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1.xml" ContentType="application/vnd.openxmlformats-officedocument.drawing+xml"/>
  <Override PartName="/xl/drawings/drawing22.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showInkAnnotation="0" updateLinks="never" codeName="ThisWorkbook"/>
  <mc:AlternateContent xmlns:mc="http://schemas.openxmlformats.org/markup-compatibility/2006">
    <mc:Choice Requires="x15">
      <x15ac:absPath xmlns:x15ac="http://schemas.microsoft.com/office/spreadsheetml/2010/11/ac" url="\\euser\scc\GPOFOLDERS\scarb\Desktop\Schools Accountancy\Budget 2021-22\"/>
    </mc:Choice>
  </mc:AlternateContent>
  <xr:revisionPtr revIDLastSave="0" documentId="8_{F72C7AE3-BA9D-41DF-A145-CAA586CDB258}" xr6:coauthVersionLast="47" xr6:coauthVersionMax="47" xr10:uidLastSave="{00000000-0000-0000-0000-000000000000}"/>
  <bookViews>
    <workbookView xWindow="-120" yWindow="-120" windowWidth="24240" windowHeight="13140" tabRatio="935" xr2:uid="{00000000-000D-0000-FFFF-FFFF00000000}"/>
  </bookViews>
  <sheets>
    <sheet name="Main Menu" sheetId="23" r:id="rId1"/>
    <sheet name="Guidance Notes" sheetId="22" r:id="rId2"/>
    <sheet name="1 Yr Budget Menu" sheetId="19" r:id="rId3"/>
    <sheet name="Budget Plan" sheetId="13" r:id="rId4"/>
    <sheet name="Checklist" sheetId="12" r:id="rId5"/>
    <sheet name="Reports Menu" sheetId="10" r:id="rId6"/>
    <sheet name="Management Summary" sheetId="51" r:id="rId7"/>
    <sheet name="Outturn Report" sheetId="8" r:id="rId8"/>
    <sheet name="Virements" sheetId="9" r:id="rId9"/>
    <sheet name="Information Menu" sheetId="7" r:id="rId10"/>
    <sheet name="EY Block" sheetId="44" state="hidden" r:id="rId11"/>
    <sheet name="EY Funding" sheetId="17" r:id="rId12"/>
    <sheet name="HN Funding" sheetId="48" r:id="rId13"/>
    <sheet name="School Block" sheetId="46" r:id="rId14"/>
    <sheet name="Summary Del Bud" sheetId="43" r:id="rId15"/>
    <sheet name="Strategic Financial Plans Menu" sheetId="31" r:id="rId16"/>
    <sheet name="Strategic Plan Pupil Numbers " sheetId="36" r:id="rId17"/>
    <sheet name="Strategic Financial Plan" sheetId="30" r:id="rId18"/>
    <sheet name="5 Year Financial Plan" sheetId="50" r:id="rId19"/>
    <sheet name="Toolkit Structure" sheetId="54" state="hidden" r:id="rId20"/>
    <sheet name="Data Flow Diagram" sheetId="53" state="hidden" r:id="rId21"/>
    <sheet name="Troubleshooting" sheetId="56" r:id="rId22"/>
    <sheet name="2020-21 Budgets" sheetId="85" state="hidden" r:id="rId23"/>
    <sheet name="2019-20 Budgets" sheetId="78" state="hidden" r:id="rId24"/>
    <sheet name="New ISB 21-22" sheetId="90" state="hidden" r:id="rId25"/>
    <sheet name="New ISB 20-21" sheetId="79" state="hidden" r:id="rId26"/>
    <sheet name="Adjusted Factors 21-22" sheetId="87" state="hidden" r:id="rId27"/>
    <sheet name="Adjusted Factors 20-21" sheetId="80" state="hidden" r:id="rId28"/>
    <sheet name="De-Delegation - 21-22" sheetId="88" state="hidden" r:id="rId29"/>
    <sheet name="De-Delegation - 20-21" sheetId="82" state="hidden" r:id="rId30"/>
    <sheet name="19-20 Cfwds" sheetId="89" state="hidden" r:id="rId31"/>
    <sheet name="18-19 Cfwds" sheetId="83" state="hidden" r:id="rId32"/>
    <sheet name="DfE No." sheetId="68" state="hidden" r:id="rId33"/>
    <sheet name="OracleBudgetToExtract" sheetId="70" state="hidden" r:id="rId34"/>
    <sheet name="Pension and Pay Grants" sheetId="91" state="hidden"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_xlnm._FilterDatabase" localSheetId="23" hidden="1">'2019-20 Budgets'!$C$2:$AB$330</definedName>
    <definedName name="_xlnm._FilterDatabase" localSheetId="22" hidden="1">'2020-21 Budgets'!$A$2:$AI$326</definedName>
    <definedName name="_xlnm._FilterDatabase" localSheetId="27" hidden="1">'Adjusted Factors 20-21'!$A$2:$BS$325</definedName>
    <definedName name="_xlnm._FilterDatabase" localSheetId="26" hidden="1">'Adjusted Factors 21-22'!$A$1:$BT$325</definedName>
    <definedName name="_xlnm._FilterDatabase" localSheetId="32" hidden="1">'DfE No.'!$A$1:$A$300</definedName>
    <definedName name="_xlnm._FilterDatabase" localSheetId="25" hidden="1">'New ISB 20-21'!$A$1:$CF$301</definedName>
    <definedName name="_xlnm._FilterDatabase" localSheetId="24" hidden="1">'New ISB 21-22'!$A$1:$CF$301</definedName>
    <definedName name="Adjustments_To_PY_SBS">'[1]Local Factors'!$AA$5</definedName>
    <definedName name="All_distance_threshold">[1]Proforma!$D$44</definedName>
    <definedName name="All_PupilNo_threshold">[1]Proforma!$G$44</definedName>
    <definedName name="Autumn_term_EFA_prop">[2]Parameters!$I$6</definedName>
    <definedName name="Autumn_term_LA_prop">[2]Parameters!$J$6</definedName>
    <definedName name="AWPU_KS3_Rate">[1]Proforma!$E$12</definedName>
    <definedName name="AWPU_KS4_Rate">[1]Proforma!$E$13</definedName>
    <definedName name="AWPU_Pri_Rate">[1]Proforma!$E$11</definedName>
    <definedName name="AWPU_Primary_DD_rate">'[1]De Delegation'!$X$8</definedName>
    <definedName name="AWPU_Sec_DD_rate">'[1]De Delegation'!$Y$9</definedName>
    <definedName name="BaseData">'[3]13-14 - subjectives'!$A:$D</definedName>
    <definedName name="Capping_Scaling_YesNo">[1]Proforma!$J$61</definedName>
    <definedName name="Ceiling">[1]Proforma!$D$62</definedName>
    <definedName name="Data1">'2019-20 Budgets'!$C:$Q</definedName>
    <definedName name="Data2">'[4]Base Working'!$I:$I</definedName>
    <definedName name="DSGData">'[3]13-14 DSG'!$A:$D</definedName>
    <definedName name="EAL_Pri">[1]Proforma!$E$25</definedName>
    <definedName name="EAL_Pri_DD_rate">'[1]De Delegation'!$X$21</definedName>
    <definedName name="EAL_Pri_Option">[1]Proforma!$D$25</definedName>
    <definedName name="EAL_Sec">[1]Proforma!$F$26</definedName>
    <definedName name="EAL_Sec_DD_rate">'[1]De Delegation'!$Y$22</definedName>
    <definedName name="EAL_Sec_Option">[1]Proforma!$D$26</definedName>
    <definedName name="FORMULAGRANT">[5]Formula_grant_data!$A$3:$R$456</definedName>
    <definedName name="FSM_Pri_DD_rate">'[1]De Delegation'!$X$10</definedName>
    <definedName name="FSM_Pri_Option">[1]Proforma!$D$15</definedName>
    <definedName name="FSM_Pri_Rate">[1]Proforma!$E$15</definedName>
    <definedName name="FSM_Sec_DD_rate">'[1]De Delegation'!$Y$11</definedName>
    <definedName name="FSM_Sec_Option">[1]Proforma!$D$16</definedName>
    <definedName name="FSM_Sec_Rate">[1]Proforma!$F$16</definedName>
    <definedName name="FSM6_Pri_premium">[2]Parameters!$C$4</definedName>
    <definedName name="FSM6_Sec_premium">[2]Parameters!$C$5</definedName>
    <definedName name="IDACI_B1_Pri">[1]Proforma!$E$17</definedName>
    <definedName name="IDACI_B1_Pri_DD_rate">'[1]De Delegation'!$X$12</definedName>
    <definedName name="IDACI_B1_Sec">[1]Proforma!$F$17</definedName>
    <definedName name="IDACI_B1_Sec_DD_rate">'[1]De Delegation'!$Y$12</definedName>
    <definedName name="IDACI_B2_Pri">[1]Proforma!$E$18</definedName>
    <definedName name="IDACI_B2_Pri_DD_rate">'[1]De Delegation'!$X$13</definedName>
    <definedName name="IDACI_B2_Sec">[1]Proforma!$F$18</definedName>
    <definedName name="IDACI_B2_Sec_DD_rate">'[1]De Delegation'!$Y$13</definedName>
    <definedName name="IDACI_B3_Pri">[1]Proforma!$E$19</definedName>
    <definedName name="IDACI_B3_Pri_DD_rate">'[1]De Delegation'!$X$14</definedName>
    <definedName name="IDACI_B3_Sec">[1]Proforma!$F$19</definedName>
    <definedName name="IDACI_B3_Sec_DD_rate">'[1]De Delegation'!$Y$14</definedName>
    <definedName name="IDACI_B4_Pri">[1]Proforma!$E$20</definedName>
    <definedName name="IDACI_B4_Pri_DD_rate">'[1]De Delegation'!$X$15</definedName>
    <definedName name="IDACI_B4_Sec">[1]Proforma!$F$20</definedName>
    <definedName name="IDACI_B4_Sec_DD_rate">'[1]De Delegation'!$Y$15</definedName>
    <definedName name="IDACI_B5_Pri">[1]Proforma!$E$21</definedName>
    <definedName name="IDACI_B5_Pri_DD_rate">'[1]De Delegation'!$X$16</definedName>
    <definedName name="IDACI_B5_Sec">[1]Proforma!$F$21</definedName>
    <definedName name="IDACI_B5_Sec_DD_rate">'[1]De Delegation'!$Y$16</definedName>
    <definedName name="IDACI_B6_Pri">[1]Proforma!$E$22</definedName>
    <definedName name="IDACI_B6_Pri_DD_rate">'[1]De Delegation'!$X$17</definedName>
    <definedName name="IDACI_B6_Sec">[1]Proforma!$F$22</definedName>
    <definedName name="IDACI_B6_Sec_DD_rate">'[1]De Delegation'!$Y$17</definedName>
    <definedName name="Income">'[6]16-17 Income'!$A:$E</definedName>
    <definedName name="j">#REF!,#REF!,#REF!,#REF!,#REF!,#REF!,#REF!,#REF!,#REF!,#REF!,#REF!,#REF!,#REF!,#REF!,#REF!</definedName>
    <definedName name="LAC_premium">[2]Parameters!$C$6</definedName>
    <definedName name="LAC_Pri_DD_rate">'[1]De Delegation'!$X$18</definedName>
    <definedName name="LAC_Rate">[1]Proforma!$E$24</definedName>
    <definedName name="LAC_Sec_DD_rate">'[1]De Delegation'!$Y$18</definedName>
    <definedName name="LAECODE">[5]Title!$E$21</definedName>
    <definedName name="LALIST">[5]Title!$AD$319:$AJ$762</definedName>
    <definedName name="LCHI_Pri">[1]Proforma!$F$29</definedName>
    <definedName name="LCHI_Pri_DD_rate">'[1]De Delegation'!$X$19</definedName>
    <definedName name="LCHI_Pri_Option">[1]Proforma!$D$30</definedName>
    <definedName name="LCHI_Sec">[1]Proforma!$F$31</definedName>
    <definedName name="LCHI_Sec_DD_rate">'[1]De Delegation'!$Y$20</definedName>
    <definedName name="Lump_sum_Pri_DD_rate">'[1]De Delegation'!$X$24</definedName>
    <definedName name="Lump_sum_Sec_DD_rate">'[1]De Delegation'!$Y$24</definedName>
    <definedName name="Mid_distance_threshold">[1]Proforma!$D$43</definedName>
    <definedName name="Mid_PupilNo_threshold">[1]Proforma!$G$43</definedName>
    <definedName name="Mobility_Pri">[1]Proforma!$E$27</definedName>
    <definedName name="Mobility_Pri_DD_Rate">'[1]De Delegation'!$X$23</definedName>
    <definedName name="Mobility_Sec">[1]Proforma!$F$27</definedName>
    <definedName name="Mobility_Sec_DD_Rate">'[1]De Delegation'!$Y$23</definedName>
    <definedName name="New_and_growing_prop">[2]Parameters!$F$11</definedName>
    <definedName name="non_prim">#REF!,#REF!</definedName>
    <definedName name="non_sec">#REF!,#REF!</definedName>
    <definedName name="non_spe">#REF!,#REF!</definedName>
    <definedName name="Notional_SEN_AWPU_KS3">[1]Proforma!$L$12</definedName>
    <definedName name="Notional_SEN_AWPU_KS4">[1]Proforma!$L$13</definedName>
    <definedName name="Notional_SEN_AWPU_Pri">[1]Proforma!$L$11</definedName>
    <definedName name="Notional_SEN_EAL_Pri">[1]Proforma!$L$25</definedName>
    <definedName name="Notional_SEN_EAL_Sec">[1]Proforma!$M$26</definedName>
    <definedName name="Notional_SEN_Ever6_Pri">[7]Proforma!$L$19</definedName>
    <definedName name="Notional_SEN_Ever6_Sec">[7]Proforma!$M$19</definedName>
    <definedName name="Notional_SEN_ExCir2">[1]Proforma!$L$52</definedName>
    <definedName name="Notional_SEN_ExCir3">[1]Proforma!$L$53</definedName>
    <definedName name="Notional_SEN_ExCir4">[1]Proforma!$L$54</definedName>
    <definedName name="Notional_SEN_ExCir5">[1]Proforma!$L$55</definedName>
    <definedName name="Notional_SEN_ExCir6">[1]Proforma!$L$56</definedName>
    <definedName name="Notional_SEN_ExCir7">[7]Proforma!$L$62</definedName>
    <definedName name="Notional_SEN_FSM_Pri">[1]Proforma!$L$15</definedName>
    <definedName name="Notional_SEN_FSM_Sec">[1]Proforma!$M$16</definedName>
    <definedName name="Notional_SEN_IDACI_B1_Pri">[1]Proforma!$L$17</definedName>
    <definedName name="Notional_SEN_IDACI_B1_Sec">[1]Proforma!$M$17</definedName>
    <definedName name="Notional_SEN_IDACI_B2_Pri">[1]Proforma!$L$18</definedName>
    <definedName name="Notional_SEN_IDACI_B2_Sec">[1]Proforma!$M$18</definedName>
    <definedName name="Notional_SEN_IDACI_B3_Pri">[1]Proforma!$L$19</definedName>
    <definedName name="Notional_SEN_IDACI_B3_Sec">[1]Proforma!$M$19</definedName>
    <definedName name="Notional_SEN_IDACI_B4_Pri">[1]Proforma!$L$20</definedName>
    <definedName name="Notional_SEN_IDACI_B4_Sec">[1]Proforma!$M$20</definedName>
    <definedName name="Notional_SEN_IDACI_B5_Pri">[1]Proforma!$L$21</definedName>
    <definedName name="Notional_SEN_IDACI_B5_Sec">[1]Proforma!$M$21</definedName>
    <definedName name="Notional_SEN_IDACI_B6_Pri">[1]Proforma!$L$22</definedName>
    <definedName name="Notional_SEN_IDACI_B6_Sec">[1]Proforma!$M$22</definedName>
    <definedName name="Notional_SEN_LAC">[1]Proforma!$L$24</definedName>
    <definedName name="Notional_SEN_LCHI_Pri">[1]Proforma!$L$29</definedName>
    <definedName name="Notional_SEN_LCHI_Sec">[1]Proforma!$M$31</definedName>
    <definedName name="Notional_SEN_Lump_sum_Pri">[1]Proforma!$L$38</definedName>
    <definedName name="Notional_SEN_Lump_sum_Sec">[1]Proforma!$M$38</definedName>
    <definedName name="Notional_SEN_MFG">[7]Proforma!$L$76</definedName>
    <definedName name="Notional_SEN_Mobility_Pri">[1]Proforma!$L$27</definedName>
    <definedName name="Notional_SEN_Mobility_Sec">[1]Proforma!$M$27</definedName>
    <definedName name="Notional_SEN_MPPF">[7]Proforma!$L$66</definedName>
    <definedName name="Notional_SEN_PFI">[1]Proforma!$L$48</definedName>
    <definedName name="Notional_SEN_Rates">[1]Proforma!$L$47</definedName>
    <definedName name="Notional_SEN_Sparsity_Pri">[1]Proforma!$L$39</definedName>
    <definedName name="Notional_SEN_Sparsity_Sec">[1]Proforma!$M$39</definedName>
    <definedName name="Notional_SEN_Split_sites">[1]Proforma!$L$46</definedName>
    <definedName name="nursery">#REF!,#REF!,#REF!,#REF!,#REF!,#REF!,#REF!,#REF!,#REF!,#REF!,#REF!</definedName>
    <definedName name="PhaseTot">#REF!,#REF!,#REF!,#REF!</definedName>
    <definedName name="Post_LAC_premium">[2]Parameters!$C$7</definedName>
    <definedName name="Pri_distance_threshold">[1]Proforma!$D$41</definedName>
    <definedName name="Pri_PupilNo_threshold">[1]Proforma!$G$41</definedName>
    <definedName name="primary">#REF!,#REF!,#REF!,#REF!,#REF!</definedName>
    <definedName name="Primary_Lump_sum">[1]Proforma!$F$38</definedName>
    <definedName name="_xlnm.Print_Area" localSheetId="23">'2019-20 Budgets'!$C$1:$Q$358</definedName>
    <definedName name="_xlnm.Print_Area" localSheetId="18">'5 Year Financial Plan'!$A$1:$T$231</definedName>
    <definedName name="_xlnm.Print_Area" localSheetId="4">Checklist!$A$1:$O$78</definedName>
    <definedName name="_xlnm.Print_Area" localSheetId="10">'EY Block'!$A$1:$G$16</definedName>
    <definedName name="_xlnm.Print_Area" localSheetId="1">'Guidance Notes'!$B$1:$B$62</definedName>
    <definedName name="_xlnm.Print_Area" localSheetId="12">'HN Funding'!$A$1:$I$30</definedName>
    <definedName name="_xlnm.Print_Area" localSheetId="9">'Information Menu'!$B$1:$P$40</definedName>
    <definedName name="_xlnm.Print_Area" localSheetId="0">'Main Menu'!$B$1:$P$32</definedName>
    <definedName name="_xlnm.Print_Area" localSheetId="6">'Management Summary'!$C$1:$M$190</definedName>
    <definedName name="_xlnm.Print_Area" localSheetId="7">'Outturn Report'!$A$1:$L$193</definedName>
    <definedName name="_xlnm.Print_Area" localSheetId="13">'School Block'!$A$1:$I$63</definedName>
    <definedName name="_xlnm.Print_Area" localSheetId="17">'Strategic Financial Plan'!$A$1:$M$231</definedName>
    <definedName name="_xlnm.Print_Area" localSheetId="16">'Strategic Plan Pupil Numbers '!$A$1:$M$41</definedName>
    <definedName name="_xlnm.Print_Area" localSheetId="14">'Summary Del Bud'!$A$1:$C$54</definedName>
    <definedName name="_xlnm.Print_Area" localSheetId="8">Virements!$A$1:$M$206</definedName>
    <definedName name="_xlnm.Print_Titles" localSheetId="23">'2019-20 Budgets'!$1:$2</definedName>
    <definedName name="_xlnm.Print_Titles" localSheetId="18">'5 Year Financial Plan'!$1:$10</definedName>
    <definedName name="_xlnm.Print_Titles" localSheetId="3">'Budget Plan'!$1:$3</definedName>
    <definedName name="_xlnm.Print_Titles" localSheetId="6">'Management Summary'!$1:$5</definedName>
    <definedName name="_xlnm.Print_Titles" localSheetId="7">'Outturn Report'!$1:$7</definedName>
    <definedName name="_xlnm.Print_Titles" localSheetId="17">'Strategic Financial Plan'!$1:$10</definedName>
    <definedName name="_xlnm.Print_Titles" localSheetId="8">Virements!$1:$7</definedName>
    <definedName name="Reasons_list">'[1]Inputs &amp; Adjustments'!$CO$6:$CO$13</definedName>
    <definedName name="Reception_Uplift_YesNo">[1]Proforma!$E$9</definedName>
    <definedName name="Recover" localSheetId="31">[8]Macro1!$A$90</definedName>
    <definedName name="Recover">[9]Macro1!$A$83</definedName>
    <definedName name="SC_premium">[2]Parameters!$C$8</definedName>
    <definedName name="Scaling_Factor">[1]Proforma!$G$62</definedName>
    <definedName name="Sec">[6]LATable_!$B:$S</definedName>
    <definedName name="Sec_distance_threshold">[1]Proforma!$D$42</definedName>
    <definedName name="Sec_PupilNo_threshold">[1]Proforma!$G$42</definedName>
    <definedName name="secondary">#REF!,#REF!,#REF!</definedName>
    <definedName name="Secondary_Lump_Sum">[1]Proforma!$G$38</definedName>
    <definedName name="Sparsity_All_lump_sum">[1]Proforma!$I$39</definedName>
    <definedName name="Sparsity_Mid_lump_sum">[1]Proforma!$H$39</definedName>
    <definedName name="Sparsity_Pri_DD_percentage">'[1]De Delegation'!$X$26</definedName>
    <definedName name="Sparsity_Pri_lump_sum">[1]Proforma!$F$39</definedName>
    <definedName name="Sparsity_Sec_DD_percentage">'[1]De Delegation'!$Y$26</definedName>
    <definedName name="Sparsity_Sec_lump_sum">[1]Proforma!$G$39</definedName>
    <definedName name="special">#REF!,#REF!</definedName>
    <definedName name="spend">'[10]Schools Balances 15.04.16'!$A:$H</definedName>
    <definedName name="Spring_term_EFA_prop">[2]Parameters!$I$4</definedName>
    <definedName name="Start_of_autumn_term_2014">[2]Parameters!$H$5</definedName>
    <definedName name="Start_of_spring_term_2014">[2]Parameters!$H$4</definedName>
    <definedName name="Start_of_spring_term_2015">[2]Parameters!$H$6</definedName>
    <definedName name="Summer_term_EFA_prop">[2]Parameters!$I$5</definedName>
    <definedName name="Summer_term_LA_prop">[2]Parameters!$J$5</definedName>
    <definedName name="Table_2">#REF!,#REF!,#REF!,#REF!,#REF!,#REF!,#REF!,#REF!,#REF!,#REF!,#REF!</definedName>
    <definedName name="Table2">#REF!,#REF!,#REF!,#REF!,#REF!,#REF!,#REF!</definedName>
    <definedName name="Table2_2">#REF!,#REF!,#REF!,#REF!,#REF!,#REF!,#REF!</definedName>
    <definedName name="Table2_3">#REF!,#REF!,#REF!,#REF!,#REF!,#REF!,#REF!</definedName>
    <definedName name="Table2_5">#REF!,#REF!,#REF!,#REF!,#REF!,#REF!</definedName>
    <definedName name="TableName">"Dummy"</definedName>
    <definedName name="Tapered_all_lump_sum">[1]Proforma!$K$44</definedName>
    <definedName name="Tapered_mid_lump_sum">[1]Proforma!$K$43</definedName>
    <definedName name="Tapered_primary_lump_sum">[1]Proforma!$K$41</definedName>
    <definedName name="Tapered_secondary_lump_sum">[1]Proforma!$K$42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 i="23" l="1"/>
  <c r="O19" i="17"/>
  <c r="O17" i="17"/>
  <c r="O15" i="17"/>
  <c r="CH4" i="90" l="1"/>
  <c r="CH5" i="90"/>
  <c r="CH6" i="90"/>
  <c r="CH7" i="90"/>
  <c r="CH8" i="90"/>
  <c r="CH9" i="90"/>
  <c r="CH10" i="90"/>
  <c r="CH11" i="90"/>
  <c r="CH12" i="90"/>
  <c r="CH13" i="90"/>
  <c r="CH14" i="90"/>
  <c r="CH15" i="90"/>
  <c r="CH16" i="90"/>
  <c r="CH17" i="90"/>
  <c r="CH18" i="90"/>
  <c r="CH19" i="90"/>
  <c r="CH20" i="90"/>
  <c r="CH21" i="90"/>
  <c r="CH22" i="90"/>
  <c r="CH23" i="90"/>
  <c r="CH24" i="90"/>
  <c r="CH25" i="90"/>
  <c r="CH26" i="90"/>
  <c r="CH27" i="90"/>
  <c r="CH28" i="90"/>
  <c r="CH29" i="90"/>
  <c r="CH30" i="90"/>
  <c r="CH31" i="90"/>
  <c r="CH32" i="90"/>
  <c r="CH33" i="90"/>
  <c r="CH34" i="90"/>
  <c r="CH35" i="90"/>
  <c r="CH36" i="90"/>
  <c r="CH37" i="90"/>
  <c r="CH38" i="90"/>
  <c r="CH39" i="90"/>
  <c r="CH40" i="90"/>
  <c r="CH41" i="90"/>
  <c r="CH42" i="90"/>
  <c r="CH43" i="90"/>
  <c r="CH44" i="90"/>
  <c r="CH45" i="90"/>
  <c r="CH46" i="90"/>
  <c r="CH47" i="90"/>
  <c r="CH48" i="90"/>
  <c r="CH49" i="90"/>
  <c r="CH50" i="90"/>
  <c r="CH51" i="90"/>
  <c r="CH52" i="90"/>
  <c r="CH53" i="90"/>
  <c r="CH54" i="90"/>
  <c r="CH55" i="90"/>
  <c r="CH56" i="90"/>
  <c r="CH57" i="90"/>
  <c r="CH58" i="90"/>
  <c r="CH59" i="90"/>
  <c r="CH60" i="90"/>
  <c r="CH61" i="90"/>
  <c r="CH62" i="90"/>
  <c r="CH63" i="90"/>
  <c r="CH64" i="90"/>
  <c r="CH65" i="90"/>
  <c r="CH66" i="90"/>
  <c r="CH67" i="90"/>
  <c r="CH68" i="90"/>
  <c r="CH69" i="90"/>
  <c r="CH70" i="90"/>
  <c r="CH71" i="90"/>
  <c r="CH72" i="90"/>
  <c r="CH73" i="90"/>
  <c r="CH74" i="90"/>
  <c r="CH75" i="90"/>
  <c r="CH76" i="90"/>
  <c r="CH77" i="90"/>
  <c r="CH78" i="90"/>
  <c r="CH79" i="90"/>
  <c r="CH80" i="90"/>
  <c r="CH81" i="90"/>
  <c r="CH82" i="90"/>
  <c r="CH83" i="90"/>
  <c r="CH84" i="90"/>
  <c r="CH85" i="90"/>
  <c r="CH86" i="90"/>
  <c r="CH87" i="90"/>
  <c r="CH88" i="90"/>
  <c r="CH89" i="90"/>
  <c r="CH90" i="90"/>
  <c r="CH91" i="90"/>
  <c r="CH92" i="90"/>
  <c r="CH93" i="90"/>
  <c r="CH94" i="90"/>
  <c r="CH95" i="90"/>
  <c r="CH96" i="90"/>
  <c r="CH97" i="90"/>
  <c r="CH98" i="90"/>
  <c r="CH99" i="90"/>
  <c r="CH100" i="90"/>
  <c r="CH101" i="90"/>
  <c r="CH102" i="90"/>
  <c r="CH103" i="90"/>
  <c r="CH104" i="90"/>
  <c r="CH105" i="90"/>
  <c r="CH106" i="90"/>
  <c r="CH107" i="90"/>
  <c r="CH108" i="90"/>
  <c r="CH109" i="90"/>
  <c r="CH110" i="90"/>
  <c r="CH3" i="90"/>
  <c r="CG4" i="90"/>
  <c r="CG5" i="90"/>
  <c r="CG6" i="90"/>
  <c r="CG7" i="90"/>
  <c r="CG8" i="90"/>
  <c r="CG9" i="90"/>
  <c r="CG10" i="90"/>
  <c r="CG11" i="90"/>
  <c r="CG12" i="90"/>
  <c r="CG13" i="90"/>
  <c r="CG14" i="90"/>
  <c r="CG15" i="90"/>
  <c r="CG16" i="90"/>
  <c r="CG17" i="90"/>
  <c r="CG18" i="90"/>
  <c r="CG19" i="90"/>
  <c r="CG20" i="90"/>
  <c r="CG21" i="90"/>
  <c r="CG22" i="90"/>
  <c r="CG23" i="90"/>
  <c r="CG24" i="90"/>
  <c r="CG25" i="90"/>
  <c r="CG26" i="90"/>
  <c r="CG27" i="90"/>
  <c r="CG28" i="90"/>
  <c r="CG29" i="90"/>
  <c r="CG30" i="90"/>
  <c r="CG31" i="90"/>
  <c r="CG32" i="90"/>
  <c r="CG33" i="90"/>
  <c r="CG34" i="90"/>
  <c r="CG35" i="90"/>
  <c r="CG36" i="90"/>
  <c r="CG37" i="90"/>
  <c r="CG38" i="90"/>
  <c r="CG39" i="90"/>
  <c r="CG40" i="90"/>
  <c r="CG41" i="90"/>
  <c r="CG42" i="90"/>
  <c r="CG43" i="90"/>
  <c r="CG44" i="90"/>
  <c r="CG45" i="90"/>
  <c r="CG46" i="90"/>
  <c r="CG47" i="90"/>
  <c r="CG48" i="90"/>
  <c r="CG49" i="90"/>
  <c r="CG50" i="90"/>
  <c r="CG51" i="90"/>
  <c r="CG52" i="90"/>
  <c r="CG53" i="90"/>
  <c r="CG54" i="90"/>
  <c r="CG55" i="90"/>
  <c r="CG56" i="90"/>
  <c r="CG57" i="90"/>
  <c r="CG58" i="90"/>
  <c r="CG59" i="90"/>
  <c r="CG60" i="90"/>
  <c r="CG61" i="90"/>
  <c r="CG62" i="90"/>
  <c r="CG63" i="90"/>
  <c r="CG64" i="90"/>
  <c r="CG65" i="90"/>
  <c r="CG66" i="90"/>
  <c r="CG67" i="90"/>
  <c r="CG68" i="90"/>
  <c r="CG69" i="90"/>
  <c r="CG70" i="90"/>
  <c r="CG71" i="90"/>
  <c r="CG72" i="90"/>
  <c r="CG73" i="90"/>
  <c r="CG74" i="90"/>
  <c r="CG75" i="90"/>
  <c r="CG76" i="90"/>
  <c r="CG77" i="90"/>
  <c r="CG78" i="90"/>
  <c r="CG79" i="90"/>
  <c r="CG80" i="90"/>
  <c r="CG81" i="90"/>
  <c r="CG82" i="90"/>
  <c r="CG83" i="90"/>
  <c r="CG84" i="90"/>
  <c r="CG85" i="90"/>
  <c r="CG86" i="90"/>
  <c r="CG87" i="90"/>
  <c r="CG88" i="90"/>
  <c r="CG89" i="90"/>
  <c r="CG90" i="90"/>
  <c r="CG91" i="90"/>
  <c r="CG92" i="90"/>
  <c r="CG93" i="90"/>
  <c r="CG94" i="90"/>
  <c r="CG95" i="90"/>
  <c r="CG96" i="90"/>
  <c r="CG97" i="90"/>
  <c r="CG98" i="90"/>
  <c r="CG99" i="90"/>
  <c r="CG100" i="90"/>
  <c r="CG101" i="90"/>
  <c r="CG102" i="90"/>
  <c r="CG103" i="90"/>
  <c r="CG104" i="90"/>
  <c r="CG105" i="90"/>
  <c r="CG106" i="90"/>
  <c r="CG107" i="90"/>
  <c r="CG108" i="90"/>
  <c r="CG109" i="90"/>
  <c r="CG110" i="90"/>
  <c r="CG3" i="90"/>
  <c r="AF4" i="91"/>
  <c r="AF5" i="91"/>
  <c r="AF6" i="91"/>
  <c r="AF7" i="91"/>
  <c r="AF8" i="91"/>
  <c r="AF9" i="91"/>
  <c r="AF10" i="91"/>
  <c r="AF11" i="91"/>
  <c r="AF12" i="91"/>
  <c r="AF13" i="91"/>
  <c r="AF14" i="91"/>
  <c r="AF15" i="91"/>
  <c r="AF16" i="91"/>
  <c r="AF17" i="91"/>
  <c r="AF18" i="91"/>
  <c r="AF19" i="91"/>
  <c r="AF20" i="91"/>
  <c r="AF21" i="91"/>
  <c r="AF22" i="91"/>
  <c r="AF23" i="91"/>
  <c r="AF24" i="91"/>
  <c r="AF25" i="91"/>
  <c r="AF26" i="91"/>
  <c r="AF27" i="91"/>
  <c r="AF28" i="91"/>
  <c r="AF29" i="91"/>
  <c r="AF30" i="91"/>
  <c r="AF31" i="91"/>
  <c r="AF32" i="91"/>
  <c r="AF33" i="91"/>
  <c r="AF34" i="91"/>
  <c r="AF35" i="91"/>
  <c r="AF36" i="91"/>
  <c r="AF37" i="91"/>
  <c r="AF38" i="91"/>
  <c r="AF39" i="91"/>
  <c r="AF40" i="91"/>
  <c r="AF41" i="91"/>
  <c r="AF42" i="91"/>
  <c r="AF43" i="91"/>
  <c r="AF44" i="91"/>
  <c r="AF45" i="91"/>
  <c r="AF46" i="91"/>
  <c r="AF47" i="91"/>
  <c r="AF48" i="91"/>
  <c r="AF49" i="91"/>
  <c r="AF50" i="91"/>
  <c r="AF51" i="91"/>
  <c r="AF52" i="91"/>
  <c r="AF53" i="91"/>
  <c r="AF54" i="91"/>
  <c r="AF55" i="91"/>
  <c r="AF56" i="91"/>
  <c r="AF57" i="91"/>
  <c r="AF58" i="91"/>
  <c r="AF59" i="91"/>
  <c r="AF60" i="91"/>
  <c r="AF61" i="91"/>
  <c r="AF62" i="91"/>
  <c r="AF63" i="91"/>
  <c r="AF64" i="91"/>
  <c r="AF65" i="91"/>
  <c r="AF66" i="91"/>
  <c r="AF67" i="91"/>
  <c r="AF68" i="91"/>
  <c r="AF69" i="91"/>
  <c r="AF70" i="91"/>
  <c r="AF71" i="91"/>
  <c r="AF72" i="91"/>
  <c r="AF73" i="91"/>
  <c r="AF74" i="91"/>
  <c r="AF75" i="91"/>
  <c r="AF76" i="91"/>
  <c r="AF77" i="91"/>
  <c r="AF78" i="91"/>
  <c r="AF79" i="91"/>
  <c r="AF80" i="91"/>
  <c r="AF81" i="91"/>
  <c r="AF82" i="91"/>
  <c r="AF83" i="91"/>
  <c r="AF84" i="91"/>
  <c r="AF85" i="91"/>
  <c r="AF86" i="91"/>
  <c r="AF87" i="91"/>
  <c r="AF88" i="91"/>
  <c r="AF89" i="91"/>
  <c r="AF90" i="91"/>
  <c r="AF91" i="91"/>
  <c r="AF92" i="91"/>
  <c r="AF93" i="91"/>
  <c r="AF94" i="91"/>
  <c r="AF95" i="91"/>
  <c r="AF96" i="91"/>
  <c r="AF97" i="91"/>
  <c r="AF98" i="91"/>
  <c r="AF99" i="91"/>
  <c r="AF100" i="91"/>
  <c r="AF101" i="91"/>
  <c r="AF102" i="91"/>
  <c r="AF103" i="91"/>
  <c r="AF104" i="91"/>
  <c r="AF105" i="91"/>
  <c r="AF106" i="91"/>
  <c r="AF107" i="91"/>
  <c r="AF108" i="91"/>
  <c r="AF109" i="91"/>
  <c r="AF110" i="91"/>
  <c r="AF111" i="91"/>
  <c r="AF3" i="91"/>
  <c r="O4" i="91"/>
  <c r="O5" i="91"/>
  <c r="O6" i="91"/>
  <c r="O7" i="91"/>
  <c r="O8" i="91"/>
  <c r="O9" i="91"/>
  <c r="O10" i="91"/>
  <c r="O11" i="91"/>
  <c r="O12" i="91"/>
  <c r="O13" i="91"/>
  <c r="O14" i="91"/>
  <c r="O15" i="91"/>
  <c r="O16" i="91"/>
  <c r="O17" i="91"/>
  <c r="O18" i="91"/>
  <c r="O19" i="91"/>
  <c r="O20" i="91"/>
  <c r="O21" i="91"/>
  <c r="O22" i="91"/>
  <c r="O23" i="91"/>
  <c r="O24" i="91"/>
  <c r="O25" i="91"/>
  <c r="O26" i="91"/>
  <c r="O27" i="91"/>
  <c r="O28" i="91"/>
  <c r="O29" i="91"/>
  <c r="O30" i="91"/>
  <c r="O31" i="91"/>
  <c r="O32" i="91"/>
  <c r="O33" i="91"/>
  <c r="O34" i="91"/>
  <c r="O35" i="91"/>
  <c r="O36" i="91"/>
  <c r="O37" i="91"/>
  <c r="O38" i="91"/>
  <c r="O39" i="91"/>
  <c r="O40" i="91"/>
  <c r="O41" i="91"/>
  <c r="O42" i="91"/>
  <c r="O43" i="91"/>
  <c r="O44" i="91"/>
  <c r="O45" i="91"/>
  <c r="O46" i="91"/>
  <c r="O47" i="91"/>
  <c r="O48" i="91"/>
  <c r="O49" i="91"/>
  <c r="O50" i="91"/>
  <c r="O51" i="91"/>
  <c r="O52" i="91"/>
  <c r="O53" i="91"/>
  <c r="O54" i="91"/>
  <c r="O55" i="91"/>
  <c r="O56" i="91"/>
  <c r="O57" i="91"/>
  <c r="O58" i="91"/>
  <c r="O59" i="91"/>
  <c r="O60" i="91"/>
  <c r="O61" i="91"/>
  <c r="O62" i="91"/>
  <c r="O63" i="91"/>
  <c r="O64" i="91"/>
  <c r="O65" i="91"/>
  <c r="O66" i="91"/>
  <c r="O67" i="91"/>
  <c r="O68" i="91"/>
  <c r="O69" i="91"/>
  <c r="O70" i="91"/>
  <c r="O71" i="91"/>
  <c r="O72" i="91"/>
  <c r="O73" i="91"/>
  <c r="O74" i="91"/>
  <c r="O75" i="91"/>
  <c r="O76" i="91"/>
  <c r="O77" i="91"/>
  <c r="O78" i="91"/>
  <c r="O79" i="91"/>
  <c r="O80" i="91"/>
  <c r="O81" i="91"/>
  <c r="O82" i="91"/>
  <c r="O83" i="91"/>
  <c r="O84" i="91"/>
  <c r="O85" i="91"/>
  <c r="O86" i="91"/>
  <c r="O87" i="91"/>
  <c r="O88" i="91"/>
  <c r="O89" i="91"/>
  <c r="O90" i="91"/>
  <c r="O91" i="91"/>
  <c r="O92" i="91"/>
  <c r="O93" i="91"/>
  <c r="O94" i="91"/>
  <c r="O95" i="91"/>
  <c r="O96" i="91"/>
  <c r="O97" i="91"/>
  <c r="O98" i="91"/>
  <c r="O99" i="91"/>
  <c r="O100" i="91"/>
  <c r="O101" i="91"/>
  <c r="O102" i="91"/>
  <c r="O103" i="91"/>
  <c r="O104" i="91"/>
  <c r="O105" i="91"/>
  <c r="O106" i="91"/>
  <c r="O107" i="91"/>
  <c r="O108" i="91"/>
  <c r="O109" i="91"/>
  <c r="O110" i="91"/>
  <c r="O111" i="91"/>
  <c r="O3" i="91"/>
  <c r="B4" i="90"/>
  <c r="B5" i="90"/>
  <c r="B6" i="90"/>
  <c r="B7" i="90"/>
  <c r="B8" i="90"/>
  <c r="B9" i="90"/>
  <c r="B10" i="90"/>
  <c r="B11" i="90"/>
  <c r="B12" i="90"/>
  <c r="B13" i="90"/>
  <c r="B14" i="90"/>
  <c r="B15" i="90"/>
  <c r="B16" i="90"/>
  <c r="B17" i="90"/>
  <c r="B18" i="90"/>
  <c r="B19" i="90"/>
  <c r="B20" i="90"/>
  <c r="B21" i="90"/>
  <c r="B22" i="90"/>
  <c r="B23" i="90"/>
  <c r="B24" i="90"/>
  <c r="B25" i="90"/>
  <c r="B26" i="90"/>
  <c r="B27" i="90"/>
  <c r="B28" i="90"/>
  <c r="B29" i="90"/>
  <c r="B30" i="90"/>
  <c r="B31" i="90"/>
  <c r="B32" i="90"/>
  <c r="B33" i="90"/>
  <c r="B34" i="90"/>
  <c r="B35" i="90"/>
  <c r="B36" i="90"/>
  <c r="B37" i="90"/>
  <c r="B38" i="90"/>
  <c r="B39" i="90"/>
  <c r="B40" i="90"/>
  <c r="B41" i="90"/>
  <c r="B42" i="90"/>
  <c r="B43" i="90"/>
  <c r="B44" i="90"/>
  <c r="B45" i="90"/>
  <c r="B46" i="90"/>
  <c r="B47" i="90"/>
  <c r="B48" i="90"/>
  <c r="B49" i="90"/>
  <c r="B50" i="90"/>
  <c r="B51" i="90"/>
  <c r="B52" i="90"/>
  <c r="B53" i="90"/>
  <c r="B54" i="90"/>
  <c r="B55" i="90"/>
  <c r="B56" i="90"/>
  <c r="B57" i="90"/>
  <c r="B58" i="90"/>
  <c r="B59" i="90"/>
  <c r="B60" i="90"/>
  <c r="B61" i="90"/>
  <c r="B62" i="90"/>
  <c r="B63" i="90"/>
  <c r="B64" i="90"/>
  <c r="B65" i="90"/>
  <c r="B66" i="90"/>
  <c r="B67" i="90"/>
  <c r="B68" i="90"/>
  <c r="B69" i="90"/>
  <c r="B70" i="90"/>
  <c r="B71" i="90"/>
  <c r="B72" i="90"/>
  <c r="B73" i="90"/>
  <c r="B74" i="90"/>
  <c r="B75" i="90"/>
  <c r="B76" i="90"/>
  <c r="B77" i="90"/>
  <c r="B78" i="90"/>
  <c r="B79" i="90"/>
  <c r="B80" i="90"/>
  <c r="B81" i="90"/>
  <c r="B82" i="90"/>
  <c r="B83" i="90"/>
  <c r="B84" i="90"/>
  <c r="B85" i="90"/>
  <c r="B86" i="90"/>
  <c r="B87" i="90"/>
  <c r="B88" i="90"/>
  <c r="B89" i="90"/>
  <c r="B90" i="90"/>
  <c r="B91" i="90"/>
  <c r="B92" i="90"/>
  <c r="B93" i="90"/>
  <c r="B94" i="90"/>
  <c r="B95" i="90"/>
  <c r="B96" i="90"/>
  <c r="B97" i="90"/>
  <c r="B98" i="90"/>
  <c r="B99" i="90"/>
  <c r="B100" i="90"/>
  <c r="B101" i="90"/>
  <c r="B102" i="90"/>
  <c r="B103" i="90"/>
  <c r="B104" i="90"/>
  <c r="B105" i="90"/>
  <c r="B106" i="90"/>
  <c r="B107" i="90"/>
  <c r="B108" i="90"/>
  <c r="B109" i="90"/>
  <c r="B110" i="90"/>
  <c r="B111" i="90"/>
  <c r="BZ111" i="90" s="1"/>
  <c r="B112" i="90"/>
  <c r="CA112" i="90" s="1"/>
  <c r="B113" i="90"/>
  <c r="BZ113" i="90" s="1"/>
  <c r="B114" i="90"/>
  <c r="BZ114" i="90" s="1"/>
  <c r="B115" i="90"/>
  <c r="BZ115" i="90" s="1"/>
  <c r="B116" i="90"/>
  <c r="BZ116" i="90" s="1"/>
  <c r="B117" i="90"/>
  <c r="CA117" i="90" s="1"/>
  <c r="B118" i="90"/>
  <c r="BZ118" i="90" s="1"/>
  <c r="B119" i="90"/>
  <c r="BZ119" i="90" s="1"/>
  <c r="B120" i="90"/>
  <c r="CA120" i="90" s="1"/>
  <c r="B121" i="90"/>
  <c r="BZ121" i="90" s="1"/>
  <c r="B122" i="90"/>
  <c r="BZ122" i="90" s="1"/>
  <c r="B123" i="90"/>
  <c r="BZ123" i="90" s="1"/>
  <c r="B124" i="90"/>
  <c r="BZ124" i="90" s="1"/>
  <c r="B125" i="90"/>
  <c r="CA125" i="90" s="1"/>
  <c r="B126" i="90"/>
  <c r="CA126" i="90" s="1"/>
  <c r="B127" i="90"/>
  <c r="BZ127" i="90" s="1"/>
  <c r="B128" i="90"/>
  <c r="CA128" i="90" s="1"/>
  <c r="B129" i="90"/>
  <c r="BZ129" i="90" s="1"/>
  <c r="B130" i="90"/>
  <c r="BZ130" i="90" s="1"/>
  <c r="B131" i="90"/>
  <c r="BZ131" i="90" s="1"/>
  <c r="B132" i="90"/>
  <c r="BZ132" i="90" s="1"/>
  <c r="B133" i="90"/>
  <c r="CA133" i="90" s="1"/>
  <c r="B134" i="90"/>
  <c r="CA134" i="90" s="1"/>
  <c r="B135" i="90"/>
  <c r="BZ135" i="90" s="1"/>
  <c r="B136" i="90"/>
  <c r="CA136" i="90" s="1"/>
  <c r="B137" i="90"/>
  <c r="BZ137" i="90" s="1"/>
  <c r="B138" i="90"/>
  <c r="BZ138" i="90" s="1"/>
  <c r="B139" i="90"/>
  <c r="BZ139" i="90" s="1"/>
  <c r="B140" i="90"/>
  <c r="BZ140" i="90" s="1"/>
  <c r="B141" i="90"/>
  <c r="CA141" i="90" s="1"/>
  <c r="B142" i="90"/>
  <c r="BZ142" i="90" s="1"/>
  <c r="B143" i="90"/>
  <c r="BZ143" i="90" s="1"/>
  <c r="B144" i="90"/>
  <c r="CA144" i="90" s="1"/>
  <c r="B145" i="90"/>
  <c r="BZ145" i="90" s="1"/>
  <c r="B146" i="90"/>
  <c r="BZ146" i="90" s="1"/>
  <c r="B147" i="90"/>
  <c r="BZ147" i="90" s="1"/>
  <c r="B148" i="90"/>
  <c r="BZ148" i="90" s="1"/>
  <c r="B149" i="90"/>
  <c r="CA149" i="90" s="1"/>
  <c r="B150" i="90"/>
  <c r="BZ150" i="90" s="1"/>
  <c r="B151" i="90"/>
  <c r="BZ151" i="90" s="1"/>
  <c r="B152" i="90"/>
  <c r="CA152" i="90" s="1"/>
  <c r="B153" i="90"/>
  <c r="BZ153" i="90" s="1"/>
  <c r="B154" i="90"/>
  <c r="BZ154" i="90" s="1"/>
  <c r="B155" i="90"/>
  <c r="CA155" i="90" s="1"/>
  <c r="B156" i="90"/>
  <c r="BZ156" i="90" s="1"/>
  <c r="B157" i="90"/>
  <c r="CA157" i="90" s="1"/>
  <c r="B158" i="90"/>
  <c r="BZ158" i="90" s="1"/>
  <c r="B159" i="90"/>
  <c r="BZ159" i="90" s="1"/>
  <c r="B160" i="90"/>
  <c r="CA160" i="90" s="1"/>
  <c r="B161" i="90"/>
  <c r="BZ161" i="90" s="1"/>
  <c r="B162" i="90"/>
  <c r="CA162" i="90" s="1"/>
  <c r="B163" i="90"/>
  <c r="BZ163" i="90" s="1"/>
  <c r="B164" i="90"/>
  <c r="BZ164" i="90" s="1"/>
  <c r="B165" i="90"/>
  <c r="CA165" i="90" s="1"/>
  <c r="B166" i="90"/>
  <c r="BZ166" i="90" s="1"/>
  <c r="B167" i="90"/>
  <c r="BZ167" i="90" s="1"/>
  <c r="B168" i="90"/>
  <c r="CA168" i="90" s="1"/>
  <c r="B169" i="90"/>
  <c r="BZ169" i="90" s="1"/>
  <c r="B170" i="90"/>
  <c r="CA170" i="90" s="1"/>
  <c r="B171" i="90"/>
  <c r="BZ171" i="90" s="1"/>
  <c r="B172" i="90"/>
  <c r="BZ172" i="90" s="1"/>
  <c r="B173" i="90"/>
  <c r="CA173" i="90" s="1"/>
  <c r="B174" i="90"/>
  <c r="BZ174" i="90" s="1"/>
  <c r="B175" i="90"/>
  <c r="BZ175" i="90" s="1"/>
  <c r="B176" i="90"/>
  <c r="CA176" i="90" s="1"/>
  <c r="B177" i="90"/>
  <c r="BZ177" i="90" s="1"/>
  <c r="B178" i="90"/>
  <c r="BZ178" i="90" s="1"/>
  <c r="B179" i="90"/>
  <c r="BZ179" i="90" s="1"/>
  <c r="B180" i="90"/>
  <c r="BZ180" i="90" s="1"/>
  <c r="B181" i="90"/>
  <c r="CA181" i="90" s="1"/>
  <c r="B182" i="90"/>
  <c r="BZ182" i="90" s="1"/>
  <c r="B183" i="90"/>
  <c r="BZ183" i="90" s="1"/>
  <c r="B184" i="90"/>
  <c r="CA184" i="90" s="1"/>
  <c r="B185" i="90"/>
  <c r="BZ185" i="90" s="1"/>
  <c r="B186" i="90"/>
  <c r="BZ186" i="90" s="1"/>
  <c r="B187" i="90"/>
  <c r="BZ187" i="90" s="1"/>
  <c r="B188" i="90"/>
  <c r="BZ188" i="90" s="1"/>
  <c r="B189" i="90"/>
  <c r="CA189" i="90" s="1"/>
  <c r="B190" i="90"/>
  <c r="CA190" i="90" s="1"/>
  <c r="B191" i="90"/>
  <c r="BZ191" i="90" s="1"/>
  <c r="B192" i="90"/>
  <c r="CA192" i="90" s="1"/>
  <c r="B193" i="90"/>
  <c r="BZ193" i="90" s="1"/>
  <c r="B194" i="90"/>
  <c r="BZ194" i="90" s="1"/>
  <c r="B195" i="90"/>
  <c r="BZ195" i="90" s="1"/>
  <c r="B196" i="90"/>
  <c r="BZ196" i="90" s="1"/>
  <c r="B197" i="90"/>
  <c r="CA197" i="90" s="1"/>
  <c r="B198" i="90"/>
  <c r="CA198" i="90" s="1"/>
  <c r="B199" i="90"/>
  <c r="BZ199" i="90" s="1"/>
  <c r="B200" i="90"/>
  <c r="CA200" i="90" s="1"/>
  <c r="B201" i="90"/>
  <c r="BZ201" i="90" s="1"/>
  <c r="B202" i="90"/>
  <c r="BZ202" i="90" s="1"/>
  <c r="B203" i="90"/>
  <c r="BZ203" i="90" s="1"/>
  <c r="B204" i="90"/>
  <c r="BZ204" i="90" s="1"/>
  <c r="B205" i="90"/>
  <c r="CA205" i="90" s="1"/>
  <c r="B206" i="90"/>
  <c r="BZ206" i="90" s="1"/>
  <c r="B207" i="90"/>
  <c r="BZ207" i="90" s="1"/>
  <c r="B208" i="90"/>
  <c r="CA208" i="90" s="1"/>
  <c r="B209" i="90"/>
  <c r="BZ209" i="90" s="1"/>
  <c r="B210" i="90"/>
  <c r="BZ210" i="90" s="1"/>
  <c r="B211" i="90"/>
  <c r="BZ211" i="90" s="1"/>
  <c r="B212" i="90"/>
  <c r="BZ212" i="90" s="1"/>
  <c r="B213" i="90"/>
  <c r="CA213" i="90" s="1"/>
  <c r="B214" i="90"/>
  <c r="BZ214" i="90" s="1"/>
  <c r="B215" i="90"/>
  <c r="BZ215" i="90" s="1"/>
  <c r="B216" i="90"/>
  <c r="CA216" i="90" s="1"/>
  <c r="B217" i="90"/>
  <c r="BZ217" i="90" s="1"/>
  <c r="B218" i="90"/>
  <c r="BZ218" i="90" s="1"/>
  <c r="B219" i="90"/>
  <c r="CA219" i="90" s="1"/>
  <c r="B220" i="90"/>
  <c r="BZ220" i="90" s="1"/>
  <c r="B221" i="90"/>
  <c r="CA221" i="90" s="1"/>
  <c r="B222" i="90"/>
  <c r="BZ222" i="90" s="1"/>
  <c r="B223" i="90"/>
  <c r="CA223" i="90" s="1"/>
  <c r="B224" i="90"/>
  <c r="CA224" i="90" s="1"/>
  <c r="B225" i="90"/>
  <c r="BZ225" i="90" s="1"/>
  <c r="B226" i="90"/>
  <c r="CA226" i="90" s="1"/>
  <c r="B227" i="90"/>
  <c r="BZ227" i="90" s="1"/>
  <c r="B228" i="90"/>
  <c r="BZ228" i="90" s="1"/>
  <c r="B229" i="90"/>
  <c r="CA229" i="90" s="1"/>
  <c r="B230" i="90"/>
  <c r="BZ230" i="90" s="1"/>
  <c r="B231" i="90"/>
  <c r="BZ231" i="90" s="1"/>
  <c r="B232" i="90"/>
  <c r="CA232" i="90" s="1"/>
  <c r="B233" i="90"/>
  <c r="BZ233" i="90" s="1"/>
  <c r="B234" i="90"/>
  <c r="CA234" i="90" s="1"/>
  <c r="B235" i="90"/>
  <c r="BZ235" i="90" s="1"/>
  <c r="B236" i="90"/>
  <c r="BZ236" i="90" s="1"/>
  <c r="B237" i="90"/>
  <c r="CA237" i="90" s="1"/>
  <c r="B238" i="90"/>
  <c r="BZ238" i="90" s="1"/>
  <c r="B239" i="90"/>
  <c r="CA239" i="90" s="1"/>
  <c r="B240" i="90"/>
  <c r="CA240" i="90" s="1"/>
  <c r="B241" i="90"/>
  <c r="BZ241" i="90" s="1"/>
  <c r="B242" i="90"/>
  <c r="BZ242" i="90" s="1"/>
  <c r="B243" i="90"/>
  <c r="CA243" i="90" s="1"/>
  <c r="B244" i="90"/>
  <c r="BZ244" i="90" s="1"/>
  <c r="B245" i="90"/>
  <c r="CA245" i="90" s="1"/>
  <c r="B246" i="90"/>
  <c r="BZ246" i="90" s="1"/>
  <c r="B247" i="90"/>
  <c r="BZ247" i="90" s="1"/>
  <c r="B248" i="90"/>
  <c r="CA248" i="90" s="1"/>
  <c r="B249" i="90"/>
  <c r="BZ249" i="90" s="1"/>
  <c r="B250" i="90"/>
  <c r="BZ250" i="90" s="1"/>
  <c r="B251" i="90"/>
  <c r="BZ251" i="90" s="1"/>
  <c r="B252" i="90"/>
  <c r="BZ252" i="90" s="1"/>
  <c r="B253" i="90"/>
  <c r="CA253" i="90" s="1"/>
  <c r="B254" i="90"/>
  <c r="CA254" i="90" s="1"/>
  <c r="B255" i="90"/>
  <c r="CA255" i="90" s="1"/>
  <c r="B256" i="90"/>
  <c r="CA256" i="90" s="1"/>
  <c r="B257" i="90"/>
  <c r="BZ257" i="90" s="1"/>
  <c r="B258" i="90"/>
  <c r="BZ258" i="90" s="1"/>
  <c r="B259" i="90"/>
  <c r="CA259" i="90" s="1"/>
  <c r="B260" i="90"/>
  <c r="BZ260" i="90" s="1"/>
  <c r="B261" i="90"/>
  <c r="CA261" i="90" s="1"/>
  <c r="B262" i="90"/>
  <c r="CA262" i="90" s="1"/>
  <c r="B263" i="90"/>
  <c r="CA263" i="90" s="1"/>
  <c r="B264" i="90"/>
  <c r="CA264" i="90" s="1"/>
  <c r="B265" i="90"/>
  <c r="BZ265" i="90" s="1"/>
  <c r="B266" i="90"/>
  <c r="BZ266" i="90" s="1"/>
  <c r="B267" i="90"/>
  <c r="CA267" i="90" s="1"/>
  <c r="B268" i="90"/>
  <c r="BZ268" i="90" s="1"/>
  <c r="B269" i="90"/>
  <c r="CA269" i="90" s="1"/>
  <c r="B270" i="90"/>
  <c r="CA270" i="90" s="1"/>
  <c r="B271" i="90"/>
  <c r="CA271" i="90" s="1"/>
  <c r="B272" i="90"/>
  <c r="CA272" i="90" s="1"/>
  <c r="B273" i="90"/>
  <c r="BZ273" i="90" s="1"/>
  <c r="B274" i="90"/>
  <c r="BZ274" i="90" s="1"/>
  <c r="B275" i="90"/>
  <c r="CA275" i="90" s="1"/>
  <c r="B276" i="90"/>
  <c r="BZ276" i="90" s="1"/>
  <c r="B277" i="90"/>
  <c r="CA277" i="90" s="1"/>
  <c r="B278" i="90"/>
  <c r="CA278" i="90" s="1"/>
  <c r="B279" i="90"/>
  <c r="CA279" i="90" s="1"/>
  <c r="B280" i="90"/>
  <c r="CA280" i="90" s="1"/>
  <c r="B281" i="90"/>
  <c r="BZ281" i="90" s="1"/>
  <c r="B282" i="90"/>
  <c r="BZ282" i="90" s="1"/>
  <c r="B283" i="90"/>
  <c r="BZ283" i="90" s="1"/>
  <c r="B284" i="90"/>
  <c r="BZ284" i="90" s="1"/>
  <c r="B285" i="90"/>
  <c r="CA285" i="90" s="1"/>
  <c r="B286" i="90"/>
  <c r="CA286" i="90" s="1"/>
  <c r="B287" i="90"/>
  <c r="BZ287" i="90" s="1"/>
  <c r="B288" i="90"/>
  <c r="CA288" i="90" s="1"/>
  <c r="B289" i="90"/>
  <c r="BZ289" i="90" s="1"/>
  <c r="B290" i="90"/>
  <c r="BZ290" i="90" s="1"/>
  <c r="B291" i="90"/>
  <c r="BZ291" i="90" s="1"/>
  <c r="B292" i="90"/>
  <c r="BZ292" i="90" s="1"/>
  <c r="B293" i="90"/>
  <c r="BZ293" i="90" s="1"/>
  <c r="B294" i="90"/>
  <c r="CA294" i="90" s="1"/>
  <c r="B295" i="90"/>
  <c r="BZ295" i="90" s="1"/>
  <c r="B296" i="90"/>
  <c r="BZ296" i="90" s="1"/>
  <c r="B297" i="90"/>
  <c r="BZ297" i="90" s="1"/>
  <c r="B298" i="90"/>
  <c r="BZ298" i="90" s="1"/>
  <c r="B299" i="90"/>
  <c r="BZ299" i="90" s="1"/>
  <c r="B300" i="90"/>
  <c r="BZ300" i="90" s="1"/>
  <c r="B301" i="90"/>
  <c r="BZ301" i="90" s="1"/>
  <c r="B3" i="90"/>
  <c r="CA124" i="90"/>
  <c r="CA146" i="90"/>
  <c r="CA210" i="90"/>
  <c r="CD4" i="90"/>
  <c r="CD5" i="90"/>
  <c r="CD6" i="90"/>
  <c r="CA6" i="90" s="1"/>
  <c r="CD7" i="90"/>
  <c r="CD8" i="90"/>
  <c r="CD9" i="90"/>
  <c r="CD10" i="90"/>
  <c r="CA10" i="90" s="1"/>
  <c r="CD11" i="90"/>
  <c r="CD12" i="90"/>
  <c r="CD13" i="90"/>
  <c r="CD14" i="90"/>
  <c r="CA14" i="90" s="1"/>
  <c r="CD15" i="90"/>
  <c r="CD16" i="90"/>
  <c r="CD17" i="90"/>
  <c r="CD18" i="90"/>
  <c r="CA18" i="90" s="1"/>
  <c r="CD19" i="90"/>
  <c r="CD20" i="90"/>
  <c r="CD21" i="90"/>
  <c r="CD22" i="90"/>
  <c r="CA22" i="90" s="1"/>
  <c r="CD23" i="90"/>
  <c r="CD24" i="90"/>
  <c r="CD25" i="90"/>
  <c r="CD26" i="90"/>
  <c r="CA26" i="90" s="1"/>
  <c r="CD27" i="90"/>
  <c r="CD28" i="90"/>
  <c r="CD29" i="90"/>
  <c r="CD30" i="90"/>
  <c r="CA30" i="90" s="1"/>
  <c r="CD31" i="90"/>
  <c r="CD32" i="90"/>
  <c r="CD33" i="90"/>
  <c r="CD34" i="90"/>
  <c r="CA34" i="90" s="1"/>
  <c r="CD35" i="90"/>
  <c r="CD36" i="90"/>
  <c r="CD37" i="90"/>
  <c r="CD38" i="90"/>
  <c r="CA38" i="90" s="1"/>
  <c r="CD39" i="90"/>
  <c r="CD40" i="90"/>
  <c r="CD41" i="90"/>
  <c r="CD42" i="90"/>
  <c r="CD43" i="90"/>
  <c r="CD44" i="90"/>
  <c r="CD45" i="90"/>
  <c r="CD46" i="90"/>
  <c r="CD47" i="90"/>
  <c r="CD48" i="90"/>
  <c r="CD49" i="90"/>
  <c r="CD50" i="90"/>
  <c r="CD51" i="90"/>
  <c r="CD52" i="90"/>
  <c r="CD53" i="90"/>
  <c r="CD54" i="90"/>
  <c r="CD55" i="90"/>
  <c r="CD56" i="90"/>
  <c r="CD57" i="90"/>
  <c r="CD58" i="90"/>
  <c r="CD59" i="90"/>
  <c r="CD60" i="90"/>
  <c r="CD61" i="90"/>
  <c r="CD62" i="90"/>
  <c r="CD63" i="90"/>
  <c r="CD64" i="90"/>
  <c r="CD65" i="90"/>
  <c r="CD66" i="90"/>
  <c r="CD67" i="90"/>
  <c r="CD68" i="90"/>
  <c r="CD69" i="90"/>
  <c r="CD70" i="90"/>
  <c r="CD71" i="90"/>
  <c r="CD72" i="90"/>
  <c r="CD73" i="90"/>
  <c r="CD74" i="90"/>
  <c r="CD75" i="90"/>
  <c r="CD76" i="90"/>
  <c r="CD77" i="90"/>
  <c r="CD78" i="90"/>
  <c r="CD79" i="90"/>
  <c r="CD80" i="90"/>
  <c r="CD81" i="90"/>
  <c r="CD82" i="90"/>
  <c r="CD83" i="90"/>
  <c r="CD84" i="90"/>
  <c r="CD85" i="90"/>
  <c r="CD86" i="90"/>
  <c r="CD87" i="90"/>
  <c r="CD88" i="90"/>
  <c r="CD89" i="90"/>
  <c r="CD90" i="90"/>
  <c r="CD91" i="90"/>
  <c r="CD92" i="90"/>
  <c r="CD93" i="90"/>
  <c r="CD94" i="90"/>
  <c r="CD95" i="90"/>
  <c r="CD96" i="90"/>
  <c r="CD97" i="90"/>
  <c r="CD98" i="90"/>
  <c r="CD99" i="90"/>
  <c r="CD100" i="90"/>
  <c r="CD101" i="90"/>
  <c r="CD102" i="90"/>
  <c r="CD103" i="90"/>
  <c r="CD104" i="90"/>
  <c r="CD105" i="90"/>
  <c r="CD106" i="90"/>
  <c r="CD107" i="90"/>
  <c r="CD108" i="90"/>
  <c r="CD109" i="90"/>
  <c r="CD110" i="90"/>
  <c r="CD111" i="90"/>
  <c r="CD112" i="90"/>
  <c r="CD113" i="90"/>
  <c r="CD114" i="90"/>
  <c r="CD115" i="90"/>
  <c r="CD116" i="90"/>
  <c r="CD117" i="90"/>
  <c r="CD118" i="90"/>
  <c r="CD119" i="90"/>
  <c r="CD120" i="90"/>
  <c r="CD121" i="90"/>
  <c r="CD122" i="90"/>
  <c r="CD123" i="90"/>
  <c r="CD124" i="90"/>
  <c r="CD125" i="90"/>
  <c r="CD126" i="90"/>
  <c r="CD127" i="90"/>
  <c r="CD128" i="90"/>
  <c r="CD129" i="90"/>
  <c r="CD130" i="90"/>
  <c r="CD131" i="90"/>
  <c r="CD132" i="90"/>
  <c r="CD133" i="90"/>
  <c r="CD134" i="90"/>
  <c r="CD135" i="90"/>
  <c r="CD136" i="90"/>
  <c r="CD137" i="90"/>
  <c r="CD138" i="90"/>
  <c r="CD139" i="90"/>
  <c r="CD140" i="90"/>
  <c r="CD141" i="90"/>
  <c r="CD142" i="90"/>
  <c r="CD143" i="90"/>
  <c r="CD144" i="90"/>
  <c r="CD145" i="90"/>
  <c r="CD146" i="90"/>
  <c r="CD147" i="90"/>
  <c r="CD148" i="90"/>
  <c r="CD149" i="90"/>
  <c r="CD150" i="90"/>
  <c r="CD151" i="90"/>
  <c r="CD152" i="90"/>
  <c r="CD153" i="90"/>
  <c r="CD154" i="90"/>
  <c r="CD155" i="90"/>
  <c r="CD156" i="90"/>
  <c r="CD157" i="90"/>
  <c r="CD158" i="90"/>
  <c r="CD159" i="90"/>
  <c r="CD160" i="90"/>
  <c r="CD161" i="90"/>
  <c r="CD162" i="90"/>
  <c r="CD163" i="90"/>
  <c r="CD164" i="90"/>
  <c r="CD165" i="90"/>
  <c r="CD166" i="90"/>
  <c r="CD167" i="90"/>
  <c r="CD168" i="90"/>
  <c r="CD169" i="90"/>
  <c r="CD170" i="90"/>
  <c r="CD171" i="90"/>
  <c r="CD172" i="90"/>
  <c r="CD173" i="90"/>
  <c r="CD174" i="90"/>
  <c r="CD175" i="90"/>
  <c r="CD176" i="90"/>
  <c r="CD177" i="90"/>
  <c r="CD178" i="90"/>
  <c r="CD179" i="90"/>
  <c r="CD180" i="90"/>
  <c r="CD181" i="90"/>
  <c r="CD182" i="90"/>
  <c r="CD183" i="90"/>
  <c r="CD184" i="90"/>
  <c r="CD185" i="90"/>
  <c r="CD186" i="90"/>
  <c r="CD187" i="90"/>
  <c r="CD188" i="90"/>
  <c r="CD189" i="90"/>
  <c r="CD190" i="90"/>
  <c r="CD191" i="90"/>
  <c r="CD192" i="90"/>
  <c r="CD193" i="90"/>
  <c r="CD194" i="90"/>
  <c r="CD195" i="90"/>
  <c r="CD196" i="90"/>
  <c r="CD197" i="90"/>
  <c r="CD198" i="90"/>
  <c r="CD199" i="90"/>
  <c r="CD200" i="90"/>
  <c r="CD201" i="90"/>
  <c r="CD202" i="90"/>
  <c r="CD203" i="90"/>
  <c r="CD204" i="90"/>
  <c r="CD205" i="90"/>
  <c r="CD206" i="90"/>
  <c r="CD207" i="90"/>
  <c r="CD208" i="90"/>
  <c r="CD209" i="90"/>
  <c r="CD210" i="90"/>
  <c r="CD211" i="90"/>
  <c r="CD212" i="90"/>
  <c r="CD213" i="90"/>
  <c r="CD214" i="90"/>
  <c r="CD215" i="90"/>
  <c r="CD216" i="90"/>
  <c r="CD217" i="90"/>
  <c r="CD218" i="90"/>
  <c r="CD219" i="90"/>
  <c r="CD220" i="90"/>
  <c r="CD221" i="90"/>
  <c r="CD222" i="90"/>
  <c r="CD223" i="90"/>
  <c r="CD224" i="90"/>
  <c r="CD225" i="90"/>
  <c r="CD226" i="90"/>
  <c r="CD227" i="90"/>
  <c r="CD228" i="90"/>
  <c r="CD229" i="90"/>
  <c r="CD230" i="90"/>
  <c r="CD231" i="90"/>
  <c r="CD232" i="90"/>
  <c r="CD233" i="90"/>
  <c r="CD234" i="90"/>
  <c r="CD235" i="90"/>
  <c r="CD236" i="90"/>
  <c r="CD237" i="90"/>
  <c r="CD238" i="90"/>
  <c r="CD239" i="90"/>
  <c r="CD240" i="90"/>
  <c r="CD241" i="90"/>
  <c r="CD242" i="90"/>
  <c r="CD243" i="90"/>
  <c r="CD244" i="90"/>
  <c r="CD245" i="90"/>
  <c r="CD246" i="90"/>
  <c r="CD247" i="90"/>
  <c r="CD248" i="90"/>
  <c r="CD249" i="90"/>
  <c r="CD250" i="90"/>
  <c r="CD251" i="90"/>
  <c r="CD252" i="90"/>
  <c r="CD253" i="90"/>
  <c r="CD254" i="90"/>
  <c r="CD255" i="90"/>
  <c r="CD256" i="90"/>
  <c r="CD257" i="90"/>
  <c r="CD258" i="90"/>
  <c r="CD259" i="90"/>
  <c r="CD260" i="90"/>
  <c r="CD261" i="90"/>
  <c r="CD262" i="90"/>
  <c r="CD263" i="90"/>
  <c r="CD264" i="90"/>
  <c r="CD265" i="90"/>
  <c r="CD266" i="90"/>
  <c r="CD267" i="90"/>
  <c r="CD268" i="90"/>
  <c r="CD269" i="90"/>
  <c r="CD270" i="90"/>
  <c r="CD271" i="90"/>
  <c r="CD272" i="90"/>
  <c r="CD273" i="90"/>
  <c r="CD274" i="90"/>
  <c r="CD275" i="90"/>
  <c r="CD276" i="90"/>
  <c r="CD277" i="90"/>
  <c r="CD278" i="90"/>
  <c r="CD279" i="90"/>
  <c r="CD280" i="90"/>
  <c r="CD281" i="90"/>
  <c r="CD282" i="90"/>
  <c r="CD283" i="90"/>
  <c r="CD284" i="90"/>
  <c r="CD285" i="90"/>
  <c r="CD286" i="90"/>
  <c r="CD287" i="90"/>
  <c r="CD288" i="90"/>
  <c r="CD289" i="90"/>
  <c r="CD290" i="90"/>
  <c r="CD291" i="90"/>
  <c r="CD292" i="90"/>
  <c r="CD293" i="90"/>
  <c r="CD294" i="90"/>
  <c r="CD295" i="90"/>
  <c r="CD296" i="90"/>
  <c r="CD297" i="90"/>
  <c r="CD298" i="90"/>
  <c r="CD299" i="90"/>
  <c r="CD300" i="90"/>
  <c r="CD301" i="90"/>
  <c r="CD3" i="90"/>
  <c r="D121" i="89"/>
  <c r="C121" i="89"/>
  <c r="CC4" i="90"/>
  <c r="CC5" i="90"/>
  <c r="CC6" i="90"/>
  <c r="CC7" i="90"/>
  <c r="CC8" i="90"/>
  <c r="CC9" i="90"/>
  <c r="CC10" i="90"/>
  <c r="CC11" i="90"/>
  <c r="CC12" i="90"/>
  <c r="CC13" i="90"/>
  <c r="CC14" i="90"/>
  <c r="CC15" i="90"/>
  <c r="CC16" i="90"/>
  <c r="CC17" i="90"/>
  <c r="CC18" i="90"/>
  <c r="CC19" i="90"/>
  <c r="CC20" i="90"/>
  <c r="CC21" i="90"/>
  <c r="CC22" i="90"/>
  <c r="CC23" i="90"/>
  <c r="CC24" i="90"/>
  <c r="CC25" i="90"/>
  <c r="CC26" i="90"/>
  <c r="CC27" i="90"/>
  <c r="CC28" i="90"/>
  <c r="CC29" i="90"/>
  <c r="CC30" i="90"/>
  <c r="CC31" i="90"/>
  <c r="CC32" i="90"/>
  <c r="CC33" i="90"/>
  <c r="CC34" i="90"/>
  <c r="CC35" i="90"/>
  <c r="CC36" i="90"/>
  <c r="CC37" i="90"/>
  <c r="CC38" i="90"/>
  <c r="CC39" i="90"/>
  <c r="CC40" i="90"/>
  <c r="CC41" i="90"/>
  <c r="CC42" i="90"/>
  <c r="CC43" i="90"/>
  <c r="CC44" i="90"/>
  <c r="CC45" i="90"/>
  <c r="CC46" i="90"/>
  <c r="CC47" i="90"/>
  <c r="CC48" i="90"/>
  <c r="CC49" i="90"/>
  <c r="CC50" i="90"/>
  <c r="CC51" i="90"/>
  <c r="CC52" i="90"/>
  <c r="CC53" i="90"/>
  <c r="CC54" i="90"/>
  <c r="CC55" i="90"/>
  <c r="CC56" i="90"/>
  <c r="CC57" i="90"/>
  <c r="CC58" i="90"/>
  <c r="CC59" i="90"/>
  <c r="CC60" i="90"/>
  <c r="CC61" i="90"/>
  <c r="CC62" i="90"/>
  <c r="CC63" i="90"/>
  <c r="CC64" i="90"/>
  <c r="CC65" i="90"/>
  <c r="CC66" i="90"/>
  <c r="CC67" i="90"/>
  <c r="CC68" i="90"/>
  <c r="CC69" i="90"/>
  <c r="CC70" i="90"/>
  <c r="CC71" i="90"/>
  <c r="CC72" i="90"/>
  <c r="CC73" i="90"/>
  <c r="CC74" i="90"/>
  <c r="CC75" i="90"/>
  <c r="CC76" i="90"/>
  <c r="CC77" i="90"/>
  <c r="CC78" i="90"/>
  <c r="CC79" i="90"/>
  <c r="CC80" i="90"/>
  <c r="CC81" i="90"/>
  <c r="CC82" i="90"/>
  <c r="CC83" i="90"/>
  <c r="CC84" i="90"/>
  <c r="CC85" i="90"/>
  <c r="CC86" i="90"/>
  <c r="CC87" i="90"/>
  <c r="CC88" i="90"/>
  <c r="CC89" i="90"/>
  <c r="CC90" i="90"/>
  <c r="CC91" i="90"/>
  <c r="CC92" i="90"/>
  <c r="CC93" i="90"/>
  <c r="CC94" i="90"/>
  <c r="CC95" i="90"/>
  <c r="CC96" i="90"/>
  <c r="CC97" i="90"/>
  <c r="CC98" i="90"/>
  <c r="CC99" i="90"/>
  <c r="CC100" i="90"/>
  <c r="CC101" i="90"/>
  <c r="CC102" i="90"/>
  <c r="CC103" i="90"/>
  <c r="CC104" i="90"/>
  <c r="CC105" i="90"/>
  <c r="CC106" i="90"/>
  <c r="CC107" i="90"/>
  <c r="CC108" i="90"/>
  <c r="CC109" i="90"/>
  <c r="CC110" i="90"/>
  <c r="CC111" i="90"/>
  <c r="CC112" i="90"/>
  <c r="CC113" i="90"/>
  <c r="CC114" i="90"/>
  <c r="CC115" i="90"/>
  <c r="CC116" i="90"/>
  <c r="CC117" i="90"/>
  <c r="CC118" i="90"/>
  <c r="CC119" i="90"/>
  <c r="CC120" i="90"/>
  <c r="CC121" i="90"/>
  <c r="CC122" i="90"/>
  <c r="CC123" i="90"/>
  <c r="CC124" i="90"/>
  <c r="CC125" i="90"/>
  <c r="CC126" i="90"/>
  <c r="CC127" i="90"/>
  <c r="CC128" i="90"/>
  <c r="CC129" i="90"/>
  <c r="CC130" i="90"/>
  <c r="CC131" i="90"/>
  <c r="CC132" i="90"/>
  <c r="CC133" i="90"/>
  <c r="CC134" i="90"/>
  <c r="CC135" i="90"/>
  <c r="CC136" i="90"/>
  <c r="CC137" i="90"/>
  <c r="CC138" i="90"/>
  <c r="CC139" i="90"/>
  <c r="CC140" i="90"/>
  <c r="CC141" i="90"/>
  <c r="CC142" i="90"/>
  <c r="CC143" i="90"/>
  <c r="CC144" i="90"/>
  <c r="CC145" i="90"/>
  <c r="CC146" i="90"/>
  <c r="CC147" i="90"/>
  <c r="CC148" i="90"/>
  <c r="CC149" i="90"/>
  <c r="CC150" i="90"/>
  <c r="CC151" i="90"/>
  <c r="CC152" i="90"/>
  <c r="CC153" i="90"/>
  <c r="CC154" i="90"/>
  <c r="CC155" i="90"/>
  <c r="CC156" i="90"/>
  <c r="CC157" i="90"/>
  <c r="CC158" i="90"/>
  <c r="CC159" i="90"/>
  <c r="CC160" i="90"/>
  <c r="CC161" i="90"/>
  <c r="CC162" i="90"/>
  <c r="CC163" i="90"/>
  <c r="CC164" i="90"/>
  <c r="CC165" i="90"/>
  <c r="CC166" i="90"/>
  <c r="CC167" i="90"/>
  <c r="CC168" i="90"/>
  <c r="CC169" i="90"/>
  <c r="CC170" i="90"/>
  <c r="CC171" i="90"/>
  <c r="CC172" i="90"/>
  <c r="CC173" i="90"/>
  <c r="CC174" i="90"/>
  <c r="CC175" i="90"/>
  <c r="CC176" i="90"/>
  <c r="CC177" i="90"/>
  <c r="CC178" i="90"/>
  <c r="CC179" i="90"/>
  <c r="CC180" i="90"/>
  <c r="CC181" i="90"/>
  <c r="CC182" i="90"/>
  <c r="CC183" i="90"/>
  <c r="CC184" i="90"/>
  <c r="CC185" i="90"/>
  <c r="CC186" i="90"/>
  <c r="CC187" i="90"/>
  <c r="CC188" i="90"/>
  <c r="CC189" i="90"/>
  <c r="CC190" i="90"/>
  <c r="CC191" i="90"/>
  <c r="CC192" i="90"/>
  <c r="CC193" i="90"/>
  <c r="CC194" i="90"/>
  <c r="CC195" i="90"/>
  <c r="CC196" i="90"/>
  <c r="CC197" i="90"/>
  <c r="CC198" i="90"/>
  <c r="CC199" i="90"/>
  <c r="CC200" i="90"/>
  <c r="CC201" i="90"/>
  <c r="CC202" i="90"/>
  <c r="CC203" i="90"/>
  <c r="CC204" i="90"/>
  <c r="CC205" i="90"/>
  <c r="CC206" i="90"/>
  <c r="CC207" i="90"/>
  <c r="CC208" i="90"/>
  <c r="CC209" i="90"/>
  <c r="CC210" i="90"/>
  <c r="CC211" i="90"/>
  <c r="CC212" i="90"/>
  <c r="CC213" i="90"/>
  <c r="CC214" i="90"/>
  <c r="CC215" i="90"/>
  <c r="CC216" i="90"/>
  <c r="CC217" i="90"/>
  <c r="CC218" i="90"/>
  <c r="CC219" i="90"/>
  <c r="CC220" i="90"/>
  <c r="CC221" i="90"/>
  <c r="CC222" i="90"/>
  <c r="CC223" i="90"/>
  <c r="CC224" i="90"/>
  <c r="CC225" i="90"/>
  <c r="CC226" i="90"/>
  <c r="CC227" i="90"/>
  <c r="CC228" i="90"/>
  <c r="CC229" i="90"/>
  <c r="CC230" i="90"/>
  <c r="CC231" i="90"/>
  <c r="CC232" i="90"/>
  <c r="CC233" i="90"/>
  <c r="CC234" i="90"/>
  <c r="CC235" i="90"/>
  <c r="CC236" i="90"/>
  <c r="CC237" i="90"/>
  <c r="CC238" i="90"/>
  <c r="CC239" i="90"/>
  <c r="CC240" i="90"/>
  <c r="CC241" i="90"/>
  <c r="CC242" i="90"/>
  <c r="CC243" i="90"/>
  <c r="CC244" i="90"/>
  <c r="CC245" i="90"/>
  <c r="CC246" i="90"/>
  <c r="CC247" i="90"/>
  <c r="CC248" i="90"/>
  <c r="CC249" i="90"/>
  <c r="CC250" i="90"/>
  <c r="CC251" i="90"/>
  <c r="CC252" i="90"/>
  <c r="CC253" i="90"/>
  <c r="CC254" i="90"/>
  <c r="CC255" i="90"/>
  <c r="CC256" i="90"/>
  <c r="CC257" i="90"/>
  <c r="CC258" i="90"/>
  <c r="CC259" i="90"/>
  <c r="CC260" i="90"/>
  <c r="CC261" i="90"/>
  <c r="CC262" i="90"/>
  <c r="CC263" i="90"/>
  <c r="CC264" i="90"/>
  <c r="CC265" i="90"/>
  <c r="CC266" i="90"/>
  <c r="CC267" i="90"/>
  <c r="CC268" i="90"/>
  <c r="CC269" i="90"/>
  <c r="CC270" i="90"/>
  <c r="CC271" i="90"/>
  <c r="CC272" i="90"/>
  <c r="CC273" i="90"/>
  <c r="CC274" i="90"/>
  <c r="CC275" i="90"/>
  <c r="CC276" i="90"/>
  <c r="CC277" i="90"/>
  <c r="CC278" i="90"/>
  <c r="CC279" i="90"/>
  <c r="CC280" i="90"/>
  <c r="CC281" i="90"/>
  <c r="CC282" i="90"/>
  <c r="CC283" i="90"/>
  <c r="CC284" i="90"/>
  <c r="CC285" i="90"/>
  <c r="CC286" i="90"/>
  <c r="CC287" i="90"/>
  <c r="CC288" i="90"/>
  <c r="CC289" i="90"/>
  <c r="CC290" i="90"/>
  <c r="CC291" i="90"/>
  <c r="CC292" i="90"/>
  <c r="CC293" i="90"/>
  <c r="CC294" i="90"/>
  <c r="CC295" i="90"/>
  <c r="CC296" i="90"/>
  <c r="CC297" i="90"/>
  <c r="CC298" i="90"/>
  <c r="CC299" i="90"/>
  <c r="CC300" i="90"/>
  <c r="CC301" i="90"/>
  <c r="CC3" i="90"/>
  <c r="CF4" i="90"/>
  <c r="CF5" i="90"/>
  <c r="CF6" i="90"/>
  <c r="CF7" i="90"/>
  <c r="CF8" i="90"/>
  <c r="CF9" i="90"/>
  <c r="CF10" i="90"/>
  <c r="CF11" i="90"/>
  <c r="CF12" i="90"/>
  <c r="CF13" i="90"/>
  <c r="CF14" i="90"/>
  <c r="CF15" i="90"/>
  <c r="CF16" i="90"/>
  <c r="CF17" i="90"/>
  <c r="CF18" i="90"/>
  <c r="CF19" i="90"/>
  <c r="CF20" i="90"/>
  <c r="CF21" i="90"/>
  <c r="CF22" i="90"/>
  <c r="CF23" i="90"/>
  <c r="CF24" i="90"/>
  <c r="CF25" i="90"/>
  <c r="CF26" i="90"/>
  <c r="CF27" i="90"/>
  <c r="CF28" i="90"/>
  <c r="CF29" i="90"/>
  <c r="CF30" i="90"/>
  <c r="CF31" i="90"/>
  <c r="CF32" i="90"/>
  <c r="CF33" i="90"/>
  <c r="CF34" i="90"/>
  <c r="CF35" i="90"/>
  <c r="CF36" i="90"/>
  <c r="CF37" i="90"/>
  <c r="CF38" i="90"/>
  <c r="CF39" i="90"/>
  <c r="CF40" i="90"/>
  <c r="CF41" i="90"/>
  <c r="CF42" i="90"/>
  <c r="CF43" i="90"/>
  <c r="CF44" i="90"/>
  <c r="CF45" i="90"/>
  <c r="CF46" i="90"/>
  <c r="CF47" i="90"/>
  <c r="CF48" i="90"/>
  <c r="CF49" i="90"/>
  <c r="CF50" i="90"/>
  <c r="CF51" i="90"/>
  <c r="CF52" i="90"/>
  <c r="CF53" i="90"/>
  <c r="CF54" i="90"/>
  <c r="CF55" i="90"/>
  <c r="CF56" i="90"/>
  <c r="CF57" i="90"/>
  <c r="CF58" i="90"/>
  <c r="CF59" i="90"/>
  <c r="CF60" i="90"/>
  <c r="CF61" i="90"/>
  <c r="CF62" i="90"/>
  <c r="CF63" i="90"/>
  <c r="CF64" i="90"/>
  <c r="CF65" i="90"/>
  <c r="CF66" i="90"/>
  <c r="CF67" i="90"/>
  <c r="CF68" i="90"/>
  <c r="CF69" i="90"/>
  <c r="CF70" i="90"/>
  <c r="CF71" i="90"/>
  <c r="CF72" i="90"/>
  <c r="CF73" i="90"/>
  <c r="CF74" i="90"/>
  <c r="CF75" i="90"/>
  <c r="CF76" i="90"/>
  <c r="CF77" i="90"/>
  <c r="CF78" i="90"/>
  <c r="CF79" i="90"/>
  <c r="CF80" i="90"/>
  <c r="CF81" i="90"/>
  <c r="CF82" i="90"/>
  <c r="CF83" i="90"/>
  <c r="CF84" i="90"/>
  <c r="CF85" i="90"/>
  <c r="CF86" i="90"/>
  <c r="CF87" i="90"/>
  <c r="CF88" i="90"/>
  <c r="CF89" i="90"/>
  <c r="CF90" i="90"/>
  <c r="CF91" i="90"/>
  <c r="CF92" i="90"/>
  <c r="CF93" i="90"/>
  <c r="CF94" i="90"/>
  <c r="CF95" i="90"/>
  <c r="CF96" i="90"/>
  <c r="CF97" i="90"/>
  <c r="CF98" i="90"/>
  <c r="CF99" i="90"/>
  <c r="CF100" i="90"/>
  <c r="CF101" i="90"/>
  <c r="CF102" i="90"/>
  <c r="CF103" i="90"/>
  <c r="CF104" i="90"/>
  <c r="CF105" i="90"/>
  <c r="CF106" i="90"/>
  <c r="CF107" i="90"/>
  <c r="CF108" i="90"/>
  <c r="CF109" i="90"/>
  <c r="CF110" i="90"/>
  <c r="CF111" i="90"/>
  <c r="CF112" i="90"/>
  <c r="CF113" i="90"/>
  <c r="CF114" i="90"/>
  <c r="CF115" i="90"/>
  <c r="CF116" i="90"/>
  <c r="CF117" i="90"/>
  <c r="CF118" i="90"/>
  <c r="CF119" i="90"/>
  <c r="CF120" i="90"/>
  <c r="CF121" i="90"/>
  <c r="CF122" i="90"/>
  <c r="CF123" i="90"/>
  <c r="CF124" i="90"/>
  <c r="CF125" i="90"/>
  <c r="CF126" i="90"/>
  <c r="CF127" i="90"/>
  <c r="CF128" i="90"/>
  <c r="CF129" i="90"/>
  <c r="CF130" i="90"/>
  <c r="CF131" i="90"/>
  <c r="CF132" i="90"/>
  <c r="CF133" i="90"/>
  <c r="CF134" i="90"/>
  <c r="CF135" i="90"/>
  <c r="CF136" i="90"/>
  <c r="CF137" i="90"/>
  <c r="CF138" i="90"/>
  <c r="CF139" i="90"/>
  <c r="CF140" i="90"/>
  <c r="CF141" i="90"/>
  <c r="CF142" i="90"/>
  <c r="CF143" i="90"/>
  <c r="CF144" i="90"/>
  <c r="CF145" i="90"/>
  <c r="CF146" i="90"/>
  <c r="CF147" i="90"/>
  <c r="CF148" i="90"/>
  <c r="CF149" i="90"/>
  <c r="CF150" i="90"/>
  <c r="CF151" i="90"/>
  <c r="CF152" i="90"/>
  <c r="CF153" i="90"/>
  <c r="CF154" i="90"/>
  <c r="CF155" i="90"/>
  <c r="CF156" i="90"/>
  <c r="CF157" i="90"/>
  <c r="CF158" i="90"/>
  <c r="CF159" i="90"/>
  <c r="CF160" i="90"/>
  <c r="CF161" i="90"/>
  <c r="CF162" i="90"/>
  <c r="CF163" i="90"/>
  <c r="CF164" i="90"/>
  <c r="CF165" i="90"/>
  <c r="CF166" i="90"/>
  <c r="CF167" i="90"/>
  <c r="CF168" i="90"/>
  <c r="CF169" i="90"/>
  <c r="CF170" i="90"/>
  <c r="CF171" i="90"/>
  <c r="CF172" i="90"/>
  <c r="CF173" i="90"/>
  <c r="CF174" i="90"/>
  <c r="CF175" i="90"/>
  <c r="CF176" i="90"/>
  <c r="CF177" i="90"/>
  <c r="CF178" i="90"/>
  <c r="CF179" i="90"/>
  <c r="CF180" i="90"/>
  <c r="CF181" i="90"/>
  <c r="CF182" i="90"/>
  <c r="CF183" i="90"/>
  <c r="CF184" i="90"/>
  <c r="CF185" i="90"/>
  <c r="CF186" i="90"/>
  <c r="CF187" i="90"/>
  <c r="CF188" i="90"/>
  <c r="CF189" i="90"/>
  <c r="CF190" i="90"/>
  <c r="CF191" i="90"/>
  <c r="CF192" i="90"/>
  <c r="CF193" i="90"/>
  <c r="CF194" i="90"/>
  <c r="CF195" i="90"/>
  <c r="CF196" i="90"/>
  <c r="CF197" i="90"/>
  <c r="CF198" i="90"/>
  <c r="CF199" i="90"/>
  <c r="CF200" i="90"/>
  <c r="CF201" i="90"/>
  <c r="CF202" i="90"/>
  <c r="CF203" i="90"/>
  <c r="CF204" i="90"/>
  <c r="CF205" i="90"/>
  <c r="CF206" i="90"/>
  <c r="CF207" i="90"/>
  <c r="CF208" i="90"/>
  <c r="CF209" i="90"/>
  <c r="CF210" i="90"/>
  <c r="CF211" i="90"/>
  <c r="CF212" i="90"/>
  <c r="CF213" i="90"/>
  <c r="CF214" i="90"/>
  <c r="CF215" i="90"/>
  <c r="CF216" i="90"/>
  <c r="CF217" i="90"/>
  <c r="CF218" i="90"/>
  <c r="CF219" i="90"/>
  <c r="CF220" i="90"/>
  <c r="CF221" i="90"/>
  <c r="CF222" i="90"/>
  <c r="CF223" i="90"/>
  <c r="CF224" i="90"/>
  <c r="CF225" i="90"/>
  <c r="CF226" i="90"/>
  <c r="CF227" i="90"/>
  <c r="CF228" i="90"/>
  <c r="CF229" i="90"/>
  <c r="CF230" i="90"/>
  <c r="CF231" i="90"/>
  <c r="CF232" i="90"/>
  <c r="CF233" i="90"/>
  <c r="CF234" i="90"/>
  <c r="CF235" i="90"/>
  <c r="CF236" i="90"/>
  <c r="CF237" i="90"/>
  <c r="CF238" i="90"/>
  <c r="CF239" i="90"/>
  <c r="CF240" i="90"/>
  <c r="CF241" i="90"/>
  <c r="CF242" i="90"/>
  <c r="CF243" i="90"/>
  <c r="CF244" i="90"/>
  <c r="CF245" i="90"/>
  <c r="CF246" i="90"/>
  <c r="CF247" i="90"/>
  <c r="CF248" i="90"/>
  <c r="CF249" i="90"/>
  <c r="CF250" i="90"/>
  <c r="CF251" i="90"/>
  <c r="CF252" i="90"/>
  <c r="CF253" i="90"/>
  <c r="CF254" i="90"/>
  <c r="CF255" i="90"/>
  <c r="CF256" i="90"/>
  <c r="CF257" i="90"/>
  <c r="CF258" i="90"/>
  <c r="CF259" i="90"/>
  <c r="CF260" i="90"/>
  <c r="CF261" i="90"/>
  <c r="CF262" i="90"/>
  <c r="CF263" i="90"/>
  <c r="CF264" i="90"/>
  <c r="CF265" i="90"/>
  <c r="CF266" i="90"/>
  <c r="CF267" i="90"/>
  <c r="CF268" i="90"/>
  <c r="CF269" i="90"/>
  <c r="CF270" i="90"/>
  <c r="CF271" i="90"/>
  <c r="CF272" i="90"/>
  <c r="CF273" i="90"/>
  <c r="CF274" i="90"/>
  <c r="CF275" i="90"/>
  <c r="CF276" i="90"/>
  <c r="CF277" i="90"/>
  <c r="CF278" i="90"/>
  <c r="CF279" i="90"/>
  <c r="CF280" i="90"/>
  <c r="CF281" i="90"/>
  <c r="CF282" i="90"/>
  <c r="CF283" i="90"/>
  <c r="CF284" i="90"/>
  <c r="CF285" i="90"/>
  <c r="CF286" i="90"/>
  <c r="CF287" i="90"/>
  <c r="CF288" i="90"/>
  <c r="CF289" i="90"/>
  <c r="CF290" i="90"/>
  <c r="CF291" i="90"/>
  <c r="CF292" i="90"/>
  <c r="CF293" i="90"/>
  <c r="CF294" i="90"/>
  <c r="CF295" i="90"/>
  <c r="CF296" i="90"/>
  <c r="CF297" i="90"/>
  <c r="CF298" i="90"/>
  <c r="CF299" i="90"/>
  <c r="CF300" i="90"/>
  <c r="CF301" i="90"/>
  <c r="CF3" i="90"/>
  <c r="CF260" i="79"/>
  <c r="BZ134" i="90" l="1"/>
  <c r="CA238" i="90"/>
  <c r="BZ198" i="90"/>
  <c r="CA174" i="90"/>
  <c r="CA86" i="90"/>
  <c r="CA82" i="90"/>
  <c r="CA78" i="90"/>
  <c r="CA74" i="90"/>
  <c r="CA70" i="90"/>
  <c r="CA66" i="90"/>
  <c r="CA62" i="90"/>
  <c r="CA58" i="90"/>
  <c r="CA54" i="90"/>
  <c r="CA50" i="90"/>
  <c r="CA46" i="90"/>
  <c r="CA42" i="90"/>
  <c r="BZ234" i="90"/>
  <c r="BZ170" i="90"/>
  <c r="CA118" i="90"/>
  <c r="BZ270" i="90"/>
  <c r="BZ262" i="90"/>
  <c r="CA282" i="90"/>
  <c r="CA246" i="90"/>
  <c r="CA218" i="90"/>
  <c r="CA182" i="90"/>
  <c r="CA154" i="90"/>
  <c r="BZ86" i="90"/>
  <c r="BZ82" i="90"/>
  <c r="BZ78" i="90"/>
  <c r="BZ74" i="90"/>
  <c r="BZ70" i="90"/>
  <c r="BZ66" i="90"/>
  <c r="BZ62" i="90"/>
  <c r="BZ58" i="90"/>
  <c r="BZ54" i="90"/>
  <c r="BZ50" i="90"/>
  <c r="BZ46" i="90"/>
  <c r="BZ42" i="90"/>
  <c r="BZ38" i="90"/>
  <c r="BZ34" i="90"/>
  <c r="BZ30" i="90"/>
  <c r="BZ26" i="90"/>
  <c r="BZ22" i="90"/>
  <c r="BZ18" i="90"/>
  <c r="BZ14" i="90"/>
  <c r="BZ10" i="90"/>
  <c r="BZ6" i="90"/>
  <c r="CA290" i="90"/>
  <c r="BZ254" i="90"/>
  <c r="BZ226" i="90"/>
  <c r="BZ190" i="90"/>
  <c r="BZ162" i="90"/>
  <c r="BZ126" i="90"/>
  <c r="CA252" i="90"/>
  <c r="CA236" i="90"/>
  <c r="CA172" i="90"/>
  <c r="CA108" i="90"/>
  <c r="CA100" i="90"/>
  <c r="CA76" i="90"/>
  <c r="CA68" i="90"/>
  <c r="CA44" i="90"/>
  <c r="CA36" i="90"/>
  <c r="CA12" i="90"/>
  <c r="CA4" i="90"/>
  <c r="CA188" i="90"/>
  <c r="CA268" i="90"/>
  <c r="CA204" i="90"/>
  <c r="CA140" i="90"/>
  <c r="CA284" i="90"/>
  <c r="CA220" i="90"/>
  <c r="CA156" i="90"/>
  <c r="BZ278" i="90"/>
  <c r="CA258" i="90"/>
  <c r="CA230" i="90"/>
  <c r="CA222" i="90"/>
  <c r="CA202" i="90"/>
  <c r="CA194" i="90"/>
  <c r="CA166" i="90"/>
  <c r="CA158" i="90"/>
  <c r="CA138" i="90"/>
  <c r="CA130" i="90"/>
  <c r="BZ110" i="90"/>
  <c r="BZ106" i="90"/>
  <c r="BZ102" i="90"/>
  <c r="BZ98" i="90"/>
  <c r="BZ94" i="90"/>
  <c r="BZ90" i="90"/>
  <c r="CA298" i="90"/>
  <c r="BZ286" i="90"/>
  <c r="CA274" i="90"/>
  <c r="CA266" i="90"/>
  <c r="CA250" i="90"/>
  <c r="CA242" i="90"/>
  <c r="CA214" i="90"/>
  <c r="CA206" i="90"/>
  <c r="CA186" i="90"/>
  <c r="CA178" i="90"/>
  <c r="CA150" i="90"/>
  <c r="CA142" i="90"/>
  <c r="CA122" i="90"/>
  <c r="CA114" i="90"/>
  <c r="CA110" i="90"/>
  <c r="CA106" i="90"/>
  <c r="CA102" i="90"/>
  <c r="CA98" i="90"/>
  <c r="CA94" i="90"/>
  <c r="CA90" i="90"/>
  <c r="BZ294" i="90"/>
  <c r="BZ105" i="90"/>
  <c r="BZ73" i="90"/>
  <c r="BZ41" i="90"/>
  <c r="BZ9" i="90"/>
  <c r="CA121" i="90"/>
  <c r="CA265" i="90"/>
  <c r="CA233" i="90"/>
  <c r="CA217" i="90"/>
  <c r="CA201" i="90"/>
  <c r="CA169" i="90"/>
  <c r="CA153" i="90"/>
  <c r="CA137" i="90"/>
  <c r="BZ108" i="90"/>
  <c r="BZ104" i="90"/>
  <c r="BZ84" i="90"/>
  <c r="BZ80" i="90"/>
  <c r="BZ76" i="90"/>
  <c r="BZ72" i="90"/>
  <c r="BZ52" i="90"/>
  <c r="BZ48" i="90"/>
  <c r="BZ44" i="90"/>
  <c r="BZ40" i="90"/>
  <c r="BZ20" i="90"/>
  <c r="BZ16" i="90"/>
  <c r="BZ12" i="90"/>
  <c r="BZ8" i="90"/>
  <c r="CA97" i="90"/>
  <c r="BZ288" i="90"/>
  <c r="BZ272" i="90"/>
  <c r="BZ256" i="90"/>
  <c r="BZ240" i="90"/>
  <c r="BZ224" i="90"/>
  <c r="BZ208" i="90"/>
  <c r="BZ192" i="90"/>
  <c r="BZ176" i="90"/>
  <c r="BZ160" i="90"/>
  <c r="BZ144" i="90"/>
  <c r="BZ128" i="90"/>
  <c r="BZ112" i="90"/>
  <c r="BZ101" i="90"/>
  <c r="BZ69" i="90"/>
  <c r="BZ37" i="90"/>
  <c r="BZ5" i="90"/>
  <c r="CA281" i="90"/>
  <c r="CA249" i="90"/>
  <c r="CA185" i="90"/>
  <c r="CA73" i="90"/>
  <c r="CA69" i="90"/>
  <c r="CA61" i="90"/>
  <c r="CA53" i="90"/>
  <c r="CA45" i="90"/>
  <c r="CA41" i="90"/>
  <c r="CA37" i="90"/>
  <c r="CA29" i="90"/>
  <c r="CA21" i="90"/>
  <c r="CA13" i="90"/>
  <c r="CA9" i="90"/>
  <c r="CA5" i="90"/>
  <c r="CG2" i="90"/>
  <c r="CH2" i="90"/>
  <c r="CA105" i="90"/>
  <c r="BZ97" i="90"/>
  <c r="BZ89" i="90"/>
  <c r="BZ81" i="90"/>
  <c r="BZ65" i="90"/>
  <c r="BZ57" i="90"/>
  <c r="BZ49" i="90"/>
  <c r="BZ33" i="90"/>
  <c r="BZ25" i="90"/>
  <c r="BZ17" i="90"/>
  <c r="CA104" i="90"/>
  <c r="BZ100" i="90"/>
  <c r="CA96" i="90"/>
  <c r="BZ92" i="90"/>
  <c r="CA88" i="90"/>
  <c r="CA84" i="90"/>
  <c r="CA80" i="90"/>
  <c r="CA72" i="90"/>
  <c r="BZ68" i="90"/>
  <c r="CA64" i="90"/>
  <c r="BZ60" i="90"/>
  <c r="CA56" i="90"/>
  <c r="CA52" i="90"/>
  <c r="CA48" i="90"/>
  <c r="CA40" i="90"/>
  <c r="BZ36" i="90"/>
  <c r="CA32" i="90"/>
  <c r="BZ28" i="90"/>
  <c r="CA24" i="90"/>
  <c r="CA20" i="90"/>
  <c r="CA16" i="90"/>
  <c r="CA8" i="90"/>
  <c r="BZ4" i="90"/>
  <c r="CA296" i="90"/>
  <c r="CA293" i="90"/>
  <c r="CA301" i="90"/>
  <c r="CA65" i="90"/>
  <c r="CA33" i="90"/>
  <c r="CA109" i="90"/>
  <c r="CA101" i="90"/>
  <c r="CA93" i="90"/>
  <c r="CA85" i="90"/>
  <c r="CA77" i="90"/>
  <c r="CC2" i="90"/>
  <c r="BZ277" i="90"/>
  <c r="BZ261" i="90"/>
  <c r="BZ245" i="90"/>
  <c r="BZ229" i="90"/>
  <c r="BZ213" i="90"/>
  <c r="BZ197" i="90"/>
  <c r="BZ181" i="90"/>
  <c r="BZ165" i="90"/>
  <c r="BZ149" i="90"/>
  <c r="BZ133" i="90"/>
  <c r="BZ117" i="90"/>
  <c r="BZ93" i="90"/>
  <c r="CA89" i="90"/>
  <c r="BZ61" i="90"/>
  <c r="CA57" i="90"/>
  <c r="BZ29" i="90"/>
  <c r="CA25" i="90"/>
  <c r="CF2" i="90"/>
  <c r="CD2" i="90"/>
  <c r="CA300" i="90"/>
  <c r="CA297" i="90"/>
  <c r="CA292" i="90"/>
  <c r="CA289" i="90"/>
  <c r="BZ280" i="90"/>
  <c r="CA276" i="90"/>
  <c r="CA273" i="90"/>
  <c r="BZ264" i="90"/>
  <c r="CA260" i="90"/>
  <c r="CA257" i="90"/>
  <c r="BZ248" i="90"/>
  <c r="CA244" i="90"/>
  <c r="CA241" i="90"/>
  <c r="BZ232" i="90"/>
  <c r="CA228" i="90"/>
  <c r="CA225" i="90"/>
  <c r="BZ216" i="90"/>
  <c r="CA212" i="90"/>
  <c r="CA209" i="90"/>
  <c r="BZ200" i="90"/>
  <c r="CA196" i="90"/>
  <c r="CA193" i="90"/>
  <c r="BZ184" i="90"/>
  <c r="CA180" i="90"/>
  <c r="CA177" i="90"/>
  <c r="BZ168" i="90"/>
  <c r="CA164" i="90"/>
  <c r="CA161" i="90"/>
  <c r="BZ152" i="90"/>
  <c r="CA148" i="90"/>
  <c r="CA145" i="90"/>
  <c r="BZ136" i="90"/>
  <c r="CA132" i="90"/>
  <c r="CA129" i="90"/>
  <c r="BZ120" i="90"/>
  <c r="CA116" i="90"/>
  <c r="CA113" i="90"/>
  <c r="BZ96" i="90"/>
  <c r="CA92" i="90"/>
  <c r="BZ85" i="90"/>
  <c r="CA81" i="90"/>
  <c r="BZ64" i="90"/>
  <c r="CA60" i="90"/>
  <c r="BZ53" i="90"/>
  <c r="CA49" i="90"/>
  <c r="BZ32" i="90"/>
  <c r="CA28" i="90"/>
  <c r="BZ21" i="90"/>
  <c r="CA17" i="90"/>
  <c r="BZ285" i="90"/>
  <c r="BZ269" i="90"/>
  <c r="BZ253" i="90"/>
  <c r="BZ237" i="90"/>
  <c r="BZ221" i="90"/>
  <c r="BZ205" i="90"/>
  <c r="BZ189" i="90"/>
  <c r="BZ173" i="90"/>
  <c r="BZ157" i="90"/>
  <c r="BZ141" i="90"/>
  <c r="BZ125" i="90"/>
  <c r="BZ109" i="90"/>
  <c r="BZ88" i="90"/>
  <c r="BZ77" i="90"/>
  <c r="BZ56" i="90"/>
  <c r="BZ45" i="90"/>
  <c r="BZ24" i="90"/>
  <c r="BZ13" i="90"/>
  <c r="BZ107" i="90"/>
  <c r="BZ103" i="90"/>
  <c r="BZ99" i="90"/>
  <c r="BZ95" i="90"/>
  <c r="BZ91" i="90"/>
  <c r="BZ87" i="90"/>
  <c r="BZ83" i="90"/>
  <c r="BZ79" i="90"/>
  <c r="BZ75" i="90"/>
  <c r="BZ71" i="90"/>
  <c r="BZ67" i="90"/>
  <c r="BZ63" i="90"/>
  <c r="BZ59" i="90"/>
  <c r="BZ55" i="90"/>
  <c r="BZ51" i="90"/>
  <c r="BZ47" i="90"/>
  <c r="BZ43" i="90"/>
  <c r="BZ39" i="90"/>
  <c r="BZ35" i="90"/>
  <c r="BZ31" i="90"/>
  <c r="BZ27" i="90"/>
  <c r="BZ23" i="90"/>
  <c r="BZ19" i="90"/>
  <c r="BZ15" i="90"/>
  <c r="BZ11" i="90"/>
  <c r="BZ7" i="90"/>
  <c r="CA299" i="90"/>
  <c r="CA247" i="90"/>
  <c r="CA235" i="90"/>
  <c r="CA203" i="90"/>
  <c r="CA199" i="90"/>
  <c r="CA195" i="90"/>
  <c r="CA191" i="90"/>
  <c r="CA187" i="90"/>
  <c r="CA183" i="90"/>
  <c r="CA179" i="90"/>
  <c r="CA175" i="90"/>
  <c r="CA171" i="90"/>
  <c r="CA167" i="90"/>
  <c r="CA163" i="90"/>
  <c r="CA159" i="90"/>
  <c r="CA151" i="90"/>
  <c r="CA147" i="90"/>
  <c r="CA143" i="90"/>
  <c r="CA139" i="90"/>
  <c r="CA135" i="90"/>
  <c r="CA131" i="90"/>
  <c r="CA127" i="90"/>
  <c r="CA123" i="90"/>
  <c r="CA119" i="90"/>
  <c r="CA115" i="90"/>
  <c r="CA111" i="90"/>
  <c r="CA107" i="90"/>
  <c r="CA103" i="90"/>
  <c r="CA99" i="90"/>
  <c r="CA95" i="90"/>
  <c r="CA91" i="90"/>
  <c r="CA87" i="90"/>
  <c r="CA83" i="90"/>
  <c r="CA79" i="90"/>
  <c r="CA75" i="90"/>
  <c r="CA71" i="90"/>
  <c r="CA67" i="90"/>
  <c r="CA63" i="90"/>
  <c r="CA59" i="90"/>
  <c r="CA55" i="90"/>
  <c r="CA51" i="90"/>
  <c r="CA47" i="90"/>
  <c r="CA43" i="90"/>
  <c r="CA39" i="90"/>
  <c r="CA35" i="90"/>
  <c r="CA31" i="90"/>
  <c r="CA27" i="90"/>
  <c r="CA23" i="90"/>
  <c r="CA19" i="90"/>
  <c r="CA15" i="90"/>
  <c r="CA11" i="90"/>
  <c r="CA7" i="90"/>
  <c r="CA295" i="90"/>
  <c r="CA291" i="90"/>
  <c r="CA287" i="90"/>
  <c r="CA283" i="90"/>
  <c r="CA251" i="90"/>
  <c r="CA231" i="90"/>
  <c r="CA227" i="90"/>
  <c r="CA215" i="90"/>
  <c r="CA211" i="90"/>
  <c r="CA207" i="90"/>
  <c r="BZ279" i="90"/>
  <c r="BZ275" i="90"/>
  <c r="BZ271" i="90"/>
  <c r="BZ267" i="90"/>
  <c r="BZ263" i="90"/>
  <c r="BZ259" i="90"/>
  <c r="BZ255" i="90"/>
  <c r="BZ243" i="90"/>
  <c r="BZ239" i="90"/>
  <c r="BZ223" i="90"/>
  <c r="BZ219" i="90"/>
  <c r="BZ155" i="90"/>
  <c r="CA3" i="90"/>
  <c r="BZ3" i="90"/>
  <c r="BZ2" i="90" l="1"/>
  <c r="CA2" i="90"/>
  <c r="CB3" i="90"/>
  <c r="CB4" i="90"/>
  <c r="CB5" i="90"/>
  <c r="CB6" i="90"/>
  <c r="CB7" i="90"/>
  <c r="CB8" i="90"/>
  <c r="CB9" i="90"/>
  <c r="CB10" i="90"/>
  <c r="CB11" i="90"/>
  <c r="CB12" i="90"/>
  <c r="CB13" i="90"/>
  <c r="CB14" i="90"/>
  <c r="CB15" i="90"/>
  <c r="CB16" i="90"/>
  <c r="CB17" i="90"/>
  <c r="CB18" i="90"/>
  <c r="CB19" i="90"/>
  <c r="CB20" i="90"/>
  <c r="CB21" i="90"/>
  <c r="CB22" i="90"/>
  <c r="CB23" i="90"/>
  <c r="CB24" i="90"/>
  <c r="CB25" i="90"/>
  <c r="CB26" i="90"/>
  <c r="CB27" i="90"/>
  <c r="CB28" i="90"/>
  <c r="CB29" i="90"/>
  <c r="CB30" i="90"/>
  <c r="CB31" i="90"/>
  <c r="CB32" i="90"/>
  <c r="CB33" i="90"/>
  <c r="CB34" i="90"/>
  <c r="CB35" i="90"/>
  <c r="CB36" i="90"/>
  <c r="CB37" i="90"/>
  <c r="CB38" i="90"/>
  <c r="CB39" i="90"/>
  <c r="CB40" i="90"/>
  <c r="CB41" i="90"/>
  <c r="CB42" i="90"/>
  <c r="CB43" i="90"/>
  <c r="CB44" i="90"/>
  <c r="CB45" i="90"/>
  <c r="CB46" i="90"/>
  <c r="CB47" i="90"/>
  <c r="CB48" i="90"/>
  <c r="CB49" i="90"/>
  <c r="CB50" i="90"/>
  <c r="CB51" i="90"/>
  <c r="CB52" i="90"/>
  <c r="CB53" i="90"/>
  <c r="CB54" i="90"/>
  <c r="CB55" i="90"/>
  <c r="CB56" i="90"/>
  <c r="CB57" i="90"/>
  <c r="CB58" i="90"/>
  <c r="CB59" i="90"/>
  <c r="CB60" i="90"/>
  <c r="CB61" i="90"/>
  <c r="CB62" i="90"/>
  <c r="CB63" i="90"/>
  <c r="CB64" i="90"/>
  <c r="CB65" i="90"/>
  <c r="CB66" i="90"/>
  <c r="CB67" i="90"/>
  <c r="CB68" i="90"/>
  <c r="CB69" i="90"/>
  <c r="CB70" i="90"/>
  <c r="CB71" i="90"/>
  <c r="CB72" i="90"/>
  <c r="CB73" i="90"/>
  <c r="CB74" i="90"/>
  <c r="CB75" i="90"/>
  <c r="CB76" i="90"/>
  <c r="CB77" i="90"/>
  <c r="CB78" i="90"/>
  <c r="CB79" i="90"/>
  <c r="CB80" i="90"/>
  <c r="CB81" i="90"/>
  <c r="CB82" i="90"/>
  <c r="CB83" i="90"/>
  <c r="CB84" i="90"/>
  <c r="CB85" i="90"/>
  <c r="CB86" i="90"/>
  <c r="CB87" i="90"/>
  <c r="CB88" i="90"/>
  <c r="CB89" i="90"/>
  <c r="CB90" i="90"/>
  <c r="CB91" i="90"/>
  <c r="CB92" i="90"/>
  <c r="CB93" i="90"/>
  <c r="CB94" i="90"/>
  <c r="CB95" i="90"/>
  <c r="CB96" i="90"/>
  <c r="CB97" i="90"/>
  <c r="CB98" i="90"/>
  <c r="CB99" i="90"/>
  <c r="CB100" i="90"/>
  <c r="CB101" i="90"/>
  <c r="CB102" i="90"/>
  <c r="CB103" i="90"/>
  <c r="CB104" i="90"/>
  <c r="CB105" i="90"/>
  <c r="CB106" i="90"/>
  <c r="CB107" i="90"/>
  <c r="CB108" i="90"/>
  <c r="CB109" i="90"/>
  <c r="CB110" i="90"/>
  <c r="CB111" i="90"/>
  <c r="CB112" i="90"/>
  <c r="CB113" i="90"/>
  <c r="CB114" i="90"/>
  <c r="CB115" i="90"/>
  <c r="CB116" i="90"/>
  <c r="CB117" i="90"/>
  <c r="CB118" i="90"/>
  <c r="CB119" i="90"/>
  <c r="CB120" i="90"/>
  <c r="CB121" i="90"/>
  <c r="CB122" i="90"/>
  <c r="CB123" i="90"/>
  <c r="CB124" i="90"/>
  <c r="CB125" i="90"/>
  <c r="CB126" i="90"/>
  <c r="CB127" i="90"/>
  <c r="CB128" i="90"/>
  <c r="CB129" i="90"/>
  <c r="CB130" i="90"/>
  <c r="CB131" i="90"/>
  <c r="CB132" i="90"/>
  <c r="CB133" i="90"/>
  <c r="CB134" i="90"/>
  <c r="CB135" i="90"/>
  <c r="CB136" i="90"/>
  <c r="CB137" i="90"/>
  <c r="CB138" i="90"/>
  <c r="CB139" i="90"/>
  <c r="CB140" i="90"/>
  <c r="CB141" i="90"/>
  <c r="CB142" i="90"/>
  <c r="CB143" i="90"/>
  <c r="CB144" i="90"/>
  <c r="CB145" i="90"/>
  <c r="CB146" i="90"/>
  <c r="CB147" i="90"/>
  <c r="CB148" i="90"/>
  <c r="CB149" i="90"/>
  <c r="CB150" i="90"/>
  <c r="CB151" i="90"/>
  <c r="CB152" i="90"/>
  <c r="CB153" i="90"/>
  <c r="CB154" i="90"/>
  <c r="CB155" i="90"/>
  <c r="CB156" i="90"/>
  <c r="CB157" i="90"/>
  <c r="CB158" i="90"/>
  <c r="CB159" i="90"/>
  <c r="CB160" i="90"/>
  <c r="CB161" i="90"/>
  <c r="CB162" i="90"/>
  <c r="CB163" i="90"/>
  <c r="CB164" i="90"/>
  <c r="CB165" i="90"/>
  <c r="CB166" i="90"/>
  <c r="CB167" i="90"/>
  <c r="CB168" i="90"/>
  <c r="CB169" i="90"/>
  <c r="CB170" i="90"/>
  <c r="CB171" i="90"/>
  <c r="CB172" i="90"/>
  <c r="CB173" i="90"/>
  <c r="CB174" i="90"/>
  <c r="CB175" i="90"/>
  <c r="CB176" i="90"/>
  <c r="CB177" i="90"/>
  <c r="CB178" i="90"/>
  <c r="CB179" i="90"/>
  <c r="CB180" i="90"/>
  <c r="CB181" i="90"/>
  <c r="CB182" i="90"/>
  <c r="CB183" i="90"/>
  <c r="CB184" i="90"/>
  <c r="CB185" i="90"/>
  <c r="CB186" i="90"/>
  <c r="CB187" i="90"/>
  <c r="CB188" i="90"/>
  <c r="CB189" i="90"/>
  <c r="CB190" i="90"/>
  <c r="CB191" i="90"/>
  <c r="CB192" i="90"/>
  <c r="CB193" i="90"/>
  <c r="CB194" i="90"/>
  <c r="CB195" i="90"/>
  <c r="CB196" i="90"/>
  <c r="CB197" i="90"/>
  <c r="CB198" i="90"/>
  <c r="CB199" i="90"/>
  <c r="CB200" i="90"/>
  <c r="CB201" i="90"/>
  <c r="CB202" i="90"/>
  <c r="CB203" i="90"/>
  <c r="CB204" i="90"/>
  <c r="CB205" i="90"/>
  <c r="CB206" i="90"/>
  <c r="CB207" i="90"/>
  <c r="CB208" i="90"/>
  <c r="CB209" i="90"/>
  <c r="CB210" i="90"/>
  <c r="CB211" i="90"/>
  <c r="CB212" i="90"/>
  <c r="CB213" i="90"/>
  <c r="CB214" i="90"/>
  <c r="CB215" i="90"/>
  <c r="CB216" i="90"/>
  <c r="CB217" i="90"/>
  <c r="CB218" i="90"/>
  <c r="CB219" i="90"/>
  <c r="CB220" i="90"/>
  <c r="CB221" i="90"/>
  <c r="CB222" i="90"/>
  <c r="CB223" i="90"/>
  <c r="CB224" i="90"/>
  <c r="CB225" i="90"/>
  <c r="CB226" i="90"/>
  <c r="CB227" i="90"/>
  <c r="CB228" i="90"/>
  <c r="CB229" i="90"/>
  <c r="CB230" i="90"/>
  <c r="CB231" i="90"/>
  <c r="CB232" i="90"/>
  <c r="CB233" i="90"/>
  <c r="CB234" i="90"/>
  <c r="CB235" i="90"/>
  <c r="CB236" i="90"/>
  <c r="CB237" i="90"/>
  <c r="CB238" i="90"/>
  <c r="CB239" i="90"/>
  <c r="CB240" i="90"/>
  <c r="CB241" i="90"/>
  <c r="CB242" i="90"/>
  <c r="CB243" i="90"/>
  <c r="CB244" i="90"/>
  <c r="CB245" i="90"/>
  <c r="CB246" i="90"/>
  <c r="CB247" i="90"/>
  <c r="CB248" i="90"/>
  <c r="CB249" i="90"/>
  <c r="CB250" i="90"/>
  <c r="CB251" i="90"/>
  <c r="CB252" i="90"/>
  <c r="CB253" i="90"/>
  <c r="CB254" i="90"/>
  <c r="CB255" i="90"/>
  <c r="CB256" i="90"/>
  <c r="CB257" i="90"/>
  <c r="CB258" i="90"/>
  <c r="CB259" i="90"/>
  <c r="CB260" i="90"/>
  <c r="CB261" i="90"/>
  <c r="CB262" i="90"/>
  <c r="CB263" i="90"/>
  <c r="CB264" i="90"/>
  <c r="CB265" i="90"/>
  <c r="CB266" i="90"/>
  <c r="CB267" i="90"/>
  <c r="CB268" i="90"/>
  <c r="CB269" i="90"/>
  <c r="CB270" i="90"/>
  <c r="CB271" i="90"/>
  <c r="CB272" i="90"/>
  <c r="CB273" i="90"/>
  <c r="CB274" i="90"/>
  <c r="CB275" i="90"/>
  <c r="CB276" i="90"/>
  <c r="CB277" i="90"/>
  <c r="CB278" i="90"/>
  <c r="CB279" i="90"/>
  <c r="CB280" i="90"/>
  <c r="CB281" i="90"/>
  <c r="CB282" i="90"/>
  <c r="CB283" i="90"/>
  <c r="CB284" i="90"/>
  <c r="CB285" i="90"/>
  <c r="CB286" i="90"/>
  <c r="CB287" i="90"/>
  <c r="CB288" i="90"/>
  <c r="CB289" i="90"/>
  <c r="CB290" i="90"/>
  <c r="CB291" i="90"/>
  <c r="CB292" i="90"/>
  <c r="CB293" i="90"/>
  <c r="CB294" i="90"/>
  <c r="CB295" i="90"/>
  <c r="CB296" i="90"/>
  <c r="CB297" i="90"/>
  <c r="CB298" i="90"/>
  <c r="CB299" i="90"/>
  <c r="CB300" i="90"/>
  <c r="CB301" i="90"/>
  <c r="CB2" i="90"/>
  <c r="B4" i="46" l="1"/>
  <c r="A4" i="85"/>
  <c r="A5" i="85"/>
  <c r="A6" i="85"/>
  <c r="A7" i="85"/>
  <c r="A8" i="85"/>
  <c r="A9" i="85"/>
  <c r="A10" i="85"/>
  <c r="A11" i="85"/>
  <c r="A12" i="85"/>
  <c r="A13" i="85"/>
  <c r="A14" i="85"/>
  <c r="A15" i="85"/>
  <c r="A16" i="85"/>
  <c r="A17" i="85"/>
  <c r="A18" i="85"/>
  <c r="A19" i="85"/>
  <c r="A20" i="85"/>
  <c r="A21" i="85"/>
  <c r="A22" i="85"/>
  <c r="A23" i="85"/>
  <c r="A24" i="85"/>
  <c r="A25" i="85"/>
  <c r="A26" i="85"/>
  <c r="A27" i="85"/>
  <c r="A28" i="85"/>
  <c r="A29" i="85"/>
  <c r="A30" i="85"/>
  <c r="A31" i="85"/>
  <c r="A32" i="85"/>
  <c r="A33" i="85"/>
  <c r="A34" i="85"/>
  <c r="A35" i="85"/>
  <c r="A36" i="85"/>
  <c r="A37" i="85"/>
  <c r="A38" i="85"/>
  <c r="A39" i="85"/>
  <c r="A40" i="85"/>
  <c r="A41" i="85"/>
  <c r="A42" i="85"/>
  <c r="A43" i="85"/>
  <c r="A44" i="85"/>
  <c r="A45" i="85"/>
  <c r="A46" i="85"/>
  <c r="A47" i="85"/>
  <c r="A48" i="85"/>
  <c r="A49" i="85"/>
  <c r="A50" i="85"/>
  <c r="A51" i="85"/>
  <c r="A52" i="85"/>
  <c r="A53" i="85"/>
  <c r="A54" i="85"/>
  <c r="A55" i="85"/>
  <c r="A56" i="85"/>
  <c r="A57" i="85"/>
  <c r="A58" i="85"/>
  <c r="A59" i="85"/>
  <c r="A60" i="85"/>
  <c r="A61" i="85"/>
  <c r="A62" i="85"/>
  <c r="A63" i="85"/>
  <c r="A64" i="85"/>
  <c r="A65" i="85"/>
  <c r="A66" i="85"/>
  <c r="A67" i="85"/>
  <c r="A68" i="85"/>
  <c r="A69" i="85"/>
  <c r="A70" i="85"/>
  <c r="A71" i="85"/>
  <c r="A72" i="85"/>
  <c r="A73" i="85"/>
  <c r="A74" i="85"/>
  <c r="A75" i="85"/>
  <c r="A76" i="85"/>
  <c r="A77" i="85"/>
  <c r="A78" i="85"/>
  <c r="A79" i="85"/>
  <c r="A80" i="85"/>
  <c r="A81" i="85"/>
  <c r="A82" i="85"/>
  <c r="A83" i="85"/>
  <c r="A84" i="85"/>
  <c r="A85" i="85"/>
  <c r="A86" i="85"/>
  <c r="A87" i="85"/>
  <c r="A88" i="85"/>
  <c r="A89" i="85"/>
  <c r="A90" i="85"/>
  <c r="A91" i="85"/>
  <c r="A92" i="85"/>
  <c r="A93" i="85"/>
  <c r="A94" i="85"/>
  <c r="A95" i="85"/>
  <c r="A96" i="85"/>
  <c r="A97" i="85"/>
  <c r="A98" i="85"/>
  <c r="A99" i="85"/>
  <c r="A100" i="85"/>
  <c r="A101" i="85"/>
  <c r="A102" i="85"/>
  <c r="A103" i="85"/>
  <c r="A104" i="85"/>
  <c r="A105" i="85"/>
  <c r="A106" i="85"/>
  <c r="A107" i="85"/>
  <c r="A108" i="85"/>
  <c r="A109" i="85"/>
  <c r="A110" i="85"/>
  <c r="A111" i="85"/>
  <c r="A112" i="85"/>
  <c r="A113" i="85"/>
  <c r="A114" i="85"/>
  <c r="A115" i="85"/>
  <c r="A116" i="85"/>
  <c r="A117" i="85"/>
  <c r="A118" i="85"/>
  <c r="A119" i="85"/>
  <c r="A120" i="85"/>
  <c r="A121" i="85"/>
  <c r="A122" i="85"/>
  <c r="A123" i="85"/>
  <c r="A124" i="85"/>
  <c r="A125" i="85"/>
  <c r="A126" i="85"/>
  <c r="A127" i="85"/>
  <c r="A128" i="85"/>
  <c r="A129" i="85"/>
  <c r="A130" i="85"/>
  <c r="A131" i="85"/>
  <c r="A132" i="85"/>
  <c r="A133" i="85"/>
  <c r="A134" i="85"/>
  <c r="A135" i="85"/>
  <c r="A136" i="85"/>
  <c r="A137" i="85"/>
  <c r="A138" i="85"/>
  <c r="A139" i="85"/>
  <c r="A140" i="85"/>
  <c r="A141" i="85"/>
  <c r="A142" i="85"/>
  <c r="A143" i="85"/>
  <c r="A144" i="85"/>
  <c r="A145" i="85"/>
  <c r="A146" i="85"/>
  <c r="A147" i="85"/>
  <c r="A148" i="85"/>
  <c r="A149" i="85"/>
  <c r="A150" i="85"/>
  <c r="A151" i="85"/>
  <c r="A152" i="85"/>
  <c r="A153" i="85"/>
  <c r="A154" i="85"/>
  <c r="A155" i="85"/>
  <c r="A156" i="85"/>
  <c r="A157" i="85"/>
  <c r="A158" i="85"/>
  <c r="A159" i="85"/>
  <c r="A160" i="85"/>
  <c r="A161" i="85"/>
  <c r="A162" i="85"/>
  <c r="A163" i="85"/>
  <c r="A164" i="85"/>
  <c r="A165" i="85"/>
  <c r="A166" i="85"/>
  <c r="A167" i="85"/>
  <c r="A168" i="85"/>
  <c r="A169" i="85"/>
  <c r="A170" i="85"/>
  <c r="A171" i="85"/>
  <c r="A172" i="85"/>
  <c r="A173" i="85"/>
  <c r="A174" i="85"/>
  <c r="A175" i="85"/>
  <c r="A176" i="85"/>
  <c r="A177" i="85"/>
  <c r="A178" i="85"/>
  <c r="A179" i="85"/>
  <c r="A180" i="85"/>
  <c r="A181" i="85"/>
  <c r="A182" i="85"/>
  <c r="A183" i="85"/>
  <c r="A184" i="85"/>
  <c r="A185" i="85"/>
  <c r="A186" i="85"/>
  <c r="A187" i="85"/>
  <c r="A188" i="85"/>
  <c r="A189" i="85"/>
  <c r="A190" i="85"/>
  <c r="A191" i="85"/>
  <c r="A192" i="85"/>
  <c r="A193" i="85"/>
  <c r="A194" i="85"/>
  <c r="A195" i="85"/>
  <c r="A196" i="85"/>
  <c r="A197" i="85"/>
  <c r="A198" i="85"/>
  <c r="A199" i="85"/>
  <c r="A200" i="85"/>
  <c r="A201" i="85"/>
  <c r="A202" i="85"/>
  <c r="A203" i="85"/>
  <c r="A204" i="85"/>
  <c r="A205" i="85"/>
  <c r="A206" i="85"/>
  <c r="A207" i="85"/>
  <c r="A208" i="85"/>
  <c r="A209" i="85"/>
  <c r="A210" i="85"/>
  <c r="A211" i="85"/>
  <c r="A212" i="85"/>
  <c r="A213" i="85"/>
  <c r="A214" i="85"/>
  <c r="A215" i="85"/>
  <c r="A216" i="85"/>
  <c r="A217" i="85"/>
  <c r="A218" i="85"/>
  <c r="A219" i="85"/>
  <c r="A220" i="85"/>
  <c r="A221" i="85"/>
  <c r="A222" i="85"/>
  <c r="A223" i="85"/>
  <c r="A224" i="85"/>
  <c r="A225" i="85"/>
  <c r="A226" i="85"/>
  <c r="A227" i="85"/>
  <c r="A228" i="85"/>
  <c r="A229" i="85"/>
  <c r="A230" i="85"/>
  <c r="A231" i="85"/>
  <c r="A232" i="85"/>
  <c r="A233" i="85"/>
  <c r="A234" i="85"/>
  <c r="A235" i="85"/>
  <c r="A236" i="85"/>
  <c r="A237" i="85"/>
  <c r="A238" i="85"/>
  <c r="A239" i="85"/>
  <c r="A240" i="85"/>
  <c r="A241" i="85"/>
  <c r="A242" i="85"/>
  <c r="A243" i="85"/>
  <c r="A244" i="85"/>
  <c r="A245" i="85"/>
  <c r="A246" i="85"/>
  <c r="A247" i="85"/>
  <c r="A248" i="85"/>
  <c r="A249" i="85"/>
  <c r="A250" i="85"/>
  <c r="A251" i="85"/>
  <c r="A252" i="85"/>
  <c r="A253" i="85"/>
  <c r="A254" i="85"/>
  <c r="A255" i="85"/>
  <c r="A256" i="85"/>
  <c r="A257" i="85"/>
  <c r="A258" i="85"/>
  <c r="A259" i="85"/>
  <c r="A260" i="85"/>
  <c r="A261" i="85"/>
  <c r="A262" i="85"/>
  <c r="A263" i="85"/>
  <c r="A264" i="85"/>
  <c r="A265" i="85"/>
  <c r="A266" i="85"/>
  <c r="A267" i="85"/>
  <c r="A268" i="85"/>
  <c r="A269" i="85"/>
  <c r="A270" i="85"/>
  <c r="A271" i="85"/>
  <c r="A272" i="85"/>
  <c r="A273" i="85"/>
  <c r="A274" i="85"/>
  <c r="A275" i="85"/>
  <c r="A276" i="85"/>
  <c r="A277" i="85"/>
  <c r="A278" i="85"/>
  <c r="A279" i="85"/>
  <c r="A280" i="85"/>
  <c r="A281" i="85"/>
  <c r="A282" i="85"/>
  <c r="A283" i="85"/>
  <c r="A284" i="85"/>
  <c r="A285" i="85"/>
  <c r="A286" i="85"/>
  <c r="A287" i="85"/>
  <c r="A288" i="85"/>
  <c r="A289" i="85"/>
  <c r="A290" i="85"/>
  <c r="A291" i="85"/>
  <c r="A292" i="85"/>
  <c r="A293" i="85"/>
  <c r="A294" i="85"/>
  <c r="A295" i="85"/>
  <c r="A296" i="85"/>
  <c r="A297" i="85"/>
  <c r="A298" i="85"/>
  <c r="A299" i="85"/>
  <c r="A300" i="85"/>
  <c r="A301" i="85"/>
  <c r="A302" i="85"/>
  <c r="A303" i="85"/>
  <c r="A304" i="85"/>
  <c r="A305" i="85"/>
  <c r="A306" i="85"/>
  <c r="A307" i="85"/>
  <c r="A308" i="85"/>
  <c r="A309" i="85"/>
  <c r="A310" i="85"/>
  <c r="A311" i="85"/>
  <c r="A312" i="85"/>
  <c r="A313" i="85"/>
  <c r="A314" i="85"/>
  <c r="A315" i="85"/>
  <c r="A316" i="85"/>
  <c r="A317" i="85"/>
  <c r="A318" i="85"/>
  <c r="A319" i="85"/>
  <c r="A320" i="85"/>
  <c r="A321" i="85"/>
  <c r="A322" i="85"/>
  <c r="A323" i="85"/>
  <c r="A324" i="85"/>
  <c r="A325" i="85"/>
  <c r="A326" i="85"/>
  <c r="A3" i="85"/>
  <c r="A288" i="78"/>
  <c r="A3" i="78"/>
  <c r="B2" i="46" l="1"/>
  <c r="A4" i="87"/>
  <c r="A5" i="87"/>
  <c r="A6" i="87"/>
  <c r="A7" i="87"/>
  <c r="A8" i="87"/>
  <c r="A9" i="87"/>
  <c r="A10" i="87"/>
  <c r="A11" i="87"/>
  <c r="A12" i="87"/>
  <c r="A13" i="87"/>
  <c r="A14" i="87"/>
  <c r="A15" i="87"/>
  <c r="A16" i="87"/>
  <c r="A17" i="87"/>
  <c r="A18" i="87"/>
  <c r="A19" i="87"/>
  <c r="A20" i="87"/>
  <c r="A21" i="87"/>
  <c r="A22" i="87"/>
  <c r="A23" i="87"/>
  <c r="A24" i="87"/>
  <c r="A25" i="87"/>
  <c r="A26" i="87"/>
  <c r="A27" i="87"/>
  <c r="A28" i="87"/>
  <c r="A29" i="87"/>
  <c r="A30" i="87"/>
  <c r="A31" i="87"/>
  <c r="A32" i="87"/>
  <c r="A33" i="87"/>
  <c r="A34" i="87"/>
  <c r="A35" i="87"/>
  <c r="A36" i="87"/>
  <c r="A37" i="87"/>
  <c r="A38" i="87"/>
  <c r="A39" i="87"/>
  <c r="A40" i="87"/>
  <c r="A41" i="87"/>
  <c r="A42" i="87"/>
  <c r="A43" i="87"/>
  <c r="A44" i="87"/>
  <c r="A45" i="87"/>
  <c r="A46" i="87"/>
  <c r="A47" i="87"/>
  <c r="A48" i="87"/>
  <c r="A49" i="87"/>
  <c r="A50" i="87"/>
  <c r="A51" i="87"/>
  <c r="A52" i="87"/>
  <c r="A53" i="87"/>
  <c r="A54" i="87"/>
  <c r="A55" i="87"/>
  <c r="A56" i="87"/>
  <c r="A57" i="87"/>
  <c r="A58" i="87"/>
  <c r="A59" i="87"/>
  <c r="A60" i="87"/>
  <c r="A61" i="87"/>
  <c r="A62" i="87"/>
  <c r="A63" i="87"/>
  <c r="A64" i="87"/>
  <c r="A65" i="87"/>
  <c r="A66" i="87"/>
  <c r="A67" i="87"/>
  <c r="A68" i="87"/>
  <c r="A69" i="87"/>
  <c r="A70" i="87"/>
  <c r="A71" i="87"/>
  <c r="A72" i="87"/>
  <c r="A73" i="87"/>
  <c r="A74" i="87"/>
  <c r="A75" i="87"/>
  <c r="A76" i="87"/>
  <c r="A77" i="87"/>
  <c r="A78" i="87"/>
  <c r="A79" i="87"/>
  <c r="A80" i="87"/>
  <c r="A81" i="87"/>
  <c r="A82" i="87"/>
  <c r="A83" i="87"/>
  <c r="A84" i="87"/>
  <c r="A85" i="87"/>
  <c r="A86" i="87"/>
  <c r="A87" i="87"/>
  <c r="A88" i="87"/>
  <c r="A89" i="87"/>
  <c r="A90" i="87"/>
  <c r="A91" i="87"/>
  <c r="A92" i="87"/>
  <c r="A93" i="87"/>
  <c r="A94" i="87"/>
  <c r="A95" i="87"/>
  <c r="A96" i="87"/>
  <c r="A97" i="87"/>
  <c r="A98" i="87"/>
  <c r="A99" i="87"/>
  <c r="A100" i="87"/>
  <c r="A101" i="87"/>
  <c r="A102" i="87"/>
  <c r="A103" i="87"/>
  <c r="A104" i="87"/>
  <c r="A105" i="87"/>
  <c r="A106" i="87"/>
  <c r="A107" i="87"/>
  <c r="A108" i="87"/>
  <c r="A109" i="87"/>
  <c r="A110" i="87"/>
  <c r="A111" i="87"/>
  <c r="A112" i="87"/>
  <c r="A113" i="87"/>
  <c r="A114" i="87"/>
  <c r="A115" i="87"/>
  <c r="A116" i="87"/>
  <c r="A117" i="87"/>
  <c r="A118" i="87"/>
  <c r="A119" i="87"/>
  <c r="A120" i="87"/>
  <c r="A121" i="87"/>
  <c r="A122" i="87"/>
  <c r="A123" i="87"/>
  <c r="A124" i="87"/>
  <c r="A125" i="87"/>
  <c r="A126" i="87"/>
  <c r="A127" i="87"/>
  <c r="A128" i="87"/>
  <c r="A129" i="87"/>
  <c r="A130" i="87"/>
  <c r="A131" i="87"/>
  <c r="A132" i="87"/>
  <c r="A133" i="87"/>
  <c r="A134" i="87"/>
  <c r="A135" i="87"/>
  <c r="A136" i="87"/>
  <c r="A137" i="87"/>
  <c r="A138" i="87"/>
  <c r="A139" i="87"/>
  <c r="A140" i="87"/>
  <c r="A141" i="87"/>
  <c r="A142" i="87"/>
  <c r="A143" i="87"/>
  <c r="A144" i="87"/>
  <c r="A145" i="87"/>
  <c r="A146" i="87"/>
  <c r="A147" i="87"/>
  <c r="A148" i="87"/>
  <c r="A149" i="87"/>
  <c r="A150" i="87"/>
  <c r="A151" i="87"/>
  <c r="A152" i="87"/>
  <c r="A153" i="87"/>
  <c r="A154" i="87"/>
  <c r="A155" i="87"/>
  <c r="A156" i="87"/>
  <c r="A157" i="87"/>
  <c r="A158" i="87"/>
  <c r="A159" i="87"/>
  <c r="A160" i="87"/>
  <c r="A161" i="87"/>
  <c r="A162" i="87"/>
  <c r="A163" i="87"/>
  <c r="A164" i="87"/>
  <c r="A165" i="87"/>
  <c r="A166" i="87"/>
  <c r="A167" i="87"/>
  <c r="A168" i="87"/>
  <c r="A169" i="87"/>
  <c r="A170" i="87"/>
  <c r="A171" i="87"/>
  <c r="A172" i="87"/>
  <c r="A173" i="87"/>
  <c r="A174" i="87"/>
  <c r="A175" i="87"/>
  <c r="A176" i="87"/>
  <c r="A177" i="87"/>
  <c r="A178" i="87"/>
  <c r="A179" i="87"/>
  <c r="A180" i="87"/>
  <c r="A181" i="87"/>
  <c r="A182" i="87"/>
  <c r="A183" i="87"/>
  <c r="A184" i="87"/>
  <c r="A185" i="87"/>
  <c r="A186" i="87"/>
  <c r="A187" i="87"/>
  <c r="A188" i="87"/>
  <c r="A189" i="87"/>
  <c r="A190" i="87"/>
  <c r="A191" i="87"/>
  <c r="A192" i="87"/>
  <c r="A193" i="87"/>
  <c r="A194" i="87"/>
  <c r="A195" i="87"/>
  <c r="A196" i="87"/>
  <c r="A197" i="87"/>
  <c r="A198" i="87"/>
  <c r="A199" i="87"/>
  <c r="A200" i="87"/>
  <c r="A201" i="87"/>
  <c r="A202" i="87"/>
  <c r="A203" i="87"/>
  <c r="A204" i="87"/>
  <c r="A205" i="87"/>
  <c r="A206" i="87"/>
  <c r="A207" i="87"/>
  <c r="A208" i="87"/>
  <c r="A209" i="87"/>
  <c r="A210" i="87"/>
  <c r="A211" i="87"/>
  <c r="A212" i="87"/>
  <c r="A213" i="87"/>
  <c r="A214" i="87"/>
  <c r="A215" i="87"/>
  <c r="A216" i="87"/>
  <c r="A217" i="87"/>
  <c r="A218" i="87"/>
  <c r="A219" i="87"/>
  <c r="A220" i="87"/>
  <c r="A221" i="87"/>
  <c r="A222" i="87"/>
  <c r="A223" i="87"/>
  <c r="A224" i="87"/>
  <c r="A225" i="87"/>
  <c r="A226" i="87"/>
  <c r="A227" i="87"/>
  <c r="A228" i="87"/>
  <c r="A229" i="87"/>
  <c r="A230" i="87"/>
  <c r="A231" i="87"/>
  <c r="A232" i="87"/>
  <c r="A233" i="87"/>
  <c r="A234" i="87"/>
  <c r="A235" i="87"/>
  <c r="A236" i="87"/>
  <c r="A237" i="87"/>
  <c r="A238" i="87"/>
  <c r="A239" i="87"/>
  <c r="A240" i="87"/>
  <c r="A241" i="87"/>
  <c r="A242" i="87"/>
  <c r="A243" i="87"/>
  <c r="A244" i="87"/>
  <c r="A245" i="87"/>
  <c r="A246" i="87"/>
  <c r="A247" i="87"/>
  <c r="A248" i="87"/>
  <c r="A249" i="87"/>
  <c r="A250" i="87"/>
  <c r="A251" i="87"/>
  <c r="A252" i="87"/>
  <c r="A253" i="87"/>
  <c r="A254" i="87"/>
  <c r="A255" i="87"/>
  <c r="A256" i="87"/>
  <c r="A257" i="87"/>
  <c r="A258" i="87"/>
  <c r="A259" i="87"/>
  <c r="A260" i="87"/>
  <c r="A261" i="87"/>
  <c r="A262" i="87"/>
  <c r="A263" i="87"/>
  <c r="A264" i="87"/>
  <c r="A265" i="87"/>
  <c r="A266" i="87"/>
  <c r="A267" i="87"/>
  <c r="A268" i="87"/>
  <c r="A269" i="87"/>
  <c r="A270" i="87"/>
  <c r="A271" i="87"/>
  <c r="A272" i="87"/>
  <c r="A273" i="87"/>
  <c r="A274" i="87"/>
  <c r="A275" i="87"/>
  <c r="A276" i="87"/>
  <c r="A277" i="87"/>
  <c r="A278" i="87"/>
  <c r="A279" i="87"/>
  <c r="A280" i="87"/>
  <c r="A281" i="87"/>
  <c r="A282" i="87"/>
  <c r="A283" i="87"/>
  <c r="A284" i="87"/>
  <c r="A285" i="87"/>
  <c r="A286" i="87"/>
  <c r="A287" i="87"/>
  <c r="A288" i="87"/>
  <c r="A289" i="87"/>
  <c r="A290" i="87"/>
  <c r="A291" i="87"/>
  <c r="A292" i="87"/>
  <c r="A293" i="87"/>
  <c r="A294" i="87"/>
  <c r="A295" i="87"/>
  <c r="A296" i="87"/>
  <c r="A297" i="87"/>
  <c r="A298" i="87"/>
  <c r="A299" i="87"/>
  <c r="A300" i="87"/>
  <c r="A301" i="87"/>
  <c r="A3" i="87"/>
  <c r="N2" i="70" l="1"/>
  <c r="E29" i="46"/>
  <c r="E24" i="46"/>
  <c r="E22" i="46"/>
  <c r="E20" i="46"/>
  <c r="E18" i="46"/>
  <c r="E13" i="46"/>
  <c r="E27" i="46"/>
  <c r="E21" i="46"/>
  <c r="E17" i="46"/>
  <c r="E30" i="46"/>
  <c r="F20" i="46"/>
  <c r="E14" i="46"/>
  <c r="E32" i="46"/>
  <c r="E28" i="46"/>
  <c r="F23" i="46"/>
  <c r="F21" i="46"/>
  <c r="F19" i="46"/>
  <c r="F17" i="46"/>
  <c r="E12" i="46"/>
  <c r="E31" i="46"/>
  <c r="E23" i="46"/>
  <c r="E19" i="46"/>
  <c r="F24" i="46"/>
  <c r="F22" i="46"/>
  <c r="F18" i="46"/>
  <c r="CF4" i="79" l="1"/>
  <c r="CF5" i="79"/>
  <c r="CF6" i="79"/>
  <c r="CF7" i="79"/>
  <c r="CF8" i="79"/>
  <c r="CF9" i="79"/>
  <c r="CF10" i="79"/>
  <c r="CF11" i="79"/>
  <c r="CF12" i="79"/>
  <c r="CF13" i="79"/>
  <c r="CF14" i="79"/>
  <c r="CF15" i="79"/>
  <c r="CF16" i="79"/>
  <c r="CF17" i="79"/>
  <c r="CF18" i="79"/>
  <c r="CF19" i="79"/>
  <c r="CF20" i="79"/>
  <c r="CF21" i="79"/>
  <c r="CF22" i="79"/>
  <c r="CF23" i="79"/>
  <c r="CF24" i="79"/>
  <c r="CF25" i="79"/>
  <c r="CF26" i="79"/>
  <c r="CF27" i="79"/>
  <c r="CF28" i="79"/>
  <c r="CF29" i="79"/>
  <c r="CF30" i="79"/>
  <c r="CF31" i="79"/>
  <c r="CF32" i="79"/>
  <c r="CF33" i="79"/>
  <c r="CF34" i="79"/>
  <c r="CF35" i="79"/>
  <c r="CF36" i="79"/>
  <c r="CF37" i="79"/>
  <c r="CF38" i="79"/>
  <c r="CF39" i="79"/>
  <c r="CF40" i="79"/>
  <c r="CF41" i="79"/>
  <c r="CF42" i="79"/>
  <c r="CF43" i="79"/>
  <c r="CF44" i="79"/>
  <c r="CF45" i="79"/>
  <c r="CF46" i="79"/>
  <c r="CF47" i="79"/>
  <c r="CF48" i="79"/>
  <c r="CF49" i="79"/>
  <c r="CF50" i="79"/>
  <c r="CF51" i="79"/>
  <c r="CF52" i="79"/>
  <c r="CF53" i="79"/>
  <c r="CF54" i="79"/>
  <c r="CF55" i="79"/>
  <c r="CF56" i="79"/>
  <c r="CF57" i="79"/>
  <c r="CF58" i="79"/>
  <c r="CF59" i="79"/>
  <c r="CF60" i="79"/>
  <c r="CF61" i="79"/>
  <c r="CF62" i="79"/>
  <c r="CF63" i="79"/>
  <c r="CF64" i="79"/>
  <c r="CF65" i="79"/>
  <c r="CF66" i="79"/>
  <c r="CF67" i="79"/>
  <c r="CF68" i="79"/>
  <c r="CF69" i="79"/>
  <c r="CF70" i="79"/>
  <c r="CF71" i="79"/>
  <c r="CF72" i="79"/>
  <c r="CF73" i="79"/>
  <c r="CF74" i="79"/>
  <c r="CF75" i="79"/>
  <c r="CF76" i="79"/>
  <c r="CF77" i="79"/>
  <c r="CF78" i="79"/>
  <c r="CF79" i="79"/>
  <c r="CF80" i="79"/>
  <c r="CF81" i="79"/>
  <c r="CF82" i="79"/>
  <c r="CF83" i="79"/>
  <c r="CF84" i="79"/>
  <c r="CF85" i="79"/>
  <c r="CF86" i="79"/>
  <c r="CF87" i="79"/>
  <c r="CF88" i="79"/>
  <c r="CF89" i="79"/>
  <c r="CF90" i="79"/>
  <c r="CF91" i="79"/>
  <c r="CF92" i="79"/>
  <c r="CF93" i="79"/>
  <c r="CF94" i="79"/>
  <c r="CF95" i="79"/>
  <c r="CF96" i="79"/>
  <c r="CF97" i="79"/>
  <c r="CF98" i="79"/>
  <c r="CF99" i="79"/>
  <c r="CF100" i="79"/>
  <c r="CF101" i="79"/>
  <c r="CF102" i="79"/>
  <c r="CF103" i="79"/>
  <c r="CF104" i="79"/>
  <c r="CF105" i="79"/>
  <c r="CF106" i="79"/>
  <c r="CF107" i="79"/>
  <c r="CF108" i="79"/>
  <c r="CF109" i="79"/>
  <c r="CF110" i="79"/>
  <c r="CF111" i="79"/>
  <c r="CF112" i="79"/>
  <c r="CF113" i="79"/>
  <c r="CF114" i="79"/>
  <c r="CF115" i="79"/>
  <c r="CF116" i="79"/>
  <c r="CF117" i="79"/>
  <c r="CF118" i="79"/>
  <c r="CF119" i="79"/>
  <c r="CF120" i="79"/>
  <c r="CF121" i="79"/>
  <c r="CF122" i="79"/>
  <c r="CF123" i="79"/>
  <c r="CF124" i="79"/>
  <c r="CF125" i="79"/>
  <c r="CF126" i="79"/>
  <c r="CF127" i="79"/>
  <c r="CF128" i="79"/>
  <c r="CF129" i="79"/>
  <c r="CF130" i="79"/>
  <c r="CF131" i="79"/>
  <c r="CF132" i="79"/>
  <c r="CF133" i="79"/>
  <c r="CF134" i="79"/>
  <c r="CF135" i="79"/>
  <c r="CF136" i="79"/>
  <c r="CF137" i="79"/>
  <c r="CF138" i="79"/>
  <c r="CF139" i="79"/>
  <c r="CF140" i="79"/>
  <c r="CF141" i="79"/>
  <c r="CF142" i="79"/>
  <c r="CF143" i="79"/>
  <c r="CF144" i="79"/>
  <c r="CF145" i="79"/>
  <c r="CF146" i="79"/>
  <c r="CF147" i="79"/>
  <c r="CF148" i="79"/>
  <c r="CF149" i="79"/>
  <c r="CF150" i="79"/>
  <c r="CF151" i="79"/>
  <c r="CF152" i="79"/>
  <c r="CF153" i="79"/>
  <c r="CF154" i="79"/>
  <c r="CF155" i="79"/>
  <c r="CF156" i="79"/>
  <c r="CF157" i="79"/>
  <c r="CF158" i="79"/>
  <c r="CF159" i="79"/>
  <c r="CF160" i="79"/>
  <c r="CF161" i="79"/>
  <c r="CF162" i="79"/>
  <c r="CF163" i="79"/>
  <c r="CF164" i="79"/>
  <c r="CF165" i="79"/>
  <c r="CF166" i="79"/>
  <c r="CF167" i="79"/>
  <c r="CF168" i="79"/>
  <c r="CF169" i="79"/>
  <c r="CF170" i="79"/>
  <c r="CF171" i="79"/>
  <c r="CF172" i="79"/>
  <c r="CF173" i="79"/>
  <c r="CF174" i="79"/>
  <c r="CF175" i="79"/>
  <c r="CF176" i="79"/>
  <c r="CF177" i="79"/>
  <c r="CF178" i="79"/>
  <c r="CF179" i="79"/>
  <c r="CF180" i="79"/>
  <c r="CF181" i="79"/>
  <c r="CF182" i="79"/>
  <c r="CF183" i="79"/>
  <c r="CF184" i="79"/>
  <c r="CF185" i="79"/>
  <c r="CF186" i="79"/>
  <c r="CF187" i="79"/>
  <c r="CF188" i="79"/>
  <c r="CF189" i="79"/>
  <c r="CF190" i="79"/>
  <c r="CF191" i="79"/>
  <c r="CF192" i="79"/>
  <c r="CF193" i="79"/>
  <c r="CF194" i="79"/>
  <c r="CF195" i="79"/>
  <c r="CF196" i="79"/>
  <c r="CF197" i="79"/>
  <c r="CF198" i="79"/>
  <c r="CF199" i="79"/>
  <c r="CF200" i="79"/>
  <c r="CF201" i="79"/>
  <c r="CF202" i="79"/>
  <c r="CF203" i="79"/>
  <c r="CF204" i="79"/>
  <c r="CF205" i="79"/>
  <c r="CF206" i="79"/>
  <c r="CF207" i="79"/>
  <c r="CF208" i="79"/>
  <c r="CF209" i="79"/>
  <c r="CF210" i="79"/>
  <c r="CF211" i="79"/>
  <c r="CF212" i="79"/>
  <c r="CF213" i="79"/>
  <c r="CF214" i="79"/>
  <c r="CF215" i="79"/>
  <c r="CF216" i="79"/>
  <c r="CF217" i="79"/>
  <c r="CF218" i="79"/>
  <c r="CF219" i="79"/>
  <c r="CF220" i="79"/>
  <c r="CF221" i="79"/>
  <c r="CF222" i="79"/>
  <c r="CF223" i="79"/>
  <c r="CF224" i="79"/>
  <c r="CF225" i="79"/>
  <c r="CF226" i="79"/>
  <c r="CF227" i="79"/>
  <c r="CF228" i="79"/>
  <c r="CF229" i="79"/>
  <c r="CF230" i="79"/>
  <c r="CF231" i="79"/>
  <c r="CF232" i="79"/>
  <c r="CF233" i="79"/>
  <c r="CF234" i="79"/>
  <c r="CF235" i="79"/>
  <c r="CF236" i="79"/>
  <c r="CF237" i="79"/>
  <c r="CF238" i="79"/>
  <c r="CF239" i="79"/>
  <c r="CF240" i="79"/>
  <c r="CF241" i="79"/>
  <c r="CF242" i="79"/>
  <c r="CF243" i="79"/>
  <c r="CF244" i="79"/>
  <c r="CF245" i="79"/>
  <c r="CF246" i="79"/>
  <c r="CF247" i="79"/>
  <c r="CF248" i="79"/>
  <c r="CF249" i="79"/>
  <c r="CF250" i="79"/>
  <c r="CF251" i="79"/>
  <c r="CF252" i="79"/>
  <c r="CF253" i="79"/>
  <c r="CF254" i="79"/>
  <c r="CF255" i="79"/>
  <c r="CF256" i="79"/>
  <c r="CF257" i="79"/>
  <c r="CF258" i="79"/>
  <c r="CF259" i="79"/>
  <c r="CF261" i="79"/>
  <c r="CF262" i="79"/>
  <c r="CF263" i="79"/>
  <c r="CF264" i="79"/>
  <c r="CF265" i="79"/>
  <c r="CF266" i="79"/>
  <c r="CF267" i="79"/>
  <c r="CF268" i="79"/>
  <c r="CF269" i="79"/>
  <c r="CF270" i="79"/>
  <c r="CF271" i="79"/>
  <c r="CF272" i="79"/>
  <c r="CF273" i="79"/>
  <c r="CF274" i="79"/>
  <c r="CF275" i="79"/>
  <c r="CF276" i="79"/>
  <c r="CF277" i="79"/>
  <c r="CF278" i="79"/>
  <c r="CF279" i="79"/>
  <c r="CF280" i="79"/>
  <c r="CF281" i="79"/>
  <c r="CF282" i="79"/>
  <c r="CF283" i="79"/>
  <c r="CF284" i="79"/>
  <c r="CF285" i="79"/>
  <c r="CF286" i="79"/>
  <c r="CF287" i="79"/>
  <c r="CF288" i="79"/>
  <c r="CF289" i="79"/>
  <c r="CF290" i="79"/>
  <c r="CF291" i="79"/>
  <c r="CF292" i="79"/>
  <c r="CF293" i="79"/>
  <c r="CF294" i="79"/>
  <c r="CF295" i="79"/>
  <c r="CF296" i="79"/>
  <c r="CF297" i="79"/>
  <c r="CF298" i="79"/>
  <c r="CF299" i="79"/>
  <c r="CF300" i="79"/>
  <c r="CF301" i="79"/>
  <c r="CF3" i="79"/>
  <c r="CB4" i="79" l="1"/>
  <c r="D223" i="78" l="1"/>
  <c r="A4" i="78" l="1"/>
  <c r="A5" i="78"/>
  <c r="A6" i="78"/>
  <c r="A7" i="78"/>
  <c r="A8" i="78"/>
  <c r="A9" i="78"/>
  <c r="A10" i="78"/>
  <c r="A11" i="78"/>
  <c r="A12" i="78"/>
  <c r="A13" i="78"/>
  <c r="A14" i="78"/>
  <c r="A15" i="78"/>
  <c r="A16" i="78"/>
  <c r="A17" i="78"/>
  <c r="A18" i="78"/>
  <c r="A19" i="78"/>
  <c r="A20" i="78"/>
  <c r="A21" i="78"/>
  <c r="A22" i="78"/>
  <c r="A23" i="78"/>
  <c r="A24" i="78"/>
  <c r="A25" i="78"/>
  <c r="A26" i="78"/>
  <c r="A27" i="78"/>
  <c r="A28" i="78"/>
  <c r="A29" i="78"/>
  <c r="A30" i="78"/>
  <c r="A31" i="78"/>
  <c r="A32" i="78"/>
  <c r="A33" i="78"/>
  <c r="A34" i="78"/>
  <c r="A35" i="78"/>
  <c r="A36" i="78"/>
  <c r="A37" i="78"/>
  <c r="A38" i="78"/>
  <c r="A39" i="78"/>
  <c r="A40" i="78"/>
  <c r="A41" i="78"/>
  <c r="A42" i="78"/>
  <c r="A43" i="78"/>
  <c r="A44" i="78"/>
  <c r="A45" i="78"/>
  <c r="A46" i="78"/>
  <c r="A47" i="78"/>
  <c r="A48" i="78"/>
  <c r="A49" i="78"/>
  <c r="A50" i="78"/>
  <c r="A51" i="78"/>
  <c r="A52" i="78"/>
  <c r="A53" i="78"/>
  <c r="A54" i="78"/>
  <c r="A55" i="78"/>
  <c r="A56" i="78"/>
  <c r="A57" i="78"/>
  <c r="A58" i="78"/>
  <c r="A59" i="78"/>
  <c r="A60" i="78"/>
  <c r="A61" i="78"/>
  <c r="A62" i="78"/>
  <c r="A63" i="78"/>
  <c r="A64" i="78"/>
  <c r="A65" i="78"/>
  <c r="A66" i="78"/>
  <c r="A67" i="78"/>
  <c r="A68" i="78"/>
  <c r="A69" i="78"/>
  <c r="A70" i="78"/>
  <c r="A71" i="78"/>
  <c r="A72" i="78"/>
  <c r="A73" i="78"/>
  <c r="A74" i="78"/>
  <c r="A75" i="78"/>
  <c r="A76" i="78"/>
  <c r="A77" i="78"/>
  <c r="A78" i="78"/>
  <c r="A79" i="78"/>
  <c r="A80" i="78"/>
  <c r="A81" i="78"/>
  <c r="A82" i="78"/>
  <c r="A83" i="78"/>
  <c r="A84" i="78"/>
  <c r="A85" i="78"/>
  <c r="A86" i="78"/>
  <c r="A87" i="78"/>
  <c r="A88" i="78"/>
  <c r="A89" i="78"/>
  <c r="A90" i="78"/>
  <c r="A91" i="78"/>
  <c r="A92" i="78"/>
  <c r="A93" i="78"/>
  <c r="A94" i="78"/>
  <c r="A95" i="78"/>
  <c r="A96" i="78"/>
  <c r="A97" i="78"/>
  <c r="A98" i="78"/>
  <c r="A99" i="78"/>
  <c r="A100" i="78"/>
  <c r="A101" i="78"/>
  <c r="A102" i="78"/>
  <c r="A103" i="78"/>
  <c r="A104" i="78"/>
  <c r="A105" i="78"/>
  <c r="A106" i="78"/>
  <c r="A107" i="78"/>
  <c r="A108" i="78"/>
  <c r="A109" i="78"/>
  <c r="A110" i="78"/>
  <c r="A111" i="78"/>
  <c r="A112" i="78"/>
  <c r="A113" i="78"/>
  <c r="A114" i="78"/>
  <c r="A115" i="78"/>
  <c r="A116" i="78"/>
  <c r="A117" i="78"/>
  <c r="A118" i="78"/>
  <c r="A119" i="78"/>
  <c r="A120" i="78"/>
  <c r="A121" i="78"/>
  <c r="A122" i="78"/>
  <c r="A123" i="78"/>
  <c r="A124" i="78"/>
  <c r="A125" i="78"/>
  <c r="A126" i="78"/>
  <c r="A127" i="78"/>
  <c r="A128" i="78"/>
  <c r="A129" i="78"/>
  <c r="A130" i="78"/>
  <c r="A131" i="78"/>
  <c r="A132" i="78"/>
  <c r="A133" i="78"/>
  <c r="A134" i="78"/>
  <c r="A135" i="78"/>
  <c r="A136" i="78"/>
  <c r="A137" i="78"/>
  <c r="A138" i="78"/>
  <c r="A139" i="78"/>
  <c r="A140" i="78"/>
  <c r="A141" i="78"/>
  <c r="A142" i="78"/>
  <c r="A143" i="78"/>
  <c r="A144" i="78"/>
  <c r="A145" i="78"/>
  <c r="A146" i="78"/>
  <c r="A147" i="78"/>
  <c r="A148" i="78"/>
  <c r="A149" i="78"/>
  <c r="A150" i="78"/>
  <c r="A151" i="78"/>
  <c r="A152" i="78"/>
  <c r="A153" i="78"/>
  <c r="A154" i="78"/>
  <c r="A155" i="78"/>
  <c r="A156" i="78"/>
  <c r="A157" i="78"/>
  <c r="A158" i="78"/>
  <c r="A159" i="78"/>
  <c r="A160" i="78"/>
  <c r="A161" i="78"/>
  <c r="A162" i="78"/>
  <c r="A163" i="78"/>
  <c r="A164" i="78"/>
  <c r="A165" i="78"/>
  <c r="A166" i="78"/>
  <c r="A167" i="78"/>
  <c r="A168" i="78"/>
  <c r="A169" i="78"/>
  <c r="A170" i="78"/>
  <c r="A171" i="78"/>
  <c r="A172" i="78"/>
  <c r="A173" i="78"/>
  <c r="A174" i="78"/>
  <c r="A175" i="78"/>
  <c r="A176" i="78"/>
  <c r="A177" i="78"/>
  <c r="A178" i="78"/>
  <c r="A179" i="78"/>
  <c r="A180" i="78"/>
  <c r="A181" i="78"/>
  <c r="A182" i="78"/>
  <c r="A183" i="78"/>
  <c r="A184" i="78"/>
  <c r="A185" i="78"/>
  <c r="A186" i="78"/>
  <c r="A187" i="78"/>
  <c r="A188" i="78"/>
  <c r="A189" i="78"/>
  <c r="A190" i="78"/>
  <c r="A191" i="78"/>
  <c r="A192" i="78"/>
  <c r="A193" i="78"/>
  <c r="A194" i="78"/>
  <c r="A195" i="78"/>
  <c r="A196" i="78"/>
  <c r="A197" i="78"/>
  <c r="A198" i="78"/>
  <c r="A199" i="78"/>
  <c r="A200" i="78"/>
  <c r="A201" i="78"/>
  <c r="A202" i="78"/>
  <c r="A203" i="78"/>
  <c r="A204" i="78"/>
  <c r="A205" i="78"/>
  <c r="A206" i="78"/>
  <c r="A207" i="78"/>
  <c r="A208" i="78"/>
  <c r="A209" i="78"/>
  <c r="A210" i="78"/>
  <c r="A211" i="78"/>
  <c r="A212" i="78"/>
  <c r="A213" i="78"/>
  <c r="A214" i="78"/>
  <c r="A215" i="78"/>
  <c r="A216" i="78"/>
  <c r="A217" i="78"/>
  <c r="A218" i="78"/>
  <c r="A219" i="78"/>
  <c r="A220" i="78"/>
  <c r="A221" i="78"/>
  <c r="A222" i="78"/>
  <c r="A223" i="78"/>
  <c r="A224" i="78"/>
  <c r="A225" i="78"/>
  <c r="A226" i="78"/>
  <c r="A227" i="78"/>
  <c r="A228" i="78"/>
  <c r="A229" i="78"/>
  <c r="A230" i="78"/>
  <c r="A231" i="78"/>
  <c r="A232" i="78"/>
  <c r="A233" i="78"/>
  <c r="A234" i="78"/>
  <c r="A235" i="78"/>
  <c r="A236" i="78"/>
  <c r="A237" i="78"/>
  <c r="A238" i="78"/>
  <c r="A239" i="78"/>
  <c r="A240" i="78"/>
  <c r="A241" i="78"/>
  <c r="A242" i="78"/>
  <c r="A243" i="78"/>
  <c r="A244" i="78"/>
  <c r="A245" i="78"/>
  <c r="A246" i="78"/>
  <c r="A247" i="78"/>
  <c r="A248" i="78"/>
  <c r="A249" i="78"/>
  <c r="A250" i="78"/>
  <c r="A251" i="78"/>
  <c r="A252" i="78"/>
  <c r="A253" i="78"/>
  <c r="A254" i="78"/>
  <c r="A255" i="78"/>
  <c r="A256" i="78"/>
  <c r="A257" i="78"/>
  <c r="A258" i="78"/>
  <c r="A259" i="78"/>
  <c r="A260" i="78"/>
  <c r="A261" i="78"/>
  <c r="A262" i="78"/>
  <c r="A263" i="78"/>
  <c r="A264" i="78"/>
  <c r="A265" i="78"/>
  <c r="A266" i="78"/>
  <c r="A267" i="78"/>
  <c r="A268" i="78"/>
  <c r="A269" i="78"/>
  <c r="A270" i="78"/>
  <c r="A271" i="78"/>
  <c r="A272" i="78"/>
  <c r="A273" i="78"/>
  <c r="A274" i="78"/>
  <c r="A275" i="78"/>
  <c r="A276" i="78"/>
  <c r="A277" i="78"/>
  <c r="A278" i="78"/>
  <c r="A279" i="78"/>
  <c r="A280" i="78"/>
  <c r="A281" i="78"/>
  <c r="A282" i="78"/>
  <c r="A283" i="78"/>
  <c r="A284" i="78"/>
  <c r="A285" i="78"/>
  <c r="A286" i="78"/>
  <c r="A287" i="78"/>
  <c r="A289" i="78"/>
  <c r="A290" i="78"/>
  <c r="A291" i="78"/>
  <c r="A292" i="78"/>
  <c r="A293" i="78"/>
  <c r="A294" i="78"/>
  <c r="B296" i="78"/>
  <c r="A296" i="78" s="1"/>
  <c r="B297" i="78"/>
  <c r="A297" i="78" s="1"/>
  <c r="B298" i="78"/>
  <c r="A298" i="78" s="1"/>
  <c r="B299" i="78"/>
  <c r="A299" i="78" s="1"/>
  <c r="B300" i="78"/>
  <c r="A300" i="78" s="1"/>
  <c r="B301" i="78"/>
  <c r="A301" i="78" s="1"/>
  <c r="B302" i="78"/>
  <c r="A302" i="78" s="1"/>
  <c r="B303" i="78"/>
  <c r="A303" i="78" s="1"/>
  <c r="B304" i="78"/>
  <c r="A304" i="78" s="1"/>
  <c r="B305" i="78"/>
  <c r="A305" i="78" s="1"/>
  <c r="B306" i="78"/>
  <c r="A306" i="78" s="1"/>
  <c r="B307" i="78"/>
  <c r="A307" i="78" s="1"/>
  <c r="B308" i="78"/>
  <c r="A308" i="78" s="1"/>
  <c r="B309" i="78"/>
  <c r="A309" i="78" s="1"/>
  <c r="B310" i="78"/>
  <c r="A310" i="78" s="1"/>
  <c r="B311" i="78"/>
  <c r="A311" i="78" s="1"/>
  <c r="B312" i="78"/>
  <c r="A312" i="78" s="1"/>
  <c r="B313" i="78"/>
  <c r="A313" i="78" s="1"/>
  <c r="B314" i="78"/>
  <c r="A314" i="78" s="1"/>
  <c r="B315" i="78"/>
  <c r="A315" i="78" s="1"/>
  <c r="B316" i="78"/>
  <c r="A316" i="78" s="1"/>
  <c r="B317" i="78"/>
  <c r="A317" i="78" s="1"/>
  <c r="B318" i="78"/>
  <c r="A318" i="78" s="1"/>
  <c r="B319" i="78"/>
  <c r="A319" i="78" s="1"/>
  <c r="B320" i="78"/>
  <c r="A320" i="78" s="1"/>
  <c r="B321" i="78"/>
  <c r="A321" i="78" s="1"/>
  <c r="B322" i="78"/>
  <c r="A322" i="78" s="1"/>
  <c r="B323" i="78"/>
  <c r="A323" i="78" s="1"/>
  <c r="B324" i="78"/>
  <c r="A324" i="78" s="1"/>
  <c r="B325" i="78"/>
  <c r="A325" i="78" s="1"/>
  <c r="B295" i="78"/>
  <c r="A295" i="78" s="1"/>
  <c r="G182" i="13" l="1"/>
  <c r="F182" i="13"/>
  <c r="B4" i="48" l="1"/>
  <c r="D14" i="48" l="1"/>
  <c r="H14" i="48" s="1"/>
  <c r="D10" i="48"/>
  <c r="D12" i="48"/>
  <c r="CB300" i="79"/>
  <c r="CB5" i="79" l="1"/>
  <c r="CB6" i="79"/>
  <c r="CB7" i="79"/>
  <c r="CB8" i="79"/>
  <c r="CB9" i="79"/>
  <c r="CB10" i="79"/>
  <c r="CB11" i="79"/>
  <c r="CB12" i="79"/>
  <c r="CB13" i="79"/>
  <c r="CB14" i="79"/>
  <c r="CB15" i="79"/>
  <c r="CB16" i="79"/>
  <c r="CB17" i="79"/>
  <c r="CB18" i="79"/>
  <c r="CB19" i="79"/>
  <c r="CB20" i="79"/>
  <c r="CB21" i="79"/>
  <c r="CB22" i="79"/>
  <c r="CB23" i="79"/>
  <c r="CB24" i="79"/>
  <c r="CB25" i="79"/>
  <c r="CB26" i="79"/>
  <c r="CB27" i="79"/>
  <c r="CB28" i="79"/>
  <c r="CB29" i="79"/>
  <c r="CB30" i="79"/>
  <c r="CB31" i="79"/>
  <c r="CB32" i="79"/>
  <c r="CB33" i="79"/>
  <c r="CB34" i="79"/>
  <c r="CB35" i="79"/>
  <c r="CB36" i="79"/>
  <c r="CB37" i="79"/>
  <c r="CB38" i="79"/>
  <c r="CB39" i="79"/>
  <c r="CB40" i="79"/>
  <c r="CB41" i="79"/>
  <c r="CB42" i="79"/>
  <c r="CB43" i="79"/>
  <c r="CB44" i="79"/>
  <c r="CB45" i="79"/>
  <c r="CB46" i="79"/>
  <c r="CB47" i="79"/>
  <c r="CB48" i="79"/>
  <c r="CB49" i="79"/>
  <c r="CB50" i="79"/>
  <c r="CB51" i="79"/>
  <c r="CB52" i="79"/>
  <c r="CB53" i="79"/>
  <c r="CB54" i="79"/>
  <c r="CB55" i="79"/>
  <c r="CB56" i="79"/>
  <c r="CB57" i="79"/>
  <c r="CB58" i="79"/>
  <c r="CB59" i="79"/>
  <c r="CB60" i="79"/>
  <c r="CB61" i="79"/>
  <c r="CB62" i="79"/>
  <c r="CB63" i="79"/>
  <c r="CB64" i="79"/>
  <c r="CB65" i="79"/>
  <c r="CB66" i="79"/>
  <c r="CB67" i="79"/>
  <c r="CB68" i="79"/>
  <c r="CB69" i="79"/>
  <c r="CB70" i="79"/>
  <c r="CB71" i="79"/>
  <c r="CB72" i="79"/>
  <c r="CB73" i="79"/>
  <c r="CB74" i="79"/>
  <c r="CB75" i="79"/>
  <c r="CB76" i="79"/>
  <c r="CB77" i="79"/>
  <c r="CB78" i="79"/>
  <c r="CB79" i="79"/>
  <c r="CB80" i="79"/>
  <c r="CB81" i="79"/>
  <c r="CB82" i="79"/>
  <c r="CB83" i="79"/>
  <c r="CB84" i="79"/>
  <c r="CB85" i="79"/>
  <c r="CB86" i="79"/>
  <c r="CB87" i="79"/>
  <c r="CB88" i="79"/>
  <c r="CB89" i="79"/>
  <c r="CB90" i="79"/>
  <c r="CB91" i="79"/>
  <c r="CB92" i="79"/>
  <c r="CB93" i="79"/>
  <c r="CB94" i="79"/>
  <c r="CB95" i="79"/>
  <c r="CB96" i="79"/>
  <c r="CB97" i="79"/>
  <c r="CB98" i="79"/>
  <c r="CB99" i="79"/>
  <c r="CB100" i="79"/>
  <c r="CB101" i="79"/>
  <c r="CB102" i="79"/>
  <c r="CB103" i="79"/>
  <c r="CB104" i="79"/>
  <c r="CB105" i="79"/>
  <c r="CB106" i="79"/>
  <c r="CB107" i="79"/>
  <c r="CB108" i="79"/>
  <c r="CB109" i="79"/>
  <c r="CB110" i="79"/>
  <c r="CB111" i="79"/>
  <c r="CB112" i="79"/>
  <c r="CB113" i="79"/>
  <c r="CB114" i="79"/>
  <c r="CB115" i="79"/>
  <c r="CB116" i="79"/>
  <c r="CB117" i="79"/>
  <c r="CB118" i="79"/>
  <c r="CB119" i="79"/>
  <c r="CB120" i="79"/>
  <c r="CB121" i="79"/>
  <c r="CB122" i="79"/>
  <c r="CB123" i="79"/>
  <c r="CB124" i="79"/>
  <c r="CB125" i="79"/>
  <c r="CB126" i="79"/>
  <c r="CB127" i="79"/>
  <c r="CB128" i="79"/>
  <c r="CB129" i="79"/>
  <c r="CB130" i="79"/>
  <c r="CB131" i="79"/>
  <c r="CB132" i="79"/>
  <c r="CB133" i="79"/>
  <c r="CB134" i="79"/>
  <c r="CB135" i="79"/>
  <c r="CB136" i="79"/>
  <c r="CB137" i="79"/>
  <c r="CB138" i="79"/>
  <c r="CB139" i="79"/>
  <c r="CB140" i="79"/>
  <c r="CB141" i="79"/>
  <c r="CB142" i="79"/>
  <c r="CB143" i="79"/>
  <c r="CB144" i="79"/>
  <c r="CB145" i="79"/>
  <c r="CB146" i="79"/>
  <c r="CB147" i="79"/>
  <c r="CB148" i="79"/>
  <c r="CB149" i="79"/>
  <c r="CB150" i="79"/>
  <c r="CB151" i="79"/>
  <c r="CB152" i="79"/>
  <c r="CB153" i="79"/>
  <c r="CB154" i="79"/>
  <c r="CB155" i="79"/>
  <c r="CB156" i="79"/>
  <c r="CB157" i="79"/>
  <c r="CB158" i="79"/>
  <c r="CB159" i="79"/>
  <c r="CB160" i="79"/>
  <c r="CB161" i="79"/>
  <c r="CB162" i="79"/>
  <c r="CB163" i="79"/>
  <c r="CB164" i="79"/>
  <c r="CB165" i="79"/>
  <c r="CB166" i="79"/>
  <c r="CB167" i="79"/>
  <c r="CB168" i="79"/>
  <c r="CB169" i="79"/>
  <c r="CB170" i="79"/>
  <c r="CB171" i="79"/>
  <c r="CB172" i="79"/>
  <c r="CB173" i="79"/>
  <c r="CB174" i="79"/>
  <c r="CB175" i="79"/>
  <c r="CB176" i="79"/>
  <c r="CB177" i="79"/>
  <c r="CB178" i="79"/>
  <c r="CB179" i="79"/>
  <c r="CB180" i="79"/>
  <c r="CB181" i="79"/>
  <c r="CB182" i="79"/>
  <c r="CB183" i="79"/>
  <c r="CB184" i="79"/>
  <c r="CB185" i="79"/>
  <c r="CB186" i="79"/>
  <c r="CB187" i="79"/>
  <c r="CB188" i="79"/>
  <c r="CB189" i="79"/>
  <c r="CB190" i="79"/>
  <c r="CB191" i="79"/>
  <c r="CB192" i="79"/>
  <c r="CB193" i="79"/>
  <c r="CB194" i="79"/>
  <c r="CB195" i="79"/>
  <c r="CB196" i="79"/>
  <c r="CB197" i="79"/>
  <c r="CB198" i="79"/>
  <c r="CB199" i="79"/>
  <c r="CB200" i="79"/>
  <c r="CB201" i="79"/>
  <c r="CB202" i="79"/>
  <c r="CB203" i="79"/>
  <c r="CB204" i="79"/>
  <c r="CB205" i="79"/>
  <c r="CB206" i="79"/>
  <c r="CB207" i="79"/>
  <c r="CB208" i="79"/>
  <c r="CB209" i="79"/>
  <c r="CB210" i="79"/>
  <c r="CB211" i="79"/>
  <c r="CB212" i="79"/>
  <c r="CB213" i="79"/>
  <c r="CB214" i="79"/>
  <c r="CB215" i="79"/>
  <c r="CB216" i="79"/>
  <c r="CB217" i="79"/>
  <c r="CB218" i="79"/>
  <c r="CB219" i="79"/>
  <c r="CB220" i="79"/>
  <c r="CB221" i="79"/>
  <c r="CB222" i="79"/>
  <c r="CB223" i="79"/>
  <c r="CB224" i="79"/>
  <c r="CB225" i="79"/>
  <c r="CB226" i="79"/>
  <c r="CB227" i="79"/>
  <c r="CB228" i="79"/>
  <c r="CB229" i="79"/>
  <c r="CB230" i="79"/>
  <c r="CB231" i="79"/>
  <c r="CB232" i="79"/>
  <c r="CB233" i="79"/>
  <c r="CB234" i="79"/>
  <c r="CB235" i="79"/>
  <c r="CB236" i="79"/>
  <c r="CB237" i="79"/>
  <c r="CB238" i="79"/>
  <c r="CB239" i="79"/>
  <c r="CB240" i="79"/>
  <c r="CB241" i="79"/>
  <c r="CB242" i="79"/>
  <c r="CB243" i="79"/>
  <c r="CB244" i="79"/>
  <c r="CB245" i="79"/>
  <c r="CB246" i="79"/>
  <c r="CB247" i="79"/>
  <c r="CB248" i="79"/>
  <c r="CB249" i="79"/>
  <c r="CB250" i="79"/>
  <c r="CB251" i="79"/>
  <c r="CB252" i="79"/>
  <c r="CB253" i="79"/>
  <c r="CB254" i="79"/>
  <c r="CB255" i="79"/>
  <c r="CB256" i="79"/>
  <c r="CB257" i="79"/>
  <c r="CB258" i="79"/>
  <c r="CB259" i="79"/>
  <c r="CB260" i="79"/>
  <c r="CB261" i="79"/>
  <c r="CB262" i="79"/>
  <c r="CB263" i="79"/>
  <c r="CB264" i="79"/>
  <c r="CB265" i="79"/>
  <c r="CB266" i="79"/>
  <c r="CB267" i="79"/>
  <c r="CB268" i="79"/>
  <c r="CB269" i="79"/>
  <c r="CB270" i="79"/>
  <c r="CB271" i="79"/>
  <c r="CB272" i="79"/>
  <c r="CB273" i="79"/>
  <c r="CB274" i="79"/>
  <c r="CB275" i="79"/>
  <c r="CB276" i="79"/>
  <c r="CB277" i="79"/>
  <c r="CB278" i="79"/>
  <c r="CB279" i="79"/>
  <c r="CB280" i="79"/>
  <c r="CB281" i="79"/>
  <c r="CB282" i="79"/>
  <c r="CB283" i="79"/>
  <c r="CB284" i="79"/>
  <c r="CB285" i="79"/>
  <c r="CB286" i="79"/>
  <c r="CB287" i="79"/>
  <c r="CB288" i="79"/>
  <c r="CB289" i="79"/>
  <c r="CB290" i="79"/>
  <c r="CB291" i="79"/>
  <c r="CB292" i="79"/>
  <c r="CB293" i="79"/>
  <c r="CB294" i="79"/>
  <c r="CB295" i="79"/>
  <c r="CB296" i="79"/>
  <c r="CB297" i="79"/>
  <c r="CB298" i="79"/>
  <c r="CB299" i="79"/>
  <c r="CB301" i="79"/>
  <c r="CB3" i="79"/>
  <c r="B4" i="79" l="1"/>
  <c r="B5" i="79"/>
  <c r="B6" i="79"/>
  <c r="B7" i="79"/>
  <c r="B8" i="79"/>
  <c r="B9" i="79"/>
  <c r="B10" i="79"/>
  <c r="B11" i="79"/>
  <c r="B12" i="79"/>
  <c r="B13" i="79"/>
  <c r="B14" i="79"/>
  <c r="B15" i="79"/>
  <c r="B16" i="79"/>
  <c r="B17" i="79"/>
  <c r="B18" i="79"/>
  <c r="B19" i="79"/>
  <c r="B20" i="79"/>
  <c r="B21" i="79"/>
  <c r="B22" i="79"/>
  <c r="B23" i="79"/>
  <c r="B24" i="79"/>
  <c r="B25" i="79"/>
  <c r="B26" i="79"/>
  <c r="B27" i="79"/>
  <c r="B28" i="79"/>
  <c r="B29" i="79"/>
  <c r="B30" i="79"/>
  <c r="B31" i="79"/>
  <c r="B32" i="79"/>
  <c r="B33" i="79"/>
  <c r="B34" i="79"/>
  <c r="B35" i="79"/>
  <c r="B36" i="79"/>
  <c r="B37" i="79"/>
  <c r="B38" i="79"/>
  <c r="B39" i="79"/>
  <c r="B40" i="79"/>
  <c r="B41" i="79"/>
  <c r="B42" i="79"/>
  <c r="B43" i="79"/>
  <c r="B44" i="79"/>
  <c r="B45" i="79"/>
  <c r="B46" i="79"/>
  <c r="B47" i="79"/>
  <c r="B48" i="79"/>
  <c r="B49" i="79"/>
  <c r="B50" i="79"/>
  <c r="B51" i="79"/>
  <c r="B52" i="79"/>
  <c r="B53" i="79"/>
  <c r="B54" i="79"/>
  <c r="B55" i="79"/>
  <c r="B56" i="79"/>
  <c r="B57" i="79"/>
  <c r="B58" i="79"/>
  <c r="B59" i="79"/>
  <c r="B60" i="79"/>
  <c r="B61" i="79"/>
  <c r="B62" i="79"/>
  <c r="B63" i="79"/>
  <c r="B64" i="79"/>
  <c r="B65" i="79"/>
  <c r="B66" i="79"/>
  <c r="B67" i="79"/>
  <c r="B68" i="79"/>
  <c r="B69" i="79"/>
  <c r="B70" i="79"/>
  <c r="B71" i="79"/>
  <c r="B72" i="79"/>
  <c r="B73" i="79"/>
  <c r="B74" i="79"/>
  <c r="B75" i="79"/>
  <c r="B76" i="79"/>
  <c r="B77" i="79"/>
  <c r="B78" i="79"/>
  <c r="B79" i="79"/>
  <c r="B80" i="79"/>
  <c r="B81" i="79"/>
  <c r="B82" i="79"/>
  <c r="B83" i="79"/>
  <c r="B84" i="79"/>
  <c r="B85" i="79"/>
  <c r="B86" i="79"/>
  <c r="B87" i="79"/>
  <c r="B88" i="79"/>
  <c r="B89" i="79"/>
  <c r="B90" i="79"/>
  <c r="B91" i="79"/>
  <c r="B92" i="79"/>
  <c r="B93" i="79"/>
  <c r="B94" i="79"/>
  <c r="B95" i="79"/>
  <c r="B96" i="79"/>
  <c r="B97" i="79"/>
  <c r="B98" i="79"/>
  <c r="B99" i="79"/>
  <c r="B100" i="79"/>
  <c r="B101" i="79"/>
  <c r="B102" i="79"/>
  <c r="B103" i="79"/>
  <c r="B104" i="79"/>
  <c r="B105" i="79"/>
  <c r="B106" i="79"/>
  <c r="B107" i="79"/>
  <c r="B108" i="79"/>
  <c r="B109" i="79"/>
  <c r="B110" i="79"/>
  <c r="B111" i="79"/>
  <c r="B112" i="79"/>
  <c r="B113" i="79"/>
  <c r="B114" i="79"/>
  <c r="B115" i="79"/>
  <c r="B116" i="79"/>
  <c r="B117" i="79"/>
  <c r="B118" i="79"/>
  <c r="B119" i="79"/>
  <c r="B120" i="79"/>
  <c r="B121" i="79"/>
  <c r="B122" i="79"/>
  <c r="B123" i="79"/>
  <c r="B124" i="79"/>
  <c r="B125" i="79"/>
  <c r="B126" i="79"/>
  <c r="B127" i="79"/>
  <c r="B128" i="79"/>
  <c r="B129" i="79"/>
  <c r="B130" i="79"/>
  <c r="B131" i="79"/>
  <c r="B132" i="79"/>
  <c r="B133" i="79"/>
  <c r="B134" i="79"/>
  <c r="B135" i="79"/>
  <c r="B136" i="79"/>
  <c r="B137" i="79"/>
  <c r="B138" i="79"/>
  <c r="B139" i="79"/>
  <c r="B140" i="79"/>
  <c r="B141" i="79"/>
  <c r="B142" i="79"/>
  <c r="B143" i="79"/>
  <c r="B144" i="79"/>
  <c r="B145" i="79"/>
  <c r="B146" i="79"/>
  <c r="B147" i="79"/>
  <c r="B148" i="79"/>
  <c r="B149" i="79"/>
  <c r="B150" i="79"/>
  <c r="B151" i="79"/>
  <c r="B152" i="79"/>
  <c r="B153" i="79"/>
  <c r="B154" i="79"/>
  <c r="B155" i="79"/>
  <c r="B156" i="79"/>
  <c r="B157" i="79"/>
  <c r="B158" i="79"/>
  <c r="B159" i="79"/>
  <c r="B160" i="79"/>
  <c r="B161" i="79"/>
  <c r="B162" i="79"/>
  <c r="B163" i="79"/>
  <c r="B164" i="79"/>
  <c r="B165" i="79"/>
  <c r="B166" i="79"/>
  <c r="B167" i="79"/>
  <c r="B168" i="79"/>
  <c r="B169" i="79"/>
  <c r="B170" i="79"/>
  <c r="B171" i="79"/>
  <c r="B172" i="79"/>
  <c r="B173" i="79"/>
  <c r="B174" i="79"/>
  <c r="B175" i="79"/>
  <c r="B176" i="79"/>
  <c r="B177" i="79"/>
  <c r="B178" i="79"/>
  <c r="B179" i="79"/>
  <c r="B180" i="79"/>
  <c r="B181" i="79"/>
  <c r="B182" i="79"/>
  <c r="B183" i="79"/>
  <c r="B184" i="79"/>
  <c r="B185" i="79"/>
  <c r="B186" i="79"/>
  <c r="B187" i="79"/>
  <c r="B188" i="79"/>
  <c r="B189" i="79"/>
  <c r="B190" i="79"/>
  <c r="B191" i="79"/>
  <c r="B192" i="79"/>
  <c r="B193" i="79"/>
  <c r="B194" i="79"/>
  <c r="B195" i="79"/>
  <c r="B196" i="79"/>
  <c r="B197" i="79"/>
  <c r="B198" i="79"/>
  <c r="B199" i="79"/>
  <c r="B200" i="79"/>
  <c r="B201" i="79"/>
  <c r="B202" i="79"/>
  <c r="B203" i="79"/>
  <c r="B204" i="79"/>
  <c r="B205" i="79"/>
  <c r="B206" i="79"/>
  <c r="B207" i="79"/>
  <c r="B208" i="79"/>
  <c r="B209" i="79"/>
  <c r="B210" i="79"/>
  <c r="B211" i="79"/>
  <c r="B212" i="79"/>
  <c r="B213" i="79"/>
  <c r="B214" i="79"/>
  <c r="B215" i="79"/>
  <c r="B216" i="79"/>
  <c r="B217" i="79"/>
  <c r="B218" i="79"/>
  <c r="B219" i="79"/>
  <c r="B220" i="79"/>
  <c r="B221" i="79"/>
  <c r="B222" i="79"/>
  <c r="B223" i="79"/>
  <c r="B224" i="79"/>
  <c r="B225" i="79"/>
  <c r="B226" i="79"/>
  <c r="B227" i="79"/>
  <c r="B228" i="79"/>
  <c r="B229" i="79"/>
  <c r="B230" i="79"/>
  <c r="B231" i="79"/>
  <c r="B232" i="79"/>
  <c r="B233" i="79"/>
  <c r="B234" i="79"/>
  <c r="B235" i="79"/>
  <c r="B236" i="79"/>
  <c r="B237" i="79"/>
  <c r="B238" i="79"/>
  <c r="B239" i="79"/>
  <c r="B240" i="79"/>
  <c r="B241" i="79"/>
  <c r="B242" i="79"/>
  <c r="B243" i="79"/>
  <c r="B244" i="79"/>
  <c r="B245" i="79"/>
  <c r="B246" i="79"/>
  <c r="B247" i="79"/>
  <c r="B248" i="79"/>
  <c r="B249" i="79"/>
  <c r="B250" i="79"/>
  <c r="B251" i="79"/>
  <c r="B252" i="79"/>
  <c r="B253" i="79"/>
  <c r="B254" i="79"/>
  <c r="B255" i="79"/>
  <c r="B256" i="79"/>
  <c r="B257" i="79"/>
  <c r="B258" i="79"/>
  <c r="B259" i="79"/>
  <c r="B260" i="79"/>
  <c r="B261" i="79"/>
  <c r="B262" i="79"/>
  <c r="B263" i="79"/>
  <c r="B264" i="79"/>
  <c r="B265" i="79"/>
  <c r="B266" i="79"/>
  <c r="B267" i="79"/>
  <c r="B268" i="79"/>
  <c r="B269" i="79"/>
  <c r="B270" i="79"/>
  <c r="B271" i="79"/>
  <c r="B272" i="79"/>
  <c r="B273" i="79"/>
  <c r="B274" i="79"/>
  <c r="B275" i="79"/>
  <c r="B276" i="79"/>
  <c r="B277" i="79"/>
  <c r="B278" i="79"/>
  <c r="B279" i="79"/>
  <c r="B280" i="79"/>
  <c r="B281" i="79"/>
  <c r="B282" i="79"/>
  <c r="B283" i="79"/>
  <c r="B284" i="79"/>
  <c r="B285" i="79"/>
  <c r="B286" i="79"/>
  <c r="B287" i="79"/>
  <c r="B288" i="79"/>
  <c r="B289" i="79"/>
  <c r="B290" i="79"/>
  <c r="B291" i="79"/>
  <c r="B292" i="79"/>
  <c r="B293" i="79"/>
  <c r="B294" i="79"/>
  <c r="B295" i="79"/>
  <c r="B296" i="79"/>
  <c r="B297" i="79"/>
  <c r="B298" i="79"/>
  <c r="B299" i="79"/>
  <c r="B300" i="79"/>
  <c r="B301" i="79"/>
  <c r="B3" i="79"/>
  <c r="BZ295" i="79" l="1"/>
  <c r="CA295" i="79"/>
  <c r="BZ287" i="79"/>
  <c r="CA287" i="79"/>
  <c r="BZ275" i="79"/>
  <c r="CA275" i="79"/>
  <c r="BZ263" i="79"/>
  <c r="CA263" i="79"/>
  <c r="BZ247" i="79"/>
  <c r="CA247" i="79"/>
  <c r="BZ239" i="79"/>
  <c r="CA239" i="79"/>
  <c r="BZ231" i="79"/>
  <c r="CA231" i="79"/>
  <c r="BZ227" i="79"/>
  <c r="CA227" i="79"/>
  <c r="BZ219" i="79"/>
  <c r="CA219" i="79"/>
  <c r="BZ211" i="79"/>
  <c r="CA211" i="79"/>
  <c r="BZ203" i="79"/>
  <c r="CA203" i="79"/>
  <c r="BZ195" i="79"/>
  <c r="CA195" i="79"/>
  <c r="BZ187" i="79"/>
  <c r="CA187" i="79"/>
  <c r="BZ179" i="79"/>
  <c r="CA179" i="79"/>
  <c r="BZ171" i="79"/>
  <c r="CA171" i="79"/>
  <c r="BZ163" i="79"/>
  <c r="CA163" i="79"/>
  <c r="BZ155" i="79"/>
  <c r="CA155" i="79"/>
  <c r="BZ147" i="79"/>
  <c r="CA147" i="79"/>
  <c r="BZ143" i="79"/>
  <c r="CA143" i="79"/>
  <c r="BZ135" i="79"/>
  <c r="CA135" i="79"/>
  <c r="BZ127" i="79"/>
  <c r="CA127" i="79"/>
  <c r="BZ119" i="79"/>
  <c r="CA119" i="79"/>
  <c r="BZ298" i="79"/>
  <c r="CA298" i="79"/>
  <c r="BZ294" i="79"/>
  <c r="CA294" i="79"/>
  <c r="BZ290" i="79"/>
  <c r="CA290" i="79"/>
  <c r="BZ286" i="79"/>
  <c r="CA286" i="79"/>
  <c r="BZ282" i="79"/>
  <c r="CA282" i="79"/>
  <c r="BZ278" i="79"/>
  <c r="CA278" i="79"/>
  <c r="BZ274" i="79"/>
  <c r="CA274" i="79"/>
  <c r="BZ270" i="79"/>
  <c r="CA270" i="79"/>
  <c r="BZ266" i="79"/>
  <c r="CA266" i="79"/>
  <c r="BZ262" i="79"/>
  <c r="CA262" i="79"/>
  <c r="BZ258" i="79"/>
  <c r="CA258" i="79"/>
  <c r="BZ254" i="79"/>
  <c r="CA254" i="79"/>
  <c r="BZ250" i="79"/>
  <c r="CA250" i="79"/>
  <c r="BZ246" i="79"/>
  <c r="CA246" i="79"/>
  <c r="BZ242" i="79"/>
  <c r="CA242" i="79"/>
  <c r="BZ238" i="79"/>
  <c r="CA238" i="79"/>
  <c r="BZ234" i="79"/>
  <c r="CA234" i="79"/>
  <c r="BZ230" i="79"/>
  <c r="CA230" i="79"/>
  <c r="BZ226" i="79"/>
  <c r="CA226" i="79"/>
  <c r="BZ222" i="79"/>
  <c r="CA222" i="79"/>
  <c r="BZ218" i="79"/>
  <c r="CA218" i="79"/>
  <c r="BZ214" i="79"/>
  <c r="CA214" i="79"/>
  <c r="BZ210" i="79"/>
  <c r="CA210" i="79"/>
  <c r="BZ206" i="79"/>
  <c r="CA206" i="79"/>
  <c r="BZ202" i="79"/>
  <c r="CA202" i="79"/>
  <c r="BZ198" i="79"/>
  <c r="CA198" i="79"/>
  <c r="BZ194" i="79"/>
  <c r="CA194" i="79"/>
  <c r="BZ190" i="79"/>
  <c r="CA190" i="79"/>
  <c r="BZ186" i="79"/>
  <c r="CA186" i="79"/>
  <c r="BZ182" i="79"/>
  <c r="CA182" i="79"/>
  <c r="BZ178" i="79"/>
  <c r="CA178" i="79"/>
  <c r="BZ174" i="79"/>
  <c r="CA174" i="79"/>
  <c r="BZ170" i="79"/>
  <c r="CA170" i="79"/>
  <c r="BZ166" i="79"/>
  <c r="CA166" i="79"/>
  <c r="BZ162" i="79"/>
  <c r="CA162" i="79"/>
  <c r="BZ158" i="79"/>
  <c r="CA158" i="79"/>
  <c r="BZ154" i="79"/>
  <c r="CA154" i="79"/>
  <c r="BZ150" i="79"/>
  <c r="CA150" i="79"/>
  <c r="BZ146" i="79"/>
  <c r="CA146" i="79"/>
  <c r="BZ142" i="79"/>
  <c r="CA142" i="79"/>
  <c r="BZ138" i="79"/>
  <c r="CA138" i="79"/>
  <c r="BZ134" i="79"/>
  <c r="CA134" i="79"/>
  <c r="BZ130" i="79"/>
  <c r="CA130" i="79"/>
  <c r="BZ126" i="79"/>
  <c r="CA126" i="79"/>
  <c r="BZ122" i="79"/>
  <c r="CA122" i="79"/>
  <c r="BZ118" i="79"/>
  <c r="CA118" i="79"/>
  <c r="CA299" i="79"/>
  <c r="BZ299" i="79"/>
  <c r="BZ291" i="79"/>
  <c r="CA291" i="79"/>
  <c r="BZ283" i="79"/>
  <c r="CA283" i="79"/>
  <c r="BZ279" i="79"/>
  <c r="CA279" i="79"/>
  <c r="BZ271" i="79"/>
  <c r="CA271" i="79"/>
  <c r="BZ267" i="79"/>
  <c r="CA267" i="79"/>
  <c r="BZ259" i="79"/>
  <c r="CA259" i="79"/>
  <c r="BZ255" i="79"/>
  <c r="CA255" i="79"/>
  <c r="BZ251" i="79"/>
  <c r="CA251" i="79"/>
  <c r="BZ243" i="79"/>
  <c r="CA243" i="79"/>
  <c r="BZ235" i="79"/>
  <c r="CA235" i="79"/>
  <c r="BZ223" i="79"/>
  <c r="CA223" i="79"/>
  <c r="BZ215" i="79"/>
  <c r="CA215" i="79"/>
  <c r="BZ207" i="79"/>
  <c r="CA207" i="79"/>
  <c r="BZ199" i="79"/>
  <c r="CA199" i="79"/>
  <c r="BZ191" i="79"/>
  <c r="CA191" i="79"/>
  <c r="BZ183" i="79"/>
  <c r="CA183" i="79"/>
  <c r="BZ175" i="79"/>
  <c r="CA175" i="79"/>
  <c r="BZ167" i="79"/>
  <c r="CA167" i="79"/>
  <c r="BZ159" i="79"/>
  <c r="CA159" i="79"/>
  <c r="BZ151" i="79"/>
  <c r="CA151" i="79"/>
  <c r="BZ139" i="79"/>
  <c r="CA139" i="79"/>
  <c r="BZ131" i="79"/>
  <c r="CA131" i="79"/>
  <c r="BZ123" i="79"/>
  <c r="CA123" i="79"/>
  <c r="CA301" i="79"/>
  <c r="BZ301" i="79"/>
  <c r="BZ297" i="79"/>
  <c r="CA297" i="79"/>
  <c r="BZ293" i="79"/>
  <c r="CA293" i="79"/>
  <c r="BZ289" i="79"/>
  <c r="CA289" i="79"/>
  <c r="BZ285" i="79"/>
  <c r="CA285" i="79"/>
  <c r="BZ281" i="79"/>
  <c r="CA281" i="79"/>
  <c r="BZ277" i="79"/>
  <c r="CA277" i="79"/>
  <c r="BZ273" i="79"/>
  <c r="CA273" i="79"/>
  <c r="BZ269" i="79"/>
  <c r="CA269" i="79"/>
  <c r="BZ265" i="79"/>
  <c r="CA265" i="79"/>
  <c r="BZ261" i="79"/>
  <c r="CA261" i="79"/>
  <c r="BZ257" i="79"/>
  <c r="CA257" i="79"/>
  <c r="BZ253" i="79"/>
  <c r="CA253" i="79"/>
  <c r="BZ249" i="79"/>
  <c r="CA249" i="79"/>
  <c r="BZ245" i="79"/>
  <c r="CA245" i="79"/>
  <c r="BZ241" i="79"/>
  <c r="CA241" i="79"/>
  <c r="BZ237" i="79"/>
  <c r="CA237" i="79"/>
  <c r="BZ233" i="79"/>
  <c r="CA233" i="79"/>
  <c r="BZ229" i="79"/>
  <c r="CA229" i="79"/>
  <c r="BZ225" i="79"/>
  <c r="CA225" i="79"/>
  <c r="BZ221" i="79"/>
  <c r="CA221" i="79"/>
  <c r="BZ217" i="79"/>
  <c r="CA217" i="79"/>
  <c r="BZ213" i="79"/>
  <c r="CA213" i="79"/>
  <c r="BZ209" i="79"/>
  <c r="CA209" i="79"/>
  <c r="BZ205" i="79"/>
  <c r="CA205" i="79"/>
  <c r="BZ201" i="79"/>
  <c r="CA201" i="79"/>
  <c r="BZ197" i="79"/>
  <c r="CA197" i="79"/>
  <c r="BZ193" i="79"/>
  <c r="CA193" i="79"/>
  <c r="BZ189" i="79"/>
  <c r="CA189" i="79"/>
  <c r="BZ185" i="79"/>
  <c r="CA185" i="79"/>
  <c r="BZ181" i="79"/>
  <c r="CA181" i="79"/>
  <c r="BZ177" i="79"/>
  <c r="CA177" i="79"/>
  <c r="BZ173" i="79"/>
  <c r="CA173" i="79"/>
  <c r="BZ169" i="79"/>
  <c r="CA169" i="79"/>
  <c r="BZ165" i="79"/>
  <c r="CA165" i="79"/>
  <c r="BZ161" i="79"/>
  <c r="CA161" i="79"/>
  <c r="BZ157" i="79"/>
  <c r="CA157" i="79"/>
  <c r="BZ153" i="79"/>
  <c r="CA153" i="79"/>
  <c r="BZ149" i="79"/>
  <c r="CA149" i="79"/>
  <c r="BZ145" i="79"/>
  <c r="CA145" i="79"/>
  <c r="BZ141" i="79"/>
  <c r="CA141" i="79"/>
  <c r="BZ137" i="79"/>
  <c r="CA137" i="79"/>
  <c r="BZ133" i="79"/>
  <c r="CA133" i="79"/>
  <c r="BZ129" i="79"/>
  <c r="CA129" i="79"/>
  <c r="BZ125" i="79"/>
  <c r="CA125" i="79"/>
  <c r="BZ121" i="79"/>
  <c r="CA121" i="79"/>
  <c r="BZ117" i="79"/>
  <c r="CA117" i="79"/>
  <c r="BZ296" i="79"/>
  <c r="CA296" i="79"/>
  <c r="BZ292" i="79"/>
  <c r="CA292" i="79"/>
  <c r="BZ288" i="79"/>
  <c r="CA288" i="79"/>
  <c r="BZ284" i="79"/>
  <c r="CA284" i="79"/>
  <c r="BZ280" i="79"/>
  <c r="CA280" i="79"/>
  <c r="BZ276" i="79"/>
  <c r="CA276" i="79"/>
  <c r="BZ272" i="79"/>
  <c r="CA272" i="79"/>
  <c r="BZ268" i="79"/>
  <c r="CA268" i="79"/>
  <c r="BZ264" i="79"/>
  <c r="CA264" i="79"/>
  <c r="BZ260" i="79"/>
  <c r="CA260" i="79"/>
  <c r="BZ256" i="79"/>
  <c r="CA256" i="79"/>
  <c r="BZ252" i="79"/>
  <c r="CA252" i="79"/>
  <c r="BZ248" i="79"/>
  <c r="CA248" i="79"/>
  <c r="BZ244" i="79"/>
  <c r="CA244" i="79"/>
  <c r="BZ240" i="79"/>
  <c r="CA240" i="79"/>
  <c r="BZ236" i="79"/>
  <c r="CA236" i="79"/>
  <c r="BZ232" i="79"/>
  <c r="CA232" i="79"/>
  <c r="BZ228" i="79"/>
  <c r="CA228" i="79"/>
  <c r="BZ224" i="79"/>
  <c r="CA224" i="79"/>
  <c r="BZ220" i="79"/>
  <c r="CA220" i="79"/>
  <c r="BZ216" i="79"/>
  <c r="CA216" i="79"/>
  <c r="BZ212" i="79"/>
  <c r="CA212" i="79"/>
  <c r="BZ208" i="79"/>
  <c r="CA208" i="79"/>
  <c r="BZ204" i="79"/>
  <c r="CA204" i="79"/>
  <c r="BZ200" i="79"/>
  <c r="CA200" i="79"/>
  <c r="BZ196" i="79"/>
  <c r="CA196" i="79"/>
  <c r="BZ192" i="79"/>
  <c r="CA192" i="79"/>
  <c r="BZ188" i="79"/>
  <c r="CA188" i="79"/>
  <c r="BZ184" i="79"/>
  <c r="CA184" i="79"/>
  <c r="BZ180" i="79"/>
  <c r="CA180" i="79"/>
  <c r="BZ176" i="79"/>
  <c r="CA176" i="79"/>
  <c r="BZ172" i="79"/>
  <c r="CA172" i="79"/>
  <c r="BZ168" i="79"/>
  <c r="CA168" i="79"/>
  <c r="BZ164" i="79"/>
  <c r="CA164" i="79"/>
  <c r="BZ160" i="79"/>
  <c r="CA160" i="79"/>
  <c r="BZ156" i="79"/>
  <c r="CA156" i="79"/>
  <c r="BZ152" i="79"/>
  <c r="CA152" i="79"/>
  <c r="BZ148" i="79"/>
  <c r="CA148" i="79"/>
  <c r="BZ144" i="79"/>
  <c r="CA144" i="79"/>
  <c r="BZ140" i="79"/>
  <c r="CA140" i="79"/>
  <c r="BZ136" i="79"/>
  <c r="CA136" i="79"/>
  <c r="BZ132" i="79"/>
  <c r="CA132" i="79"/>
  <c r="BZ128" i="79"/>
  <c r="CA128" i="79"/>
  <c r="BZ124" i="79"/>
  <c r="CA124" i="79"/>
  <c r="BZ120" i="79"/>
  <c r="CA120" i="79"/>
  <c r="BZ116" i="79"/>
  <c r="CA116" i="79"/>
  <c r="E78" i="70"/>
  <c r="I77" i="70"/>
  <c r="E77" i="70"/>
  <c r="I76" i="70"/>
  <c r="E76" i="70"/>
  <c r="I75" i="70"/>
  <c r="E75" i="70"/>
  <c r="J74" i="70"/>
  <c r="E74" i="70"/>
  <c r="J73" i="70"/>
  <c r="E73" i="70"/>
  <c r="E71" i="70"/>
  <c r="I70" i="70"/>
  <c r="E70" i="70"/>
  <c r="I69" i="70"/>
  <c r="E69" i="70"/>
  <c r="I68" i="70"/>
  <c r="E68" i="70"/>
  <c r="I67" i="70"/>
  <c r="E67" i="70"/>
  <c r="I66" i="70"/>
  <c r="E66" i="70"/>
  <c r="I65" i="70"/>
  <c r="E65" i="70"/>
  <c r="I64" i="70"/>
  <c r="E64" i="70"/>
  <c r="I63" i="70"/>
  <c r="E63" i="70"/>
  <c r="I62" i="70"/>
  <c r="E62" i="70"/>
  <c r="I61" i="70"/>
  <c r="E61" i="70"/>
  <c r="I60" i="70"/>
  <c r="E60" i="70"/>
  <c r="I59" i="70"/>
  <c r="E59" i="70"/>
  <c r="I58" i="70"/>
  <c r="E58" i="70"/>
  <c r="I57" i="70"/>
  <c r="E57" i="70"/>
  <c r="I56" i="70"/>
  <c r="E56" i="70"/>
  <c r="I55" i="70"/>
  <c r="E55" i="70"/>
  <c r="I54" i="70"/>
  <c r="E54" i="70"/>
  <c r="I53" i="70"/>
  <c r="E53" i="70"/>
  <c r="I52" i="70"/>
  <c r="E52" i="70"/>
  <c r="I51" i="70"/>
  <c r="E51" i="70"/>
  <c r="I50" i="70"/>
  <c r="E50" i="70"/>
  <c r="I49" i="70"/>
  <c r="E49" i="70"/>
  <c r="I48" i="70"/>
  <c r="E48" i="70"/>
  <c r="I47" i="70"/>
  <c r="E47" i="70"/>
  <c r="I46" i="70"/>
  <c r="E46" i="70"/>
  <c r="E45" i="70"/>
  <c r="I44" i="70"/>
  <c r="E44" i="70"/>
  <c r="I43" i="70"/>
  <c r="E43" i="70"/>
  <c r="I42" i="70"/>
  <c r="E42" i="70"/>
  <c r="I41" i="70"/>
  <c r="E41" i="70"/>
  <c r="I40" i="70"/>
  <c r="E40" i="70"/>
  <c r="I39" i="70"/>
  <c r="E39" i="70"/>
  <c r="I38" i="70"/>
  <c r="E38" i="70"/>
  <c r="I37" i="70"/>
  <c r="E37" i="70"/>
  <c r="I36" i="70"/>
  <c r="E36" i="70"/>
  <c r="I35" i="70"/>
  <c r="E35" i="70"/>
  <c r="I34" i="70"/>
  <c r="E34" i="70"/>
  <c r="I33" i="70"/>
  <c r="E33" i="70"/>
  <c r="I32" i="70"/>
  <c r="E32" i="70"/>
  <c r="I31" i="70"/>
  <c r="E31" i="70"/>
  <c r="I30" i="70"/>
  <c r="E30" i="70"/>
  <c r="I29" i="70"/>
  <c r="F29" i="70"/>
  <c r="E29" i="70"/>
  <c r="I28" i="70"/>
  <c r="F28" i="70"/>
  <c r="E28" i="70"/>
  <c r="I27" i="70"/>
  <c r="F27" i="70"/>
  <c r="E27" i="70"/>
  <c r="I26" i="70"/>
  <c r="F26" i="70"/>
  <c r="E26" i="70"/>
  <c r="I25" i="70"/>
  <c r="F25" i="70"/>
  <c r="E25" i="70"/>
  <c r="I24" i="70"/>
  <c r="F24" i="70"/>
  <c r="E24" i="70"/>
  <c r="I23" i="70"/>
  <c r="F23" i="70"/>
  <c r="E23" i="70"/>
  <c r="I22" i="70"/>
  <c r="F22" i="70"/>
  <c r="E22" i="70"/>
  <c r="I21" i="70"/>
  <c r="F21" i="70"/>
  <c r="E21" i="70"/>
  <c r="I20" i="70"/>
  <c r="E20" i="70"/>
  <c r="I19" i="70"/>
  <c r="F19" i="70"/>
  <c r="E19" i="70"/>
  <c r="I18" i="70"/>
  <c r="F18" i="70"/>
  <c r="E18" i="70"/>
  <c r="I17" i="70"/>
  <c r="F17" i="70"/>
  <c r="E17" i="70"/>
  <c r="J16" i="70"/>
  <c r="E16" i="70"/>
  <c r="J15" i="70"/>
  <c r="E15" i="70"/>
  <c r="J14" i="70"/>
  <c r="E14" i="70"/>
  <c r="J13" i="70"/>
  <c r="E13" i="70"/>
  <c r="J12" i="70"/>
  <c r="E12" i="70"/>
  <c r="J11" i="70"/>
  <c r="E11" i="70"/>
  <c r="J10" i="70"/>
  <c r="E10" i="70"/>
  <c r="J9" i="70"/>
  <c r="E9" i="70"/>
  <c r="J8" i="70"/>
  <c r="E8" i="70"/>
  <c r="J7" i="70"/>
  <c r="E7" i="70"/>
  <c r="J6" i="70"/>
  <c r="E6" i="70"/>
  <c r="J5" i="70"/>
  <c r="E5" i="70"/>
  <c r="J4" i="70"/>
  <c r="E4" i="70"/>
  <c r="J3" i="70"/>
  <c r="E3" i="70"/>
  <c r="J2" i="70"/>
  <c r="E2" i="70"/>
  <c r="A301" i="80"/>
  <c r="A300" i="80"/>
  <c r="A299" i="80"/>
  <c r="A298" i="80"/>
  <c r="A297" i="80"/>
  <c r="A296" i="80"/>
  <c r="A295" i="80"/>
  <c r="A294" i="80"/>
  <c r="A293" i="80"/>
  <c r="A292" i="80"/>
  <c r="A291" i="80"/>
  <c r="A290" i="80"/>
  <c r="A289" i="80"/>
  <c r="A288" i="80"/>
  <c r="A287" i="80"/>
  <c r="A286" i="80"/>
  <c r="A285" i="80"/>
  <c r="A284" i="80"/>
  <c r="A283" i="80"/>
  <c r="A282" i="80"/>
  <c r="A281" i="80"/>
  <c r="A280" i="80"/>
  <c r="A279" i="80"/>
  <c r="A278" i="80"/>
  <c r="A277" i="80"/>
  <c r="A276" i="80"/>
  <c r="A275" i="80"/>
  <c r="A274" i="80"/>
  <c r="A273" i="80"/>
  <c r="A272" i="80"/>
  <c r="A271" i="80"/>
  <c r="A270" i="80"/>
  <c r="A269" i="80"/>
  <c r="A268" i="80"/>
  <c r="A267" i="80"/>
  <c r="A266" i="80"/>
  <c r="A265" i="80"/>
  <c r="A264" i="80"/>
  <c r="A263" i="80"/>
  <c r="A262" i="80"/>
  <c r="A261" i="80"/>
  <c r="A260" i="80"/>
  <c r="A259" i="80"/>
  <c r="A258" i="80"/>
  <c r="A257" i="80"/>
  <c r="A256" i="80"/>
  <c r="A255" i="80"/>
  <c r="A254" i="80"/>
  <c r="A253" i="80"/>
  <c r="A252" i="80"/>
  <c r="A251" i="80"/>
  <c r="A250" i="80"/>
  <c r="A249" i="80"/>
  <c r="A248" i="80"/>
  <c r="A247" i="80"/>
  <c r="A246" i="80"/>
  <c r="A245" i="80"/>
  <c r="A244" i="80"/>
  <c r="A243" i="80"/>
  <c r="A242" i="80"/>
  <c r="A241" i="80"/>
  <c r="A240" i="80"/>
  <c r="A239" i="80"/>
  <c r="A238" i="80"/>
  <c r="A237" i="80"/>
  <c r="A236" i="80"/>
  <c r="A235" i="80"/>
  <c r="A234" i="80"/>
  <c r="A233" i="80"/>
  <c r="A232" i="80"/>
  <c r="A231" i="80"/>
  <c r="A230" i="80"/>
  <c r="A229" i="80"/>
  <c r="A228" i="80"/>
  <c r="A227" i="80"/>
  <c r="A226" i="80"/>
  <c r="A225" i="80"/>
  <c r="A224" i="80"/>
  <c r="A223" i="80"/>
  <c r="A222" i="80"/>
  <c r="A221" i="80"/>
  <c r="A220" i="80"/>
  <c r="A219" i="80"/>
  <c r="A218" i="80"/>
  <c r="A217" i="80"/>
  <c r="A216" i="80"/>
  <c r="A215" i="80"/>
  <c r="A214" i="80"/>
  <c r="A213" i="80"/>
  <c r="A212" i="80"/>
  <c r="A211" i="80"/>
  <c r="A210" i="80"/>
  <c r="A209" i="80"/>
  <c r="A208" i="80"/>
  <c r="A207" i="80"/>
  <c r="A206" i="80"/>
  <c r="A205" i="80"/>
  <c r="A204" i="80"/>
  <c r="A203" i="80"/>
  <c r="A202" i="80"/>
  <c r="A201" i="80"/>
  <c r="A200" i="80"/>
  <c r="A199" i="80"/>
  <c r="A198" i="80"/>
  <c r="A197" i="80"/>
  <c r="A196" i="80"/>
  <c r="A195" i="80"/>
  <c r="A194" i="80"/>
  <c r="A193" i="80"/>
  <c r="A192" i="80"/>
  <c r="A191" i="80"/>
  <c r="A190" i="80"/>
  <c r="A189" i="80"/>
  <c r="A188" i="80"/>
  <c r="A187" i="80"/>
  <c r="A186" i="80"/>
  <c r="A185" i="80"/>
  <c r="A184" i="80"/>
  <c r="A183" i="80"/>
  <c r="A182" i="80"/>
  <c r="A181" i="80"/>
  <c r="A180" i="80"/>
  <c r="A179" i="80"/>
  <c r="A178" i="80"/>
  <c r="A177" i="80"/>
  <c r="A176" i="80"/>
  <c r="A175" i="80"/>
  <c r="A174" i="80"/>
  <c r="A173" i="80"/>
  <c r="A172" i="80"/>
  <c r="A171" i="80"/>
  <c r="A170" i="80"/>
  <c r="A169" i="80"/>
  <c r="A168" i="80"/>
  <c r="A167" i="80"/>
  <c r="A166" i="80"/>
  <c r="A165" i="80"/>
  <c r="A164" i="80"/>
  <c r="A163" i="80"/>
  <c r="A162" i="80"/>
  <c r="A161" i="80"/>
  <c r="A160" i="80"/>
  <c r="A159" i="80"/>
  <c r="A158" i="80"/>
  <c r="A157" i="80"/>
  <c r="A156" i="80"/>
  <c r="A155" i="80"/>
  <c r="A154" i="80"/>
  <c r="A153" i="80"/>
  <c r="A152" i="80"/>
  <c r="A151" i="80"/>
  <c r="A150" i="80"/>
  <c r="A149" i="80"/>
  <c r="A148" i="80"/>
  <c r="A147" i="80"/>
  <c r="A146" i="80"/>
  <c r="A145" i="80"/>
  <c r="A144" i="80"/>
  <c r="A143" i="80"/>
  <c r="A142" i="80"/>
  <c r="A141" i="80"/>
  <c r="A140" i="80"/>
  <c r="A139" i="80"/>
  <c r="A138" i="80"/>
  <c r="A137" i="80"/>
  <c r="A136" i="80"/>
  <c r="A135" i="80"/>
  <c r="A134" i="80"/>
  <c r="A133" i="80"/>
  <c r="A132" i="80"/>
  <c r="A131" i="80"/>
  <c r="A130" i="80"/>
  <c r="A129" i="80"/>
  <c r="A128" i="80"/>
  <c r="A127" i="80"/>
  <c r="A126" i="80"/>
  <c r="A125" i="80"/>
  <c r="A124" i="80"/>
  <c r="A123" i="80"/>
  <c r="A122" i="80"/>
  <c r="A121" i="80"/>
  <c r="A120" i="80"/>
  <c r="A119" i="80"/>
  <c r="A118" i="80"/>
  <c r="A117" i="80"/>
  <c r="A116" i="80"/>
  <c r="A115" i="80"/>
  <c r="A114" i="80"/>
  <c r="A113" i="80"/>
  <c r="A112" i="80"/>
  <c r="A111" i="80"/>
  <c r="A110" i="80"/>
  <c r="A109" i="80"/>
  <c r="A108" i="80"/>
  <c r="A107" i="80"/>
  <c r="A106" i="80"/>
  <c r="A105" i="80"/>
  <c r="A104" i="80"/>
  <c r="A103" i="80"/>
  <c r="A102" i="80"/>
  <c r="A101" i="80"/>
  <c r="A100" i="80"/>
  <c r="A99" i="80"/>
  <c r="A98" i="80"/>
  <c r="A97" i="80"/>
  <c r="A96" i="80"/>
  <c r="A95" i="80"/>
  <c r="A94" i="80"/>
  <c r="A93" i="80"/>
  <c r="A92" i="80"/>
  <c r="A91" i="80"/>
  <c r="A90" i="80"/>
  <c r="A89" i="80"/>
  <c r="A88" i="80"/>
  <c r="A87" i="80"/>
  <c r="A86" i="80"/>
  <c r="A85" i="80"/>
  <c r="A84" i="80"/>
  <c r="A83" i="80"/>
  <c r="A82" i="80"/>
  <c r="A81" i="80"/>
  <c r="A80" i="80"/>
  <c r="A79" i="80"/>
  <c r="A78" i="80"/>
  <c r="A77" i="80"/>
  <c r="A76" i="80"/>
  <c r="A75" i="80"/>
  <c r="A74" i="80"/>
  <c r="A73" i="80"/>
  <c r="A72" i="80"/>
  <c r="A71" i="80"/>
  <c r="A70" i="80"/>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A11" i="80"/>
  <c r="A10" i="80"/>
  <c r="A9" i="80"/>
  <c r="A8" i="80"/>
  <c r="A7" i="80"/>
  <c r="A6" i="80"/>
  <c r="A5" i="80"/>
  <c r="A4" i="80"/>
  <c r="A3" i="80"/>
  <c r="A301" i="79"/>
  <c r="A300" i="79"/>
  <c r="A299" i="79"/>
  <c r="A298" i="79"/>
  <c r="A297" i="79"/>
  <c r="A296" i="79"/>
  <c r="A295" i="79"/>
  <c r="A294" i="79"/>
  <c r="A293" i="79"/>
  <c r="A292" i="79"/>
  <c r="A291" i="79"/>
  <c r="A290" i="79"/>
  <c r="A289" i="79"/>
  <c r="A288" i="79"/>
  <c r="A287" i="79"/>
  <c r="A286" i="79"/>
  <c r="A285" i="79"/>
  <c r="A284" i="79"/>
  <c r="A283" i="79"/>
  <c r="A282" i="79"/>
  <c r="A281" i="79"/>
  <c r="A280" i="79"/>
  <c r="A279" i="79"/>
  <c r="A278" i="79"/>
  <c r="A277" i="79"/>
  <c r="A276" i="79"/>
  <c r="A275" i="79"/>
  <c r="A274" i="79"/>
  <c r="A273" i="79"/>
  <c r="A272" i="79"/>
  <c r="A271" i="79"/>
  <c r="A270" i="79"/>
  <c r="A269" i="79"/>
  <c r="A268" i="79"/>
  <c r="A267" i="79"/>
  <c r="A266" i="79"/>
  <c r="A265" i="79"/>
  <c r="A264" i="79"/>
  <c r="A263" i="79"/>
  <c r="A262" i="79"/>
  <c r="A261" i="79"/>
  <c r="A260" i="79"/>
  <c r="A259" i="79"/>
  <c r="A258" i="79"/>
  <c r="A257" i="79"/>
  <c r="A256" i="79"/>
  <c r="A255" i="79"/>
  <c r="A254" i="79"/>
  <c r="A253" i="79"/>
  <c r="A252" i="79"/>
  <c r="A251" i="79"/>
  <c r="A250" i="79"/>
  <c r="A249" i="79"/>
  <c r="A248" i="79"/>
  <c r="A247" i="79"/>
  <c r="A246" i="79"/>
  <c r="A245" i="79"/>
  <c r="A244" i="79"/>
  <c r="A243" i="79"/>
  <c r="A242" i="79"/>
  <c r="A241" i="79"/>
  <c r="A240" i="79"/>
  <c r="A239" i="79"/>
  <c r="A238" i="79"/>
  <c r="A237" i="79"/>
  <c r="A236" i="79"/>
  <c r="A235" i="79"/>
  <c r="A234" i="79"/>
  <c r="A233" i="79"/>
  <c r="A232" i="79"/>
  <c r="A231" i="79"/>
  <c r="A230" i="79"/>
  <c r="A229" i="79"/>
  <c r="A228" i="79"/>
  <c r="A227" i="79"/>
  <c r="A226" i="79"/>
  <c r="A225" i="79"/>
  <c r="A224" i="79"/>
  <c r="A223" i="79"/>
  <c r="A222" i="79"/>
  <c r="A221" i="79"/>
  <c r="A220" i="79"/>
  <c r="A219" i="79"/>
  <c r="A218" i="79"/>
  <c r="A217" i="79"/>
  <c r="A216" i="79"/>
  <c r="A215" i="79"/>
  <c r="A214" i="79"/>
  <c r="A213" i="79"/>
  <c r="A212" i="79"/>
  <c r="A211" i="79"/>
  <c r="A210" i="79"/>
  <c r="A209" i="79"/>
  <c r="A208" i="79"/>
  <c r="A207" i="79"/>
  <c r="A206" i="79"/>
  <c r="A205" i="79"/>
  <c r="A204" i="79"/>
  <c r="A203" i="79"/>
  <c r="A202" i="79"/>
  <c r="A201" i="79"/>
  <c r="A200" i="79"/>
  <c r="A199" i="79"/>
  <c r="A198" i="79"/>
  <c r="A197" i="79"/>
  <c r="A196" i="79"/>
  <c r="A195" i="79"/>
  <c r="A194" i="79"/>
  <c r="A193" i="79"/>
  <c r="A192" i="79"/>
  <c r="A191" i="79"/>
  <c r="A190" i="79"/>
  <c r="A189" i="79"/>
  <c r="A188" i="79"/>
  <c r="A187" i="79"/>
  <c r="A186" i="79"/>
  <c r="A185" i="79"/>
  <c r="A184" i="79"/>
  <c r="A183" i="79"/>
  <c r="A182" i="79"/>
  <c r="A181" i="79"/>
  <c r="A180" i="79"/>
  <c r="A179" i="79"/>
  <c r="A178" i="79"/>
  <c r="A177" i="79"/>
  <c r="A176" i="79"/>
  <c r="A175" i="79"/>
  <c r="A174" i="79"/>
  <c r="A173" i="79"/>
  <c r="A172" i="79"/>
  <c r="A171" i="79"/>
  <c r="A170" i="79"/>
  <c r="A169" i="79"/>
  <c r="A168" i="79"/>
  <c r="A167" i="79"/>
  <c r="A166" i="79"/>
  <c r="A165" i="79"/>
  <c r="A164" i="79"/>
  <c r="A163" i="79"/>
  <c r="A162" i="79"/>
  <c r="A161" i="79"/>
  <c r="A160" i="79"/>
  <c r="A159" i="79"/>
  <c r="A158" i="79"/>
  <c r="A157" i="79"/>
  <c r="A156" i="79"/>
  <c r="A155" i="79"/>
  <c r="A154" i="79"/>
  <c r="A153" i="79"/>
  <c r="A152" i="79"/>
  <c r="A151" i="79"/>
  <c r="A150" i="79"/>
  <c r="A149" i="79"/>
  <c r="A148" i="79"/>
  <c r="A147" i="79"/>
  <c r="A146" i="79"/>
  <c r="A145" i="79"/>
  <c r="A144" i="79"/>
  <c r="A143" i="79"/>
  <c r="A142" i="79"/>
  <c r="A141" i="79"/>
  <c r="A140" i="79"/>
  <c r="A139" i="79"/>
  <c r="A138" i="79"/>
  <c r="A137" i="79"/>
  <c r="A136" i="79"/>
  <c r="A135" i="79"/>
  <c r="A134" i="79"/>
  <c r="A133" i="79"/>
  <c r="A132" i="79"/>
  <c r="A131" i="79"/>
  <c r="A130" i="79"/>
  <c r="A129" i="79"/>
  <c r="A128" i="79"/>
  <c r="A127" i="79"/>
  <c r="A126" i="79"/>
  <c r="A125" i="79"/>
  <c r="A124" i="79"/>
  <c r="A123" i="79"/>
  <c r="A122" i="79"/>
  <c r="A121" i="79"/>
  <c r="A120" i="79"/>
  <c r="A119" i="79"/>
  <c r="A118" i="79"/>
  <c r="A117" i="79"/>
  <c r="A116" i="79"/>
  <c r="A115" i="79"/>
  <c r="A114" i="79"/>
  <c r="A113" i="79"/>
  <c r="A112" i="79"/>
  <c r="A111" i="79"/>
  <c r="A110" i="79"/>
  <c r="A109" i="79"/>
  <c r="A108" i="79"/>
  <c r="A107" i="79"/>
  <c r="A106" i="79"/>
  <c r="A105" i="79"/>
  <c r="A104" i="79"/>
  <c r="A103" i="79"/>
  <c r="A102" i="79"/>
  <c r="A101" i="79"/>
  <c r="A100" i="79"/>
  <c r="A99" i="79"/>
  <c r="A98" i="79"/>
  <c r="A97" i="79"/>
  <c r="A96" i="79"/>
  <c r="A95" i="79"/>
  <c r="A94" i="79"/>
  <c r="A93" i="79"/>
  <c r="A92" i="79"/>
  <c r="A91" i="79"/>
  <c r="A90" i="79"/>
  <c r="A89" i="79"/>
  <c r="A88" i="79"/>
  <c r="A87" i="79"/>
  <c r="A86" i="79"/>
  <c r="A85" i="79"/>
  <c r="A84" i="79"/>
  <c r="A83" i="79"/>
  <c r="A82" i="79"/>
  <c r="A81" i="79"/>
  <c r="A80" i="79"/>
  <c r="A79" i="79"/>
  <c r="A78" i="79"/>
  <c r="A77" i="79"/>
  <c r="A76" i="79"/>
  <c r="A75" i="79"/>
  <c r="A74" i="79"/>
  <c r="A73" i="79"/>
  <c r="A72" i="79"/>
  <c r="A71" i="79"/>
  <c r="A70" i="79"/>
  <c r="A69" i="79"/>
  <c r="A68" i="79"/>
  <c r="A67" i="79"/>
  <c r="A66" i="79"/>
  <c r="A65" i="79"/>
  <c r="A64" i="79"/>
  <c r="A63" i="79"/>
  <c r="A62" i="79"/>
  <c r="A61" i="79"/>
  <c r="A60" i="79"/>
  <c r="A59" i="79"/>
  <c r="A58" i="79"/>
  <c r="A57" i="79"/>
  <c r="A56" i="79"/>
  <c r="A55" i="79"/>
  <c r="A54" i="79"/>
  <c r="A53" i="79"/>
  <c r="A52" i="79"/>
  <c r="A51" i="79"/>
  <c r="A50" i="79"/>
  <c r="A49" i="79"/>
  <c r="A48" i="79"/>
  <c r="A47" i="79"/>
  <c r="A46" i="79"/>
  <c r="A45" i="79"/>
  <c r="A44" i="79"/>
  <c r="A43" i="79"/>
  <c r="A42" i="79"/>
  <c r="A41" i="79"/>
  <c r="A40" i="79"/>
  <c r="A39" i="79"/>
  <c r="A38" i="79"/>
  <c r="A37" i="79"/>
  <c r="A36" i="79"/>
  <c r="A35" i="79"/>
  <c r="A34" i="79"/>
  <c r="A33" i="79"/>
  <c r="A32" i="79"/>
  <c r="A31" i="79"/>
  <c r="A30" i="79"/>
  <c r="A29" i="79"/>
  <c r="A28" i="79"/>
  <c r="A27" i="79"/>
  <c r="A26" i="79"/>
  <c r="A25" i="79"/>
  <c r="A24" i="79"/>
  <c r="A23" i="79"/>
  <c r="A22" i="79"/>
  <c r="A21" i="79"/>
  <c r="A20" i="79"/>
  <c r="A19" i="79"/>
  <c r="A18" i="79"/>
  <c r="A17" i="79"/>
  <c r="A16" i="79"/>
  <c r="A15" i="79"/>
  <c r="A14" i="79"/>
  <c r="A13" i="79"/>
  <c r="A12" i="79"/>
  <c r="A11" i="79"/>
  <c r="A10" i="79"/>
  <c r="A9" i="79"/>
  <c r="A8" i="79"/>
  <c r="A7" i="79"/>
  <c r="A6" i="79"/>
  <c r="A5" i="79"/>
  <c r="A4" i="79"/>
  <c r="A3" i="79"/>
  <c r="W365" i="78"/>
  <c r="P351" i="78"/>
  <c r="K351" i="78"/>
  <c r="J351" i="78"/>
  <c r="H351" i="78"/>
  <c r="G351" i="78"/>
  <c r="P350" i="78"/>
  <c r="K350" i="78"/>
  <c r="K354" i="78" s="1"/>
  <c r="P337" i="78"/>
  <c r="K337" i="78"/>
  <c r="J337" i="78"/>
  <c r="G337" i="78"/>
  <c r="K328" i="78"/>
  <c r="I328" i="78"/>
  <c r="I356" i="78" s="1"/>
  <c r="I358" i="78" s="1"/>
  <c r="E328" i="78"/>
  <c r="N325" i="78"/>
  <c r="N337" i="78" s="1"/>
  <c r="M325" i="78"/>
  <c r="M337" i="78" s="1"/>
  <c r="L325" i="78"/>
  <c r="H325" i="78"/>
  <c r="H337" i="78" s="1"/>
  <c r="E325" i="78"/>
  <c r="D325" i="78" s="1"/>
  <c r="N324" i="78"/>
  <c r="M324" i="78"/>
  <c r="L324" i="78"/>
  <c r="H324" i="78"/>
  <c r="D324" i="78"/>
  <c r="N323" i="78"/>
  <c r="M323" i="78"/>
  <c r="L323" i="78"/>
  <c r="H323" i="78"/>
  <c r="E323" i="78"/>
  <c r="D323" i="78"/>
  <c r="N322" i="78"/>
  <c r="M322" i="78"/>
  <c r="L322" i="78"/>
  <c r="H322" i="78"/>
  <c r="D322" i="78"/>
  <c r="N321" i="78"/>
  <c r="M321" i="78"/>
  <c r="L321" i="78"/>
  <c r="H321" i="78"/>
  <c r="D321" i="78"/>
  <c r="N320" i="78"/>
  <c r="M320" i="78"/>
  <c r="L320" i="78"/>
  <c r="H320" i="78"/>
  <c r="E320" i="78"/>
  <c r="D320" i="78" s="1"/>
  <c r="N319" i="78"/>
  <c r="M319" i="78"/>
  <c r="L319" i="78"/>
  <c r="H319" i="78"/>
  <c r="E319" i="78"/>
  <c r="D319" i="78" s="1"/>
  <c r="N318" i="78"/>
  <c r="M318" i="78"/>
  <c r="L318" i="78"/>
  <c r="H318" i="78"/>
  <c r="E318" i="78"/>
  <c r="D318" i="78" s="1"/>
  <c r="N317" i="78"/>
  <c r="M317" i="78"/>
  <c r="L317" i="78"/>
  <c r="H317" i="78"/>
  <c r="E317" i="78"/>
  <c r="D317" i="78" s="1"/>
  <c r="N316" i="78"/>
  <c r="M316" i="78"/>
  <c r="L316" i="78"/>
  <c r="H316" i="78"/>
  <c r="E316" i="78"/>
  <c r="D316" i="78" s="1"/>
  <c r="N315" i="78"/>
  <c r="M315" i="78"/>
  <c r="L315" i="78"/>
  <c r="H315" i="78"/>
  <c r="E315" i="78"/>
  <c r="D315" i="78" s="1"/>
  <c r="N314" i="78"/>
  <c r="M314" i="78"/>
  <c r="L314" i="78"/>
  <c r="H314" i="78"/>
  <c r="E314" i="78"/>
  <c r="D314" i="78" s="1"/>
  <c r="N313" i="78"/>
  <c r="M313" i="78"/>
  <c r="L313" i="78"/>
  <c r="H313" i="78"/>
  <c r="E313" i="78"/>
  <c r="D313" i="78" s="1"/>
  <c r="N312" i="78"/>
  <c r="M312" i="78"/>
  <c r="L312" i="78"/>
  <c r="H312" i="78"/>
  <c r="E312" i="78"/>
  <c r="N311" i="78"/>
  <c r="M311" i="78"/>
  <c r="L311" i="78"/>
  <c r="H311" i="78"/>
  <c r="E311" i="78"/>
  <c r="D311" i="78" s="1"/>
  <c r="N310" i="78"/>
  <c r="M310" i="78"/>
  <c r="L310" i="78"/>
  <c r="H310" i="78"/>
  <c r="D310" i="78"/>
  <c r="N309" i="78"/>
  <c r="M309" i="78"/>
  <c r="L309" i="78"/>
  <c r="H309" i="78"/>
  <c r="E309" i="78"/>
  <c r="D309" i="78" s="1"/>
  <c r="N308" i="78"/>
  <c r="M308" i="78"/>
  <c r="L308" i="78"/>
  <c r="H308" i="78"/>
  <c r="D308" i="78"/>
  <c r="N307" i="78"/>
  <c r="M307" i="78"/>
  <c r="L307" i="78"/>
  <c r="H307" i="78"/>
  <c r="E307" i="78"/>
  <c r="D307" i="78" s="1"/>
  <c r="N306" i="78"/>
  <c r="M306" i="78"/>
  <c r="L306" i="78"/>
  <c r="H306" i="78"/>
  <c r="E306" i="78"/>
  <c r="D306" i="78" s="1"/>
  <c r="N305" i="78"/>
  <c r="M305" i="78"/>
  <c r="L305" i="78"/>
  <c r="H305" i="78"/>
  <c r="D305" i="78"/>
  <c r="N304" i="78"/>
  <c r="M304" i="78"/>
  <c r="L304" i="78"/>
  <c r="H304" i="78"/>
  <c r="E304" i="78"/>
  <c r="N303" i="78"/>
  <c r="M303" i="78"/>
  <c r="L303" i="78"/>
  <c r="N302" i="78"/>
  <c r="M302" i="78"/>
  <c r="L302" i="78"/>
  <c r="E302" i="78"/>
  <c r="D302" i="78" s="1"/>
  <c r="AF301" i="78"/>
  <c r="AB301" i="78"/>
  <c r="N301" i="78"/>
  <c r="M301" i="78"/>
  <c r="L301" i="78"/>
  <c r="H301" i="78"/>
  <c r="G301" i="78"/>
  <c r="E301" i="78"/>
  <c r="D301" i="78" s="1"/>
  <c r="AF300" i="78"/>
  <c r="AB300" i="78"/>
  <c r="N300" i="78"/>
  <c r="M300" i="78"/>
  <c r="L300" i="78"/>
  <c r="H300" i="78"/>
  <c r="G300" i="78"/>
  <c r="E300" i="78"/>
  <c r="D300" i="78" s="1"/>
  <c r="AF299" i="78"/>
  <c r="AB299" i="78"/>
  <c r="N299" i="78"/>
  <c r="M299" i="78"/>
  <c r="L299" i="78"/>
  <c r="H299" i="78"/>
  <c r="Y299" i="78" s="1"/>
  <c r="G299" i="78"/>
  <c r="E299" i="78"/>
  <c r="D299" i="78" s="1"/>
  <c r="AF298" i="78"/>
  <c r="AB298" i="78"/>
  <c r="N298" i="78"/>
  <c r="M298" i="78"/>
  <c r="L298" i="78"/>
  <c r="H298" i="78"/>
  <c r="X298" i="78" s="1"/>
  <c r="G298" i="78"/>
  <c r="E298" i="78"/>
  <c r="D298" i="78" s="1"/>
  <c r="AF297" i="78"/>
  <c r="AB297" i="78"/>
  <c r="N297" i="78"/>
  <c r="M297" i="78"/>
  <c r="L297" i="78"/>
  <c r="H297" i="78"/>
  <c r="X297" i="78" s="1"/>
  <c r="G297" i="78"/>
  <c r="E297" i="78"/>
  <c r="D297" i="78" s="1"/>
  <c r="AF296" i="78"/>
  <c r="AB296" i="78"/>
  <c r="N296" i="78"/>
  <c r="M296" i="78"/>
  <c r="L296" i="78"/>
  <c r="H296" i="78"/>
  <c r="V296" i="78" s="1"/>
  <c r="G296" i="78"/>
  <c r="E296" i="78"/>
  <c r="D296" i="78" s="1"/>
  <c r="AF295" i="78"/>
  <c r="AB295" i="78"/>
  <c r="N295" i="78"/>
  <c r="M295" i="78"/>
  <c r="L295" i="78"/>
  <c r="H295" i="78"/>
  <c r="Y295" i="78" s="1"/>
  <c r="G295" i="78"/>
  <c r="E295" i="78"/>
  <c r="D295" i="78" s="1"/>
  <c r="AF294" i="78"/>
  <c r="AB294" i="78"/>
  <c r="N294" i="78"/>
  <c r="M294" i="78"/>
  <c r="L294" i="78"/>
  <c r="H294" i="78"/>
  <c r="X294" i="78" s="1"/>
  <c r="G294" i="78"/>
  <c r="E294" i="78"/>
  <c r="D294" i="78" s="1"/>
  <c r="AF293" i="78"/>
  <c r="AB293" i="78"/>
  <c r="P293" i="78"/>
  <c r="N293" i="78"/>
  <c r="M293" i="78"/>
  <c r="L293" i="78"/>
  <c r="H293" i="78"/>
  <c r="G293" i="78"/>
  <c r="E293" i="78"/>
  <c r="D293" i="78" s="1"/>
  <c r="AF292" i="78"/>
  <c r="AB292" i="78"/>
  <c r="N292" i="78"/>
  <c r="M292" i="78"/>
  <c r="L292" i="78"/>
  <c r="H292" i="78"/>
  <c r="W292" i="78" s="1"/>
  <c r="G292" i="78"/>
  <c r="E292" i="78"/>
  <c r="D292" i="78" s="1"/>
  <c r="AF291" i="78"/>
  <c r="AB291" i="78"/>
  <c r="N291" i="78"/>
  <c r="M291" i="78"/>
  <c r="L291" i="78"/>
  <c r="H291" i="78"/>
  <c r="V291" i="78" s="1"/>
  <c r="G291" i="78"/>
  <c r="D291" i="78"/>
  <c r="AF290" i="78"/>
  <c r="AB290" i="78"/>
  <c r="N290" i="78"/>
  <c r="M290" i="78"/>
  <c r="L290" i="78"/>
  <c r="H290" i="78"/>
  <c r="X290" i="78" s="1"/>
  <c r="G290" i="78"/>
  <c r="E290" i="78"/>
  <c r="D290" i="78" s="1"/>
  <c r="AF289" i="78"/>
  <c r="AB289" i="78"/>
  <c r="N289" i="78"/>
  <c r="M289" i="78"/>
  <c r="L289" i="78"/>
  <c r="H289" i="78"/>
  <c r="W289" i="78" s="1"/>
  <c r="G289" i="78"/>
  <c r="E289" i="78"/>
  <c r="D289" i="78" s="1"/>
  <c r="AF288" i="78"/>
  <c r="AB288" i="78"/>
  <c r="N288" i="78"/>
  <c r="M288" i="78"/>
  <c r="L288" i="78"/>
  <c r="H288" i="78"/>
  <c r="G288" i="78"/>
  <c r="E288" i="78"/>
  <c r="D288" i="78" s="1"/>
  <c r="AF287" i="78"/>
  <c r="AB287" i="78"/>
  <c r="N287" i="78"/>
  <c r="M287" i="78"/>
  <c r="L287" i="78"/>
  <c r="H287" i="78"/>
  <c r="G287" i="78"/>
  <c r="E287" i="78"/>
  <c r="D287" i="78"/>
  <c r="AF286" i="78"/>
  <c r="AB286" i="78"/>
  <c r="P286" i="78"/>
  <c r="N286" i="78"/>
  <c r="M286" i="78"/>
  <c r="L286" i="78"/>
  <c r="H286" i="78"/>
  <c r="G286" i="78"/>
  <c r="E286" i="78"/>
  <c r="D286" i="78" s="1"/>
  <c r="AF285" i="78"/>
  <c r="AB285" i="78"/>
  <c r="P285" i="78"/>
  <c r="N285" i="78"/>
  <c r="M285" i="78"/>
  <c r="L285" i="78"/>
  <c r="H285" i="78"/>
  <c r="G285" i="78"/>
  <c r="E285" i="78"/>
  <c r="D285" i="78" s="1"/>
  <c r="AF284" i="78"/>
  <c r="AB284" i="78"/>
  <c r="N284" i="78"/>
  <c r="M284" i="78"/>
  <c r="L284" i="78"/>
  <c r="H284" i="78"/>
  <c r="X284" i="78" s="1"/>
  <c r="G284" i="78"/>
  <c r="E284" i="78"/>
  <c r="D284" i="78" s="1"/>
  <c r="AF283" i="78"/>
  <c r="AB283" i="78"/>
  <c r="N283" i="78"/>
  <c r="M283" i="78"/>
  <c r="L283" i="78"/>
  <c r="H283" i="78"/>
  <c r="W283" i="78" s="1"/>
  <c r="G283" i="78"/>
  <c r="E283" i="78"/>
  <c r="D283" i="78" s="1"/>
  <c r="AF282" i="78"/>
  <c r="AB282" i="78"/>
  <c r="N282" i="78"/>
  <c r="M282" i="78"/>
  <c r="L282" i="78"/>
  <c r="H282" i="78"/>
  <c r="G282" i="78"/>
  <c r="E282" i="78"/>
  <c r="AF281" i="78"/>
  <c r="AB281" i="78"/>
  <c r="N281" i="78"/>
  <c r="M281" i="78"/>
  <c r="L281" i="78"/>
  <c r="H281" i="78"/>
  <c r="Y281" i="78" s="1"/>
  <c r="G281" i="78"/>
  <c r="E281" i="78"/>
  <c r="D281" i="78" s="1"/>
  <c r="AF280" i="78"/>
  <c r="AB280" i="78"/>
  <c r="N280" i="78"/>
  <c r="M280" i="78"/>
  <c r="L280" i="78"/>
  <c r="H280" i="78"/>
  <c r="X280" i="78" s="1"/>
  <c r="G280" i="78"/>
  <c r="E280" i="78"/>
  <c r="D280" i="78" s="1"/>
  <c r="AF279" i="78"/>
  <c r="AB279" i="78"/>
  <c r="N279" i="78"/>
  <c r="M279" i="78"/>
  <c r="L279" i="78"/>
  <c r="H279" i="78"/>
  <c r="G279" i="78"/>
  <c r="E279" i="78"/>
  <c r="D279" i="78" s="1"/>
  <c r="AF278" i="78"/>
  <c r="AB278" i="78"/>
  <c r="N278" i="78"/>
  <c r="M278" i="78"/>
  <c r="L278" i="78"/>
  <c r="H278" i="78"/>
  <c r="G278" i="78"/>
  <c r="E278" i="78"/>
  <c r="D278" i="78" s="1"/>
  <c r="AF277" i="78"/>
  <c r="AB277" i="78"/>
  <c r="N277" i="78"/>
  <c r="M277" i="78"/>
  <c r="L277" i="78"/>
  <c r="H277" i="78"/>
  <c r="Y277" i="78" s="1"/>
  <c r="G277" i="78"/>
  <c r="E277" i="78"/>
  <c r="D277" i="78" s="1"/>
  <c r="AF276" i="78"/>
  <c r="AB276" i="78"/>
  <c r="N276" i="78"/>
  <c r="M276" i="78"/>
  <c r="L276" i="78"/>
  <c r="H276" i="78"/>
  <c r="X276" i="78" s="1"/>
  <c r="G276" i="78"/>
  <c r="E276" i="78"/>
  <c r="D276" i="78" s="1"/>
  <c r="AF275" i="78"/>
  <c r="AB275" i="78"/>
  <c r="N275" i="78"/>
  <c r="M275" i="78"/>
  <c r="L275" i="78"/>
  <c r="H275" i="78"/>
  <c r="G275" i="78"/>
  <c r="E275" i="78"/>
  <c r="D275" i="78" s="1"/>
  <c r="AF274" i="78"/>
  <c r="AB274" i="78"/>
  <c r="N274" i="78"/>
  <c r="M274" i="78"/>
  <c r="L274" i="78"/>
  <c r="H274" i="78"/>
  <c r="G274" i="78"/>
  <c r="E274" i="78"/>
  <c r="D274" i="78"/>
  <c r="AF273" i="78"/>
  <c r="AB273" i="78"/>
  <c r="N273" i="78"/>
  <c r="M273" i="78"/>
  <c r="L273" i="78"/>
  <c r="H273" i="78"/>
  <c r="Y273" i="78" s="1"/>
  <c r="G273" i="78"/>
  <c r="E273" i="78"/>
  <c r="D273" i="78" s="1"/>
  <c r="AF272" i="78"/>
  <c r="AB272" i="78"/>
  <c r="N272" i="78"/>
  <c r="M272" i="78"/>
  <c r="L272" i="78"/>
  <c r="H272" i="78"/>
  <c r="X272" i="78" s="1"/>
  <c r="G272" i="78"/>
  <c r="E272" i="78"/>
  <c r="D272" i="78" s="1"/>
  <c r="AF271" i="78"/>
  <c r="AB271" i="78"/>
  <c r="N271" i="78"/>
  <c r="M271" i="78"/>
  <c r="L271" i="78"/>
  <c r="H271" i="78"/>
  <c r="G271" i="78"/>
  <c r="E271" i="78"/>
  <c r="D271" i="78" s="1"/>
  <c r="AF270" i="78"/>
  <c r="AB270" i="78"/>
  <c r="N270" i="78"/>
  <c r="M270" i="78"/>
  <c r="L270" i="78"/>
  <c r="H270" i="78"/>
  <c r="G270" i="78"/>
  <c r="E270" i="78"/>
  <c r="D270" i="78" s="1"/>
  <c r="AF269" i="78"/>
  <c r="AB269" i="78"/>
  <c r="N269" i="78"/>
  <c r="M269" i="78"/>
  <c r="L269" i="78"/>
  <c r="H269" i="78"/>
  <c r="Y269" i="78" s="1"/>
  <c r="G269" i="78"/>
  <c r="E269" i="78"/>
  <c r="D269" i="78" s="1"/>
  <c r="AF268" i="78"/>
  <c r="AB268" i="78"/>
  <c r="N268" i="78"/>
  <c r="M268" i="78"/>
  <c r="L268" i="78"/>
  <c r="H268" i="78"/>
  <c r="X268" i="78" s="1"/>
  <c r="G268" i="78"/>
  <c r="E268" i="78"/>
  <c r="D268" i="78" s="1"/>
  <c r="AF267" i="78"/>
  <c r="AB267" i="78"/>
  <c r="N267" i="78"/>
  <c r="M267" i="78"/>
  <c r="L267" i="78"/>
  <c r="H267" i="78"/>
  <c r="G267" i="78"/>
  <c r="E267" i="78"/>
  <c r="D267" i="78" s="1"/>
  <c r="AF266" i="78"/>
  <c r="AB266" i="78"/>
  <c r="N266" i="78"/>
  <c r="M266" i="78"/>
  <c r="L266" i="78"/>
  <c r="H266" i="78"/>
  <c r="G266" i="78"/>
  <c r="E266" i="78"/>
  <c r="D266" i="78" s="1"/>
  <c r="AF265" i="78"/>
  <c r="AB265" i="78"/>
  <c r="N265" i="78"/>
  <c r="M265" i="78"/>
  <c r="L265" i="78"/>
  <c r="H265" i="78"/>
  <c r="Y265" i="78" s="1"/>
  <c r="G265" i="78"/>
  <c r="E265" i="78"/>
  <c r="D265" i="78" s="1"/>
  <c r="AF264" i="78"/>
  <c r="AB264" i="78"/>
  <c r="N264" i="78"/>
  <c r="M264" i="78"/>
  <c r="L264" i="78"/>
  <c r="H264" i="78"/>
  <c r="X264" i="78" s="1"/>
  <c r="G264" i="78"/>
  <c r="E264" i="78"/>
  <c r="D264" i="78" s="1"/>
  <c r="AF263" i="78"/>
  <c r="AB263" i="78"/>
  <c r="N263" i="78"/>
  <c r="M263" i="78"/>
  <c r="L263" i="78"/>
  <c r="H263" i="78"/>
  <c r="G263" i="78"/>
  <c r="E263" i="78"/>
  <c r="D263" i="78" s="1"/>
  <c r="AF262" i="78"/>
  <c r="AB262" i="78"/>
  <c r="N262" i="78"/>
  <c r="M262" i="78"/>
  <c r="L262" i="78"/>
  <c r="H262" i="78"/>
  <c r="G262" i="78"/>
  <c r="E262" i="78"/>
  <c r="D262" i="78"/>
  <c r="AF261" i="78"/>
  <c r="AB261" i="78"/>
  <c r="N261" i="78"/>
  <c r="M261" i="78"/>
  <c r="L261" i="78"/>
  <c r="H261" i="78"/>
  <c r="Y261" i="78" s="1"/>
  <c r="G261" i="78"/>
  <c r="E261" i="78"/>
  <c r="D261" i="78" s="1"/>
  <c r="AF260" i="78"/>
  <c r="AB260" i="78"/>
  <c r="N260" i="78"/>
  <c r="M260" i="78"/>
  <c r="L260" i="78"/>
  <c r="H260" i="78"/>
  <c r="X260" i="78" s="1"/>
  <c r="G260" i="78"/>
  <c r="D260" i="78"/>
  <c r="AF259" i="78"/>
  <c r="AB259" i="78"/>
  <c r="N259" i="78"/>
  <c r="M259" i="78"/>
  <c r="L259" i="78"/>
  <c r="H259" i="78"/>
  <c r="G259" i="78"/>
  <c r="E259" i="78"/>
  <c r="D259" i="78" s="1"/>
  <c r="AF258" i="78"/>
  <c r="AB258" i="78"/>
  <c r="N258" i="78"/>
  <c r="M258" i="78"/>
  <c r="L258" i="78"/>
  <c r="H258" i="78"/>
  <c r="U258" i="78" s="1"/>
  <c r="G258" i="78"/>
  <c r="E258" i="78"/>
  <c r="D258" i="78" s="1"/>
  <c r="AF257" i="78"/>
  <c r="AB257" i="78"/>
  <c r="N257" i="78"/>
  <c r="M257" i="78"/>
  <c r="L257" i="78"/>
  <c r="H257" i="78"/>
  <c r="Y257" i="78" s="1"/>
  <c r="G257" i="78"/>
  <c r="E257" i="78"/>
  <c r="D257" i="78" s="1"/>
  <c r="AF256" i="78"/>
  <c r="AB256" i="78"/>
  <c r="N256" i="78"/>
  <c r="M256" i="78"/>
  <c r="L256" i="78"/>
  <c r="H256" i="78"/>
  <c r="X256" i="78" s="1"/>
  <c r="G256" i="78"/>
  <c r="E256" i="78"/>
  <c r="D256" i="78" s="1"/>
  <c r="AF255" i="78"/>
  <c r="AB255" i="78"/>
  <c r="N255" i="78"/>
  <c r="M255" i="78"/>
  <c r="L255" i="78"/>
  <c r="H255" i="78"/>
  <c r="G255" i="78"/>
  <c r="E255" i="78"/>
  <c r="D255" i="78" s="1"/>
  <c r="AF254" i="78"/>
  <c r="AB254" i="78"/>
  <c r="N254" i="78"/>
  <c r="M254" i="78"/>
  <c r="L254" i="78"/>
  <c r="H254" i="78"/>
  <c r="G254" i="78"/>
  <c r="E254" i="78"/>
  <c r="D254" i="78" s="1"/>
  <c r="AF253" i="78"/>
  <c r="AB253" i="78"/>
  <c r="N253" i="78"/>
  <c r="M253" i="78"/>
  <c r="L253" i="78"/>
  <c r="H253" i="78"/>
  <c r="Y253" i="78" s="1"/>
  <c r="G253" i="78"/>
  <c r="E253" i="78"/>
  <c r="D253" i="78" s="1"/>
  <c r="AF252" i="78"/>
  <c r="AB252" i="78"/>
  <c r="N252" i="78"/>
  <c r="M252" i="78"/>
  <c r="L252" i="78"/>
  <c r="H252" i="78"/>
  <c r="G252" i="78"/>
  <c r="E252" i="78"/>
  <c r="D252" i="78" s="1"/>
  <c r="AF251" i="78"/>
  <c r="AB251" i="78"/>
  <c r="N251" i="78"/>
  <c r="M251" i="78"/>
  <c r="L251" i="78"/>
  <c r="H251" i="78"/>
  <c r="G251" i="78"/>
  <c r="D251" i="78"/>
  <c r="AF250" i="78"/>
  <c r="AB250" i="78"/>
  <c r="N250" i="78"/>
  <c r="M250" i="78"/>
  <c r="L250" i="78"/>
  <c r="H250" i="78"/>
  <c r="Y250" i="78" s="1"/>
  <c r="G250" i="78"/>
  <c r="E250" i="78"/>
  <c r="D250" i="78" s="1"/>
  <c r="AF249" i="78"/>
  <c r="AB249" i="78"/>
  <c r="N249" i="78"/>
  <c r="M249" i="78"/>
  <c r="L249" i="78"/>
  <c r="H249" i="78"/>
  <c r="X249" i="78" s="1"/>
  <c r="G249" i="78"/>
  <c r="E249" i="78"/>
  <c r="D249" i="78" s="1"/>
  <c r="AF248" i="78"/>
  <c r="AB248" i="78"/>
  <c r="N248" i="78"/>
  <c r="M248" i="78"/>
  <c r="L248" i="78"/>
  <c r="H248" i="78"/>
  <c r="G248" i="78"/>
  <c r="E248" i="78"/>
  <c r="D248" i="78" s="1"/>
  <c r="AF247" i="78"/>
  <c r="AB247" i="78"/>
  <c r="N247" i="78"/>
  <c r="M247" i="78"/>
  <c r="L247" i="78"/>
  <c r="H247" i="78"/>
  <c r="G247" i="78"/>
  <c r="E247" i="78"/>
  <c r="D247" i="78" s="1"/>
  <c r="AF246" i="78"/>
  <c r="AB246" i="78"/>
  <c r="N246" i="78"/>
  <c r="M246" i="78"/>
  <c r="L246" i="78"/>
  <c r="H246" i="78"/>
  <c r="Y246" i="78" s="1"/>
  <c r="G246" i="78"/>
  <c r="E246" i="78"/>
  <c r="D246" i="78" s="1"/>
  <c r="AF245" i="78"/>
  <c r="AB245" i="78"/>
  <c r="N245" i="78"/>
  <c r="M245" i="78"/>
  <c r="L245" i="78"/>
  <c r="H245" i="78"/>
  <c r="X245" i="78" s="1"/>
  <c r="G245" i="78"/>
  <c r="E245" i="78"/>
  <c r="D245" i="78" s="1"/>
  <c r="AF244" i="78"/>
  <c r="AB244" i="78"/>
  <c r="N244" i="78"/>
  <c r="M244" i="78"/>
  <c r="L244" i="78"/>
  <c r="H244" i="78"/>
  <c r="G244" i="78"/>
  <c r="E244" i="78"/>
  <c r="D244" i="78" s="1"/>
  <c r="AF243" i="78"/>
  <c r="AB243" i="78"/>
  <c r="N243" i="78"/>
  <c r="M243" i="78"/>
  <c r="L243" i="78"/>
  <c r="H243" i="78"/>
  <c r="G243" i="78"/>
  <c r="E243" i="78"/>
  <c r="D243" i="78" s="1"/>
  <c r="AF242" i="78"/>
  <c r="AB242" i="78"/>
  <c r="N242" i="78"/>
  <c r="M242" i="78"/>
  <c r="L242" i="78"/>
  <c r="H242" i="78"/>
  <c r="Y242" i="78" s="1"/>
  <c r="G242" i="78"/>
  <c r="E242" i="78"/>
  <c r="D242" i="78" s="1"/>
  <c r="AF241" i="78"/>
  <c r="AB241" i="78"/>
  <c r="N241" i="78"/>
  <c r="M241" i="78"/>
  <c r="L241" i="78"/>
  <c r="H241" i="78"/>
  <c r="X241" i="78" s="1"/>
  <c r="G241" i="78"/>
  <c r="E241" i="78"/>
  <c r="D241" i="78" s="1"/>
  <c r="AF240" i="78"/>
  <c r="AB240" i="78"/>
  <c r="N240" i="78"/>
  <c r="M240" i="78"/>
  <c r="L240" i="78"/>
  <c r="H240" i="78"/>
  <c r="Y240" i="78" s="1"/>
  <c r="G240" i="78"/>
  <c r="E240" i="78"/>
  <c r="D240" i="78" s="1"/>
  <c r="AF239" i="78"/>
  <c r="AB239" i="78"/>
  <c r="N239" i="78"/>
  <c r="M239" i="78"/>
  <c r="L239" i="78"/>
  <c r="H239" i="78"/>
  <c r="G239" i="78"/>
  <c r="E239" i="78"/>
  <c r="D239" i="78" s="1"/>
  <c r="AF238" i="78"/>
  <c r="AB238" i="78"/>
  <c r="N238" i="78"/>
  <c r="M238" i="78"/>
  <c r="L238" i="78"/>
  <c r="H238" i="78"/>
  <c r="Y238" i="78" s="1"/>
  <c r="G238" i="78"/>
  <c r="E238" i="78"/>
  <c r="D238" i="78" s="1"/>
  <c r="AF237" i="78"/>
  <c r="AB237" i="78"/>
  <c r="N237" i="78"/>
  <c r="M237" i="78"/>
  <c r="L237" i="78"/>
  <c r="H237" i="78"/>
  <c r="X237" i="78" s="1"/>
  <c r="G237" i="78"/>
  <c r="E237" i="78"/>
  <c r="D237" i="78" s="1"/>
  <c r="AF236" i="78"/>
  <c r="AB236" i="78"/>
  <c r="N236" i="78"/>
  <c r="M236" i="78"/>
  <c r="L236" i="78"/>
  <c r="H236" i="78"/>
  <c r="W236" i="78" s="1"/>
  <c r="G236" i="78"/>
  <c r="E236" i="78"/>
  <c r="D236" i="78" s="1"/>
  <c r="AF235" i="78"/>
  <c r="AB235" i="78"/>
  <c r="N235" i="78"/>
  <c r="M235" i="78"/>
  <c r="L235" i="78"/>
  <c r="H235" i="78"/>
  <c r="G235" i="78"/>
  <c r="E235" i="78"/>
  <c r="D235" i="78" s="1"/>
  <c r="AF234" i="78"/>
  <c r="AB234" i="78"/>
  <c r="N234" i="78"/>
  <c r="M234" i="78"/>
  <c r="L234" i="78"/>
  <c r="H234" i="78"/>
  <c r="G234" i="78"/>
  <c r="E234" i="78"/>
  <c r="D234" i="78" s="1"/>
  <c r="AF233" i="78"/>
  <c r="AB233" i="78"/>
  <c r="N233" i="78"/>
  <c r="M233" i="78"/>
  <c r="L233" i="78"/>
  <c r="H233" i="78"/>
  <c r="X233" i="78" s="1"/>
  <c r="G233" i="78"/>
  <c r="E233" i="78"/>
  <c r="D233" i="78" s="1"/>
  <c r="AF232" i="78"/>
  <c r="AB232" i="78"/>
  <c r="N232" i="78"/>
  <c r="M232" i="78"/>
  <c r="L232" i="78"/>
  <c r="H232" i="78"/>
  <c r="G232" i="78"/>
  <c r="E232" i="78"/>
  <c r="D232" i="78" s="1"/>
  <c r="AF231" i="78"/>
  <c r="AB231" i="78"/>
  <c r="N231" i="78"/>
  <c r="M231" i="78"/>
  <c r="L231" i="78"/>
  <c r="H231" i="78"/>
  <c r="G231" i="78"/>
  <c r="E231" i="78"/>
  <c r="D231" i="78" s="1"/>
  <c r="AF230" i="78"/>
  <c r="AB230" i="78"/>
  <c r="N230" i="78"/>
  <c r="M230" i="78"/>
  <c r="L230" i="78"/>
  <c r="H230" i="78"/>
  <c r="Y230" i="78" s="1"/>
  <c r="G230" i="78"/>
  <c r="E230" i="78"/>
  <c r="D230" i="78" s="1"/>
  <c r="AF229" i="78"/>
  <c r="AB229" i="78"/>
  <c r="N229" i="78"/>
  <c r="M229" i="78"/>
  <c r="L229" i="78"/>
  <c r="H229" i="78"/>
  <c r="X229" i="78" s="1"/>
  <c r="G229" i="78"/>
  <c r="E229" i="78"/>
  <c r="D229" i="78" s="1"/>
  <c r="AF228" i="78"/>
  <c r="AB228" i="78"/>
  <c r="N228" i="78"/>
  <c r="M228" i="78"/>
  <c r="L228" i="78"/>
  <c r="H228" i="78"/>
  <c r="G228" i="78"/>
  <c r="E228" i="78"/>
  <c r="D228" i="78" s="1"/>
  <c r="AF227" i="78"/>
  <c r="AB227" i="78"/>
  <c r="N227" i="78"/>
  <c r="M227" i="78"/>
  <c r="L227" i="78"/>
  <c r="H227" i="78"/>
  <c r="X227" i="78" s="1"/>
  <c r="G227" i="78"/>
  <c r="E227" i="78"/>
  <c r="D227" i="78" s="1"/>
  <c r="AF226" i="78"/>
  <c r="AB226" i="78"/>
  <c r="N226" i="78"/>
  <c r="M226" i="78"/>
  <c r="L226" i="78"/>
  <c r="H226" i="78"/>
  <c r="Y226" i="78" s="1"/>
  <c r="G226" i="78"/>
  <c r="D226" i="78"/>
  <c r="AF225" i="78"/>
  <c r="AB225" i="78"/>
  <c r="N225" i="78"/>
  <c r="M225" i="78"/>
  <c r="L225" i="78"/>
  <c r="H225" i="78"/>
  <c r="G225" i="78"/>
  <c r="E225" i="78"/>
  <c r="D225" i="78" s="1"/>
  <c r="AF224" i="78"/>
  <c r="AB224" i="78"/>
  <c r="N224" i="78"/>
  <c r="M224" i="78"/>
  <c r="L224" i="78"/>
  <c r="H224" i="78"/>
  <c r="G224" i="78"/>
  <c r="E224" i="78"/>
  <c r="D224" i="78" s="1"/>
  <c r="AF223" i="78"/>
  <c r="AB223" i="78"/>
  <c r="N223" i="78"/>
  <c r="M223" i="78"/>
  <c r="L223" i="78"/>
  <c r="H223" i="78"/>
  <c r="G223" i="78"/>
  <c r="AF222" i="78"/>
  <c r="AB222" i="78"/>
  <c r="N222" i="78"/>
  <c r="M222" i="78"/>
  <c r="L222" i="78"/>
  <c r="H222" i="78"/>
  <c r="G222" i="78"/>
  <c r="E222" i="78"/>
  <c r="D222" i="78" s="1"/>
  <c r="AF221" i="78"/>
  <c r="AB221" i="78"/>
  <c r="N221" i="78"/>
  <c r="M221" i="78"/>
  <c r="L221" i="78"/>
  <c r="H221" i="78"/>
  <c r="G221" i="78"/>
  <c r="E221" i="78"/>
  <c r="D221" i="78" s="1"/>
  <c r="AF220" i="78"/>
  <c r="AB220" i="78"/>
  <c r="N220" i="78"/>
  <c r="M220" i="78"/>
  <c r="L220" i="78"/>
  <c r="H220" i="78"/>
  <c r="G220" i="78"/>
  <c r="E220" i="78"/>
  <c r="D220" i="78" s="1"/>
  <c r="AF219" i="78"/>
  <c r="AB219" i="78"/>
  <c r="N219" i="78"/>
  <c r="M219" i="78"/>
  <c r="L219" i="78"/>
  <c r="H219" i="78"/>
  <c r="X219" i="78" s="1"/>
  <c r="G219" i="78"/>
  <c r="E219" i="78"/>
  <c r="D219" i="78" s="1"/>
  <c r="AF218" i="78"/>
  <c r="AB218" i="78"/>
  <c r="N218" i="78"/>
  <c r="M218" i="78"/>
  <c r="L218" i="78"/>
  <c r="H218" i="78"/>
  <c r="G218" i="78"/>
  <c r="E218" i="78"/>
  <c r="D218" i="78" s="1"/>
  <c r="AF217" i="78"/>
  <c r="AB217" i="78"/>
  <c r="N217" i="78"/>
  <c r="M217" i="78"/>
  <c r="L217" i="78"/>
  <c r="H217" i="78"/>
  <c r="W217" i="78" s="1"/>
  <c r="G217" i="78"/>
  <c r="E217" i="78"/>
  <c r="D217" i="78" s="1"/>
  <c r="AF216" i="78"/>
  <c r="AB216" i="78"/>
  <c r="N216" i="78"/>
  <c r="M216" i="78"/>
  <c r="L216" i="78"/>
  <c r="H216" i="78"/>
  <c r="U216" i="78" s="1"/>
  <c r="G216" i="78"/>
  <c r="E216" i="78"/>
  <c r="D216" i="78" s="1"/>
  <c r="AF215" i="78"/>
  <c r="AB215" i="78"/>
  <c r="N215" i="78"/>
  <c r="M215" i="78"/>
  <c r="L215" i="78"/>
  <c r="H215" i="78"/>
  <c r="G215" i="78"/>
  <c r="E215" i="78"/>
  <c r="D215" i="78" s="1"/>
  <c r="AF214" i="78"/>
  <c r="AB214" i="78"/>
  <c r="N214" i="78"/>
  <c r="M214" i="78"/>
  <c r="L214" i="78"/>
  <c r="H214" i="78"/>
  <c r="G214" i="78"/>
  <c r="E214" i="78"/>
  <c r="D214" i="78" s="1"/>
  <c r="AF213" i="78"/>
  <c r="AB213" i="78"/>
  <c r="N213" i="78"/>
  <c r="M213" i="78"/>
  <c r="L213" i="78"/>
  <c r="H213" i="78"/>
  <c r="G213" i="78"/>
  <c r="E213" i="78"/>
  <c r="D213" i="78" s="1"/>
  <c r="AF212" i="78"/>
  <c r="AB212" i="78"/>
  <c r="N212" i="78"/>
  <c r="M212" i="78"/>
  <c r="L212" i="78"/>
  <c r="H212" i="78"/>
  <c r="G212" i="78"/>
  <c r="E212" i="78"/>
  <c r="D212" i="78" s="1"/>
  <c r="AF211" i="78"/>
  <c r="AB211" i="78"/>
  <c r="N211" i="78"/>
  <c r="M211" i="78"/>
  <c r="L211" i="78"/>
  <c r="H211" i="78"/>
  <c r="X211" i="78" s="1"/>
  <c r="G211" i="78"/>
  <c r="E211" i="78"/>
  <c r="D211" i="78" s="1"/>
  <c r="AF210" i="78"/>
  <c r="AB210" i="78"/>
  <c r="N210" i="78"/>
  <c r="M210" i="78"/>
  <c r="L210" i="78"/>
  <c r="H210" i="78"/>
  <c r="G210" i="78"/>
  <c r="E210" i="78"/>
  <c r="D210" i="78" s="1"/>
  <c r="AF209" i="78"/>
  <c r="AB209" i="78"/>
  <c r="N209" i="78"/>
  <c r="M209" i="78"/>
  <c r="L209" i="78"/>
  <c r="H209" i="78"/>
  <c r="G209" i="78"/>
  <c r="D209" i="78"/>
  <c r="AF208" i="78"/>
  <c r="AB208" i="78"/>
  <c r="N208" i="78"/>
  <c r="M208" i="78"/>
  <c r="L208" i="78"/>
  <c r="H208" i="78"/>
  <c r="W208" i="78" s="1"/>
  <c r="G208" i="78"/>
  <c r="E208" i="78"/>
  <c r="D208" i="78" s="1"/>
  <c r="AF207" i="78"/>
  <c r="AB207" i="78"/>
  <c r="N207" i="78"/>
  <c r="M207" i="78"/>
  <c r="L207" i="78"/>
  <c r="H207" i="78"/>
  <c r="G207" i="78"/>
  <c r="E207" i="78"/>
  <c r="D207" i="78" s="1"/>
  <c r="AF206" i="78"/>
  <c r="AB206" i="78"/>
  <c r="N206" i="78"/>
  <c r="M206" i="78"/>
  <c r="L206" i="78"/>
  <c r="H206" i="78"/>
  <c r="G206" i="78"/>
  <c r="E206" i="78"/>
  <c r="D206" i="78" s="1"/>
  <c r="AF205" i="78"/>
  <c r="AB205" i="78"/>
  <c r="N205" i="78"/>
  <c r="M205" i="78"/>
  <c r="L205" i="78"/>
  <c r="H205" i="78"/>
  <c r="X205" i="78" s="1"/>
  <c r="G205" i="78"/>
  <c r="E205" i="78"/>
  <c r="D205" i="78" s="1"/>
  <c r="AF204" i="78"/>
  <c r="AB204" i="78"/>
  <c r="N204" i="78"/>
  <c r="M204" i="78"/>
  <c r="L204" i="78"/>
  <c r="H204" i="78"/>
  <c r="G204" i="78"/>
  <c r="E204" i="78"/>
  <c r="D204" i="78" s="1"/>
  <c r="AF203" i="78"/>
  <c r="AB203" i="78"/>
  <c r="N203" i="78"/>
  <c r="M203" i="78"/>
  <c r="L203" i="78"/>
  <c r="H203" i="78"/>
  <c r="G203" i="78"/>
  <c r="E203" i="78"/>
  <c r="D203" i="78" s="1"/>
  <c r="AF202" i="78"/>
  <c r="AB202" i="78"/>
  <c r="N202" i="78"/>
  <c r="M202" i="78"/>
  <c r="L202" i="78"/>
  <c r="H202" i="78"/>
  <c r="W202" i="78" s="1"/>
  <c r="G202" i="78"/>
  <c r="D202" i="78"/>
  <c r="AF201" i="78"/>
  <c r="AB201" i="78"/>
  <c r="N201" i="78"/>
  <c r="M201" i="78"/>
  <c r="L201" i="78"/>
  <c r="H201" i="78"/>
  <c r="G201" i="78"/>
  <c r="E201" i="78"/>
  <c r="D201" i="78" s="1"/>
  <c r="AF200" i="78"/>
  <c r="AB200" i="78"/>
  <c r="N200" i="78"/>
  <c r="M200" i="78"/>
  <c r="L200" i="78"/>
  <c r="H200" i="78"/>
  <c r="W200" i="78" s="1"/>
  <c r="G200" i="78"/>
  <c r="E200" i="78"/>
  <c r="D200" i="78" s="1"/>
  <c r="AF199" i="78"/>
  <c r="AB199" i="78"/>
  <c r="N199" i="78"/>
  <c r="M199" i="78"/>
  <c r="L199" i="78"/>
  <c r="H199" i="78"/>
  <c r="W199" i="78" s="1"/>
  <c r="G199" i="78"/>
  <c r="E199" i="78"/>
  <c r="D199" i="78" s="1"/>
  <c r="AF198" i="78"/>
  <c r="AB198" i="78"/>
  <c r="N198" i="78"/>
  <c r="M198" i="78"/>
  <c r="L198" i="78"/>
  <c r="H198" i="78"/>
  <c r="X198" i="78" s="1"/>
  <c r="G198" i="78"/>
  <c r="E198" i="78"/>
  <c r="D198" i="78" s="1"/>
  <c r="AF197" i="78"/>
  <c r="AB197" i="78"/>
  <c r="N197" i="78"/>
  <c r="M197" i="78"/>
  <c r="L197" i="78"/>
  <c r="H197" i="78"/>
  <c r="W197" i="78" s="1"/>
  <c r="G197" i="78"/>
  <c r="E197" i="78"/>
  <c r="D197" i="78" s="1"/>
  <c r="AF196" i="78"/>
  <c r="AB196" i="78"/>
  <c r="N196" i="78"/>
  <c r="M196" i="78"/>
  <c r="L196" i="78"/>
  <c r="H196" i="78"/>
  <c r="Y196" i="78" s="1"/>
  <c r="G196" i="78"/>
  <c r="E196" i="78"/>
  <c r="D196" i="78" s="1"/>
  <c r="AF195" i="78"/>
  <c r="AB195" i="78"/>
  <c r="N195" i="78"/>
  <c r="M195" i="78"/>
  <c r="L195" i="78"/>
  <c r="H195" i="78"/>
  <c r="W195" i="78" s="1"/>
  <c r="G195" i="78"/>
  <c r="E195" i="78"/>
  <c r="D195" i="78" s="1"/>
  <c r="AF194" i="78"/>
  <c r="AB194" i="78"/>
  <c r="N194" i="78"/>
  <c r="M194" i="78"/>
  <c r="L194" i="78"/>
  <c r="H194" i="78"/>
  <c r="G194" i="78"/>
  <c r="E194" i="78"/>
  <c r="D194" i="78" s="1"/>
  <c r="AF193" i="78"/>
  <c r="AB193" i="78"/>
  <c r="N193" i="78"/>
  <c r="M193" i="78"/>
  <c r="L193" i="78"/>
  <c r="H193" i="78"/>
  <c r="Y193" i="78" s="1"/>
  <c r="G193" i="78"/>
  <c r="E193" i="78"/>
  <c r="D193" i="78" s="1"/>
  <c r="AF192" i="78"/>
  <c r="AB192" i="78"/>
  <c r="N192" i="78"/>
  <c r="M192" i="78"/>
  <c r="L192" i="78"/>
  <c r="H192" i="78"/>
  <c r="W192" i="78" s="1"/>
  <c r="G192" i="78"/>
  <c r="E192" i="78"/>
  <c r="D192" i="78" s="1"/>
  <c r="AF191" i="78"/>
  <c r="AB191" i="78"/>
  <c r="N191" i="78"/>
  <c r="M191" i="78"/>
  <c r="L191" i="78"/>
  <c r="H191" i="78"/>
  <c r="W191" i="78" s="1"/>
  <c r="G191" i="78"/>
  <c r="E191" i="78"/>
  <c r="D191" i="78" s="1"/>
  <c r="AF190" i="78"/>
  <c r="AB190" i="78"/>
  <c r="N190" i="78"/>
  <c r="M190" i="78"/>
  <c r="L190" i="78"/>
  <c r="H190" i="78"/>
  <c r="G190" i="78"/>
  <c r="E190" i="78"/>
  <c r="D190" i="78" s="1"/>
  <c r="AF189" i="78"/>
  <c r="AB189" i="78"/>
  <c r="N189" i="78"/>
  <c r="M189" i="78"/>
  <c r="L189" i="78"/>
  <c r="H189" i="78"/>
  <c r="G189" i="78"/>
  <c r="E189" i="78"/>
  <c r="D189" i="78" s="1"/>
  <c r="AF188" i="78"/>
  <c r="AB188" i="78"/>
  <c r="N188" i="78"/>
  <c r="M188" i="78"/>
  <c r="L188" i="78"/>
  <c r="H188" i="78"/>
  <c r="G188" i="78"/>
  <c r="E188" i="78"/>
  <c r="D188" i="78" s="1"/>
  <c r="AF187" i="78"/>
  <c r="AB187" i="78"/>
  <c r="N187" i="78"/>
  <c r="M187" i="78"/>
  <c r="L187" i="78"/>
  <c r="H187" i="78"/>
  <c r="G187" i="78"/>
  <c r="E187" i="78"/>
  <c r="D187" i="78" s="1"/>
  <c r="AF186" i="78"/>
  <c r="AB186" i="78"/>
  <c r="N186" i="78"/>
  <c r="M186" i="78"/>
  <c r="L186" i="78"/>
  <c r="H186" i="78"/>
  <c r="G186" i="78"/>
  <c r="E186" i="78"/>
  <c r="D186" i="78" s="1"/>
  <c r="AF185" i="78"/>
  <c r="AB185" i="78"/>
  <c r="N185" i="78"/>
  <c r="M185" i="78"/>
  <c r="L185" i="78"/>
  <c r="H185" i="78"/>
  <c r="X185" i="78" s="1"/>
  <c r="G185" i="78"/>
  <c r="E185" i="78"/>
  <c r="D185" i="78" s="1"/>
  <c r="AF184" i="78"/>
  <c r="AB184" i="78"/>
  <c r="N184" i="78"/>
  <c r="M184" i="78"/>
  <c r="L184" i="78"/>
  <c r="H184" i="78"/>
  <c r="W184" i="78" s="1"/>
  <c r="G184" i="78"/>
  <c r="E184" i="78"/>
  <c r="D184" i="78" s="1"/>
  <c r="AF183" i="78"/>
  <c r="AB183" i="78"/>
  <c r="P183" i="78"/>
  <c r="N183" i="78"/>
  <c r="M183" i="78"/>
  <c r="L183" i="78"/>
  <c r="H183" i="78"/>
  <c r="G183" i="78"/>
  <c r="E183" i="78"/>
  <c r="D183" i="78" s="1"/>
  <c r="AF182" i="78"/>
  <c r="AB182" i="78"/>
  <c r="N182" i="78"/>
  <c r="M182" i="78"/>
  <c r="L182" i="78"/>
  <c r="H182" i="78"/>
  <c r="W182" i="78" s="1"/>
  <c r="G182" i="78"/>
  <c r="E182" i="78"/>
  <c r="D182" i="78" s="1"/>
  <c r="AF181" i="78"/>
  <c r="AB181" i="78"/>
  <c r="N181" i="78"/>
  <c r="M181" i="78"/>
  <c r="L181" i="78"/>
  <c r="H181" i="78"/>
  <c r="G181" i="78"/>
  <c r="E181" i="78"/>
  <c r="D181" i="78" s="1"/>
  <c r="AF180" i="78"/>
  <c r="AB180" i="78"/>
  <c r="N180" i="78"/>
  <c r="M180" i="78"/>
  <c r="L180" i="78"/>
  <c r="H180" i="78"/>
  <c r="G180" i="78"/>
  <c r="E180" i="78"/>
  <c r="D180" i="78" s="1"/>
  <c r="AF179" i="78"/>
  <c r="AB179" i="78"/>
  <c r="N179" i="78"/>
  <c r="M179" i="78"/>
  <c r="L179" i="78"/>
  <c r="H179" i="78"/>
  <c r="G179" i="78"/>
  <c r="E179" i="78"/>
  <c r="D179" i="78" s="1"/>
  <c r="AF178" i="78"/>
  <c r="AB178" i="78"/>
  <c r="N178" i="78"/>
  <c r="M178" i="78"/>
  <c r="L178" i="78"/>
  <c r="H178" i="78"/>
  <c r="W178" i="78" s="1"/>
  <c r="G178" i="78"/>
  <c r="E178" i="78"/>
  <c r="D178" i="78" s="1"/>
  <c r="AF177" i="78"/>
  <c r="AB177" i="78"/>
  <c r="N177" i="78"/>
  <c r="M177" i="78"/>
  <c r="L177" i="78"/>
  <c r="H177" i="78"/>
  <c r="G177" i="78"/>
  <c r="E177" i="78"/>
  <c r="D177" i="78" s="1"/>
  <c r="AF176" i="78"/>
  <c r="AB176" i="78"/>
  <c r="N176" i="78"/>
  <c r="M176" i="78"/>
  <c r="L176" i="78"/>
  <c r="H176" i="78"/>
  <c r="X176" i="78" s="1"/>
  <c r="G176" i="78"/>
  <c r="E176" i="78"/>
  <c r="D176" i="78" s="1"/>
  <c r="AF175" i="78"/>
  <c r="AB175" i="78"/>
  <c r="N175" i="78"/>
  <c r="M175" i="78"/>
  <c r="L175" i="78"/>
  <c r="H175" i="78"/>
  <c r="W175" i="78" s="1"/>
  <c r="G175" i="78"/>
  <c r="E175" i="78"/>
  <c r="D175" i="78" s="1"/>
  <c r="AF174" i="78"/>
  <c r="AB174" i="78"/>
  <c r="N174" i="78"/>
  <c r="M174" i="78"/>
  <c r="L174" i="78"/>
  <c r="H174" i="78"/>
  <c r="W174" i="78" s="1"/>
  <c r="G174" i="78"/>
  <c r="E174" i="78"/>
  <c r="D174" i="78" s="1"/>
  <c r="AF173" i="78"/>
  <c r="AB173" i="78"/>
  <c r="N173" i="78"/>
  <c r="M173" i="78"/>
  <c r="L173" i="78"/>
  <c r="H173" i="78"/>
  <c r="G173" i="78"/>
  <c r="E173" i="78"/>
  <c r="D173" i="78" s="1"/>
  <c r="AF172" i="78"/>
  <c r="AB172" i="78"/>
  <c r="N172" i="78"/>
  <c r="M172" i="78"/>
  <c r="L172" i="78"/>
  <c r="H172" i="78"/>
  <c r="Y172" i="78" s="1"/>
  <c r="G172" i="78"/>
  <c r="E172" i="78"/>
  <c r="D172" i="78" s="1"/>
  <c r="AF171" i="78"/>
  <c r="AB171" i="78"/>
  <c r="N171" i="78"/>
  <c r="M171" i="78"/>
  <c r="L171" i="78"/>
  <c r="H171" i="78"/>
  <c r="G171" i="78"/>
  <c r="E171" i="78"/>
  <c r="D171" i="78" s="1"/>
  <c r="AF170" i="78"/>
  <c r="AB170" i="78"/>
  <c r="N170" i="78"/>
  <c r="M170" i="78"/>
  <c r="L170" i="78"/>
  <c r="H170" i="78"/>
  <c r="G170" i="78"/>
  <c r="E170" i="78"/>
  <c r="D170" i="78" s="1"/>
  <c r="AF169" i="78"/>
  <c r="AB169" i="78"/>
  <c r="N169" i="78"/>
  <c r="M169" i="78"/>
  <c r="L169" i="78"/>
  <c r="H169" i="78"/>
  <c r="G169" i="78"/>
  <c r="E169" i="78"/>
  <c r="D169" i="78" s="1"/>
  <c r="AF168" i="78"/>
  <c r="AB168" i="78"/>
  <c r="N168" i="78"/>
  <c r="M168" i="78"/>
  <c r="L168" i="78"/>
  <c r="H168" i="78"/>
  <c r="G168" i="78"/>
  <c r="E168" i="78"/>
  <c r="D168" i="78" s="1"/>
  <c r="AF167" i="78"/>
  <c r="AB167" i="78"/>
  <c r="N167" i="78"/>
  <c r="M167" i="78"/>
  <c r="L167" i="78"/>
  <c r="H167" i="78"/>
  <c r="G167" i="78"/>
  <c r="E167" i="78"/>
  <c r="D167" i="78" s="1"/>
  <c r="AF166" i="78"/>
  <c r="AB166" i="78"/>
  <c r="N166" i="78"/>
  <c r="M166" i="78"/>
  <c r="L166" i="78"/>
  <c r="H166" i="78"/>
  <c r="G166" i="78"/>
  <c r="E166" i="78"/>
  <c r="D166" i="78" s="1"/>
  <c r="AF165" i="78"/>
  <c r="AB165" i="78"/>
  <c r="N165" i="78"/>
  <c r="M165" i="78"/>
  <c r="L165" i="78"/>
  <c r="H165" i="78"/>
  <c r="G165" i="78"/>
  <c r="E165" i="78"/>
  <c r="D165" i="78" s="1"/>
  <c r="AF164" i="78"/>
  <c r="AB164" i="78"/>
  <c r="N164" i="78"/>
  <c r="M164" i="78"/>
  <c r="L164" i="78"/>
  <c r="H164" i="78"/>
  <c r="X164" i="78" s="1"/>
  <c r="G164" i="78"/>
  <c r="D164" i="78"/>
  <c r="AF163" i="78"/>
  <c r="AB163" i="78"/>
  <c r="N163" i="78"/>
  <c r="M163" i="78"/>
  <c r="L163" i="78"/>
  <c r="H163" i="78"/>
  <c r="G163" i="78"/>
  <c r="E163" i="78"/>
  <c r="D163" i="78" s="1"/>
  <c r="AF162" i="78"/>
  <c r="AB162" i="78"/>
  <c r="N162" i="78"/>
  <c r="M162" i="78"/>
  <c r="L162" i="78"/>
  <c r="H162" i="78"/>
  <c r="G162" i="78"/>
  <c r="E162" i="78"/>
  <c r="D162" i="78" s="1"/>
  <c r="AF161" i="78"/>
  <c r="AB161" i="78"/>
  <c r="N161" i="78"/>
  <c r="M161" i="78"/>
  <c r="L161" i="78"/>
  <c r="H161" i="78"/>
  <c r="Y161" i="78" s="1"/>
  <c r="G161" i="78"/>
  <c r="E161" i="78"/>
  <c r="D161" i="78" s="1"/>
  <c r="AF160" i="78"/>
  <c r="AB160" i="78"/>
  <c r="N160" i="78"/>
  <c r="M160" i="78"/>
  <c r="L160" i="78"/>
  <c r="H160" i="78"/>
  <c r="G160" i="78"/>
  <c r="D160" i="78"/>
  <c r="AF159" i="78"/>
  <c r="AB159" i="78"/>
  <c r="N159" i="78"/>
  <c r="M159" i="78"/>
  <c r="L159" i="78"/>
  <c r="H159" i="78"/>
  <c r="G159" i="78"/>
  <c r="D159" i="78"/>
  <c r="AF158" i="78"/>
  <c r="AB158" i="78"/>
  <c r="N158" i="78"/>
  <c r="M158" i="78"/>
  <c r="L158" i="78"/>
  <c r="H158" i="78"/>
  <c r="Y158" i="78" s="1"/>
  <c r="G158" i="78"/>
  <c r="E158" i="78"/>
  <c r="D158" i="78" s="1"/>
  <c r="AF157" i="78"/>
  <c r="AB157" i="78"/>
  <c r="N157" i="78"/>
  <c r="M157" i="78"/>
  <c r="L157" i="78"/>
  <c r="H157" i="78"/>
  <c r="G157" i="78"/>
  <c r="E157" i="78"/>
  <c r="D157" i="78"/>
  <c r="AF156" i="78"/>
  <c r="AB156" i="78"/>
  <c r="N156" i="78"/>
  <c r="M156" i="78"/>
  <c r="L156" i="78"/>
  <c r="H156" i="78"/>
  <c r="G156" i="78"/>
  <c r="E156" i="78"/>
  <c r="D156" i="78" s="1"/>
  <c r="AF155" i="78"/>
  <c r="AB155" i="78"/>
  <c r="N155" i="78"/>
  <c r="M155" i="78"/>
  <c r="L155" i="78"/>
  <c r="H155" i="78"/>
  <c r="G155" i="78"/>
  <c r="E155" i="78"/>
  <c r="D155" i="78" s="1"/>
  <c r="AF154" i="78"/>
  <c r="AB154" i="78"/>
  <c r="N154" i="78"/>
  <c r="M154" i="78"/>
  <c r="L154" i="78"/>
  <c r="H154" i="78"/>
  <c r="Y154" i="78" s="1"/>
  <c r="G154" i="78"/>
  <c r="E154" i="78"/>
  <c r="D154" i="78" s="1"/>
  <c r="AF153" i="78"/>
  <c r="AB153" i="78"/>
  <c r="N153" i="78"/>
  <c r="M153" i="78"/>
  <c r="L153" i="78"/>
  <c r="H153" i="78"/>
  <c r="G153" i="78"/>
  <c r="E153" i="78"/>
  <c r="D153" i="78" s="1"/>
  <c r="AF152" i="78"/>
  <c r="AB152" i="78"/>
  <c r="N152" i="78"/>
  <c r="M152" i="78"/>
  <c r="L152" i="78"/>
  <c r="H152" i="78"/>
  <c r="G152" i="78"/>
  <c r="E152" i="78"/>
  <c r="D152" i="78" s="1"/>
  <c r="AF151" i="78"/>
  <c r="AB151" i="78"/>
  <c r="N151" i="78"/>
  <c r="M151" i="78"/>
  <c r="L151" i="78"/>
  <c r="H151" i="78"/>
  <c r="G151" i="78"/>
  <c r="E151" i="78"/>
  <c r="D151" i="78" s="1"/>
  <c r="AF150" i="78"/>
  <c r="AB150" i="78"/>
  <c r="N150" i="78"/>
  <c r="M150" i="78"/>
  <c r="L150" i="78"/>
  <c r="H150" i="78"/>
  <c r="Y150" i="78" s="1"/>
  <c r="G150" i="78"/>
  <c r="E150" i="78"/>
  <c r="D150" i="78" s="1"/>
  <c r="AF149" i="78"/>
  <c r="AB149" i="78"/>
  <c r="N149" i="78"/>
  <c r="M149" i="78"/>
  <c r="L149" i="78"/>
  <c r="H149" i="78"/>
  <c r="G149" i="78"/>
  <c r="E149" i="78"/>
  <c r="D149" i="78" s="1"/>
  <c r="AF148" i="78"/>
  <c r="AB148" i="78"/>
  <c r="N148" i="78"/>
  <c r="M148" i="78"/>
  <c r="L148" i="78"/>
  <c r="H148" i="78"/>
  <c r="G148" i="78"/>
  <c r="E148" i="78"/>
  <c r="D148" i="78" s="1"/>
  <c r="AF147" i="78"/>
  <c r="AB147" i="78"/>
  <c r="N147" i="78"/>
  <c r="M147" i="78"/>
  <c r="L147" i="78"/>
  <c r="H147" i="78"/>
  <c r="G147" i="78"/>
  <c r="E147" i="78"/>
  <c r="D147" i="78" s="1"/>
  <c r="AF146" i="78"/>
  <c r="AB146" i="78"/>
  <c r="N146" i="78"/>
  <c r="M146" i="78"/>
  <c r="L146" i="78"/>
  <c r="H146" i="78"/>
  <c r="G146" i="78"/>
  <c r="E146" i="78"/>
  <c r="D146" i="78" s="1"/>
  <c r="AF145" i="78"/>
  <c r="AB145" i="78"/>
  <c r="N145" i="78"/>
  <c r="M145" i="78"/>
  <c r="L145" i="78"/>
  <c r="H145" i="78"/>
  <c r="G145" i="78"/>
  <c r="E145" i="78"/>
  <c r="D145" i="78" s="1"/>
  <c r="AF144" i="78"/>
  <c r="AB144" i="78"/>
  <c r="N144" i="78"/>
  <c r="M144" i="78"/>
  <c r="L144" i="78"/>
  <c r="H144" i="78"/>
  <c r="G144" i="78"/>
  <c r="D144" i="78"/>
  <c r="AF143" i="78"/>
  <c r="AB143" i="78"/>
  <c r="N143" i="78"/>
  <c r="M143" i="78"/>
  <c r="L143" i="78"/>
  <c r="H143" i="78"/>
  <c r="W143" i="78" s="1"/>
  <c r="G143" i="78"/>
  <c r="E143" i="78"/>
  <c r="D143" i="78" s="1"/>
  <c r="AF142" i="78"/>
  <c r="AB142" i="78"/>
  <c r="N142" i="78"/>
  <c r="M142" i="78"/>
  <c r="L142" i="78"/>
  <c r="H142" i="78"/>
  <c r="W142" i="78" s="1"/>
  <c r="G142" i="78"/>
  <c r="E142" i="78"/>
  <c r="D142" i="78" s="1"/>
  <c r="AF141" i="78"/>
  <c r="AB141" i="78"/>
  <c r="Y141" i="78"/>
  <c r="X141" i="78"/>
  <c r="W141" i="78"/>
  <c r="U141" i="78"/>
  <c r="N141" i="78"/>
  <c r="M141" i="78"/>
  <c r="L141" i="78"/>
  <c r="G141" i="78"/>
  <c r="J141" i="78" s="1"/>
  <c r="D141" i="78"/>
  <c r="AF140" i="78"/>
  <c r="AB140" i="78"/>
  <c r="N140" i="78"/>
  <c r="M140" i="78"/>
  <c r="L140" i="78"/>
  <c r="H140" i="78"/>
  <c r="G140" i="78"/>
  <c r="E140" i="78"/>
  <c r="D140" i="78" s="1"/>
  <c r="AF139" i="78"/>
  <c r="AB139" i="78"/>
  <c r="Y139" i="78"/>
  <c r="X139" i="78"/>
  <c r="W139" i="78"/>
  <c r="U139" i="78"/>
  <c r="N139" i="78"/>
  <c r="M139" i="78"/>
  <c r="L139" i="78"/>
  <c r="G139" i="78"/>
  <c r="J139" i="78" s="1"/>
  <c r="D139" i="78"/>
  <c r="AF138" i="78"/>
  <c r="AB138" i="78"/>
  <c r="N138" i="78"/>
  <c r="M138" i="78"/>
  <c r="L138" i="78"/>
  <c r="H138" i="78"/>
  <c r="G138" i="78"/>
  <c r="E138" i="78"/>
  <c r="D138" i="78" s="1"/>
  <c r="AF137" i="78"/>
  <c r="AB137" i="78"/>
  <c r="N137" i="78"/>
  <c r="M137" i="78"/>
  <c r="L137" i="78"/>
  <c r="H137" i="78"/>
  <c r="G137" i="78"/>
  <c r="E137" i="78"/>
  <c r="D137" i="78" s="1"/>
  <c r="AF136" i="78"/>
  <c r="AB136" i="78"/>
  <c r="N136" i="78"/>
  <c r="M136" i="78"/>
  <c r="L136" i="78"/>
  <c r="H136" i="78"/>
  <c r="G136" i="78"/>
  <c r="E136" i="78"/>
  <c r="D136" i="78" s="1"/>
  <c r="AF135" i="78"/>
  <c r="AB135" i="78"/>
  <c r="N135" i="78"/>
  <c r="M135" i="78"/>
  <c r="L135" i="78"/>
  <c r="H135" i="78"/>
  <c r="G135" i="78"/>
  <c r="E135" i="78"/>
  <c r="D135" i="78" s="1"/>
  <c r="AF134" i="78"/>
  <c r="AB134" i="78"/>
  <c r="N134" i="78"/>
  <c r="M134" i="78"/>
  <c r="L134" i="78"/>
  <c r="H134" i="78"/>
  <c r="G134" i="78"/>
  <c r="E134" i="78"/>
  <c r="D134" i="78" s="1"/>
  <c r="AF133" i="78"/>
  <c r="AB133" i="78"/>
  <c r="N133" i="78"/>
  <c r="M133" i="78"/>
  <c r="L133" i="78"/>
  <c r="H133" i="78"/>
  <c r="G133" i="78"/>
  <c r="E133" i="78"/>
  <c r="D133" i="78" s="1"/>
  <c r="AF132" i="78"/>
  <c r="AB132" i="78"/>
  <c r="N132" i="78"/>
  <c r="M132" i="78"/>
  <c r="L132" i="78"/>
  <c r="H132" i="78"/>
  <c r="X132" i="78" s="1"/>
  <c r="G132" i="78"/>
  <c r="E132" i="78"/>
  <c r="D132" i="78" s="1"/>
  <c r="AF131" i="78"/>
  <c r="AB131" i="78"/>
  <c r="N131" i="78"/>
  <c r="M131" i="78"/>
  <c r="L131" i="78"/>
  <c r="H131" i="78"/>
  <c r="G131" i="78"/>
  <c r="E131" i="78"/>
  <c r="D131" i="78" s="1"/>
  <c r="AF130" i="78"/>
  <c r="AB130" i="78"/>
  <c r="N130" i="78"/>
  <c r="M130" i="78"/>
  <c r="L130" i="78"/>
  <c r="H130" i="78"/>
  <c r="G130" i="78"/>
  <c r="E130" i="78"/>
  <c r="D130" i="78" s="1"/>
  <c r="AF129" i="78"/>
  <c r="AB129" i="78"/>
  <c r="N129" i="78"/>
  <c r="M129" i="78"/>
  <c r="L129" i="78"/>
  <c r="H129" i="78"/>
  <c r="G129" i="78"/>
  <c r="E129" i="78"/>
  <c r="D129" i="78" s="1"/>
  <c r="AF128" i="78"/>
  <c r="AB128" i="78"/>
  <c r="N128" i="78"/>
  <c r="M128" i="78"/>
  <c r="L128" i="78"/>
  <c r="H128" i="78"/>
  <c r="G128" i="78"/>
  <c r="D128" i="78"/>
  <c r="AF127" i="78"/>
  <c r="AB127" i="78"/>
  <c r="N127" i="78"/>
  <c r="M127" i="78"/>
  <c r="L127" i="78"/>
  <c r="H127" i="78"/>
  <c r="G127" i="78"/>
  <c r="E127" i="78"/>
  <c r="D127" i="78" s="1"/>
  <c r="AF126" i="78"/>
  <c r="AB126" i="78"/>
  <c r="N126" i="78"/>
  <c r="M126" i="78"/>
  <c r="L126" i="78"/>
  <c r="H126" i="78"/>
  <c r="G126" i="78"/>
  <c r="E126" i="78"/>
  <c r="D126" i="78" s="1"/>
  <c r="AF125" i="78"/>
  <c r="AB125" i="78"/>
  <c r="N125" i="78"/>
  <c r="M125" i="78"/>
  <c r="L125" i="78"/>
  <c r="H125" i="78"/>
  <c r="W125" i="78" s="1"/>
  <c r="G125" i="78"/>
  <c r="E125" i="78"/>
  <c r="D125" i="78" s="1"/>
  <c r="AF124" i="78"/>
  <c r="AB124" i="78"/>
  <c r="N124" i="78"/>
  <c r="M124" i="78"/>
  <c r="L124" i="78"/>
  <c r="H124" i="78"/>
  <c r="G124" i="78"/>
  <c r="E124" i="78"/>
  <c r="D124" i="78" s="1"/>
  <c r="AF123" i="78"/>
  <c r="AB123" i="78"/>
  <c r="N123" i="78"/>
  <c r="M123" i="78"/>
  <c r="L123" i="78"/>
  <c r="H123" i="78"/>
  <c r="G123" i="78"/>
  <c r="E123" i="78"/>
  <c r="D123" i="78" s="1"/>
  <c r="AF122" i="78"/>
  <c r="AB122" i="78"/>
  <c r="N122" i="78"/>
  <c r="M122" i="78"/>
  <c r="L122" i="78"/>
  <c r="H122" i="78"/>
  <c r="G122" i="78"/>
  <c r="E122" i="78"/>
  <c r="D122" i="78" s="1"/>
  <c r="AF121" i="78"/>
  <c r="AB121" i="78"/>
  <c r="N121" i="78"/>
  <c r="M121" i="78"/>
  <c r="L121" i="78"/>
  <c r="H121" i="78"/>
  <c r="X121" i="78" s="1"/>
  <c r="G121" i="78"/>
  <c r="E121" i="78"/>
  <c r="D121" i="78" s="1"/>
  <c r="AF120" i="78"/>
  <c r="AB120" i="78"/>
  <c r="N120" i="78"/>
  <c r="M120" i="78"/>
  <c r="L120" i="78"/>
  <c r="H120" i="78"/>
  <c r="G120" i="78"/>
  <c r="E120" i="78"/>
  <c r="D120" i="78" s="1"/>
  <c r="AF119" i="78"/>
  <c r="AB119" i="78"/>
  <c r="N119" i="78"/>
  <c r="M119" i="78"/>
  <c r="L119" i="78"/>
  <c r="H119" i="78"/>
  <c r="G119" i="78"/>
  <c r="E119" i="78"/>
  <c r="D119" i="78" s="1"/>
  <c r="AF118" i="78"/>
  <c r="AB118" i="78"/>
  <c r="N118" i="78"/>
  <c r="M118" i="78"/>
  <c r="L118" i="78"/>
  <c r="H118" i="78"/>
  <c r="G118" i="78"/>
  <c r="E118" i="78"/>
  <c r="D118" i="78" s="1"/>
  <c r="AF117" i="78"/>
  <c r="AB117" i="78"/>
  <c r="N117" i="78"/>
  <c r="M117" i="78"/>
  <c r="L117" i="78"/>
  <c r="H117" i="78"/>
  <c r="G117" i="78"/>
  <c r="E117" i="78"/>
  <c r="D117" i="78" s="1"/>
  <c r="AF116" i="78"/>
  <c r="AB116" i="78"/>
  <c r="N116" i="78"/>
  <c r="M116" i="78"/>
  <c r="L116" i="78"/>
  <c r="H116" i="78"/>
  <c r="G116" i="78"/>
  <c r="D116" i="78"/>
  <c r="AF115" i="78"/>
  <c r="AB115" i="78"/>
  <c r="N115" i="78"/>
  <c r="M115" i="78"/>
  <c r="L115" i="78"/>
  <c r="H115" i="78"/>
  <c r="G115" i="78"/>
  <c r="D115" i="78"/>
  <c r="AF114" i="78"/>
  <c r="AB114" i="78"/>
  <c r="N114" i="78"/>
  <c r="M114" i="78"/>
  <c r="L114" i="78"/>
  <c r="H114" i="78"/>
  <c r="G114" i="78"/>
  <c r="E114" i="78"/>
  <c r="D114" i="78" s="1"/>
  <c r="AF113" i="78"/>
  <c r="AB113" i="78"/>
  <c r="N113" i="78"/>
  <c r="M113" i="78"/>
  <c r="L113" i="78"/>
  <c r="H113" i="78"/>
  <c r="G113" i="78"/>
  <c r="E113" i="78"/>
  <c r="D113" i="78"/>
  <c r="AF112" i="78"/>
  <c r="AB112" i="78"/>
  <c r="N112" i="78"/>
  <c r="M112" i="78"/>
  <c r="L112" i="78"/>
  <c r="H112" i="78"/>
  <c r="G112" i="78"/>
  <c r="E112" i="78"/>
  <c r="D112" i="78" s="1"/>
  <c r="AF111" i="78"/>
  <c r="AB111" i="78"/>
  <c r="N111" i="78"/>
  <c r="M111" i="78"/>
  <c r="L111" i="78"/>
  <c r="H111" i="78"/>
  <c r="G111" i="78"/>
  <c r="E111" i="78"/>
  <c r="D111" i="78" s="1"/>
  <c r="AF110" i="78"/>
  <c r="AB110" i="78"/>
  <c r="N110" i="78"/>
  <c r="M110" i="78"/>
  <c r="L110" i="78"/>
  <c r="H110" i="78"/>
  <c r="G110" i="78"/>
  <c r="E110" i="78"/>
  <c r="D110" i="78" s="1"/>
  <c r="AF109" i="78"/>
  <c r="AB109" i="78"/>
  <c r="N109" i="78"/>
  <c r="M109" i="78"/>
  <c r="L109" i="78"/>
  <c r="H109" i="78"/>
  <c r="X109" i="78" s="1"/>
  <c r="G109" i="78"/>
  <c r="E109" i="78"/>
  <c r="D109" i="78" s="1"/>
  <c r="AF108" i="78"/>
  <c r="AB108" i="78"/>
  <c r="N108" i="78"/>
  <c r="M108" i="78"/>
  <c r="L108" i="78"/>
  <c r="H108" i="78"/>
  <c r="G108" i="78"/>
  <c r="E108" i="78"/>
  <c r="D108" i="78" s="1"/>
  <c r="AF107" i="78"/>
  <c r="AB107" i="78"/>
  <c r="N107" i="78"/>
  <c r="M107" i="78"/>
  <c r="L107" i="78"/>
  <c r="H107" i="78"/>
  <c r="X107" i="78" s="1"/>
  <c r="G107" i="78"/>
  <c r="E107" i="78"/>
  <c r="D107" i="78" s="1"/>
  <c r="AF106" i="78"/>
  <c r="AB106" i="78"/>
  <c r="N106" i="78"/>
  <c r="M106" i="78"/>
  <c r="L106" i="78"/>
  <c r="H106" i="78"/>
  <c r="G106" i="78"/>
  <c r="D106" i="78"/>
  <c r="AF105" i="78"/>
  <c r="AB105" i="78"/>
  <c r="N105" i="78"/>
  <c r="M105" i="78"/>
  <c r="L105" i="78"/>
  <c r="H105" i="78"/>
  <c r="W105" i="78" s="1"/>
  <c r="G105" i="78"/>
  <c r="E105" i="78"/>
  <c r="D105" i="78" s="1"/>
  <c r="AF104" i="78"/>
  <c r="AB104" i="78"/>
  <c r="N104" i="78"/>
  <c r="M104" i="78"/>
  <c r="L104" i="78"/>
  <c r="H104" i="78"/>
  <c r="G104" i="78"/>
  <c r="E104" i="78"/>
  <c r="D104" i="78" s="1"/>
  <c r="AF103" i="78"/>
  <c r="AB103" i="78"/>
  <c r="N103" i="78"/>
  <c r="M103" i="78"/>
  <c r="L103" i="78"/>
  <c r="H103" i="78"/>
  <c r="G103" i="78"/>
  <c r="D103" i="78"/>
  <c r="AF102" i="78"/>
  <c r="AB102" i="78"/>
  <c r="N102" i="78"/>
  <c r="M102" i="78"/>
  <c r="L102" i="78"/>
  <c r="H102" i="78"/>
  <c r="G102" i="78"/>
  <c r="E102" i="78"/>
  <c r="D102" i="78" s="1"/>
  <c r="AF101" i="78"/>
  <c r="AB101" i="78"/>
  <c r="N101" i="78"/>
  <c r="M101" i="78"/>
  <c r="L101" i="78"/>
  <c r="H101" i="78"/>
  <c r="G101" i="78"/>
  <c r="E101" i="78"/>
  <c r="D101" i="78" s="1"/>
  <c r="AF100" i="78"/>
  <c r="AB100" i="78"/>
  <c r="N100" i="78"/>
  <c r="M100" i="78"/>
  <c r="L100" i="78"/>
  <c r="H100" i="78"/>
  <c r="G100" i="78"/>
  <c r="D100" i="78"/>
  <c r="AF99" i="78"/>
  <c r="AB99" i="78"/>
  <c r="N99" i="78"/>
  <c r="M99" i="78"/>
  <c r="L99" i="78"/>
  <c r="H99" i="78"/>
  <c r="G99" i="78"/>
  <c r="E99" i="78"/>
  <c r="D99" i="78" s="1"/>
  <c r="AF98" i="78"/>
  <c r="AB98" i="78"/>
  <c r="N98" i="78"/>
  <c r="M98" i="78"/>
  <c r="L98" i="78"/>
  <c r="H98" i="78"/>
  <c r="G98" i="78"/>
  <c r="E98" i="78"/>
  <c r="D98" i="78" s="1"/>
  <c r="AF97" i="78"/>
  <c r="AB97" i="78"/>
  <c r="N97" i="78"/>
  <c r="M97" i="78"/>
  <c r="L97" i="78"/>
  <c r="H97" i="78"/>
  <c r="G97" i="78"/>
  <c r="E97" i="78"/>
  <c r="D97" i="78" s="1"/>
  <c r="AF96" i="78"/>
  <c r="AB96" i="78"/>
  <c r="N96" i="78"/>
  <c r="M96" i="78"/>
  <c r="L96" i="78"/>
  <c r="H96" i="78"/>
  <c r="G96" i="78"/>
  <c r="E96" i="78"/>
  <c r="D96" i="78" s="1"/>
  <c r="AF95" i="78"/>
  <c r="AB95" i="78"/>
  <c r="N95" i="78"/>
  <c r="M95" i="78"/>
  <c r="L95" i="78"/>
  <c r="H95" i="78"/>
  <c r="X95" i="78" s="1"/>
  <c r="G95" i="78"/>
  <c r="D95" i="78"/>
  <c r="AF94" i="78"/>
  <c r="AB94" i="78"/>
  <c r="N94" i="78"/>
  <c r="M94" i="78"/>
  <c r="L94" i="78"/>
  <c r="H94" i="78"/>
  <c r="G94" i="78"/>
  <c r="E94" i="78"/>
  <c r="D94" i="78" s="1"/>
  <c r="AF93" i="78"/>
  <c r="AB93" i="78"/>
  <c r="N93" i="78"/>
  <c r="M93" i="78"/>
  <c r="L93" i="78"/>
  <c r="H93" i="78"/>
  <c r="G93" i="78"/>
  <c r="E93" i="78"/>
  <c r="D93" i="78" s="1"/>
  <c r="AF92" i="78"/>
  <c r="AB92" i="78"/>
  <c r="N92" i="78"/>
  <c r="M92" i="78"/>
  <c r="L92" i="78"/>
  <c r="H92" i="78"/>
  <c r="G92" i="78"/>
  <c r="E92" i="78"/>
  <c r="D92" i="78" s="1"/>
  <c r="AF91" i="78"/>
  <c r="AB91" i="78"/>
  <c r="N91" i="78"/>
  <c r="M91" i="78"/>
  <c r="L91" i="78"/>
  <c r="H91" i="78"/>
  <c r="W91" i="78" s="1"/>
  <c r="G91" i="78"/>
  <c r="D91" i="78"/>
  <c r="AF90" i="78"/>
  <c r="AB90" i="78"/>
  <c r="N90" i="78"/>
  <c r="M90" i="78"/>
  <c r="L90" i="78"/>
  <c r="H90" i="78"/>
  <c r="G90" i="78"/>
  <c r="E90" i="78"/>
  <c r="D90" i="78" s="1"/>
  <c r="AF89" i="78"/>
  <c r="AB89" i="78"/>
  <c r="N89" i="78"/>
  <c r="M89" i="78"/>
  <c r="L89" i="78"/>
  <c r="H89" i="78"/>
  <c r="W89" i="78" s="1"/>
  <c r="G89" i="78"/>
  <c r="E89" i="78"/>
  <c r="D89" i="78" s="1"/>
  <c r="AF88" i="78"/>
  <c r="AB88" i="78"/>
  <c r="N88" i="78"/>
  <c r="M88" i="78"/>
  <c r="L88" i="78"/>
  <c r="H88" i="78"/>
  <c r="G88" i="78"/>
  <c r="E88" i="78"/>
  <c r="D88" i="78" s="1"/>
  <c r="AF87" i="78"/>
  <c r="AB87" i="78"/>
  <c r="N87" i="78"/>
  <c r="M87" i="78"/>
  <c r="L87" i="78"/>
  <c r="H87" i="78"/>
  <c r="G87" i="78"/>
  <c r="E87" i="78"/>
  <c r="D87" i="78" s="1"/>
  <c r="AF86" i="78"/>
  <c r="AB86" i="78"/>
  <c r="N86" i="78"/>
  <c r="M86" i="78"/>
  <c r="L86" i="78"/>
  <c r="H86" i="78"/>
  <c r="G86" i="78"/>
  <c r="E86" i="78"/>
  <c r="D86" i="78" s="1"/>
  <c r="AF85" i="78"/>
  <c r="AB85" i="78"/>
  <c r="N85" i="78"/>
  <c r="M85" i="78"/>
  <c r="L85" i="78"/>
  <c r="H85" i="78"/>
  <c r="X85" i="78" s="1"/>
  <c r="G85" i="78"/>
  <c r="E85" i="78"/>
  <c r="D85" i="78" s="1"/>
  <c r="AF84" i="78"/>
  <c r="AB84" i="78"/>
  <c r="N84" i="78"/>
  <c r="M84" i="78"/>
  <c r="L84" i="78"/>
  <c r="H84" i="78"/>
  <c r="W84" i="78" s="1"/>
  <c r="G84" i="78"/>
  <c r="E84" i="78"/>
  <c r="D84" i="78" s="1"/>
  <c r="AF83" i="78"/>
  <c r="AB83" i="78"/>
  <c r="N83" i="78"/>
  <c r="M83" i="78"/>
  <c r="L83" i="78"/>
  <c r="H83" i="78"/>
  <c r="G83" i="78"/>
  <c r="E83" i="78"/>
  <c r="D83" i="78" s="1"/>
  <c r="AF82" i="78"/>
  <c r="AB82" i="78"/>
  <c r="N82" i="78"/>
  <c r="M82" i="78"/>
  <c r="L82" i="78"/>
  <c r="H82" i="78"/>
  <c r="G82" i="78"/>
  <c r="E82" i="78"/>
  <c r="D82" i="78" s="1"/>
  <c r="AF81" i="78"/>
  <c r="AB81" i="78"/>
  <c r="N81" i="78"/>
  <c r="M81" i="78"/>
  <c r="L81" i="78"/>
  <c r="H81" i="78"/>
  <c r="X81" i="78" s="1"/>
  <c r="G81" i="78"/>
  <c r="E81" i="78"/>
  <c r="D81" i="78" s="1"/>
  <c r="AF80" i="78"/>
  <c r="AB80" i="78"/>
  <c r="N80" i="78"/>
  <c r="M80" i="78"/>
  <c r="L80" i="78"/>
  <c r="H80" i="78"/>
  <c r="W80" i="78" s="1"/>
  <c r="G80" i="78"/>
  <c r="E80" i="78"/>
  <c r="D80" i="78" s="1"/>
  <c r="AF79" i="78"/>
  <c r="AB79" i="78"/>
  <c r="N79" i="78"/>
  <c r="M79" i="78"/>
  <c r="L79" i="78"/>
  <c r="H79" i="78"/>
  <c r="Y79" i="78" s="1"/>
  <c r="G79" i="78"/>
  <c r="E79" i="78"/>
  <c r="D79" i="78" s="1"/>
  <c r="AF78" i="78"/>
  <c r="AB78" i="78"/>
  <c r="Y78" i="78"/>
  <c r="X78" i="78"/>
  <c r="W78" i="78"/>
  <c r="V78" i="78"/>
  <c r="N78" i="78"/>
  <c r="M78" i="78"/>
  <c r="L78" i="78"/>
  <c r="G78" i="78"/>
  <c r="J78" i="78" s="1"/>
  <c r="D78" i="78"/>
  <c r="AF77" i="78"/>
  <c r="AB77" i="78"/>
  <c r="N77" i="78"/>
  <c r="M77" i="78"/>
  <c r="L77" i="78"/>
  <c r="H77" i="78"/>
  <c r="W77" i="78" s="1"/>
  <c r="G77" i="78"/>
  <c r="E77" i="78"/>
  <c r="D77" i="78" s="1"/>
  <c r="AF76" i="78"/>
  <c r="AB76" i="78"/>
  <c r="N76" i="78"/>
  <c r="M76" i="78"/>
  <c r="L76" i="78"/>
  <c r="H76" i="78"/>
  <c r="V76" i="78" s="1"/>
  <c r="G76" i="78"/>
  <c r="E76" i="78"/>
  <c r="D76" i="78" s="1"/>
  <c r="AF75" i="78"/>
  <c r="AB75" i="78"/>
  <c r="N75" i="78"/>
  <c r="M75" i="78"/>
  <c r="L75" i="78"/>
  <c r="H75" i="78"/>
  <c r="X75" i="78" s="1"/>
  <c r="G75" i="78"/>
  <c r="E75" i="78"/>
  <c r="D75" i="78" s="1"/>
  <c r="AF74" i="78"/>
  <c r="AB74" i="78"/>
  <c r="N74" i="78"/>
  <c r="M74" i="78"/>
  <c r="L74" i="78"/>
  <c r="H74" i="78"/>
  <c r="X74" i="78" s="1"/>
  <c r="G74" i="78"/>
  <c r="E74" i="78"/>
  <c r="D74" i="78" s="1"/>
  <c r="AF73" i="78"/>
  <c r="AB73" i="78"/>
  <c r="N73" i="78"/>
  <c r="M73" i="78"/>
  <c r="L73" i="78"/>
  <c r="H73" i="78"/>
  <c r="W73" i="78" s="1"/>
  <c r="G73" i="78"/>
  <c r="E73" i="78"/>
  <c r="D73" i="78" s="1"/>
  <c r="AF72" i="78"/>
  <c r="AB72" i="78"/>
  <c r="N72" i="78"/>
  <c r="M72" i="78"/>
  <c r="L72" i="78"/>
  <c r="H72" i="78"/>
  <c r="G72" i="78"/>
  <c r="E72" i="78"/>
  <c r="D72" i="78" s="1"/>
  <c r="AF71" i="78"/>
  <c r="AB71" i="78"/>
  <c r="N71" i="78"/>
  <c r="M71" i="78"/>
  <c r="L71" i="78"/>
  <c r="H71" i="78"/>
  <c r="G71" i="78"/>
  <c r="E71" i="78"/>
  <c r="D71" i="78" s="1"/>
  <c r="AF70" i="78"/>
  <c r="AB70" i="78"/>
  <c r="N70" i="78"/>
  <c r="M70" i="78"/>
  <c r="L70" i="78"/>
  <c r="H70" i="78"/>
  <c r="G70" i="78"/>
  <c r="E70" i="78"/>
  <c r="D70" i="78" s="1"/>
  <c r="AF69" i="78"/>
  <c r="AB69" i="78"/>
  <c r="N69" i="78"/>
  <c r="M69" i="78"/>
  <c r="L69" i="78"/>
  <c r="H69" i="78"/>
  <c r="W69" i="78" s="1"/>
  <c r="G69" i="78"/>
  <c r="E69" i="78"/>
  <c r="D69" i="78" s="1"/>
  <c r="AF68" i="78"/>
  <c r="AB68" i="78"/>
  <c r="N68" i="78"/>
  <c r="M68" i="78"/>
  <c r="L68" i="78"/>
  <c r="H68" i="78"/>
  <c r="G68" i="78"/>
  <c r="D68" i="78"/>
  <c r="AF67" i="78"/>
  <c r="AB67" i="78"/>
  <c r="N67" i="78"/>
  <c r="M67" i="78"/>
  <c r="L67" i="78"/>
  <c r="H67" i="78"/>
  <c r="W67" i="78" s="1"/>
  <c r="G67" i="78"/>
  <c r="E67" i="78"/>
  <c r="D67" i="78" s="1"/>
  <c r="AF66" i="78"/>
  <c r="AB66" i="78"/>
  <c r="N66" i="78"/>
  <c r="M66" i="78"/>
  <c r="L66" i="78"/>
  <c r="H66" i="78"/>
  <c r="G66" i="78"/>
  <c r="E66" i="78"/>
  <c r="D66" i="78" s="1"/>
  <c r="AF65" i="78"/>
  <c r="AB65" i="78"/>
  <c r="N65" i="78"/>
  <c r="M65" i="78"/>
  <c r="L65" i="78"/>
  <c r="H65" i="78"/>
  <c r="W65" i="78" s="1"/>
  <c r="G65" i="78"/>
  <c r="E65" i="78"/>
  <c r="D65" i="78" s="1"/>
  <c r="AF64" i="78"/>
  <c r="AB64" i="78"/>
  <c r="N64" i="78"/>
  <c r="M64" i="78"/>
  <c r="L64" i="78"/>
  <c r="H64" i="78"/>
  <c r="G64" i="78"/>
  <c r="E64" i="78"/>
  <c r="D64" i="78" s="1"/>
  <c r="AF63" i="78"/>
  <c r="AB63" i="78"/>
  <c r="N63" i="78"/>
  <c r="M63" i="78"/>
  <c r="L63" i="78"/>
  <c r="H63" i="78"/>
  <c r="W63" i="78" s="1"/>
  <c r="G63" i="78"/>
  <c r="E63" i="78"/>
  <c r="D63" i="78" s="1"/>
  <c r="AF62" i="78"/>
  <c r="AB62" i="78"/>
  <c r="N62" i="78"/>
  <c r="M62" i="78"/>
  <c r="L62" i="78"/>
  <c r="H62" i="78"/>
  <c r="W62" i="78" s="1"/>
  <c r="G62" i="78"/>
  <c r="D62" i="78"/>
  <c r="AF61" i="78"/>
  <c r="AB61" i="78"/>
  <c r="N61" i="78"/>
  <c r="M61" i="78"/>
  <c r="L61" i="78"/>
  <c r="H61" i="78"/>
  <c r="U61" i="78" s="1"/>
  <c r="G61" i="78"/>
  <c r="E61" i="78"/>
  <c r="D61" i="78" s="1"/>
  <c r="AF60" i="78"/>
  <c r="AB60" i="78"/>
  <c r="N60" i="78"/>
  <c r="M60" i="78"/>
  <c r="L60" i="78"/>
  <c r="H60" i="78"/>
  <c r="W60" i="78" s="1"/>
  <c r="G60" i="78"/>
  <c r="D60" i="78"/>
  <c r="AF59" i="78"/>
  <c r="AB59" i="78"/>
  <c r="N59" i="78"/>
  <c r="M59" i="78"/>
  <c r="L59" i="78"/>
  <c r="H59" i="78"/>
  <c r="W59" i="78" s="1"/>
  <c r="G59" i="78"/>
  <c r="E59" i="78"/>
  <c r="D59" i="78" s="1"/>
  <c r="AF58" i="78"/>
  <c r="AB58" i="78"/>
  <c r="N58" i="78"/>
  <c r="M58" i="78"/>
  <c r="L58" i="78"/>
  <c r="H58" i="78"/>
  <c r="U58" i="78" s="1"/>
  <c r="G58" i="78"/>
  <c r="E58" i="78"/>
  <c r="D58" i="78" s="1"/>
  <c r="AF57" i="78"/>
  <c r="AB57" i="78"/>
  <c r="N57" i="78"/>
  <c r="M57" i="78"/>
  <c r="L57" i="78"/>
  <c r="H57" i="78"/>
  <c r="W57" i="78" s="1"/>
  <c r="G57" i="78"/>
  <c r="E57" i="78"/>
  <c r="D57" i="78" s="1"/>
  <c r="AF56" i="78"/>
  <c r="AB56" i="78"/>
  <c r="N56" i="78"/>
  <c r="M56" i="78"/>
  <c r="L56" i="78"/>
  <c r="H56" i="78"/>
  <c r="W56" i="78" s="1"/>
  <c r="G56" i="78"/>
  <c r="D56" i="78"/>
  <c r="AF55" i="78"/>
  <c r="AB55" i="78"/>
  <c r="N55" i="78"/>
  <c r="M55" i="78"/>
  <c r="L55" i="78"/>
  <c r="H55" i="78"/>
  <c r="U55" i="78" s="1"/>
  <c r="G55" i="78"/>
  <c r="E55" i="78"/>
  <c r="D55" i="78" s="1"/>
  <c r="AF54" i="78"/>
  <c r="AB54" i="78"/>
  <c r="N54" i="78"/>
  <c r="M54" i="78"/>
  <c r="L54" i="78"/>
  <c r="H54" i="78"/>
  <c r="W54" i="78" s="1"/>
  <c r="G54" i="78"/>
  <c r="E54" i="78"/>
  <c r="D54" i="78" s="1"/>
  <c r="AF53" i="78"/>
  <c r="AB53" i="78"/>
  <c r="N53" i="78"/>
  <c r="M53" i="78"/>
  <c r="L53" i="78"/>
  <c r="H53" i="78"/>
  <c r="W53" i="78" s="1"/>
  <c r="G53" i="78"/>
  <c r="E53" i="78"/>
  <c r="D53" i="78" s="1"/>
  <c r="AF52" i="78"/>
  <c r="AB52" i="78"/>
  <c r="N52" i="78"/>
  <c r="M52" i="78"/>
  <c r="L52" i="78"/>
  <c r="H52" i="78"/>
  <c r="W52" i="78" s="1"/>
  <c r="G52" i="78"/>
  <c r="E52" i="78"/>
  <c r="D52" i="78" s="1"/>
  <c r="AF51" i="78"/>
  <c r="AB51" i="78"/>
  <c r="N51" i="78"/>
  <c r="M51" i="78"/>
  <c r="L51" i="78"/>
  <c r="H51" i="78"/>
  <c r="G51" i="78"/>
  <c r="E51" i="78"/>
  <c r="D51" i="78" s="1"/>
  <c r="AF50" i="78"/>
  <c r="AB50" i="78"/>
  <c r="N50" i="78"/>
  <c r="M50" i="78"/>
  <c r="L50" i="78"/>
  <c r="H50" i="78"/>
  <c r="W50" i="78" s="1"/>
  <c r="G50" i="78"/>
  <c r="D50" i="78"/>
  <c r="AF49" i="78"/>
  <c r="AB49" i="78"/>
  <c r="N49" i="78"/>
  <c r="M49" i="78"/>
  <c r="L49" i="78"/>
  <c r="H49" i="78"/>
  <c r="G49" i="78"/>
  <c r="E49" i="78"/>
  <c r="D49" i="78" s="1"/>
  <c r="AF48" i="78"/>
  <c r="AB48" i="78"/>
  <c r="N48" i="78"/>
  <c r="M48" i="78"/>
  <c r="L48" i="78"/>
  <c r="H48" i="78"/>
  <c r="U48" i="78" s="1"/>
  <c r="G48" i="78"/>
  <c r="E48" i="78"/>
  <c r="D48" i="78" s="1"/>
  <c r="AF47" i="78"/>
  <c r="AB47" i="78"/>
  <c r="N47" i="78"/>
  <c r="M47" i="78"/>
  <c r="L47" i="78"/>
  <c r="H47" i="78"/>
  <c r="W47" i="78" s="1"/>
  <c r="G47" i="78"/>
  <c r="E47" i="78"/>
  <c r="D47" i="78" s="1"/>
  <c r="AF46" i="78"/>
  <c r="AB46" i="78"/>
  <c r="N46" i="78"/>
  <c r="M46" i="78"/>
  <c r="L46" i="78"/>
  <c r="H46" i="78"/>
  <c r="W46" i="78" s="1"/>
  <c r="G46" i="78"/>
  <c r="E46" i="78"/>
  <c r="D46" i="78" s="1"/>
  <c r="AF45" i="78"/>
  <c r="AB45" i="78"/>
  <c r="N45" i="78"/>
  <c r="M45" i="78"/>
  <c r="L45" i="78"/>
  <c r="H45" i="78"/>
  <c r="W45" i="78" s="1"/>
  <c r="G45" i="78"/>
  <c r="E45" i="78"/>
  <c r="D45" i="78" s="1"/>
  <c r="AF44" i="78"/>
  <c r="AB44" i="78"/>
  <c r="N44" i="78"/>
  <c r="M44" i="78"/>
  <c r="L44" i="78"/>
  <c r="H44" i="78"/>
  <c r="U44" i="78" s="1"/>
  <c r="G44" i="78"/>
  <c r="E44" i="78"/>
  <c r="D44" i="78" s="1"/>
  <c r="AF43" i="78"/>
  <c r="AB43" i="78"/>
  <c r="N43" i="78"/>
  <c r="M43" i="78"/>
  <c r="L43" i="78"/>
  <c r="H43" i="78"/>
  <c r="W43" i="78" s="1"/>
  <c r="G43" i="78"/>
  <c r="E43" i="78"/>
  <c r="D43" i="78" s="1"/>
  <c r="AF42" i="78"/>
  <c r="AB42" i="78"/>
  <c r="N42" i="78"/>
  <c r="M42" i="78"/>
  <c r="L42" i="78"/>
  <c r="H42" i="78"/>
  <c r="W42" i="78" s="1"/>
  <c r="G42" i="78"/>
  <c r="E42" i="78"/>
  <c r="D42" i="78" s="1"/>
  <c r="AF41" i="78"/>
  <c r="AB41" i="78"/>
  <c r="N41" i="78"/>
  <c r="M41" i="78"/>
  <c r="L41" i="78"/>
  <c r="H41" i="78"/>
  <c r="W41" i="78" s="1"/>
  <c r="G41" i="78"/>
  <c r="E41" i="78"/>
  <c r="D41" i="78" s="1"/>
  <c r="AF40" i="78"/>
  <c r="AB40" i="78"/>
  <c r="N40" i="78"/>
  <c r="M40" i="78"/>
  <c r="L40" i="78"/>
  <c r="H40" i="78"/>
  <c r="U40" i="78" s="1"/>
  <c r="G40" i="78"/>
  <c r="E40" i="78"/>
  <c r="D40" i="78" s="1"/>
  <c r="AF39" i="78"/>
  <c r="AB39" i="78"/>
  <c r="N39" i="78"/>
  <c r="M39" i="78"/>
  <c r="L39" i="78"/>
  <c r="H39" i="78"/>
  <c r="W39" i="78" s="1"/>
  <c r="G39" i="78"/>
  <c r="E39" i="78"/>
  <c r="D39" i="78" s="1"/>
  <c r="AF38" i="78"/>
  <c r="AB38" i="78"/>
  <c r="N38" i="78"/>
  <c r="M38" i="78"/>
  <c r="L38" i="78"/>
  <c r="H38" i="78"/>
  <c r="W38" i="78" s="1"/>
  <c r="G38" i="78"/>
  <c r="E38" i="78"/>
  <c r="D38" i="78" s="1"/>
  <c r="AF37" i="78"/>
  <c r="AB37" i="78"/>
  <c r="N37" i="78"/>
  <c r="M37" i="78"/>
  <c r="L37" i="78"/>
  <c r="H37" i="78"/>
  <c r="W37" i="78" s="1"/>
  <c r="G37" i="78"/>
  <c r="E37" i="78"/>
  <c r="D37" i="78" s="1"/>
  <c r="AF36" i="78"/>
  <c r="AB36" i="78"/>
  <c r="N36" i="78"/>
  <c r="M36" i="78"/>
  <c r="L36" i="78"/>
  <c r="H36" i="78"/>
  <c r="U36" i="78" s="1"/>
  <c r="G36" i="78"/>
  <c r="E36" i="78"/>
  <c r="D36" i="78" s="1"/>
  <c r="AF35" i="78"/>
  <c r="AB35" i="78"/>
  <c r="N35" i="78"/>
  <c r="M35" i="78"/>
  <c r="L35" i="78"/>
  <c r="H35" i="78"/>
  <c r="W35" i="78" s="1"/>
  <c r="G35" i="78"/>
  <c r="E35" i="78"/>
  <c r="D35" i="78" s="1"/>
  <c r="AF34" i="78"/>
  <c r="AB34" i="78"/>
  <c r="N34" i="78"/>
  <c r="M34" i="78"/>
  <c r="L34" i="78"/>
  <c r="H34" i="78"/>
  <c r="G34" i="78"/>
  <c r="E34" i="78"/>
  <c r="D34" i="78" s="1"/>
  <c r="AF33" i="78"/>
  <c r="AB33" i="78"/>
  <c r="N33" i="78"/>
  <c r="M33" i="78"/>
  <c r="L33" i="78"/>
  <c r="H33" i="78"/>
  <c r="W33" i="78" s="1"/>
  <c r="G33" i="78"/>
  <c r="E33" i="78"/>
  <c r="D33" i="78" s="1"/>
  <c r="AF32" i="78"/>
  <c r="AB32" i="78"/>
  <c r="N32" i="78"/>
  <c r="M32" i="78"/>
  <c r="L32" i="78"/>
  <c r="H32" i="78"/>
  <c r="U32" i="78" s="1"/>
  <c r="G32" i="78"/>
  <c r="E32" i="78"/>
  <c r="D32" i="78" s="1"/>
  <c r="AF31" i="78"/>
  <c r="AB31" i="78"/>
  <c r="N31" i="78"/>
  <c r="M31" i="78"/>
  <c r="L31" i="78"/>
  <c r="H31" i="78"/>
  <c r="W31" i="78" s="1"/>
  <c r="G31" i="78"/>
  <c r="E31" i="78"/>
  <c r="D31" i="78" s="1"/>
  <c r="AF30" i="78"/>
  <c r="AB30" i="78"/>
  <c r="Y30" i="78"/>
  <c r="X30" i="78"/>
  <c r="W30" i="78"/>
  <c r="U30" i="78"/>
  <c r="N30" i="78"/>
  <c r="M30" i="78"/>
  <c r="L30" i="78"/>
  <c r="G30" i="78"/>
  <c r="J30" i="78" s="1"/>
  <c r="D30" i="78"/>
  <c r="AF29" i="78"/>
  <c r="AB29" i="78"/>
  <c r="N29" i="78"/>
  <c r="M29" i="78"/>
  <c r="L29" i="78"/>
  <c r="H29" i="78"/>
  <c r="W29" i="78" s="1"/>
  <c r="G29" i="78"/>
  <c r="E29" i="78"/>
  <c r="D29" i="78" s="1"/>
  <c r="AF28" i="78"/>
  <c r="AB28" i="78"/>
  <c r="N28" i="78"/>
  <c r="M28" i="78"/>
  <c r="L28" i="78"/>
  <c r="H28" i="78"/>
  <c r="W28" i="78" s="1"/>
  <c r="G28" i="78"/>
  <c r="E28" i="78"/>
  <c r="D28" i="78" s="1"/>
  <c r="AF27" i="78"/>
  <c r="AB27" i="78"/>
  <c r="N27" i="78"/>
  <c r="M27" i="78"/>
  <c r="L27" i="78"/>
  <c r="H27" i="78"/>
  <c r="W27" i="78" s="1"/>
  <c r="G27" i="78"/>
  <c r="E27" i="78"/>
  <c r="D27" i="78" s="1"/>
  <c r="AF26" i="78"/>
  <c r="AB26" i="78"/>
  <c r="N26" i="78"/>
  <c r="M26" i="78"/>
  <c r="L26" i="78"/>
  <c r="H26" i="78"/>
  <c r="G26" i="78"/>
  <c r="E26" i="78"/>
  <c r="D26" i="78" s="1"/>
  <c r="AF25" i="78"/>
  <c r="AB25" i="78"/>
  <c r="N25" i="78"/>
  <c r="M25" i="78"/>
  <c r="L25" i="78"/>
  <c r="H25" i="78"/>
  <c r="X25" i="78" s="1"/>
  <c r="G25" i="78"/>
  <c r="E25" i="78"/>
  <c r="D25" i="78" s="1"/>
  <c r="AF24" i="78"/>
  <c r="AB24" i="78"/>
  <c r="N24" i="78"/>
  <c r="M24" i="78"/>
  <c r="L24" i="78"/>
  <c r="H24" i="78"/>
  <c r="W24" i="78" s="1"/>
  <c r="G24" i="78"/>
  <c r="E24" i="78"/>
  <c r="D24" i="78" s="1"/>
  <c r="AF23" i="78"/>
  <c r="AB23" i="78"/>
  <c r="N23" i="78"/>
  <c r="M23" i="78"/>
  <c r="L23" i="78"/>
  <c r="H23" i="78"/>
  <c r="X23" i="78" s="1"/>
  <c r="G23" i="78"/>
  <c r="E23" i="78"/>
  <c r="D23" i="78" s="1"/>
  <c r="AF22" i="78"/>
  <c r="AB22" i="78"/>
  <c r="N22" i="78"/>
  <c r="M22" i="78"/>
  <c r="L22" i="78"/>
  <c r="H22" i="78"/>
  <c r="U22" i="78" s="1"/>
  <c r="G22" i="78"/>
  <c r="D22" i="78"/>
  <c r="AF21" i="78"/>
  <c r="AB21" i="78"/>
  <c r="N21" i="78"/>
  <c r="M21" i="78"/>
  <c r="L21" i="78"/>
  <c r="H21" i="78"/>
  <c r="G21" i="78"/>
  <c r="E21" i="78"/>
  <c r="D21" i="78" s="1"/>
  <c r="AF20" i="78"/>
  <c r="AB20" i="78"/>
  <c r="Y20" i="78"/>
  <c r="X20" i="78"/>
  <c r="W20" i="78"/>
  <c r="U20" i="78"/>
  <c r="N20" i="78"/>
  <c r="M20" i="78"/>
  <c r="L20" i="78"/>
  <c r="G20" i="78"/>
  <c r="J20" i="78" s="1"/>
  <c r="D20" i="78"/>
  <c r="AF19" i="78"/>
  <c r="AB19" i="78"/>
  <c r="N19" i="78"/>
  <c r="M19" i="78"/>
  <c r="L19" i="78"/>
  <c r="H19" i="78"/>
  <c r="G19" i="78"/>
  <c r="E19" i="78"/>
  <c r="D19" i="78" s="1"/>
  <c r="AF18" i="78"/>
  <c r="AB18" i="78"/>
  <c r="N18" i="78"/>
  <c r="M18" i="78"/>
  <c r="L18" i="78"/>
  <c r="H18" i="78"/>
  <c r="W18" i="78" s="1"/>
  <c r="G18" i="78"/>
  <c r="D18" i="78"/>
  <c r="AF17" i="78"/>
  <c r="AB17" i="78"/>
  <c r="N17" i="78"/>
  <c r="M17" i="78"/>
  <c r="L17" i="78"/>
  <c r="H17" i="78"/>
  <c r="X17" i="78" s="1"/>
  <c r="G17" i="78"/>
  <c r="E17" i="78"/>
  <c r="D17" i="78" s="1"/>
  <c r="AF16" i="78"/>
  <c r="AB16" i="78"/>
  <c r="N16" i="78"/>
  <c r="M16" i="78"/>
  <c r="L16" i="78"/>
  <c r="H16" i="78"/>
  <c r="G16" i="78"/>
  <c r="E16" i="78"/>
  <c r="D16" i="78" s="1"/>
  <c r="AF15" i="78"/>
  <c r="AB15" i="78"/>
  <c r="N15" i="78"/>
  <c r="M15" i="78"/>
  <c r="L15" i="78"/>
  <c r="H15" i="78"/>
  <c r="W15" i="78" s="1"/>
  <c r="G15" i="78"/>
  <c r="E15" i="78"/>
  <c r="D15" i="78" s="1"/>
  <c r="AF14" i="78"/>
  <c r="AB14" i="78"/>
  <c r="N14" i="78"/>
  <c r="M14" i="78"/>
  <c r="L14" i="78"/>
  <c r="H14" i="78"/>
  <c r="U14" i="78" s="1"/>
  <c r="G14" i="78"/>
  <c r="E14" i="78"/>
  <c r="D14" i="78" s="1"/>
  <c r="AF13" i="78"/>
  <c r="AB13" i="78"/>
  <c r="N13" i="78"/>
  <c r="M13" i="78"/>
  <c r="L13" i="78"/>
  <c r="H13" i="78"/>
  <c r="X13" i="78" s="1"/>
  <c r="G13" i="78"/>
  <c r="E13" i="78"/>
  <c r="D13" i="78" s="1"/>
  <c r="AF12" i="78"/>
  <c r="AB12" i="78"/>
  <c r="N12" i="78"/>
  <c r="M12" i="78"/>
  <c r="L12" i="78"/>
  <c r="H12" i="78"/>
  <c r="X12" i="78" s="1"/>
  <c r="G12" i="78"/>
  <c r="E12" i="78"/>
  <c r="D12" i="78" s="1"/>
  <c r="AF11" i="78"/>
  <c r="AB11" i="78"/>
  <c r="N11" i="78"/>
  <c r="M11" i="78"/>
  <c r="L11" i="78"/>
  <c r="H11" i="78"/>
  <c r="G11" i="78"/>
  <c r="E11" i="78"/>
  <c r="D11" i="78" s="1"/>
  <c r="AF10" i="78"/>
  <c r="AB10" i="78"/>
  <c r="N10" i="78"/>
  <c r="M10" i="78"/>
  <c r="L10" i="78"/>
  <c r="H10" i="78"/>
  <c r="G10" i="78"/>
  <c r="E10" i="78"/>
  <c r="D10" i="78" s="1"/>
  <c r="AF9" i="78"/>
  <c r="AB9" i="78"/>
  <c r="N9" i="78"/>
  <c r="M9" i="78"/>
  <c r="L9" i="78"/>
  <c r="H9" i="78"/>
  <c r="G9" i="78"/>
  <c r="E9" i="78"/>
  <c r="D9" i="78" s="1"/>
  <c r="AF8" i="78"/>
  <c r="AB8" i="78"/>
  <c r="N8" i="78"/>
  <c r="M8" i="78"/>
  <c r="L8" i="78"/>
  <c r="H8" i="78"/>
  <c r="X8" i="78" s="1"/>
  <c r="G8" i="78"/>
  <c r="E8" i="78"/>
  <c r="D8" i="78" s="1"/>
  <c r="AF7" i="78"/>
  <c r="AB7" i="78"/>
  <c r="N7" i="78"/>
  <c r="M7" i="78"/>
  <c r="L7" i="78"/>
  <c r="H7" i="78"/>
  <c r="W7" i="78" s="1"/>
  <c r="G7" i="78"/>
  <c r="E7" i="78"/>
  <c r="D7" i="78" s="1"/>
  <c r="AF6" i="78"/>
  <c r="AB6" i="78"/>
  <c r="N6" i="78"/>
  <c r="M6" i="78"/>
  <c r="L6" i="78"/>
  <c r="H6" i="78"/>
  <c r="W6" i="78" s="1"/>
  <c r="G6" i="78"/>
  <c r="E6" i="78"/>
  <c r="D6" i="78" s="1"/>
  <c r="AF5" i="78"/>
  <c r="AB5" i="78"/>
  <c r="N5" i="78"/>
  <c r="M5" i="78"/>
  <c r="L5" i="78"/>
  <c r="H5" i="78"/>
  <c r="U5" i="78" s="1"/>
  <c r="G5" i="78"/>
  <c r="E5" i="78"/>
  <c r="D5" i="78" s="1"/>
  <c r="AF4" i="78"/>
  <c r="AB4" i="78"/>
  <c r="N4" i="78"/>
  <c r="M4" i="78"/>
  <c r="L4" i="78"/>
  <c r="H4" i="78"/>
  <c r="X4" i="78" s="1"/>
  <c r="G4" i="78"/>
  <c r="E4" i="78"/>
  <c r="D4" i="78" s="1"/>
  <c r="AF3" i="78"/>
  <c r="AB3" i="78"/>
  <c r="N3" i="78"/>
  <c r="M3" i="78"/>
  <c r="L3" i="78"/>
  <c r="H3" i="78"/>
  <c r="U3" i="78" s="1"/>
  <c r="G3" i="78"/>
  <c r="E3" i="78"/>
  <c r="A224" i="50"/>
  <c r="A223" i="50"/>
  <c r="A222" i="50"/>
  <c r="A221" i="50"/>
  <c r="A219" i="50"/>
  <c r="A218" i="50"/>
  <c r="N217" i="50"/>
  <c r="A217" i="50"/>
  <c r="A216" i="50"/>
  <c r="A214" i="50"/>
  <c r="A211" i="50"/>
  <c r="N208" i="50"/>
  <c r="L208" i="50"/>
  <c r="L217" i="50" s="1"/>
  <c r="A208" i="50"/>
  <c r="J207" i="50"/>
  <c r="I207" i="50"/>
  <c r="G207" i="50"/>
  <c r="A207" i="50"/>
  <c r="J206" i="50"/>
  <c r="I206" i="50"/>
  <c r="G206" i="50"/>
  <c r="A206" i="50"/>
  <c r="J205" i="50"/>
  <c r="J208" i="50" s="1"/>
  <c r="J217" i="50" s="1"/>
  <c r="I205" i="50"/>
  <c r="G205" i="50"/>
  <c r="G208" i="50" s="1"/>
  <c r="G217" i="50" s="1"/>
  <c r="A205" i="50"/>
  <c r="A199" i="50"/>
  <c r="J198" i="50"/>
  <c r="I198" i="50"/>
  <c r="G198" i="50"/>
  <c r="A198" i="50"/>
  <c r="J197" i="50"/>
  <c r="I197" i="50"/>
  <c r="G197" i="50"/>
  <c r="A197" i="50"/>
  <c r="A196" i="50"/>
  <c r="J180" i="50"/>
  <c r="I180" i="50"/>
  <c r="H180" i="50"/>
  <c r="N160" i="50"/>
  <c r="L160" i="50"/>
  <c r="N159" i="50"/>
  <c r="L159" i="50"/>
  <c r="N157" i="50"/>
  <c r="L157" i="50"/>
  <c r="N156" i="50"/>
  <c r="L156" i="50"/>
  <c r="J146" i="50"/>
  <c r="I146" i="50"/>
  <c r="A146" i="50"/>
  <c r="N144" i="50"/>
  <c r="N219" i="50" s="1"/>
  <c r="L144" i="50"/>
  <c r="L149" i="50" s="1"/>
  <c r="L166" i="50" s="1"/>
  <c r="J143" i="50"/>
  <c r="I143" i="50"/>
  <c r="G143" i="50"/>
  <c r="A143" i="50"/>
  <c r="J142" i="50"/>
  <c r="I142" i="50"/>
  <c r="G142" i="50"/>
  <c r="A142" i="50"/>
  <c r="J141" i="50"/>
  <c r="I141" i="50"/>
  <c r="I144" i="50" s="1"/>
  <c r="I219" i="50" s="1"/>
  <c r="G141" i="50"/>
  <c r="A141" i="50"/>
  <c r="N137" i="50"/>
  <c r="L137" i="50"/>
  <c r="J136" i="50"/>
  <c r="I136" i="50"/>
  <c r="G136" i="50"/>
  <c r="A136" i="50"/>
  <c r="J135" i="50"/>
  <c r="I135" i="50"/>
  <c r="G135" i="50"/>
  <c r="A135" i="50"/>
  <c r="J134" i="50"/>
  <c r="I134" i="50"/>
  <c r="G134" i="50"/>
  <c r="A134" i="50"/>
  <c r="J133" i="50"/>
  <c r="I133" i="50"/>
  <c r="G133" i="50"/>
  <c r="A133" i="50"/>
  <c r="J132" i="50"/>
  <c r="I132" i="50"/>
  <c r="G132" i="50"/>
  <c r="A132" i="50"/>
  <c r="J131" i="50"/>
  <c r="I131" i="50"/>
  <c r="G131" i="50"/>
  <c r="A131" i="50"/>
  <c r="J130" i="50"/>
  <c r="I130" i="50"/>
  <c r="G130" i="50"/>
  <c r="A130" i="50"/>
  <c r="J129" i="50"/>
  <c r="I129" i="50"/>
  <c r="G129" i="50"/>
  <c r="A129" i="50"/>
  <c r="J128" i="50"/>
  <c r="I128" i="50"/>
  <c r="G128" i="50"/>
  <c r="A128" i="50"/>
  <c r="J127" i="50"/>
  <c r="I127" i="50"/>
  <c r="G127" i="50"/>
  <c r="A127" i="50"/>
  <c r="J126" i="50"/>
  <c r="I126" i="50"/>
  <c r="G126" i="50"/>
  <c r="A126" i="50"/>
  <c r="J125" i="50"/>
  <c r="I125" i="50"/>
  <c r="G125" i="50"/>
  <c r="A125" i="50"/>
  <c r="J124" i="50"/>
  <c r="I124" i="50"/>
  <c r="G124" i="50"/>
  <c r="A124" i="50"/>
  <c r="J123" i="50"/>
  <c r="I123" i="50"/>
  <c r="G123" i="50"/>
  <c r="A123" i="50"/>
  <c r="J122" i="50"/>
  <c r="J137" i="50" s="1"/>
  <c r="I122" i="50"/>
  <c r="I137" i="50" s="1"/>
  <c r="G122" i="50"/>
  <c r="A122" i="50"/>
  <c r="N118" i="50"/>
  <c r="N149" i="50" s="1"/>
  <c r="N166" i="50" s="1"/>
  <c r="L118" i="50"/>
  <c r="J117" i="50"/>
  <c r="I117" i="50"/>
  <c r="G117" i="50"/>
  <c r="A117" i="50"/>
  <c r="J116" i="50"/>
  <c r="I116" i="50"/>
  <c r="G116" i="50"/>
  <c r="A116" i="50"/>
  <c r="J115" i="50"/>
  <c r="I115" i="50"/>
  <c r="G115" i="50"/>
  <c r="A115" i="50"/>
  <c r="J114" i="50"/>
  <c r="I114" i="50"/>
  <c r="I118" i="50" s="1"/>
  <c r="G114" i="50"/>
  <c r="G118" i="50" s="1"/>
  <c r="A114" i="50"/>
  <c r="N110" i="50"/>
  <c r="L110" i="50"/>
  <c r="J109" i="50"/>
  <c r="I109" i="50"/>
  <c r="G109" i="50"/>
  <c r="A109" i="50"/>
  <c r="J108" i="50"/>
  <c r="I108" i="50"/>
  <c r="G108" i="50"/>
  <c r="A108" i="50"/>
  <c r="J107" i="50"/>
  <c r="I107" i="50"/>
  <c r="G107" i="50"/>
  <c r="A107" i="50"/>
  <c r="J106" i="50"/>
  <c r="I106" i="50"/>
  <c r="G106" i="50"/>
  <c r="A106" i="50"/>
  <c r="J105" i="50"/>
  <c r="I105" i="50"/>
  <c r="G105" i="50"/>
  <c r="A105" i="50"/>
  <c r="J104" i="50"/>
  <c r="I104" i="50"/>
  <c r="G104" i="50"/>
  <c r="A104" i="50"/>
  <c r="J103" i="50"/>
  <c r="I103" i="50"/>
  <c r="G103" i="50"/>
  <c r="A103" i="50"/>
  <c r="J102" i="50"/>
  <c r="I102" i="50"/>
  <c r="G102" i="50"/>
  <c r="A102" i="50"/>
  <c r="J101" i="50"/>
  <c r="I101" i="50"/>
  <c r="G101" i="50"/>
  <c r="A101" i="50"/>
  <c r="J100" i="50"/>
  <c r="I100" i="50"/>
  <c r="I110" i="50" s="1"/>
  <c r="G100" i="50"/>
  <c r="G110" i="50" s="1"/>
  <c r="A100" i="50"/>
  <c r="N93" i="50"/>
  <c r="L93" i="50"/>
  <c r="J92" i="50"/>
  <c r="I92" i="50"/>
  <c r="G92" i="50"/>
  <c r="A92" i="50"/>
  <c r="J91" i="50"/>
  <c r="I91" i="50"/>
  <c r="G91" i="50"/>
  <c r="A91" i="50"/>
  <c r="J90" i="50"/>
  <c r="I90" i="50"/>
  <c r="G90" i="50"/>
  <c r="A90" i="50"/>
  <c r="J89" i="50"/>
  <c r="I89" i="50"/>
  <c r="G89" i="50"/>
  <c r="A89" i="50"/>
  <c r="J88" i="50"/>
  <c r="I88" i="50"/>
  <c r="G88" i="50"/>
  <c r="A88" i="50"/>
  <c r="J87" i="50"/>
  <c r="I87" i="50"/>
  <c r="G87" i="50"/>
  <c r="A87" i="50"/>
  <c r="J86" i="50"/>
  <c r="I86" i="50"/>
  <c r="G86" i="50"/>
  <c r="A86" i="50"/>
  <c r="J85" i="50"/>
  <c r="I85" i="50"/>
  <c r="I93" i="50" s="1"/>
  <c r="G85" i="50"/>
  <c r="G93" i="50" s="1"/>
  <c r="A85" i="50"/>
  <c r="N82" i="50"/>
  <c r="N95" i="50" s="1"/>
  <c r="L82" i="50"/>
  <c r="J81" i="50"/>
  <c r="I81" i="50"/>
  <c r="G81" i="50"/>
  <c r="A81" i="50"/>
  <c r="J80" i="50"/>
  <c r="I80" i="50"/>
  <c r="G80" i="50"/>
  <c r="A80" i="50"/>
  <c r="J79" i="50"/>
  <c r="I79" i="50"/>
  <c r="G79" i="50"/>
  <c r="A79" i="50"/>
  <c r="J78" i="50"/>
  <c r="I78" i="50"/>
  <c r="G78" i="50"/>
  <c r="A78" i="50"/>
  <c r="J77" i="50"/>
  <c r="I77" i="50"/>
  <c r="G77" i="50"/>
  <c r="A77" i="50"/>
  <c r="J76" i="50"/>
  <c r="I76" i="50"/>
  <c r="G76" i="50"/>
  <c r="A76" i="50"/>
  <c r="J75" i="50"/>
  <c r="I75" i="50"/>
  <c r="G75" i="50"/>
  <c r="A75" i="50"/>
  <c r="J74" i="50"/>
  <c r="I74" i="50"/>
  <c r="G74" i="50"/>
  <c r="A74" i="50"/>
  <c r="J73" i="50"/>
  <c r="I73" i="50"/>
  <c r="G73" i="50"/>
  <c r="A73" i="50"/>
  <c r="J72" i="50"/>
  <c r="I72" i="50"/>
  <c r="G72" i="50"/>
  <c r="A72" i="50"/>
  <c r="J71" i="50"/>
  <c r="I71" i="50"/>
  <c r="I82" i="50" s="1"/>
  <c r="G71" i="50"/>
  <c r="A71" i="50"/>
  <c r="N68" i="50"/>
  <c r="L68" i="50"/>
  <c r="L95" i="50" s="1"/>
  <c r="J67" i="50"/>
  <c r="I67" i="50"/>
  <c r="G67" i="50"/>
  <c r="A67" i="50"/>
  <c r="J66" i="50"/>
  <c r="J68" i="50" s="1"/>
  <c r="I66" i="50"/>
  <c r="G66" i="50"/>
  <c r="A66" i="50"/>
  <c r="L55" i="50"/>
  <c r="L164" i="50" s="1"/>
  <c r="L168" i="50" s="1"/>
  <c r="L175" i="50" s="1"/>
  <c r="N53" i="50"/>
  <c r="L53" i="50"/>
  <c r="J52" i="50"/>
  <c r="I52" i="50"/>
  <c r="G52" i="50"/>
  <c r="A52" i="50"/>
  <c r="J51" i="50"/>
  <c r="I51" i="50"/>
  <c r="G51" i="50"/>
  <c r="A51" i="50"/>
  <c r="J50" i="50"/>
  <c r="I50" i="50"/>
  <c r="G50" i="50"/>
  <c r="A50" i="50"/>
  <c r="J49" i="50"/>
  <c r="I49" i="50"/>
  <c r="G49" i="50"/>
  <c r="A49" i="50"/>
  <c r="J48" i="50"/>
  <c r="I48" i="50"/>
  <c r="G48" i="50"/>
  <c r="A48" i="50"/>
  <c r="J47" i="50"/>
  <c r="I47" i="50"/>
  <c r="G47" i="50"/>
  <c r="A47" i="50"/>
  <c r="J46" i="50"/>
  <c r="I46" i="50"/>
  <c r="G46" i="50"/>
  <c r="A46" i="50"/>
  <c r="J45" i="50"/>
  <c r="I45" i="50"/>
  <c r="G45" i="50"/>
  <c r="A45" i="50"/>
  <c r="J44" i="50"/>
  <c r="J53" i="50" s="1"/>
  <c r="I44" i="50"/>
  <c r="I53" i="50" s="1"/>
  <c r="G44" i="50"/>
  <c r="G53" i="50" s="1"/>
  <c r="A44" i="50"/>
  <c r="N41" i="50"/>
  <c r="N55" i="50" s="1"/>
  <c r="N164" i="50" s="1"/>
  <c r="N168" i="50" s="1"/>
  <c r="N175" i="50" s="1"/>
  <c r="L41" i="50"/>
  <c r="J40" i="50"/>
  <c r="I40" i="50"/>
  <c r="G40" i="50"/>
  <c r="A40" i="50"/>
  <c r="J39" i="50"/>
  <c r="I39" i="50"/>
  <c r="G39" i="50"/>
  <c r="A39" i="50"/>
  <c r="J38" i="50"/>
  <c r="I38" i="50"/>
  <c r="G38" i="50"/>
  <c r="A38" i="50"/>
  <c r="J37" i="50"/>
  <c r="I37" i="50"/>
  <c r="G37" i="50"/>
  <c r="A37" i="50"/>
  <c r="J36" i="50"/>
  <c r="I36" i="50"/>
  <c r="G36" i="50"/>
  <c r="A36" i="50"/>
  <c r="J35" i="50"/>
  <c r="I35" i="50"/>
  <c r="I41" i="50" s="1"/>
  <c r="G35" i="50"/>
  <c r="G41" i="50" s="1"/>
  <c r="A35" i="50"/>
  <c r="N32" i="50"/>
  <c r="L32" i="50"/>
  <c r="J31" i="50"/>
  <c r="J32" i="50" s="1"/>
  <c r="I31" i="50"/>
  <c r="A31" i="50"/>
  <c r="J30" i="50"/>
  <c r="I30" i="50"/>
  <c r="I32" i="50" s="1"/>
  <c r="A30" i="50"/>
  <c r="J20" i="50"/>
  <c r="J160" i="50" s="1"/>
  <c r="I20" i="50"/>
  <c r="I160" i="50" s="1"/>
  <c r="J19" i="50"/>
  <c r="J159" i="50" s="1"/>
  <c r="I19" i="50"/>
  <c r="I159" i="50" s="1"/>
  <c r="J17" i="50"/>
  <c r="J157" i="50" s="1"/>
  <c r="I17" i="50"/>
  <c r="I157" i="50" s="1"/>
  <c r="A17" i="50"/>
  <c r="A157" i="50" s="1"/>
  <c r="J16" i="50"/>
  <c r="J156" i="50" s="1"/>
  <c r="I16" i="50"/>
  <c r="I156" i="50" s="1"/>
  <c r="A16" i="50"/>
  <c r="A156" i="50" s="1"/>
  <c r="I4" i="50"/>
  <c r="A224" i="30"/>
  <c r="A223" i="30"/>
  <c r="A222" i="30"/>
  <c r="A221" i="30"/>
  <c r="J219" i="30"/>
  <c r="A219" i="30"/>
  <c r="A218" i="30"/>
  <c r="A217" i="30"/>
  <c r="A216" i="30"/>
  <c r="A214" i="30"/>
  <c r="A211" i="30"/>
  <c r="J208" i="30"/>
  <c r="J217" i="30" s="1"/>
  <c r="M184" i="51" s="1"/>
  <c r="I208" i="30"/>
  <c r="I217" i="30" s="1"/>
  <c r="L184" i="51" s="1"/>
  <c r="G208" i="30"/>
  <c r="G217" i="30" s="1"/>
  <c r="J184" i="51" s="1"/>
  <c r="A208" i="30"/>
  <c r="A207" i="30"/>
  <c r="A206" i="30"/>
  <c r="A205" i="30"/>
  <c r="A199" i="30"/>
  <c r="A198" i="30"/>
  <c r="A197" i="30"/>
  <c r="A196" i="30"/>
  <c r="J160" i="30"/>
  <c r="I160" i="30"/>
  <c r="J159" i="30"/>
  <c r="I159" i="30"/>
  <c r="J157" i="30"/>
  <c r="I157" i="30"/>
  <c r="J156" i="30"/>
  <c r="I156" i="30"/>
  <c r="A146" i="30"/>
  <c r="J144" i="30"/>
  <c r="J149" i="30" s="1"/>
  <c r="J166" i="30" s="1"/>
  <c r="M139" i="51" s="1"/>
  <c r="I144" i="30"/>
  <c r="I219" i="30" s="1"/>
  <c r="L186" i="51" s="1"/>
  <c r="G144" i="30"/>
  <c r="G219" i="30" s="1"/>
  <c r="J186" i="51" s="1"/>
  <c r="A143" i="30"/>
  <c r="A142" i="30"/>
  <c r="A141" i="30"/>
  <c r="J137" i="30"/>
  <c r="I137" i="30"/>
  <c r="G137" i="30"/>
  <c r="G149" i="30" s="1"/>
  <c r="G166" i="30" s="1"/>
  <c r="J139" i="51" s="1"/>
  <c r="A136" i="30"/>
  <c r="A135" i="30"/>
  <c r="A134" i="30"/>
  <c r="A133" i="30"/>
  <c r="A132" i="30"/>
  <c r="A131" i="30"/>
  <c r="A130" i="30"/>
  <c r="A129" i="30"/>
  <c r="A128" i="30"/>
  <c r="A127" i="30"/>
  <c r="A126" i="30"/>
  <c r="A125" i="30"/>
  <c r="A124" i="30"/>
  <c r="A123" i="30"/>
  <c r="A122" i="30"/>
  <c r="J118" i="30"/>
  <c r="I118" i="30"/>
  <c r="G118" i="30"/>
  <c r="A117" i="30"/>
  <c r="A116" i="30"/>
  <c r="A115" i="30"/>
  <c r="A114" i="30"/>
  <c r="J110" i="30"/>
  <c r="I110" i="30"/>
  <c r="G110" i="30"/>
  <c r="A109" i="30"/>
  <c r="A108" i="30"/>
  <c r="A107" i="30"/>
  <c r="A106" i="30"/>
  <c r="A105" i="30"/>
  <c r="A104" i="30"/>
  <c r="A103" i="30"/>
  <c r="A102" i="30"/>
  <c r="A101" i="30"/>
  <c r="A100" i="30"/>
  <c r="J93" i="30"/>
  <c r="I93" i="30"/>
  <c r="G93" i="30"/>
  <c r="A92" i="30"/>
  <c r="A91" i="30"/>
  <c r="A90" i="30"/>
  <c r="A89" i="30"/>
  <c r="A88" i="30"/>
  <c r="A87" i="30"/>
  <c r="A86" i="30"/>
  <c r="A85" i="30"/>
  <c r="J82" i="30"/>
  <c r="J95" i="30" s="1"/>
  <c r="I82" i="30"/>
  <c r="I95" i="30" s="1"/>
  <c r="G82" i="30"/>
  <c r="A81" i="30"/>
  <c r="A80" i="30"/>
  <c r="A79" i="30"/>
  <c r="A78" i="30"/>
  <c r="A77" i="30"/>
  <c r="A76" i="30"/>
  <c r="A75" i="30"/>
  <c r="A74" i="30"/>
  <c r="A73" i="30"/>
  <c r="A72" i="30"/>
  <c r="A71" i="30"/>
  <c r="J68" i="30"/>
  <c r="I68" i="30"/>
  <c r="G68" i="30"/>
  <c r="G95" i="30" s="1"/>
  <c r="A67" i="30"/>
  <c r="A66" i="30"/>
  <c r="J53" i="30"/>
  <c r="J55" i="30" s="1"/>
  <c r="J164" i="30" s="1"/>
  <c r="I53" i="30"/>
  <c r="I55" i="30" s="1"/>
  <c r="I164" i="30" s="1"/>
  <c r="G53" i="30"/>
  <c r="A52" i="30"/>
  <c r="A51" i="30"/>
  <c r="A50" i="30"/>
  <c r="A49" i="30"/>
  <c r="A48" i="30"/>
  <c r="A47" i="30"/>
  <c r="A46" i="30"/>
  <c r="A45" i="30"/>
  <c r="A44" i="30"/>
  <c r="J41" i="30"/>
  <c r="I41" i="30"/>
  <c r="G41" i="30"/>
  <c r="A40" i="30"/>
  <c r="A39" i="30"/>
  <c r="A38" i="30"/>
  <c r="A37" i="30"/>
  <c r="A36" i="30"/>
  <c r="A35" i="30"/>
  <c r="J32" i="30"/>
  <c r="I32" i="30"/>
  <c r="A31" i="30"/>
  <c r="A30" i="30"/>
  <c r="H20" i="30"/>
  <c r="H160" i="30" s="1"/>
  <c r="H19" i="30"/>
  <c r="H159" i="30" s="1"/>
  <c r="A17" i="30"/>
  <c r="A157" i="30" s="1"/>
  <c r="A16" i="30"/>
  <c r="A156" i="30" s="1"/>
  <c r="G4" i="30"/>
  <c r="G36" i="36"/>
  <c r="F36" i="36"/>
  <c r="E36" i="36"/>
  <c r="D36" i="36"/>
  <c r="G35" i="36"/>
  <c r="F35" i="36"/>
  <c r="E35" i="36"/>
  <c r="D35" i="36"/>
  <c r="G34" i="36"/>
  <c r="G37" i="36" s="1"/>
  <c r="F34" i="36"/>
  <c r="F37" i="36" s="1"/>
  <c r="E34" i="36"/>
  <c r="E37" i="36" s="1"/>
  <c r="D34" i="36"/>
  <c r="D37" i="36" s="1"/>
  <c r="E4" i="36"/>
  <c r="B45" i="43"/>
  <c r="A1" i="43"/>
  <c r="A6" i="46"/>
  <c r="O21" i="17"/>
  <c r="B7" i="43" s="1"/>
  <c r="G15" i="44"/>
  <c r="G13" i="44"/>
  <c r="G12" i="44"/>
  <c r="G11" i="44"/>
  <c r="G9" i="44"/>
  <c r="G8" i="44"/>
  <c r="G16" i="44" s="1"/>
  <c r="F8" i="44"/>
  <c r="B4" i="44"/>
  <c r="J185" i="9"/>
  <c r="K184" i="9"/>
  <c r="J184" i="9"/>
  <c r="I184" i="9"/>
  <c r="I183" i="9"/>
  <c r="H183" i="9"/>
  <c r="K182" i="9"/>
  <c r="I182" i="9"/>
  <c r="B176" i="9"/>
  <c r="A176" i="9"/>
  <c r="K174" i="9"/>
  <c r="K183" i="9" s="1"/>
  <c r="J174" i="9"/>
  <c r="J178" i="9" s="1"/>
  <c r="J179" i="9" s="1"/>
  <c r="I174" i="9"/>
  <c r="H174" i="9"/>
  <c r="B174" i="9"/>
  <c r="L173" i="9"/>
  <c r="H169" i="8" s="1"/>
  <c r="J169" i="8" s="1"/>
  <c r="H173" i="9"/>
  <c r="B173" i="9"/>
  <c r="A173" i="9"/>
  <c r="L172" i="9"/>
  <c r="H206" i="30" s="1"/>
  <c r="H172" i="9"/>
  <c r="B172" i="9"/>
  <c r="A172" i="9"/>
  <c r="L171" i="9"/>
  <c r="L174" i="9" s="1"/>
  <c r="L183" i="9" s="1"/>
  <c r="H171" i="9"/>
  <c r="B171" i="9"/>
  <c r="A171" i="9"/>
  <c r="K165" i="9"/>
  <c r="J165" i="9"/>
  <c r="J182" i="9" s="1"/>
  <c r="I165" i="9"/>
  <c r="I178" i="9" s="1"/>
  <c r="I179" i="9" s="1"/>
  <c r="B165" i="9"/>
  <c r="L164" i="9"/>
  <c r="H160" i="8" s="1"/>
  <c r="J160" i="8" s="1"/>
  <c r="H164" i="9"/>
  <c r="B164" i="9"/>
  <c r="A164" i="9"/>
  <c r="L163" i="9"/>
  <c r="H197" i="30" s="1"/>
  <c r="H163" i="9"/>
  <c r="B163" i="9"/>
  <c r="A163" i="9"/>
  <c r="B162" i="9"/>
  <c r="K151" i="9"/>
  <c r="J151" i="9"/>
  <c r="I151" i="9"/>
  <c r="B140" i="9"/>
  <c r="B139" i="9"/>
  <c r="B138" i="9"/>
  <c r="H132" i="9"/>
  <c r="L132" i="9" s="1"/>
  <c r="B132" i="9"/>
  <c r="A132" i="9"/>
  <c r="K130" i="9"/>
  <c r="K185" i="9" s="1"/>
  <c r="J130" i="9"/>
  <c r="I130" i="9"/>
  <c r="I185" i="9" s="1"/>
  <c r="H129" i="9"/>
  <c r="L129" i="9" s="1"/>
  <c r="H130" i="8" s="1"/>
  <c r="J130" i="8" s="1"/>
  <c r="B129" i="9"/>
  <c r="A129" i="9"/>
  <c r="H128" i="9"/>
  <c r="L128" i="9" s="1"/>
  <c r="B128" i="9"/>
  <c r="A128" i="9"/>
  <c r="H127" i="9"/>
  <c r="H130" i="9" s="1"/>
  <c r="H185" i="9" s="1"/>
  <c r="B127" i="9"/>
  <c r="A127" i="9"/>
  <c r="K123" i="9"/>
  <c r="J123" i="9"/>
  <c r="I123" i="9"/>
  <c r="H122" i="9"/>
  <c r="L122" i="9" s="1"/>
  <c r="B122" i="9"/>
  <c r="A122" i="9"/>
  <c r="H121" i="9"/>
  <c r="L121" i="9" s="1"/>
  <c r="B121" i="9"/>
  <c r="A121" i="9"/>
  <c r="H120" i="9"/>
  <c r="L120" i="9" s="1"/>
  <c r="B120" i="9"/>
  <c r="A120" i="9"/>
  <c r="H119" i="9"/>
  <c r="L119" i="9" s="1"/>
  <c r="B119" i="9"/>
  <c r="A119" i="9"/>
  <c r="H118" i="9"/>
  <c r="L118" i="9" s="1"/>
  <c r="B118" i="9"/>
  <c r="A118" i="9"/>
  <c r="H117" i="9"/>
  <c r="L117" i="9" s="1"/>
  <c r="B117" i="9"/>
  <c r="A117" i="9"/>
  <c r="H116" i="9"/>
  <c r="L116" i="9" s="1"/>
  <c r="B116" i="9"/>
  <c r="A116" i="9"/>
  <c r="H115" i="9"/>
  <c r="L115" i="9" s="1"/>
  <c r="B115" i="9"/>
  <c r="A115" i="9"/>
  <c r="H114" i="9"/>
  <c r="L114" i="9" s="1"/>
  <c r="B114" i="9"/>
  <c r="A114" i="9"/>
  <c r="H113" i="9"/>
  <c r="L113" i="9" s="1"/>
  <c r="B113" i="9"/>
  <c r="A113" i="9"/>
  <c r="H112" i="9"/>
  <c r="L112" i="9" s="1"/>
  <c r="B112" i="9"/>
  <c r="A112" i="9"/>
  <c r="H111" i="9"/>
  <c r="L111" i="9" s="1"/>
  <c r="B111" i="9"/>
  <c r="A111" i="9"/>
  <c r="H110" i="9"/>
  <c r="L110" i="9" s="1"/>
  <c r="B110" i="9"/>
  <c r="A110" i="9"/>
  <c r="H109" i="9"/>
  <c r="L109" i="9" s="1"/>
  <c r="B109" i="9"/>
  <c r="A109" i="9"/>
  <c r="H108" i="9"/>
  <c r="H123" i="9" s="1"/>
  <c r="B108" i="9"/>
  <c r="A108" i="9"/>
  <c r="K104" i="9"/>
  <c r="J104" i="9"/>
  <c r="I104" i="9"/>
  <c r="H103" i="9"/>
  <c r="L103" i="9" s="1"/>
  <c r="H117" i="30" s="1"/>
  <c r="B103" i="9"/>
  <c r="A103" i="9"/>
  <c r="H102" i="9"/>
  <c r="L102" i="9" s="1"/>
  <c r="B102" i="9"/>
  <c r="A102" i="9"/>
  <c r="H101" i="9"/>
  <c r="L101" i="9" s="1"/>
  <c r="H102" i="8" s="1"/>
  <c r="B101" i="9"/>
  <c r="A101" i="9"/>
  <c r="H100" i="9"/>
  <c r="H104" i="9" s="1"/>
  <c r="B100" i="9"/>
  <c r="A100" i="9"/>
  <c r="K96" i="9"/>
  <c r="J96" i="9"/>
  <c r="I96" i="9"/>
  <c r="H95" i="9"/>
  <c r="L95" i="9" s="1"/>
  <c r="B95" i="9"/>
  <c r="A95" i="9"/>
  <c r="H94" i="9"/>
  <c r="L94" i="9" s="1"/>
  <c r="B94" i="9"/>
  <c r="A94" i="9"/>
  <c r="B93" i="9"/>
  <c r="A93" i="9"/>
  <c r="H92" i="9"/>
  <c r="L92" i="9" s="1"/>
  <c r="B92" i="9"/>
  <c r="A92" i="9"/>
  <c r="H91" i="9"/>
  <c r="L91" i="9" s="1"/>
  <c r="B91" i="9"/>
  <c r="A91" i="9"/>
  <c r="H90" i="9"/>
  <c r="L90" i="9" s="1"/>
  <c r="B90" i="9"/>
  <c r="A90" i="9"/>
  <c r="H89" i="9"/>
  <c r="L89" i="9" s="1"/>
  <c r="B89" i="9"/>
  <c r="A89" i="9"/>
  <c r="H88" i="9"/>
  <c r="L88" i="9" s="1"/>
  <c r="B88" i="9"/>
  <c r="A88" i="9"/>
  <c r="H87" i="9"/>
  <c r="L87" i="9" s="1"/>
  <c r="B87" i="9"/>
  <c r="A87" i="9"/>
  <c r="H86" i="9"/>
  <c r="L86" i="9" s="1"/>
  <c r="B86" i="9"/>
  <c r="A86" i="9"/>
  <c r="I81" i="9"/>
  <c r="K79" i="9"/>
  <c r="J79" i="9"/>
  <c r="J81" i="9" s="1"/>
  <c r="I79" i="9"/>
  <c r="H78" i="9"/>
  <c r="L78" i="9" s="1"/>
  <c r="B78" i="9"/>
  <c r="A78" i="9"/>
  <c r="H77" i="9"/>
  <c r="L77" i="9" s="1"/>
  <c r="B77" i="9"/>
  <c r="A77" i="9"/>
  <c r="H76" i="9"/>
  <c r="L76" i="9" s="1"/>
  <c r="B76" i="9"/>
  <c r="A76" i="9"/>
  <c r="H75" i="9"/>
  <c r="L75" i="9" s="1"/>
  <c r="B75" i="9"/>
  <c r="A75" i="9"/>
  <c r="H74" i="9"/>
  <c r="L74" i="9" s="1"/>
  <c r="B74" i="9"/>
  <c r="A74" i="9"/>
  <c r="H73" i="9"/>
  <c r="L73" i="9" s="1"/>
  <c r="B73" i="9"/>
  <c r="A73" i="9"/>
  <c r="H72" i="9"/>
  <c r="L72" i="9" s="1"/>
  <c r="B72" i="9"/>
  <c r="A72" i="9"/>
  <c r="H71" i="9"/>
  <c r="H79" i="9" s="1"/>
  <c r="B71" i="9"/>
  <c r="A71" i="9"/>
  <c r="K68" i="9"/>
  <c r="K81" i="9" s="1"/>
  <c r="J68" i="9"/>
  <c r="I68" i="9"/>
  <c r="H67" i="9"/>
  <c r="L67" i="9" s="1"/>
  <c r="H68" i="8" s="1"/>
  <c r="J68" i="8" s="1"/>
  <c r="B67" i="9"/>
  <c r="A67" i="9"/>
  <c r="H66" i="9"/>
  <c r="L66" i="9" s="1"/>
  <c r="B66" i="9"/>
  <c r="A66" i="9"/>
  <c r="H65" i="9"/>
  <c r="L65" i="9" s="1"/>
  <c r="H79" i="30" s="1"/>
  <c r="B65" i="9"/>
  <c r="A65" i="9"/>
  <c r="H64" i="9"/>
  <c r="L64" i="9" s="1"/>
  <c r="B64" i="9"/>
  <c r="A64" i="9"/>
  <c r="H63" i="9"/>
  <c r="L63" i="9" s="1"/>
  <c r="H64" i="8" s="1"/>
  <c r="J64" i="8" s="1"/>
  <c r="B63" i="9"/>
  <c r="A63" i="9"/>
  <c r="H62" i="9"/>
  <c r="L62" i="9" s="1"/>
  <c r="B62" i="9"/>
  <c r="A62" i="9"/>
  <c r="H61" i="9"/>
  <c r="L61" i="9" s="1"/>
  <c r="H75" i="30" s="1"/>
  <c r="B61" i="9"/>
  <c r="A61" i="9"/>
  <c r="H60" i="9"/>
  <c r="L60" i="9" s="1"/>
  <c r="B60" i="9"/>
  <c r="A60" i="9"/>
  <c r="H59" i="9"/>
  <c r="L59" i="9" s="1"/>
  <c r="H60" i="8" s="1"/>
  <c r="J60" i="8" s="1"/>
  <c r="B59" i="9"/>
  <c r="A59" i="9"/>
  <c r="H58" i="9"/>
  <c r="L58" i="9" s="1"/>
  <c r="B58" i="9"/>
  <c r="A58" i="9"/>
  <c r="H57" i="9"/>
  <c r="H68" i="9" s="1"/>
  <c r="B57" i="9"/>
  <c r="A57" i="9"/>
  <c r="K54" i="9"/>
  <c r="K135" i="9" s="1"/>
  <c r="K147" i="9" s="1"/>
  <c r="J54" i="9"/>
  <c r="J135" i="9" s="1"/>
  <c r="J147" i="9" s="1"/>
  <c r="I54" i="9"/>
  <c r="I135" i="9" s="1"/>
  <c r="I147" i="9" s="1"/>
  <c r="H53" i="9"/>
  <c r="L53" i="9" s="1"/>
  <c r="B53" i="9"/>
  <c r="A53" i="9"/>
  <c r="H52" i="9"/>
  <c r="L52" i="9" s="1"/>
  <c r="B52" i="9"/>
  <c r="A52" i="9"/>
  <c r="J42" i="9"/>
  <c r="K40" i="9"/>
  <c r="K43" i="9" s="1"/>
  <c r="J40" i="9"/>
  <c r="I40" i="9"/>
  <c r="H40" i="9"/>
  <c r="L39" i="9"/>
  <c r="H52" i="30" s="1"/>
  <c r="H39" i="9"/>
  <c r="B39" i="9"/>
  <c r="A39" i="9"/>
  <c r="L38" i="9"/>
  <c r="H51" i="30" s="1"/>
  <c r="H38" i="9"/>
  <c r="B38" i="9"/>
  <c r="A38" i="9"/>
  <c r="L37" i="9"/>
  <c r="H50" i="30" s="1"/>
  <c r="H37" i="9"/>
  <c r="B37" i="9"/>
  <c r="A37" i="9"/>
  <c r="L36" i="9"/>
  <c r="H36" i="8" s="1"/>
  <c r="J36" i="8" s="1"/>
  <c r="H36" i="9"/>
  <c r="B36" i="9"/>
  <c r="A36" i="9"/>
  <c r="L35" i="9"/>
  <c r="H48" i="30" s="1"/>
  <c r="H35" i="9"/>
  <c r="B35" i="9"/>
  <c r="A35" i="9"/>
  <c r="L34" i="9"/>
  <c r="H47" i="30" s="1"/>
  <c r="H34" i="9"/>
  <c r="B34" i="9"/>
  <c r="A34" i="9"/>
  <c r="L33" i="9"/>
  <c r="H46" i="30" s="1"/>
  <c r="H33" i="9"/>
  <c r="B33" i="9"/>
  <c r="A33" i="9"/>
  <c r="L32" i="9"/>
  <c r="H32" i="8" s="1"/>
  <c r="J32" i="8" s="1"/>
  <c r="H32" i="9"/>
  <c r="B32" i="9"/>
  <c r="A32" i="9"/>
  <c r="L31" i="9"/>
  <c r="H44" i="30" s="1"/>
  <c r="H31" i="9"/>
  <c r="B31" i="9"/>
  <c r="A31" i="9"/>
  <c r="K28" i="9"/>
  <c r="J28" i="9"/>
  <c r="J43" i="9" s="1"/>
  <c r="I28" i="9"/>
  <c r="I42" i="9" s="1"/>
  <c r="H27" i="9"/>
  <c r="L27" i="9" s="1"/>
  <c r="B27" i="9"/>
  <c r="A27" i="9"/>
  <c r="H26" i="9"/>
  <c r="L26" i="9" s="1"/>
  <c r="B26" i="9"/>
  <c r="A26" i="9"/>
  <c r="H25" i="9"/>
  <c r="L25" i="9" s="1"/>
  <c r="B25" i="9"/>
  <c r="A25" i="9"/>
  <c r="H24" i="9"/>
  <c r="L24" i="9" s="1"/>
  <c r="B24" i="9"/>
  <c r="A24" i="9"/>
  <c r="H23" i="9"/>
  <c r="L23" i="9" s="1"/>
  <c r="B23" i="9"/>
  <c r="A23" i="9"/>
  <c r="H22" i="9"/>
  <c r="L22" i="9" s="1"/>
  <c r="B22" i="9"/>
  <c r="A22" i="9"/>
  <c r="K19" i="9"/>
  <c r="J19" i="9"/>
  <c r="I19" i="9"/>
  <c r="I43" i="9" s="1"/>
  <c r="B18" i="9"/>
  <c r="A18" i="9"/>
  <c r="B17" i="9"/>
  <c r="A17" i="9"/>
  <c r="B4" i="9"/>
  <c r="B3" i="9"/>
  <c r="B178" i="8"/>
  <c r="B177" i="8"/>
  <c r="B172" i="8"/>
  <c r="A172" i="8"/>
  <c r="I170" i="8"/>
  <c r="I178" i="8" s="1"/>
  <c r="B170" i="8"/>
  <c r="G169" i="8"/>
  <c r="B169" i="8"/>
  <c r="A169" i="8"/>
  <c r="H168" i="8"/>
  <c r="J168" i="8" s="1"/>
  <c r="G168" i="8"/>
  <c r="B168" i="8"/>
  <c r="A168" i="8"/>
  <c r="G167" i="8"/>
  <c r="G170" i="8" s="1"/>
  <c r="B167" i="8"/>
  <c r="A167" i="8"/>
  <c r="I161" i="8"/>
  <c r="I172" i="8" s="1"/>
  <c r="I179" i="8" s="1"/>
  <c r="B161" i="8"/>
  <c r="G160" i="8"/>
  <c r="B160" i="8"/>
  <c r="A160" i="8"/>
  <c r="H159" i="8"/>
  <c r="J159" i="8" s="1"/>
  <c r="G159" i="8"/>
  <c r="B159" i="8"/>
  <c r="A159" i="8"/>
  <c r="B158" i="8"/>
  <c r="G133" i="8"/>
  <c r="B133" i="8"/>
  <c r="A133" i="8"/>
  <c r="I131" i="8"/>
  <c r="G130" i="8"/>
  <c r="B130" i="8"/>
  <c r="A130" i="8"/>
  <c r="G129" i="8"/>
  <c r="B129" i="8"/>
  <c r="A129" i="8"/>
  <c r="G128" i="8"/>
  <c r="G131" i="8" s="1"/>
  <c r="B128" i="8"/>
  <c r="A128" i="8"/>
  <c r="I124" i="8"/>
  <c r="G123" i="8"/>
  <c r="B123" i="8"/>
  <c r="A123" i="8"/>
  <c r="G122" i="8"/>
  <c r="B122" i="8"/>
  <c r="A122" i="8"/>
  <c r="G121" i="8"/>
  <c r="B121" i="8"/>
  <c r="A121" i="8"/>
  <c r="G120" i="8"/>
  <c r="B120" i="8"/>
  <c r="A120" i="8"/>
  <c r="G119" i="8"/>
  <c r="B119" i="8"/>
  <c r="A119" i="8"/>
  <c r="G118" i="8"/>
  <c r="B118" i="8"/>
  <c r="A118" i="8"/>
  <c r="G117" i="8"/>
  <c r="B117" i="8"/>
  <c r="A117" i="8"/>
  <c r="G116" i="8"/>
  <c r="B116" i="8"/>
  <c r="A116" i="8"/>
  <c r="G115" i="8"/>
  <c r="B115" i="8"/>
  <c r="A115" i="8"/>
  <c r="G114" i="8"/>
  <c r="B114" i="8"/>
  <c r="A114" i="8"/>
  <c r="G113" i="8"/>
  <c r="B113" i="8"/>
  <c r="A113" i="8"/>
  <c r="G112" i="8"/>
  <c r="B112" i="8"/>
  <c r="A112" i="8"/>
  <c r="G111" i="8"/>
  <c r="B111" i="8"/>
  <c r="A111" i="8"/>
  <c r="G110" i="8"/>
  <c r="B110" i="8"/>
  <c r="A110" i="8"/>
  <c r="G109" i="8"/>
  <c r="B109" i="8"/>
  <c r="A109" i="8"/>
  <c r="I105" i="8"/>
  <c r="G104" i="8"/>
  <c r="B104" i="8"/>
  <c r="A104" i="8"/>
  <c r="G103" i="8"/>
  <c r="B103" i="8"/>
  <c r="A103" i="8"/>
  <c r="G102" i="8"/>
  <c r="B102" i="8"/>
  <c r="A102" i="8"/>
  <c r="G101" i="8"/>
  <c r="B101" i="8"/>
  <c r="A101" i="8"/>
  <c r="I97" i="8"/>
  <c r="G96" i="8"/>
  <c r="B96" i="8"/>
  <c r="A96" i="8"/>
  <c r="G95" i="8"/>
  <c r="B95" i="8"/>
  <c r="A95" i="8"/>
  <c r="B94" i="8"/>
  <c r="A94" i="8"/>
  <c r="G93" i="8"/>
  <c r="B93" i="8"/>
  <c r="A93" i="8"/>
  <c r="G92" i="8"/>
  <c r="B92" i="8"/>
  <c r="A92" i="8"/>
  <c r="G91" i="8"/>
  <c r="B91" i="8"/>
  <c r="A91" i="8"/>
  <c r="G90" i="8"/>
  <c r="B90" i="8"/>
  <c r="A90" i="8"/>
  <c r="G89" i="8"/>
  <c r="B89" i="8"/>
  <c r="A89" i="8"/>
  <c r="G88" i="8"/>
  <c r="B88" i="8"/>
  <c r="A88" i="8"/>
  <c r="G87" i="8"/>
  <c r="B87" i="8"/>
  <c r="A87" i="8"/>
  <c r="I80" i="8"/>
  <c r="I82" i="8" s="1"/>
  <c r="G79" i="8"/>
  <c r="B79" i="8"/>
  <c r="A79" i="8"/>
  <c r="G78" i="8"/>
  <c r="B78" i="8"/>
  <c r="A78" i="8"/>
  <c r="G77" i="8"/>
  <c r="B77" i="8"/>
  <c r="A77" i="8"/>
  <c r="G76" i="8"/>
  <c r="B76" i="8"/>
  <c r="A76" i="8"/>
  <c r="G75" i="8"/>
  <c r="B75" i="8"/>
  <c r="A75" i="8"/>
  <c r="G74" i="8"/>
  <c r="B74" i="8"/>
  <c r="A74" i="8"/>
  <c r="G73" i="8"/>
  <c r="B73" i="8"/>
  <c r="A73" i="8"/>
  <c r="G72" i="8"/>
  <c r="B72" i="8"/>
  <c r="A72" i="8"/>
  <c r="I69" i="8"/>
  <c r="G68" i="8"/>
  <c r="B68" i="8"/>
  <c r="A68" i="8"/>
  <c r="G67" i="8"/>
  <c r="B67" i="8"/>
  <c r="A67" i="8"/>
  <c r="G66" i="8"/>
  <c r="B66" i="8"/>
  <c r="A66" i="8"/>
  <c r="G65" i="8"/>
  <c r="B65" i="8"/>
  <c r="A65" i="8"/>
  <c r="G64" i="8"/>
  <c r="B64" i="8"/>
  <c r="A64" i="8"/>
  <c r="G63" i="8"/>
  <c r="B63" i="8"/>
  <c r="A63" i="8"/>
  <c r="G62" i="8"/>
  <c r="B62" i="8"/>
  <c r="A62" i="8"/>
  <c r="G61" i="8"/>
  <c r="B61" i="8"/>
  <c r="A61" i="8"/>
  <c r="G60" i="8"/>
  <c r="B60" i="8"/>
  <c r="A60" i="8"/>
  <c r="G59" i="8"/>
  <c r="B59" i="8"/>
  <c r="A59" i="8"/>
  <c r="G58" i="8"/>
  <c r="B58" i="8"/>
  <c r="A58" i="8"/>
  <c r="I55" i="8"/>
  <c r="I135" i="8" s="1"/>
  <c r="I147" i="8" s="1"/>
  <c r="G54" i="8"/>
  <c r="B54" i="8"/>
  <c r="A54" i="8"/>
  <c r="G53" i="8"/>
  <c r="G55" i="8" s="1"/>
  <c r="B53" i="8"/>
  <c r="A53" i="8"/>
  <c r="I40" i="8"/>
  <c r="I42" i="8" s="1"/>
  <c r="H39" i="8"/>
  <c r="J39" i="8" s="1"/>
  <c r="G39" i="8"/>
  <c r="B39" i="8"/>
  <c r="A39" i="8"/>
  <c r="G38" i="8"/>
  <c r="B38" i="8"/>
  <c r="A38" i="8"/>
  <c r="H37" i="8"/>
  <c r="J37" i="8" s="1"/>
  <c r="G37" i="8"/>
  <c r="B37" i="8"/>
  <c r="A37" i="8"/>
  <c r="G36" i="8"/>
  <c r="B36" i="8"/>
  <c r="A36" i="8"/>
  <c r="H35" i="8"/>
  <c r="J35" i="8" s="1"/>
  <c r="G35" i="8"/>
  <c r="B35" i="8"/>
  <c r="A35" i="8"/>
  <c r="G34" i="8"/>
  <c r="B34" i="8"/>
  <c r="A34" i="8"/>
  <c r="H33" i="8"/>
  <c r="J33" i="8" s="1"/>
  <c r="G33" i="8"/>
  <c r="B33" i="8"/>
  <c r="A33" i="8"/>
  <c r="G32" i="8"/>
  <c r="B32" i="8"/>
  <c r="A32" i="8"/>
  <c r="H31" i="8"/>
  <c r="J31" i="8" s="1"/>
  <c r="G31" i="8"/>
  <c r="B31" i="8"/>
  <c r="A31" i="8"/>
  <c r="I28" i="8"/>
  <c r="G27" i="8"/>
  <c r="B27" i="8"/>
  <c r="A27" i="8"/>
  <c r="G26" i="8"/>
  <c r="B26" i="8"/>
  <c r="A26" i="8"/>
  <c r="G25" i="8"/>
  <c r="B25" i="8"/>
  <c r="A25" i="8"/>
  <c r="G24" i="8"/>
  <c r="B24" i="8"/>
  <c r="A24" i="8"/>
  <c r="G23" i="8"/>
  <c r="B23" i="8"/>
  <c r="A23" i="8"/>
  <c r="G22" i="8"/>
  <c r="G28" i="8" s="1"/>
  <c r="B22" i="8"/>
  <c r="A22" i="8"/>
  <c r="B18" i="8"/>
  <c r="A18" i="8"/>
  <c r="B17" i="8"/>
  <c r="A17" i="8"/>
  <c r="B4" i="8"/>
  <c r="B3" i="8"/>
  <c r="D3" i="36" s="1"/>
  <c r="G3" i="30" s="1"/>
  <c r="G3" i="50" s="1"/>
  <c r="M186" i="51"/>
  <c r="C186" i="51"/>
  <c r="C185" i="51"/>
  <c r="C184" i="51"/>
  <c r="C183" i="51"/>
  <c r="C181" i="51"/>
  <c r="C178" i="51"/>
  <c r="B178" i="51"/>
  <c r="C175" i="51"/>
  <c r="M174" i="51"/>
  <c r="L174" i="51"/>
  <c r="J174" i="51"/>
  <c r="I174" i="51"/>
  <c r="C174" i="51"/>
  <c r="B174" i="51"/>
  <c r="M173" i="51"/>
  <c r="L173" i="51"/>
  <c r="J173" i="51"/>
  <c r="I173" i="51"/>
  <c r="C173" i="51"/>
  <c r="B173" i="51"/>
  <c r="M172" i="51"/>
  <c r="L172" i="51"/>
  <c r="L175" i="51" s="1"/>
  <c r="J172" i="51"/>
  <c r="J175" i="51" s="1"/>
  <c r="I172" i="51"/>
  <c r="I175" i="51" s="1"/>
  <c r="C172" i="51"/>
  <c r="B172" i="51"/>
  <c r="C166" i="51"/>
  <c r="M165" i="51"/>
  <c r="L165" i="51"/>
  <c r="J165" i="51"/>
  <c r="I165" i="51"/>
  <c r="C165" i="51"/>
  <c r="B165" i="51"/>
  <c r="M164" i="51"/>
  <c r="L164" i="51"/>
  <c r="J164" i="51"/>
  <c r="I164" i="51"/>
  <c r="C164" i="51"/>
  <c r="B164" i="51"/>
  <c r="C163" i="51"/>
  <c r="M148" i="51"/>
  <c r="L148" i="51"/>
  <c r="K148" i="51"/>
  <c r="M131" i="51"/>
  <c r="L131" i="51"/>
  <c r="C131" i="51"/>
  <c r="B131" i="51"/>
  <c r="M129" i="51"/>
  <c r="L129" i="51"/>
  <c r="J129" i="51"/>
  <c r="I129" i="51"/>
  <c r="C129" i="51"/>
  <c r="B129" i="51"/>
  <c r="M128" i="51"/>
  <c r="L128" i="51"/>
  <c r="L130" i="51" s="1"/>
  <c r="J128" i="51"/>
  <c r="I128" i="51"/>
  <c r="C128" i="51"/>
  <c r="B128" i="51"/>
  <c r="M127" i="51"/>
  <c r="M130" i="51" s="1"/>
  <c r="L127" i="51"/>
  <c r="J127" i="51"/>
  <c r="I127" i="51"/>
  <c r="I130" i="51" s="1"/>
  <c r="C127" i="51"/>
  <c r="B127" i="51"/>
  <c r="M125" i="51"/>
  <c r="L125" i="51"/>
  <c r="J125" i="51"/>
  <c r="I125" i="51"/>
  <c r="C125" i="51"/>
  <c r="B125" i="51"/>
  <c r="M124" i="51"/>
  <c r="L124" i="51"/>
  <c r="J124" i="51"/>
  <c r="I124" i="51"/>
  <c r="C124" i="51"/>
  <c r="B124" i="51"/>
  <c r="M120" i="51"/>
  <c r="L120" i="51"/>
  <c r="J120" i="51"/>
  <c r="I120" i="51"/>
  <c r="C120" i="51"/>
  <c r="B120" i="51"/>
  <c r="M119" i="51"/>
  <c r="L119" i="51"/>
  <c r="J119" i="51"/>
  <c r="I119" i="51"/>
  <c r="C119" i="51"/>
  <c r="B119" i="51"/>
  <c r="M118" i="51"/>
  <c r="L118" i="51"/>
  <c r="J118" i="51"/>
  <c r="I118" i="51"/>
  <c r="C118" i="51"/>
  <c r="B118" i="51"/>
  <c r="M114" i="51"/>
  <c r="L114" i="51"/>
  <c r="J114" i="51"/>
  <c r="I114" i="51"/>
  <c r="C114" i="51"/>
  <c r="B114" i="51"/>
  <c r="M113" i="51"/>
  <c r="L113" i="51"/>
  <c r="J113" i="51"/>
  <c r="I113" i="51"/>
  <c r="C113" i="51"/>
  <c r="B113" i="51"/>
  <c r="M111" i="51"/>
  <c r="L111" i="51"/>
  <c r="J111" i="51"/>
  <c r="I111" i="51"/>
  <c r="C111" i="51"/>
  <c r="B111" i="51"/>
  <c r="M110" i="51"/>
  <c r="L110" i="51"/>
  <c r="J110" i="51"/>
  <c r="I110" i="51"/>
  <c r="C110" i="51"/>
  <c r="B110" i="51"/>
  <c r="M109" i="51"/>
  <c r="L109" i="51"/>
  <c r="J109" i="51"/>
  <c r="I109" i="51"/>
  <c r="C109" i="51"/>
  <c r="B109" i="51"/>
  <c r="M107" i="51"/>
  <c r="L107" i="51"/>
  <c r="J107" i="51"/>
  <c r="I107" i="51"/>
  <c r="C107" i="51"/>
  <c r="B107" i="51"/>
  <c r="M106" i="51"/>
  <c r="L106" i="51"/>
  <c r="J106" i="51"/>
  <c r="I106" i="51"/>
  <c r="C106" i="51"/>
  <c r="B106" i="51"/>
  <c r="M105" i="51"/>
  <c r="L105" i="51"/>
  <c r="J105" i="51"/>
  <c r="I105" i="51"/>
  <c r="C105" i="51"/>
  <c r="B105" i="51"/>
  <c r="M104" i="51"/>
  <c r="L104" i="51"/>
  <c r="J104" i="51"/>
  <c r="I104" i="51"/>
  <c r="C104" i="51"/>
  <c r="B104" i="51"/>
  <c r="M102" i="51"/>
  <c r="M126" i="51" s="1"/>
  <c r="L102" i="51"/>
  <c r="J102" i="51"/>
  <c r="I102" i="51"/>
  <c r="C102" i="51"/>
  <c r="B102" i="51"/>
  <c r="M100" i="51"/>
  <c r="L100" i="51"/>
  <c r="J100" i="51"/>
  <c r="I100" i="51"/>
  <c r="C100" i="51"/>
  <c r="B100" i="51"/>
  <c r="C99" i="51"/>
  <c r="M98" i="51"/>
  <c r="L98" i="51"/>
  <c r="J98" i="51"/>
  <c r="I98" i="51"/>
  <c r="C98" i="51"/>
  <c r="B98" i="51"/>
  <c r="M97" i="51"/>
  <c r="L97" i="51"/>
  <c r="L101" i="51" s="1"/>
  <c r="J97" i="51"/>
  <c r="J101" i="51" s="1"/>
  <c r="I97" i="51"/>
  <c r="C97" i="51"/>
  <c r="B97" i="51"/>
  <c r="M93" i="51"/>
  <c r="M101" i="51" s="1"/>
  <c r="L93" i="51"/>
  <c r="J93" i="51"/>
  <c r="I93" i="51"/>
  <c r="C93" i="51"/>
  <c r="B93" i="51"/>
  <c r="M91" i="51"/>
  <c r="L91" i="51"/>
  <c r="J91" i="51"/>
  <c r="I91" i="51"/>
  <c r="C91" i="51"/>
  <c r="B91" i="51"/>
  <c r="M90" i="51"/>
  <c r="L90" i="51"/>
  <c r="J90" i="51"/>
  <c r="I90" i="51"/>
  <c r="C90" i="51"/>
  <c r="B90" i="51"/>
  <c r="M89" i="51"/>
  <c r="L89" i="51"/>
  <c r="J89" i="51"/>
  <c r="I89" i="51"/>
  <c r="C89" i="51"/>
  <c r="B89" i="51"/>
  <c r="M88" i="51"/>
  <c r="L88" i="51"/>
  <c r="J88" i="51"/>
  <c r="I88" i="51"/>
  <c r="C88" i="51"/>
  <c r="B88" i="51"/>
  <c r="M87" i="51"/>
  <c r="L87" i="51"/>
  <c r="J87" i="51"/>
  <c r="I87" i="51"/>
  <c r="C87" i="51"/>
  <c r="B87" i="51"/>
  <c r="M86" i="51"/>
  <c r="L86" i="51"/>
  <c r="J86" i="51"/>
  <c r="I86" i="51"/>
  <c r="C86" i="51"/>
  <c r="B86" i="51"/>
  <c r="M85" i="51"/>
  <c r="L85" i="51"/>
  <c r="J85" i="51"/>
  <c r="I85" i="51"/>
  <c r="C85" i="51"/>
  <c r="B85" i="51"/>
  <c r="M83" i="51"/>
  <c r="L83" i="51"/>
  <c r="J83" i="51"/>
  <c r="I83" i="51"/>
  <c r="C83" i="51"/>
  <c r="B83" i="51"/>
  <c r="M81" i="51"/>
  <c r="L81" i="51"/>
  <c r="J81" i="51"/>
  <c r="I81" i="51"/>
  <c r="C81" i="51"/>
  <c r="B81" i="51"/>
  <c r="M79" i="51"/>
  <c r="M92" i="51" s="1"/>
  <c r="L79" i="51"/>
  <c r="J79" i="51"/>
  <c r="I79" i="51"/>
  <c r="I92" i="51" s="1"/>
  <c r="C79" i="51"/>
  <c r="B79" i="51"/>
  <c r="M74" i="51"/>
  <c r="L74" i="51"/>
  <c r="J74" i="51"/>
  <c r="I74" i="51"/>
  <c r="C74" i="51"/>
  <c r="B74" i="51"/>
  <c r="M72" i="51"/>
  <c r="L72" i="51"/>
  <c r="J72" i="51"/>
  <c r="I72" i="51"/>
  <c r="C72" i="51"/>
  <c r="B72" i="51"/>
  <c r="M71" i="51"/>
  <c r="L71" i="51"/>
  <c r="J71" i="51"/>
  <c r="I71" i="51"/>
  <c r="C71" i="51"/>
  <c r="B71" i="51"/>
  <c r="M70" i="51"/>
  <c r="L70" i="51"/>
  <c r="J70" i="51"/>
  <c r="I70" i="51"/>
  <c r="C70" i="51"/>
  <c r="B70" i="51"/>
  <c r="M69" i="51"/>
  <c r="L69" i="51"/>
  <c r="J69" i="51"/>
  <c r="I69" i="51"/>
  <c r="C69" i="51"/>
  <c r="B69" i="51"/>
  <c r="M68" i="51"/>
  <c r="L68" i="51"/>
  <c r="J68" i="51"/>
  <c r="I68" i="51"/>
  <c r="C68" i="51"/>
  <c r="B68" i="51"/>
  <c r="M67" i="51"/>
  <c r="L67" i="51"/>
  <c r="J67" i="51"/>
  <c r="I67" i="51"/>
  <c r="C67" i="51"/>
  <c r="B67" i="51"/>
  <c r="M65" i="51"/>
  <c r="M76" i="51" s="1"/>
  <c r="L65" i="51"/>
  <c r="J65" i="51"/>
  <c r="I65" i="51"/>
  <c r="I76" i="51" s="1"/>
  <c r="C65" i="51"/>
  <c r="B65" i="51"/>
  <c r="M63" i="51"/>
  <c r="L63" i="51"/>
  <c r="J63" i="51"/>
  <c r="I63" i="51"/>
  <c r="C63" i="51"/>
  <c r="B63" i="51"/>
  <c r="M62" i="51"/>
  <c r="L62" i="51"/>
  <c r="J62" i="51"/>
  <c r="I62" i="51"/>
  <c r="C62" i="51"/>
  <c r="B62" i="51"/>
  <c r="M61" i="51"/>
  <c r="L61" i="51"/>
  <c r="J61" i="51"/>
  <c r="I61" i="51"/>
  <c r="C61" i="51"/>
  <c r="B61" i="51"/>
  <c r="M60" i="51"/>
  <c r="L60" i="51"/>
  <c r="J60" i="51"/>
  <c r="I60" i="51"/>
  <c r="C60" i="51"/>
  <c r="B60" i="51"/>
  <c r="M59" i="51"/>
  <c r="L59" i="51"/>
  <c r="J59" i="51"/>
  <c r="I59" i="51"/>
  <c r="C59" i="51"/>
  <c r="B59" i="51"/>
  <c r="M58" i="51"/>
  <c r="L58" i="51"/>
  <c r="J58" i="51"/>
  <c r="I58" i="51"/>
  <c r="C58" i="51"/>
  <c r="B58" i="51"/>
  <c r="M57" i="51"/>
  <c r="L57" i="51"/>
  <c r="J57" i="51"/>
  <c r="I57" i="51"/>
  <c r="C57" i="51"/>
  <c r="B57" i="51"/>
  <c r="M56" i="51"/>
  <c r="L56" i="51"/>
  <c r="J56" i="51"/>
  <c r="I56" i="51"/>
  <c r="C56" i="51"/>
  <c r="B56" i="51"/>
  <c r="M55" i="51"/>
  <c r="L55" i="51"/>
  <c r="J55" i="51"/>
  <c r="I55" i="51"/>
  <c r="C55" i="51"/>
  <c r="B55" i="51"/>
  <c r="M54" i="51"/>
  <c r="M64" i="51" s="1"/>
  <c r="L54" i="51"/>
  <c r="J54" i="51"/>
  <c r="I54" i="51"/>
  <c r="I64" i="51" s="1"/>
  <c r="C54" i="51"/>
  <c r="B54" i="51"/>
  <c r="M53" i="51"/>
  <c r="L53" i="51"/>
  <c r="L64" i="51" s="1"/>
  <c r="J53" i="51"/>
  <c r="J64" i="51" s="1"/>
  <c r="I53" i="51"/>
  <c r="C53" i="51"/>
  <c r="B53" i="51"/>
  <c r="M51" i="51"/>
  <c r="L51" i="51"/>
  <c r="J51" i="51"/>
  <c r="I51" i="51"/>
  <c r="C51" i="51"/>
  <c r="B51" i="51"/>
  <c r="M50" i="51"/>
  <c r="L50" i="51"/>
  <c r="L52" i="51" s="1"/>
  <c r="J50" i="51"/>
  <c r="J52" i="51" s="1"/>
  <c r="I50" i="51"/>
  <c r="C50" i="51"/>
  <c r="B50" i="51"/>
  <c r="M39" i="51"/>
  <c r="L39" i="51"/>
  <c r="J39" i="51"/>
  <c r="I39" i="51"/>
  <c r="C39" i="51"/>
  <c r="B39" i="51"/>
  <c r="M38" i="51"/>
  <c r="L38" i="51"/>
  <c r="J38" i="51"/>
  <c r="I38" i="51"/>
  <c r="C38" i="51"/>
  <c r="B38" i="51"/>
  <c r="M37" i="51"/>
  <c r="L37" i="51"/>
  <c r="J37" i="51"/>
  <c r="I37" i="51"/>
  <c r="C37" i="51"/>
  <c r="B37" i="51"/>
  <c r="M36" i="51"/>
  <c r="L36" i="51"/>
  <c r="J36" i="51"/>
  <c r="I36" i="51"/>
  <c r="C36" i="51"/>
  <c r="B36" i="51"/>
  <c r="M35" i="51"/>
  <c r="L35" i="51"/>
  <c r="J35" i="51"/>
  <c r="I35" i="51"/>
  <c r="C35" i="51"/>
  <c r="B35" i="51"/>
  <c r="M34" i="51"/>
  <c r="L34" i="51"/>
  <c r="J34" i="51"/>
  <c r="I34" i="51"/>
  <c r="C34" i="51"/>
  <c r="B34" i="51"/>
  <c r="M33" i="51"/>
  <c r="L33" i="51"/>
  <c r="J33" i="51"/>
  <c r="I33" i="51"/>
  <c r="C33" i="51"/>
  <c r="B33" i="51"/>
  <c r="M32" i="51"/>
  <c r="L32" i="51"/>
  <c r="L40" i="51" s="1"/>
  <c r="J32" i="51"/>
  <c r="I32" i="51"/>
  <c r="C32" i="51"/>
  <c r="B32" i="51"/>
  <c r="M31" i="51"/>
  <c r="M40" i="51" s="1"/>
  <c r="L31" i="51"/>
  <c r="J31" i="51"/>
  <c r="I31" i="51"/>
  <c r="I40" i="51" s="1"/>
  <c r="C31" i="51"/>
  <c r="B31" i="51"/>
  <c r="M29" i="51"/>
  <c r="L29" i="51"/>
  <c r="J29" i="51"/>
  <c r="I29" i="51"/>
  <c r="C29" i="51"/>
  <c r="B29" i="51"/>
  <c r="M28" i="51"/>
  <c r="L28" i="51"/>
  <c r="J28" i="51"/>
  <c r="I28" i="51"/>
  <c r="C28" i="51"/>
  <c r="B28" i="51"/>
  <c r="M27" i="51"/>
  <c r="L27" i="51"/>
  <c r="J27" i="51"/>
  <c r="I27" i="51"/>
  <c r="C27" i="51"/>
  <c r="B27" i="51"/>
  <c r="M26" i="51"/>
  <c r="L26" i="51"/>
  <c r="J26" i="51"/>
  <c r="I26" i="51"/>
  <c r="C26" i="51"/>
  <c r="B26" i="51"/>
  <c r="M25" i="51"/>
  <c r="L25" i="51"/>
  <c r="J25" i="51"/>
  <c r="I25" i="51"/>
  <c r="C25" i="51"/>
  <c r="B25" i="51"/>
  <c r="M24" i="51"/>
  <c r="M30" i="51" s="1"/>
  <c r="L24" i="51"/>
  <c r="J24" i="51"/>
  <c r="I24" i="51"/>
  <c r="I30" i="51" s="1"/>
  <c r="C24" i="51"/>
  <c r="B24" i="51"/>
  <c r="M22" i="51"/>
  <c r="L22" i="51"/>
  <c r="C22" i="51"/>
  <c r="B22" i="51"/>
  <c r="M21" i="51"/>
  <c r="M23" i="51" s="1"/>
  <c r="L21" i="51"/>
  <c r="L23" i="51" s="1"/>
  <c r="C21" i="51"/>
  <c r="B21" i="51"/>
  <c r="M11" i="51"/>
  <c r="L11" i="51"/>
  <c r="K11" i="51"/>
  <c r="J11" i="51"/>
  <c r="I11" i="51"/>
  <c r="M10" i="51"/>
  <c r="L10" i="51"/>
  <c r="K10" i="51"/>
  <c r="J10" i="51"/>
  <c r="I10" i="51"/>
  <c r="M8" i="51"/>
  <c r="L8" i="51"/>
  <c r="J8" i="51"/>
  <c r="I8" i="51"/>
  <c r="C8" i="51"/>
  <c r="M7" i="51"/>
  <c r="L7" i="51"/>
  <c r="J7" i="51"/>
  <c r="I7" i="51"/>
  <c r="C7" i="51"/>
  <c r="M5" i="51"/>
  <c r="M136" i="51" s="1"/>
  <c r="L5" i="51"/>
  <c r="L136" i="51" s="1"/>
  <c r="K5" i="51"/>
  <c r="K136" i="51" s="1"/>
  <c r="J5" i="51"/>
  <c r="J136" i="51" s="1"/>
  <c r="I5" i="51"/>
  <c r="I136" i="51" s="1"/>
  <c r="C3" i="51"/>
  <c r="Q74" i="12"/>
  <c r="Q66" i="12"/>
  <c r="Q64" i="12"/>
  <c r="Q62" i="12"/>
  <c r="Q60" i="12"/>
  <c r="Q58" i="12"/>
  <c r="Q56" i="12"/>
  <c r="Q54" i="12"/>
  <c r="Q49" i="12"/>
  <c r="Q47" i="12"/>
  <c r="Q45" i="12"/>
  <c r="Q42" i="12"/>
  <c r="Q37" i="12"/>
  <c r="Q35" i="12"/>
  <c r="Q30" i="12"/>
  <c r="Q28" i="12"/>
  <c r="Q26" i="12"/>
  <c r="Q24" i="12"/>
  <c r="Q22" i="12"/>
  <c r="Q20" i="12"/>
  <c r="Q18" i="12"/>
  <c r="Q73" i="12" s="1"/>
  <c r="C9" i="12" s="1"/>
  <c r="Q16" i="12"/>
  <c r="Q14" i="12"/>
  <c r="C10" i="12"/>
  <c r="F184" i="13"/>
  <c r="I186" i="51" s="1"/>
  <c r="G175" i="13"/>
  <c r="F175" i="13"/>
  <c r="I184" i="51" s="1"/>
  <c r="G145" i="13"/>
  <c r="G144" i="13"/>
  <c r="C142" i="13"/>
  <c r="C141" i="13"/>
  <c r="G126" i="13"/>
  <c r="F126" i="13"/>
  <c r="G120" i="13"/>
  <c r="F120" i="13"/>
  <c r="G102" i="13"/>
  <c r="F102" i="13"/>
  <c r="F95" i="13"/>
  <c r="G81" i="13"/>
  <c r="G82" i="13" s="1"/>
  <c r="F81" i="13"/>
  <c r="F82" i="13" s="1"/>
  <c r="G70" i="13"/>
  <c r="F70" i="13"/>
  <c r="G56" i="13"/>
  <c r="F56" i="13"/>
  <c r="G45" i="13"/>
  <c r="F45" i="13"/>
  <c r="G33" i="13"/>
  <c r="G47" i="13" s="1"/>
  <c r="F33" i="13"/>
  <c r="F47" i="13" s="1"/>
  <c r="G23" i="13"/>
  <c r="H18" i="9" s="1"/>
  <c r="L18" i="9" s="1"/>
  <c r="I7" i="13"/>
  <c r="G3" i="13"/>
  <c r="F2" i="13"/>
  <c r="B11" i="23"/>
  <c r="A3" i="43" s="1"/>
  <c r="H72" i="30" l="1"/>
  <c r="H59" i="8"/>
  <c r="J59" i="8" s="1"/>
  <c r="H76" i="30"/>
  <c r="H63" i="8"/>
  <c r="J63" i="8" s="1"/>
  <c r="H80" i="30"/>
  <c r="H67" i="8"/>
  <c r="J67" i="8" s="1"/>
  <c r="H74" i="30"/>
  <c r="H61" i="8"/>
  <c r="J61" i="8" s="1"/>
  <c r="H78" i="30"/>
  <c r="H65" i="8"/>
  <c r="J65" i="8" s="1"/>
  <c r="H116" i="30"/>
  <c r="H103" i="8"/>
  <c r="J103" i="8" s="1"/>
  <c r="H142" i="30"/>
  <c r="H129" i="8"/>
  <c r="J129" i="8" s="1"/>
  <c r="J40" i="51"/>
  <c r="I101" i="51"/>
  <c r="J126" i="51"/>
  <c r="G80" i="8"/>
  <c r="G105" i="8"/>
  <c r="L57" i="9"/>
  <c r="H71" i="30" s="1"/>
  <c r="L100" i="9"/>
  <c r="L127" i="9"/>
  <c r="L130" i="9" s="1"/>
  <c r="L185" i="9" s="1"/>
  <c r="J41" i="50"/>
  <c r="I68" i="50"/>
  <c r="I95" i="50" s="1"/>
  <c r="J77" i="51"/>
  <c r="J30" i="51"/>
  <c r="M52" i="51"/>
  <c r="J76" i="51"/>
  <c r="J92" i="51"/>
  <c r="I126" i="51"/>
  <c r="L126" i="51"/>
  <c r="M175" i="51"/>
  <c r="G40" i="8"/>
  <c r="H54" i="9"/>
  <c r="H81" i="9" s="1"/>
  <c r="G82" i="50"/>
  <c r="J93" i="50"/>
  <c r="J118" i="50"/>
  <c r="G137" i="50"/>
  <c r="J144" i="50"/>
  <c r="J219" i="50" s="1"/>
  <c r="L30" i="51"/>
  <c r="L41" i="51" s="1"/>
  <c r="L43" i="51" s="1"/>
  <c r="I52" i="51"/>
  <c r="L76" i="51"/>
  <c r="L77" i="51" s="1"/>
  <c r="L132" i="51" s="1"/>
  <c r="L92" i="51"/>
  <c r="J130" i="51"/>
  <c r="G69" i="8"/>
  <c r="G124" i="8"/>
  <c r="H28" i="9"/>
  <c r="H42" i="9" s="1"/>
  <c r="H20" i="50"/>
  <c r="H160" i="50" s="1"/>
  <c r="G68" i="50"/>
  <c r="G95" i="50" s="1"/>
  <c r="J82" i="50"/>
  <c r="J95" i="50" s="1"/>
  <c r="J110" i="50"/>
  <c r="G144" i="50"/>
  <c r="W204" i="78"/>
  <c r="Y66" i="78"/>
  <c r="U64" i="78"/>
  <c r="U51" i="78"/>
  <c r="U68" i="78"/>
  <c r="U72" i="78"/>
  <c r="L351" i="78"/>
  <c r="M351" i="78"/>
  <c r="N351" i="78"/>
  <c r="J300" i="78"/>
  <c r="X285" i="78"/>
  <c r="A2" i="43"/>
  <c r="U26" i="78"/>
  <c r="O4" i="78"/>
  <c r="O18" i="78"/>
  <c r="O91" i="78"/>
  <c r="O197" i="78"/>
  <c r="J199" i="78"/>
  <c r="J211" i="78"/>
  <c r="O289" i="78"/>
  <c r="J291" i="78"/>
  <c r="J294" i="78"/>
  <c r="J79" i="78"/>
  <c r="J93" i="78"/>
  <c r="O113" i="78"/>
  <c r="J154" i="78"/>
  <c r="J198" i="78"/>
  <c r="J202" i="78"/>
  <c r="O204" i="78"/>
  <c r="J206" i="78"/>
  <c r="O208" i="78"/>
  <c r="J214" i="78"/>
  <c r="J217" i="78"/>
  <c r="J231" i="78"/>
  <c r="J258" i="78"/>
  <c r="J278" i="78"/>
  <c r="X34" i="78"/>
  <c r="J113" i="78"/>
  <c r="J170" i="78"/>
  <c r="O6" i="78"/>
  <c r="J8" i="78"/>
  <c r="O10" i="78"/>
  <c r="J19" i="78"/>
  <c r="O33" i="78"/>
  <c r="J48" i="78"/>
  <c r="J55" i="78"/>
  <c r="J66" i="78"/>
  <c r="J88" i="78"/>
  <c r="J92" i="78"/>
  <c r="J114" i="78"/>
  <c r="J126" i="78"/>
  <c r="J142" i="78"/>
  <c r="J149" i="78"/>
  <c r="J160" i="78"/>
  <c r="J164" i="78"/>
  <c r="J171" i="78"/>
  <c r="W16" i="78"/>
  <c r="Y93" i="78"/>
  <c r="X113" i="78"/>
  <c r="O49" i="78"/>
  <c r="J196" i="78"/>
  <c r="X196" i="78"/>
  <c r="O287" i="78"/>
  <c r="J23" i="78"/>
  <c r="O52" i="78"/>
  <c r="J54" i="78"/>
  <c r="O56" i="78"/>
  <c r="J58" i="78"/>
  <c r="J65" i="78"/>
  <c r="J95" i="78"/>
  <c r="J106" i="78"/>
  <c r="O149" i="78"/>
  <c r="O170" i="78"/>
  <c r="J185" i="78"/>
  <c r="J188" i="78"/>
  <c r="J192" i="78"/>
  <c r="J197" i="78"/>
  <c r="Q197" i="78" s="1"/>
  <c r="J205" i="78"/>
  <c r="J209" i="78"/>
  <c r="O211" i="78"/>
  <c r="J216" i="78"/>
  <c r="J219" i="78"/>
  <c r="O228" i="78"/>
  <c r="J241" i="78"/>
  <c r="J293" i="78"/>
  <c r="O294" i="78"/>
  <c r="J295" i="78"/>
  <c r="Y19" i="78"/>
  <c r="X149" i="78"/>
  <c r="J10" i="78"/>
  <c r="J14" i="78"/>
  <c r="O24" i="78"/>
  <c r="J31" i="78"/>
  <c r="J34" i="78"/>
  <c r="J38" i="78"/>
  <c r="J46" i="78"/>
  <c r="J49" i="78"/>
  <c r="J57" i="78"/>
  <c r="O66" i="78"/>
  <c r="J90" i="78"/>
  <c r="J109" i="78"/>
  <c r="J116" i="78"/>
  <c r="J120" i="78"/>
  <c r="J131" i="78"/>
  <c r="J148" i="78"/>
  <c r="J151" i="78"/>
  <c r="J155" i="78"/>
  <c r="J158" i="78"/>
  <c r="J166" i="78"/>
  <c r="O179" i="78"/>
  <c r="O196" i="78"/>
  <c r="J204" i="78"/>
  <c r="J222" i="78"/>
  <c r="O223" i="78"/>
  <c r="J225" i="78"/>
  <c r="J233" i="78"/>
  <c r="O234" i="78"/>
  <c r="J236" i="78"/>
  <c r="J240" i="78"/>
  <c r="O245" i="78"/>
  <c r="J262" i="78"/>
  <c r="O274" i="78"/>
  <c r="O278" i="78"/>
  <c r="J287" i="78"/>
  <c r="Y50" i="78"/>
  <c r="J33" i="78"/>
  <c r="J37" i="78"/>
  <c r="J41" i="78"/>
  <c r="O42" i="78"/>
  <c r="W49" i="78"/>
  <c r="X49" i="78"/>
  <c r="O50" i="78"/>
  <c r="O84" i="78"/>
  <c r="Y205" i="78"/>
  <c r="Y216" i="78"/>
  <c r="O247" i="78"/>
  <c r="O258" i="78"/>
  <c r="X11" i="78"/>
  <c r="X18" i="78"/>
  <c r="Y42" i="78"/>
  <c r="X41" i="78"/>
  <c r="O88" i="78"/>
  <c r="Y107" i="78"/>
  <c r="O122" i="78"/>
  <c r="X130" i="78"/>
  <c r="Y24" i="78"/>
  <c r="X91" i="78"/>
  <c r="O36" i="78"/>
  <c r="Y56" i="78"/>
  <c r="J63" i="78"/>
  <c r="O65" i="78"/>
  <c r="J70" i="78"/>
  <c r="J77" i="78"/>
  <c r="O80" i="78"/>
  <c r="J84" i="78"/>
  <c r="J91" i="78"/>
  <c r="O92" i="78"/>
  <c r="J98" i="78"/>
  <c r="O109" i="78"/>
  <c r="J121" i="78"/>
  <c r="O130" i="78"/>
  <c r="J136" i="78"/>
  <c r="O143" i="78"/>
  <c r="J150" i="78"/>
  <c r="J153" i="78"/>
  <c r="O157" i="78"/>
  <c r="Y184" i="78"/>
  <c r="X84" i="78"/>
  <c r="X208" i="78"/>
  <c r="O299" i="78"/>
  <c r="X150" i="78"/>
  <c r="O153" i="78"/>
  <c r="J157" i="78"/>
  <c r="X170" i="78"/>
  <c r="O190" i="78"/>
  <c r="O216" i="78"/>
  <c r="Y291" i="78"/>
  <c r="Y296" i="78"/>
  <c r="J7" i="78"/>
  <c r="J11" i="78"/>
  <c r="J18" i="78"/>
  <c r="O19" i="78"/>
  <c r="J21" i="78"/>
  <c r="O23" i="78"/>
  <c r="Q23" i="78" s="1"/>
  <c r="J24" i="78"/>
  <c r="O29" i="78"/>
  <c r="J32" i="78"/>
  <c r="J39" i="78"/>
  <c r="O41" i="78"/>
  <c r="J42" i="78"/>
  <c r="J45" i="78"/>
  <c r="J52" i="78"/>
  <c r="J56" i="78"/>
  <c r="O60" i="78"/>
  <c r="J62" i="78"/>
  <c r="X65" i="78"/>
  <c r="J72" i="78"/>
  <c r="O77" i="78"/>
  <c r="O85" i="78"/>
  <c r="O89" i="78"/>
  <c r="X90" i="78"/>
  <c r="Y90" i="78"/>
  <c r="X92" i="78"/>
  <c r="Y92" i="78"/>
  <c r="O105" i="78"/>
  <c r="J107" i="78"/>
  <c r="J110" i="78"/>
  <c r="J115" i="78"/>
  <c r="J119" i="78"/>
  <c r="J123" i="78"/>
  <c r="J130" i="78"/>
  <c r="J134" i="78"/>
  <c r="O141" i="78"/>
  <c r="Q141" i="78" s="1"/>
  <c r="J143" i="78"/>
  <c r="J156" i="78"/>
  <c r="X158" i="78"/>
  <c r="J159" i="78"/>
  <c r="J167" i="78"/>
  <c r="J172" i="78"/>
  <c r="J180" i="78"/>
  <c r="O182" i="78"/>
  <c r="P328" i="78"/>
  <c r="O191" i="78"/>
  <c r="J193" i="78"/>
  <c r="X197" i="78"/>
  <c r="J201" i="78"/>
  <c r="J208" i="78"/>
  <c r="O215" i="78"/>
  <c r="J218" i="78"/>
  <c r="J220" i="78"/>
  <c r="J221" i="78"/>
  <c r="J224" i="78"/>
  <c r="J252" i="78"/>
  <c r="J256" i="78"/>
  <c r="J279" i="78"/>
  <c r="J283" i="78"/>
  <c r="J292" i="78"/>
  <c r="J297" i="78"/>
  <c r="H12" i="48"/>
  <c r="G28" i="46"/>
  <c r="F27" i="46"/>
  <c r="F32" i="46"/>
  <c r="G29" i="46"/>
  <c r="F31" i="46"/>
  <c r="G27" i="46"/>
  <c r="G32" i="46"/>
  <c r="G30" i="46"/>
  <c r="G31" i="46"/>
  <c r="A40" i="46"/>
  <c r="Y71" i="78"/>
  <c r="X80" i="78"/>
  <c r="X89" i="78"/>
  <c r="U247" i="78"/>
  <c r="Y247" i="78"/>
  <c r="X247" i="78"/>
  <c r="J3" i="78"/>
  <c r="X3" i="78"/>
  <c r="Y12" i="78"/>
  <c r="O27" i="78"/>
  <c r="X35" i="78"/>
  <c r="Y89" i="78"/>
  <c r="O138" i="78"/>
  <c r="X142" i="78"/>
  <c r="O145" i="78"/>
  <c r="O174" i="78"/>
  <c r="Y198" i="78"/>
  <c r="Y289" i="78"/>
  <c r="O316" i="78"/>
  <c r="Q316" i="78" s="1"/>
  <c r="Y3" i="78"/>
  <c r="J9" i="78"/>
  <c r="O12" i="78"/>
  <c r="J13" i="78"/>
  <c r="O15" i="78"/>
  <c r="O17" i="78"/>
  <c r="W19" i="78"/>
  <c r="Z20" i="78"/>
  <c r="AA20" i="78" s="1"/>
  <c r="W23" i="78"/>
  <c r="Y25" i="78"/>
  <c r="O30" i="78"/>
  <c r="Q30" i="78" s="1"/>
  <c r="O35" i="78"/>
  <c r="Y35" i="78"/>
  <c r="O37" i="78"/>
  <c r="X43" i="78"/>
  <c r="O44" i="78"/>
  <c r="X57" i="78"/>
  <c r="O59" i="78"/>
  <c r="O61" i="78"/>
  <c r="W66" i="78"/>
  <c r="X67" i="78"/>
  <c r="O68" i="78"/>
  <c r="O73" i="78"/>
  <c r="O75" i="78"/>
  <c r="X93" i="78"/>
  <c r="O96" i="78"/>
  <c r="O119" i="78"/>
  <c r="W120" i="78"/>
  <c r="Y120" i="78"/>
  <c r="Y121" i="78"/>
  <c r="O131" i="78"/>
  <c r="X134" i="78"/>
  <c r="O140" i="78"/>
  <c r="O142" i="78"/>
  <c r="W160" i="78"/>
  <c r="X160" i="78"/>
  <c r="Y160" i="78"/>
  <c r="O163" i="78"/>
  <c r="O198" i="78"/>
  <c r="W209" i="78"/>
  <c r="Y209" i="78"/>
  <c r="U209" i="78"/>
  <c r="J212" i="78"/>
  <c r="O219" i="78"/>
  <c r="J227" i="78"/>
  <c r="J244" i="78"/>
  <c r="J255" i="78"/>
  <c r="W279" i="78"/>
  <c r="Y279" i="78"/>
  <c r="X279" i="78"/>
  <c r="V288" i="78"/>
  <c r="Y288" i="78"/>
  <c r="Y4" i="78"/>
  <c r="Y228" i="78"/>
  <c r="U274" i="78"/>
  <c r="Y274" i="78"/>
  <c r="W10" i="78"/>
  <c r="W11" i="78"/>
  <c r="Z30" i="78"/>
  <c r="AA30" i="78" s="1"/>
  <c r="W34" i="78"/>
  <c r="W106" i="78"/>
  <c r="Y106" i="78"/>
  <c r="X106" i="78"/>
  <c r="W119" i="78"/>
  <c r="X119" i="78"/>
  <c r="W131" i="78"/>
  <c r="X131" i="78"/>
  <c r="Y131" i="78"/>
  <c r="O195" i="78"/>
  <c r="U227" i="78"/>
  <c r="Y227" i="78"/>
  <c r="Y236" i="78"/>
  <c r="O246" i="78"/>
  <c r="J247" i="78"/>
  <c r="U262" i="78"/>
  <c r="Y262" i="78"/>
  <c r="X262" i="78"/>
  <c r="O314" i="78"/>
  <c r="Q314" i="78" s="1"/>
  <c r="J6" i="78"/>
  <c r="X10" i="78"/>
  <c r="O11" i="78"/>
  <c r="Y11" i="78"/>
  <c r="Y13" i="78"/>
  <c r="O14" i="78"/>
  <c r="X19" i="78"/>
  <c r="O20" i="78"/>
  <c r="Q20" i="78" s="1"/>
  <c r="J22" i="78"/>
  <c r="X24" i="78"/>
  <c r="O25" i="78"/>
  <c r="J26" i="78"/>
  <c r="X33" i="78"/>
  <c r="O34" i="78"/>
  <c r="Y34" i="78"/>
  <c r="J40" i="78"/>
  <c r="X42" i="78"/>
  <c r="O43" i="78"/>
  <c r="Y43" i="78"/>
  <c r="O45" i="78"/>
  <c r="J47" i="78"/>
  <c r="X50" i="78"/>
  <c r="O51" i="78"/>
  <c r="J53" i="78"/>
  <c r="X56" i="78"/>
  <c r="Y57" i="78"/>
  <c r="J64" i="78"/>
  <c r="X66" i="78"/>
  <c r="O67" i="78"/>
  <c r="Y67" i="78"/>
  <c r="O69" i="78"/>
  <c r="O76" i="78"/>
  <c r="X77" i="78"/>
  <c r="J80" i="78"/>
  <c r="J82" i="78"/>
  <c r="J86" i="78"/>
  <c r="X88" i="78"/>
  <c r="J89" i="78"/>
  <c r="X98" i="78"/>
  <c r="J99" i="78"/>
  <c r="O102" i="78"/>
  <c r="O104" i="78"/>
  <c r="X105" i="78"/>
  <c r="W114" i="78"/>
  <c r="Y114" i="78"/>
  <c r="X114" i="78"/>
  <c r="X120" i="78"/>
  <c r="O123" i="78"/>
  <c r="Y125" i="78"/>
  <c r="O134" i="78"/>
  <c r="J147" i="78"/>
  <c r="X157" i="78"/>
  <c r="O160" i="78"/>
  <c r="X182" i="78"/>
  <c r="X184" i="78"/>
  <c r="O187" i="78"/>
  <c r="O201" i="78"/>
  <c r="O205" i="78"/>
  <c r="O240" i="78"/>
  <c r="W244" i="78"/>
  <c r="Y244" i="78"/>
  <c r="X244" i="78"/>
  <c r="X255" i="78"/>
  <c r="O266" i="78"/>
  <c r="J274" i="78"/>
  <c r="J284" i="78"/>
  <c r="Y287" i="78"/>
  <c r="X287" i="78"/>
  <c r="J288" i="78"/>
  <c r="X288" i="78"/>
  <c r="X295" i="78"/>
  <c r="Y199" i="78"/>
  <c r="O212" i="78"/>
  <c r="U217" i="78"/>
  <c r="O226" i="78"/>
  <c r="O227" i="78"/>
  <c r="O236" i="78"/>
  <c r="O244" i="78"/>
  <c r="O248" i="78"/>
  <c r="O251" i="78"/>
  <c r="O255" i="78"/>
  <c r="Y258" i="78"/>
  <c r="O273" i="78"/>
  <c r="O279" i="78"/>
  <c r="O284" i="78"/>
  <c r="O286" i="78"/>
  <c r="X292" i="78"/>
  <c r="Y297" i="78"/>
  <c r="O306" i="78"/>
  <c r="Q306" i="78" s="1"/>
  <c r="O310" i="78"/>
  <c r="Q310" i="78" s="1"/>
  <c r="O319" i="78"/>
  <c r="Q319" i="78" s="1"/>
  <c r="O320" i="78"/>
  <c r="Q320" i="78" s="1"/>
  <c r="J105" i="78"/>
  <c r="J108" i="78"/>
  <c r="O114" i="78"/>
  <c r="J117" i="78"/>
  <c r="O120" i="78"/>
  <c r="J125" i="78"/>
  <c r="O127" i="78"/>
  <c r="O132" i="78"/>
  <c r="J140" i="78"/>
  <c r="Y143" i="78"/>
  <c r="O159" i="78"/>
  <c r="Y164" i="78"/>
  <c r="O166" i="78"/>
  <c r="J168" i="78"/>
  <c r="J178" i="78"/>
  <c r="O183" i="78"/>
  <c r="W183" i="78"/>
  <c r="J184" i="78"/>
  <c r="Y185" i="78"/>
  <c r="J187" i="78"/>
  <c r="O189" i="78"/>
  <c r="J210" i="78"/>
  <c r="X216" i="78"/>
  <c r="O217" i="78"/>
  <c r="Y217" i="78"/>
  <c r="J228" i="78"/>
  <c r="J232" i="78"/>
  <c r="J243" i="78"/>
  <c r="J245" i="78"/>
  <c r="O249" i="78"/>
  <c r="O252" i="78"/>
  <c r="O262" i="78"/>
  <c r="O277" i="78"/>
  <c r="J280" i="78"/>
  <c r="O282" i="78"/>
  <c r="X283" i="78"/>
  <c r="J289" i="78"/>
  <c r="X291" i="78"/>
  <c r="Y292" i="78"/>
  <c r="O295" i="78"/>
  <c r="X296" i="78"/>
  <c r="L350" i="78"/>
  <c r="U60" i="78"/>
  <c r="W103" i="78"/>
  <c r="Y103" i="78"/>
  <c r="U103" i="78"/>
  <c r="W135" i="78"/>
  <c r="Y135" i="78"/>
  <c r="X135" i="78"/>
  <c r="Y151" i="78"/>
  <c r="X151" i="78"/>
  <c r="U17" i="78"/>
  <c r="X69" i="78"/>
  <c r="W146" i="78"/>
  <c r="Y146" i="78"/>
  <c r="X146" i="78"/>
  <c r="W213" i="78"/>
  <c r="U213" i="78"/>
  <c r="Y213" i="78"/>
  <c r="W275" i="78"/>
  <c r="X275" i="78"/>
  <c r="Y275" i="78"/>
  <c r="U39" i="78"/>
  <c r="Z78" i="78"/>
  <c r="AA78" i="78" s="1"/>
  <c r="W82" i="78"/>
  <c r="Y82" i="78"/>
  <c r="X82" i="78"/>
  <c r="V82" i="78"/>
  <c r="W102" i="78"/>
  <c r="X102" i="78"/>
  <c r="X103" i="78"/>
  <c r="W128" i="78"/>
  <c r="Y128" i="78"/>
  <c r="U128" i="78"/>
  <c r="W136" i="78"/>
  <c r="Y136" i="78"/>
  <c r="X136" i="78"/>
  <c r="U136" i="78"/>
  <c r="W145" i="78"/>
  <c r="X145" i="78"/>
  <c r="J146" i="78"/>
  <c r="W163" i="78"/>
  <c r="X163" i="78"/>
  <c r="J163" i="78"/>
  <c r="X191" i="78"/>
  <c r="U249" i="78"/>
  <c r="W251" i="78"/>
  <c r="Y251" i="78"/>
  <c r="U251" i="78"/>
  <c r="U29" i="78"/>
  <c r="W75" i="78"/>
  <c r="Y75" i="78"/>
  <c r="U75" i="78"/>
  <c r="W100" i="78"/>
  <c r="Y100" i="78"/>
  <c r="X100" i="78"/>
  <c r="U100" i="78"/>
  <c r="W111" i="78"/>
  <c r="Y111" i="78"/>
  <c r="X111" i="78"/>
  <c r="W124" i="78"/>
  <c r="X124" i="78"/>
  <c r="L328" i="78"/>
  <c r="O5" i="78"/>
  <c r="J16" i="78"/>
  <c r="X16" i="78"/>
  <c r="Y17" i="78"/>
  <c r="W21" i="78"/>
  <c r="X29" i="78"/>
  <c r="U47" i="78"/>
  <c r="X60" i="78"/>
  <c r="U63" i="78"/>
  <c r="AB328" i="78"/>
  <c r="J4" i="78"/>
  <c r="J5" i="78"/>
  <c r="X7" i="78"/>
  <c r="O8" i="78"/>
  <c r="Y8" i="78"/>
  <c r="U11" i="78"/>
  <c r="J12" i="78"/>
  <c r="AE12" i="78" s="1"/>
  <c r="U13" i="78"/>
  <c r="X15" i="78"/>
  <c r="O16" i="78"/>
  <c r="Y16" i="78"/>
  <c r="X21" i="78"/>
  <c r="O22" i="78"/>
  <c r="J25" i="78"/>
  <c r="X27" i="78"/>
  <c r="O28" i="78"/>
  <c r="Y28" i="78"/>
  <c r="Y29" i="78"/>
  <c r="O31" i="78"/>
  <c r="X31" i="78"/>
  <c r="O32" i="78"/>
  <c r="J35" i="78"/>
  <c r="J36" i="78"/>
  <c r="Q36" i="78" s="1"/>
  <c r="X38" i="78"/>
  <c r="O39" i="78"/>
  <c r="X39" i="78"/>
  <c r="O40" i="78"/>
  <c r="J43" i="78"/>
  <c r="J44" i="78"/>
  <c r="X46" i="78"/>
  <c r="O47" i="78"/>
  <c r="X47" i="78"/>
  <c r="O48" i="78"/>
  <c r="J50" i="78"/>
  <c r="J51" i="78"/>
  <c r="X53" i="78"/>
  <c r="O54" i="78"/>
  <c r="X54" i="78"/>
  <c r="O55" i="78"/>
  <c r="U57" i="78"/>
  <c r="X59" i="78"/>
  <c r="Y60" i="78"/>
  <c r="X62" i="78"/>
  <c r="O63" i="78"/>
  <c r="X63" i="78"/>
  <c r="O64" i="78"/>
  <c r="W70" i="78"/>
  <c r="X70" i="78"/>
  <c r="Y70" i="78"/>
  <c r="J73" i="78"/>
  <c r="J74" i="78"/>
  <c r="W86" i="78"/>
  <c r="Y86" i="78"/>
  <c r="X86" i="78"/>
  <c r="V86" i="78"/>
  <c r="W96" i="78"/>
  <c r="Y96" i="78"/>
  <c r="U96" i="78"/>
  <c r="J102" i="78"/>
  <c r="W117" i="78"/>
  <c r="Y117" i="78"/>
  <c r="X117" i="78"/>
  <c r="U117" i="78"/>
  <c r="W127" i="78"/>
  <c r="X127" i="78"/>
  <c r="X128" i="78"/>
  <c r="W138" i="78"/>
  <c r="X138" i="78"/>
  <c r="W140" i="78"/>
  <c r="X140" i="78"/>
  <c r="J145" i="78"/>
  <c r="X189" i="78"/>
  <c r="Y189" i="78"/>
  <c r="V189" i="78"/>
  <c r="U260" i="78"/>
  <c r="W267" i="78"/>
  <c r="X267" i="78"/>
  <c r="Y267" i="78"/>
  <c r="U267" i="78"/>
  <c r="G350" i="78"/>
  <c r="G354" i="78" s="1"/>
  <c r="J296" i="78"/>
  <c r="W71" i="78"/>
  <c r="X71" i="78"/>
  <c r="U71" i="78"/>
  <c r="U111" i="78"/>
  <c r="Y124" i="78"/>
  <c r="W179" i="78"/>
  <c r="X179" i="78"/>
  <c r="Y179" i="78"/>
  <c r="U275" i="78"/>
  <c r="U8" i="78"/>
  <c r="U9" i="78"/>
  <c r="J15" i="78"/>
  <c r="J27" i="78"/>
  <c r="J28" i="78"/>
  <c r="X28" i="78"/>
  <c r="U31" i="78"/>
  <c r="U54" i="78"/>
  <c r="J59" i="78"/>
  <c r="W74" i="78"/>
  <c r="Y74" i="78"/>
  <c r="U4" i="78"/>
  <c r="X6" i="78"/>
  <c r="O7" i="78"/>
  <c r="Y7" i="78"/>
  <c r="O9" i="78"/>
  <c r="U12" i="78"/>
  <c r="O13" i="78"/>
  <c r="J17" i="78"/>
  <c r="O21" i="78"/>
  <c r="Q21" i="78" s="1"/>
  <c r="Y21" i="78"/>
  <c r="U25" i="78"/>
  <c r="O26" i="78"/>
  <c r="J29" i="78"/>
  <c r="Y31" i="78"/>
  <c r="U35" i="78"/>
  <c r="X37" i="78"/>
  <c r="O38" i="78"/>
  <c r="Y38" i="78"/>
  <c r="Y39" i="78"/>
  <c r="U43" i="78"/>
  <c r="X45" i="78"/>
  <c r="O46" i="78"/>
  <c r="Y46" i="78"/>
  <c r="Y47" i="78"/>
  <c r="U50" i="78"/>
  <c r="X52" i="78"/>
  <c r="O53" i="78"/>
  <c r="Y53" i="78"/>
  <c r="Y54" i="78"/>
  <c r="O57" i="78"/>
  <c r="O58" i="78"/>
  <c r="J60" i="78"/>
  <c r="J61" i="78"/>
  <c r="O62" i="78"/>
  <c r="Y62" i="78"/>
  <c r="Y63" i="78"/>
  <c r="U67" i="78"/>
  <c r="J69" i="78"/>
  <c r="O70" i="78"/>
  <c r="J71" i="78"/>
  <c r="X73" i="78"/>
  <c r="O74" i="78"/>
  <c r="O94" i="78"/>
  <c r="W95" i="78"/>
  <c r="Y95" i="78"/>
  <c r="X96" i="78"/>
  <c r="O98" i="78"/>
  <c r="W99" i="78"/>
  <c r="Y99" i="78"/>
  <c r="X99" i="78"/>
  <c r="J100" i="78"/>
  <c r="O106" i="78"/>
  <c r="W110" i="78"/>
  <c r="Y110" i="78"/>
  <c r="X110" i="78"/>
  <c r="J111" i="78"/>
  <c r="W116" i="78"/>
  <c r="Y116" i="78"/>
  <c r="X116" i="78"/>
  <c r="J118" i="78"/>
  <c r="W123" i="78"/>
  <c r="X123" i="78"/>
  <c r="J124" i="78"/>
  <c r="J127" i="78"/>
  <c r="W132" i="78"/>
  <c r="Y132" i="78"/>
  <c r="U132" i="78"/>
  <c r="J135" i="78"/>
  <c r="J138" i="78"/>
  <c r="W147" i="78"/>
  <c r="Y147" i="78"/>
  <c r="X147" i="78"/>
  <c r="U147" i="78"/>
  <c r="O150" i="78"/>
  <c r="Q150" i="78" s="1"/>
  <c r="O158" i="78"/>
  <c r="W167" i="78"/>
  <c r="X167" i="78"/>
  <c r="Y167" i="78"/>
  <c r="V176" i="78"/>
  <c r="W188" i="78"/>
  <c r="Y188" i="78"/>
  <c r="X215" i="78"/>
  <c r="J215" i="78"/>
  <c r="Y220" i="78"/>
  <c r="U235" i="78"/>
  <c r="Y235" i="78"/>
  <c r="U239" i="78"/>
  <c r="X239" i="78"/>
  <c r="J239" i="78"/>
  <c r="W248" i="78"/>
  <c r="Y248" i="78"/>
  <c r="U248" i="78"/>
  <c r="U254" i="78"/>
  <c r="J254" i="78"/>
  <c r="Y254" i="78"/>
  <c r="X254" i="78"/>
  <c r="W271" i="78"/>
  <c r="X271" i="78"/>
  <c r="U271" i="78"/>
  <c r="O78" i="78"/>
  <c r="Q78" i="78" s="1"/>
  <c r="Y81" i="78"/>
  <c r="O83" i="78"/>
  <c r="O87" i="78"/>
  <c r="O95" i="78"/>
  <c r="W98" i="78"/>
  <c r="O112" i="78"/>
  <c r="O116" i="78"/>
  <c r="U125" i="78"/>
  <c r="O129" i="78"/>
  <c r="O146" i="78"/>
  <c r="O152" i="78"/>
  <c r="W154" i="78"/>
  <c r="X154" i="78"/>
  <c r="W155" i="78"/>
  <c r="X155" i="78"/>
  <c r="U155" i="78"/>
  <c r="O167" i="78"/>
  <c r="O169" i="78"/>
  <c r="W171" i="78"/>
  <c r="X171" i="78"/>
  <c r="J174" i="78"/>
  <c r="J175" i="78"/>
  <c r="X175" i="78"/>
  <c r="Y176" i="78"/>
  <c r="X178" i="78"/>
  <c r="X180" i="78"/>
  <c r="Y180" i="78"/>
  <c r="V180" i="78"/>
  <c r="V183" i="78"/>
  <c r="O186" i="78"/>
  <c r="W187" i="78"/>
  <c r="X187" i="78"/>
  <c r="X188" i="78"/>
  <c r="X192" i="78"/>
  <c r="J195" i="78"/>
  <c r="U224" i="78"/>
  <c r="X224" i="78"/>
  <c r="Y224" i="78"/>
  <c r="J235" i="78"/>
  <c r="X235" i="78"/>
  <c r="X248" i="78"/>
  <c r="W259" i="78"/>
  <c r="X259" i="78"/>
  <c r="Y259" i="78"/>
  <c r="U259" i="78"/>
  <c r="Y271" i="78"/>
  <c r="W301" i="78"/>
  <c r="X301" i="78"/>
  <c r="V301" i="78"/>
  <c r="J67" i="78"/>
  <c r="J68" i="78"/>
  <c r="O71" i="78"/>
  <c r="O72" i="78"/>
  <c r="J75" i="78"/>
  <c r="J76" i="78"/>
  <c r="O81" i="78"/>
  <c r="O82" i="78"/>
  <c r="Y85" i="78"/>
  <c r="W88" i="78"/>
  <c r="W90" i="78"/>
  <c r="U90" i="78"/>
  <c r="W92" i="78"/>
  <c r="W93" i="78"/>
  <c r="U93" i="78"/>
  <c r="J96" i="78"/>
  <c r="O99" i="78"/>
  <c r="O101" i="78"/>
  <c r="J103" i="78"/>
  <c r="W107" i="78"/>
  <c r="U107" i="78"/>
  <c r="O110" i="78"/>
  <c r="W113" i="78"/>
  <c r="W121" i="78"/>
  <c r="U121" i="78"/>
  <c r="O124" i="78"/>
  <c r="X125" i="78"/>
  <c r="J128" i="78"/>
  <c r="W130" i="78"/>
  <c r="J132" i="78"/>
  <c r="J133" i="78"/>
  <c r="O135" i="78"/>
  <c r="O137" i="78"/>
  <c r="X143" i="78"/>
  <c r="O144" i="78"/>
  <c r="W153" i="78"/>
  <c r="X153" i="78"/>
  <c r="Y155" i="78"/>
  <c r="X161" i="78"/>
  <c r="U161" i="78"/>
  <c r="O162" i="78"/>
  <c r="U164" i="78"/>
  <c r="O165" i="78"/>
  <c r="W166" i="78"/>
  <c r="X166" i="78"/>
  <c r="X168" i="78"/>
  <c r="Y168" i="78"/>
  <c r="U168" i="78"/>
  <c r="O171" i="78"/>
  <c r="Y171" i="78"/>
  <c r="X174" i="78"/>
  <c r="O175" i="78"/>
  <c r="Y175" i="78"/>
  <c r="O177" i="78"/>
  <c r="O178" i="78"/>
  <c r="J179" i="78"/>
  <c r="J182" i="78"/>
  <c r="J183" i="78"/>
  <c r="O184" i="78"/>
  <c r="Q184" i="78" s="1"/>
  <c r="J189" i="78"/>
  <c r="J191" i="78"/>
  <c r="O192" i="78"/>
  <c r="Y192" i="78"/>
  <c r="W201" i="78"/>
  <c r="X201" i="78"/>
  <c r="J229" i="78"/>
  <c r="O230" i="78"/>
  <c r="U231" i="78"/>
  <c r="X231" i="78"/>
  <c r="Y231" i="78"/>
  <c r="U243" i="78"/>
  <c r="Y243" i="78"/>
  <c r="X243" i="78"/>
  <c r="V282" i="78"/>
  <c r="J282" i="78"/>
  <c r="Y282" i="78"/>
  <c r="X282" i="78"/>
  <c r="Y301" i="78"/>
  <c r="X195" i="78"/>
  <c r="U202" i="78"/>
  <c r="W206" i="78"/>
  <c r="Y206" i="78"/>
  <c r="U206" i="78"/>
  <c r="O220" i="78"/>
  <c r="W221" i="78"/>
  <c r="U221" i="78"/>
  <c r="O224" i="78"/>
  <c r="O231" i="78"/>
  <c r="O233" i="78"/>
  <c r="O238" i="78"/>
  <c r="O243" i="78"/>
  <c r="O250" i="78"/>
  <c r="O254" i="78"/>
  <c r="O256" i="78"/>
  <c r="O257" i="78"/>
  <c r="O261" i="78"/>
  <c r="W263" i="78"/>
  <c r="X263" i="78"/>
  <c r="U263" i="78"/>
  <c r="U270" i="78"/>
  <c r="J270" i="78"/>
  <c r="X270" i="78"/>
  <c r="Y278" i="78"/>
  <c r="X278" i="78"/>
  <c r="L333" i="78"/>
  <c r="D282" i="78"/>
  <c r="O293" i="78"/>
  <c r="V300" i="78"/>
  <c r="X300" i="78"/>
  <c r="Y300" i="78"/>
  <c r="O307" i="78"/>
  <c r="Q307" i="78" s="1"/>
  <c r="O309" i="78"/>
  <c r="Q309" i="78" s="1"/>
  <c r="O318" i="78"/>
  <c r="Q318" i="78" s="1"/>
  <c r="O322" i="78"/>
  <c r="Q322" i="78" s="1"/>
  <c r="W150" i="78"/>
  <c r="W151" i="78"/>
  <c r="U151" i="78"/>
  <c r="O154" i="78"/>
  <c r="O155" i="78"/>
  <c r="W158" i="78"/>
  <c r="J161" i="78"/>
  <c r="O168" i="78"/>
  <c r="W170" i="78"/>
  <c r="X172" i="78"/>
  <c r="U172" i="78"/>
  <c r="J176" i="78"/>
  <c r="O180" i="78"/>
  <c r="V185" i="78"/>
  <c r="O188" i="78"/>
  <c r="X193" i="78"/>
  <c r="U193" i="78"/>
  <c r="W196" i="78"/>
  <c r="U198" i="78"/>
  <c r="U199" i="78"/>
  <c r="O200" i="78"/>
  <c r="O202" i="78"/>
  <c r="Y202" i="78"/>
  <c r="O209" i="78"/>
  <c r="Y212" i="78"/>
  <c r="J213" i="78"/>
  <c r="Y221" i="78"/>
  <c r="Y223" i="78"/>
  <c r="W225" i="78"/>
  <c r="Y225" i="78"/>
  <c r="U225" i="78"/>
  <c r="W232" i="78"/>
  <c r="Y232" i="78"/>
  <c r="U232" i="78"/>
  <c r="U236" i="78"/>
  <c r="O237" i="78"/>
  <c r="O239" i="78"/>
  <c r="Y239" i="78"/>
  <c r="Y255" i="78"/>
  <c r="Y263" i="78"/>
  <c r="U266" i="78"/>
  <c r="J266" i="78"/>
  <c r="X266" i="78"/>
  <c r="O270" i="78"/>
  <c r="U272" i="78"/>
  <c r="U276" i="78"/>
  <c r="O280" i="78"/>
  <c r="O283" i="78"/>
  <c r="O292" i="78"/>
  <c r="O300" i="78"/>
  <c r="X204" i="78"/>
  <c r="O206" i="78"/>
  <c r="O213" i="78"/>
  <c r="O221" i="78"/>
  <c r="Q221" i="78" s="1"/>
  <c r="O225" i="78"/>
  <c r="W228" i="78"/>
  <c r="U228" i="78"/>
  <c r="O229" i="78"/>
  <c r="O232" i="78"/>
  <c r="Y234" i="78"/>
  <c r="O235" i="78"/>
  <c r="J237" i="78"/>
  <c r="W240" i="78"/>
  <c r="U240" i="78"/>
  <c r="O241" i="78"/>
  <c r="O242" i="78"/>
  <c r="U244" i="78"/>
  <c r="J248" i="78"/>
  <c r="J249" i="78"/>
  <c r="J251" i="78"/>
  <c r="X252" i="78"/>
  <c r="U252" i="78"/>
  <c r="X258" i="78"/>
  <c r="O259" i="78"/>
  <c r="O260" i="78"/>
  <c r="J263" i="78"/>
  <c r="J264" i="78"/>
  <c r="Y266" i="78"/>
  <c r="J267" i="78"/>
  <c r="J268" i="78"/>
  <c r="Y270" i="78"/>
  <c r="J271" i="78"/>
  <c r="J272" i="78"/>
  <c r="X274" i="78"/>
  <c r="O275" i="78"/>
  <c r="O276" i="78"/>
  <c r="U278" i="78"/>
  <c r="U279" i="78"/>
  <c r="U280" i="78"/>
  <c r="Y283" i="78"/>
  <c r="O285" i="78"/>
  <c r="X286" i="78"/>
  <c r="V289" i="78"/>
  <c r="O290" i="78"/>
  <c r="V292" i="78"/>
  <c r="W293" i="78"/>
  <c r="V297" i="78"/>
  <c r="O298" i="78"/>
  <c r="O301" i="78"/>
  <c r="O303" i="78"/>
  <c r="Q303" i="78" s="1"/>
  <c r="O304" i="78"/>
  <c r="Q304" i="78" s="1"/>
  <c r="O311" i="78"/>
  <c r="Q311" i="78" s="1"/>
  <c r="O315" i="78"/>
  <c r="Q315" i="78" s="1"/>
  <c r="O323" i="78"/>
  <c r="Q323" i="78" s="1"/>
  <c r="O325" i="78"/>
  <c r="Q325" i="78" s="1"/>
  <c r="Q337" i="78" s="1"/>
  <c r="O253" i="78"/>
  <c r="W255" i="78"/>
  <c r="U255" i="78"/>
  <c r="J259" i="78"/>
  <c r="J260" i="78"/>
  <c r="O263" i="78"/>
  <c r="O264" i="78"/>
  <c r="O265" i="78"/>
  <c r="O267" i="78"/>
  <c r="O268" i="78"/>
  <c r="O269" i="78"/>
  <c r="O271" i="78"/>
  <c r="O272" i="78"/>
  <c r="J275" i="78"/>
  <c r="J276" i="78"/>
  <c r="O281" i="78"/>
  <c r="V283" i="78"/>
  <c r="V284" i="78"/>
  <c r="O288" i="78"/>
  <c r="J290" i="78"/>
  <c r="O291" i="78"/>
  <c r="O296" i="78"/>
  <c r="M350" i="78"/>
  <c r="J298" i="78"/>
  <c r="J301" i="78"/>
  <c r="N343" i="78"/>
  <c r="O305" i="78"/>
  <c r="Q305" i="78" s="1"/>
  <c r="O308" i="78"/>
  <c r="Q308" i="78" s="1"/>
  <c r="O312" i="78"/>
  <c r="Q312" i="78" s="1"/>
  <c r="O317" i="78"/>
  <c r="Q317" i="78" s="1"/>
  <c r="O321" i="78"/>
  <c r="Q321" i="78" s="1"/>
  <c r="O324" i="78"/>
  <c r="Q324" i="78" s="1"/>
  <c r="F20" i="70"/>
  <c r="CD6" i="79"/>
  <c r="CA6" i="79" s="1"/>
  <c r="CC6" i="79"/>
  <c r="BZ6" i="79" s="1"/>
  <c r="CC10" i="79"/>
  <c r="BZ10" i="79" s="1"/>
  <c r="CD10" i="79"/>
  <c r="CA10" i="79" s="1"/>
  <c r="CD14" i="79"/>
  <c r="CA14" i="79" s="1"/>
  <c r="CC14" i="79"/>
  <c r="BZ14" i="79" s="1"/>
  <c r="CC18" i="79"/>
  <c r="BZ18" i="79" s="1"/>
  <c r="CD18" i="79"/>
  <c r="CA18" i="79" s="1"/>
  <c r="CC22" i="79"/>
  <c r="BZ22" i="79" s="1"/>
  <c r="CD22" i="79"/>
  <c r="CA22" i="79" s="1"/>
  <c r="CD26" i="79"/>
  <c r="CA26" i="79" s="1"/>
  <c r="CC26" i="79"/>
  <c r="BZ26" i="79" s="1"/>
  <c r="CD30" i="79"/>
  <c r="CA30" i="79" s="1"/>
  <c r="CC30" i="79"/>
  <c r="BZ30" i="79" s="1"/>
  <c r="CD34" i="79"/>
  <c r="CA34" i="79" s="1"/>
  <c r="CC34" i="79"/>
  <c r="BZ34" i="79" s="1"/>
  <c r="CD38" i="79"/>
  <c r="CA38" i="79" s="1"/>
  <c r="CC38" i="79"/>
  <c r="BZ38" i="79" s="1"/>
  <c r="CD42" i="79"/>
  <c r="CA42" i="79" s="1"/>
  <c r="CC42" i="79"/>
  <c r="BZ42" i="79" s="1"/>
  <c r="CD46" i="79"/>
  <c r="CA46" i="79" s="1"/>
  <c r="CC46" i="79"/>
  <c r="BZ46" i="79" s="1"/>
  <c r="CD50" i="79"/>
  <c r="CA50" i="79" s="1"/>
  <c r="CC50" i="79"/>
  <c r="BZ50" i="79" s="1"/>
  <c r="CD54" i="79"/>
  <c r="CA54" i="79" s="1"/>
  <c r="CC54" i="79"/>
  <c r="BZ54" i="79" s="1"/>
  <c r="CD58" i="79"/>
  <c r="CA58" i="79" s="1"/>
  <c r="CC58" i="79"/>
  <c r="BZ58" i="79" s="1"/>
  <c r="CD62" i="79"/>
  <c r="CA62" i="79" s="1"/>
  <c r="CC62" i="79"/>
  <c r="BZ62" i="79" s="1"/>
  <c r="CD66" i="79"/>
  <c r="CA66" i="79" s="1"/>
  <c r="CC66" i="79"/>
  <c r="BZ66" i="79" s="1"/>
  <c r="CD70" i="79"/>
  <c r="CA70" i="79" s="1"/>
  <c r="CC70" i="79"/>
  <c r="BZ70" i="79" s="1"/>
  <c r="CD74" i="79"/>
  <c r="CA74" i="79" s="1"/>
  <c r="CC74" i="79"/>
  <c r="BZ74" i="79" s="1"/>
  <c r="CD78" i="79"/>
  <c r="CA78" i="79" s="1"/>
  <c r="CC78" i="79"/>
  <c r="BZ78" i="79" s="1"/>
  <c r="CD82" i="79"/>
  <c r="CA82" i="79" s="1"/>
  <c r="CC82" i="79"/>
  <c r="BZ82" i="79" s="1"/>
  <c r="CD86" i="79"/>
  <c r="CA86" i="79" s="1"/>
  <c r="CC86" i="79"/>
  <c r="BZ86" i="79" s="1"/>
  <c r="CD90" i="79"/>
  <c r="CA90" i="79" s="1"/>
  <c r="CC90" i="79"/>
  <c r="BZ90" i="79" s="1"/>
  <c r="CD94" i="79"/>
  <c r="CA94" i="79" s="1"/>
  <c r="CC94" i="79"/>
  <c r="BZ94" i="79" s="1"/>
  <c r="CD98" i="79"/>
  <c r="CA98" i="79" s="1"/>
  <c r="CC98" i="79"/>
  <c r="BZ98" i="79" s="1"/>
  <c r="CD102" i="79"/>
  <c r="CA102" i="79" s="1"/>
  <c r="CC102" i="79"/>
  <c r="BZ102" i="79" s="1"/>
  <c r="CD106" i="79"/>
  <c r="CA106" i="79" s="1"/>
  <c r="CC106" i="79"/>
  <c r="BZ106" i="79" s="1"/>
  <c r="CD110" i="79"/>
  <c r="CA110" i="79" s="1"/>
  <c r="CC110" i="79"/>
  <c r="BZ110" i="79" s="1"/>
  <c r="CD114" i="79"/>
  <c r="CA114" i="79" s="1"/>
  <c r="CC114" i="79"/>
  <c r="BZ114" i="79" s="1"/>
  <c r="CD118" i="79"/>
  <c r="CC118" i="79"/>
  <c r="CD3" i="79"/>
  <c r="CA3" i="79" s="1"/>
  <c r="CC3" i="79"/>
  <c r="BZ3" i="79" s="1"/>
  <c r="CD11" i="79"/>
  <c r="CA11" i="79" s="1"/>
  <c r="CC11" i="79"/>
  <c r="BZ11" i="79" s="1"/>
  <c r="CD23" i="79"/>
  <c r="CA23" i="79" s="1"/>
  <c r="CC23" i="79"/>
  <c r="BZ23" i="79" s="1"/>
  <c r="CD31" i="79"/>
  <c r="CA31" i="79" s="1"/>
  <c r="CC31" i="79"/>
  <c r="BZ31" i="79" s="1"/>
  <c r="CD39" i="79"/>
  <c r="CA39" i="79" s="1"/>
  <c r="CC39" i="79"/>
  <c r="BZ39" i="79" s="1"/>
  <c r="CD47" i="79"/>
  <c r="CA47" i="79" s="1"/>
  <c r="CC47" i="79"/>
  <c r="BZ47" i="79" s="1"/>
  <c r="CD59" i="79"/>
  <c r="CA59" i="79" s="1"/>
  <c r="CC59" i="79"/>
  <c r="BZ59" i="79" s="1"/>
  <c r="CD67" i="79"/>
  <c r="CA67" i="79" s="1"/>
  <c r="CC67" i="79"/>
  <c r="BZ67" i="79" s="1"/>
  <c r="CD75" i="79"/>
  <c r="CA75" i="79" s="1"/>
  <c r="CC75" i="79"/>
  <c r="BZ75" i="79" s="1"/>
  <c r="CD83" i="79"/>
  <c r="CA83" i="79" s="1"/>
  <c r="CC83" i="79"/>
  <c r="BZ83" i="79" s="1"/>
  <c r="CD91" i="79"/>
  <c r="CA91" i="79" s="1"/>
  <c r="CC91" i="79"/>
  <c r="BZ91" i="79" s="1"/>
  <c r="CD99" i="79"/>
  <c r="CA99" i="79" s="1"/>
  <c r="CC99" i="79"/>
  <c r="BZ99" i="79" s="1"/>
  <c r="CD107" i="79"/>
  <c r="CA107" i="79" s="1"/>
  <c r="CC107" i="79"/>
  <c r="BZ107" i="79" s="1"/>
  <c r="CD115" i="79"/>
  <c r="CA115" i="79" s="1"/>
  <c r="CC115" i="79"/>
  <c r="BZ115" i="79" s="1"/>
  <c r="CC4" i="79"/>
  <c r="BZ4" i="79" s="1"/>
  <c r="CD4" i="79"/>
  <c r="CA4" i="79" s="1"/>
  <c r="CD8" i="79"/>
  <c r="CA8" i="79" s="1"/>
  <c r="CC8" i="79"/>
  <c r="BZ8" i="79" s="1"/>
  <c r="CD12" i="79"/>
  <c r="CA12" i="79" s="1"/>
  <c r="CC12" i="79"/>
  <c r="BZ12" i="79" s="1"/>
  <c r="CD16" i="79"/>
  <c r="CA16" i="79" s="1"/>
  <c r="CC16" i="79"/>
  <c r="BZ16" i="79" s="1"/>
  <c r="CD20" i="79"/>
  <c r="CA20" i="79" s="1"/>
  <c r="CC20" i="79"/>
  <c r="BZ20" i="79" s="1"/>
  <c r="CD24" i="79"/>
  <c r="CA24" i="79" s="1"/>
  <c r="CC24" i="79"/>
  <c r="BZ24" i="79" s="1"/>
  <c r="CC28" i="79"/>
  <c r="BZ28" i="79" s="1"/>
  <c r="CD28" i="79"/>
  <c r="CA28" i="79" s="1"/>
  <c r="CC32" i="79"/>
  <c r="BZ32" i="79" s="1"/>
  <c r="CD32" i="79"/>
  <c r="CA32" i="79" s="1"/>
  <c r="CC36" i="79"/>
  <c r="BZ36" i="79" s="1"/>
  <c r="CD36" i="79"/>
  <c r="CA36" i="79" s="1"/>
  <c r="CC40" i="79"/>
  <c r="BZ40" i="79" s="1"/>
  <c r="CD40" i="79"/>
  <c r="CA40" i="79" s="1"/>
  <c r="CC44" i="79"/>
  <c r="BZ44" i="79" s="1"/>
  <c r="CD44" i="79"/>
  <c r="CA44" i="79" s="1"/>
  <c r="CC48" i="79"/>
  <c r="BZ48" i="79" s="1"/>
  <c r="CD48" i="79"/>
  <c r="CA48" i="79" s="1"/>
  <c r="CC52" i="79"/>
  <c r="BZ52" i="79" s="1"/>
  <c r="CD52" i="79"/>
  <c r="CA52" i="79" s="1"/>
  <c r="CC56" i="79"/>
  <c r="BZ56" i="79" s="1"/>
  <c r="CD56" i="79"/>
  <c r="CA56" i="79" s="1"/>
  <c r="CC60" i="79"/>
  <c r="BZ60" i="79" s="1"/>
  <c r="CD60" i="79"/>
  <c r="CA60" i="79" s="1"/>
  <c r="CC64" i="79"/>
  <c r="BZ64" i="79" s="1"/>
  <c r="CD64" i="79"/>
  <c r="CA64" i="79" s="1"/>
  <c r="CC68" i="79"/>
  <c r="BZ68" i="79" s="1"/>
  <c r="CD68" i="79"/>
  <c r="CA68" i="79" s="1"/>
  <c r="CC72" i="79"/>
  <c r="BZ72" i="79" s="1"/>
  <c r="CD72" i="79"/>
  <c r="CA72" i="79" s="1"/>
  <c r="CC76" i="79"/>
  <c r="BZ76" i="79" s="1"/>
  <c r="CD76" i="79"/>
  <c r="CA76" i="79" s="1"/>
  <c r="CC80" i="79"/>
  <c r="BZ80" i="79" s="1"/>
  <c r="CD80" i="79"/>
  <c r="CA80" i="79" s="1"/>
  <c r="CC84" i="79"/>
  <c r="BZ84" i="79" s="1"/>
  <c r="CD84" i="79"/>
  <c r="CA84" i="79" s="1"/>
  <c r="CC88" i="79"/>
  <c r="BZ88" i="79" s="1"/>
  <c r="CD88" i="79"/>
  <c r="CA88" i="79" s="1"/>
  <c r="CC92" i="79"/>
  <c r="BZ92" i="79" s="1"/>
  <c r="CD92" i="79"/>
  <c r="CA92" i="79" s="1"/>
  <c r="CC96" i="79"/>
  <c r="BZ96" i="79" s="1"/>
  <c r="CD96" i="79"/>
  <c r="CA96" i="79" s="1"/>
  <c r="CC100" i="79"/>
  <c r="BZ100" i="79" s="1"/>
  <c r="CD100" i="79"/>
  <c r="CA100" i="79" s="1"/>
  <c r="CC104" i="79"/>
  <c r="BZ104" i="79" s="1"/>
  <c r="CD104" i="79"/>
  <c r="CA104" i="79" s="1"/>
  <c r="CC108" i="79"/>
  <c r="BZ108" i="79" s="1"/>
  <c r="CD108" i="79"/>
  <c r="CA108" i="79" s="1"/>
  <c r="CC112" i="79"/>
  <c r="BZ112" i="79" s="1"/>
  <c r="CD112" i="79"/>
  <c r="CA112" i="79" s="1"/>
  <c r="CC116" i="79"/>
  <c r="CD116" i="79"/>
  <c r="CD7" i="79"/>
  <c r="CA7" i="79" s="1"/>
  <c r="CC7" i="79"/>
  <c r="BZ7" i="79" s="1"/>
  <c r="CD15" i="79"/>
  <c r="CA15" i="79" s="1"/>
  <c r="CC15" i="79"/>
  <c r="BZ15" i="79" s="1"/>
  <c r="CD19" i="79"/>
  <c r="CA19" i="79" s="1"/>
  <c r="CC19" i="79"/>
  <c r="BZ19" i="79" s="1"/>
  <c r="CD27" i="79"/>
  <c r="CA27" i="79" s="1"/>
  <c r="CC27" i="79"/>
  <c r="BZ27" i="79" s="1"/>
  <c r="CD35" i="79"/>
  <c r="CA35" i="79" s="1"/>
  <c r="CC35" i="79"/>
  <c r="BZ35" i="79" s="1"/>
  <c r="CD43" i="79"/>
  <c r="CA43" i="79" s="1"/>
  <c r="CC43" i="79"/>
  <c r="BZ43" i="79" s="1"/>
  <c r="CD51" i="79"/>
  <c r="CA51" i="79" s="1"/>
  <c r="CC51" i="79"/>
  <c r="BZ51" i="79" s="1"/>
  <c r="CD55" i="79"/>
  <c r="CA55" i="79" s="1"/>
  <c r="CC55" i="79"/>
  <c r="BZ55" i="79" s="1"/>
  <c r="CD63" i="79"/>
  <c r="CA63" i="79" s="1"/>
  <c r="CC63" i="79"/>
  <c r="BZ63" i="79" s="1"/>
  <c r="CD71" i="79"/>
  <c r="CA71" i="79" s="1"/>
  <c r="CC71" i="79"/>
  <c r="BZ71" i="79" s="1"/>
  <c r="CD79" i="79"/>
  <c r="CA79" i="79" s="1"/>
  <c r="CC79" i="79"/>
  <c r="BZ79" i="79" s="1"/>
  <c r="CD87" i="79"/>
  <c r="CA87" i="79" s="1"/>
  <c r="CC87" i="79"/>
  <c r="BZ87" i="79" s="1"/>
  <c r="CD95" i="79"/>
  <c r="CA95" i="79" s="1"/>
  <c r="CC95" i="79"/>
  <c r="BZ95" i="79" s="1"/>
  <c r="CD103" i="79"/>
  <c r="CA103" i="79" s="1"/>
  <c r="CC103" i="79"/>
  <c r="BZ103" i="79" s="1"/>
  <c r="CD111" i="79"/>
  <c r="CA111" i="79" s="1"/>
  <c r="CC111" i="79"/>
  <c r="BZ111" i="79" s="1"/>
  <c r="CD5" i="79"/>
  <c r="CA5" i="79" s="1"/>
  <c r="CC5" i="79"/>
  <c r="BZ5" i="79" s="1"/>
  <c r="CD9" i="79"/>
  <c r="CA9" i="79" s="1"/>
  <c r="CC9" i="79"/>
  <c r="BZ9" i="79" s="1"/>
  <c r="CD13" i="79"/>
  <c r="CA13" i="79" s="1"/>
  <c r="CC13" i="79"/>
  <c r="BZ13" i="79" s="1"/>
  <c r="CD17" i="79"/>
  <c r="CA17" i="79" s="1"/>
  <c r="CC17" i="79"/>
  <c r="BZ17" i="79" s="1"/>
  <c r="CD21" i="79"/>
  <c r="CA21" i="79" s="1"/>
  <c r="CC21" i="79"/>
  <c r="BZ21" i="79" s="1"/>
  <c r="CD25" i="79"/>
  <c r="CA25" i="79" s="1"/>
  <c r="CC25" i="79"/>
  <c r="BZ25" i="79" s="1"/>
  <c r="CD29" i="79"/>
  <c r="CA29" i="79" s="1"/>
  <c r="CC29" i="79"/>
  <c r="BZ29" i="79" s="1"/>
  <c r="CD33" i="79"/>
  <c r="CA33" i="79" s="1"/>
  <c r="CC33" i="79"/>
  <c r="BZ33" i="79" s="1"/>
  <c r="CD37" i="79"/>
  <c r="CA37" i="79" s="1"/>
  <c r="CC37" i="79"/>
  <c r="BZ37" i="79" s="1"/>
  <c r="CD41" i="79"/>
  <c r="CA41" i="79" s="1"/>
  <c r="CC41" i="79"/>
  <c r="BZ41" i="79" s="1"/>
  <c r="CD45" i="79"/>
  <c r="CA45" i="79" s="1"/>
  <c r="CC45" i="79"/>
  <c r="BZ45" i="79" s="1"/>
  <c r="CD49" i="79"/>
  <c r="CA49" i="79" s="1"/>
  <c r="CC49" i="79"/>
  <c r="BZ49" i="79" s="1"/>
  <c r="CD53" i="79"/>
  <c r="CA53" i="79" s="1"/>
  <c r="CC53" i="79"/>
  <c r="BZ53" i="79" s="1"/>
  <c r="CD57" i="79"/>
  <c r="CA57" i="79" s="1"/>
  <c r="CC57" i="79"/>
  <c r="BZ57" i="79" s="1"/>
  <c r="CD61" i="79"/>
  <c r="CA61" i="79" s="1"/>
  <c r="CC61" i="79"/>
  <c r="BZ61" i="79" s="1"/>
  <c r="CD65" i="79"/>
  <c r="CA65" i="79" s="1"/>
  <c r="CC65" i="79"/>
  <c r="BZ65" i="79" s="1"/>
  <c r="CD69" i="79"/>
  <c r="CA69" i="79" s="1"/>
  <c r="CC69" i="79"/>
  <c r="BZ69" i="79" s="1"/>
  <c r="CD73" i="79"/>
  <c r="CA73" i="79" s="1"/>
  <c r="CC73" i="79"/>
  <c r="BZ73" i="79" s="1"/>
  <c r="CD77" i="79"/>
  <c r="CA77" i="79" s="1"/>
  <c r="CC77" i="79"/>
  <c r="BZ77" i="79" s="1"/>
  <c r="CD81" i="79"/>
  <c r="CA81" i="79" s="1"/>
  <c r="CC81" i="79"/>
  <c r="BZ81" i="79" s="1"/>
  <c r="CD85" i="79"/>
  <c r="CA85" i="79" s="1"/>
  <c r="CC85" i="79"/>
  <c r="BZ85" i="79" s="1"/>
  <c r="CD89" i="79"/>
  <c r="CA89" i="79" s="1"/>
  <c r="CC89" i="79"/>
  <c r="BZ89" i="79" s="1"/>
  <c r="CD93" i="79"/>
  <c r="CA93" i="79" s="1"/>
  <c r="CC93" i="79"/>
  <c r="BZ93" i="79" s="1"/>
  <c r="CD97" i="79"/>
  <c r="CA97" i="79" s="1"/>
  <c r="CC97" i="79"/>
  <c r="BZ97" i="79" s="1"/>
  <c r="CD101" i="79"/>
  <c r="CA101" i="79" s="1"/>
  <c r="CC101" i="79"/>
  <c r="BZ101" i="79" s="1"/>
  <c r="CD105" i="79"/>
  <c r="CA105" i="79" s="1"/>
  <c r="CC105" i="79"/>
  <c r="BZ105" i="79" s="1"/>
  <c r="CD109" i="79"/>
  <c r="CA109" i="79" s="1"/>
  <c r="CC109" i="79"/>
  <c r="BZ109" i="79" s="1"/>
  <c r="CD113" i="79"/>
  <c r="CA113" i="79" s="1"/>
  <c r="CC113" i="79"/>
  <c r="BZ113" i="79" s="1"/>
  <c r="CD117" i="79"/>
  <c r="CC117" i="79"/>
  <c r="M41" i="51"/>
  <c r="H37" i="30"/>
  <c r="H24" i="8"/>
  <c r="J24" i="8" s="1"/>
  <c r="J146" i="9"/>
  <c r="J148" i="9" s="1"/>
  <c r="J152" i="9" s="1"/>
  <c r="J153" i="9" s="1"/>
  <c r="J142" i="9"/>
  <c r="J143" i="9" s="1"/>
  <c r="H54" i="8"/>
  <c r="J54" i="8" s="1"/>
  <c r="H67" i="30"/>
  <c r="H71" i="50"/>
  <c r="K53" i="51"/>
  <c r="K54" i="51"/>
  <c r="H72" i="50"/>
  <c r="H74" i="50"/>
  <c r="K56" i="51"/>
  <c r="H75" i="50"/>
  <c r="K57" i="51"/>
  <c r="K58" i="51"/>
  <c r="H76" i="50"/>
  <c r="H78" i="50"/>
  <c r="K60" i="51"/>
  <c r="H79" i="50"/>
  <c r="K61" i="51"/>
  <c r="K62" i="51"/>
  <c r="H80" i="50"/>
  <c r="H75" i="8"/>
  <c r="J75" i="8" s="1"/>
  <c r="H88" i="30"/>
  <c r="H79" i="8"/>
  <c r="J79" i="8" s="1"/>
  <c r="H92" i="30"/>
  <c r="H90" i="8"/>
  <c r="J90" i="8" s="1"/>
  <c r="H103" i="30"/>
  <c r="J102" i="8"/>
  <c r="H116" i="50"/>
  <c r="K98" i="51"/>
  <c r="H117" i="50"/>
  <c r="K100" i="51"/>
  <c r="H125" i="30"/>
  <c r="H112" i="8"/>
  <c r="J112" i="8" s="1"/>
  <c r="H129" i="30"/>
  <c r="H116" i="8"/>
  <c r="J116" i="8" s="1"/>
  <c r="H133" i="30"/>
  <c r="H120" i="8"/>
  <c r="J120" i="8" s="1"/>
  <c r="H142" i="50"/>
  <c r="K128" i="51"/>
  <c r="I41" i="51"/>
  <c r="I146" i="9"/>
  <c r="I148" i="9" s="1"/>
  <c r="I152" i="9" s="1"/>
  <c r="I153" i="9" s="1"/>
  <c r="I142" i="9"/>
  <c r="I143" i="9" s="1"/>
  <c r="H36" i="30"/>
  <c r="H23" i="8"/>
  <c r="J23" i="8" s="1"/>
  <c r="H40" i="30"/>
  <c r="H27" i="8"/>
  <c r="J27" i="8" s="1"/>
  <c r="K31" i="51"/>
  <c r="H44" i="50"/>
  <c r="H46" i="50"/>
  <c r="K33" i="51"/>
  <c r="K34" i="51"/>
  <c r="H47" i="50"/>
  <c r="H48" i="50"/>
  <c r="K35" i="51"/>
  <c r="K37" i="51"/>
  <c r="H50" i="50"/>
  <c r="K38" i="51"/>
  <c r="H51" i="50"/>
  <c r="H52" i="50"/>
  <c r="K39" i="51"/>
  <c r="K142" i="9"/>
  <c r="K143" i="9" s="1"/>
  <c r="K146" i="9"/>
  <c r="K148" i="9" s="1"/>
  <c r="K152" i="9" s="1"/>
  <c r="K153" i="9" s="1"/>
  <c r="L54" i="9"/>
  <c r="H53" i="8"/>
  <c r="H66" i="30"/>
  <c r="H87" i="30"/>
  <c r="H74" i="8"/>
  <c r="J74" i="8" s="1"/>
  <c r="H91" i="30"/>
  <c r="H78" i="8"/>
  <c r="J78" i="8" s="1"/>
  <c r="H102" i="30"/>
  <c r="H89" i="8"/>
  <c r="J89" i="8" s="1"/>
  <c r="H106" i="30"/>
  <c r="H93" i="8"/>
  <c r="J93" i="8" s="1"/>
  <c r="H109" i="30"/>
  <c r="H96" i="8"/>
  <c r="J96" i="8" s="1"/>
  <c r="H111" i="8"/>
  <c r="J111" i="8" s="1"/>
  <c r="H124" i="30"/>
  <c r="H115" i="8"/>
  <c r="J115" i="8" s="1"/>
  <c r="H128" i="30"/>
  <c r="H119" i="8"/>
  <c r="J119" i="8" s="1"/>
  <c r="H132" i="30"/>
  <c r="H123" i="8"/>
  <c r="J123" i="8" s="1"/>
  <c r="H136" i="30"/>
  <c r="H197" i="50"/>
  <c r="K164" i="51"/>
  <c r="H206" i="50"/>
  <c r="K173" i="51"/>
  <c r="B3" i="46"/>
  <c r="I55" i="50"/>
  <c r="I164" i="50" s="1"/>
  <c r="I149" i="50"/>
  <c r="I166" i="50" s="1"/>
  <c r="H18" i="8"/>
  <c r="H31" i="30"/>
  <c r="F130" i="13"/>
  <c r="F149" i="13" s="1"/>
  <c r="I139" i="51" s="1"/>
  <c r="M43" i="51"/>
  <c r="M77" i="51"/>
  <c r="M132" i="51" s="1"/>
  <c r="L28" i="9"/>
  <c r="H22" i="8"/>
  <c r="H35" i="30"/>
  <c r="H39" i="30"/>
  <c r="H26" i="8"/>
  <c r="J26" i="8" s="1"/>
  <c r="H86" i="30"/>
  <c r="H73" i="8"/>
  <c r="J73" i="8" s="1"/>
  <c r="H90" i="30"/>
  <c r="H77" i="8"/>
  <c r="J77" i="8" s="1"/>
  <c r="H101" i="30"/>
  <c r="H88" i="8"/>
  <c r="J88" i="8" s="1"/>
  <c r="H105" i="30"/>
  <c r="H92" i="8"/>
  <c r="J92" i="8" s="1"/>
  <c r="H95" i="8"/>
  <c r="J95" i="8" s="1"/>
  <c r="H108" i="30"/>
  <c r="H110" i="8"/>
  <c r="J110" i="8" s="1"/>
  <c r="H123" i="30"/>
  <c r="H114" i="8"/>
  <c r="J114" i="8" s="1"/>
  <c r="H127" i="30"/>
  <c r="H118" i="8"/>
  <c r="J118" i="8" s="1"/>
  <c r="H131" i="30"/>
  <c r="H122" i="8"/>
  <c r="J122" i="8" s="1"/>
  <c r="H135" i="30"/>
  <c r="H133" i="8"/>
  <c r="J133" i="8" s="1"/>
  <c r="H146" i="30"/>
  <c r="L138" i="51"/>
  <c r="J55" i="50"/>
  <c r="J164" i="50" s="1"/>
  <c r="J149" i="50"/>
  <c r="J166" i="50" s="1"/>
  <c r="G10" i="13"/>
  <c r="I10" i="13"/>
  <c r="I77" i="51"/>
  <c r="I132" i="51" s="1"/>
  <c r="H25" i="8"/>
  <c r="J25" i="8" s="1"/>
  <c r="H38" i="30"/>
  <c r="H76" i="8"/>
  <c r="J76" i="8" s="1"/>
  <c r="H89" i="30"/>
  <c r="H87" i="8"/>
  <c r="H100" i="30"/>
  <c r="H91" i="8"/>
  <c r="J91" i="8" s="1"/>
  <c r="H104" i="30"/>
  <c r="H126" i="30"/>
  <c r="H113" i="8"/>
  <c r="J113" i="8" s="1"/>
  <c r="H130" i="30"/>
  <c r="H117" i="8"/>
  <c r="J117" i="8" s="1"/>
  <c r="H134" i="30"/>
  <c r="H121" i="8"/>
  <c r="J121" i="8" s="1"/>
  <c r="M138" i="51"/>
  <c r="J168" i="30"/>
  <c r="G219" i="50"/>
  <c r="G149" i="50"/>
  <c r="G166" i="50" s="1"/>
  <c r="G184" i="13"/>
  <c r="G18" i="8"/>
  <c r="H34" i="8"/>
  <c r="J34" i="8" s="1"/>
  <c r="H38" i="8"/>
  <c r="J38" i="8" s="1"/>
  <c r="H58" i="8"/>
  <c r="H62" i="8"/>
  <c r="J62" i="8" s="1"/>
  <c r="H66" i="8"/>
  <c r="J66" i="8" s="1"/>
  <c r="H104" i="8"/>
  <c r="J104" i="8" s="1"/>
  <c r="H128" i="8"/>
  <c r="H167" i="8"/>
  <c r="I177" i="8"/>
  <c r="L40" i="9"/>
  <c r="K42" i="9"/>
  <c r="L68" i="9"/>
  <c r="L71" i="9"/>
  <c r="L104" i="9"/>
  <c r="L108" i="9"/>
  <c r="K178" i="9"/>
  <c r="K179" i="9" s="1"/>
  <c r="M179" i="9" s="1"/>
  <c r="F28" i="46"/>
  <c r="F30" i="46"/>
  <c r="I36" i="46"/>
  <c r="H45" i="30"/>
  <c r="H49" i="30"/>
  <c r="H73" i="30"/>
  <c r="H77" i="30"/>
  <c r="H81" i="30"/>
  <c r="H115" i="30"/>
  <c r="H141" i="30"/>
  <c r="H143" i="30"/>
  <c r="H205" i="30"/>
  <c r="H207" i="30"/>
  <c r="L219" i="50"/>
  <c r="J183" i="9"/>
  <c r="I149" i="30"/>
  <c r="I166" i="30" s="1"/>
  <c r="L139" i="51" s="1"/>
  <c r="H198" i="30"/>
  <c r="F14" i="44"/>
  <c r="G14" i="44" s="1"/>
  <c r="H19" i="50"/>
  <c r="H159" i="50" s="1"/>
  <c r="I208" i="50"/>
  <c r="I217" i="50" s="1"/>
  <c r="F29" i="46"/>
  <c r="M340" i="78"/>
  <c r="H340" i="78"/>
  <c r="K332" i="78"/>
  <c r="E329" i="78"/>
  <c r="E330" i="78" s="1"/>
  <c r="K340" i="78"/>
  <c r="L332" i="78"/>
  <c r="P340" i="78"/>
  <c r="G340" i="78"/>
  <c r="P332" i="78"/>
  <c r="N340" i="78"/>
  <c r="N332" i="78"/>
  <c r="H332" i="78"/>
  <c r="L340" i="78"/>
  <c r="M332" i="78"/>
  <c r="G332" i="78"/>
  <c r="W5" i="78"/>
  <c r="W9" i="78"/>
  <c r="W14" i="78"/>
  <c r="W22" i="78"/>
  <c r="W26" i="78"/>
  <c r="W32" i="78"/>
  <c r="W36" i="78"/>
  <c r="W40" i="78"/>
  <c r="W44" i="78"/>
  <c r="W48" i="78"/>
  <c r="W51" i="78"/>
  <c r="W55" i="78"/>
  <c r="W58" i="78"/>
  <c r="W61" i="78"/>
  <c r="W64" i="78"/>
  <c r="W68" i="78"/>
  <c r="W72" i="78"/>
  <c r="W76" i="78"/>
  <c r="U97" i="78"/>
  <c r="Y97" i="78"/>
  <c r="X97" i="78"/>
  <c r="W97" i="78"/>
  <c r="U115" i="78"/>
  <c r="Y115" i="78"/>
  <c r="X115" i="78"/>
  <c r="W115" i="78"/>
  <c r="U133" i="78"/>
  <c r="Y133" i="78"/>
  <c r="X133" i="78"/>
  <c r="W133" i="78"/>
  <c r="W134" i="78"/>
  <c r="U173" i="78"/>
  <c r="Y173" i="78"/>
  <c r="X173" i="78"/>
  <c r="W173" i="78"/>
  <c r="V181" i="78"/>
  <c r="Y181" i="78"/>
  <c r="X181" i="78"/>
  <c r="W181" i="78"/>
  <c r="U194" i="78"/>
  <c r="Y194" i="78"/>
  <c r="X194" i="78"/>
  <c r="W194" i="78"/>
  <c r="X207" i="78"/>
  <c r="Y207" i="78"/>
  <c r="W207" i="78"/>
  <c r="U207" i="78"/>
  <c r="G328" i="78"/>
  <c r="G330" i="78" s="1"/>
  <c r="M328" i="78"/>
  <c r="W4" i="78"/>
  <c r="X5" i="78"/>
  <c r="Y6" i="78"/>
  <c r="U7" i="78"/>
  <c r="W8" i="78"/>
  <c r="X9" i="78"/>
  <c r="Y10" i="78"/>
  <c r="W12" i="78"/>
  <c r="W13" i="78"/>
  <c r="X14" i="78"/>
  <c r="Y15" i="78"/>
  <c r="U16" i="78"/>
  <c r="W17" i="78"/>
  <c r="Y18" i="78"/>
  <c r="U19" i="78"/>
  <c r="U21" i="78"/>
  <c r="X22" i="78"/>
  <c r="Y23" i="78"/>
  <c r="U24" i="78"/>
  <c r="W25" i="78"/>
  <c r="X26" i="78"/>
  <c r="Y27" i="78"/>
  <c r="U28" i="78"/>
  <c r="X32" i="78"/>
  <c r="Y33" i="78"/>
  <c r="U34" i="78"/>
  <c r="X36" i="78"/>
  <c r="Y37" i="78"/>
  <c r="U38" i="78"/>
  <c r="X40" i="78"/>
  <c r="Y41" i="78"/>
  <c r="U42" i="78"/>
  <c r="X44" i="78"/>
  <c r="Y45" i="78"/>
  <c r="U46" i="78"/>
  <c r="X48" i="78"/>
  <c r="Y49" i="78"/>
  <c r="X51" i="78"/>
  <c r="Y52" i="78"/>
  <c r="U53" i="78"/>
  <c r="X55" i="78"/>
  <c r="U56" i="78"/>
  <c r="X58" i="78"/>
  <c r="Y59" i="78"/>
  <c r="X61" i="78"/>
  <c r="U62" i="78"/>
  <c r="X64" i="78"/>
  <c r="Y65" i="78"/>
  <c r="U66" i="78"/>
  <c r="X68" i="78"/>
  <c r="Y69" i="78"/>
  <c r="U70" i="78"/>
  <c r="X72" i="78"/>
  <c r="Y73" i="78"/>
  <c r="U74" i="78"/>
  <c r="X76" i="78"/>
  <c r="Y77" i="78"/>
  <c r="O79" i="78"/>
  <c r="W79" i="78"/>
  <c r="O90" i="78"/>
  <c r="O97" i="78"/>
  <c r="J101" i="78"/>
  <c r="O107" i="78"/>
  <c r="U108" i="78"/>
  <c r="Y108" i="78"/>
  <c r="X108" i="78"/>
  <c r="W108" i="78"/>
  <c r="W109" i="78"/>
  <c r="O115" i="78"/>
  <c r="O117" i="78"/>
  <c r="U118" i="78"/>
  <c r="Y118" i="78"/>
  <c r="X118" i="78"/>
  <c r="W118" i="78"/>
  <c r="O125" i="78"/>
  <c r="U126" i="78"/>
  <c r="Y126" i="78"/>
  <c r="X126" i="78"/>
  <c r="W126" i="78"/>
  <c r="J129" i="78"/>
  <c r="O133" i="78"/>
  <c r="J137" i="78"/>
  <c r="Z139" i="78"/>
  <c r="AA139" i="78" s="1"/>
  <c r="O147" i="78"/>
  <c r="U148" i="78"/>
  <c r="Y148" i="78"/>
  <c r="X148" i="78"/>
  <c r="W148" i="78"/>
  <c r="W149" i="78"/>
  <c r="U156" i="78"/>
  <c r="Y156" i="78"/>
  <c r="X156" i="78"/>
  <c r="W156" i="78"/>
  <c r="W157" i="78"/>
  <c r="J162" i="78"/>
  <c r="J165" i="78"/>
  <c r="O172" i="78"/>
  <c r="O173" i="78"/>
  <c r="J177" i="78"/>
  <c r="J186" i="78"/>
  <c r="O193" i="78"/>
  <c r="O194" i="78"/>
  <c r="H328" i="78"/>
  <c r="N328" i="78"/>
  <c r="W3" i="78"/>
  <c r="Y5" i="78"/>
  <c r="U6" i="78"/>
  <c r="Y9" i="78"/>
  <c r="U10" i="78"/>
  <c r="Y14" i="78"/>
  <c r="U15" i="78"/>
  <c r="U18" i="78"/>
  <c r="Y22" i="78"/>
  <c r="U23" i="78"/>
  <c r="Y26" i="78"/>
  <c r="U27" i="78"/>
  <c r="Y32" i="78"/>
  <c r="U33" i="78"/>
  <c r="Y36" i="78"/>
  <c r="U37" i="78"/>
  <c r="Y40" i="78"/>
  <c r="U41" i="78"/>
  <c r="Y44" i="78"/>
  <c r="U45" i="78"/>
  <c r="Y48" i="78"/>
  <c r="U49" i="78"/>
  <c r="Y51" i="78"/>
  <c r="U52" i="78"/>
  <c r="Y55" i="78"/>
  <c r="Y58" i="78"/>
  <c r="U59" i="78"/>
  <c r="Y61" i="78"/>
  <c r="Y64" i="78"/>
  <c r="U65" i="78"/>
  <c r="Y68" i="78"/>
  <c r="U69" i="78"/>
  <c r="Y72" i="78"/>
  <c r="U73" i="78"/>
  <c r="M342" i="78"/>
  <c r="H342" i="78"/>
  <c r="K334" i="78"/>
  <c r="K342" i="78"/>
  <c r="M334" i="78"/>
  <c r="H334" i="78"/>
  <c r="N342" i="78"/>
  <c r="P342" i="78"/>
  <c r="N334" i="78"/>
  <c r="L342" i="78"/>
  <c r="L334" i="78"/>
  <c r="G342" i="78"/>
  <c r="P334" i="78"/>
  <c r="G334" i="78"/>
  <c r="Y76" i="78"/>
  <c r="V77" i="78"/>
  <c r="J83" i="78"/>
  <c r="J87" i="78"/>
  <c r="J94" i="78"/>
  <c r="O100" i="78"/>
  <c r="U101" i="78"/>
  <c r="Y101" i="78"/>
  <c r="X101" i="78"/>
  <c r="W101" i="78"/>
  <c r="J104" i="78"/>
  <c r="O108" i="78"/>
  <c r="J112" i="78"/>
  <c r="O118" i="78"/>
  <c r="J122" i="78"/>
  <c r="Q122" i="78" s="1"/>
  <c r="O126" i="78"/>
  <c r="O128" i="78"/>
  <c r="U129" i="78"/>
  <c r="Y129" i="78"/>
  <c r="X129" i="78"/>
  <c r="W129" i="78"/>
  <c r="O136" i="78"/>
  <c r="U137" i="78"/>
  <c r="Y137" i="78"/>
  <c r="X137" i="78"/>
  <c r="W137" i="78"/>
  <c r="O139" i="78"/>
  <c r="Q139" i="78" s="1"/>
  <c r="J144" i="78"/>
  <c r="O148" i="78"/>
  <c r="J152" i="78"/>
  <c r="O156" i="78"/>
  <c r="U159" i="78"/>
  <c r="Y159" i="78"/>
  <c r="X159" i="78"/>
  <c r="W159" i="78"/>
  <c r="U162" i="78"/>
  <c r="Y162" i="78"/>
  <c r="X162" i="78"/>
  <c r="W162" i="78"/>
  <c r="U165" i="78"/>
  <c r="Y165" i="78"/>
  <c r="X165" i="78"/>
  <c r="W165" i="78"/>
  <c r="J169" i="78"/>
  <c r="O176" i="78"/>
  <c r="V177" i="78"/>
  <c r="Y177" i="78"/>
  <c r="X177" i="78"/>
  <c r="W177" i="78"/>
  <c r="O181" i="78"/>
  <c r="X183" i="78"/>
  <c r="O185" i="78"/>
  <c r="V186" i="78"/>
  <c r="Y186" i="78"/>
  <c r="X186" i="78"/>
  <c r="W186" i="78"/>
  <c r="J190" i="78"/>
  <c r="D3" i="78"/>
  <c r="O3" i="78"/>
  <c r="V79" i="78"/>
  <c r="X79" i="78"/>
  <c r="V83" i="78"/>
  <c r="Y83" i="78"/>
  <c r="X83" i="78"/>
  <c r="W83" i="78"/>
  <c r="O86" i="78"/>
  <c r="U87" i="78"/>
  <c r="Y87" i="78"/>
  <c r="X87" i="78"/>
  <c r="W87" i="78"/>
  <c r="O93" i="78"/>
  <c r="U94" i="78"/>
  <c r="Y94" i="78"/>
  <c r="X94" i="78"/>
  <c r="W94" i="78"/>
  <c r="J97" i="78"/>
  <c r="O103" i="78"/>
  <c r="U104" i="78"/>
  <c r="Y104" i="78"/>
  <c r="X104" i="78"/>
  <c r="W104" i="78"/>
  <c r="O111" i="78"/>
  <c r="U112" i="78"/>
  <c r="Y112" i="78"/>
  <c r="X112" i="78"/>
  <c r="W112" i="78"/>
  <c r="O121" i="78"/>
  <c r="U122" i="78"/>
  <c r="Y122" i="78"/>
  <c r="X122" i="78"/>
  <c r="W122" i="78"/>
  <c r="Z141" i="78"/>
  <c r="AA141" i="78" s="1"/>
  <c r="U144" i="78"/>
  <c r="Y144" i="78"/>
  <c r="X144" i="78"/>
  <c r="W144" i="78"/>
  <c r="O151" i="78"/>
  <c r="U152" i="78"/>
  <c r="Y152" i="78"/>
  <c r="X152" i="78"/>
  <c r="W152" i="78"/>
  <c r="O161" i="78"/>
  <c r="O164" i="78"/>
  <c r="U169" i="78"/>
  <c r="Y169" i="78"/>
  <c r="X169" i="78"/>
  <c r="W169" i="78"/>
  <c r="J173" i="78"/>
  <c r="J181" i="78"/>
  <c r="U190" i="78"/>
  <c r="Y190" i="78"/>
  <c r="X190" i="78"/>
  <c r="W190" i="78"/>
  <c r="J194" i="78"/>
  <c r="X203" i="78"/>
  <c r="Y203" i="78"/>
  <c r="W203" i="78"/>
  <c r="U203" i="78"/>
  <c r="Y80" i="78"/>
  <c r="V81" i="78"/>
  <c r="Y84" i="78"/>
  <c r="V85" i="78"/>
  <c r="Y88" i="78"/>
  <c r="U89" i="78"/>
  <c r="Y91" i="78"/>
  <c r="U92" i="78"/>
  <c r="U95" i="78"/>
  <c r="Y98" i="78"/>
  <c r="U99" i="78"/>
  <c r="Y102" i="78"/>
  <c r="Y105" i="78"/>
  <c r="U106" i="78"/>
  <c r="Y109" i="78"/>
  <c r="U110" i="78"/>
  <c r="Y113" i="78"/>
  <c r="U114" i="78"/>
  <c r="U116" i="78"/>
  <c r="Y119" i="78"/>
  <c r="U120" i="78"/>
  <c r="Y123" i="78"/>
  <c r="U124" i="78"/>
  <c r="Y127" i="78"/>
  <c r="Y130" i="78"/>
  <c r="U131" i="78"/>
  <c r="Y134" i="78"/>
  <c r="U135" i="78"/>
  <c r="Y138" i="78"/>
  <c r="Y140" i="78"/>
  <c r="Y142" i="78"/>
  <c r="U143" i="78"/>
  <c r="Y145" i="78"/>
  <c r="U146" i="78"/>
  <c r="Y149" i="78"/>
  <c r="U150" i="78"/>
  <c r="Y153" i="78"/>
  <c r="U154" i="78"/>
  <c r="Y157" i="78"/>
  <c r="U158" i="78"/>
  <c r="U160" i="78"/>
  <c r="W161" i="78"/>
  <c r="Y163" i="78"/>
  <c r="W164" i="78"/>
  <c r="Y166" i="78"/>
  <c r="U167" i="78"/>
  <c r="W168" i="78"/>
  <c r="Y170" i="78"/>
  <c r="U171" i="78"/>
  <c r="W172" i="78"/>
  <c r="Y174" i="78"/>
  <c r="V175" i="78"/>
  <c r="W176" i="78"/>
  <c r="Y178" i="78"/>
  <c r="V179" i="78"/>
  <c r="W180" i="78"/>
  <c r="Y182" i="78"/>
  <c r="Y183" i="78"/>
  <c r="V184" i="78"/>
  <c r="W185" i="78"/>
  <c r="Y187" i="78"/>
  <c r="V188" i="78"/>
  <c r="W189" i="78"/>
  <c r="Y191" i="78"/>
  <c r="U192" i="78"/>
  <c r="W193" i="78"/>
  <c r="Y195" i="78"/>
  <c r="U196" i="78"/>
  <c r="Y197" i="78"/>
  <c r="U197" i="78"/>
  <c r="Y201" i="78"/>
  <c r="U201" i="78"/>
  <c r="O203" i="78"/>
  <c r="U205" i="78"/>
  <c r="O207" i="78"/>
  <c r="X210" i="78"/>
  <c r="Y210" i="78"/>
  <c r="U210" i="78"/>
  <c r="W211" i="78"/>
  <c r="X212" i="78"/>
  <c r="X214" i="78"/>
  <c r="Y214" i="78"/>
  <c r="U214" i="78"/>
  <c r="W215" i="78"/>
  <c r="X218" i="78"/>
  <c r="Y218" i="78"/>
  <c r="U218" i="78"/>
  <c r="W219" i="78"/>
  <c r="X220" i="78"/>
  <c r="X222" i="78"/>
  <c r="Y222" i="78"/>
  <c r="U222" i="78"/>
  <c r="V80" i="78"/>
  <c r="W81" i="78"/>
  <c r="V84" i="78"/>
  <c r="W85" i="78"/>
  <c r="U88" i="78"/>
  <c r="U91" i="78"/>
  <c r="U98" i="78"/>
  <c r="U102" i="78"/>
  <c r="U105" i="78"/>
  <c r="U109" i="78"/>
  <c r="U113" i="78"/>
  <c r="U119" i="78"/>
  <c r="U123" i="78"/>
  <c r="U127" i="78"/>
  <c r="U130" i="78"/>
  <c r="U134" i="78"/>
  <c r="U138" i="78"/>
  <c r="U140" i="78"/>
  <c r="U142" i="78"/>
  <c r="U145" i="78"/>
  <c r="U149" i="78"/>
  <c r="U153" i="78"/>
  <c r="U157" i="78"/>
  <c r="U163" i="78"/>
  <c r="U166" i="78"/>
  <c r="U170" i="78"/>
  <c r="V174" i="78"/>
  <c r="V178" i="78"/>
  <c r="V182" i="78"/>
  <c r="V187" i="78"/>
  <c r="U191" i="78"/>
  <c r="U195" i="78"/>
  <c r="J200" i="78"/>
  <c r="Y204" i="78"/>
  <c r="U204" i="78"/>
  <c r="Y208" i="78"/>
  <c r="U208" i="78"/>
  <c r="O210" i="78"/>
  <c r="W210" i="78"/>
  <c r="U212" i="78"/>
  <c r="O214" i="78"/>
  <c r="W214" i="78"/>
  <c r="O218" i="78"/>
  <c r="W218" i="78"/>
  <c r="U220" i="78"/>
  <c r="O222" i="78"/>
  <c r="W222" i="78"/>
  <c r="J81" i="78"/>
  <c r="J85" i="78"/>
  <c r="O199" i="78"/>
  <c r="X200" i="78"/>
  <c r="Y200" i="78"/>
  <c r="U200" i="78"/>
  <c r="J203" i="78"/>
  <c r="J207" i="78"/>
  <c r="Y211" i="78"/>
  <c r="U211" i="78"/>
  <c r="Y215" i="78"/>
  <c r="U215" i="78"/>
  <c r="Y219" i="78"/>
  <c r="U219" i="78"/>
  <c r="W198" i="78"/>
  <c r="X199" i="78"/>
  <c r="X202" i="78"/>
  <c r="W205" i="78"/>
  <c r="X206" i="78"/>
  <c r="X209" i="78"/>
  <c r="W212" i="78"/>
  <c r="X213" i="78"/>
  <c r="W216" i="78"/>
  <c r="X217" i="78"/>
  <c r="W220" i="78"/>
  <c r="X221" i="78"/>
  <c r="U223" i="78"/>
  <c r="W224" i="78"/>
  <c r="X225" i="78"/>
  <c r="U226" i="78"/>
  <c r="W227" i="78"/>
  <c r="X228" i="78"/>
  <c r="Y229" i="78"/>
  <c r="U230" i="78"/>
  <c r="W231" i="78"/>
  <c r="X232" i="78"/>
  <c r="Y233" i="78"/>
  <c r="U234" i="78"/>
  <c r="W235" i="78"/>
  <c r="X236" i="78"/>
  <c r="Y237" i="78"/>
  <c r="U238" i="78"/>
  <c r="W239" i="78"/>
  <c r="X240" i="78"/>
  <c r="Y241" i="78"/>
  <c r="U242" i="78"/>
  <c r="W243" i="78"/>
  <c r="Y245" i="78"/>
  <c r="U246" i="78"/>
  <c r="W247" i="78"/>
  <c r="Y249" i="78"/>
  <c r="U250" i="78"/>
  <c r="X251" i="78"/>
  <c r="Y252" i="78"/>
  <c r="U253" i="78"/>
  <c r="W254" i="78"/>
  <c r="Y256" i="78"/>
  <c r="U257" i="78"/>
  <c r="W258" i="78"/>
  <c r="Y260" i="78"/>
  <c r="U261" i="78"/>
  <c r="W262" i="78"/>
  <c r="Y264" i="78"/>
  <c r="U265" i="78"/>
  <c r="W266" i="78"/>
  <c r="Y268" i="78"/>
  <c r="U269" i="78"/>
  <c r="W270" i="78"/>
  <c r="Y272" i="78"/>
  <c r="U273" i="78"/>
  <c r="W274" i="78"/>
  <c r="Y276" i="78"/>
  <c r="U277" i="78"/>
  <c r="W278" i="78"/>
  <c r="Y280" i="78"/>
  <c r="U281" i="78"/>
  <c r="W282" i="78"/>
  <c r="Y284" i="78"/>
  <c r="Y285" i="78"/>
  <c r="Y286" i="78"/>
  <c r="V287" i="78"/>
  <c r="W288" i="78"/>
  <c r="X289" i="78"/>
  <c r="Y290" i="78"/>
  <c r="W291" i="78"/>
  <c r="X293" i="78"/>
  <c r="Y294" i="78"/>
  <c r="V295" i="78"/>
  <c r="W296" i="78"/>
  <c r="O297" i="78"/>
  <c r="Y298" i="78"/>
  <c r="V299" i="78"/>
  <c r="W300" i="78"/>
  <c r="O302" i="78"/>
  <c r="P352" i="78"/>
  <c r="P354" i="78" s="1"/>
  <c r="M344" i="78"/>
  <c r="H344" i="78"/>
  <c r="K336" i="78"/>
  <c r="K344" i="78"/>
  <c r="M336" i="78"/>
  <c r="H336" i="78"/>
  <c r="N344" i="78"/>
  <c r="J344" i="78"/>
  <c r="J333" i="78"/>
  <c r="N335" i="78"/>
  <c r="L336" i="78"/>
  <c r="N341" i="78"/>
  <c r="J343" i="78"/>
  <c r="P344" i="78"/>
  <c r="W223" i="78"/>
  <c r="W226" i="78"/>
  <c r="U229" i="78"/>
  <c r="W230" i="78"/>
  <c r="U233" i="78"/>
  <c r="W234" i="78"/>
  <c r="U237" i="78"/>
  <c r="W238" i="78"/>
  <c r="U241" i="78"/>
  <c r="W242" i="78"/>
  <c r="U245" i="78"/>
  <c r="W246" i="78"/>
  <c r="W250" i="78"/>
  <c r="W253" i="78"/>
  <c r="U256" i="78"/>
  <c r="W257" i="78"/>
  <c r="W261" i="78"/>
  <c r="U264" i="78"/>
  <c r="W265" i="78"/>
  <c r="U268" i="78"/>
  <c r="W269" i="78"/>
  <c r="W273" i="78"/>
  <c r="W277" i="78"/>
  <c r="W281" i="78"/>
  <c r="V285" i="78"/>
  <c r="V286" i="78"/>
  <c r="W287" i="78"/>
  <c r="V290" i="78"/>
  <c r="Y293" i="78"/>
  <c r="V294" i="78"/>
  <c r="W295" i="78"/>
  <c r="V298" i="78"/>
  <c r="W299" i="78"/>
  <c r="D304" i="78"/>
  <c r="G335" i="78"/>
  <c r="P335" i="78"/>
  <c r="N336" i="78"/>
  <c r="N352" i="78"/>
  <c r="J223" i="78"/>
  <c r="X223" i="78"/>
  <c r="J226" i="78"/>
  <c r="X226" i="78"/>
  <c r="W229" i="78"/>
  <c r="J230" i="78"/>
  <c r="X230" i="78"/>
  <c r="W233" i="78"/>
  <c r="J234" i="78"/>
  <c r="X234" i="78"/>
  <c r="W237" i="78"/>
  <c r="J238" i="78"/>
  <c r="X238" i="78"/>
  <c r="W241" i="78"/>
  <c r="J242" i="78"/>
  <c r="X242" i="78"/>
  <c r="W245" i="78"/>
  <c r="J246" i="78"/>
  <c r="X246" i="78"/>
  <c r="W249" i="78"/>
  <c r="J250" i="78"/>
  <c r="X250" i="78"/>
  <c r="W252" i="78"/>
  <c r="J253" i="78"/>
  <c r="X253" i="78"/>
  <c r="W256" i="78"/>
  <c r="J257" i="78"/>
  <c r="X257" i="78"/>
  <c r="W260" i="78"/>
  <c r="J261" i="78"/>
  <c r="X261" i="78"/>
  <c r="W264" i="78"/>
  <c r="J265" i="78"/>
  <c r="X265" i="78"/>
  <c r="W268" i="78"/>
  <c r="J269" i="78"/>
  <c r="X269" i="78"/>
  <c r="W272" i="78"/>
  <c r="J273" i="78"/>
  <c r="X273" i="78"/>
  <c r="W276" i="78"/>
  <c r="J277" i="78"/>
  <c r="X277" i="78"/>
  <c r="W280" i="78"/>
  <c r="J281" i="78"/>
  <c r="X281" i="78"/>
  <c r="K341" i="78"/>
  <c r="Q333" i="78"/>
  <c r="M333" i="78"/>
  <c r="H333" i="78"/>
  <c r="M341" i="78"/>
  <c r="H341" i="78"/>
  <c r="O333" i="78"/>
  <c r="K333" i="78"/>
  <c r="P341" i="78"/>
  <c r="L341" i="78"/>
  <c r="G341" i="78"/>
  <c r="W284" i="78"/>
  <c r="J285" i="78"/>
  <c r="W285" i="78"/>
  <c r="J286" i="78"/>
  <c r="W286" i="78"/>
  <c r="W290" i="78"/>
  <c r="V293" i="78"/>
  <c r="W294" i="78"/>
  <c r="W298" i="78"/>
  <c r="J299" i="78"/>
  <c r="X299" i="78"/>
  <c r="K343" i="78"/>
  <c r="M335" i="78"/>
  <c r="H335" i="78"/>
  <c r="M343" i="78"/>
  <c r="H343" i="78"/>
  <c r="K335" i="78"/>
  <c r="P343" i="78"/>
  <c r="L343" i="78"/>
  <c r="G343" i="78"/>
  <c r="N333" i="78"/>
  <c r="J335" i="78"/>
  <c r="G336" i="78"/>
  <c r="P336" i="78"/>
  <c r="L337" i="78"/>
  <c r="G344" i="78"/>
  <c r="H350" i="78"/>
  <c r="H354" i="78" s="1"/>
  <c r="N350" i="78"/>
  <c r="W297" i="78"/>
  <c r="D312" i="78"/>
  <c r="O313" i="78"/>
  <c r="Q313" i="78" s="1"/>
  <c r="G333" i="78"/>
  <c r="P333" i="78"/>
  <c r="L335" i="78"/>
  <c r="J336" i="78"/>
  <c r="L344" i="78"/>
  <c r="I168" i="50" l="1"/>
  <c r="I175" i="50" s="1"/>
  <c r="L42" i="9"/>
  <c r="J41" i="51"/>
  <c r="H118" i="30"/>
  <c r="J40" i="8"/>
  <c r="G82" i="8"/>
  <c r="H53" i="30"/>
  <c r="J168" i="50"/>
  <c r="J175" i="50" s="1"/>
  <c r="J132" i="51"/>
  <c r="H114" i="30"/>
  <c r="H101" i="8"/>
  <c r="J101" i="8" s="1"/>
  <c r="J105" i="8" s="1"/>
  <c r="Q247" i="78"/>
  <c r="F23" i="13"/>
  <c r="F22" i="13" s="1"/>
  <c r="F166" i="13"/>
  <c r="F153" i="13"/>
  <c r="Q52" i="78"/>
  <c r="Q291" i="78"/>
  <c r="Q109" i="78"/>
  <c r="Q177" i="78"/>
  <c r="Q113" i="78"/>
  <c r="M354" i="78"/>
  <c r="Q6" i="78"/>
  <c r="Q24" i="78"/>
  <c r="Q33" i="78"/>
  <c r="Q43" i="78"/>
  <c r="Q281" i="78"/>
  <c r="Q265" i="78"/>
  <c r="Q210" i="78"/>
  <c r="Q85" i="78"/>
  <c r="Q110" i="78"/>
  <c r="Q18" i="78"/>
  <c r="Q157" i="78"/>
  <c r="Q156" i="78"/>
  <c r="Q190" i="78"/>
  <c r="Q45" i="78"/>
  <c r="L4" i="46"/>
  <c r="J4" i="46" s="1"/>
  <c r="Q269" i="78"/>
  <c r="Q176" i="78"/>
  <c r="Q239" i="78"/>
  <c r="Z196" i="78"/>
  <c r="AA196" i="78" s="1"/>
  <c r="Q136" i="78"/>
  <c r="Q295" i="78"/>
  <c r="Q27" i="78"/>
  <c r="Q158" i="78"/>
  <c r="Q98" i="78"/>
  <c r="Q54" i="78"/>
  <c r="Q252" i="78"/>
  <c r="Q159" i="78"/>
  <c r="Q114" i="78"/>
  <c r="Q129" i="78"/>
  <c r="Z283" i="78"/>
  <c r="AA283" i="78" s="1"/>
  <c r="Q251" i="78"/>
  <c r="Q237" i="78"/>
  <c r="L354" i="78"/>
  <c r="Q244" i="78"/>
  <c r="Q268" i="78"/>
  <c r="Q219" i="78"/>
  <c r="Q8" i="78"/>
  <c r="Q284" i="78"/>
  <c r="Q180" i="78"/>
  <c r="Q155" i="78"/>
  <c r="Q46" i="78"/>
  <c r="Q63" i="78"/>
  <c r="Q205" i="78"/>
  <c r="Q80" i="78"/>
  <c r="Q257" i="78"/>
  <c r="O337" i="78"/>
  <c r="Q296" i="78"/>
  <c r="Q225" i="78"/>
  <c r="Q38" i="78"/>
  <c r="Q55" i="78"/>
  <c r="Q245" i="78"/>
  <c r="Q160" i="78"/>
  <c r="Q198" i="78"/>
  <c r="Q131" i="78"/>
  <c r="Q208" i="78"/>
  <c r="Q10" i="78"/>
  <c r="Q211" i="78"/>
  <c r="Q258" i="78"/>
  <c r="Q170" i="78"/>
  <c r="Q299" i="78"/>
  <c r="Q185" i="78"/>
  <c r="Q104" i="78"/>
  <c r="Q83" i="78"/>
  <c r="Q186" i="78"/>
  <c r="Q165" i="78"/>
  <c r="Q147" i="78"/>
  <c r="Q90" i="78"/>
  <c r="Q300" i="78"/>
  <c r="Q233" i="78"/>
  <c r="Q182" i="78"/>
  <c r="Q75" i="78"/>
  <c r="Q95" i="78"/>
  <c r="Q25" i="78"/>
  <c r="Q130" i="78"/>
  <c r="Z39" i="78"/>
  <c r="AA39" i="78" s="1"/>
  <c r="Q107" i="78"/>
  <c r="D2" i="17"/>
  <c r="D3" i="17" s="1"/>
  <c r="B3" i="44"/>
  <c r="B3" i="48"/>
  <c r="Q86" i="78"/>
  <c r="Q264" i="78"/>
  <c r="Q234" i="78"/>
  <c r="Q164" i="78"/>
  <c r="Q168" i="78"/>
  <c r="Q125" i="78"/>
  <c r="Q134" i="78"/>
  <c r="Q240" i="78"/>
  <c r="Q216" i="78"/>
  <c r="Q196" i="78"/>
  <c r="Q231" i="78"/>
  <c r="Q294" i="78"/>
  <c r="Q4" i="78"/>
  <c r="Z6" i="78"/>
  <c r="AA6" i="78" s="1"/>
  <c r="Q263" i="78"/>
  <c r="Z255" i="78"/>
  <c r="AA255" i="78" s="1"/>
  <c r="Q76" i="78"/>
  <c r="Q68" i="78"/>
  <c r="Q29" i="78"/>
  <c r="Q59" i="78"/>
  <c r="Q163" i="78"/>
  <c r="Q279" i="78"/>
  <c r="Q88" i="78"/>
  <c r="Q204" i="78"/>
  <c r="Z254" i="78"/>
  <c r="AA254" i="78" s="1"/>
  <c r="Z224" i="78"/>
  <c r="AA224" i="78" s="1"/>
  <c r="Q81" i="78"/>
  <c r="Z176" i="78"/>
  <c r="AA176" i="78" s="1"/>
  <c r="Q152" i="78"/>
  <c r="Z271" i="78"/>
  <c r="AA271" i="78" s="1"/>
  <c r="Q261" i="78"/>
  <c r="Q230" i="78"/>
  <c r="Z143" i="78"/>
  <c r="AA143" i="78" s="1"/>
  <c r="Q103" i="78"/>
  <c r="Q101" i="78"/>
  <c r="Q12" i="78"/>
  <c r="Q249" i="78"/>
  <c r="Q191" i="78"/>
  <c r="Q171" i="78"/>
  <c r="Q70" i="78"/>
  <c r="Q53" i="78"/>
  <c r="Z35" i="78"/>
  <c r="AA35" i="78" s="1"/>
  <c r="Q73" i="78"/>
  <c r="Q50" i="78"/>
  <c r="Q35" i="78"/>
  <c r="Z29" i="78"/>
  <c r="AA29" i="78" s="1"/>
  <c r="Q189" i="78"/>
  <c r="Q120" i="78"/>
  <c r="Q255" i="78"/>
  <c r="Q51" i="78"/>
  <c r="Q227" i="78"/>
  <c r="Q256" i="78"/>
  <c r="Q123" i="78"/>
  <c r="Q77" i="78"/>
  <c r="Q42" i="78"/>
  <c r="Q65" i="78"/>
  <c r="Q228" i="78"/>
  <c r="Q66" i="78"/>
  <c r="Q278" i="78"/>
  <c r="Q286" i="78"/>
  <c r="Q250" i="78"/>
  <c r="Z288" i="78"/>
  <c r="AA288" i="78" s="1"/>
  <c r="Z278" i="78"/>
  <c r="AA278" i="78" s="1"/>
  <c r="Z247" i="78"/>
  <c r="AA247" i="78" s="1"/>
  <c r="Q199" i="78"/>
  <c r="Z168" i="78"/>
  <c r="AA168" i="78" s="1"/>
  <c r="Q151" i="78"/>
  <c r="Q121" i="78"/>
  <c r="Q144" i="78"/>
  <c r="Q108" i="78"/>
  <c r="Q87" i="78"/>
  <c r="Z69" i="78"/>
  <c r="AA69" i="78" s="1"/>
  <c r="Z52" i="78"/>
  <c r="AA52" i="78" s="1"/>
  <c r="Q193" i="78"/>
  <c r="Q172" i="78"/>
  <c r="Q133" i="78"/>
  <c r="Q115" i="78"/>
  <c r="Z66" i="78"/>
  <c r="AA66" i="78" s="1"/>
  <c r="Z38" i="78"/>
  <c r="AA38" i="78" s="1"/>
  <c r="Q96" i="78"/>
  <c r="Q62" i="78"/>
  <c r="Q7" i="78"/>
  <c r="Q32" i="78"/>
  <c r="Q217" i="78"/>
  <c r="Q274" i="78"/>
  <c r="Q89" i="78"/>
  <c r="Q14" i="78"/>
  <c r="Q143" i="78"/>
  <c r="Q19" i="78"/>
  <c r="Z297" i="78"/>
  <c r="AA297" i="78" s="1"/>
  <c r="Q238" i="78"/>
  <c r="Z300" i="78"/>
  <c r="AA300" i="78" s="1"/>
  <c r="Z296" i="78"/>
  <c r="AA296" i="78" s="1"/>
  <c r="Z202" i="78"/>
  <c r="AA202" i="78" s="1"/>
  <c r="Q222" i="78"/>
  <c r="Q161" i="78"/>
  <c r="Q100" i="78"/>
  <c r="Z19" i="78"/>
  <c r="AA19" i="78" s="1"/>
  <c r="Q82" i="78"/>
  <c r="Q167" i="78"/>
  <c r="Q60" i="78"/>
  <c r="Z43" i="78"/>
  <c r="AA43" i="78" s="1"/>
  <c r="Q119" i="78"/>
  <c r="Q105" i="78"/>
  <c r="Q56" i="78"/>
  <c r="Q289" i="78"/>
  <c r="Z270" i="78"/>
  <c r="AA270" i="78" s="1"/>
  <c r="Z228" i="78"/>
  <c r="AA228" i="78" s="1"/>
  <c r="Z217" i="78"/>
  <c r="AA217" i="78" s="1"/>
  <c r="Q214" i="78"/>
  <c r="Z116" i="78"/>
  <c r="AA116" i="78" s="1"/>
  <c r="Q94" i="78"/>
  <c r="Q343" i="78"/>
  <c r="Q220" i="78"/>
  <c r="Z57" i="78"/>
  <c r="AA57" i="78" s="1"/>
  <c r="O341" i="78"/>
  <c r="Q201" i="78"/>
  <c r="Q13" i="78"/>
  <c r="Q277" i="78"/>
  <c r="Z272" i="78"/>
  <c r="AA272" i="78" s="1"/>
  <c r="Q246" i="78"/>
  <c r="Z289" i="78"/>
  <c r="AA289" i="78" s="1"/>
  <c r="Z258" i="78"/>
  <c r="AA258" i="78" s="1"/>
  <c r="Z172" i="78"/>
  <c r="AA172" i="78" s="1"/>
  <c r="Q93" i="78"/>
  <c r="Q126" i="78"/>
  <c r="Q195" i="78"/>
  <c r="Q106" i="78"/>
  <c r="Q69" i="78"/>
  <c r="Q285" i="78"/>
  <c r="Z291" i="78"/>
  <c r="AA291" i="78" s="1"/>
  <c r="Z282" i="78"/>
  <c r="AA282" i="78" s="1"/>
  <c r="Z225" i="78"/>
  <c r="AA225" i="78" s="1"/>
  <c r="Z184" i="78"/>
  <c r="AA184" i="78" s="1"/>
  <c r="Q272" i="78"/>
  <c r="Q267" i="78"/>
  <c r="Q266" i="78"/>
  <c r="Q209" i="78"/>
  <c r="Q282" i="78"/>
  <c r="Q72" i="78"/>
  <c r="Q74" i="78"/>
  <c r="Q145" i="78"/>
  <c r="Q44" i="78"/>
  <c r="Q22" i="78"/>
  <c r="Q283" i="78"/>
  <c r="Q224" i="78"/>
  <c r="Q287" i="78"/>
  <c r="Z284" i="78"/>
  <c r="AA284" i="78" s="1"/>
  <c r="Q273" i="78"/>
  <c r="Z252" i="78"/>
  <c r="AA252" i="78" s="1"/>
  <c r="Q226" i="78"/>
  <c r="Z240" i="78"/>
  <c r="AA240" i="78" s="1"/>
  <c r="Z199" i="78"/>
  <c r="AA199" i="78" s="1"/>
  <c r="Q218" i="78"/>
  <c r="Z89" i="78"/>
  <c r="AA89" i="78" s="1"/>
  <c r="Q181" i="78"/>
  <c r="Q97" i="78"/>
  <c r="Q148" i="78"/>
  <c r="Z56" i="78"/>
  <c r="AA56" i="78" s="1"/>
  <c r="Q292" i="78"/>
  <c r="Q188" i="78"/>
  <c r="Q61" i="78"/>
  <c r="Z31" i="78"/>
  <c r="AA31" i="78" s="1"/>
  <c r="Q166" i="78"/>
  <c r="Q212" i="78"/>
  <c r="Q92" i="78"/>
  <c r="Q202" i="78"/>
  <c r="Q127" i="78"/>
  <c r="Q31" i="78"/>
  <c r="Z60" i="78"/>
  <c r="AA60" i="78" s="1"/>
  <c r="Q262" i="78"/>
  <c r="Q183" i="78"/>
  <c r="Q132" i="78"/>
  <c r="Q344" i="78"/>
  <c r="Z67" i="78"/>
  <c r="AA67" i="78" s="1"/>
  <c r="Z50" i="78"/>
  <c r="AA50" i="78" s="1"/>
  <c r="Q91" i="78"/>
  <c r="Q236" i="78"/>
  <c r="Q57" i="78"/>
  <c r="Q34" i="78"/>
  <c r="Q58" i="78"/>
  <c r="Q49" i="78"/>
  <c r="Q142" i="78"/>
  <c r="Q223" i="78"/>
  <c r="O344" i="78"/>
  <c r="Z236" i="78"/>
  <c r="AA236" i="78" s="1"/>
  <c r="Z232" i="78"/>
  <c r="AA232" i="78" s="1"/>
  <c r="Z209" i="78"/>
  <c r="AA209" i="78" s="1"/>
  <c r="Z192" i="78"/>
  <c r="AA192" i="78" s="1"/>
  <c r="Z95" i="78"/>
  <c r="AA95" i="78" s="1"/>
  <c r="Q111" i="78"/>
  <c r="Q169" i="78"/>
  <c r="Q118" i="78"/>
  <c r="Z65" i="78"/>
  <c r="AA65" i="78" s="1"/>
  <c r="Z21" i="78"/>
  <c r="AA21" i="78" s="1"/>
  <c r="Z16" i="78"/>
  <c r="AA16" i="78" s="1"/>
  <c r="Z7" i="78"/>
  <c r="AA7" i="78" s="1"/>
  <c r="Q241" i="78"/>
  <c r="Q154" i="78"/>
  <c r="Q179" i="78"/>
  <c r="Q175" i="78"/>
  <c r="Z235" i="78"/>
  <c r="AA235" i="78" s="1"/>
  <c r="Z164" i="78"/>
  <c r="AA164" i="78" s="1"/>
  <c r="Z158" i="78"/>
  <c r="AA158" i="78" s="1"/>
  <c r="Z135" i="78"/>
  <c r="AA135" i="78" s="1"/>
  <c r="Z92" i="78"/>
  <c r="AA92" i="78" s="1"/>
  <c r="Q112" i="78"/>
  <c r="Z10" i="78"/>
  <c r="AA10" i="78" s="1"/>
  <c r="Z3" i="78"/>
  <c r="AA3" i="78" s="1"/>
  <c r="Q162" i="78"/>
  <c r="Z74" i="78"/>
  <c r="AA74" i="78" s="1"/>
  <c r="Z46" i="78"/>
  <c r="AA46" i="78" s="1"/>
  <c r="Z24" i="78"/>
  <c r="AA24" i="78" s="1"/>
  <c r="Q288" i="78"/>
  <c r="Q206" i="78"/>
  <c r="Q243" i="78"/>
  <c r="Q242" i="78"/>
  <c r="Z221" i="78"/>
  <c r="AA221" i="78" s="1"/>
  <c r="Z189" i="78"/>
  <c r="AA189" i="78" s="1"/>
  <c r="Z179" i="78"/>
  <c r="AA179" i="78" s="1"/>
  <c r="Z124" i="78"/>
  <c r="AA124" i="78" s="1"/>
  <c r="Z99" i="78"/>
  <c r="AA99" i="78" s="1"/>
  <c r="Q137" i="78"/>
  <c r="Q117" i="78"/>
  <c r="Z62" i="78"/>
  <c r="AA62" i="78" s="1"/>
  <c r="Z34" i="78"/>
  <c r="AA34" i="78" s="1"/>
  <c r="Q192" i="78"/>
  <c r="Q116" i="78"/>
  <c r="Q215" i="78"/>
  <c r="Q48" i="78"/>
  <c r="Q39" i="78"/>
  <c r="Q11" i="78"/>
  <c r="Q37" i="78"/>
  <c r="Q335" i="78"/>
  <c r="Q271" i="78"/>
  <c r="O334" i="78"/>
  <c r="Q149" i="78"/>
  <c r="Q135" i="78"/>
  <c r="Z90" i="78"/>
  <c r="AA90" i="78" s="1"/>
  <c r="Z301" i="78"/>
  <c r="AA301" i="78" s="1"/>
  <c r="Q84" i="78"/>
  <c r="Z63" i="78"/>
  <c r="AA63" i="78" s="1"/>
  <c r="Z75" i="78"/>
  <c r="AA75" i="78" s="1"/>
  <c r="Z127" i="78"/>
  <c r="AA127" i="78" s="1"/>
  <c r="Z263" i="78"/>
  <c r="AA263" i="78" s="1"/>
  <c r="Z73" i="78"/>
  <c r="AA73" i="78" s="1"/>
  <c r="Z49" i="78"/>
  <c r="AA49" i="78" s="1"/>
  <c r="Z41" i="78"/>
  <c r="AA41" i="78" s="1"/>
  <c r="Z33" i="78"/>
  <c r="AA33" i="78" s="1"/>
  <c r="Z23" i="78"/>
  <c r="AA23" i="78" s="1"/>
  <c r="Z145" i="78"/>
  <c r="AA145" i="78" s="1"/>
  <c r="Q128" i="78"/>
  <c r="Z259" i="78"/>
  <c r="AA259" i="78" s="1"/>
  <c r="Z267" i="78"/>
  <c r="AA267" i="78" s="1"/>
  <c r="Z47" i="78"/>
  <c r="AA47" i="78" s="1"/>
  <c r="Z279" i="78"/>
  <c r="AA279" i="78" s="1"/>
  <c r="Q140" i="78"/>
  <c r="Q9" i="78"/>
  <c r="Q153" i="78"/>
  <c r="N354" i="78"/>
  <c r="Z130" i="78"/>
  <c r="AA130" i="78" s="1"/>
  <c r="Z113" i="78"/>
  <c r="AA113" i="78" s="1"/>
  <c r="Z197" i="78"/>
  <c r="AA197" i="78" s="1"/>
  <c r="Z248" i="78"/>
  <c r="AA248" i="78" s="1"/>
  <c r="Z275" i="78"/>
  <c r="AA275" i="78" s="1"/>
  <c r="Z292" i="78"/>
  <c r="AA292" i="78" s="1"/>
  <c r="Q248" i="78"/>
  <c r="Z244" i="78"/>
  <c r="AA244" i="78" s="1"/>
  <c r="Q67" i="78"/>
  <c r="Q41" i="78"/>
  <c r="Z36" i="78"/>
  <c r="AA36" i="78" s="1"/>
  <c r="Z54" i="78"/>
  <c r="AA54" i="78" s="1"/>
  <c r="Z71" i="78"/>
  <c r="AA71" i="78" s="1"/>
  <c r="Q5" i="78"/>
  <c r="Q187" i="78"/>
  <c r="Q26" i="78"/>
  <c r="Z11" i="78"/>
  <c r="AA11" i="78" s="1"/>
  <c r="H17" i="48"/>
  <c r="Z68" i="78"/>
  <c r="AA68" i="78" s="1"/>
  <c r="Z216" i="78"/>
  <c r="AA216" i="78" s="1"/>
  <c r="Z188" i="78"/>
  <c r="AA188" i="78" s="1"/>
  <c r="Z161" i="78"/>
  <c r="AA161" i="78" s="1"/>
  <c r="Z146" i="78"/>
  <c r="AA146" i="78" s="1"/>
  <c r="Z114" i="78"/>
  <c r="AA114" i="78" s="1"/>
  <c r="Q298" i="78"/>
  <c r="Q290" i="78"/>
  <c r="Q259" i="78"/>
  <c r="Q178" i="78"/>
  <c r="Q17" i="78"/>
  <c r="Q28" i="78"/>
  <c r="Q293" i="78"/>
  <c r="O335" i="78"/>
  <c r="O343" i="78"/>
  <c r="Z274" i="78"/>
  <c r="AA274" i="78" s="1"/>
  <c r="Z239" i="78"/>
  <c r="AA239" i="78" s="1"/>
  <c r="Z231" i="78"/>
  <c r="AA231" i="78" s="1"/>
  <c r="Z206" i="78"/>
  <c r="AA206" i="78" s="1"/>
  <c r="Z193" i="78"/>
  <c r="AA193" i="78" s="1"/>
  <c r="Z167" i="78"/>
  <c r="AA167" i="78" s="1"/>
  <c r="Z154" i="78"/>
  <c r="AA154" i="78" s="1"/>
  <c r="Z106" i="78"/>
  <c r="AA106" i="78" s="1"/>
  <c r="Z79" i="78"/>
  <c r="AA79" i="78" s="1"/>
  <c r="Z13" i="78"/>
  <c r="AA13" i="78" s="1"/>
  <c r="Z4" i="78"/>
  <c r="AA4" i="78" s="1"/>
  <c r="Z293" i="78"/>
  <c r="AA293" i="78" s="1"/>
  <c r="Z276" i="78"/>
  <c r="AA276" i="78" s="1"/>
  <c r="Z260" i="78"/>
  <c r="AA260" i="78" s="1"/>
  <c r="O350" i="78"/>
  <c r="Z262" i="78"/>
  <c r="AA262" i="78" s="1"/>
  <c r="Z213" i="78"/>
  <c r="AA213" i="78" s="1"/>
  <c r="Z187" i="78"/>
  <c r="AA187" i="78" s="1"/>
  <c r="Z170" i="78"/>
  <c r="AA170" i="78" s="1"/>
  <c r="Z153" i="78"/>
  <c r="AA153" i="78" s="1"/>
  <c r="Z171" i="78"/>
  <c r="AA171" i="78" s="1"/>
  <c r="Z160" i="78"/>
  <c r="AA160" i="78" s="1"/>
  <c r="Z120" i="78"/>
  <c r="AA120" i="78" s="1"/>
  <c r="Z37" i="78"/>
  <c r="AA37" i="78" s="1"/>
  <c r="Z70" i="78"/>
  <c r="AA70" i="78" s="1"/>
  <c r="Z53" i="78"/>
  <c r="AA53" i="78" s="1"/>
  <c r="Z42" i="78"/>
  <c r="AA42" i="78" s="1"/>
  <c r="Z25" i="78"/>
  <c r="AA25" i="78" s="1"/>
  <c r="Z12" i="78"/>
  <c r="AA12" i="78" s="1"/>
  <c r="Q276" i="78"/>
  <c r="Q174" i="78"/>
  <c r="Q138" i="78"/>
  <c r="Q102" i="78"/>
  <c r="Z86" i="78"/>
  <c r="AA86" i="78" s="1"/>
  <c r="Q47" i="78"/>
  <c r="Q40" i="78"/>
  <c r="Z243" i="78"/>
  <c r="AA243" i="78" s="1"/>
  <c r="Z227" i="78"/>
  <c r="AA227" i="78" s="1"/>
  <c r="Z198" i="78"/>
  <c r="AA198" i="78" s="1"/>
  <c r="Z131" i="78"/>
  <c r="AA131" i="78" s="1"/>
  <c r="Z101" i="78"/>
  <c r="AA101" i="78" s="1"/>
  <c r="Z17" i="78"/>
  <c r="AA17" i="78" s="1"/>
  <c r="Z8" i="78"/>
  <c r="AA8" i="78" s="1"/>
  <c r="J341" i="78"/>
  <c r="Q336" i="78"/>
  <c r="Z280" i="78"/>
  <c r="AA280" i="78" s="1"/>
  <c r="Q253" i="78"/>
  <c r="Z266" i="78"/>
  <c r="AA266" i="78" s="1"/>
  <c r="Z251" i="78"/>
  <c r="AA251" i="78" s="1"/>
  <c r="Q200" i="78"/>
  <c r="Z185" i="78"/>
  <c r="AA185" i="78" s="1"/>
  <c r="Z180" i="78"/>
  <c r="AA180" i="78" s="1"/>
  <c r="Z175" i="78"/>
  <c r="AA175" i="78" s="1"/>
  <c r="Z150" i="78"/>
  <c r="AA150" i="78" s="1"/>
  <c r="Z110" i="78"/>
  <c r="AA110" i="78" s="1"/>
  <c r="Z203" i="78"/>
  <c r="AA203" i="78" s="1"/>
  <c r="Q194" i="78"/>
  <c r="Z169" i="78"/>
  <c r="AA169" i="78" s="1"/>
  <c r="Z144" i="78"/>
  <c r="AA144" i="78" s="1"/>
  <c r="Z122" i="78"/>
  <c r="AA122" i="78" s="1"/>
  <c r="Z15" i="78"/>
  <c r="AA15" i="78" s="1"/>
  <c r="Z28" i="78"/>
  <c r="AA28" i="78" s="1"/>
  <c r="Q275" i="78"/>
  <c r="Q232" i="78"/>
  <c r="Q280" i="78"/>
  <c r="Q213" i="78"/>
  <c r="Q99" i="78"/>
  <c r="Q15" i="78"/>
  <c r="Z111" i="78"/>
  <c r="AA111" i="78" s="1"/>
  <c r="Q64" i="78"/>
  <c r="Q16" i="78"/>
  <c r="Z82" i="78"/>
  <c r="AA82" i="78" s="1"/>
  <c r="Z264" i="78"/>
  <c r="AA264" i="78" s="1"/>
  <c r="Z269" i="78"/>
  <c r="AA269" i="78" s="1"/>
  <c r="Z249" i="78"/>
  <c r="AA249" i="78" s="1"/>
  <c r="Z223" i="78"/>
  <c r="AA223" i="78" s="1"/>
  <c r="Z140" i="78"/>
  <c r="AA140" i="78" s="1"/>
  <c r="Z109" i="78"/>
  <c r="AA109" i="78" s="1"/>
  <c r="Z91" i="78"/>
  <c r="AA91" i="78" s="1"/>
  <c r="Z183" i="78"/>
  <c r="AA183" i="78" s="1"/>
  <c r="Z173" i="78"/>
  <c r="AA173" i="78" s="1"/>
  <c r="Z64" i="78"/>
  <c r="AA64" i="78" s="1"/>
  <c r="Z51" i="78"/>
  <c r="AA51" i="78" s="1"/>
  <c r="Z14" i="78"/>
  <c r="AA14" i="78" s="1"/>
  <c r="Q229" i="78"/>
  <c r="Z155" i="78"/>
  <c r="AA155" i="78" s="1"/>
  <c r="Z125" i="78"/>
  <c r="AA125" i="78" s="1"/>
  <c r="Q124" i="78"/>
  <c r="Z100" i="78"/>
  <c r="AA100" i="78" s="1"/>
  <c r="Z103" i="78"/>
  <c r="AA103" i="78" s="1"/>
  <c r="Z286" i="78"/>
  <c r="AA286" i="78" s="1"/>
  <c r="O336" i="78"/>
  <c r="Q207" i="78"/>
  <c r="Z233" i="78"/>
  <c r="AA233" i="78" s="1"/>
  <c r="Z257" i="78"/>
  <c r="AA257" i="78" s="1"/>
  <c r="Z238" i="78"/>
  <c r="AA238" i="78" s="1"/>
  <c r="Q203" i="78"/>
  <c r="Z220" i="78"/>
  <c r="AA220" i="78" s="1"/>
  <c r="Z208" i="78"/>
  <c r="AA208" i="78" s="1"/>
  <c r="Z182" i="78"/>
  <c r="AA182" i="78" s="1"/>
  <c r="Z166" i="78"/>
  <c r="AA166" i="78" s="1"/>
  <c r="Z149" i="78"/>
  <c r="AA149" i="78" s="1"/>
  <c r="Z138" i="78"/>
  <c r="AA138" i="78" s="1"/>
  <c r="Z123" i="78"/>
  <c r="AA123" i="78" s="1"/>
  <c r="Z105" i="78"/>
  <c r="AA105" i="78" s="1"/>
  <c r="Z88" i="78"/>
  <c r="AA88" i="78" s="1"/>
  <c r="Z80" i="78"/>
  <c r="AA80" i="78" s="1"/>
  <c r="Z222" i="78"/>
  <c r="AA222" i="78" s="1"/>
  <c r="Z201" i="78"/>
  <c r="AA201" i="78" s="1"/>
  <c r="Z85" i="78"/>
  <c r="AA85" i="78" s="1"/>
  <c r="V328" i="78"/>
  <c r="Z156" i="78"/>
  <c r="AA156" i="78" s="1"/>
  <c r="Z126" i="78"/>
  <c r="AA126" i="78" s="1"/>
  <c r="Z76" i="78"/>
  <c r="AA76" i="78" s="1"/>
  <c r="Z61" i="78"/>
  <c r="AA61" i="78" s="1"/>
  <c r="Z48" i="78"/>
  <c r="AA48" i="78" s="1"/>
  <c r="Z32" i="78"/>
  <c r="AA32" i="78" s="1"/>
  <c r="Z9" i="78"/>
  <c r="AA9" i="78" s="1"/>
  <c r="Z151" i="78"/>
  <c r="AA151" i="78" s="1"/>
  <c r="Z121" i="78"/>
  <c r="AA121" i="78" s="1"/>
  <c r="Z107" i="78"/>
  <c r="AA107" i="78" s="1"/>
  <c r="Z147" i="78"/>
  <c r="AA147" i="78" s="1"/>
  <c r="Z117" i="78"/>
  <c r="AA117" i="78" s="1"/>
  <c r="Q146" i="78"/>
  <c r="Z136" i="78"/>
  <c r="AA136" i="78" s="1"/>
  <c r="Z128" i="78"/>
  <c r="AA128" i="78" s="1"/>
  <c r="Z287" i="78"/>
  <c r="AA287" i="78" s="1"/>
  <c r="Z178" i="78"/>
  <c r="AA178" i="78" s="1"/>
  <c r="X328" i="78"/>
  <c r="Y328" i="78"/>
  <c r="O332" i="78"/>
  <c r="O342" i="78"/>
  <c r="Z133" i="78"/>
  <c r="AA133" i="78" s="1"/>
  <c r="Z72" i="78"/>
  <c r="AA72" i="78" s="1"/>
  <c r="Z58" i="78"/>
  <c r="AA58" i="78" s="1"/>
  <c r="Z44" i="78"/>
  <c r="AA44" i="78" s="1"/>
  <c r="Z26" i="78"/>
  <c r="AA26" i="78" s="1"/>
  <c r="Z5" i="78"/>
  <c r="AA5" i="78" s="1"/>
  <c r="Q254" i="78"/>
  <c r="O340" i="78"/>
  <c r="Z55" i="78"/>
  <c r="AA55" i="78" s="1"/>
  <c r="Z40" i="78"/>
  <c r="AA40" i="78" s="1"/>
  <c r="Z22" i="78"/>
  <c r="AA22" i="78" s="1"/>
  <c r="Q301" i="78"/>
  <c r="Q260" i="78"/>
  <c r="Q270" i="78"/>
  <c r="Z93" i="78"/>
  <c r="AA93" i="78" s="1"/>
  <c r="Q235" i="78"/>
  <c r="Z132" i="78"/>
  <c r="AA132" i="78" s="1"/>
  <c r="Q71" i="78"/>
  <c r="Z96" i="78"/>
  <c r="AA96" i="78" s="1"/>
  <c r="Z294" i="78"/>
  <c r="AA294" i="78" s="1"/>
  <c r="Z226" i="78"/>
  <c r="AA226" i="78" s="1"/>
  <c r="Z215" i="78"/>
  <c r="AA215" i="78" s="1"/>
  <c r="Z256" i="78"/>
  <c r="AA256" i="78" s="1"/>
  <c r="Z245" i="78"/>
  <c r="AA245" i="78" s="1"/>
  <c r="Z237" i="78"/>
  <c r="AA237" i="78" s="1"/>
  <c r="Z229" i="78"/>
  <c r="AA229" i="78" s="1"/>
  <c r="Z299" i="78"/>
  <c r="AA299" i="78" s="1"/>
  <c r="Z295" i="78"/>
  <c r="AA295" i="78" s="1"/>
  <c r="Z281" i="78"/>
  <c r="AA281" i="78" s="1"/>
  <c r="Z265" i="78"/>
  <c r="AA265" i="78" s="1"/>
  <c r="Z250" i="78"/>
  <c r="AA250" i="78" s="1"/>
  <c r="Z219" i="78"/>
  <c r="AA219" i="78" s="1"/>
  <c r="Z211" i="78"/>
  <c r="AA211" i="78" s="1"/>
  <c r="Z200" i="78"/>
  <c r="AA200" i="78" s="1"/>
  <c r="Z204" i="78"/>
  <c r="AA204" i="78" s="1"/>
  <c r="Z191" i="78"/>
  <c r="AA191" i="78" s="1"/>
  <c r="Z174" i="78"/>
  <c r="AA174" i="78" s="1"/>
  <c r="Z157" i="78"/>
  <c r="AA157" i="78" s="1"/>
  <c r="Z142" i="78"/>
  <c r="AA142" i="78" s="1"/>
  <c r="Z98" i="78"/>
  <c r="AA98" i="78" s="1"/>
  <c r="Z84" i="78"/>
  <c r="AA84" i="78" s="1"/>
  <c r="Q173" i="78"/>
  <c r="Z112" i="78"/>
  <c r="AA112" i="78" s="1"/>
  <c r="Z94" i="78"/>
  <c r="AA94" i="78" s="1"/>
  <c r="J328" i="78"/>
  <c r="W366" i="78" s="1"/>
  <c r="Z186" i="78"/>
  <c r="AA186" i="78" s="1"/>
  <c r="Z177" i="78"/>
  <c r="AA177" i="78" s="1"/>
  <c r="Z137" i="78"/>
  <c r="AA137" i="78" s="1"/>
  <c r="Z59" i="78"/>
  <c r="AA59" i="78" s="1"/>
  <c r="Z181" i="78"/>
  <c r="AA181" i="78" s="1"/>
  <c r="Z115" i="78"/>
  <c r="AA115" i="78" s="1"/>
  <c r="L346" i="78"/>
  <c r="J332" i="78"/>
  <c r="L338" i="78"/>
  <c r="H346" i="78"/>
  <c r="Q79" i="78"/>
  <c r="K129" i="51"/>
  <c r="H143" i="50"/>
  <c r="H77" i="50"/>
  <c r="K59" i="51"/>
  <c r="H170" i="8"/>
  <c r="J167" i="8"/>
  <c r="J170" i="8" s="1"/>
  <c r="K79" i="51"/>
  <c r="H100" i="50"/>
  <c r="H146" i="50"/>
  <c r="K131" i="51"/>
  <c r="H131" i="50"/>
  <c r="K114" i="51"/>
  <c r="H123" i="50"/>
  <c r="K104" i="51"/>
  <c r="J22" i="8"/>
  <c r="J28" i="8" s="1"/>
  <c r="J42" i="8" s="1"/>
  <c r="H28" i="8"/>
  <c r="H31" i="50"/>
  <c r="K22" i="51"/>
  <c r="H106" i="50"/>
  <c r="K88" i="51"/>
  <c r="H91" i="50"/>
  <c r="K72" i="51"/>
  <c r="H66" i="50"/>
  <c r="K50" i="51"/>
  <c r="H68" i="30"/>
  <c r="M143" i="9"/>
  <c r="H133" i="50"/>
  <c r="K119" i="51"/>
  <c r="H125" i="50"/>
  <c r="K106" i="51"/>
  <c r="H92" i="50"/>
  <c r="K74" i="51"/>
  <c r="Z253" i="78"/>
  <c r="AA253" i="78" s="1"/>
  <c r="J342" i="78"/>
  <c r="Q297" i="78"/>
  <c r="H338" i="78"/>
  <c r="P338" i="78"/>
  <c r="J340" i="78"/>
  <c r="M346" i="78"/>
  <c r="U328" i="78"/>
  <c r="H198" i="50"/>
  <c r="K165" i="51"/>
  <c r="G12" i="46"/>
  <c r="E49" i="46"/>
  <c r="G12" i="13"/>
  <c r="H141" i="50"/>
  <c r="H144" i="30"/>
  <c r="H219" i="30" s="1"/>
  <c r="K186" i="51" s="1"/>
  <c r="K127" i="51"/>
  <c r="K130" i="51" s="1"/>
  <c r="H73" i="50"/>
  <c r="K55" i="51"/>
  <c r="G14" i="46"/>
  <c r="E51" i="46"/>
  <c r="H122" i="30"/>
  <c r="L123" i="9"/>
  <c r="H109" i="8"/>
  <c r="H131" i="8"/>
  <c r="J128" i="8"/>
  <c r="J131" i="8" s="1"/>
  <c r="H69" i="8"/>
  <c r="J58" i="8"/>
  <c r="J69" i="8" s="1"/>
  <c r="J175" i="30"/>
  <c r="M145" i="51" s="1"/>
  <c r="M140" i="51"/>
  <c r="K120" i="51"/>
  <c r="H134" i="50"/>
  <c r="H126" i="50"/>
  <c r="K107" i="51"/>
  <c r="J87" i="8"/>
  <c r="H38" i="50"/>
  <c r="K27" i="51"/>
  <c r="H105" i="50"/>
  <c r="K87" i="51"/>
  <c r="H90" i="50"/>
  <c r="K71" i="51"/>
  <c r="K125" i="51"/>
  <c r="H136" i="50"/>
  <c r="K110" i="51"/>
  <c r="H128" i="50"/>
  <c r="J53" i="8"/>
  <c r="J55" i="8" s="1"/>
  <c r="H55" i="8"/>
  <c r="H40" i="50"/>
  <c r="K29" i="51"/>
  <c r="K51" i="51"/>
  <c r="H67" i="50"/>
  <c r="Z298" i="78"/>
  <c r="AA298" i="78" s="1"/>
  <c r="Z230" i="78"/>
  <c r="AA230" i="78" s="1"/>
  <c r="Z214" i="78"/>
  <c r="AA214" i="78" s="1"/>
  <c r="Z190" i="78"/>
  <c r="AA190" i="78" s="1"/>
  <c r="Z104" i="78"/>
  <c r="AA104" i="78" s="1"/>
  <c r="Z87" i="78"/>
  <c r="AA87" i="78" s="1"/>
  <c r="Z129" i="78"/>
  <c r="AA129" i="78" s="1"/>
  <c r="W328" i="78"/>
  <c r="Z207" i="78"/>
  <c r="AA207" i="78" s="1"/>
  <c r="Z194" i="78"/>
  <c r="AA194" i="78" s="1"/>
  <c r="Z97" i="78"/>
  <c r="AA97" i="78" s="1"/>
  <c r="G338" i="78"/>
  <c r="N338" i="78"/>
  <c r="G346" i="78"/>
  <c r="K338" i="78"/>
  <c r="H207" i="50"/>
  <c r="K174" i="51"/>
  <c r="H115" i="50"/>
  <c r="K97" i="51"/>
  <c r="H49" i="50"/>
  <c r="K36" i="51"/>
  <c r="E50" i="46"/>
  <c r="G13" i="46"/>
  <c r="H40" i="8"/>
  <c r="K86" i="51"/>
  <c r="H104" i="50"/>
  <c r="H135" i="50"/>
  <c r="K124" i="51"/>
  <c r="H127" i="50"/>
  <c r="K109" i="51"/>
  <c r="K90" i="51"/>
  <c r="H108" i="50"/>
  <c r="H39" i="50"/>
  <c r="K28" i="51"/>
  <c r="D79" i="70"/>
  <c r="D78" i="70"/>
  <c r="B78" i="70" s="1"/>
  <c r="B79" i="70" s="1"/>
  <c r="D77" i="70"/>
  <c r="B77" i="70" s="1"/>
  <c r="D76" i="70"/>
  <c r="B76" i="70" s="1"/>
  <c r="D75" i="70"/>
  <c r="B75" i="70" s="1"/>
  <c r="D74" i="70"/>
  <c r="B74" i="70" s="1"/>
  <c r="D73" i="70"/>
  <c r="B73" i="70" s="1"/>
  <c r="D29" i="70"/>
  <c r="B29" i="70" s="1"/>
  <c r="D25" i="70"/>
  <c r="B25" i="70" s="1"/>
  <c r="D21" i="70"/>
  <c r="B21" i="70" s="1"/>
  <c r="D17" i="70"/>
  <c r="B17" i="70" s="1"/>
  <c r="D16" i="70"/>
  <c r="B16" i="70" s="1"/>
  <c r="D15" i="70"/>
  <c r="B15" i="70" s="1"/>
  <c r="D14" i="70"/>
  <c r="B14" i="70" s="1"/>
  <c r="D13" i="70"/>
  <c r="B13" i="70" s="1"/>
  <c r="D12" i="70"/>
  <c r="B12" i="70" s="1"/>
  <c r="D11" i="70"/>
  <c r="B11" i="70" s="1"/>
  <c r="D10" i="70"/>
  <c r="B10" i="70" s="1"/>
  <c r="D9" i="70"/>
  <c r="B9" i="70" s="1"/>
  <c r="D8" i="70"/>
  <c r="B8" i="70" s="1"/>
  <c r="D7" i="70"/>
  <c r="B7" i="70" s="1"/>
  <c r="D6" i="70"/>
  <c r="B6" i="70" s="1"/>
  <c r="D5" i="70"/>
  <c r="B5" i="70" s="1"/>
  <c r="D4" i="70"/>
  <c r="B4" i="70" s="1"/>
  <c r="D3" i="70"/>
  <c r="B3" i="70" s="1"/>
  <c r="D28" i="70"/>
  <c r="B28" i="70" s="1"/>
  <c r="D24" i="70"/>
  <c r="B24" i="70" s="1"/>
  <c r="D20" i="70"/>
  <c r="B20" i="70" s="1"/>
  <c r="D2" i="70"/>
  <c r="B2" i="70" s="1"/>
  <c r="D27" i="70"/>
  <c r="B27" i="70" s="1"/>
  <c r="D23" i="70"/>
  <c r="B23" i="70" s="1"/>
  <c r="D19" i="70"/>
  <c r="B19" i="70" s="1"/>
  <c r="D72" i="70"/>
  <c r="D71" i="70"/>
  <c r="B71" i="70" s="1"/>
  <c r="B72" i="70" s="1"/>
  <c r="D70" i="70"/>
  <c r="B70" i="70" s="1"/>
  <c r="D69" i="70"/>
  <c r="B69" i="70" s="1"/>
  <c r="D68" i="70"/>
  <c r="B68" i="70" s="1"/>
  <c r="D67" i="70"/>
  <c r="B67" i="70" s="1"/>
  <c r="D66" i="70"/>
  <c r="B66" i="70" s="1"/>
  <c r="D65" i="70"/>
  <c r="B65" i="70" s="1"/>
  <c r="D64" i="70"/>
  <c r="B64" i="70" s="1"/>
  <c r="D63" i="70"/>
  <c r="B63" i="70" s="1"/>
  <c r="D62" i="70"/>
  <c r="B62" i="70" s="1"/>
  <c r="D61" i="70"/>
  <c r="B61" i="70" s="1"/>
  <c r="D60" i="70"/>
  <c r="B60" i="70" s="1"/>
  <c r="D59" i="70"/>
  <c r="B59" i="70" s="1"/>
  <c r="D58" i="70"/>
  <c r="B58" i="70" s="1"/>
  <c r="D57" i="70"/>
  <c r="B57" i="70" s="1"/>
  <c r="D56" i="70"/>
  <c r="B56" i="70" s="1"/>
  <c r="D55" i="70"/>
  <c r="B55" i="70" s="1"/>
  <c r="D54" i="70"/>
  <c r="B54" i="70" s="1"/>
  <c r="D53" i="70"/>
  <c r="B53" i="70" s="1"/>
  <c r="D52" i="70"/>
  <c r="B52" i="70" s="1"/>
  <c r="D51" i="70"/>
  <c r="B51" i="70" s="1"/>
  <c r="D50" i="70"/>
  <c r="B50" i="70" s="1"/>
  <c r="D49" i="70"/>
  <c r="B49" i="70" s="1"/>
  <c r="D48" i="70"/>
  <c r="B48" i="70" s="1"/>
  <c r="D47" i="70"/>
  <c r="B47" i="70" s="1"/>
  <c r="D46" i="70"/>
  <c r="B46" i="70" s="1"/>
  <c r="D45" i="70"/>
  <c r="B45" i="70" s="1"/>
  <c r="D44" i="70"/>
  <c r="B44" i="70" s="1"/>
  <c r="D43" i="70"/>
  <c r="B43" i="70" s="1"/>
  <c r="D42" i="70"/>
  <c r="B42" i="70" s="1"/>
  <c r="D41" i="70"/>
  <c r="B41" i="70" s="1"/>
  <c r="D40" i="70"/>
  <c r="B40" i="70" s="1"/>
  <c r="D39" i="70"/>
  <c r="B39" i="70" s="1"/>
  <c r="D38" i="70"/>
  <c r="B38" i="70" s="1"/>
  <c r="D37" i="70"/>
  <c r="B37" i="70" s="1"/>
  <c r="D36" i="70"/>
  <c r="B36" i="70" s="1"/>
  <c r="D35" i="70"/>
  <c r="B35" i="70" s="1"/>
  <c r="D34" i="70"/>
  <c r="B34" i="70" s="1"/>
  <c r="D33" i="70"/>
  <c r="B33" i="70" s="1"/>
  <c r="D32" i="70"/>
  <c r="B32" i="70" s="1"/>
  <c r="D31" i="70"/>
  <c r="B31" i="70" s="1"/>
  <c r="D30" i="70"/>
  <c r="B30" i="70" s="1"/>
  <c r="D26" i="70"/>
  <c r="B26" i="70" s="1"/>
  <c r="D22" i="70"/>
  <c r="B22" i="70" s="1"/>
  <c r="D18" i="70"/>
  <c r="B18" i="70" s="1"/>
  <c r="H109" i="50"/>
  <c r="K91" i="51"/>
  <c r="H102" i="50"/>
  <c r="K83" i="51"/>
  <c r="H87" i="50"/>
  <c r="K68" i="51"/>
  <c r="H129" i="50"/>
  <c r="K111" i="51"/>
  <c r="H105" i="8"/>
  <c r="H103" i="50"/>
  <c r="K85" i="51"/>
  <c r="H88" i="50"/>
  <c r="K69" i="51"/>
  <c r="H37" i="50"/>
  <c r="K26" i="51"/>
  <c r="Z285" i="78"/>
  <c r="AA285" i="78" s="1"/>
  <c r="Z241" i="78"/>
  <c r="AA241" i="78" s="1"/>
  <c r="O351" i="78"/>
  <c r="Q302" i="78"/>
  <c r="Q351" i="78" s="1"/>
  <c r="Z273" i="78"/>
  <c r="AA273" i="78" s="1"/>
  <c r="Z242" i="78"/>
  <c r="AA242" i="78" s="1"/>
  <c r="Z234" i="78"/>
  <c r="AA234" i="78" s="1"/>
  <c r="Z218" i="78"/>
  <c r="AA218" i="78" s="1"/>
  <c r="J350" i="78"/>
  <c r="J354" i="78" s="1"/>
  <c r="Z290" i="78"/>
  <c r="AA290" i="78" s="1"/>
  <c r="Z268" i="78"/>
  <c r="AA268" i="78" s="1"/>
  <c r="Z277" i="78"/>
  <c r="AA277" i="78" s="1"/>
  <c r="Z261" i="78"/>
  <c r="AA261" i="78" s="1"/>
  <c r="Z246" i="78"/>
  <c r="AA246" i="78" s="1"/>
  <c r="Z212" i="78"/>
  <c r="AA212" i="78" s="1"/>
  <c r="Z195" i="78"/>
  <c r="AA195" i="78" s="1"/>
  <c r="Z163" i="78"/>
  <c r="AA163" i="78" s="1"/>
  <c r="Z134" i="78"/>
  <c r="AA134" i="78" s="1"/>
  <c r="Z119" i="78"/>
  <c r="AA119" i="78" s="1"/>
  <c r="Z102" i="78"/>
  <c r="AA102" i="78" s="1"/>
  <c r="Z210" i="78"/>
  <c r="AA210" i="78" s="1"/>
  <c r="Z205" i="78"/>
  <c r="AA205" i="78" s="1"/>
  <c r="Z81" i="78"/>
  <c r="AA81" i="78" s="1"/>
  <c r="Z152" i="78"/>
  <c r="AA152" i="78" s="1"/>
  <c r="Z83" i="78"/>
  <c r="AA83" i="78" s="1"/>
  <c r="O328" i="78"/>
  <c r="Q3" i="78"/>
  <c r="Z165" i="78"/>
  <c r="AA165" i="78" s="1"/>
  <c r="Z162" i="78"/>
  <c r="AA162" i="78" s="1"/>
  <c r="Z159" i="78"/>
  <c r="AA159" i="78" s="1"/>
  <c r="Z77" i="78"/>
  <c r="AA77" i="78" s="1"/>
  <c r="J334" i="78"/>
  <c r="Z45" i="78"/>
  <c r="AA45" i="78" s="1"/>
  <c r="Z27" i="78"/>
  <c r="AA27" i="78" s="1"/>
  <c r="Z18" i="78"/>
  <c r="AA18" i="78" s="1"/>
  <c r="Z148" i="78"/>
  <c r="AA148" i="78" s="1"/>
  <c r="Z118" i="78"/>
  <c r="AA118" i="78" s="1"/>
  <c r="Z108" i="78"/>
  <c r="AA108" i="78" s="1"/>
  <c r="M338" i="78"/>
  <c r="N346" i="78"/>
  <c r="P346" i="78"/>
  <c r="K346" i="78"/>
  <c r="H205" i="50"/>
  <c r="H208" i="50" s="1"/>
  <c r="H217" i="50" s="1"/>
  <c r="H208" i="30"/>
  <c r="H217" i="30" s="1"/>
  <c r="K184" i="51" s="1"/>
  <c r="K172" i="51"/>
  <c r="K175" i="51" s="1"/>
  <c r="H81" i="50"/>
  <c r="K63" i="51"/>
  <c r="K64" i="51" s="1"/>
  <c r="H45" i="50"/>
  <c r="H53" i="50" s="1"/>
  <c r="K32" i="51"/>
  <c r="H72" i="8"/>
  <c r="H85" i="30"/>
  <c r="L79" i="9"/>
  <c r="L81" i="9" s="1"/>
  <c r="H130" i="50"/>
  <c r="K113" i="51"/>
  <c r="H89" i="50"/>
  <c r="K70" i="51"/>
  <c r="I168" i="30"/>
  <c r="H101" i="50"/>
  <c r="K81" i="51"/>
  <c r="K67" i="51"/>
  <c r="H86" i="50"/>
  <c r="H35" i="50"/>
  <c r="H41" i="30"/>
  <c r="K24" i="51"/>
  <c r="H10" i="48"/>
  <c r="B29" i="43" s="1"/>
  <c r="G13" i="13"/>
  <c r="K118" i="51"/>
  <c r="H132" i="50"/>
  <c r="K105" i="51"/>
  <c r="H124" i="50"/>
  <c r="K40" i="51"/>
  <c r="H36" i="50"/>
  <c r="K25" i="51"/>
  <c r="H82" i="30"/>
  <c r="K30" i="51" l="1"/>
  <c r="K101" i="51"/>
  <c r="H82" i="50"/>
  <c r="H114" i="50"/>
  <c r="H118" i="50" s="1"/>
  <c r="K93" i="51"/>
  <c r="K52" i="51"/>
  <c r="H68" i="50"/>
  <c r="I21" i="51"/>
  <c r="B30" i="43"/>
  <c r="H20" i="48"/>
  <c r="H35" i="46"/>
  <c r="G61" i="46"/>
  <c r="G59" i="46"/>
  <c r="G60" i="46"/>
  <c r="G58" i="46"/>
  <c r="K356" i="78"/>
  <c r="K358" i="78" s="1"/>
  <c r="Q350" i="78"/>
  <c r="Q334" i="78"/>
  <c r="Q341" i="78"/>
  <c r="P356" i="78"/>
  <c r="P358" i="78" s="1"/>
  <c r="N356" i="78"/>
  <c r="N358" i="78" s="1"/>
  <c r="O354" i="78"/>
  <c r="H356" i="78"/>
  <c r="H358" i="78" s="1"/>
  <c r="Q342" i="78"/>
  <c r="O338" i="78"/>
  <c r="O346" i="78"/>
  <c r="O356" i="78" s="1"/>
  <c r="O358" i="78" s="1"/>
  <c r="G356" i="78"/>
  <c r="G358" i="78" s="1"/>
  <c r="Z328" i="78"/>
  <c r="Q332" i="78"/>
  <c r="AA328" i="78"/>
  <c r="H93" i="30"/>
  <c r="H85" i="50"/>
  <c r="H93" i="50" s="1"/>
  <c r="K65" i="51"/>
  <c r="K76" i="51" s="1"/>
  <c r="H95" i="50"/>
  <c r="J338" i="78"/>
  <c r="G142" i="13"/>
  <c r="H17" i="30"/>
  <c r="H41" i="50"/>
  <c r="H80" i="8"/>
  <c r="H82" i="8" s="1"/>
  <c r="J72" i="8"/>
  <c r="J80" i="8" s="1"/>
  <c r="J82" i="8" s="1"/>
  <c r="G31" i="30"/>
  <c r="I22" i="51"/>
  <c r="H124" i="8"/>
  <c r="J109" i="8"/>
  <c r="J124" i="8" s="1"/>
  <c r="G22" i="46"/>
  <c r="H31" i="46"/>
  <c r="B16" i="43" s="1"/>
  <c r="G23" i="46"/>
  <c r="G19" i="46"/>
  <c r="G18" i="46"/>
  <c r="H13" i="46"/>
  <c r="H29" i="46"/>
  <c r="H27" i="46"/>
  <c r="G24" i="46"/>
  <c r="G20" i="46"/>
  <c r="G17" i="46"/>
  <c r="G21" i="46"/>
  <c r="M356" i="78"/>
  <c r="M358" i="78" s="1"/>
  <c r="Q354" i="78"/>
  <c r="L356" i="78"/>
  <c r="L358" i="78" s="1"/>
  <c r="Q328" i="78"/>
  <c r="Q329" i="78" s="1"/>
  <c r="Q340" i="78"/>
  <c r="K41" i="51"/>
  <c r="C51" i="46"/>
  <c r="G51" i="46" s="1"/>
  <c r="C50" i="46"/>
  <c r="G50" i="46" s="1"/>
  <c r="C49" i="46"/>
  <c r="G49" i="46" s="1"/>
  <c r="I175" i="30"/>
  <c r="L145" i="51" s="1"/>
  <c r="L140" i="51"/>
  <c r="G196" i="30"/>
  <c r="I163" i="51"/>
  <c r="I166" i="51" s="1"/>
  <c r="F169" i="13"/>
  <c r="F181" i="13" s="1"/>
  <c r="H144" i="50"/>
  <c r="H219" i="50" s="1"/>
  <c r="J346" i="78"/>
  <c r="H95" i="30"/>
  <c r="G173" i="30"/>
  <c r="I144" i="51"/>
  <c r="H122" i="50"/>
  <c r="H137" i="50" s="1"/>
  <c r="H137" i="30"/>
  <c r="K102" i="51"/>
  <c r="K126" i="51" s="1"/>
  <c r="H16" i="30"/>
  <c r="G141" i="13"/>
  <c r="K77" i="51"/>
  <c r="H40" i="46" l="1"/>
  <c r="H38" i="46"/>
  <c r="B19" i="43" s="1"/>
  <c r="G92" i="13" s="1"/>
  <c r="H45" i="46"/>
  <c r="B45" i="46" s="1"/>
  <c r="H39" i="46"/>
  <c r="H37" i="46"/>
  <c r="B18" i="43" s="1"/>
  <c r="H44" i="46"/>
  <c r="H36" i="46"/>
  <c r="B20" i="43" s="1"/>
  <c r="H43" i="46"/>
  <c r="Q338" i="78"/>
  <c r="H17" i="46"/>
  <c r="Q346" i="78"/>
  <c r="H49" i="46"/>
  <c r="J356" i="78"/>
  <c r="J358" i="78" s="1"/>
  <c r="G196" i="50"/>
  <c r="G199" i="50" s="1"/>
  <c r="G199" i="30"/>
  <c r="J163" i="51"/>
  <c r="J166" i="51" s="1"/>
  <c r="B17" i="43"/>
  <c r="B53" i="43" s="1"/>
  <c r="G31" i="50"/>
  <c r="J22" i="51"/>
  <c r="F24" i="13"/>
  <c r="F48" i="13" s="1"/>
  <c r="F148" i="13" s="1"/>
  <c r="G30" i="30"/>
  <c r="I23" i="51"/>
  <c r="I43" i="51" s="1"/>
  <c r="B14" i="43"/>
  <c r="B52" i="43" s="1"/>
  <c r="B12" i="43"/>
  <c r="J144" i="51"/>
  <c r="G173" i="50"/>
  <c r="I183" i="51"/>
  <c r="F183" i="13"/>
  <c r="G63" i="46"/>
  <c r="H16" i="50"/>
  <c r="H156" i="50" s="1"/>
  <c r="H156" i="30"/>
  <c r="K7" i="51"/>
  <c r="B15" i="43"/>
  <c r="B47" i="43" s="1"/>
  <c r="H17" i="50"/>
  <c r="H157" i="50" s="1"/>
  <c r="K8" i="51"/>
  <c r="H157" i="30"/>
  <c r="B22" i="43" l="1"/>
  <c r="H42" i="46"/>
  <c r="H46" i="46" s="1"/>
  <c r="B21" i="43"/>
  <c r="Q356" i="78"/>
  <c r="Q358" i="78" s="1"/>
  <c r="H61" i="46"/>
  <c r="H59" i="46"/>
  <c r="H60" i="46"/>
  <c r="H58" i="46"/>
  <c r="B23" i="43"/>
  <c r="G94" i="8"/>
  <c r="G97" i="8" s="1"/>
  <c r="G135" i="8" s="1"/>
  <c r="G95" i="13"/>
  <c r="G130" i="13" s="1"/>
  <c r="G149" i="13" s="1"/>
  <c r="I45" i="70"/>
  <c r="H93" i="9"/>
  <c r="B24" i="43"/>
  <c r="B13" i="43"/>
  <c r="B51" i="43" s="1"/>
  <c r="I138" i="51"/>
  <c r="F150" i="13"/>
  <c r="F177" i="13"/>
  <c r="I185" i="51"/>
  <c r="B46" i="43"/>
  <c r="G211" i="30"/>
  <c r="G216" i="30"/>
  <c r="J183" i="51" s="1"/>
  <c r="J21" i="51"/>
  <c r="J23" i="51" s="1"/>
  <c r="J43" i="51" s="1"/>
  <c r="G30" i="50"/>
  <c r="G32" i="50" s="1"/>
  <c r="G55" i="50" s="1"/>
  <c r="G164" i="50" s="1"/>
  <c r="G168" i="50" s="1"/>
  <c r="G175" i="50" s="1"/>
  <c r="G177" i="50" s="1"/>
  <c r="G32" i="30"/>
  <c r="G55" i="30" s="1"/>
  <c r="G164" i="30" s="1"/>
  <c r="G216" i="50"/>
  <c r="G211" i="50"/>
  <c r="G218" i="50" s="1"/>
  <c r="I17" i="46" l="1"/>
  <c r="B26" i="43"/>
  <c r="B33" i="43" s="1"/>
  <c r="B39" i="43" s="1"/>
  <c r="H96" i="9"/>
  <c r="H135" i="9" s="1"/>
  <c r="H147" i="9" s="1"/>
  <c r="L93" i="9"/>
  <c r="I37" i="46"/>
  <c r="I39" i="46"/>
  <c r="I14" i="46"/>
  <c r="I12" i="46"/>
  <c r="I13" i="46"/>
  <c r="I35" i="46"/>
  <c r="I38" i="46"/>
  <c r="I27" i="46"/>
  <c r="H53" i="46"/>
  <c r="I29" i="46"/>
  <c r="H63" i="46"/>
  <c r="B54" i="43"/>
  <c r="G218" i="30"/>
  <c r="J185" i="51" s="1"/>
  <c r="J178" i="51"/>
  <c r="I178" i="51"/>
  <c r="G166" i="13"/>
  <c r="F154" i="13"/>
  <c r="I140" i="51"/>
  <c r="J138" i="51"/>
  <c r="G168" i="30"/>
  <c r="H94" i="8" l="1"/>
  <c r="H107" i="30"/>
  <c r="L96" i="9"/>
  <c r="L135" i="9" s="1"/>
  <c r="L147" i="9" s="1"/>
  <c r="I145" i="51"/>
  <c r="F155" i="13"/>
  <c r="G175" i="30"/>
  <c r="J140" i="51"/>
  <c r="G158" i="8"/>
  <c r="G161" i="8" s="1"/>
  <c r="H162" i="9"/>
  <c r="G169" i="13"/>
  <c r="G181" i="13" s="1"/>
  <c r="G183" i="13" s="1"/>
  <c r="G177" i="13" s="1"/>
  <c r="B44" i="43" l="1"/>
  <c r="H107" i="50"/>
  <c r="H110" i="50" s="1"/>
  <c r="H149" i="50" s="1"/>
  <c r="H166" i="50" s="1"/>
  <c r="K89" i="51"/>
  <c r="K92" i="51" s="1"/>
  <c r="K132" i="51" s="1"/>
  <c r="H110" i="30"/>
  <c r="H149" i="30" s="1"/>
  <c r="H166" i="30" s="1"/>
  <c r="K139" i="51" s="1"/>
  <c r="J94" i="8"/>
  <c r="J97" i="8" s="1"/>
  <c r="J135" i="8" s="1"/>
  <c r="J140" i="8" s="1"/>
  <c r="H97" i="8"/>
  <c r="H135" i="8" s="1"/>
  <c r="I78" i="70"/>
  <c r="J79" i="70" s="1"/>
  <c r="G172" i="8"/>
  <c r="H176" i="9"/>
  <c r="J145" i="51"/>
  <c r="G177" i="30"/>
  <c r="J146" i="51" s="1"/>
  <c r="H165" i="9"/>
  <c r="H182" i="9" s="1"/>
  <c r="L162" i="9"/>
  <c r="I146" i="51"/>
  <c r="G133" i="13"/>
  <c r="B48" i="43" l="1"/>
  <c r="G22" i="13"/>
  <c r="H17" i="9" s="1"/>
  <c r="L17" i="9" s="1"/>
  <c r="H17" i="8" s="1"/>
  <c r="H19" i="8" s="1"/>
  <c r="G153" i="13"/>
  <c r="H196" i="30"/>
  <c r="L165" i="9"/>
  <c r="H158" i="8"/>
  <c r="L176" i="9"/>
  <c r="L184" i="9" s="1"/>
  <c r="H184" i="9"/>
  <c r="G24" i="13" l="1"/>
  <c r="G48" i="13" s="1"/>
  <c r="G148" i="13" s="1"/>
  <c r="G150" i="13" s="1"/>
  <c r="G154" i="13" s="1"/>
  <c r="G155" i="13" s="1"/>
  <c r="H139" i="9" s="1"/>
  <c r="L139" i="9" s="1"/>
  <c r="L140" i="9" s="1"/>
  <c r="H19" i="9"/>
  <c r="H43" i="9" s="1"/>
  <c r="H146" i="9" s="1"/>
  <c r="H148" i="9" s="1"/>
  <c r="H152" i="9" s="1"/>
  <c r="L152" i="9" s="1"/>
  <c r="H30" i="30"/>
  <c r="H30" i="50" s="1"/>
  <c r="H32" i="50" s="1"/>
  <c r="H55" i="50" s="1"/>
  <c r="H164" i="50" s="1"/>
  <c r="H168" i="50" s="1"/>
  <c r="H175" i="50" s="1"/>
  <c r="L19" i="9"/>
  <c r="L43" i="9" s="1"/>
  <c r="L146" i="9" s="1"/>
  <c r="L148" i="9" s="1"/>
  <c r="G17" i="8"/>
  <c r="G19" i="8" s="1"/>
  <c r="G42" i="8" s="1"/>
  <c r="H151" i="9"/>
  <c r="H138" i="9"/>
  <c r="L138" i="9" s="1"/>
  <c r="H173" i="50" s="1"/>
  <c r="I146" i="8"/>
  <c r="H42" i="8"/>
  <c r="H196" i="50"/>
  <c r="H199" i="50" s="1"/>
  <c r="K163" i="51"/>
  <c r="K166" i="51" s="1"/>
  <c r="H199" i="30"/>
  <c r="H161" i="8"/>
  <c r="H172" i="8" s="1"/>
  <c r="J172" i="8" s="1"/>
  <c r="J158" i="8"/>
  <c r="J161" i="8" s="1"/>
  <c r="L182" i="9"/>
  <c r="L178" i="9"/>
  <c r="H32" i="30" l="1"/>
  <c r="H55" i="30" s="1"/>
  <c r="H164" i="30" s="1"/>
  <c r="K138" i="51" s="1"/>
  <c r="K21" i="51"/>
  <c r="K23" i="51" s="1"/>
  <c r="K43" i="51" s="1"/>
  <c r="G134" i="13"/>
  <c r="G135" i="13" s="1"/>
  <c r="H153" i="9"/>
  <c r="H140" i="9"/>
  <c r="L151" i="9"/>
  <c r="L153" i="9" s="1"/>
  <c r="H173" i="30"/>
  <c r="K144" i="51" s="1"/>
  <c r="I145" i="8"/>
  <c r="I148" i="8" s="1"/>
  <c r="L142" i="9"/>
  <c r="H216" i="30"/>
  <c r="K183" i="51" s="1"/>
  <c r="H211" i="30"/>
  <c r="H177" i="50"/>
  <c r="I173" i="50" s="1"/>
  <c r="I177" i="50" s="1"/>
  <c r="J173" i="50" s="1"/>
  <c r="J177" i="50" s="1"/>
  <c r="L173" i="50" s="1"/>
  <c r="L177" i="50" s="1"/>
  <c r="N173" i="50" s="1"/>
  <c r="N177" i="50" s="1"/>
  <c r="H216" i="50"/>
  <c r="H211" i="50"/>
  <c r="H218" i="50" s="1"/>
  <c r="H168" i="30" l="1"/>
  <c r="K140" i="51" s="1"/>
  <c r="I71" i="70"/>
  <c r="J72" i="70" s="1"/>
  <c r="H218" i="30"/>
  <c r="K185" i="51" s="1"/>
  <c r="I196" i="30"/>
  <c r="K178" i="51"/>
  <c r="H175" i="30" l="1"/>
  <c r="K145" i="51" s="1"/>
  <c r="L163" i="51"/>
  <c r="L166" i="51" s="1"/>
  <c r="I196" i="50"/>
  <c r="I199" i="50" s="1"/>
  <c r="I199" i="30"/>
  <c r="H177" i="30" l="1"/>
  <c r="I173" i="30" s="1"/>
  <c r="I216" i="50"/>
  <c r="I211" i="50"/>
  <c r="I218" i="50" s="1"/>
  <c r="I216" i="30"/>
  <c r="L183" i="51" s="1"/>
  <c r="I211" i="30"/>
  <c r="K146" i="51" l="1"/>
  <c r="I177" i="30"/>
  <c r="L144" i="51"/>
  <c r="I218" i="30"/>
  <c r="L185" i="51" s="1"/>
  <c r="J196" i="30"/>
  <c r="L178" i="51"/>
  <c r="J196" i="50" l="1"/>
  <c r="J199" i="50" s="1"/>
  <c r="J199" i="30"/>
  <c r="M163" i="51"/>
  <c r="M166" i="51" s="1"/>
  <c r="L146" i="51"/>
  <c r="J173" i="30"/>
  <c r="J211" i="30" l="1"/>
  <c r="J216" i="30"/>
  <c r="M183" i="51" s="1"/>
  <c r="M144" i="51"/>
  <c r="J177" i="30"/>
  <c r="M146" i="51" s="1"/>
  <c r="J216" i="50"/>
  <c r="J211" i="50"/>
  <c r="L196" i="50" l="1"/>
  <c r="L199" i="50" s="1"/>
  <c r="J218" i="50"/>
  <c r="J218" i="30"/>
  <c r="M185" i="51" s="1"/>
  <c r="M178" i="51"/>
  <c r="L211" i="50" l="1"/>
  <c r="L216" i="50"/>
  <c r="L218" i="50" l="1"/>
  <c r="N196" i="50"/>
  <c r="N199" i="50" s="1"/>
  <c r="N211" i="50" l="1"/>
  <c r="N218" i="50" s="1"/>
  <c r="N216"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Quinton</author>
    <author>Michael Davis</author>
  </authors>
  <commentList>
    <comment ref="C27" authorId="0" shapeId="0" xr:uid="{5F47BD3D-6661-48E8-BBC7-2C8093AAD5A4}">
      <text>
        <r>
          <rPr>
            <b/>
            <sz val="9"/>
            <color indexed="81"/>
            <rFont val="Tahoma"/>
            <family val="2"/>
          </rPr>
          <t>TPG &amp; TPECG NOT TO BE INCLUDED AS NOW IN SCHOOLS BLOCK ALLOCATION</t>
        </r>
        <r>
          <rPr>
            <sz val="9"/>
            <color indexed="81"/>
            <rFont val="Tahoma"/>
            <family val="2"/>
          </rPr>
          <t xml:space="preserve">
</t>
        </r>
      </text>
    </comment>
    <comment ref="G133" authorId="1" shapeId="0" xr:uid="{00000000-0006-0000-0300-000003000000}">
      <text>
        <r>
          <rPr>
            <b/>
            <sz val="9"/>
            <color indexed="81"/>
            <rFont val="Tahoma"/>
            <family val="2"/>
          </rPr>
          <t>Populates from Cell F155 Projected Reserves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Michael Davis</author>
  </authors>
  <commentList>
    <comment ref="I5" authorId="0" shapeId="0" xr:uid="{00000000-0006-0000-0600-000001000000}">
      <text>
        <r>
          <rPr>
            <b/>
            <sz val="9"/>
            <color indexed="81"/>
            <rFont val="Tahoma"/>
            <family val="2"/>
          </rPr>
          <t>Populated from Year 1 Budget Plan</t>
        </r>
        <r>
          <rPr>
            <sz val="9"/>
            <color indexed="81"/>
            <rFont val="Tahoma"/>
            <family val="2"/>
          </rPr>
          <t xml:space="preserve">
</t>
        </r>
      </text>
    </comment>
    <comment ref="J5" authorId="0" shapeId="0" xr:uid="{00000000-0006-0000-0600-000002000000}">
      <text>
        <r>
          <rPr>
            <b/>
            <sz val="9"/>
            <color indexed="81"/>
            <rFont val="Tahoma"/>
            <family val="2"/>
          </rPr>
          <t>Populated from Strategic Financial Plan</t>
        </r>
      </text>
    </comment>
    <comment ref="K5" authorId="0" shapeId="0" xr:uid="{00000000-0006-0000-0600-000003000000}">
      <text>
        <r>
          <rPr>
            <b/>
            <sz val="9"/>
            <color indexed="81"/>
            <rFont val="Tahoma"/>
            <family val="2"/>
          </rPr>
          <t>Populated from Strategic Financial Plan</t>
        </r>
      </text>
    </comment>
    <comment ref="L5" authorId="0" shapeId="0" xr:uid="{00000000-0006-0000-0600-000004000000}">
      <text>
        <r>
          <rPr>
            <b/>
            <sz val="9"/>
            <color indexed="81"/>
            <rFont val="Tahoma"/>
            <family val="2"/>
          </rPr>
          <t>Populated from Strategic Financial Plan</t>
        </r>
      </text>
    </comment>
    <comment ref="M5" authorId="0" shapeId="0" xr:uid="{00000000-0006-0000-0600-000005000000}">
      <text>
        <r>
          <rPr>
            <b/>
            <sz val="9"/>
            <color indexed="81"/>
            <rFont val="Tahoma"/>
            <family val="2"/>
          </rPr>
          <t>Populated from Strategic Financial Plan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Michael Quinton</author>
  </authors>
  <commentList>
    <comment ref="AF2" authorId="0" shapeId="0" xr:uid="{13A832E6-0B16-4F8D-96B4-BC3F63885EED}">
      <text>
        <r>
          <rPr>
            <b/>
            <sz val="9"/>
            <color indexed="81"/>
            <rFont val="Tahoma"/>
            <family val="2"/>
          </rPr>
          <t>Michael Quinton:</t>
        </r>
        <r>
          <rPr>
            <sz val="9"/>
            <color indexed="81"/>
            <rFont val="Tahoma"/>
            <family val="2"/>
          </rPr>
          <t xml:space="preserve">
Check De-Delegation</t>
        </r>
      </text>
    </comment>
    <comment ref="H20" authorId="0" shapeId="0" xr:uid="{1D3F292C-A9C9-4FD5-BCD6-0AE7CE997E3A}">
      <text>
        <r>
          <rPr>
            <b/>
            <sz val="9"/>
            <color indexed="81"/>
            <rFont val="Tahoma"/>
            <family val="2"/>
          </rPr>
          <t>Michael Quinton:</t>
        </r>
        <r>
          <rPr>
            <sz val="9"/>
            <color indexed="81"/>
            <rFont val="Tahoma"/>
            <family val="2"/>
          </rPr>
          <t xml:space="preserve">
Remove De-Delegation</t>
        </r>
      </text>
    </comment>
    <comment ref="AF25" authorId="0" shapeId="0" xr:uid="{1BD5F43E-1C08-4D11-BF8D-19944CF4F47F}">
      <text>
        <r>
          <rPr>
            <b/>
            <sz val="9"/>
            <color indexed="81"/>
            <rFont val="Tahoma"/>
            <family val="2"/>
          </rPr>
          <t>Michael Quinton:</t>
        </r>
        <r>
          <rPr>
            <sz val="9"/>
            <color indexed="81"/>
            <rFont val="Tahoma"/>
            <family val="2"/>
          </rPr>
          <t xml:space="preserve">
Remove De-delegation 01.04.18</t>
        </r>
      </text>
    </comment>
    <comment ref="AF27" authorId="0" shapeId="0" xr:uid="{812F90A5-6EF5-42C7-A8DA-A19BA3DE122C}">
      <text>
        <r>
          <rPr>
            <b/>
            <sz val="9"/>
            <color indexed="81"/>
            <rFont val="Tahoma"/>
            <family val="2"/>
          </rPr>
          <t>Michael Quinton:</t>
        </r>
        <r>
          <rPr>
            <sz val="9"/>
            <color indexed="81"/>
            <rFont val="Tahoma"/>
            <family val="2"/>
          </rPr>
          <t xml:space="preserve">
Remove De-delegation 01.04.18</t>
        </r>
      </text>
    </comment>
    <comment ref="H30" authorId="0" shapeId="0" xr:uid="{26169A30-BDC0-44C6-B27F-74CC73030586}">
      <text>
        <r>
          <rPr>
            <b/>
            <sz val="9"/>
            <color indexed="81"/>
            <rFont val="Tahoma"/>
            <family val="2"/>
          </rPr>
          <t>Michael Quinton:</t>
        </r>
        <r>
          <rPr>
            <sz val="9"/>
            <color indexed="81"/>
            <rFont val="Tahoma"/>
            <family val="2"/>
          </rPr>
          <t xml:space="preserve">
Remove De-Delegation</t>
        </r>
      </text>
    </comment>
    <comment ref="AF36" authorId="0" shapeId="0" xr:uid="{55D1E71E-7583-48BF-9FD9-AECA47B812D3}">
      <text>
        <r>
          <rPr>
            <b/>
            <sz val="9"/>
            <color indexed="81"/>
            <rFont val="Tahoma"/>
            <family val="2"/>
          </rPr>
          <t>Michael Quinton:</t>
        </r>
        <r>
          <rPr>
            <sz val="9"/>
            <color indexed="81"/>
            <rFont val="Tahoma"/>
            <family val="2"/>
          </rPr>
          <t xml:space="preserve">
Remove De-delegation 01.04.18</t>
        </r>
      </text>
    </comment>
    <comment ref="AF50" authorId="0" shapeId="0" xr:uid="{A133AB15-368A-4A93-9C30-722608BCFC8D}">
      <text>
        <r>
          <rPr>
            <b/>
            <sz val="9"/>
            <color indexed="81"/>
            <rFont val="Tahoma"/>
            <family val="2"/>
          </rPr>
          <t>Michael Quinton:</t>
        </r>
        <r>
          <rPr>
            <sz val="9"/>
            <color indexed="81"/>
            <rFont val="Tahoma"/>
            <family val="2"/>
          </rPr>
          <t xml:space="preserve">
Remove De-delegation 01.04.18
</t>
        </r>
      </text>
    </comment>
    <comment ref="AF65" authorId="0" shapeId="0" xr:uid="{E14204CA-BD32-48F8-AFBC-AF0AF631DF80}">
      <text>
        <r>
          <rPr>
            <b/>
            <sz val="9"/>
            <color indexed="81"/>
            <rFont val="Tahoma"/>
            <family val="2"/>
          </rPr>
          <t>Michael Quinton:</t>
        </r>
        <r>
          <rPr>
            <sz val="9"/>
            <color indexed="81"/>
            <rFont val="Tahoma"/>
            <family val="2"/>
          </rPr>
          <t xml:space="preserve">
Remove De-delgation - 01.04.18
</t>
        </r>
      </text>
    </comment>
    <comment ref="AF73" authorId="0" shapeId="0" xr:uid="{660A19DE-D804-440D-9A4E-1CB1F38372F6}">
      <text>
        <r>
          <rPr>
            <b/>
            <sz val="9"/>
            <color indexed="81"/>
            <rFont val="Tahoma"/>
            <family val="2"/>
          </rPr>
          <t>Michael Quinton:</t>
        </r>
        <r>
          <rPr>
            <sz val="9"/>
            <color indexed="81"/>
            <rFont val="Tahoma"/>
            <family val="2"/>
          </rPr>
          <t xml:space="preserve">
Remove De-delegation - 01.04.18
</t>
        </r>
      </text>
    </comment>
    <comment ref="H78" authorId="0" shapeId="0" xr:uid="{ACBC1739-0D12-40A3-917E-C0222AB7FC70}">
      <text>
        <r>
          <rPr>
            <b/>
            <sz val="9"/>
            <color indexed="81"/>
            <rFont val="Tahoma"/>
            <family val="2"/>
          </rPr>
          <t>Michael Quinton:</t>
        </r>
        <r>
          <rPr>
            <sz val="9"/>
            <color indexed="81"/>
            <rFont val="Tahoma"/>
            <family val="2"/>
          </rPr>
          <t xml:space="preserve">
Remove De-Delegation</t>
        </r>
      </text>
    </comment>
    <comment ref="H139" authorId="0" shapeId="0" xr:uid="{49F3C968-9697-4B5B-B064-6F7EDA9FBFDC}">
      <text>
        <r>
          <rPr>
            <b/>
            <sz val="9"/>
            <color indexed="81"/>
            <rFont val="Tahoma"/>
            <family val="2"/>
          </rPr>
          <t>Michael Quinton:</t>
        </r>
        <r>
          <rPr>
            <sz val="9"/>
            <color indexed="81"/>
            <rFont val="Tahoma"/>
            <family val="2"/>
          </rPr>
          <t xml:space="preserve">
Remove De-delegation
</t>
        </r>
      </text>
    </comment>
    <comment ref="I139" authorId="0" shapeId="0" xr:uid="{D13AC7A3-4338-496E-ADBF-59C0AEB5DF0C}">
      <text>
        <r>
          <rPr>
            <b/>
            <sz val="9"/>
            <color indexed="81"/>
            <rFont val="Tahoma"/>
            <family val="2"/>
          </rPr>
          <t>Michael Quinton:</t>
        </r>
        <r>
          <rPr>
            <sz val="9"/>
            <color indexed="81"/>
            <rFont val="Tahoma"/>
            <family val="2"/>
          </rPr>
          <t xml:space="preserve">
Remove De-delegation
</t>
        </r>
      </text>
    </comment>
    <comment ref="H141" authorId="0" shapeId="0" xr:uid="{71206F1F-DD1D-4D2B-B27B-ADB2B4BF6ADE}">
      <text>
        <r>
          <rPr>
            <b/>
            <sz val="9"/>
            <color indexed="81"/>
            <rFont val="Tahoma"/>
            <family val="2"/>
          </rPr>
          <t>Michael Quinton:</t>
        </r>
        <r>
          <rPr>
            <sz val="9"/>
            <color indexed="81"/>
            <rFont val="Tahoma"/>
            <family val="2"/>
          </rPr>
          <t xml:space="preserve">
Remove De-Delegation
</t>
        </r>
      </text>
    </comment>
    <comment ref="AF209" authorId="0" shapeId="0" xr:uid="{13456C2E-B4B4-43FD-B676-1080FA0F15CD}">
      <text>
        <r>
          <rPr>
            <b/>
            <sz val="9"/>
            <color indexed="81"/>
            <rFont val="Tahoma"/>
            <family val="2"/>
          </rPr>
          <t>Michael Quinton:</t>
        </r>
        <r>
          <rPr>
            <sz val="9"/>
            <color indexed="81"/>
            <rFont val="Tahoma"/>
            <family val="2"/>
          </rPr>
          <t xml:space="preserve">
Remove De-delegation - 01.04.18</t>
        </r>
      </text>
    </comment>
    <comment ref="Q328" authorId="0" shapeId="0" xr:uid="{BE5383FB-8948-4A7F-B4B9-5A9F13101751}">
      <text>
        <r>
          <rPr>
            <b/>
            <sz val="9"/>
            <color indexed="81"/>
            <rFont val="Tahoma"/>
            <family val="2"/>
          </rPr>
          <t>Michael Quinton:</t>
        </r>
        <r>
          <rPr>
            <sz val="9"/>
            <color indexed="81"/>
            <rFont val="Tahoma"/>
            <family val="2"/>
          </rPr>
          <t xml:space="preserve">
Removing full year de-delegation from March &amp; April Conversions</t>
        </r>
      </text>
    </comment>
  </commentList>
</comments>
</file>

<file path=xl/sharedStrings.xml><?xml version="1.0" encoding="utf-8"?>
<sst xmlns="http://schemas.openxmlformats.org/spreadsheetml/2006/main" count="12312" uniqueCount="1845">
  <si>
    <t>Note: In the event that the "Print" buttons do not appear to be working check your security settings for macros. 
 Alternatively you can just click the print icon in EXCEL.</t>
  </si>
  <si>
    <t>Suffolk County Council is the copyright owner of this document.  This document may not be published, distributed or reproduced in any permanent form except in accordance with permission from Suffolk County Council or as permitted by law.</t>
  </si>
  <si>
    <t>Guidance Notes</t>
  </si>
  <si>
    <t>1 YEAR BUDGET PLAN MENU</t>
  </si>
  <si>
    <t>VIREMENTS</t>
  </si>
  <si>
    <t>FOR INFORMATION MENU</t>
  </si>
  <si>
    <t>1 Year Budget Plan</t>
  </si>
  <si>
    <t>Checklist</t>
  </si>
  <si>
    <t>A suggested checklist for some key areas that schools should review and consider when budget setting.</t>
  </si>
  <si>
    <t>Virements</t>
  </si>
  <si>
    <t>REPORTS MENU</t>
  </si>
  <si>
    <t>Outturn Report</t>
  </si>
  <si>
    <t>Virement Report</t>
  </si>
  <si>
    <t>See Virements (above).</t>
  </si>
  <si>
    <t>Early Years Block Allocation</t>
  </si>
  <si>
    <t>Schools Block Allocation</t>
  </si>
  <si>
    <t>High Needs Block Allocation</t>
  </si>
  <si>
    <t>This report gives further detail to the numbers used to calculate the High Needs funding.  In particular Special Schools, Pupil Referral Units and those schools with specialist units will receive funding under this heading.</t>
  </si>
  <si>
    <t>Summary Of All School Funding</t>
  </si>
  <si>
    <t>CFR</t>
  </si>
  <si>
    <t>E08</t>
  </si>
  <si>
    <t>E28</t>
  </si>
  <si>
    <t>E22</t>
  </si>
  <si>
    <t>E20</t>
  </si>
  <si>
    <t>E12</t>
  </si>
  <si>
    <t>Position:</t>
  </si>
  <si>
    <t>Date:</t>
  </si>
  <si>
    <t>E10</t>
  </si>
  <si>
    <t>E11</t>
  </si>
  <si>
    <t>E23</t>
  </si>
  <si>
    <t>E13</t>
  </si>
  <si>
    <t>E14</t>
  </si>
  <si>
    <t>E19</t>
  </si>
  <si>
    <t>E25</t>
  </si>
  <si>
    <t>E27</t>
  </si>
  <si>
    <t>x</t>
  </si>
  <si>
    <t>=</t>
  </si>
  <si>
    <t>ONE YEAR BUDGET PLAN MENU</t>
  </si>
  <si>
    <t>Amend the current year budget within "Virements".</t>
  </si>
  <si>
    <t>COMPLETE IN ORDER</t>
  </si>
  <si>
    <t>Budget Plan</t>
  </si>
  <si>
    <t>SDP / SBP Ref.</t>
  </si>
  <si>
    <t>Budget Heading</t>
  </si>
  <si>
    <t>Ledger Codes</t>
  </si>
  <si>
    <t>Oracle Codes</t>
  </si>
  <si>
    <t>Commentary</t>
  </si>
  <si>
    <t>Prepared By :</t>
  </si>
  <si>
    <t>Date Prepared :</t>
  </si>
  <si>
    <t>Approved by the Governing Body on :</t>
  </si>
  <si>
    <t>School Financial Value Standard (SFVS) :</t>
  </si>
  <si>
    <t>Budget Setting Checklist :</t>
  </si>
  <si>
    <t>Funded Pupil Numbers</t>
  </si>
  <si>
    <t>Funded High Needs Place Numbers</t>
  </si>
  <si>
    <t>Average Teaching F.T.E</t>
  </si>
  <si>
    <t>Average Support Staff F.T.E</t>
  </si>
  <si>
    <t>REVENUE BUDGETS</t>
  </si>
  <si>
    <t>INCOME</t>
  </si>
  <si>
    <t>I01</t>
  </si>
  <si>
    <t>LA Delegated Budget (excl. Sixth Form)</t>
  </si>
  <si>
    <t>I02</t>
  </si>
  <si>
    <t>Funding for Sixth Form Students</t>
  </si>
  <si>
    <t>TOTAL LA DELEGATED FUNDING</t>
  </si>
  <si>
    <t>ADDITIONAL LA AND OTHER GRANT INCOME</t>
  </si>
  <si>
    <t>Additional Resources from LA</t>
  </si>
  <si>
    <t>85925</t>
  </si>
  <si>
    <t>82507</t>
  </si>
  <si>
    <t>I03</t>
  </si>
  <si>
    <t>SEN and High Needs Funding</t>
  </si>
  <si>
    <t>85924</t>
  </si>
  <si>
    <t>81203</t>
  </si>
  <si>
    <t>I04</t>
  </si>
  <si>
    <t>Funding for Ethnic Minority Pupils</t>
  </si>
  <si>
    <t>85922</t>
  </si>
  <si>
    <t>81202</t>
  </si>
  <si>
    <t>I05</t>
  </si>
  <si>
    <t>Pupil Premium</t>
  </si>
  <si>
    <t>85921</t>
  </si>
  <si>
    <t>81112</t>
  </si>
  <si>
    <t>I06</t>
  </si>
  <si>
    <t>Other Government Grants</t>
  </si>
  <si>
    <t>85923</t>
  </si>
  <si>
    <t>81113</t>
  </si>
  <si>
    <t>I07</t>
  </si>
  <si>
    <t>Other Grants and Payments Received</t>
  </si>
  <si>
    <t>81210</t>
  </si>
  <si>
    <t>82500</t>
  </si>
  <si>
    <t>TOTAL ADDITIONAL LA AND OTHER GRANT INCOME</t>
  </si>
  <si>
    <t>INCOME FROM SERVICES PROVIDED</t>
  </si>
  <si>
    <t>I08</t>
  </si>
  <si>
    <t>Income from Services Provided</t>
  </si>
  <si>
    <t>81221</t>
  </si>
  <si>
    <t>82501</t>
  </si>
  <si>
    <t>Interest Received</t>
  </si>
  <si>
    <t>86031</t>
  </si>
  <si>
    <t>85300</t>
  </si>
  <si>
    <t>Lettings</t>
  </si>
  <si>
    <t>84100</t>
  </si>
  <si>
    <t>87100</t>
  </si>
  <si>
    <t>I09</t>
  </si>
  <si>
    <t>Income from Catering</t>
  </si>
  <si>
    <t>82001</t>
  </si>
  <si>
    <t>83100</t>
  </si>
  <si>
    <t>I10</t>
  </si>
  <si>
    <t>Receipts from Supply Teacher Insurance Claims</t>
  </si>
  <si>
    <t>85067</t>
  </si>
  <si>
    <t>86405</t>
  </si>
  <si>
    <t>I11</t>
  </si>
  <si>
    <t>Receipts from Other Insurance Claims</t>
  </si>
  <si>
    <t>85068</t>
  </si>
  <si>
    <t>83901</t>
  </si>
  <si>
    <t>I12</t>
  </si>
  <si>
    <t>Income from Visits</t>
  </si>
  <si>
    <t>83180</t>
  </si>
  <si>
    <t>83647</t>
  </si>
  <si>
    <t>I13</t>
  </si>
  <si>
    <t>Donations / Private Funds</t>
  </si>
  <si>
    <t>81310</t>
  </si>
  <si>
    <t>82502</t>
  </si>
  <si>
    <t>NON CFR</t>
  </si>
  <si>
    <t>School Fund Income</t>
  </si>
  <si>
    <t>85803</t>
  </si>
  <si>
    <t>81301</t>
  </si>
  <si>
    <t>TOTAL INCOME FROM SERVICES PROVIDED</t>
  </si>
  <si>
    <t>INCOME (EXCLUDING LA DELEGATED BUDGET)</t>
  </si>
  <si>
    <t>TOTAL INCOME</t>
  </si>
  <si>
    <t>EXPENDITURE</t>
  </si>
  <si>
    <t>EMPLOYEE EXPENSES</t>
  </si>
  <si>
    <t>TEACHERS</t>
  </si>
  <si>
    <t>E01</t>
  </si>
  <si>
    <t>Teaching Staff</t>
  </si>
  <si>
    <t>3621A</t>
  </si>
  <si>
    <t>00100</t>
  </si>
  <si>
    <t>E02</t>
  </si>
  <si>
    <t>Supply Staff</t>
  </si>
  <si>
    <t>3461A</t>
  </si>
  <si>
    <t>TOTAL TEACHERS</t>
  </si>
  <si>
    <t>SUPPORT STAFF</t>
  </si>
  <si>
    <t>E03</t>
  </si>
  <si>
    <t>LSA / Ancillary / Classroom Assistants</t>
  </si>
  <si>
    <t>0031A</t>
  </si>
  <si>
    <t>Foreign Language Assistant / Nursery Nurse</t>
  </si>
  <si>
    <t>1391A / 2541A</t>
  </si>
  <si>
    <t>Instructor</t>
  </si>
  <si>
    <t>1811A</t>
  </si>
  <si>
    <t>Librarian</t>
  </si>
  <si>
    <t>2211A</t>
  </si>
  <si>
    <t>School Technician</t>
  </si>
  <si>
    <t>3341A</t>
  </si>
  <si>
    <t>Residential Care Officer (Special Schools Only)</t>
  </si>
  <si>
    <t>3141A</t>
  </si>
  <si>
    <t>E04</t>
  </si>
  <si>
    <t>Premises Staff</t>
  </si>
  <si>
    <t>0541A</t>
  </si>
  <si>
    <t>E05</t>
  </si>
  <si>
    <t>Administrative &amp; Clerical Staff</t>
  </si>
  <si>
    <t>0661A</t>
  </si>
  <si>
    <t>E06</t>
  </si>
  <si>
    <t>Catering Staff</t>
  </si>
  <si>
    <t>0741A</t>
  </si>
  <si>
    <t>E07</t>
  </si>
  <si>
    <t>Mid-day Supervision Staff</t>
  </si>
  <si>
    <t>2381A</t>
  </si>
  <si>
    <t>Other Staff - Special Facilities</t>
  </si>
  <si>
    <t>0251A</t>
  </si>
  <si>
    <t>TOTAL SUPPORT STAFF</t>
  </si>
  <si>
    <t>INDIRECT EMPLOYEE EXPENSES</t>
  </si>
  <si>
    <t>Advertising / Interview / Recruitment</t>
  </si>
  <si>
    <t>00500</t>
  </si>
  <si>
    <t>01201</t>
  </si>
  <si>
    <t>Long Service Awards / Premature Retirement</t>
  </si>
  <si>
    <t>00940</t>
  </si>
  <si>
    <t>01902</t>
  </si>
  <si>
    <t>Staff Travel / Travel / Subsistence</t>
  </si>
  <si>
    <t>24100</t>
  </si>
  <si>
    <t>26200</t>
  </si>
  <si>
    <t>Other Indirect Employee Expenses</t>
  </si>
  <si>
    <t>00970</t>
  </si>
  <si>
    <t>01900</t>
  </si>
  <si>
    <t>Duty Meals</t>
  </si>
  <si>
    <t>36100</t>
  </si>
  <si>
    <t>37300</t>
  </si>
  <si>
    <t>E09</t>
  </si>
  <si>
    <t>Staff Development And Training</t>
  </si>
  <si>
    <t>00600</t>
  </si>
  <si>
    <t>01300</t>
  </si>
  <si>
    <t>Supply Teacher Insurance Premiums - Inc. Maternity</t>
  </si>
  <si>
    <t>38006</t>
  </si>
  <si>
    <t>39002</t>
  </si>
  <si>
    <t>Staff Related Insurance Premiums</t>
  </si>
  <si>
    <t>38007</t>
  </si>
  <si>
    <t>39003</t>
  </si>
  <si>
    <t>TOTAL INDIRECT EMPLOYEE EXPENSES</t>
  </si>
  <si>
    <t>TOTAL EMPLOYEE EXPENSES</t>
  </si>
  <si>
    <t>PREMISES RELATED EXPENDITURE</t>
  </si>
  <si>
    <t>Repairs &amp; Maintenance</t>
  </si>
  <si>
    <t>12001</t>
  </si>
  <si>
    <t>11108</t>
  </si>
  <si>
    <t>Grounds Maintenance &amp; Improvement</t>
  </si>
  <si>
    <t>13000</t>
  </si>
  <si>
    <t>18200</t>
  </si>
  <si>
    <t>Cleaning &amp; Caretaking</t>
  </si>
  <si>
    <t>17100</t>
  </si>
  <si>
    <t>15300</t>
  </si>
  <si>
    <t>E15</t>
  </si>
  <si>
    <t>Water &amp; Sewerage</t>
  </si>
  <si>
    <t>16001</t>
  </si>
  <si>
    <t>14100</t>
  </si>
  <si>
    <t>E16</t>
  </si>
  <si>
    <t>Oil</t>
  </si>
  <si>
    <t>14000</t>
  </si>
  <si>
    <t>12500</t>
  </si>
  <si>
    <t>Gas &amp; LPG</t>
  </si>
  <si>
    <t>14030</t>
  </si>
  <si>
    <t>12200</t>
  </si>
  <si>
    <t>Electricity</t>
  </si>
  <si>
    <t>14020</t>
  </si>
  <si>
    <t>12100</t>
  </si>
  <si>
    <t>E17</t>
  </si>
  <si>
    <t>Rates</t>
  </si>
  <si>
    <t>15040</t>
  </si>
  <si>
    <t>13200</t>
  </si>
  <si>
    <t>E18</t>
  </si>
  <si>
    <t>Rent</t>
  </si>
  <si>
    <t>15000</t>
  </si>
  <si>
    <t>13100</t>
  </si>
  <si>
    <t>Other Premises Costs</t>
  </si>
  <si>
    <t>18000</t>
  </si>
  <si>
    <t>11992</t>
  </si>
  <si>
    <t>TOTAL PREMISES RELATED EXPENDITURE</t>
  </si>
  <si>
    <t>LEARNING RESOURCES</t>
  </si>
  <si>
    <t>Educational Supplies &amp; Services</t>
  </si>
  <si>
    <t>30160</t>
  </si>
  <si>
    <t>31109</t>
  </si>
  <si>
    <t>Educational Visits</t>
  </si>
  <si>
    <t>23217</t>
  </si>
  <si>
    <t>24201</t>
  </si>
  <si>
    <t>35403</t>
  </si>
  <si>
    <t>36601</t>
  </si>
  <si>
    <t>E21</t>
  </si>
  <si>
    <t>Exam Fees</t>
  </si>
  <si>
    <t>34200</t>
  </si>
  <si>
    <t>35401</t>
  </si>
  <si>
    <t>TOTAL LEARNING RESOURCES</t>
  </si>
  <si>
    <t>SUPPLIES &amp; SERVICES</t>
  </si>
  <si>
    <t>Administrative Supplies &amp; Maintenance</t>
  </si>
  <si>
    <t>33000</t>
  </si>
  <si>
    <t>34100</t>
  </si>
  <si>
    <t>Telephone Rental &amp; Calls</t>
  </si>
  <si>
    <t>35200</t>
  </si>
  <si>
    <t>36202</t>
  </si>
  <si>
    <t>Postage</t>
  </si>
  <si>
    <t>35300</t>
  </si>
  <si>
    <t>36300</t>
  </si>
  <si>
    <t>Bank Charges</t>
  </si>
  <si>
    <t>38180</t>
  </si>
  <si>
    <t>39200</t>
  </si>
  <si>
    <t>Other Insurance Premiums</t>
  </si>
  <si>
    <t>38000</t>
  </si>
  <si>
    <t>39001</t>
  </si>
  <si>
    <t>E24</t>
  </si>
  <si>
    <t>Special Facilities - Supplies &amp; Materials</t>
  </si>
  <si>
    <t>30405</t>
  </si>
  <si>
    <t>31301</t>
  </si>
  <si>
    <t>Payments to Other Schools</t>
  </si>
  <si>
    <t>38896</t>
  </si>
  <si>
    <t>39220</t>
  </si>
  <si>
    <t>Catering Services</t>
  </si>
  <si>
    <t>34380</t>
  </si>
  <si>
    <t>32304</t>
  </si>
  <si>
    <t>E26</t>
  </si>
  <si>
    <t>Agency Supply Staff</t>
  </si>
  <si>
    <t>34120</t>
  </si>
  <si>
    <t>00401</t>
  </si>
  <si>
    <t>Curriculum Services</t>
  </si>
  <si>
    <t>34360</t>
  </si>
  <si>
    <t>35402</t>
  </si>
  <si>
    <t>Agency Curriculum Staff</t>
  </si>
  <si>
    <t>34121</t>
  </si>
  <si>
    <t>00402</t>
  </si>
  <si>
    <t>Agency Non-Curriculum Staff</t>
  </si>
  <si>
    <t>34122</t>
  </si>
  <si>
    <t>00403</t>
  </si>
  <si>
    <t>Administrative Services</t>
  </si>
  <si>
    <t>34370</t>
  </si>
  <si>
    <t>E29</t>
  </si>
  <si>
    <t>Interest Payable</t>
  </si>
  <si>
    <t>38950</t>
  </si>
  <si>
    <t>39201</t>
  </si>
  <si>
    <t>School Fund Expenditure</t>
  </si>
  <si>
    <t>38894</t>
  </si>
  <si>
    <t>39219</t>
  </si>
  <si>
    <t>TOTAL SUPPLIES &amp; SERVICES</t>
  </si>
  <si>
    <t>REVENUE CONTRIBUTIONS TO CAPITAL</t>
  </si>
  <si>
    <t>E30</t>
  </si>
  <si>
    <t>Premises Extensions &amp; Improvements</t>
  </si>
  <si>
    <t>18030</t>
  </si>
  <si>
    <t>11995</t>
  </si>
  <si>
    <t>Major Equipment Purchase</t>
  </si>
  <si>
    <t>30030</t>
  </si>
  <si>
    <t>31101</t>
  </si>
  <si>
    <t>ICT Equipment</t>
  </si>
  <si>
    <t>36808</t>
  </si>
  <si>
    <t>TOTAL REVENUE CONTRIBUTIONS TO CAPITAL</t>
  </si>
  <si>
    <t>In-Year Contingency</t>
  </si>
  <si>
    <t>38890</t>
  </si>
  <si>
    <t>39221</t>
  </si>
  <si>
    <t>TOTAL EXPENDITURE</t>
  </si>
  <si>
    <t>BALANCE B/F (Estimate)</t>
  </si>
  <si>
    <t>PROJECTED C/F (Reserves)</t>
  </si>
  <si>
    <t>71004</t>
  </si>
  <si>
    <t>NET INCOME / EXPENDITURE BUDGET FIGURE</t>
  </si>
  <si>
    <t xml:space="preserve">This figure represents the LA Delegated budget +/- the estimate carryforward from the previous financial year. </t>
  </si>
  <si>
    <t>Private School Fund Account Balance:</t>
  </si>
  <si>
    <t>As at Date:</t>
  </si>
  <si>
    <t>PUPIL NUMBERS / STAFFING F.T.E.</t>
  </si>
  <si>
    <t>SUMMARY</t>
  </si>
  <si>
    <t>IN YEAR POSITION</t>
  </si>
  <si>
    <t>RESERVE POSITION STATEMENT</t>
  </si>
  <si>
    <t>SURPLUS / (DEFICIT) BROUGHT FORWARD</t>
  </si>
  <si>
    <t>ADD/DEDUCT IN YEAR SURPLUS / DEFICIT</t>
  </si>
  <si>
    <t>PROJECTED RESERVES</t>
  </si>
  <si>
    <t>Approved Licensed Deficit</t>
  </si>
  <si>
    <t>85950</t>
  </si>
  <si>
    <t>86403</t>
  </si>
  <si>
    <t>MAXIMUM RESERVES LIMIT</t>
  </si>
  <si>
    <t>Not Applicable</t>
  </si>
  <si>
    <t>CAPITAL BUDGETS</t>
  </si>
  <si>
    <t>CAPITAL RESOURCES</t>
  </si>
  <si>
    <t>TOTAL CAPITAL BALANCE B/F (Estimate)</t>
  </si>
  <si>
    <t>CI01</t>
  </si>
  <si>
    <t>Capital Grants</t>
  </si>
  <si>
    <t>C8001</t>
  </si>
  <si>
    <t>CI03</t>
  </si>
  <si>
    <t>Voluntary And Private Capital</t>
  </si>
  <si>
    <t>C8002</t>
  </si>
  <si>
    <t>TOTAL CAPITAL RESOURCES</t>
  </si>
  <si>
    <t>CAPITAL EXPENDITURE</t>
  </si>
  <si>
    <t>CE02</t>
  </si>
  <si>
    <t>Capital - Premises</t>
  </si>
  <si>
    <t>C1001</t>
  </si>
  <si>
    <t>CE03</t>
  </si>
  <si>
    <t>Capital - Equipment</t>
  </si>
  <si>
    <t>C3001</t>
  </si>
  <si>
    <t>CE04</t>
  </si>
  <si>
    <t>Capital - ICT</t>
  </si>
  <si>
    <t>C3002</t>
  </si>
  <si>
    <t>TOTAL CAPITAL EXPENDITURE</t>
  </si>
  <si>
    <t>PROJECTED BALANCES</t>
  </si>
  <si>
    <t>C7001</t>
  </si>
  <si>
    <t>SUMMARY OF CAPITAL BALANCES ESTIMATES</t>
  </si>
  <si>
    <t>IN ADDITION - REVENUE CONTRIBUTION TO CAPITAL</t>
  </si>
  <si>
    <t>See CFR Row E30 In Revenue Budget Above For Further Details</t>
  </si>
  <si>
    <t>BALANCE OF MUTUAL LOANS B/F</t>
  </si>
  <si>
    <t>MUTUAL LOANS TO BE APPLIED FOR</t>
  </si>
  <si>
    <t>REPAYMENT OF CAPITAL ELEMENT OF MUTUAL LOAN</t>
  </si>
  <si>
    <t>PROJECTED BALANCE OF MUTUAL LOAN</t>
  </si>
  <si>
    <t>S</t>
  </si>
  <si>
    <t>Budget Setting Checklist</t>
  </si>
  <si>
    <t>Hints, Tips and Suggested Actions</t>
  </si>
  <si>
    <t>Staffing</t>
  </si>
  <si>
    <t>Teaching and support staff spreadsheets - incremental progressions included/considered?</t>
  </si>
  <si>
    <t>No</t>
  </si>
  <si>
    <t>Staffing costs mapped from management summaries into budget/strategic plans?</t>
  </si>
  <si>
    <t>Starters and leavers - FTE adjusted accordingly for correct term?</t>
  </si>
  <si>
    <t>HR informed of starters and / or leavers (to ensure accurate payroll reconciliations)?</t>
  </si>
  <si>
    <t>Figures reconcile to staffing sheets and SIMS commitments/figures?</t>
  </si>
  <si>
    <t>Appropriate commentary re staffing change assumptions included (ensure confidentiality etc)?</t>
  </si>
  <si>
    <t>Supply budgets (including agency) robust and achievable? Consistent with staffing insurance cover?</t>
  </si>
  <si>
    <t>Calculated contingency costings for staffing pay awards for future years?</t>
  </si>
  <si>
    <t>Cost of contingent plans and / or potential risks clearly identified in financial plans?</t>
  </si>
  <si>
    <t>Income &amp; Pupil Numbers?</t>
  </si>
  <si>
    <t>Pupil number forecasts based on latest information and comply with guidance issued?</t>
  </si>
  <si>
    <t>Expenditure</t>
  </si>
  <si>
    <t>ESS Budget robust? Consistent with SDP?</t>
  </si>
  <si>
    <t>Revenue contributions to capital - included in SDP / Schools Buildings Plan?</t>
  </si>
  <si>
    <t>In year contingency included - assessment of potential risks (known and unknown)?</t>
  </si>
  <si>
    <t>General</t>
  </si>
  <si>
    <t>In year budget - current year's estimated outturn used to ensure realistic budget is set?</t>
  </si>
  <si>
    <t>Weekly and monthly reconciliations undertaken regularly and not causing concern?</t>
  </si>
  <si>
    <t>Prudence used when completing budgets?</t>
  </si>
  <si>
    <t>Capital section of budget completed and consistent with SDP / Schools Building Plans?</t>
  </si>
  <si>
    <t>Educational Visits and School Fund income and expenditure - NET off to zero?</t>
  </si>
  <si>
    <t>Commentary is succinct and complete for all significant values?</t>
  </si>
  <si>
    <t>Name:</t>
  </si>
  <si>
    <t>Job Role:</t>
  </si>
  <si>
    <t>Date Budget Set:</t>
  </si>
  <si>
    <t>BUDGET HEADING</t>
  </si>
  <si>
    <t>Average Teaching FTE</t>
  </si>
  <si>
    <t>Average Support Staff FTE</t>
  </si>
  <si>
    <t>TOTAL LA DELEGATED BUDGET</t>
  </si>
  <si>
    <t>LA &amp; OTHER GRANT INCOME</t>
  </si>
  <si>
    <t>TOTAL LA AND OTHER GRANT INCOME</t>
  </si>
  <si>
    <t>INCOME (excluding LA Delegated Budget)</t>
  </si>
  <si>
    <t>TOTAL TEACHING STAFF</t>
  </si>
  <si>
    <t>SUPPLIES AND SERVICES</t>
  </si>
  <si>
    <t>TOTAL SUPPLIES AND SERVICES</t>
  </si>
  <si>
    <t>PUPIL NUMBERS / STAFFING FTE</t>
  </si>
  <si>
    <t>ADD / DEDUCT IN YEAR SURPLUS / DEFICIT</t>
  </si>
  <si>
    <t>This Budget Plan was approved by the Governing Body / Finance Committee at a meeting held on:</t>
  </si>
  <si>
    <t>I certify that this school has in place a Best Value Statement and the principles of which have been taken into account when setting the budget.</t>
  </si>
  <si>
    <t>Signature:</t>
  </si>
  <si>
    <t>Chair of Governors (or Chair of the Finance Committee where approval of the budget plan has been delegated to the Finance Committtee)</t>
  </si>
  <si>
    <t>Ledger Code</t>
  </si>
  <si>
    <t>Original Budget</t>
  </si>
  <si>
    <t>Revised Budget</t>
  </si>
  <si>
    <t>Reason for Change in Planned Spending</t>
  </si>
  <si>
    <t>Summer</t>
  </si>
  <si>
    <t>Autumn</t>
  </si>
  <si>
    <t>Spring</t>
  </si>
  <si>
    <t>INCOME (Excluding Reserves)</t>
  </si>
  <si>
    <t>1391A
2541A</t>
  </si>
  <si>
    <t>This figure represents the LA Delegated Budget + / - the estimate carryforward for the previous financial year. It is the balancing 'bottom line' of the Oracle Management Print and FMS6 Reports.</t>
  </si>
  <si>
    <t>REVENUE VIREMENT RECONCILIATION (Must be Zero)</t>
  </si>
  <si>
    <t>These virements were approved by the Governing Body / Finance Committee at a meeting held on:</t>
  </si>
  <si>
    <t>Variance</t>
  </si>
  <si>
    <t>TOTAL UNDER / OVERSPENT IN YEAR</t>
  </si>
  <si>
    <t>SUMMARY OF SCHOOLS BALANCES</t>
  </si>
  <si>
    <t>SUMMARY OF CAPITAL BALANCES</t>
  </si>
  <si>
    <t>INFORMATION MAIN MENU</t>
  </si>
  <si>
    <t>School:</t>
  </si>
  <si>
    <t>School Number:</t>
  </si>
  <si>
    <t>1. Base Rate(s) Per hour, Per Provider Type</t>
  </si>
  <si>
    <t xml:space="preserve">Description 
</t>
  </si>
  <si>
    <t>Amount (£)</t>
  </si>
  <si>
    <t>Unit</t>
  </si>
  <si>
    <t>Number of Units</t>
  </si>
  <si>
    <t>Anticipated Total Budget (£)</t>
  </si>
  <si>
    <t>School QTS / EYP (A)</t>
  </si>
  <si>
    <t>per hour</t>
  </si>
  <si>
    <t>2.  Supplements</t>
  </si>
  <si>
    <t>Deprivation</t>
  </si>
  <si>
    <t>ACORN Disadvantage</t>
  </si>
  <si>
    <t>Quality</t>
  </si>
  <si>
    <t>Flexibility</t>
  </si>
  <si>
    <t>Sustainability</t>
  </si>
  <si>
    <t>3. Other Formula Factors and Lump Sums</t>
  </si>
  <si>
    <t>4. Additional Funded Free Hours eg Full Time Places</t>
  </si>
  <si>
    <t>TOTAL FUNDING FOR EARLY YEARS BLOCK :</t>
  </si>
  <si>
    <t>Units = Total Pupil Hours x 38 Weeks</t>
  </si>
  <si>
    <t>Early Years Funding (Schools With A Nursery) - Calculation and Budget Planning</t>
  </si>
  <si>
    <t>Totals</t>
  </si>
  <si>
    <t>School Estimated Numbers</t>
  </si>
  <si>
    <t>Estimated Termly Funding £'s</t>
  </si>
  <si>
    <t>Total Place Funding £'s</t>
  </si>
  <si>
    <t>Special School Places</t>
  </si>
  <si>
    <t>School Name:</t>
  </si>
  <si>
    <t>Prim or Sec</t>
  </si>
  <si>
    <t>Academy</t>
  </si>
  <si>
    <t>Pupil Led Factors</t>
  </si>
  <si>
    <t>1) Basic Entitlement Age Weighted Pupil Unit (AWPU)</t>
  </si>
  <si>
    <t>Number of Pupils</t>
  </si>
  <si>
    <t>Sub Total (£)</t>
  </si>
  <si>
    <t>Total (£)</t>
  </si>
  <si>
    <t>Proportion Of Funding (%)</t>
  </si>
  <si>
    <t>Reception Uplift</t>
  </si>
  <si>
    <t>Not Applied To Suffolk Formula</t>
  </si>
  <si>
    <t>Amount (£) Per Pupil</t>
  </si>
  <si>
    <t>Pupil Units</t>
  </si>
  <si>
    <t>Key Stage 3</t>
  </si>
  <si>
    <t>Key Stage 4</t>
  </si>
  <si>
    <t>2) Deprivation</t>
  </si>
  <si>
    <t>Primary Amount Per Pupil (£)</t>
  </si>
  <si>
    <t>Secondary Amount Per Pupil (£)</t>
  </si>
  <si>
    <t>Number of Eligible
Primary 
Pupils</t>
  </si>
  <si>
    <t>Number of Eligible Secondary Pupils</t>
  </si>
  <si>
    <t>Other Factors</t>
  </si>
  <si>
    <t>Lump Sum Per Primary School (£)</t>
  </si>
  <si>
    <t>Lump Sum Per Secondary School (£)</t>
  </si>
  <si>
    <t>De Delegation - Funding Back To Local Authority</t>
  </si>
  <si>
    <t>Primary</t>
  </si>
  <si>
    <t>AMOUNT £</t>
  </si>
  <si>
    <t>DETAILS</t>
  </si>
  <si>
    <t>Schools Block</t>
  </si>
  <si>
    <t>Basic Entitlement</t>
  </si>
  <si>
    <t>Mobility</t>
  </si>
  <si>
    <t>Lump Sum</t>
  </si>
  <si>
    <t>London Fringe</t>
  </si>
  <si>
    <t>Split Site</t>
  </si>
  <si>
    <t>Sparsity Factor</t>
  </si>
  <si>
    <t>De Delegation</t>
  </si>
  <si>
    <t>Total Schools Block</t>
  </si>
  <si>
    <t>Funding By CFR Heading</t>
  </si>
  <si>
    <t>I01 Funds delegated by the local authority (LA)</t>
  </si>
  <si>
    <t>All Formula Factors Excludes Sixth Form</t>
  </si>
  <si>
    <t>I02 Funding for sixth form students</t>
  </si>
  <si>
    <t>Sixth Form Funding</t>
  </si>
  <si>
    <t>I03 Special educational needs (SEN) and high needs funding</t>
  </si>
  <si>
    <t>Formula LCHI comes under I01</t>
  </si>
  <si>
    <t xml:space="preserve">I04 Funding for minority ethnic pupils </t>
  </si>
  <si>
    <t>Formula EAL comes under I01</t>
  </si>
  <si>
    <t>Total</t>
  </si>
  <si>
    <t>Notional SEN Budget</t>
  </si>
  <si>
    <t>Funding Through Deprivation</t>
  </si>
  <si>
    <t>Key Stage</t>
  </si>
  <si>
    <t>Age Group</t>
  </si>
  <si>
    <t>Early Years</t>
  </si>
  <si>
    <t>3+</t>
  </si>
  <si>
    <t>Early Years Funded Through Early Years Block</t>
  </si>
  <si>
    <t>Key Stage 1</t>
  </si>
  <si>
    <t>4+ (R)</t>
  </si>
  <si>
    <t>Reception (R) to 15+ 
Funded Through Schools Block</t>
  </si>
  <si>
    <t>5+</t>
  </si>
  <si>
    <t>6+</t>
  </si>
  <si>
    <t>Key Stage 2</t>
  </si>
  <si>
    <t>7+</t>
  </si>
  <si>
    <t>8+</t>
  </si>
  <si>
    <t>9+</t>
  </si>
  <si>
    <t>10+</t>
  </si>
  <si>
    <t>11+</t>
  </si>
  <si>
    <t>12+</t>
  </si>
  <si>
    <t>13+</t>
  </si>
  <si>
    <t>14+</t>
  </si>
  <si>
    <t>15+</t>
  </si>
  <si>
    <t>VI Form</t>
  </si>
  <si>
    <t>16+</t>
  </si>
  <si>
    <t xml:space="preserve">16+ and 17+ Sixth Form Funded By EFA </t>
  </si>
  <si>
    <t>17+</t>
  </si>
  <si>
    <t>Total EY</t>
  </si>
  <si>
    <t>Total School</t>
  </si>
  <si>
    <t>Total VI Form</t>
  </si>
  <si>
    <t>Total All</t>
  </si>
  <si>
    <t>Management Summary:</t>
  </si>
  <si>
    <t>Assumptions</t>
  </si>
  <si>
    <t>Prepared By:</t>
  </si>
  <si>
    <t>Date Prepared:</t>
  </si>
  <si>
    <t>N/A</t>
  </si>
  <si>
    <t>ICT Learning Resources - (Broadband, leases, maintenance contracts etc but not admin.)</t>
  </si>
  <si>
    <t>STRATEGIC FINANCIAL PLANS MENU</t>
  </si>
  <si>
    <t>INCOME (EXCLUDING DELEGATED BUDGET)</t>
  </si>
  <si>
    <t>REVENUE VIREMENT CHECKS</t>
  </si>
  <si>
    <t>CAPITAL VIREMENT RECONCILIATION (Must be Zero)</t>
  </si>
  <si>
    <t>CAPITAL VIREMENT CHECKS</t>
  </si>
  <si>
    <t>SURPLUS / DEFICIT BROUGHT FORWARD</t>
  </si>
  <si>
    <t>Management Summary</t>
  </si>
  <si>
    <t>Strategic Financial Plan - 3 Year</t>
  </si>
  <si>
    <t>5 Year Financial Plan</t>
  </si>
  <si>
    <t>Data Flow Diagram for School Financial Planning Toolkit</t>
  </si>
  <si>
    <t>Estimated Carryforward</t>
  </si>
  <si>
    <t>Actual Carryforward</t>
  </si>
  <si>
    <t>2 Year Budget Plan</t>
  </si>
  <si>
    <t>3 Year Budget Plan</t>
  </si>
  <si>
    <t>Strategic Financial Plan</t>
  </si>
  <si>
    <t>4 Year Budget Plan</t>
  </si>
  <si>
    <t>5 Year Budget Plan</t>
  </si>
  <si>
    <t>Virements for 1 Year Budget Plan</t>
  </si>
  <si>
    <t>Enter Data In These Worksheets</t>
  </si>
  <si>
    <t>Worksheet Name</t>
  </si>
  <si>
    <t>Data Feeds Into These Worksheets</t>
  </si>
  <si>
    <t>Colour Key</t>
  </si>
  <si>
    <t>TOTAL RESOURCES (LA BUDGET + ACTUAL INCOME)</t>
  </si>
  <si>
    <t>Actual Income &amp; Expenditure</t>
  </si>
  <si>
    <t>This represents the revenue brought forward from the previous financial year</t>
  </si>
  <si>
    <t>Schools Accountancy Team</t>
  </si>
  <si>
    <t>Email:   sat@suffolk.gov.uk</t>
  </si>
  <si>
    <t>lump sum</t>
  </si>
  <si>
    <t>STRATEGIC FINANCIAL PLAN</t>
  </si>
  <si>
    <t>REPORTS AND MANAGEMENT SUMMARY</t>
  </si>
  <si>
    <t>The original budget is automatically populated from the budget plan. 
When entering adjustments please note that positive figures indicate an increase in spending/income and negative figures indicate a decrease in spending/income. 
Check the bottom of the report to ensure that the virements balance (i.e. 'OK' is displayed)
Once virements have been entered check the bottom of the report to ensure that you balance "OK" before printing the report. This report should be signed by the Chair of Governors before forwarding to the Schools Choice Finance Team.</t>
  </si>
  <si>
    <t>Budget Report For Governors</t>
  </si>
  <si>
    <t xml:space="preserve">Diagram showing the flow of data through the Schools Financial Planning Toolkit.  </t>
  </si>
  <si>
    <t>Light blue cells show the information that the schools will need to input the data and to which worksheet that data flows through too.</t>
  </si>
  <si>
    <t>You will find the Budget Report for Governors, Management Summary, Reserves and Estimates Graph and a link to Virements from this menu.</t>
  </si>
  <si>
    <t>Reserves and Estimates</t>
  </si>
  <si>
    <t>This shows you a graphical representation of the schools revenue estimates and actual balances over a period of time.  This will also update as data is entered in the Financial Planning Toolkit.</t>
  </si>
  <si>
    <t>Strategic Financial Plan Pupil Numbers</t>
  </si>
  <si>
    <t>Strategic Financial Plan 3 Years</t>
  </si>
  <si>
    <t>Strategic Financial Plan 5 Years</t>
  </si>
  <si>
    <t>To help with planning you can enter in your planned/estimated numbers which are supporting the budget figures for the Strategic Financial Plans.  Please note these numbers do not calculate the budgets for the following years, they are for infromation purposes only.</t>
  </si>
  <si>
    <t>Strategic Financial Plan - Pupil Numbers</t>
  </si>
  <si>
    <t>STRATEGIC FINANCIAL PLANNING - SCHOOL ESTIMATED PUPIL NUMBERS</t>
  </si>
  <si>
    <t>Note: Review and record the pupil numbers that will inform the future income for the Strategic Financial Planning spreadsheets</t>
  </si>
  <si>
    <t>Please note these numbers do not calculate future years budgets, they are for information only.</t>
  </si>
  <si>
    <t>Click on the relevant button to jump to the relevant guidance section.</t>
  </si>
  <si>
    <t>This page is for making adjustments to the original budget once it has been approved by Governors.  See Virements In 1 Year Budget Plan for further information.</t>
  </si>
  <si>
    <r>
      <t xml:space="preserve">Prepare and submit a 3 Year Strategic Financial Plan using this worksheet. Each school will need to estimate the future years budgets and we advise schools to use Budget Estimate Tool which has been provided to your school.  The worksheet is in the same style and format as that of the 1 Year Budget Plan.   Completed plans need to be returned to the Schools Accountancy Team.
Enter in the final </t>
    </r>
    <r>
      <rPr>
        <b/>
        <sz val="10"/>
        <color indexed="18"/>
        <rFont val="Arial"/>
        <family val="2"/>
      </rPr>
      <t>ACTUAL</t>
    </r>
    <r>
      <rPr>
        <sz val="10"/>
        <color indexed="18"/>
        <rFont val="Arial"/>
        <family val="2"/>
      </rPr>
      <t xml:space="preserve"> P13 outturn here also.
For further information on where to enter data and which worksheets link to each other, please click and view the Data Flow Diagram.  A button to to take you there is at the top of this page.
</t>
    </r>
  </si>
  <si>
    <t>The 1 year budget plan toolkit is for setting the budget in the Spring term. 
It is important that the pages are completed in order. 
No changes should be made within this section once Governors have approved the budget plan.
For further information on the flow of data through the workbooks please click and view the Data Flow Diagram.  A button is available to click at the top of this page.</t>
  </si>
  <si>
    <t>SCHOOL</t>
  </si>
  <si>
    <t>ACADEMY</t>
  </si>
  <si>
    <t>LAC</t>
  </si>
  <si>
    <t>EAL Primary</t>
  </si>
  <si>
    <t>EAL Secondary</t>
  </si>
  <si>
    <t>PFI</t>
  </si>
  <si>
    <t>PRU Places</t>
  </si>
  <si>
    <t>School Number</t>
  </si>
  <si>
    <t>A Governors Report can now be printed directly from the 1 Year Budget Plan, there is not a separate worksheet for this. 
A Toggle Button which appears at the top of the page can be clicked to hide and unhide columns which may or may not be needed when printing.</t>
  </si>
  <si>
    <t>Pupil Referral Unit Places</t>
  </si>
  <si>
    <t>Ixworth Free School</t>
  </si>
  <si>
    <t>001</t>
  </si>
  <si>
    <t xml:space="preserve">Aldeburgh Primary School </t>
  </si>
  <si>
    <t>005</t>
  </si>
  <si>
    <t xml:space="preserve">Barnby &amp; North Cover Community Primary </t>
  </si>
  <si>
    <t>006</t>
  </si>
  <si>
    <t>The Albert Pye Community Primary School</t>
  </si>
  <si>
    <t>007</t>
  </si>
  <si>
    <t>Ravensmere Infant School</t>
  </si>
  <si>
    <t>008</t>
  </si>
  <si>
    <t>009</t>
  </si>
  <si>
    <t>St Benet's Catholic Primary School</t>
  </si>
  <si>
    <t>010</t>
  </si>
  <si>
    <t>Bedfield C of E VCP School</t>
  </si>
  <si>
    <t>011</t>
  </si>
  <si>
    <t>Benhall St Mary's C of E VCP School</t>
  </si>
  <si>
    <t>012</t>
  </si>
  <si>
    <t>Blundeston C of E VCP School</t>
  </si>
  <si>
    <t>013</t>
  </si>
  <si>
    <t>Bramfield C of E VCP School</t>
  </si>
  <si>
    <t>014</t>
  </si>
  <si>
    <t>Brampton C of E VCP School</t>
  </si>
  <si>
    <t>015</t>
  </si>
  <si>
    <t>Bungay Primary School</t>
  </si>
  <si>
    <t>016</t>
  </si>
  <si>
    <t>St Edmund's Catholic Primary School, Bungay</t>
  </si>
  <si>
    <t>017</t>
  </si>
  <si>
    <t>St Botolph's CEVCP School</t>
  </si>
  <si>
    <t>019</t>
  </si>
  <si>
    <t>Carlton Colville Primary School</t>
  </si>
  <si>
    <t>020</t>
  </si>
  <si>
    <t>Charsfield CEVCP School</t>
  </si>
  <si>
    <t>022</t>
  </si>
  <si>
    <t>Corton Church of England Voluntary Aided Primary School</t>
  </si>
  <si>
    <t>023</t>
  </si>
  <si>
    <t>Coldfair Green CP School</t>
  </si>
  <si>
    <t>025</t>
  </si>
  <si>
    <t>Sir Robert Hitcham's CEVAP School, Debenham</t>
  </si>
  <si>
    <t>026</t>
  </si>
  <si>
    <t>Dennington CEVCP School</t>
  </si>
  <si>
    <t>029</t>
  </si>
  <si>
    <t>Earl Soham Community Primary School</t>
  </si>
  <si>
    <t>030</t>
  </si>
  <si>
    <t>Easton Community Primary School</t>
  </si>
  <si>
    <t>031</t>
  </si>
  <si>
    <t>St Peter and St Paul CEVAP School</t>
  </si>
  <si>
    <t>035</t>
  </si>
  <si>
    <t>Sir Robert Hitcham's CEVAP School, Framlingham</t>
  </si>
  <si>
    <t>036</t>
  </si>
  <si>
    <t>Fressingfield CEVCP School</t>
  </si>
  <si>
    <t>038</t>
  </si>
  <si>
    <t>Gislingham CEVCP School</t>
  </si>
  <si>
    <t>041</t>
  </si>
  <si>
    <t>Edgar Sewter Community Primary School</t>
  </si>
  <si>
    <t>042</t>
  </si>
  <si>
    <t>Helmingham Community Primary School</t>
  </si>
  <si>
    <t>044</t>
  </si>
  <si>
    <t>Holton St Peter Community Primary School</t>
  </si>
  <si>
    <t>045</t>
  </si>
  <si>
    <t>St Edmund's Primary School, Hoxne</t>
  </si>
  <si>
    <t>048</t>
  </si>
  <si>
    <t>Ilketshall St Lawrence School</t>
  </si>
  <si>
    <t>050</t>
  </si>
  <si>
    <t>Kelsale CEVCP School</t>
  </si>
  <si>
    <t>052</t>
  </si>
  <si>
    <t>Kessingland CEVCP School</t>
  </si>
  <si>
    <t>056</t>
  </si>
  <si>
    <t>All Saints CEVAP School, Laxfield</t>
  </si>
  <si>
    <t>057</t>
  </si>
  <si>
    <t>Leiston Primary School</t>
  </si>
  <si>
    <t>059</t>
  </si>
  <si>
    <t>Dell Primary School</t>
  </si>
  <si>
    <t>060</t>
  </si>
  <si>
    <t>Elm Tree Community Primary School</t>
  </si>
  <si>
    <t>061</t>
  </si>
  <si>
    <t>062</t>
  </si>
  <si>
    <t>Gunton Community Primary School</t>
  </si>
  <si>
    <t>063</t>
  </si>
  <si>
    <t>Meadow Community Primary School</t>
  </si>
  <si>
    <t>064</t>
  </si>
  <si>
    <t>Northfield St Nicholas Primary School</t>
  </si>
  <si>
    <t>065</t>
  </si>
  <si>
    <t>Poplars Community Primary School</t>
  </si>
  <si>
    <t>067</t>
  </si>
  <si>
    <t>Pakefield Primary School</t>
  </si>
  <si>
    <t>068</t>
  </si>
  <si>
    <t>Roman Hill Primary School</t>
  </si>
  <si>
    <t>070</t>
  </si>
  <si>
    <t>St Margaret's Community Primary School, Lowestoft</t>
  </si>
  <si>
    <t>072</t>
  </si>
  <si>
    <t>St Mary's RC Primary School, Lowestoft</t>
  </si>
  <si>
    <t>073</t>
  </si>
  <si>
    <t>Westwood Primary School</t>
  </si>
  <si>
    <t>074</t>
  </si>
  <si>
    <t>Woods Loke Community Primary School</t>
  </si>
  <si>
    <t>075</t>
  </si>
  <si>
    <t>Oulton Broad Primary School</t>
  </si>
  <si>
    <t>077</t>
  </si>
  <si>
    <t>Grove Primary School</t>
  </si>
  <si>
    <t>080</t>
  </si>
  <si>
    <t>Mellis CEVCP School</t>
  </si>
  <si>
    <t>081</t>
  </si>
  <si>
    <t>Mendham Primary School</t>
  </si>
  <si>
    <t>082</t>
  </si>
  <si>
    <t>Middleton Community Primary School</t>
  </si>
  <si>
    <t>084</t>
  </si>
  <si>
    <t>Occold Primary School</t>
  </si>
  <si>
    <t>086</t>
  </si>
  <si>
    <t>Palgrave CEVCP School</t>
  </si>
  <si>
    <t>092</t>
  </si>
  <si>
    <t>Reydon Primary School</t>
  </si>
  <si>
    <t>093</t>
  </si>
  <si>
    <t>Ringsfield CEVCP School</t>
  </si>
  <si>
    <t>096</t>
  </si>
  <si>
    <t>Saxmundham Primary School</t>
  </si>
  <si>
    <t>097</t>
  </si>
  <si>
    <t>Snape Community Primary School</t>
  </si>
  <si>
    <t>098</t>
  </si>
  <si>
    <t>Somerleyton Primary School</t>
  </si>
  <si>
    <t>099</t>
  </si>
  <si>
    <t>Southwold Primary School</t>
  </si>
  <si>
    <t>Stonham Aspal CEVAP School</t>
  </si>
  <si>
    <t>Stradbroke CEVCP School</t>
  </si>
  <si>
    <t>Thorndon CEVCP School</t>
  </si>
  <si>
    <t>Wenhaston Primary School</t>
  </si>
  <si>
    <t>Wetheringsett CEVCP School</t>
  </si>
  <si>
    <t>Wickham Market Community Primary School</t>
  </si>
  <si>
    <t>Wilby CEVCP School</t>
  </si>
  <si>
    <t>Worlingham CEVCP School</t>
  </si>
  <si>
    <t>Worlingworth CEVCP School</t>
  </si>
  <si>
    <t>Wortham Primary School</t>
  </si>
  <si>
    <t>Yoxford Primary School</t>
  </si>
  <si>
    <t>Sir John Leman High School</t>
  </si>
  <si>
    <t>Bungay High School</t>
  </si>
  <si>
    <t>Pakefield High School</t>
  </si>
  <si>
    <t>Debenham High School</t>
  </si>
  <si>
    <t>Thomas Mills High School</t>
  </si>
  <si>
    <t>Hartismere High School</t>
  </si>
  <si>
    <t>Alde Valley High School</t>
  </si>
  <si>
    <t>Ormiston Denes Academy</t>
  </si>
  <si>
    <t>East Point Academy</t>
  </si>
  <si>
    <t>Benjamin Britten High School</t>
  </si>
  <si>
    <t>Stradbroke High</t>
  </si>
  <si>
    <t xml:space="preserve">Bawdsey CEVCP School </t>
  </si>
  <si>
    <t>Bentley CEVCP School</t>
  </si>
  <si>
    <t>Bildeston Primary School</t>
  </si>
  <si>
    <t>Bramford CEVCP School</t>
  </si>
  <si>
    <t>Brooklands Primary School</t>
  </si>
  <si>
    <t>Bucklesham Primary School</t>
  </si>
  <si>
    <t>Capel St Mary CEVCP School</t>
  </si>
  <si>
    <t>Chelmondiston CEVCP School</t>
  </si>
  <si>
    <t>Claydon Primary School</t>
  </si>
  <si>
    <t>Copdock Primary School</t>
  </si>
  <si>
    <t>East Bergholt CEVCP School</t>
  </si>
  <si>
    <t>Elmsett CEVCP School</t>
  </si>
  <si>
    <t>Eyke CEVCP School</t>
  </si>
  <si>
    <t>Causton Junior School</t>
  </si>
  <si>
    <t>Colneis Junior School</t>
  </si>
  <si>
    <t>Fairfield Infant School</t>
  </si>
  <si>
    <t>Grange Community Primary School</t>
  </si>
  <si>
    <t>Kingsfleet Primary School</t>
  </si>
  <si>
    <t>Langer Primary School</t>
  </si>
  <si>
    <t>Maidstone Infant School</t>
  </si>
  <si>
    <t>Grundisburgh Primary School</t>
  </si>
  <si>
    <t>Beaumont Community Primary School</t>
  </si>
  <si>
    <t>Hadleigh Community Primary School</t>
  </si>
  <si>
    <t>St Mary's CEVAP School, Hadleigh</t>
  </si>
  <si>
    <t>Henley Primary School</t>
  </si>
  <si>
    <t>Hintlesham and Chattisham CEVCP School</t>
  </si>
  <si>
    <t>Holbrook Primary School</t>
  </si>
  <si>
    <t>Hollesley Primary School</t>
  </si>
  <si>
    <t>Broke Hall Community Primary School</t>
  </si>
  <si>
    <t>Britannia Primary School and Nursery</t>
  </si>
  <si>
    <t>Castle Hill Infant School</t>
  </si>
  <si>
    <t>Castle Hill Junior School</t>
  </si>
  <si>
    <t>The Oaks Community Primary School</t>
  </si>
  <si>
    <t>Cliff Lane Primary School</t>
  </si>
  <si>
    <t>Clifford Road Primary School</t>
  </si>
  <si>
    <t>Dale Hall Community Primary School</t>
  </si>
  <si>
    <t>The Willows Primary School</t>
  </si>
  <si>
    <t>Gusford Primary School</t>
  </si>
  <si>
    <t>Halifax Primary School</t>
  </si>
  <si>
    <t>Handford Hall Primary School</t>
  </si>
  <si>
    <t>Hillside Community Primary School</t>
  </si>
  <si>
    <t>Murrayfield Community Primary School</t>
  </si>
  <si>
    <t>Ravenswood Primary School</t>
  </si>
  <si>
    <t>Pipers Vale Community Primary School</t>
  </si>
  <si>
    <t>Ranelagh Primary School</t>
  </si>
  <si>
    <t>Rose Hill Primary School</t>
  </si>
  <si>
    <t>Rushmere Hall Primary School</t>
  </si>
  <si>
    <t>St Helen's Primary School</t>
  </si>
  <si>
    <t>St John's CEVAP School</t>
  </si>
  <si>
    <t>St Margaret's CEVAP School, Ipswich</t>
  </si>
  <si>
    <t>St Mark's Catholic Primary School</t>
  </si>
  <si>
    <t>St Matthew's CEVAP School</t>
  </si>
  <si>
    <t>St Mary's Catholic Primary School, Ipswich</t>
  </si>
  <si>
    <t>St Pancras Catholic Primary School</t>
  </si>
  <si>
    <t>Sidegate Primary School</t>
  </si>
  <si>
    <t>Springfield Infant and Nursery School</t>
  </si>
  <si>
    <t>Springfield Junior School</t>
  </si>
  <si>
    <t>Sprites Primary School</t>
  </si>
  <si>
    <t>Whitehouse Community Primary School</t>
  </si>
  <si>
    <t>Whitton Community Primary School</t>
  </si>
  <si>
    <t>Cedarwood Community Primary School</t>
  </si>
  <si>
    <t>Kersey CEVCP School</t>
  </si>
  <si>
    <t>Heath Primary School</t>
  </si>
  <si>
    <t>Bealings School</t>
  </si>
  <si>
    <t>Birchwood Primary School</t>
  </si>
  <si>
    <t>Gorseland Primary School</t>
  </si>
  <si>
    <t>Melton Primary School</t>
  </si>
  <si>
    <t>Nacton CEVCP School</t>
  </si>
  <si>
    <t>Orford CEVAP School</t>
  </si>
  <si>
    <t>Otley Primary School</t>
  </si>
  <si>
    <t>Rendlesham Community Primary School</t>
  </si>
  <si>
    <t>Shotley Community Primary School</t>
  </si>
  <si>
    <t>Somersham Primary School</t>
  </si>
  <si>
    <t>Sproughton CEVCP School</t>
  </si>
  <si>
    <t>Stratford St Mary Primary School</t>
  </si>
  <si>
    <t>Stutton CEVCP School</t>
  </si>
  <si>
    <t>Tattingstone CEVCP School</t>
  </si>
  <si>
    <t>Trimley St Martin Primary School</t>
  </si>
  <si>
    <t>Trimley St Mary Primary School</t>
  </si>
  <si>
    <t>Waldringfield Primary School</t>
  </si>
  <si>
    <t>Whatfield CEVCP School</t>
  </si>
  <si>
    <t>Witnesham Primary School</t>
  </si>
  <si>
    <t>Sandlings Primary School</t>
  </si>
  <si>
    <t>Woodbridge Primary School</t>
  </si>
  <si>
    <t>Kyson Primary School</t>
  </si>
  <si>
    <t>St Mary's CEVAP School, Woodbridge</t>
  </si>
  <si>
    <t>Felixstowe Academy</t>
  </si>
  <si>
    <t>Claydon High School</t>
  </si>
  <si>
    <t>East Bergholt High School</t>
  </si>
  <si>
    <t>Hadleigh High School</t>
  </si>
  <si>
    <t>Holbrook High School</t>
  </si>
  <si>
    <t>Suffolk New Academy</t>
  </si>
  <si>
    <t>Copleston High School</t>
  </si>
  <si>
    <t>Ipswich Academy</t>
  </si>
  <si>
    <t>Northgate High School</t>
  </si>
  <si>
    <t>Stoke High School</t>
  </si>
  <si>
    <t>St Alban's Catholic High School</t>
  </si>
  <si>
    <t>Ormiston Endeavour Academy</t>
  </si>
  <si>
    <t>Westbourne Sports College</t>
  </si>
  <si>
    <t>Kesgrave High School</t>
  </si>
  <si>
    <t>Farlingaye High School</t>
  </si>
  <si>
    <t xml:space="preserve">Acton CEVCP School </t>
  </si>
  <si>
    <t xml:space="preserve">Bacton Community Primary School </t>
  </si>
  <si>
    <t>Bardwell CEVCP School</t>
  </si>
  <si>
    <t>Barnham CEVCP School</t>
  </si>
  <si>
    <t>Barningham CEVCP School</t>
  </si>
  <si>
    <t xml:space="preserve">Barrow CEVCP School </t>
  </si>
  <si>
    <t>Boxford CEVCP School</t>
  </si>
  <si>
    <t>Forest Academy</t>
  </si>
  <si>
    <t>Bures CEVCP School</t>
  </si>
  <si>
    <t>The Glade Community Primary School</t>
  </si>
  <si>
    <t>Guildhall Feoffment Community Primary School</t>
  </si>
  <si>
    <t>Hardwick Primary School</t>
  </si>
  <si>
    <t>Howard Community Primary School</t>
  </si>
  <si>
    <t>Sebert Wood Community Primary School</t>
  </si>
  <si>
    <t>St Edmund's Catholic Primary School, Bury St Edmunds</t>
  </si>
  <si>
    <t>St Edmundsbury CEVAP School</t>
  </si>
  <si>
    <t>Sextons Manor Community Primary School</t>
  </si>
  <si>
    <t>Tollgate Primary School</t>
  </si>
  <si>
    <t>Westgate Community Primary School</t>
  </si>
  <si>
    <t>Abbots Green Community Primary School</t>
  </si>
  <si>
    <t>Cavendish CEVCP School</t>
  </si>
  <si>
    <t>Clare Community Primary School</t>
  </si>
  <si>
    <t>Cockfield CEVCP School</t>
  </si>
  <si>
    <t>Combs Ford Primary School</t>
  </si>
  <si>
    <t>Creeting St Mary CEVAP School</t>
  </si>
  <si>
    <t>Elmswell Community Primary School</t>
  </si>
  <si>
    <t>Elveden CEVAP School</t>
  </si>
  <si>
    <t>Glemsford Community Primary School</t>
  </si>
  <si>
    <t>Great Barton CEVCP School</t>
  </si>
  <si>
    <t>Wells Hall Community Primary School</t>
  </si>
  <si>
    <t>Pot Kiln Primary School</t>
  </si>
  <si>
    <t>Great Finborough CEVCP School</t>
  </si>
  <si>
    <t>Great Waldingfield CEVCP School</t>
  </si>
  <si>
    <t>Great Whelnetham CEVCP School</t>
  </si>
  <si>
    <t>Coupals Community Primary School</t>
  </si>
  <si>
    <t>Hartest CEVCP School</t>
  </si>
  <si>
    <t>Crawfords CEVCP School</t>
  </si>
  <si>
    <t>Burton End Community Primary School</t>
  </si>
  <si>
    <t>New Cangle Community Primary School</t>
  </si>
  <si>
    <t>Clements Community Primary School</t>
  </si>
  <si>
    <t>Westfield Community Primary School</t>
  </si>
  <si>
    <t xml:space="preserve">Place Farm Primary Academy </t>
  </si>
  <si>
    <t>St Felix Roman Catholic Primary School</t>
  </si>
  <si>
    <t>Honington CEVCP School</t>
  </si>
  <si>
    <t>Hopton CEVCP School</t>
  </si>
  <si>
    <t>Hundon Community Primary School</t>
  </si>
  <si>
    <t>Ickworth Park Primary School</t>
  </si>
  <si>
    <t>Ixworth CEVCP School</t>
  </si>
  <si>
    <t>Kedington Primary School</t>
  </si>
  <si>
    <t>Lakenheath Community Primary School</t>
  </si>
  <si>
    <t>Lavenham Community Primary School</t>
  </si>
  <si>
    <t>All Saints CEVCP School, Lawshall</t>
  </si>
  <si>
    <t>Long Melford CEVCP School</t>
  </si>
  <si>
    <t>Mendlesham Community Primary School</t>
  </si>
  <si>
    <t>St Mary's CEVAP School, Mildenhall</t>
  </si>
  <si>
    <t xml:space="preserve">Beck Row Primary School </t>
  </si>
  <si>
    <t>Great Heath Primary School</t>
  </si>
  <si>
    <t>West Row Community Primary School</t>
  </si>
  <si>
    <t>Moulton CEVCP School</t>
  </si>
  <si>
    <t>Nayland Primary School</t>
  </si>
  <si>
    <t>Bosmere Community Primary School</t>
  </si>
  <si>
    <t xml:space="preserve">All Saints CEVAP School, Newmarket </t>
  </si>
  <si>
    <t>Exning Primary School</t>
  </si>
  <si>
    <t>Houldsworth Valley Primary School</t>
  </si>
  <si>
    <t>Laureate Community Primary School and Nursery</t>
  </si>
  <si>
    <t>Paddocks Primary School</t>
  </si>
  <si>
    <t>St Louis Roman Catholic Primary School</t>
  </si>
  <si>
    <t>Norton CEVCP School</t>
  </si>
  <si>
    <t>Old Newton CEVCP School</t>
  </si>
  <si>
    <t>Rattlesden CEVCP School</t>
  </si>
  <si>
    <t>Ringshall School</t>
  </si>
  <si>
    <t>Risby CEVCP School</t>
  </si>
  <si>
    <t>Rougham CEVCP School</t>
  </si>
  <si>
    <t>Stanton Community Primary School</t>
  </si>
  <si>
    <t>Stoke-by-Nayland CEVCP School</t>
  </si>
  <si>
    <t>Chilton Community Primary School</t>
  </si>
  <si>
    <t>Abbots Hall Community Primary School</t>
  </si>
  <si>
    <t>Wood Ley Community Primary School</t>
  </si>
  <si>
    <t>Cedars Park Primary School</t>
  </si>
  <si>
    <t>The Freeman Community Primary School</t>
  </si>
  <si>
    <t>St Gregory CEVCP School</t>
  </si>
  <si>
    <t>Trinity CEVAP School</t>
  </si>
  <si>
    <t>St Joseph's Roman Catholic Primary School</t>
  </si>
  <si>
    <t>Tudor CEVCP School</t>
  </si>
  <si>
    <t>Woodhall Community Primary School</t>
  </si>
  <si>
    <t>Thurlow CEVCP School</t>
  </si>
  <si>
    <t>Thurston CEVCP School</t>
  </si>
  <si>
    <t>St Christopher's CEVCP School</t>
  </si>
  <si>
    <t>Walsham-le-Willows CEVCP School</t>
  </si>
  <si>
    <t>Wickhambrook Community Primary School</t>
  </si>
  <si>
    <t>Woolpit Community Primary School</t>
  </si>
  <si>
    <t>Horringer Court Middle School</t>
  </si>
  <si>
    <t>Westley Middle School</t>
  </si>
  <si>
    <t>County Upper School</t>
  </si>
  <si>
    <t>King Edward VI CEVC Upper School</t>
  </si>
  <si>
    <t>St Benedict's Catholic School</t>
  </si>
  <si>
    <t>Samuel Ward Academy</t>
  </si>
  <si>
    <t>Thomas Gainsborough School</t>
  </si>
  <si>
    <t>Castle Manor Academy</t>
  </si>
  <si>
    <t>Newmarket College</t>
  </si>
  <si>
    <t>Stowmarket High School</t>
  </si>
  <si>
    <t>Orminston Sudbury Academy</t>
  </si>
  <si>
    <t>Thurston Community College</t>
  </si>
  <si>
    <t>Mildenhall College Academy</t>
  </si>
  <si>
    <t>Stowupland High School</t>
  </si>
  <si>
    <t>Stour Valley Community School</t>
  </si>
  <si>
    <t>IES Breckland</t>
  </si>
  <si>
    <t>Saxmundham Free School</t>
  </si>
  <si>
    <t>Beccles Free School</t>
  </si>
  <si>
    <t>The Ashley School</t>
  </si>
  <si>
    <t>Warren School</t>
  </si>
  <si>
    <t>Stone Lodge Academy</t>
  </si>
  <si>
    <t>Thomas Wolsey School</t>
  </si>
  <si>
    <t>The Bridge School</t>
  </si>
  <si>
    <t>Priory School</t>
  </si>
  <si>
    <t>Riverwalk School</t>
  </si>
  <si>
    <t>Hillside Special School</t>
  </si>
  <si>
    <t>Old Warren House Pupil Referral Unit</t>
  </si>
  <si>
    <t>First Base (Lowestoft) Pupil Referral Unit</t>
  </si>
  <si>
    <t>Harbour Pupil Referral Unit</t>
  </si>
  <si>
    <t>Alderwood Pupil Referral Unit</t>
  </si>
  <si>
    <t>First Base (Ipswich) Pupil Referral Unit</t>
  </si>
  <si>
    <t>St Christopher's Pupil Referral Unit</t>
  </si>
  <si>
    <t>Parkside Pupil Referral Unit</t>
  </si>
  <si>
    <t>Westbridge Pupil Referral Unit</t>
  </si>
  <si>
    <t>Hampden House Pupil Referral Unit</t>
  </si>
  <si>
    <t>The Albany Centre Pupil Referral Unit</t>
  </si>
  <si>
    <t>The Kingsfield Centre Pupil Referral Unit</t>
  </si>
  <si>
    <t>First Base (BSE) Pupil Referral Unit</t>
  </si>
  <si>
    <t>Highfield Nursery School</t>
  </si>
  <si>
    <t>Martlesham Primary School</t>
  </si>
  <si>
    <t>Red Oak Primary School</t>
  </si>
  <si>
    <t>Choose School From Dropdown List</t>
  </si>
  <si>
    <t>1 .</t>
  </si>
  <si>
    <t>2 .</t>
  </si>
  <si>
    <t>3 .</t>
  </si>
  <si>
    <t>Web:    Suffolk Learning - SAT</t>
  </si>
  <si>
    <t>De-delegation table</t>
  </si>
  <si>
    <t xml:space="preserve">Primary </t>
  </si>
  <si>
    <t>Secondary</t>
  </si>
  <si>
    <t>Contingencies</t>
  </si>
  <si>
    <t>Insurance</t>
  </si>
  <si>
    <t xml:space="preserve">Licences/ subscriptions </t>
  </si>
  <si>
    <t>Staff costs  supply cover</t>
  </si>
  <si>
    <t>Support to underperforming ethnic minority groups and bilingual learners</t>
  </si>
  <si>
    <t>Behaviour support services</t>
  </si>
  <si>
    <t>Additional school improvement services</t>
  </si>
  <si>
    <t>URN</t>
  </si>
  <si>
    <t>LAESTAB</t>
  </si>
  <si>
    <t>School Name</t>
  </si>
  <si>
    <t>Phase</t>
  </si>
  <si>
    <t>Academy Type</t>
  </si>
  <si>
    <t>Number of Primary year groups for middle schools</t>
  </si>
  <si>
    <t>Number of Secondary year groups for middle schools</t>
  </si>
  <si>
    <t>Number of Primary year groups for all schools</t>
  </si>
  <si>
    <t>Number of Secondary year groups for all schools</t>
  </si>
  <si>
    <t>NOR</t>
  </si>
  <si>
    <t>NOR Primary</t>
  </si>
  <si>
    <t>NOR Reception</t>
  </si>
  <si>
    <t>NOR Secondary</t>
  </si>
  <si>
    <t>NOR KS3</t>
  </si>
  <si>
    <t>NOR KS4</t>
  </si>
  <si>
    <t>NOR Y7 for calculation of the eligible pupils for the secondary prior attainment factor ONLY</t>
  </si>
  <si>
    <t>Reception Difference</t>
  </si>
  <si>
    <t>Average Year Group Size</t>
  </si>
  <si>
    <t>Primary FSM Units</t>
  </si>
  <si>
    <t>Primary Ever 6 Units</t>
  </si>
  <si>
    <t>Secondary FSM Units</t>
  </si>
  <si>
    <t>Secondary Ever 6 Units</t>
  </si>
  <si>
    <t>IDACI Primary Units Band G</t>
  </si>
  <si>
    <t>IDACI Primary Units Band F</t>
  </si>
  <si>
    <t>IDACI Primary Units Band E</t>
  </si>
  <si>
    <t>IDACI Primary Units Band D</t>
  </si>
  <si>
    <t>IDACI Primary Units Band C</t>
  </si>
  <si>
    <t>IDACI Primary Units Band B</t>
  </si>
  <si>
    <t>IDACI Primary Units Band A</t>
  </si>
  <si>
    <t>IDACI Secondary Units Band G</t>
  </si>
  <si>
    <t>IDACI Secondary Units Band F</t>
  </si>
  <si>
    <t>IDACI Secondary Units Band E</t>
  </si>
  <si>
    <t>IDACI Secondary Units Band D</t>
  </si>
  <si>
    <t>IDACI Secondary Units Band C</t>
  </si>
  <si>
    <t>IDACI Secondary Units Band B</t>
  </si>
  <si>
    <t>IDACI Secondary Units Band A</t>
  </si>
  <si>
    <t>EAL 1 Primary Units</t>
  </si>
  <si>
    <t>EAL 2 Primary Units</t>
  </si>
  <si>
    <t>EAL 3 Primary Units</t>
  </si>
  <si>
    <t>EAL 1 Secondary Units</t>
  </si>
  <si>
    <t>EAL 2 Secondary Units</t>
  </si>
  <si>
    <t>EAL 3 Secondary Units</t>
  </si>
  <si>
    <t>LAC X Units</t>
  </si>
  <si>
    <t>Low Attainment under new EYFSP Proportion</t>
  </si>
  <si>
    <t>Low attainment total Primary Units</t>
  </si>
  <si>
    <t>Low Attainment Secondary Units - Y7</t>
  </si>
  <si>
    <t>Low attainment total Secondary Units</t>
  </si>
  <si>
    <t>Mobility Primary Units</t>
  </si>
  <si>
    <t>Mobility Secondary Units</t>
  </si>
  <si>
    <t>Primary sparsity av. Distance to 2nd school
(miles)</t>
  </si>
  <si>
    <t>Secondary sparsity av. Distance to 2nd school
(miles)</t>
  </si>
  <si>
    <t>Sparsity flag</t>
  </si>
  <si>
    <t>Proportion of total NOR in Primary phase</t>
  </si>
  <si>
    <t>Proportion of total NOR in Secondary phase</t>
  </si>
  <si>
    <t>Basic Entitlement (Primary)</t>
  </si>
  <si>
    <t>Basic Entitlement (KS3)</t>
  </si>
  <si>
    <t>Basic Entitlement (KS4)</t>
  </si>
  <si>
    <t>Free School Meals 
(Primary)</t>
  </si>
  <si>
    <t>Free School Meals
(Secondary)</t>
  </si>
  <si>
    <t>IDACI (P F)</t>
  </si>
  <si>
    <t>IDACI (P E)</t>
  </si>
  <si>
    <t>IDACI (P D)</t>
  </si>
  <si>
    <t>IDACI (P C)</t>
  </si>
  <si>
    <t>IDACI (P B)</t>
  </si>
  <si>
    <t>IDACI (P A)</t>
  </si>
  <si>
    <t>IDACI (S F)</t>
  </si>
  <si>
    <t>IDACI (S E)</t>
  </si>
  <si>
    <t>IDACI (S D)</t>
  </si>
  <si>
    <t>IDACI (S C)</t>
  </si>
  <si>
    <t>IDACI (S B)</t>
  </si>
  <si>
    <t>IDACI (S A)</t>
  </si>
  <si>
    <t>EAL (P)</t>
  </si>
  <si>
    <t>EAL (S)</t>
  </si>
  <si>
    <t>Low Attainment (P)</t>
  </si>
  <si>
    <t>Low Attainment (S)</t>
  </si>
  <si>
    <t>Mobility (P)</t>
  </si>
  <si>
    <t>Mobility (S)</t>
  </si>
  <si>
    <t>Sparsity Funding</t>
  </si>
  <si>
    <t>Split Sites</t>
  </si>
  <si>
    <t>Basic Entitlement Total</t>
  </si>
  <si>
    <t>AEN Total</t>
  </si>
  <si>
    <t>School Factors total</t>
  </si>
  <si>
    <t>Total Allocation</t>
  </si>
  <si>
    <t>Primary Funding</t>
  </si>
  <si>
    <t>Secondary Funding</t>
  </si>
  <si>
    <t>MFG % change</t>
  </si>
  <si>
    <t>MFG Value adjustment</t>
  </si>
  <si>
    <t xml:space="preserve">Year on year % Change
</t>
  </si>
  <si>
    <t>De-delegation</t>
  </si>
  <si>
    <t>Post De-delegation budget</t>
  </si>
  <si>
    <t>Education functions for maintained schools</t>
  </si>
  <si>
    <t>Post De-delegation and Education functions budget</t>
  </si>
  <si>
    <t>Primary (Years R-6)</t>
  </si>
  <si>
    <t>Key Stage 3  (Years 7-9)</t>
  </si>
  <si>
    <t>Key Stage 4 (Years 10-11)</t>
  </si>
  <si>
    <t>IDACI Band F</t>
  </si>
  <si>
    <t>IDACI Band E</t>
  </si>
  <si>
    <t>IDACI Band D</t>
  </si>
  <si>
    <t>IDACI Band C</t>
  </si>
  <si>
    <t>IDACI Band B</t>
  </si>
  <si>
    <t>IDACI Band A</t>
  </si>
  <si>
    <t>Primary AWPU</t>
  </si>
  <si>
    <t>Secondary AWPU</t>
  </si>
  <si>
    <t>IDACI Score 0.2 - 0.25</t>
  </si>
  <si>
    <t>IDACI Score 0.25-0.3</t>
  </si>
  <si>
    <t>IDACI Score 0.3- 0.35</t>
  </si>
  <si>
    <t>IDACI Score 0.35-0.4</t>
  </si>
  <si>
    <t>IDACI Score 0.4-0.5</t>
  </si>
  <si>
    <t>IDACI Score 0.5-1</t>
  </si>
  <si>
    <t>Mobility %</t>
  </si>
  <si>
    <t>Sparsity lump sum</t>
  </si>
  <si>
    <t>Trinity Church of England Voluntary Aided Primary School</t>
  </si>
  <si>
    <t>Howard Primary School</t>
  </si>
  <si>
    <t>Earl Soham Community Primary</t>
  </si>
  <si>
    <t>Woods Loke Primary School</t>
  </si>
  <si>
    <t>Langer Primary Academy</t>
  </si>
  <si>
    <t>Laureate Community Academy</t>
  </si>
  <si>
    <t>Woolpit Primary Academy</t>
  </si>
  <si>
    <t>Place Farm Primary Academy</t>
  </si>
  <si>
    <t>Burton End Primary Academy</t>
  </si>
  <si>
    <t>Coupals Primary Academy</t>
  </si>
  <si>
    <t>Glemsford Primary Academy</t>
  </si>
  <si>
    <t>Sprites Primary Academy</t>
  </si>
  <si>
    <t>Northfield St Nicholas Primary Academy</t>
  </si>
  <si>
    <t>Easton Primary School</t>
  </si>
  <si>
    <t>Beccles Primary Academy</t>
  </si>
  <si>
    <t>St Edmund's Primary School</t>
  </si>
  <si>
    <t>Martlesham Primary Academy</t>
  </si>
  <si>
    <t>Great Heath Academy</t>
  </si>
  <si>
    <t>Gunton Primary Academy</t>
  </si>
  <si>
    <t>St Edmund's Catholic Primary School</t>
  </si>
  <si>
    <t>Wickham Market Primary School</t>
  </si>
  <si>
    <t>Bramfield Church of England Primary School</t>
  </si>
  <si>
    <t>Long Melford Church of England Primary School</t>
  </si>
  <si>
    <t>Great Barton Church of England Primary Academy</t>
  </si>
  <si>
    <t>Nacton Church of England Primary School</t>
  </si>
  <si>
    <t>Sproughton Church of England Primary School</t>
  </si>
  <si>
    <t>The Oaks Primary School</t>
  </si>
  <si>
    <t>Chantry Academy</t>
  </si>
  <si>
    <t>Ormiston Sudbury Academy</t>
  </si>
  <si>
    <t>Stoke High School - Ormiston Academy</t>
  </si>
  <si>
    <t>Hartismere School</t>
  </si>
  <si>
    <t>Newmarket Academy</t>
  </si>
  <si>
    <t>Sybil Andrews Academy</t>
  </si>
  <si>
    <t>Alde Valley Academy</t>
  </si>
  <si>
    <t>Benjamin Britten Academy of Music and Mathematics</t>
  </si>
  <si>
    <t>Stradbroke High School</t>
  </si>
  <si>
    <t>Westbourne Academy</t>
  </si>
  <si>
    <t>Holbrook Academy</t>
  </si>
  <si>
    <t/>
  </si>
  <si>
    <t>Recoupment Academy</t>
  </si>
  <si>
    <t>Middle-deemed Secondary</t>
  </si>
  <si>
    <t>Please enter primary and secondary unit rates against appropriate indicators. For the sparsity factor only please enter percentages.  Academies cannot de-delegate.</t>
  </si>
  <si>
    <t>De-delegation unit value input table</t>
  </si>
  <si>
    <t>Secondary low prior attainment</t>
  </si>
  <si>
    <t>Sparsity funding</t>
  </si>
  <si>
    <t>School-level de-delegation table</t>
  </si>
  <si>
    <t>FSM</t>
  </si>
  <si>
    <t>Low Attainment</t>
  </si>
  <si>
    <t>Fringe factor</t>
  </si>
  <si>
    <t>IDACI Band  F</t>
  </si>
  <si>
    <t>IDACI Band  E</t>
  </si>
  <si>
    <t>IDACI Band  D</t>
  </si>
  <si>
    <t>IDACI Band  C</t>
  </si>
  <si>
    <t>IDACI Band  B</t>
  </si>
  <si>
    <t>IDACI Band  A</t>
  </si>
  <si>
    <t>De-delegation category</t>
  </si>
  <si>
    <t>High Needs Places (SSC, HIUs, SLUs)</t>
  </si>
  <si>
    <t>SCHOOL BLOCK WITH MFG</t>
  </si>
  <si>
    <t>DE DELEGATION</t>
  </si>
  <si>
    <t>TOTAL SCHOOL BLOCK FUNDING</t>
  </si>
  <si>
    <t>Spec Sch Place Funding</t>
  </si>
  <si>
    <t>PRU Place Funding</t>
  </si>
  <si>
    <t>VI FORM FORMULA FUNDING</t>
  </si>
  <si>
    <t>Corton CEVCP School</t>
  </si>
  <si>
    <t>Red Oak Primary</t>
  </si>
  <si>
    <t>Morland Primary School</t>
  </si>
  <si>
    <t>Churchill Free Special</t>
  </si>
  <si>
    <t>The Attic</t>
  </si>
  <si>
    <t>No:</t>
  </si>
  <si>
    <t>Financial Planning For:</t>
  </si>
  <si>
    <t>SSC, HIU, SLU Places</t>
  </si>
  <si>
    <t>Projected reserves - see Reserves Position Statement below.</t>
  </si>
  <si>
    <t>Budget Plan: most recent estimates, Carry forward included</t>
  </si>
  <si>
    <t>Paid by the Local Authority</t>
  </si>
  <si>
    <t>5 Year Financial Plan (Internal School use only)</t>
  </si>
  <si>
    <t>000 - School</t>
  </si>
  <si>
    <t>Please then select file and 'save as'</t>
  </si>
  <si>
    <t>FREE SCH</t>
  </si>
  <si>
    <t>0</t>
  </si>
  <si>
    <t>G0201</t>
  </si>
  <si>
    <t>39217</t>
  </si>
  <si>
    <t>CREDIT</t>
  </si>
  <si>
    <t>DEBIT</t>
  </si>
  <si>
    <t>ORGANISATION</t>
  </si>
  <si>
    <t>ACTIVITY</t>
  </si>
  <si>
    <t>SUB ANALYSIS</t>
  </si>
  <si>
    <t>SUBJECTIVE</t>
  </si>
  <si>
    <t>COST CENTRE</t>
  </si>
  <si>
    <t>PERIOD</t>
  </si>
  <si>
    <t>SCH NO</t>
  </si>
  <si>
    <t>ORDER</t>
  </si>
  <si>
    <t>The Strategic Financial Plan menu is for submitting the 3 Year Plan. The plan takes the same style of the 1 Year budget plan.</t>
  </si>
  <si>
    <t>EAL 3 Primary</t>
  </si>
  <si>
    <t>EAL 3 Secondary</t>
  </si>
  <si>
    <t>NOR Y8 for calculation of the eligible pupils for the secondary prior attainment factor ONLY</t>
  </si>
  <si>
    <t>Low Attainment Secondary Units - Y8</t>
  </si>
  <si>
    <t>Sexton's Manor Community Primary School</t>
  </si>
  <si>
    <t>Heath Primary School, Kesgrave</t>
  </si>
  <si>
    <t>Freeman Community Primary School</t>
  </si>
  <si>
    <t>Coldfair Green Community Primary School</t>
  </si>
  <si>
    <t>Abbot's Hall Community Primary School</t>
  </si>
  <si>
    <t>Ravenswood Community Primary School</t>
  </si>
  <si>
    <t>Cedarwood Primary School</t>
  </si>
  <si>
    <t>Acton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</si>
  <si>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</si>
  <si>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</si>
  <si>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</si>
  <si>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</si>
  <si>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</si>
  <si>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</si>
  <si>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</si>
  <si>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VC Primary School</t>
  </si>
  <si>
    <t>Thurlow Voluntary Controlled Primary School</t>
  </si>
  <si>
    <t>Great Waldingfield Church of England Voluntary Controlled Primary School</t>
  </si>
  <si>
    <t>Honington Church of England Voluntary Controlled Primary School</t>
  </si>
  <si>
    <t>Hopton Church of England Voluntary Controlled Primary School</t>
  </si>
  <si>
    <t>Kersey Church of England Voluntary Controlled Primary School</t>
  </si>
  <si>
    <t>All Saints' Church of England Voluntary Controlled Primary School, Lawshall</t>
  </si>
  <si>
    <t>Moulton Church of England Voluntary Controlled Primary School</t>
  </si>
  <si>
    <t>Norton CEVC Primary School</t>
  </si>
  <si>
    <t>Risby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</si>
  <si>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</si>
  <si>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</si>
  <si>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</si>
  <si>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Bedfield Church of England Voluntary Controlled Primary School</t>
  </si>
  <si>
    <t>Benhall St Mary's Church of England Voluntary Controlled Primary School</t>
  </si>
  <si>
    <t>Bramford Church of England Voluntary Controlled Primary School</t>
  </si>
  <si>
    <t>East Bergholt Church of England Voluntary Controlled Primary School</t>
  </si>
  <si>
    <t>Great Finborough Church of England Voluntary Controlled Primary School</t>
  </si>
  <si>
    <t>Kelsale Church of England Voluntary Controlled Primary School</t>
  </si>
  <si>
    <t>Tattingstone Church of England Voluntary Controlled Primary School</t>
  </si>
  <si>
    <t>Thorndon Church of England Voluntary Controlled Primary School</t>
  </si>
  <si>
    <t>Wetheringsett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</si>
  <si>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</si>
  <si>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</si>
  <si>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</si>
  <si>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</si>
  <si>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</si>
  <si>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Bentley Church of England Voluntary Controlled Primary School</t>
  </si>
  <si>
    <t>St Gregory Church of England Voluntary Controlled Primary School</t>
  </si>
  <si>
    <t>St Botolph's Church of England Voluntary Controlled Primary School</t>
  </si>
  <si>
    <t>St Edmundsbury Church of England Voluntary Aided Primary School</t>
  </si>
  <si>
    <t>Creeting St Mary Church of England Voluntary Aided Primary School</t>
  </si>
  <si>
    <t>Stonham Aspal Church of England Voluntary Aided Primary School</t>
  </si>
  <si>
    <t>Sir Robert Hitcham Church of England Voluntary Aided School</t>
  </si>
  <si>
    <t>Orford Church of England Voluntary Aided Primary School</t>
  </si>
  <si>
    <t>St John's Church of England Voluntary Aided Primary School, Ipswich</t>
  </si>
  <si>
    <t>St Margaret's Church of England Voluntary Aided Primary School, Ipswich</t>
  </si>
  <si>
    <t>St Mark's Catholic Primary School, Ipswich</t>
  </si>
  <si>
    <t>King Edward VI Church of England Voluntary Controlled Upper School</t>
  </si>
  <si>
    <t>Gusford Community Primary School</t>
  </si>
  <si>
    <t>Westfield Primary Academy</t>
  </si>
  <si>
    <t>Hillside Primary School</t>
  </si>
  <si>
    <t>Kessingland Church of England Primary Academy</t>
  </si>
  <si>
    <t>Kedington Primary Academy</t>
  </si>
  <si>
    <t>Phoenix St Peter Academy</t>
  </si>
  <si>
    <t>St Margaret's Primary Academy</t>
  </si>
  <si>
    <t>Aldeburgh Primary School</t>
  </si>
  <si>
    <t>Bacton Primary School</t>
  </si>
  <si>
    <t>Mendlesham Primary School</t>
  </si>
  <si>
    <t>Tudor Church of England Primary School, Sudbury</t>
  </si>
  <si>
    <t>Elm Tree Primary School</t>
  </si>
  <si>
    <t>Springfield Infant School and Nursery</t>
  </si>
  <si>
    <t>Eyke Church of England Primary School</t>
  </si>
  <si>
    <t>Yoxford &amp; Peasenhall Primary Academy</t>
  </si>
  <si>
    <t>Woodhall Primary School</t>
  </si>
  <si>
    <t>Houldsworth Valley Primary Academy</t>
  </si>
  <si>
    <t>Clements Primary Academy</t>
  </si>
  <si>
    <t>Chelmondiston Church of England Primary School</t>
  </si>
  <si>
    <t>Hartest Church of England Primary School</t>
  </si>
  <si>
    <t>Stoke-by-Nayland Church of England Primary School</t>
  </si>
  <si>
    <t>Brampton Church of England Primary School</t>
  </si>
  <si>
    <t>Barnby and North Cove Community Primary School</t>
  </si>
  <si>
    <t>Wells Hall Primary School</t>
  </si>
  <si>
    <t>Piper's Vale Primary - A Paradigm Academy</t>
  </si>
  <si>
    <t>Rattlesden Church of England Primary Academy</t>
  </si>
  <si>
    <t>Thurston Church of England Primary Academy</t>
  </si>
  <si>
    <t>Ringsfield Church of England Primary School</t>
  </si>
  <si>
    <t>St Mary's Church of England Primary School, Hadleigh</t>
  </si>
  <si>
    <t>Elveden Church of England Primary Academy</t>
  </si>
  <si>
    <t>St Mary's Church of England Academy</t>
  </si>
  <si>
    <t>St Felix Roman Catholic Primary School, Haverhill</t>
  </si>
  <si>
    <t>St Mary's Church of England Primary School, Woodbridge</t>
  </si>
  <si>
    <t>St Mary's Roman Catholic Primary School</t>
  </si>
  <si>
    <t>Cedars Park Community Primary School</t>
  </si>
  <si>
    <t>Bury St Edmunds County Upper School</t>
  </si>
  <si>
    <t>REAch2 The Limes Primary Academy (Lowestoft) E3/previously Woods Meadow (Lowestoft) E3</t>
  </si>
  <si>
    <t>The Pines (formerly Red Lodge Primary School)</t>
  </si>
  <si>
    <t>Free School Meals Ever 6
(Primary)</t>
  </si>
  <si>
    <t>Free School Meals Ever 6
(Secondary)</t>
  </si>
  <si>
    <t>Minimum per pupil funding: minimum per pupil rate</t>
  </si>
  <si>
    <t>Minimum per pupil funding: minimum funding level</t>
  </si>
  <si>
    <t>Minimum per pupil funding: additional funding to meet the secondary minimum funding level</t>
  </si>
  <si>
    <t>Total allocation including minimum funding level adjustment</t>
  </si>
  <si>
    <t>Minimum per pupil funding: post MFG minimum funding per pupil rate</t>
  </si>
  <si>
    <t>Minimum per pupil funding: per pupil rate is greater than or equal to the minimum entered on the Proforma sheet?</t>
  </si>
  <si>
    <t>Y</t>
  </si>
  <si>
    <t>FSM Ever 6</t>
  </si>
  <si>
    <t>Yoxford &amp; Peasenhall Primary School</t>
  </si>
  <si>
    <t>SCHOOL No - Apr 1st</t>
  </si>
  <si>
    <t xml:space="preserve">HIGH NEEDS BLOCK FUNDING </t>
  </si>
  <si>
    <t>TOTAL FUNDING</t>
  </si>
  <si>
    <t>4) English As An Additional Language (EAL)</t>
  </si>
  <si>
    <t>De Delegation:</t>
  </si>
  <si>
    <t>Total De-delegation:</t>
  </si>
  <si>
    <t>Notional SEN Budget (For Information)</t>
  </si>
  <si>
    <t>Utilities - further help and guidances | Suffolk County Council</t>
  </si>
  <si>
    <t>Energy costs looked in to for future years assumption as per latest guidance:</t>
  </si>
  <si>
    <t>Budget setting - previous year's Oracle P13 used to ensure realistic budgets are set?</t>
  </si>
  <si>
    <t>Budget Setting</t>
  </si>
  <si>
    <t>This report gives further detail to the numbers used to calculate the Schools Block funding.  The majority of the schools funding will come from this block. There is also a breakdown now included of the amount 'de-delegated' per category.</t>
  </si>
  <si>
    <t>Everitt Academy</t>
  </si>
  <si>
    <r>
      <rPr>
        <b/>
        <sz val="8"/>
        <rFont val="Arial"/>
        <family val="2"/>
      </rPr>
      <t>Click for:</t>
    </r>
    <r>
      <rPr>
        <b/>
        <sz val="12"/>
        <rFont val="Arial"/>
        <family val="2"/>
      </rPr>
      <t xml:space="preserve"> Schools Block Funding</t>
    </r>
  </si>
  <si>
    <r>
      <rPr>
        <b/>
        <sz val="8"/>
        <rFont val="Arial"/>
        <family val="2"/>
      </rPr>
      <t>Click for:</t>
    </r>
    <r>
      <rPr>
        <b/>
        <sz val="12"/>
        <rFont val="Arial"/>
        <family val="2"/>
      </rPr>
      <t xml:space="preserve"> Early Years Funding</t>
    </r>
  </si>
  <si>
    <r>
      <rPr>
        <b/>
        <sz val="8"/>
        <rFont val="Arial"/>
        <family val="2"/>
      </rPr>
      <t>Click for</t>
    </r>
    <r>
      <rPr>
        <b/>
        <sz val="12"/>
        <rFont val="Arial"/>
        <family val="2"/>
      </rPr>
      <t>: High Needs Funding</t>
    </r>
  </si>
  <si>
    <t>EFSA Sixth Form Funding</t>
  </si>
  <si>
    <t>Please enter EFSA - Financial Year Allocation (if applicable)</t>
  </si>
  <si>
    <t>FUNDING STREAM</t>
  </si>
  <si>
    <t>Funding Through Prior Attainment</t>
  </si>
  <si>
    <t>Prior Attainment</t>
  </si>
  <si>
    <t>English as an Additional Language (EAL)</t>
  </si>
  <si>
    <t>Cost Centre</t>
  </si>
  <si>
    <t>Cost Centre Description</t>
  </si>
  <si>
    <t>Benhall, St Marys C of E VCP</t>
  </si>
  <si>
    <t>St Botolphs CEVCP School</t>
  </si>
  <si>
    <t>Carlton Colville Primary Schoo</t>
  </si>
  <si>
    <t>Corton C of E VCP School</t>
  </si>
  <si>
    <t>Knodishall, Coldfair Green Com</t>
  </si>
  <si>
    <t>Sir Robert Hitcham's C of E VAP School, Debenham</t>
  </si>
  <si>
    <t>Sir Robert Hitcham's C of E VAP School, Framlingham</t>
  </si>
  <si>
    <t>Kelsale C of E VCP School</t>
  </si>
  <si>
    <t>Stonham Aspal C of E VAP Schoo</t>
  </si>
  <si>
    <t>Thorndon C of E VCP School</t>
  </si>
  <si>
    <t>Wetheringsett C of E VCP Schoo</t>
  </si>
  <si>
    <t>Wilby C of E VCP School</t>
  </si>
  <si>
    <t>Worlingham C of E VCP School</t>
  </si>
  <si>
    <t>Worlingworth C of E VCP School</t>
  </si>
  <si>
    <t>Old Warren House Special Unit</t>
  </si>
  <si>
    <t>The Attic Pupil Referral Unit</t>
  </si>
  <si>
    <t>First Base (Lowestoft)</t>
  </si>
  <si>
    <t>Harbour (Lowestoft KS2/3 Centre)</t>
  </si>
  <si>
    <t>Bawdsey CEVCP School</t>
  </si>
  <si>
    <t>Beaumont Primary School</t>
  </si>
  <si>
    <t>Hadleigh Community Primary Sch</t>
  </si>
  <si>
    <t>Dale Hall Community Primary Sc</t>
  </si>
  <si>
    <t>Highfield Nursery</t>
  </si>
  <si>
    <t>St Johns CEVAP School, Ipswic</t>
  </si>
  <si>
    <t>St Margarets CEVAP School, Ip</t>
  </si>
  <si>
    <t>St Marks Catholic Primary Sch</t>
  </si>
  <si>
    <t>St Pancras Catholic Primary Sc</t>
  </si>
  <si>
    <t>White House Community Infant S</t>
  </si>
  <si>
    <t>Rendlesham Primary School</t>
  </si>
  <si>
    <t>Stratford St Mary Primary Scho</t>
  </si>
  <si>
    <t>Trimley St Martin Primary Scho</t>
  </si>
  <si>
    <t>Acton C of E VC Primary School</t>
  </si>
  <si>
    <t>Barnham C of E VCP School</t>
  </si>
  <si>
    <t>Barningham C of E VCP School</t>
  </si>
  <si>
    <t>Barrow C of E VCP School</t>
  </si>
  <si>
    <t>Boxford C of E VCP School</t>
  </si>
  <si>
    <t>Bures C of E VCP School</t>
  </si>
  <si>
    <t>Guildhall Feoffment Community</t>
  </si>
  <si>
    <t>Sebert Wood Community Primary</t>
  </si>
  <si>
    <t>St Edmunds Catholic Primary School</t>
  </si>
  <si>
    <t>Sextons Manor Community Prima</t>
  </si>
  <si>
    <t>Westgate Community Primary Sch</t>
  </si>
  <si>
    <t>Cavendish C of E VCP School</t>
  </si>
  <si>
    <t>Cockfield C of E VCP School</t>
  </si>
  <si>
    <t>Combs ford Primary School</t>
  </si>
  <si>
    <t>Creeting St Mary C of E VAP Sc</t>
  </si>
  <si>
    <t>Elmswell Community Primary Sch</t>
  </si>
  <si>
    <t>Great Finborough C of E VCP Sc</t>
  </si>
  <si>
    <t>Great Waldingfield C of E VCP</t>
  </si>
  <si>
    <t>Great Whelnetham C of E VCP Sc</t>
  </si>
  <si>
    <t>New Cangle Community Primary S</t>
  </si>
  <si>
    <t>Honington C of E VCP School</t>
  </si>
  <si>
    <t>Hopton C of E VCP School</t>
  </si>
  <si>
    <t>Hundon Community Primary Schoo</t>
  </si>
  <si>
    <t>Lakenheath Community Primary S</t>
  </si>
  <si>
    <t>Lavenham Community Primary Sch</t>
  </si>
  <si>
    <t>All Saints C of E VCP School,</t>
  </si>
  <si>
    <t>Moulton C of E VCP School</t>
  </si>
  <si>
    <t>Bosmere Community Primary Scho</t>
  </si>
  <si>
    <t>Norton C of E VCP School</t>
  </si>
  <si>
    <t>Risby C of E VCP School</t>
  </si>
  <si>
    <t>Stanton Community Primary Scho</t>
  </si>
  <si>
    <t>Chilton Primary School</t>
  </si>
  <si>
    <t>Abbots Hall Community Primary</t>
  </si>
  <si>
    <t>Wood Ley Community Primary Sch</t>
  </si>
  <si>
    <t>Freeman Community Primary Scho</t>
  </si>
  <si>
    <t>St Gregory C of E VCP School</t>
  </si>
  <si>
    <t>St Josephs RCP School</t>
  </si>
  <si>
    <t>Thurlow C of E VCP School</t>
  </si>
  <si>
    <t>Walsham-Le-Willows C of E VCP</t>
  </si>
  <si>
    <t>King Edward VIC of EVC Upper S</t>
  </si>
  <si>
    <t>St Benedicts Catholic School</t>
  </si>
  <si>
    <t>Hampden House Pru</t>
  </si>
  <si>
    <t>NOR
(from Adjusted Factors column O)</t>
  </si>
  <si>
    <t>NOR Primary
(from Adjusted Factors column P)</t>
  </si>
  <si>
    <t>NOR Secondary
(from Adjusted Factors column S)</t>
  </si>
  <si>
    <t>Minimum per pupil funding: additional funding to meet the primary minimum funding level</t>
  </si>
  <si>
    <t>Minimum allocation after capping/scaling</t>
  </si>
  <si>
    <t>Wickhambrook Primary Academy</t>
  </si>
  <si>
    <t>Rose Hill Primary</t>
  </si>
  <si>
    <t>Murrayfield Primary - A Paradigm Academy</t>
  </si>
  <si>
    <t>The Limes Primary Academy</t>
  </si>
  <si>
    <t>Beck Row Primary Academy</t>
  </si>
  <si>
    <t>The Pines</t>
  </si>
  <si>
    <t>Ixworth Church of England Primary School</t>
  </si>
  <si>
    <t>Rougham Church of England Primary School</t>
  </si>
  <si>
    <t>Glade Academy</t>
  </si>
  <si>
    <t>West Row Academy</t>
  </si>
  <si>
    <t>Morland Church of England Primary School</t>
  </si>
  <si>
    <t>Abbots Green Primary Academy</t>
  </si>
  <si>
    <t>Stutton Church of England Primary School</t>
  </si>
  <si>
    <t>All Saints Church of England Primary School, Newmarket</t>
  </si>
  <si>
    <t>Bardwell Church of England Primary School</t>
  </si>
  <si>
    <t>Charsfield Church of England Primary School</t>
  </si>
  <si>
    <t>Dennington Church of England Primary School</t>
  </si>
  <si>
    <t>Fressingfield Church of England Primary School</t>
  </si>
  <si>
    <t>Hintlesham and Chattisham Church of England  Primary School</t>
  </si>
  <si>
    <t>Mellis Church of England Primary School</t>
  </si>
  <si>
    <t>Old Newton Church of England  Primary School</t>
  </si>
  <si>
    <t>Palgrave Church of England Primary School</t>
  </si>
  <si>
    <t>Stradbroke Church of England Primary School</t>
  </si>
  <si>
    <t>Gislingham Church of England Primary School</t>
  </si>
  <si>
    <t>St Louis Catholic Academy</t>
  </si>
  <si>
    <t>St Peter and St Paul Church of England Primary School, Eye</t>
  </si>
  <si>
    <t>All Saints Church of England Primary School, Laxfield</t>
  </si>
  <si>
    <t>Number of KS3 year groups for all schools</t>
  </si>
  <si>
    <t>Number of KS4 year groups for all schools</t>
  </si>
  <si>
    <t>NOR Y1-6 for calculation of the eligible pupils for the primary prior attainment factor ONLY</t>
  </si>
  <si>
    <t>NOR Y9 for calculation of the eligible pupils for the secondary prior attainment factor ONLY</t>
  </si>
  <si>
    <t>Low Attainment Secondary Units - Y9</t>
  </si>
  <si>
    <t>Revenue C/Fwd</t>
  </si>
  <si>
    <t>Capital C/Fwd</t>
  </si>
  <si>
    <t>Units including fringe uplift</t>
  </si>
  <si>
    <t>Free school meals eligibility</t>
  </si>
  <si>
    <t>Staff costs supply cover</t>
  </si>
  <si>
    <t>Museum and library services</t>
  </si>
  <si>
    <t>Total unit value</t>
  </si>
  <si>
    <t>Total de delegation</t>
  </si>
  <si>
    <t>Primary low prior attainment</t>
  </si>
  <si>
    <t>Minimum per pupil funding level</t>
  </si>
  <si>
    <t>Secondary pupils not achieving (KS2 English or Maths)</t>
  </si>
  <si>
    <t>Revenue C/Fwd (Maintained)</t>
  </si>
  <si>
    <t>Capital C/Fwd (Maintained)</t>
  </si>
  <si>
    <t>Contingency - Primary</t>
  </si>
  <si>
    <t>Contingency - Secondary</t>
  </si>
  <si>
    <t>Behaviour Support Service</t>
  </si>
  <si>
    <t>Ethnic Minority</t>
  </si>
  <si>
    <t>Staff Costs</t>
  </si>
  <si>
    <t>Total De-Delegation</t>
  </si>
  <si>
    <t>Check</t>
  </si>
  <si>
    <t>SSC / SLU /HIU Place Funding</t>
  </si>
  <si>
    <t>Adjustment to balance De-Delegation</t>
  </si>
  <si>
    <t>Total All Schools</t>
  </si>
  <si>
    <t>Maintained</t>
  </si>
  <si>
    <t>Rounding Diff</t>
  </si>
  <si>
    <t>Primary School</t>
  </si>
  <si>
    <t>Middle School</t>
  </si>
  <si>
    <t>High Upper School</t>
  </si>
  <si>
    <t>Special School</t>
  </si>
  <si>
    <t>Pupil Referral Unit</t>
  </si>
  <si>
    <t>Total Maintained Schools</t>
  </si>
  <si>
    <t>Total Academies</t>
  </si>
  <si>
    <t>Free Sch</t>
  </si>
  <si>
    <t>Total Free School</t>
  </si>
  <si>
    <t>Total Suffolk</t>
  </si>
  <si>
    <t>Targeted High Needs Support Funding (Mainstream Schools only) *</t>
  </si>
  <si>
    <t xml:space="preserve">Below is a suggested checklist for some key areas that schools should review and consider when budget setting.
</t>
  </si>
  <si>
    <t>P</t>
  </si>
  <si>
    <t>MS</t>
  </si>
  <si>
    <t>19-20 MFG Unit Value</t>
  </si>
  <si>
    <t>Special</t>
  </si>
  <si>
    <t>PRU</t>
  </si>
  <si>
    <t>Maintained Nursery</t>
  </si>
  <si>
    <t>This report brings all of the funding blocks together to form the total funding for the school.  The school lists funding line by line without the detail shown on the individual funding blocks.
Schools with Sixth Forms will also need to enter in their Sixth Form funding allocation into this Table to give their final budget allocation as the funding details are not available before the budgets are issued.</t>
  </si>
  <si>
    <t>Estimate Balance on 31st March 2020</t>
  </si>
  <si>
    <t>5) Mobility</t>
  </si>
  <si>
    <t>6) Lump Sum</t>
  </si>
  <si>
    <t>8) Split Sites</t>
  </si>
  <si>
    <t>9) Rates</t>
  </si>
  <si>
    <t>10) Rent</t>
  </si>
  <si>
    <t xml:space="preserve">Primary  </t>
  </si>
  <si>
    <t xml:space="preserve">Secondary  </t>
  </si>
  <si>
    <t>2019-2020 SCHOOL DELEGATED BUDGETS</t>
  </si>
  <si>
    <t>SCHOOL NAME</t>
  </si>
  <si>
    <t>Academy De-Delegation to be removed</t>
  </si>
  <si>
    <t>EARLY YEARS FUNDING (Paid termly by EY)</t>
  </si>
  <si>
    <t>Add in Academy HNB element seperately</t>
  </si>
  <si>
    <t>Add in Free School HNB element seperately</t>
  </si>
  <si>
    <t>20-21 Approved Exceptional  Circumstance 1:
Reserved for Additional lump sum for schools amalgamated during  FY19-20</t>
  </si>
  <si>
    <t>20-21 Approved Exceptional  Circumstance 2:
Reserved for additional sparsity lump sum</t>
  </si>
  <si>
    <t>20-21 Approved Exceptional  Circumstance 3</t>
  </si>
  <si>
    <t>20-21 Approved Exceptional  Circumstance 4</t>
  </si>
  <si>
    <t>20-21 Approved Exceptional  Circumstance 5</t>
  </si>
  <si>
    <t>20-21 Approved Exceptional  Circumstance 6</t>
  </si>
  <si>
    <t>20-21 Approved Exceptional  Circumstance 7</t>
  </si>
  <si>
    <t>Minimum per pupil funding: adjusted total allocation (excluding premises costs)</t>
  </si>
  <si>
    <t>20-21 MFG budget using minimum funding level</t>
  </si>
  <si>
    <t>20-21 MFG Budget</t>
  </si>
  <si>
    <t>20-21 MFG Unit Value</t>
  </si>
  <si>
    <t>20-21 MFG Adjustment</t>
  </si>
  <si>
    <t>20-21 Post MFG Budget</t>
  </si>
  <si>
    <t>20-21 Post MFG per pupil Budget</t>
  </si>
  <si>
    <t>Westgate Community Primary School and Nursery</t>
  </si>
  <si>
    <t>Great Whelnetham Church of England Primary School</t>
  </si>
  <si>
    <t>Framlingham Sir Robert Hitcham's Church of England Voluntary Aided Primary School</t>
  </si>
  <si>
    <t>SET Causton</t>
  </si>
  <si>
    <t>SET Maidstone</t>
  </si>
  <si>
    <t>Helmingham Primary School and Nursery</t>
  </si>
  <si>
    <t>Crawford's Church of England Primary School</t>
  </si>
  <si>
    <t>St Matthew's Church of England Primary School, Ipswich</t>
  </si>
  <si>
    <t>Set Saxmundham School</t>
  </si>
  <si>
    <t>Set Beccles School</t>
  </si>
  <si>
    <t>Set Ixworth School</t>
  </si>
  <si>
    <t>NOR Y10 for calculation of the eligible pupils for the secondary prior attainment factor ONLY</t>
  </si>
  <si>
    <t>NOR Y11 for calculation of the eligible pupils for the secondary prior attainment factor ONLY</t>
  </si>
  <si>
    <t>20-21 Base NOR</t>
  </si>
  <si>
    <t>Low Attainment Secondary Units - Y10</t>
  </si>
  <si>
    <t>Low Attainment Secondary Units - Y11</t>
  </si>
  <si>
    <t>LAC X March 19</t>
  </si>
  <si>
    <t>For the Sparsity factor only please enter a percentage and not a unit value</t>
  </si>
  <si>
    <t>Capital
Carry Forward</t>
  </si>
  <si>
    <t>Rev Carry Forward</t>
  </si>
  <si>
    <t>101</t>
  </si>
  <si>
    <t>106</t>
  </si>
  <si>
    <t>110</t>
  </si>
  <si>
    <t>112</t>
  </si>
  <si>
    <t>113</t>
  </si>
  <si>
    <t>114</t>
  </si>
  <si>
    <t>202</t>
  </si>
  <si>
    <t>203</t>
  </si>
  <si>
    <t>205</t>
  </si>
  <si>
    <t>206</t>
  </si>
  <si>
    <t>211</t>
  </si>
  <si>
    <t>216</t>
  </si>
  <si>
    <t>220</t>
  </si>
  <si>
    <t>223</t>
  </si>
  <si>
    <t>224</t>
  </si>
  <si>
    <t>229</t>
  </si>
  <si>
    <t>230</t>
  </si>
  <si>
    <t>237</t>
  </si>
  <si>
    <t>238</t>
  </si>
  <si>
    <t>239</t>
  </si>
  <si>
    <t>245</t>
  </si>
  <si>
    <t>246</t>
  </si>
  <si>
    <t>259</t>
  </si>
  <si>
    <t>266</t>
  </si>
  <si>
    <t>273</t>
  </si>
  <si>
    <t>281</t>
  </si>
  <si>
    <t>284</t>
  </si>
  <si>
    <t>285</t>
  </si>
  <si>
    <t>287</t>
  </si>
  <si>
    <t>291</t>
  </si>
  <si>
    <t>300</t>
  </si>
  <si>
    <t>307</t>
  </si>
  <si>
    <t>308</t>
  </si>
  <si>
    <t>309</t>
  </si>
  <si>
    <t>310</t>
  </si>
  <si>
    <t>311</t>
  </si>
  <si>
    <t>313</t>
  </si>
  <si>
    <t>314</t>
  </si>
  <si>
    <t>317</t>
  </si>
  <si>
    <t>318</t>
  </si>
  <si>
    <t>324</t>
  </si>
  <si>
    <t>327</t>
  </si>
  <si>
    <t>331</t>
  </si>
  <si>
    <t>333</t>
  </si>
  <si>
    <t>337</t>
  </si>
  <si>
    <t>339</t>
  </si>
  <si>
    <t>341</t>
  </si>
  <si>
    <t>342</t>
  </si>
  <si>
    <t>343</t>
  </si>
  <si>
    <t>400</t>
  </si>
  <si>
    <t>405</t>
  </si>
  <si>
    <t>406</t>
  </si>
  <si>
    <t>407</t>
  </si>
  <si>
    <t>409</t>
  </si>
  <si>
    <t>412</t>
  </si>
  <si>
    <t>415</t>
  </si>
  <si>
    <t>416</t>
  </si>
  <si>
    <t>418</t>
  </si>
  <si>
    <t>420</t>
  </si>
  <si>
    <t>421</t>
  </si>
  <si>
    <t>422</t>
  </si>
  <si>
    <t>424</t>
  </si>
  <si>
    <t>426</t>
  </si>
  <si>
    <t>430</t>
  </si>
  <si>
    <t>431</t>
  </si>
  <si>
    <t>432</t>
  </si>
  <si>
    <t>436</t>
  </si>
  <si>
    <t>443</t>
  </si>
  <si>
    <t>444</t>
  </si>
  <si>
    <t>445</t>
  </si>
  <si>
    <t>446</t>
  </si>
  <si>
    <t>451</t>
  </si>
  <si>
    <t>457</t>
  </si>
  <si>
    <t>458</t>
  </si>
  <si>
    <t>460</t>
  </si>
  <si>
    <t>461</t>
  </si>
  <si>
    <t>466</t>
  </si>
  <si>
    <t>467</t>
  </si>
  <si>
    <t>468</t>
  </si>
  <si>
    <t>473</t>
  </si>
  <si>
    <t>479</t>
  </si>
  <si>
    <t>480</t>
  </si>
  <si>
    <t>486</t>
  </si>
  <si>
    <t>488</t>
  </si>
  <si>
    <t>494</t>
  </si>
  <si>
    <t>495</t>
  </si>
  <si>
    <t>502</t>
  </si>
  <si>
    <t>503</t>
  </si>
  <si>
    <t>504</t>
  </si>
  <si>
    <t>507</t>
  </si>
  <si>
    <t>517</t>
  </si>
  <si>
    <t>552</t>
  </si>
  <si>
    <t>553</t>
  </si>
  <si>
    <t>560</t>
  </si>
  <si>
    <t>579</t>
  </si>
  <si>
    <t>MFG %</t>
  </si>
  <si>
    <t>MFG % adjustment</t>
  </si>
  <si>
    <t>Number of commissioned places</t>
  </si>
  <si>
    <t>Place Funding £'s</t>
  </si>
  <si>
    <t>Total High Needs Block Funding</t>
  </si>
  <si>
    <t>Early Years Funding (Estimated)</t>
  </si>
  <si>
    <t>Minimum Per Pupil Funding (MPPF) adjustment</t>
  </si>
  <si>
    <t>Minimum Funding Guarantee (MFG) adjustment</t>
  </si>
  <si>
    <t xml:space="preserve"> - </t>
  </si>
  <si>
    <t xml:space="preserve">Total Funding for Schools Block Formula (including any MFG) (£) : </t>
  </si>
  <si>
    <t xml:space="preserve">Total Funding for Schools Block under the National Funding Formula (excluding any MFG): </t>
  </si>
  <si>
    <t>Total Deprivation</t>
  </si>
  <si>
    <t>7) Sparsity Factor (tapered for those schools eligible)</t>
  </si>
  <si>
    <t>Total Budget Share</t>
  </si>
  <si>
    <t>Total DSG Funding</t>
  </si>
  <si>
    <t>High Needs Place Funding</t>
  </si>
  <si>
    <t>High Needs Targeted Support Funding</t>
  </si>
  <si>
    <t>E.g. no planned changes / changes to pupil numbers / changes to staffing / reducing to three classes in future years</t>
  </si>
  <si>
    <t>Funding Through Lump Sum</t>
  </si>
  <si>
    <t>2021-2022</t>
  </si>
  <si>
    <t>Version 2021.6 - Feb 2021</t>
  </si>
  <si>
    <t>Clifford Road Primary School &amp; Nursery</t>
  </si>
  <si>
    <t>The Beeches Community Primary Schools (Formerly Whitton Community Primary School)</t>
  </si>
  <si>
    <t>Wetheringsett Church of England Primary School</t>
  </si>
  <si>
    <t>Felixstowe School</t>
  </si>
  <si>
    <t>Unity Schools</t>
  </si>
  <si>
    <t>Low Prior Attainment (P)</t>
  </si>
  <si>
    <t>Low Prior Attainment (S)</t>
  </si>
  <si>
    <t>21-22 Approved Exceptional  Circumstance 1:
Reserved for Additional lump sum for schools amalgamated during  FY20-21</t>
  </si>
  <si>
    <t>21-22 Approved Exceptional  Circumstance 2:
Reserved for additional sparsity lump sum</t>
  </si>
  <si>
    <t>21-22 Approved Exceptional  Circumstance 3</t>
  </si>
  <si>
    <t>21-22 Approved Exceptional  Circumstance 4</t>
  </si>
  <si>
    <t>21-22 Approved Exceptional  Circumstance 5</t>
  </si>
  <si>
    <t>21-22 Approved Exceptional  Circumstance 6</t>
  </si>
  <si>
    <t>21-22 Approved Exceptional  Circumstance 7</t>
  </si>
  <si>
    <t>21-22 MFG budget using minimum funding level</t>
  </si>
  <si>
    <t>21-22 MFG Budget</t>
  </si>
  <si>
    <t>21-22 MFG Unit Value</t>
  </si>
  <si>
    <t>21-22 MFG Adjustment</t>
  </si>
  <si>
    <t>21-22 Post MFG Budget</t>
  </si>
  <si>
    <t>21-22 Post MFG per pupil Budget</t>
  </si>
  <si>
    <t>21-22 Base NOR</t>
  </si>
  <si>
    <t>Primary FSM6 Units</t>
  </si>
  <si>
    <t>Secondary FSM6 Units</t>
  </si>
  <si>
    <t>LAC Units</t>
  </si>
  <si>
    <t>Low Prior Attainment under new EYFSP Proportion</t>
  </si>
  <si>
    <t>Low prior attainment total Primary Units</t>
  </si>
  <si>
    <t>Low Prior Attainment Secondary Units - Y7</t>
  </si>
  <si>
    <t>Low Prior Attainment Secondary Units - Y8</t>
  </si>
  <si>
    <t>Low Prior Attainment Secondary Units - Y9</t>
  </si>
  <si>
    <t>Low Prior Attainment Secondary Units - Y10</t>
  </si>
  <si>
    <t>Low Prior Attainment Secondary Units - Y11</t>
  </si>
  <si>
    <t>Low prior attainment total Secondary Units</t>
  </si>
  <si>
    <t>2020-2021 SCHOOL DELEGATED BUDGETS</t>
  </si>
  <si>
    <t>Spec Sch Place Funding (LA only)</t>
  </si>
  <si>
    <t>PRU Place Funding (LA only)</t>
  </si>
  <si>
    <t>SSC / SLU /HIU Place Funding (LA only)</t>
  </si>
  <si>
    <t>HIGH NEEDS BLOCK FUNDING (LA ONLY)</t>
  </si>
  <si>
    <t>Chalk Hill Academy</t>
  </si>
  <si>
    <t xml:space="preserve">Total Funding for Schools Block 2021-22 Formula (including and  MFG adjustments): </t>
  </si>
  <si>
    <t>12) Minimum Funding Guarantee total - set at +1.85</t>
  </si>
  <si>
    <t>Actual  P13 Outturn 
2020-2021</t>
  </si>
  <si>
    <t>Year 1 Budget 
2021-2022</t>
  </si>
  <si>
    <t>Year 2 Budget 
2022-2023</t>
  </si>
  <si>
    <t>Year 3 Budget
2023-2024</t>
  </si>
  <si>
    <t>Year 4 Budget
2024-25</t>
  </si>
  <si>
    <t>Year 5 Budget
2025-26</t>
  </si>
  <si>
    <t>Year 2
2022-23</t>
  </si>
  <si>
    <t>Year 3
2023-24</t>
  </si>
  <si>
    <t>Year 4
2024-25</t>
  </si>
  <si>
    <t>Year 5
2025-26</t>
  </si>
  <si>
    <t>Further detail will be published in 2021-22 Budget Commentary</t>
  </si>
  <si>
    <t>* Additional High Needs Block Funding to support inclusive mainstream schools.  Schools with a high level of of high needs pupils, but small notional SEN allocation may qualify. This funding will be paid seperately to the school budget share and will be shared with those schools qualifying during March 21.</t>
  </si>
  <si>
    <t>Early Years Pupils - Summer 2021</t>
  </si>
  <si>
    <t>Early Years Pupils - Autumn 2021</t>
  </si>
  <si>
    <t>Early Years Pupils - Spring 2022</t>
  </si>
  <si>
    <t>School Calculation of EY Funding for 2021-22</t>
  </si>
  <si>
    <t>Estimated Outturn 
2020-2021</t>
  </si>
  <si>
    <t>LA</t>
  </si>
  <si>
    <t>LA Name</t>
  </si>
  <si>
    <r>
      <t>Establishment Name</t>
    </r>
    <r>
      <rPr>
        <vertAlign val="superscript"/>
        <sz val="11"/>
        <color theme="1"/>
        <rFont val="Calibri"/>
        <family val="2"/>
        <scheme val="minor"/>
      </rPr>
      <t>1</t>
    </r>
  </si>
  <si>
    <r>
      <t>April 2020 to August 2020 Allocation</t>
    </r>
    <r>
      <rPr>
        <vertAlign val="superscript"/>
        <sz val="11"/>
        <color theme="1"/>
        <rFont val="Calibri"/>
        <family val="2"/>
        <scheme val="minor"/>
      </rPr>
      <t xml:space="preserve"> 5, 6</t>
    </r>
  </si>
  <si>
    <t>Suffolk</t>
  </si>
  <si>
    <r>
      <t>Establishment Name</t>
    </r>
    <r>
      <rPr>
        <vertAlign val="superscript"/>
        <sz val="11"/>
        <color rgb="FF000000"/>
        <rFont val="Calibri"/>
        <family val="2"/>
      </rPr>
      <t>1</t>
    </r>
  </si>
  <si>
    <r>
      <t>September 2020 to March 2021 Allocation</t>
    </r>
    <r>
      <rPr>
        <vertAlign val="superscript"/>
        <sz val="11"/>
        <color rgb="FF000000"/>
        <rFont val="Calibri"/>
        <family val="2"/>
      </rPr>
      <t xml:space="preserve"> 5, 6</t>
    </r>
  </si>
  <si>
    <t>Updated 24/04/2020</t>
  </si>
  <si>
    <t>ACTON C OF E VC PRIMARY SCHOOL</t>
  </si>
  <si>
    <t>20-21 TEACHER PAY</t>
  </si>
  <si>
    <t>Establishment Name1</t>
  </si>
  <si>
    <t>April 2020 to August 2020 Allocation 5, 6</t>
  </si>
  <si>
    <t>Total Allocation9</t>
  </si>
  <si>
    <t>20-21 TEACHER PENSION</t>
  </si>
  <si>
    <t>Teacher Pay</t>
  </si>
  <si>
    <t>Teacher Pension</t>
  </si>
  <si>
    <t>Total TPECG</t>
  </si>
  <si>
    <r>
      <t xml:space="preserve"> The LA Delegated Budget income budget cell is protected, it is calculated from the various funding blocks which can be seen under the Information Menu. These may include Early Years funding, Schools Block funding and High Needs funding.
The "1 Year Budget Plan" is prepopulated with the following data:
- LA Delegated Budget
- Rates
- 2021-22 Delegated Budget
- 2019-20 Revenue Carryforward
- 2019-20 Capital Carryforward
IMPORTANT: Schools will need to enter their </t>
    </r>
    <r>
      <rPr>
        <b/>
        <sz val="10"/>
        <color indexed="18"/>
        <rFont val="Arial"/>
        <family val="2"/>
      </rPr>
      <t>estimated</t>
    </r>
    <r>
      <rPr>
        <sz val="10"/>
        <color indexed="18"/>
        <rFont val="Arial"/>
        <family val="2"/>
      </rPr>
      <t xml:space="preserve"> year end spend on the 1 Year Budget Plan for both Revenue and Capital.  For revenue, the previous years budget 2019-20 (Cells F22 and F23) and carryforward from 2019-20 (F153) are prepopulated in order for the toolkit to work out the estimated 2020-21 carryforward (Cell F155) through into 2021-22 budget as Balance B/Fwd (Estimate) (Cell G133).
The schools capital carryforward from 2019-20 is prepopulated in Cell F167.  With the estimate spend entered a estimated capital carryforward is then shown in Cells F178 (an estimated final year position) and Cell G167 which then forms part of the 2021-22 capital budget.
The actual final carryforward once known should be entered in the Strategic Financial Plan 3 Year Toolkit.
The 1 Year Budget Plan is also used as the </t>
    </r>
    <r>
      <rPr>
        <b/>
        <sz val="10"/>
        <color indexed="18"/>
        <rFont val="Arial"/>
        <family val="2"/>
      </rPr>
      <t>Governors Report for 2021-22</t>
    </r>
    <r>
      <rPr>
        <sz val="10"/>
        <color indexed="18"/>
        <rFont val="Arial"/>
        <family val="2"/>
      </rPr>
      <t xml:space="preserve">.  A Toggle Button appears at the top of the page and when clicked it hides some of the columns.  Click again and they return. 
</t>
    </r>
  </si>
  <si>
    <t>Schools can decide to use this for any longer term planning.</t>
  </si>
  <si>
    <t>This page should be completed on receipt of the Month 13 Oracle report for 2020-2021. Schools only have to complete the actual spending column and comments column as appropriate. Once completed this report should be printed and presented to Governors. The new year budget should then be revised in light of any significant differences.</t>
  </si>
  <si>
    <t>BALANCE BROUGHT FORWARD FROM 2019-2020</t>
  </si>
  <si>
    <t>TOTAL REVENUE CARRYFORWARD TO 2021-22</t>
  </si>
  <si>
    <t>This represents the brought forward from the previous financial year plus the total capital resources received during 2020-21</t>
  </si>
  <si>
    <t>This represents the total capital expenditure incurred during 2020-21</t>
  </si>
  <si>
    <t>This represents the capital carryforward that will form part of the 2021-22 budget planning</t>
  </si>
  <si>
    <t xml:space="preserve">This tool remains in place as a guide to enable the school to enter in its estimated / known numbers to show the likely termly payments that will be made by the Early Years Team.  Enter the number of pupils in the blue cells.  Any child doing less than 15 hours will need to be entered accordingly by dividing the number of hours by 15.  For example a child doing 9 hours would be counted as 0.6 (9 hrs / 15 hrs). </t>
  </si>
  <si>
    <r>
      <t xml:space="preserve">TOTAL SCHOOL DELEGATED FUNDING </t>
    </r>
    <r>
      <rPr>
        <sz val="10"/>
        <rFont val="Arial"/>
        <family val="2"/>
      </rPr>
      <t>(excludes Early Years funding)</t>
    </r>
  </si>
  <si>
    <t>This report summarises all of the information that has been entered on to the 1 Year Budget Plan and the Strategic Financial Plan 3 Year.
The columns shown are:
2020-21 Estimated Outturn - taken from the 1 Year Budget Plan
2020-21 Actual Outurn - taken from the Strategic Financial Plan (3 Year)
2021-22 Year 1 Budget - taken from the Strategic Financial Plan (3 Year)
2022-23 Year 2 Budget - taken from the Strategic Financial Plan (3 Year)
2023-24 Year 3 Budget - taken from the Strategic Financial Plan (3 Plan)
You are also able to drilldown into the report to look at the individual lines that are making up the totals.  You do this by clicking on the "+" or "-" which appear on the left hand side of the screen, just outside the actual worksheet sheet itself.</t>
  </si>
  <si>
    <t>This represents the total LA delegated budget for 2020-21 plus the actual revenue income received during 2020-21</t>
  </si>
  <si>
    <t>This represents the total revenue expenditure incurred during 2020-21</t>
  </si>
  <si>
    <t>This represents the revenue carryforward that will form part of the 2021-22 budget planning</t>
  </si>
  <si>
    <t>TOTAL CAPITAL CARRYFORWARD TO 2021-22</t>
  </si>
  <si>
    <t>For Budget Planning (Schools Block + HN + EY)</t>
  </si>
  <si>
    <t xml:space="preserve"> x £4.19 per hour x 15 hours x 13 weeks =</t>
  </si>
  <si>
    <t>APR-21</t>
  </si>
  <si>
    <t>3) Low Prior Attainment</t>
  </si>
  <si>
    <t>£84.154.50</t>
  </si>
  <si>
    <t>8.48% of Lump Sum allocation</t>
  </si>
  <si>
    <t>216 - Capel St Mary CEVCP School</t>
  </si>
  <si>
    <t>223 - East Bergholt CEVCP School</t>
  </si>
  <si>
    <t>313 - Gorseland Primary School</t>
  </si>
  <si>
    <t>010 - Bedfield C of E VCP School</t>
  </si>
  <si>
    <t>011 - Benhall St Mary's C of E VCP School</t>
  </si>
  <si>
    <t>012 - Blundeston C of E VCP School</t>
  </si>
  <si>
    <t>017 - St Botolph's CEVCP School</t>
  </si>
  <si>
    <t>019 - Carlton Colville Primary School</t>
  </si>
  <si>
    <t>022 - Corton CEVCP School</t>
  </si>
  <si>
    <t>025 - Sir Robert Hitcham's CEVAP School, Debenham</t>
  </si>
  <si>
    <t>029 - Earl Soham Community Primary School</t>
  </si>
  <si>
    <t>035 - Sir Robert Hitcham's CEVAP School, Framlingham</t>
  </si>
  <si>
    <t>050 - Kelsale CEVCP School</t>
  </si>
  <si>
    <t>075 - Oulton Broad Primary School</t>
  </si>
  <si>
    <t>097 - Snape Community Primary School</t>
  </si>
  <si>
    <t>101 - Stonham Aspal CEVAP School</t>
  </si>
  <si>
    <t>106 - Thorndon CEVCP School</t>
  </si>
  <si>
    <t>112 - Wilby CEVCP School</t>
  </si>
  <si>
    <t>113 - Worlingham CEVCP School</t>
  </si>
  <si>
    <t>114 - Worlingworth CEVCP School</t>
  </si>
  <si>
    <t xml:space="preserve">202 - Bawdsey CEVCP School </t>
  </si>
  <si>
    <t>203 - Bentley CEVCP School</t>
  </si>
  <si>
    <t>205 - Bildeston Primary School</t>
  </si>
  <si>
    <t>206 - Bramford CEVCP School</t>
  </si>
  <si>
    <t>211 - Bucklesham Primary School</t>
  </si>
  <si>
    <t>220 - Copdock Primary School</t>
  </si>
  <si>
    <t>224 - Elmsett CEVCP School</t>
  </si>
  <si>
    <t>229 - Colneis Junior School</t>
  </si>
  <si>
    <t>230 - Fairfield Infant School</t>
  </si>
  <si>
    <t>232 - Kingsfleet Primary School</t>
  </si>
  <si>
    <t>237 - Grundisburgh Primary School</t>
  </si>
  <si>
    <t>238 - Beaumont Community Primary School</t>
  </si>
  <si>
    <t>239 - Hadleigh Community Primary School</t>
  </si>
  <si>
    <t>245 - Holbrook Primary School</t>
  </si>
  <si>
    <t>246 - Hollesley Primary School</t>
  </si>
  <si>
    <t>258 - Clifford Road Primary School</t>
  </si>
  <si>
    <t>259 - Dale Hall Community Primary School</t>
  </si>
  <si>
    <t>273 - Ravenswood Primary School</t>
  </si>
  <si>
    <t>275 - Ranelagh Primary School</t>
  </si>
  <si>
    <t>284 - St John's CEVAP School</t>
  </si>
  <si>
    <t>285 - St Margaret's CEVAP School, Ipswich</t>
  </si>
  <si>
    <t>287 - St Mark's Catholic Primary School</t>
  </si>
  <si>
    <t>300 - Whitehouse Community Primary School</t>
  </si>
  <si>
    <t>307 - Cedarwood Community Primary School</t>
  </si>
  <si>
    <t>308 - Kersey CEVCP School</t>
  </si>
  <si>
    <t>309 - Heath Primary School</t>
  </si>
  <si>
    <t>310 - Bealings School</t>
  </si>
  <si>
    <t>311 - Birchwood Primary School</t>
  </si>
  <si>
    <t>314 - Melton Primary School</t>
  </si>
  <si>
    <t>317 - Orford CEVAP School</t>
  </si>
  <si>
    <t>318 - Otley Primary School</t>
  </si>
  <si>
    <t>324 - Somersham Primary School</t>
  </si>
  <si>
    <t>327 - Stratford St Mary Primary School</t>
  </si>
  <si>
    <t>331 - Tattingstone CEVCP School</t>
  </si>
  <si>
    <t>332 - Trimley St Martin Primary School</t>
  </si>
  <si>
    <t>333 - Trimley St Mary Primary School</t>
  </si>
  <si>
    <t>337 - Waldringfield Primary School</t>
  </si>
  <si>
    <t>338 - Whatfield CEVCP School</t>
  </si>
  <si>
    <t>339 - Witnesham Primary School</t>
  </si>
  <si>
    <t>341 - Sandlings Primary School</t>
  </si>
  <si>
    <t>342 - Woodbridge Primary School</t>
  </si>
  <si>
    <t>343 - Kyson Primary School</t>
  </si>
  <si>
    <t>370 - Northgate High School</t>
  </si>
  <si>
    <t xml:space="preserve">400 - Acton CEVCP School </t>
  </si>
  <si>
    <t>405 - Barnham CEVCP School</t>
  </si>
  <si>
    <t>406 - Barningham CEVCP School</t>
  </si>
  <si>
    <t xml:space="preserve">407 - Barrow CEVCP School </t>
  </si>
  <si>
    <t>409 - Boxford CEVCP School</t>
  </si>
  <si>
    <t>412 - Bures CEVCP School</t>
  </si>
  <si>
    <t>415 - Guildhall Feoffment Community Primary School</t>
  </si>
  <si>
    <t>416 - Hardwick Primary School</t>
  </si>
  <si>
    <t>418 - Sebert Wood Community Primary School</t>
  </si>
  <si>
    <t>420 - St Edmund's Catholic Primary School, Bury St Edmunds</t>
  </si>
  <si>
    <t>421 - St Edmundsbury CEVAP School</t>
  </si>
  <si>
    <t>422 - Sextons Manor Community Primary School</t>
  </si>
  <si>
    <t>424 - Westgate Community Primary School</t>
  </si>
  <si>
    <t>426 - Cavendish CEVCP School</t>
  </si>
  <si>
    <t>430 - Cockfield CEVCP School</t>
  </si>
  <si>
    <t>432 - Creeting St Mary CEVAP School</t>
  </si>
  <si>
    <t>436 - Elmswell Community Primary School</t>
  </si>
  <si>
    <t>443 - Pot Kiln Primary School</t>
  </si>
  <si>
    <t>444 - Great Finborough CEVCP School</t>
  </si>
  <si>
    <t>445 - Great Waldingfield CEVCP School</t>
  </si>
  <si>
    <t>451 - New Cangle Community Primary School</t>
  </si>
  <si>
    <t>457 - Honington CEVCP School</t>
  </si>
  <si>
    <t>458 - Hopton CEVCP School</t>
  </si>
  <si>
    <t>460 - Hundon Community Primary School</t>
  </si>
  <si>
    <t>461 - Ickworth Park Primary School</t>
  </si>
  <si>
    <t>466 - Lakenheath Community Primary School</t>
  </si>
  <si>
    <t>467 - Lavenham Community Primary School</t>
  </si>
  <si>
    <t>468 - All Saints CEVCP School, Lawshall</t>
  </si>
  <si>
    <t>478 - Moulton CEVCP School</t>
  </si>
  <si>
    <t>479 - Nayland Primary School</t>
  </si>
  <si>
    <t>482 - Exning Primary School</t>
  </si>
  <si>
    <t>486 - Paddocks Primary School</t>
  </si>
  <si>
    <t>488 - Norton CEVCP School</t>
  </si>
  <si>
    <t>495 - Risby CEVCP School</t>
  </si>
  <si>
    <t>499 - Stanton Community Primary School</t>
  </si>
  <si>
    <t>504 - Wood Ley Community Primary School</t>
  </si>
  <si>
    <t>507 - St Gregory CEVCP School</t>
  </si>
  <si>
    <t>508 - Trinity CEVAP School</t>
  </si>
  <si>
    <t>509 - St Joseph's Roman Catholic Primary School</t>
  </si>
  <si>
    <t>513 - Thurlow CEVCP School</t>
  </si>
  <si>
    <t>517 - Walsham-le-Willows CEVCP School</t>
  </si>
  <si>
    <t>552 - King Edward VI CEVC Upper School</t>
  </si>
  <si>
    <t>553 - St Benedict's Catholic School</t>
  </si>
  <si>
    <t>560 - Thurston Community College</t>
  </si>
  <si>
    <t>579 - Hillside Special School</t>
  </si>
  <si>
    <t>176 - Old Warren House Pupil Referral Unit</t>
  </si>
  <si>
    <t>187 - The Attic</t>
  </si>
  <si>
    <t>189 - First Base (Lowestoft) Pupil Referral Unit</t>
  </si>
  <si>
    <t>190 - Harbour Pupil Referral Unit</t>
  </si>
  <si>
    <t>266 - Highfield Nursery School</t>
  </si>
  <si>
    <t>000 - SELECT SCHOOL</t>
  </si>
  <si>
    <t>The calculator is here to help schools work out what the funding may be based on the numbers of children estimated in Early Years provision for the year.</t>
  </si>
  <si>
    <t xml:space="preserve">For Information Menu relates to the calculation of the schools budget, in particular each funding block.  Schools Block and High Needs Block.  A Summary of School Funding lists all the blocks together which form a schools delegated budget. </t>
  </si>
  <si>
    <t>E.g. no planned changes / changes to pupil numbers / changes to staffing / reducing to three classes in September 2021</t>
  </si>
  <si>
    <t>50% of Deprivation allocation</t>
  </si>
  <si>
    <t>100% of Prior Attainment allocation</t>
  </si>
  <si>
    <t xml:space="preserve"> x £4.19 per hour x 15 hours x 14 weeks =</t>
  </si>
  <si>
    <t xml:space="preserve"> x £4.19 per hour x 15 hours x 11 weeks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</si>
</sst>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quot;£&quot;#,##0"/>
    <numFmt numFmtId="6" formatCode="&quot;£&quot;#,##0;[Red]\-&quot;£&quot;#,##0"/>
    <numFmt numFmtId="7" formatCode="&quot;£&quot;#,##0.00;\-&quot;£&quot;#,##0.00"/>
    <numFmt numFmtId="44" formatCode="_-&quot;£&quot;* #,##0.00_-;\-&quot;£&quot;* #,##0.00_-;_-&quot;£&quot;* &quot;-&quot;??_-;_-@_-"/>
    <numFmt numFmtId="43" formatCode="_-* #,##0.00_-;\-* #,##0.00_-;_-* &quot;-&quot;??_-;_-@_-"/>
    <numFmt numFmtId="164" formatCode="#,##0.0"/>
    <numFmt numFmtId="165" formatCode="dd/mm/yy;@"/>
    <numFmt numFmtId="166" formatCode="&quot;£&quot;#,##0.00"/>
    <numFmt numFmtId="167" formatCode="0.0%"/>
    <numFmt numFmtId="168" formatCode="0.0"/>
    <numFmt numFmtId="169" formatCode="_-* #,##0_-;\-* #,##0_-;_-* &quot;-&quot;??_-;_-@_-"/>
    <numFmt numFmtId="170" formatCode="0.000%"/>
    <numFmt numFmtId="171" formatCode="000"/>
    <numFmt numFmtId="172" formatCode="#,##0_ ;\-#,##0\ "/>
    <numFmt numFmtId="173" formatCode="&quot;£&quot;#,##0_);\(&quot;£&quot;#,##0\)"/>
    <numFmt numFmtId="174" formatCode="_(* #,##0.00_);_(* \(#,##0.00\);_(* &quot;-&quot;??_);_(@_)"/>
    <numFmt numFmtId="175" formatCode="_(&quot;£&quot;* #,##0.00_);_(&quot;£&quot;* \(#,##0.00\);_(&quot;£&quot;* &quot;-&quot;??_);_(@_)"/>
    <numFmt numFmtId="176" formatCode="&quot;£&quot;#,##0"/>
    <numFmt numFmtId="177" formatCode="&quot;£&quot;#,##0_);[Red]\(&quot;£&quot;#,##0\)"/>
    <numFmt numFmtId="178" formatCode="&quot;£&quot;#,##0.00_);[Red]\(&quot;£&quot;#,##0.00\)"/>
    <numFmt numFmtId="179" formatCode="&quot;£&quot;#,##0.00000"/>
    <numFmt numFmtId="180" formatCode="#,##0.0_ ;\-#,##0.0\ "/>
    <numFmt numFmtId="181" formatCode="_-&quot;£&quot;* #,##0_-;\-&quot;£&quot;* #,##0_-;_-&quot;£&quot;* &quot;-&quot;??_-;_-@_-"/>
    <numFmt numFmtId="182" formatCode="##,###,###,###,###,###,###,###,###,###,###,###,##0.00;[Color3]\-##,###,###,###,###,###,###,###,###,###,###,###,##0.00"/>
    <numFmt numFmtId="183" formatCode="#,###,###,##0.00"/>
    <numFmt numFmtId="184" formatCode="#,##0.00_ ;\-#,##0.00\ "/>
    <numFmt numFmtId="185" formatCode="_(&quot;$&quot;* #,##0.00_);_(&quot;$&quot;* \(#,##0.00\);_(&quot;$&quot;* &quot;-&quot;??_);_(@_)"/>
    <numFmt numFmtId="186" formatCode="[$£]#,##0"/>
  </numFmts>
  <fonts count="11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alibri"/>
      <family val="2"/>
      <scheme val="minor"/>
    </font>
    <font>
      <sz val="8"/>
      <name val="Arial"/>
      <family val="2"/>
    </font>
    <font>
      <b/>
      <sz val="10"/>
      <name val="Arial"/>
      <family val="2"/>
    </font>
    <font>
      <b/>
      <sz val="8"/>
      <name val="Arial"/>
      <family val="2"/>
    </font>
    <font>
      <b/>
      <sz val="16"/>
      <name val="Arial"/>
      <family val="2"/>
    </font>
    <font>
      <sz val="10"/>
      <name val="Arial"/>
      <family val="2"/>
    </font>
    <font>
      <b/>
      <sz val="14"/>
      <name val="Arial"/>
      <family val="2"/>
    </font>
    <font>
      <sz val="7"/>
      <name val="Arial"/>
      <family val="2"/>
    </font>
    <font>
      <b/>
      <sz val="16"/>
      <color indexed="8"/>
      <name val="Arial"/>
      <family val="2"/>
    </font>
    <font>
      <b/>
      <sz val="8"/>
      <name val="Arial"/>
      <family val="2"/>
    </font>
    <font>
      <b/>
      <sz val="10"/>
      <name val="Arial"/>
      <family val="2"/>
    </font>
    <font>
      <b/>
      <u/>
      <sz val="10"/>
      <name val="Arial"/>
      <family val="2"/>
    </font>
    <font>
      <b/>
      <u/>
      <sz val="16"/>
      <name val="Arial"/>
      <family val="2"/>
    </font>
    <font>
      <b/>
      <sz val="10"/>
      <color indexed="10"/>
      <name val="Arial"/>
      <family val="2"/>
    </font>
    <font>
      <u/>
      <sz val="10"/>
      <color indexed="12"/>
      <name val="Arial"/>
      <family val="2"/>
    </font>
    <font>
      <sz val="10"/>
      <color indexed="10"/>
      <name val="Arial"/>
      <family val="2"/>
    </font>
    <font>
      <sz val="10"/>
      <name val="Arial"/>
      <family val="2"/>
    </font>
    <font>
      <sz val="16"/>
      <name val="Arial"/>
      <family val="2"/>
    </font>
    <font>
      <sz val="16"/>
      <name val="Arial"/>
      <family val="2"/>
    </font>
    <font>
      <b/>
      <sz val="16"/>
      <name val="Arial"/>
      <family val="2"/>
    </font>
    <font>
      <sz val="10"/>
      <name val="Arial"/>
      <family val="2"/>
    </font>
    <font>
      <b/>
      <sz val="10"/>
      <color indexed="9"/>
      <name val="Arial"/>
      <family val="2"/>
    </font>
    <font>
      <b/>
      <sz val="9"/>
      <name val="Arial"/>
      <family val="2"/>
    </font>
    <font>
      <sz val="9"/>
      <name val="Arial"/>
      <family val="2"/>
    </font>
    <font>
      <sz val="9"/>
      <name val="Arial"/>
      <family val="2"/>
    </font>
    <font>
      <b/>
      <sz val="9"/>
      <name val="Arial"/>
      <family val="2"/>
    </font>
    <font>
      <b/>
      <sz val="13"/>
      <name val="Arial"/>
      <family val="2"/>
    </font>
    <font>
      <b/>
      <sz val="12"/>
      <name val="Arial"/>
      <family val="2"/>
    </font>
    <font>
      <b/>
      <sz val="16"/>
      <color indexed="18"/>
      <name val="Arial"/>
      <family val="2"/>
    </font>
    <font>
      <b/>
      <sz val="10"/>
      <color indexed="18"/>
      <name val="Arial"/>
      <family val="2"/>
    </font>
    <font>
      <b/>
      <sz val="6"/>
      <color indexed="18"/>
      <name val="Arial"/>
      <family val="2"/>
    </font>
    <font>
      <sz val="10"/>
      <color indexed="9"/>
      <name val="Arial"/>
      <family val="2"/>
    </font>
    <font>
      <sz val="10"/>
      <color indexed="18"/>
      <name val="Arial"/>
      <family val="2"/>
    </font>
    <font>
      <sz val="9"/>
      <color indexed="81"/>
      <name val="Tahoma"/>
      <family val="2"/>
    </font>
    <font>
      <b/>
      <sz val="9"/>
      <color indexed="81"/>
      <name val="Tahoma"/>
      <family val="2"/>
    </font>
    <font>
      <b/>
      <sz val="10"/>
      <color rgb="FFFF0000"/>
      <name val="Arial"/>
      <family val="2"/>
    </font>
    <font>
      <b/>
      <sz val="11"/>
      <color theme="1"/>
      <name val="Calibri"/>
      <family val="2"/>
      <scheme val="minor"/>
    </font>
    <font>
      <i/>
      <sz val="8"/>
      <color theme="1"/>
      <name val="Calibri"/>
      <family val="2"/>
      <scheme val="minor"/>
    </font>
    <font>
      <b/>
      <sz val="10"/>
      <color rgb="FFFFFF00"/>
      <name val="Arial"/>
      <family val="2"/>
    </font>
    <font>
      <b/>
      <sz val="12"/>
      <color indexed="18"/>
      <name val="Arial"/>
      <family val="2"/>
    </font>
    <font>
      <sz val="16"/>
      <color theme="0"/>
      <name val="Arial"/>
      <family val="2"/>
    </font>
    <font>
      <b/>
      <sz val="10"/>
      <color theme="0"/>
      <name val="Arial"/>
      <family val="2"/>
    </font>
    <font>
      <b/>
      <sz val="16"/>
      <color theme="0"/>
      <name val="Arial"/>
      <family val="2"/>
    </font>
    <font>
      <b/>
      <sz val="16"/>
      <color rgb="FF002060"/>
      <name val="Arial"/>
      <family val="2"/>
    </font>
    <font>
      <b/>
      <sz val="11"/>
      <color theme="3"/>
      <name val="Arial"/>
      <family val="2"/>
    </font>
    <font>
      <b/>
      <sz val="12"/>
      <color theme="3"/>
      <name val="Arial"/>
      <family val="2"/>
    </font>
    <font>
      <b/>
      <sz val="11"/>
      <name val="Calibri"/>
      <family val="2"/>
      <scheme val="minor"/>
    </font>
    <font>
      <sz val="11"/>
      <name val="Calibri"/>
      <family val="2"/>
      <scheme val="minor"/>
    </font>
    <font>
      <b/>
      <u/>
      <sz val="11"/>
      <name val="Calibri"/>
      <family val="2"/>
      <scheme val="minor"/>
    </font>
    <font>
      <sz val="11"/>
      <name val="Arial"/>
      <family val="2"/>
    </font>
    <font>
      <sz val="11"/>
      <color rgb="FFFF0000"/>
      <name val="Calibri"/>
      <family val="2"/>
      <scheme val="minor"/>
    </font>
    <font>
      <sz val="11"/>
      <color theme="0"/>
      <name val="Calibri"/>
      <family val="2"/>
      <scheme val="minor"/>
    </font>
    <font>
      <sz val="10"/>
      <color theme="0"/>
      <name val="Arial"/>
      <family val="2"/>
    </font>
    <font>
      <sz val="11"/>
      <color indexed="8"/>
      <name val="Calibri"/>
      <family val="2"/>
    </font>
    <font>
      <b/>
      <i/>
      <sz val="8"/>
      <name val="Arial"/>
      <family val="2"/>
    </font>
    <font>
      <b/>
      <sz val="11"/>
      <color indexed="8"/>
      <name val="Arial"/>
      <family val="2"/>
    </font>
    <font>
      <sz val="10"/>
      <color rgb="FF002060"/>
      <name val="Arial"/>
      <family val="2"/>
    </font>
    <font>
      <b/>
      <sz val="12"/>
      <color rgb="FF002060"/>
      <name val="Arial"/>
      <family val="2"/>
    </font>
    <font>
      <b/>
      <sz val="9"/>
      <color theme="3"/>
      <name val="Arial"/>
      <family val="2"/>
    </font>
    <font>
      <sz val="11"/>
      <color indexed="8"/>
      <name val="Arial"/>
      <family val="2"/>
    </font>
    <font>
      <sz val="1"/>
      <color indexed="8"/>
      <name val="Arial"/>
      <family val="2"/>
    </font>
    <font>
      <sz val="10"/>
      <color indexed="8"/>
      <name val="Arial"/>
      <family val="2"/>
    </font>
    <font>
      <b/>
      <sz val="10"/>
      <color indexed="8"/>
      <name val="Arial"/>
      <family val="2"/>
    </font>
    <font>
      <sz val="10"/>
      <color rgb="FF000000"/>
      <name val="Arial"/>
      <family val="2"/>
    </font>
    <font>
      <b/>
      <sz val="8"/>
      <color theme="1"/>
      <name val="Calibri"/>
      <family val="2"/>
      <scheme val="minor"/>
    </font>
    <font>
      <b/>
      <sz val="8"/>
      <name val="Cambria"/>
      <family val="1"/>
      <scheme val="major"/>
    </font>
    <font>
      <sz val="8"/>
      <name val="Cambria"/>
      <family val="1"/>
      <scheme val="major"/>
    </font>
    <font>
      <b/>
      <sz val="12"/>
      <color indexed="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21"/>
      <name val="System"/>
      <family val="2"/>
    </font>
    <font>
      <i/>
      <sz val="11"/>
      <color indexed="23"/>
      <name val="Calibri"/>
      <family val="2"/>
    </font>
    <font>
      <sz val="9"/>
      <color indexed="18"/>
      <name val="Arial"/>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0"/>
      <color indexed="18"/>
      <name val="System"/>
      <family val="2"/>
    </font>
    <font>
      <sz val="9"/>
      <color indexed="12"/>
      <name val="Arial"/>
      <family val="2"/>
    </font>
    <font>
      <sz val="11"/>
      <color indexed="52"/>
      <name val="Calibri"/>
      <family val="2"/>
    </font>
    <font>
      <i/>
      <sz val="10"/>
      <color indexed="17"/>
      <name val="System"/>
      <family val="2"/>
    </font>
    <font>
      <sz val="11"/>
      <color indexed="60"/>
      <name val="Calibri"/>
      <family val="2"/>
    </font>
    <font>
      <sz val="11"/>
      <color rgb="FF000000"/>
      <name val="Calibri"/>
      <family val="2"/>
      <scheme val="minor"/>
    </font>
    <font>
      <b/>
      <sz val="11"/>
      <color indexed="63"/>
      <name val="Calibri"/>
      <family val="2"/>
    </font>
    <font>
      <sz val="10"/>
      <name val="Tahoma"/>
      <family val="2"/>
    </font>
    <font>
      <sz val="10"/>
      <color indexed="14"/>
      <name val="System"/>
      <family val="2"/>
    </font>
    <font>
      <b/>
      <sz val="18"/>
      <color indexed="56"/>
      <name val="Cambria"/>
      <family val="2"/>
    </font>
    <font>
      <b/>
      <sz val="11"/>
      <color indexed="8"/>
      <name val="Calibri"/>
      <family val="2"/>
    </font>
    <font>
      <sz val="10"/>
      <color indexed="17"/>
      <name val="System"/>
      <family val="2"/>
    </font>
    <font>
      <sz val="11"/>
      <color indexed="10"/>
      <name val="Calibri"/>
      <family val="2"/>
    </font>
    <font>
      <b/>
      <u/>
      <sz val="10.7"/>
      <color indexed="8"/>
      <name val="Arial"/>
      <family val="2"/>
    </font>
    <font>
      <sz val="10"/>
      <color theme="1"/>
      <name val="Calibri"/>
      <family val="2"/>
      <scheme val="minor"/>
    </font>
    <font>
      <u/>
      <sz val="10"/>
      <color theme="10"/>
      <name val="Calibri"/>
      <family val="2"/>
      <scheme val="minor"/>
    </font>
    <font>
      <u/>
      <sz val="10"/>
      <color theme="10"/>
      <name val="Arial"/>
      <family val="2"/>
    </font>
    <font>
      <sz val="10"/>
      <color indexed="8"/>
      <name val="MS Sans Serif"/>
      <family val="2"/>
    </font>
    <font>
      <sz val="12"/>
      <color theme="1"/>
      <name val="Arial"/>
      <family val="2"/>
    </font>
    <font>
      <sz val="10"/>
      <color theme="3" tint="-0.249977111117893"/>
      <name val="Arial"/>
      <family val="2"/>
    </font>
    <font>
      <b/>
      <sz val="16"/>
      <color theme="3" tint="-0.249977111117893"/>
      <name val="Arial"/>
      <family val="2"/>
    </font>
    <font>
      <b/>
      <sz val="10"/>
      <color rgb="FF002060"/>
      <name val="Arial"/>
      <family val="2"/>
    </font>
    <font>
      <sz val="12"/>
      <name val="Arial"/>
      <family val="2"/>
    </font>
    <font>
      <sz val="10"/>
      <color rgb="FFFF0000"/>
      <name val="Arial"/>
      <family val="2"/>
    </font>
    <font>
      <vertAlign val="superscript"/>
      <sz val="11"/>
      <color theme="1"/>
      <name val="Calibri"/>
      <family val="2"/>
      <scheme val="minor"/>
    </font>
    <font>
      <vertAlign val="superscript"/>
      <sz val="11"/>
      <color rgb="FF000000"/>
      <name val="Calibri"/>
      <family val="2"/>
    </font>
    <font>
      <b/>
      <sz val="20"/>
      <name val="Arial"/>
      <family val="2"/>
    </font>
  </fonts>
  <fills count="62">
    <fill>
      <patternFill patternType="none"/>
    </fill>
    <fill>
      <patternFill patternType="gray125"/>
    </fill>
    <fill>
      <patternFill patternType="solid">
        <fgColor indexed="31"/>
        <bgColor indexed="64"/>
      </patternFill>
    </fill>
    <fill>
      <patternFill patternType="solid">
        <fgColor indexed="44"/>
        <bgColor indexed="64"/>
      </patternFill>
    </fill>
    <fill>
      <patternFill patternType="solid">
        <fgColor indexed="49"/>
        <bgColor indexed="64"/>
      </patternFill>
    </fill>
    <fill>
      <patternFill patternType="solid">
        <fgColor indexed="42"/>
        <bgColor indexed="64"/>
      </patternFill>
    </fill>
    <fill>
      <patternFill patternType="solid">
        <fgColor indexed="41"/>
        <bgColor indexed="64"/>
      </patternFill>
    </fill>
    <fill>
      <patternFill patternType="solid">
        <fgColor indexed="43"/>
        <bgColor indexed="64"/>
      </patternFill>
    </fill>
    <fill>
      <patternFill patternType="solid">
        <fgColor indexed="47"/>
        <bgColor indexed="64"/>
      </patternFill>
    </fill>
    <fill>
      <patternFill patternType="solid">
        <fgColor indexed="22"/>
        <bgColor indexed="64"/>
      </patternFill>
    </fill>
    <fill>
      <patternFill patternType="solid">
        <fgColor rgb="FFCCFFFF"/>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CCFF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FF00"/>
        <bgColor indexed="64"/>
      </patternFill>
    </fill>
    <fill>
      <patternFill patternType="solid">
        <fgColor theme="0"/>
        <bgColor indexed="64"/>
      </patternFill>
    </fill>
    <fill>
      <patternFill patternType="solid">
        <fgColor theme="7" tint="-0.24994659260841701"/>
        <bgColor indexed="64"/>
      </patternFill>
    </fill>
    <fill>
      <patternFill patternType="solid">
        <fgColor rgb="FF0066CC"/>
        <bgColor indexed="64"/>
      </patternFill>
    </fill>
    <fill>
      <patternFill patternType="solid">
        <fgColor rgb="FF92D050"/>
        <bgColor indexed="64"/>
      </patternFill>
    </fill>
    <fill>
      <patternFill patternType="solid">
        <fgColor rgb="FFC0C0C0"/>
        <bgColor indexed="64"/>
      </patternFill>
    </fill>
    <fill>
      <patternFill patternType="solid">
        <fgColor rgb="FF9999FF"/>
        <bgColor indexed="64"/>
      </patternFill>
    </fill>
    <fill>
      <patternFill patternType="solid">
        <fgColor theme="1"/>
        <bgColor indexed="64"/>
      </patternFill>
    </fill>
    <fill>
      <patternFill patternType="solid">
        <fgColor rgb="FFCCCCFF"/>
        <bgColor indexed="64"/>
      </patternFill>
    </fill>
    <fill>
      <patternFill patternType="darkGray">
        <fgColor theme="1" tint="0.34998626667073579"/>
        <bgColor rgb="FFCCCCFF"/>
      </patternFill>
    </fill>
    <fill>
      <patternFill patternType="darkGray">
        <fgColor theme="1" tint="0.34998626667073579"/>
        <bgColor rgb="FFCCFFFF"/>
      </patternFill>
    </fill>
    <fill>
      <patternFill patternType="solid">
        <fgColor rgb="FFCCFFFF"/>
        <bgColor theme="3" tint="0.79998168889431442"/>
      </patternFill>
    </fill>
    <fill>
      <patternFill patternType="gray125">
        <bgColor theme="0" tint="-4.9989318521683403E-2"/>
      </patternFill>
    </fill>
    <fill>
      <patternFill patternType="solid">
        <fgColor theme="0" tint="-4.9989318521683403E-2"/>
        <bgColor indexed="64"/>
      </patternFill>
    </fill>
    <fill>
      <patternFill patternType="solid">
        <fgColor indexed="12"/>
        <bgColor indexed="64"/>
      </patternFill>
    </fill>
    <fill>
      <patternFill patternType="solid">
        <fgColor theme="1"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rgb="FFFFFF99"/>
        <bgColor rgb="FFFFFF99"/>
      </patternFill>
    </fill>
    <fill>
      <patternFill patternType="solid">
        <fgColor rgb="FFFF0000"/>
        <bgColor rgb="FFFF0000"/>
      </patternFill>
    </fill>
    <fill>
      <patternFill patternType="solid">
        <fgColor rgb="FFCCFFFF"/>
        <bgColor rgb="FFCCFFFF"/>
      </patternFill>
    </fill>
    <fill>
      <patternFill patternType="solid">
        <fgColor rgb="FFFFFF00"/>
        <bgColor rgb="FFFFFF00"/>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3" tint="0.79998168889431442"/>
        <bgColor indexed="64"/>
      </patternFill>
    </fill>
    <fill>
      <patternFill patternType="solid">
        <fgColor indexed="9"/>
        <bgColor indexed="64"/>
      </patternFill>
    </fill>
  </fills>
  <borders count="10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style="thin">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right/>
      <top style="thin">
        <color indexed="64"/>
      </top>
      <bottom style="hair">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auto="1"/>
      </top>
      <bottom style="hair">
        <color auto="1"/>
      </bottom>
      <diagonal/>
    </border>
    <border>
      <left style="thin">
        <color indexed="64"/>
      </left>
      <right/>
      <top/>
      <bottom style="hair">
        <color indexed="64"/>
      </bottom>
      <diagonal/>
    </border>
    <border>
      <left/>
      <right/>
      <top style="hair">
        <color auto="1"/>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13"/>
      </top>
      <bottom style="thin">
        <color indexed="1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medium">
        <color indexed="33"/>
      </right>
      <top/>
      <bottom/>
      <diagonal/>
    </border>
    <border>
      <left/>
      <right/>
      <top style="thin">
        <color indexed="62"/>
      </top>
      <bottom style="double">
        <color indexed="62"/>
      </bottom>
      <diagonal/>
    </border>
    <border>
      <left/>
      <right/>
      <top/>
      <bottom style="thin">
        <color rgb="FF000000"/>
      </bottom>
      <diagonal/>
    </border>
  </borders>
  <cellStyleXfs count="153">
    <xf numFmtId="0" fontId="0" fillId="0" borderId="0"/>
    <xf numFmtId="0" fontId="21" fillId="0" borderId="0"/>
    <xf numFmtId="43" fontId="6" fillId="0" borderId="0" applyFont="0" applyFill="0" applyBorder="0" applyAlignment="0" applyProtection="0"/>
    <xf numFmtId="43" fontId="10" fillId="0" borderId="0" applyFont="0" applyFill="0" applyBorder="0" applyAlignment="0" applyProtection="0"/>
    <xf numFmtId="44" fontId="6" fillId="0" borderId="0" applyFont="0" applyFill="0" applyBorder="0" applyAlignment="0" applyProtection="0"/>
    <xf numFmtId="0" fontId="19" fillId="0" borderId="0" applyNumberFormat="0" applyFill="0" applyBorder="0" applyAlignment="0" applyProtection="0">
      <alignment vertical="top"/>
      <protection locked="0"/>
    </xf>
    <xf numFmtId="9" fontId="6" fillId="0" borderId="0" applyFont="0" applyFill="0" applyBorder="0" applyAlignment="0" applyProtection="0"/>
    <xf numFmtId="0" fontId="10" fillId="0" borderId="0"/>
    <xf numFmtId="0" fontId="54" fillId="0" borderId="0"/>
    <xf numFmtId="174" fontId="10" fillId="0" borderId="0" applyFont="0" applyFill="0" applyBorder="0" applyAlignment="0" applyProtection="0"/>
    <xf numFmtId="175" fontId="10" fillId="0" borderId="0" applyFont="0" applyFill="0" applyBorder="0" applyAlignment="0" applyProtection="0"/>
    <xf numFmtId="9"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0" fontId="58" fillId="0" borderId="0"/>
    <xf numFmtId="0" fontId="10" fillId="0" borderId="0"/>
    <xf numFmtId="0" fontId="4" fillId="0" borderId="0"/>
    <xf numFmtId="9" fontId="10" fillId="0" borderId="0" applyFont="0" applyFill="0" applyBorder="0" applyAlignment="0" applyProtection="0"/>
    <xf numFmtId="0" fontId="6" fillId="0" borderId="0"/>
    <xf numFmtId="43" fontId="6" fillId="0" borderId="0" applyFont="0" applyFill="0" applyBorder="0" applyAlignment="0" applyProtection="0"/>
    <xf numFmtId="43" fontId="10" fillId="0" borderId="0" applyFont="0" applyFill="0" applyBorder="0" applyAlignment="0" applyProtection="0"/>
    <xf numFmtId="44" fontId="6" fillId="0" borderId="0" applyFont="0" applyFill="0" applyBorder="0" applyAlignment="0" applyProtection="0"/>
    <xf numFmtId="44" fontId="10" fillId="0" borderId="0" applyFont="0" applyFill="0" applyBorder="0" applyAlignment="0" applyProtection="0"/>
    <xf numFmtId="0" fontId="6" fillId="0" borderId="0"/>
    <xf numFmtId="0" fontId="58" fillId="0" borderId="0"/>
    <xf numFmtId="0" fontId="5" fillId="0" borderId="0"/>
    <xf numFmtId="0" fontId="10" fillId="0" borderId="0"/>
    <xf numFmtId="0" fontId="10" fillId="0" borderId="0"/>
    <xf numFmtId="0" fontId="10" fillId="0" borderId="0"/>
    <xf numFmtId="0" fontId="5" fillId="0" borderId="0"/>
    <xf numFmtId="9" fontId="5"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0" fontId="3" fillId="0" borderId="0"/>
    <xf numFmtId="43" fontId="3" fillId="0" borderId="0" applyFont="0" applyFill="0" applyBorder="0" applyAlignment="0" applyProtection="0"/>
    <xf numFmtId="0" fontId="10" fillId="0" borderId="0"/>
    <xf numFmtId="0" fontId="6" fillId="0" borderId="0"/>
    <xf numFmtId="0" fontId="5" fillId="0" borderId="0"/>
    <xf numFmtId="44" fontId="2" fillId="0" borderId="0" applyFont="0" applyFill="0" applyBorder="0" applyAlignment="0" applyProtection="0"/>
    <xf numFmtId="0" fontId="68" fillId="0" borderId="0"/>
    <xf numFmtId="43" fontId="2" fillId="0" borderId="0" applyFont="0" applyFill="0" applyBorder="0" applyAlignment="0" applyProtection="0"/>
    <xf numFmtId="9" fontId="68" fillId="0" borderId="0" applyFont="0" applyFill="0" applyBorder="0" applyAlignment="0" applyProtection="0"/>
    <xf numFmtId="3" fontId="72" fillId="9" borderId="0" applyFill="0" applyProtection="0">
      <alignment vertical="center" wrapText="1"/>
    </xf>
    <xf numFmtId="0" fontId="58" fillId="33" borderId="0" applyNumberFormat="0" applyBorder="0" applyAlignment="0" applyProtection="0"/>
    <xf numFmtId="0" fontId="58" fillId="34" borderId="0" applyNumberFormat="0" applyBorder="0" applyAlignment="0" applyProtection="0"/>
    <xf numFmtId="0" fontId="58" fillId="35" borderId="0" applyNumberFormat="0" applyBorder="0" applyAlignment="0" applyProtection="0"/>
    <xf numFmtId="0" fontId="58" fillId="36"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39" borderId="0" applyNumberFormat="0" applyBorder="0" applyAlignment="0" applyProtection="0"/>
    <xf numFmtId="0" fontId="58" fillId="40" borderId="0" applyNumberFormat="0" applyBorder="0" applyAlignment="0" applyProtection="0"/>
    <xf numFmtId="0" fontId="58" fillId="41" borderId="0" applyNumberFormat="0" applyBorder="0" applyAlignment="0" applyProtection="0"/>
    <xf numFmtId="0" fontId="58" fillId="36" borderId="0" applyNumberFormat="0" applyBorder="0" applyAlignment="0" applyProtection="0"/>
    <xf numFmtId="0" fontId="58" fillId="39" borderId="0" applyNumberFormat="0" applyBorder="0" applyAlignment="0" applyProtection="0"/>
    <xf numFmtId="0" fontId="58" fillId="42" borderId="0" applyNumberFormat="0" applyBorder="0" applyAlignment="0" applyProtection="0"/>
    <xf numFmtId="0" fontId="73" fillId="43" borderId="0" applyNumberFormat="0" applyBorder="0" applyAlignment="0" applyProtection="0"/>
    <xf numFmtId="0" fontId="73" fillId="40" borderId="0" applyNumberFormat="0" applyBorder="0" applyAlignment="0" applyProtection="0"/>
    <xf numFmtId="0" fontId="73" fillId="41" borderId="0" applyNumberFormat="0" applyBorder="0" applyAlignment="0" applyProtection="0"/>
    <xf numFmtId="0" fontId="73" fillId="44" borderId="0" applyNumberFormat="0" applyBorder="0" applyAlignment="0" applyProtection="0"/>
    <xf numFmtId="0" fontId="73" fillId="45" borderId="0" applyNumberFormat="0" applyBorder="0" applyAlignment="0" applyProtection="0"/>
    <xf numFmtId="0" fontId="73" fillId="46" borderId="0" applyNumberFormat="0" applyBorder="0" applyAlignment="0" applyProtection="0"/>
    <xf numFmtId="0" fontId="73" fillId="47" borderId="0" applyNumberFormat="0" applyBorder="0" applyAlignment="0" applyProtection="0"/>
    <xf numFmtId="0" fontId="73" fillId="48" borderId="0" applyNumberFormat="0" applyBorder="0" applyAlignment="0" applyProtection="0"/>
    <xf numFmtId="0" fontId="73" fillId="49" borderId="0" applyNumberFormat="0" applyBorder="0" applyAlignment="0" applyProtection="0"/>
    <xf numFmtId="0" fontId="73" fillId="44" borderId="0" applyNumberFormat="0" applyBorder="0" applyAlignment="0" applyProtection="0"/>
    <xf numFmtId="0" fontId="73" fillId="45" borderId="0" applyNumberFormat="0" applyBorder="0" applyAlignment="0" applyProtection="0"/>
    <xf numFmtId="0" fontId="73" fillId="50" borderId="0" applyNumberFormat="0" applyBorder="0" applyAlignment="0" applyProtection="0"/>
    <xf numFmtId="0" fontId="74" fillId="34" borderId="0" applyNumberFormat="0" applyBorder="0" applyAlignment="0" applyProtection="0"/>
    <xf numFmtId="0" fontId="75" fillId="51" borderId="93" applyNumberFormat="0" applyAlignment="0" applyProtection="0"/>
    <xf numFmtId="0" fontId="68" fillId="52" borderId="0" applyNumberFormat="0" applyFont="0" applyBorder="0" applyAlignment="0" applyProtection="0"/>
    <xf numFmtId="0" fontId="68" fillId="53" borderId="0" applyNumberFormat="0" applyFont="0" applyBorder="0" applyAlignment="0" applyProtection="0"/>
    <xf numFmtId="0" fontId="68" fillId="52" borderId="0" applyNumberFormat="0" applyFont="0" applyBorder="0" applyAlignment="0" applyProtection="0"/>
    <xf numFmtId="0" fontId="68" fillId="52" borderId="0" applyNumberFormat="0" applyFont="0" applyBorder="0" applyAlignment="0" applyProtection="0"/>
    <xf numFmtId="0" fontId="68" fillId="54" borderId="0" applyNumberFormat="0" applyFont="0" applyBorder="0" applyAlignment="0" applyProtection="0"/>
    <xf numFmtId="0" fontId="68" fillId="55" borderId="0" applyNumberFormat="0" applyFont="0" applyBorder="0" applyAlignment="0" applyProtection="0"/>
    <xf numFmtId="0" fontId="76" fillId="56" borderId="94" applyNumberFormat="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0" fillId="0" borderId="0" applyFont="0" applyFill="0" applyBorder="0" applyAlignment="0" applyProtection="0"/>
    <xf numFmtId="0" fontId="77" fillId="0" borderId="0" applyNumberFormat="0" applyFill="0" applyBorder="0" applyAlignment="0" applyProtection="0">
      <protection locked="0"/>
    </xf>
    <xf numFmtId="0" fontId="78" fillId="0" borderId="0" applyNumberFormat="0" applyFill="0" applyBorder="0" applyAlignment="0" applyProtection="0"/>
    <xf numFmtId="1" fontId="79" fillId="0" borderId="0" applyNumberFormat="0" applyFill="0" applyBorder="0" applyAlignment="0" applyProtection="0"/>
    <xf numFmtId="0" fontId="80" fillId="35" borderId="0" applyNumberFormat="0" applyBorder="0" applyAlignment="0" applyProtection="0"/>
    <xf numFmtId="0" fontId="8" fillId="0" borderId="0">
      <alignment horizontal="center" vertical="center" wrapText="1"/>
    </xf>
    <xf numFmtId="0" fontId="6" fillId="0" borderId="9">
      <alignment horizontal="center" vertical="center" wrapText="1"/>
    </xf>
    <xf numFmtId="0" fontId="8" fillId="0" borderId="0">
      <alignment horizontal="left" wrapText="1"/>
    </xf>
    <xf numFmtId="0" fontId="81" fillId="0" borderId="95" applyNumberFormat="0" applyFill="0" applyAlignment="0" applyProtection="0"/>
    <xf numFmtId="0" fontId="82" fillId="0" borderId="96" applyNumberFormat="0" applyFill="0" applyAlignment="0" applyProtection="0"/>
    <xf numFmtId="0" fontId="83" fillId="0" borderId="97" applyNumberFormat="0" applyFill="0" applyAlignment="0" applyProtection="0"/>
    <xf numFmtId="0" fontId="83" fillId="0" borderId="0" applyNumberFormat="0" applyFill="0" applyBorder="0" applyAlignment="0" applyProtection="0"/>
    <xf numFmtId="0" fontId="19" fillId="0" borderId="0" applyNumberFormat="0" applyFill="0" applyBorder="0" applyAlignment="0" applyProtection="0">
      <alignment vertical="top"/>
      <protection locked="0"/>
    </xf>
    <xf numFmtId="1" fontId="84" fillId="0" borderId="0" applyNumberFormat="0" applyFill="0" applyBorder="0" applyAlignment="0" applyProtection="0"/>
    <xf numFmtId="1" fontId="85" fillId="31" borderId="0" applyNumberFormat="0" applyFill="0" applyBorder="0" applyAlignment="0" applyProtection="0"/>
    <xf numFmtId="0" fontId="6" fillId="0" borderId="0">
      <alignment horizontal="left" vertical="center"/>
    </xf>
    <xf numFmtId="0" fontId="6" fillId="0" borderId="0">
      <alignment horizontal="center" vertical="center"/>
    </xf>
    <xf numFmtId="0" fontId="86" fillId="0" borderId="98" applyNumberFormat="0" applyFill="0" applyAlignment="0" applyProtection="0"/>
    <xf numFmtId="10" fontId="87" fillId="0" borderId="99" applyFill="0" applyAlignment="0" applyProtection="0">
      <protection locked="0"/>
    </xf>
    <xf numFmtId="3" fontId="72" fillId="9" borderId="0" applyNumberFormat="0" applyFont="0" applyFill="0" applyBorder="0" applyAlignment="0">
      <alignment vertical="center" wrapText="1"/>
    </xf>
    <xf numFmtId="0" fontId="88" fillId="57" borderId="0" applyNumberFormat="0" applyBorder="0" applyAlignment="0" applyProtection="0"/>
    <xf numFmtId="0" fontId="2" fillId="0" borderId="0"/>
    <xf numFmtId="0" fontId="6" fillId="0" borderId="0"/>
    <xf numFmtId="0" fontId="89" fillId="0" borderId="0"/>
    <xf numFmtId="0" fontId="68" fillId="0" borderId="0" applyNumberFormat="0" applyFont="0" applyBorder="0" applyProtection="0"/>
    <xf numFmtId="0" fontId="2" fillId="0" borderId="0"/>
    <xf numFmtId="0" fontId="2" fillId="0" borderId="0"/>
    <xf numFmtId="0" fontId="10" fillId="0" borderId="0"/>
    <xf numFmtId="0" fontId="10" fillId="0" borderId="0"/>
    <xf numFmtId="0" fontId="10" fillId="58" borderId="100" applyNumberFormat="0" applyFont="0" applyAlignment="0" applyProtection="0"/>
    <xf numFmtId="0" fontId="10" fillId="58" borderId="100" applyNumberFormat="0" applyFont="0" applyAlignment="0" applyProtection="0"/>
    <xf numFmtId="3" fontId="6" fillId="0" borderId="0">
      <alignment horizontal="right"/>
    </xf>
    <xf numFmtId="0" fontId="90" fillId="51" borderId="101"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91" fillId="0" borderId="0" applyFont="0" applyFill="0" applyBorder="0" applyAlignment="0" applyProtection="0"/>
    <xf numFmtId="9" fontId="2" fillId="0" borderId="0" applyFont="0" applyFill="0" applyBorder="0" applyAlignment="0" applyProtection="0"/>
    <xf numFmtId="1" fontId="92" fillId="0" borderId="102" applyNumberFormat="0" applyFill="0" applyBorder="0" applyAlignment="0" applyProtection="0"/>
    <xf numFmtId="0" fontId="68" fillId="0" borderId="0" applyNumberFormat="0" applyBorder="0" applyProtection="0"/>
    <xf numFmtId="0" fontId="10" fillId="0" borderId="0"/>
    <xf numFmtId="0" fontId="6" fillId="0" borderId="3" applyBorder="0">
      <alignment horizontal="right"/>
    </xf>
    <xf numFmtId="0" fontId="6" fillId="0" borderId="3" applyBorder="0">
      <alignment horizontal="right"/>
    </xf>
    <xf numFmtId="185" fontId="10" fillId="0" borderId="0"/>
    <xf numFmtId="185" fontId="10" fillId="0" borderId="0"/>
    <xf numFmtId="185" fontId="10" fillId="0" borderId="0"/>
    <xf numFmtId="185" fontId="10" fillId="0" borderId="0"/>
    <xf numFmtId="185" fontId="10" fillId="0" borderId="0"/>
    <xf numFmtId="185" fontId="10" fillId="0" borderId="0"/>
    <xf numFmtId="0" fontId="93" fillId="0" borderId="0" applyNumberFormat="0" applyFill="0" applyBorder="0" applyAlignment="0" applyProtection="0"/>
    <xf numFmtId="0" fontId="94" fillId="0" borderId="103" applyNumberFormat="0" applyFill="0" applyAlignment="0" applyProtection="0"/>
    <xf numFmtId="0" fontId="28"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10" fillId="0" borderId="0"/>
    <xf numFmtId="0" fontId="10" fillId="0" borderId="0"/>
    <xf numFmtId="43" fontId="2" fillId="0" borderId="0" applyFont="0" applyFill="0" applyBorder="0" applyAlignment="0" applyProtection="0"/>
    <xf numFmtId="43" fontId="97" fillId="0" borderId="0" applyFont="0" applyFill="0" applyBorder="0" applyAlignment="0" applyProtection="0"/>
    <xf numFmtId="44" fontId="2" fillId="0" borderId="0" applyFont="0" applyFill="0" applyBorder="0" applyAlignment="0" applyProtection="0"/>
    <xf numFmtId="44" fontId="98" fillId="0" borderId="0" applyFont="0" applyFill="0" applyBorder="0" applyAlignment="0" applyProtection="0"/>
    <xf numFmtId="44" fontId="2" fillId="0" borderId="0" applyFon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9" fillId="0" borderId="0" applyNumberFormat="0" applyFill="0" applyBorder="0" applyAlignment="0" applyProtection="0">
      <alignment vertical="top"/>
      <protection locked="0"/>
    </xf>
    <xf numFmtId="0" fontId="10" fillId="0" borderId="0"/>
    <xf numFmtId="0" fontId="2" fillId="0" borderId="0"/>
    <xf numFmtId="0" fontId="2" fillId="0" borderId="0"/>
    <xf numFmtId="0" fontId="101" fillId="0" borderId="0"/>
    <xf numFmtId="0" fontId="102" fillId="0" borderId="0"/>
    <xf numFmtId="0" fontId="5" fillId="0" borderId="0"/>
    <xf numFmtId="0" fontId="2" fillId="0" borderId="0"/>
    <xf numFmtId="9" fontId="10"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444">
    <xf numFmtId="0" fontId="0" fillId="0" borderId="0" xfId="0" applyAlignment="1">
      <alignment vertical="center"/>
    </xf>
    <xf numFmtId="0" fontId="0" fillId="0" borderId="0" xfId="1" applyFont="1" applyAlignment="1" applyProtection="1">
      <alignment vertical="center"/>
    </xf>
    <xf numFmtId="0" fontId="33" fillId="2" borderId="0" xfId="1" applyFont="1" applyFill="1" applyAlignment="1" applyProtection="1">
      <alignment vertical="center"/>
    </xf>
    <xf numFmtId="0" fontId="37" fillId="2" borderId="0" xfId="1" applyFont="1" applyFill="1" applyAlignment="1" applyProtection="1">
      <alignment vertical="center"/>
    </xf>
    <xf numFmtId="0" fontId="37" fillId="0" borderId="0" xfId="1" applyFont="1" applyAlignment="1" applyProtection="1">
      <alignment vertical="center"/>
    </xf>
    <xf numFmtId="0" fontId="34" fillId="2" borderId="0" xfId="1" applyFont="1" applyFill="1" applyBorder="1" applyAlignment="1" applyProtection="1">
      <alignment horizontal="center" vertical="center"/>
    </xf>
    <xf numFmtId="0" fontId="37" fillId="0" borderId="1" xfId="1" applyFont="1" applyBorder="1" applyAlignment="1" applyProtection="1">
      <alignment vertical="center" wrapText="1"/>
    </xf>
    <xf numFmtId="0" fontId="37" fillId="2" borderId="0" xfId="1" applyFont="1" applyFill="1" applyBorder="1" applyAlignment="1" applyProtection="1">
      <alignment vertical="center"/>
    </xf>
    <xf numFmtId="0" fontId="37" fillId="0" borderId="1" xfId="1" applyFont="1" applyBorder="1" applyAlignment="1" applyProtection="1">
      <alignment vertical="center"/>
    </xf>
    <xf numFmtId="0" fontId="37" fillId="2" borderId="0" xfId="1" applyFont="1" applyFill="1" applyBorder="1" applyAlignment="1" applyProtection="1">
      <alignment vertical="center" wrapText="1"/>
    </xf>
    <xf numFmtId="0" fontId="34" fillId="2" borderId="0" xfId="1" applyFont="1" applyFill="1" applyAlignment="1" applyProtection="1">
      <alignment vertical="center"/>
    </xf>
    <xf numFmtId="0" fontId="34" fillId="4" borderId="1" xfId="1" applyFont="1" applyFill="1" applyBorder="1" applyAlignment="1" applyProtection="1">
      <alignment horizontal="center" vertical="center"/>
    </xf>
    <xf numFmtId="0" fontId="13" fillId="2" borderId="3" xfId="1" applyFont="1" applyFill="1" applyBorder="1" applyAlignment="1" applyProtection="1">
      <alignment vertical="center"/>
    </xf>
    <xf numFmtId="0" fontId="0" fillId="2" borderId="3" xfId="1" applyFont="1" applyFill="1" applyBorder="1" applyAlignment="1" applyProtection="1">
      <alignment vertical="center"/>
    </xf>
    <xf numFmtId="0" fontId="0" fillId="0" borderId="3" xfId="1" applyFont="1" applyFill="1" applyBorder="1" applyAlignment="1" applyProtection="1">
      <alignment vertical="center"/>
    </xf>
    <xf numFmtId="0" fontId="9" fillId="0" borderId="4" xfId="1" applyFont="1" applyBorder="1" applyAlignment="1" applyProtection="1">
      <alignment vertical="center"/>
    </xf>
    <xf numFmtId="0" fontId="0" fillId="2" borderId="0" xfId="1" applyFont="1" applyFill="1" applyAlignment="1" applyProtection="1">
      <alignment vertical="center"/>
    </xf>
    <xf numFmtId="0" fontId="0" fillId="0" borderId="0" xfId="1" applyFont="1" applyFill="1" applyAlignment="1" applyProtection="1">
      <alignment vertical="center"/>
    </xf>
    <xf numFmtId="0" fontId="0" fillId="0" borderId="0" xfId="1" applyFont="1" applyAlignment="1" applyProtection="1">
      <alignment horizontal="center" vertical="center"/>
    </xf>
    <xf numFmtId="3" fontId="0" fillId="0" borderId="0" xfId="1" applyNumberFormat="1" applyFont="1" applyAlignment="1" applyProtection="1">
      <alignment vertical="center"/>
    </xf>
    <xf numFmtId="0" fontId="7" fillId="0" borderId="0" xfId="1" applyFont="1" applyAlignment="1" applyProtection="1">
      <alignment horizontal="center" vertical="center"/>
    </xf>
    <xf numFmtId="0" fontId="0" fillId="0" borderId="5" xfId="1" applyFont="1" applyBorder="1" applyAlignment="1" applyProtection="1">
      <alignment vertical="center"/>
    </xf>
    <xf numFmtId="0" fontId="0" fillId="0" borderId="6" xfId="1" applyFont="1" applyBorder="1" applyAlignment="1" applyProtection="1">
      <alignment vertical="center"/>
    </xf>
    <xf numFmtId="0" fontId="0" fillId="0" borderId="3" xfId="1" applyFont="1" applyBorder="1" applyAlignment="1" applyProtection="1">
      <alignment vertical="center"/>
    </xf>
    <xf numFmtId="0" fontId="0" fillId="0" borderId="7" xfId="1" applyFont="1" applyBorder="1" applyAlignment="1" applyProtection="1">
      <alignment vertical="center"/>
    </xf>
    <xf numFmtId="0" fontId="7" fillId="0" borderId="0" xfId="1" applyFont="1" applyAlignment="1" applyProtection="1">
      <alignment vertical="center"/>
    </xf>
    <xf numFmtId="0" fontId="0" fillId="6" borderId="8" xfId="1" applyFont="1" applyFill="1" applyBorder="1" applyAlignment="1" applyProtection="1">
      <alignment vertical="center"/>
    </xf>
    <xf numFmtId="0" fontId="0" fillId="6" borderId="5" xfId="1" applyFont="1" applyFill="1" applyBorder="1" applyAlignment="1" applyProtection="1">
      <alignment vertical="center"/>
    </xf>
    <xf numFmtId="0" fontId="0" fillId="6" borderId="6" xfId="1" applyFont="1" applyFill="1" applyBorder="1" applyAlignment="1" applyProtection="1">
      <alignment vertical="center"/>
    </xf>
    <xf numFmtId="0" fontId="0" fillId="6" borderId="7" xfId="1" applyFont="1" applyFill="1" applyBorder="1" applyAlignment="1" applyProtection="1">
      <alignment vertical="center"/>
    </xf>
    <xf numFmtId="0" fontId="0" fillId="0" borderId="0" xfId="1" applyFont="1" applyFill="1" applyBorder="1" applyAlignment="1" applyProtection="1">
      <alignment vertical="center"/>
    </xf>
    <xf numFmtId="0" fontId="7" fillId="0" borderId="0" xfId="1" applyFont="1" applyFill="1" applyBorder="1" applyAlignment="1" applyProtection="1">
      <alignment horizontal="right" vertical="center"/>
    </xf>
    <xf numFmtId="0" fontId="8" fillId="5" borderId="9" xfId="1" applyFont="1" applyFill="1" applyBorder="1" applyAlignment="1" applyProtection="1">
      <alignment horizontal="center" vertical="center"/>
    </xf>
    <xf numFmtId="0" fontId="7" fillId="0" borderId="0" xfId="1" applyFont="1" applyAlignment="1" applyProtection="1">
      <alignment horizontal="right" vertical="center"/>
    </xf>
    <xf numFmtId="0" fontId="7" fillId="0" borderId="1" xfId="1" applyFont="1" applyBorder="1" applyAlignment="1" applyProtection="1">
      <alignment horizontal="center" vertical="center" wrapText="1"/>
    </xf>
    <xf numFmtId="0" fontId="7" fillId="0" borderId="1" xfId="1" applyFont="1" applyBorder="1" applyAlignment="1" applyProtection="1">
      <alignment horizontal="center" vertical="center"/>
    </xf>
    <xf numFmtId="4" fontId="0" fillId="0" borderId="1" xfId="1" applyNumberFormat="1" applyFont="1" applyBorder="1" applyAlignment="1" applyProtection="1">
      <alignment vertical="center"/>
    </xf>
    <xf numFmtId="3" fontId="0" fillId="0" borderId="0" xfId="1" applyNumberFormat="1" applyFont="1" applyFill="1" applyAlignment="1" applyProtection="1">
      <alignment vertical="center"/>
    </xf>
    <xf numFmtId="0" fontId="0" fillId="0" borderId="1" xfId="1" applyFont="1" applyBorder="1" applyAlignment="1" applyProtection="1">
      <alignment horizontal="center" vertical="center"/>
    </xf>
    <xf numFmtId="0" fontId="0" fillId="0" borderId="8" xfId="1" applyFont="1" applyBorder="1" applyAlignment="1" applyProtection="1">
      <alignment vertical="center"/>
    </xf>
    <xf numFmtId="0" fontId="0" fillId="0" borderId="10" xfId="1" applyFont="1" applyBorder="1" applyAlignment="1" applyProtection="1">
      <alignment vertical="center"/>
    </xf>
    <xf numFmtId="0" fontId="0" fillId="0" borderId="0" xfId="1" applyFont="1" applyBorder="1" applyAlignment="1" applyProtection="1">
      <alignment vertical="center"/>
    </xf>
    <xf numFmtId="3" fontId="0" fillId="0" borderId="0" xfId="1" applyNumberFormat="1" applyFont="1" applyBorder="1" applyAlignment="1" applyProtection="1">
      <alignment vertical="center"/>
    </xf>
    <xf numFmtId="0" fontId="0" fillId="0" borderId="11" xfId="1" applyFont="1" applyBorder="1" applyAlignment="1" applyProtection="1">
      <alignment vertical="center"/>
    </xf>
    <xf numFmtId="0" fontId="13" fillId="2" borderId="0" xfId="1" applyFont="1" applyFill="1" applyBorder="1" applyAlignment="1" applyProtection="1">
      <alignment vertical="center"/>
    </xf>
    <xf numFmtId="0" fontId="0" fillId="2" borderId="0" xfId="1" applyFont="1" applyFill="1" applyBorder="1" applyAlignment="1" applyProtection="1">
      <alignment vertical="center"/>
    </xf>
    <xf numFmtId="0" fontId="0" fillId="0" borderId="0" xfId="1" applyFont="1" applyAlignment="1" applyProtection="1">
      <alignment horizontal="left" vertical="center"/>
    </xf>
    <xf numFmtId="0" fontId="0" fillId="5" borderId="3" xfId="1" applyFont="1" applyFill="1" applyBorder="1" applyAlignment="1" applyProtection="1">
      <alignment vertical="center"/>
    </xf>
    <xf numFmtId="0" fontId="10" fillId="0" borderId="0" xfId="1" applyFont="1" applyAlignment="1" applyProtection="1">
      <alignment vertical="center"/>
    </xf>
    <xf numFmtId="0" fontId="0" fillId="6" borderId="4" xfId="1" applyFont="1" applyFill="1" applyBorder="1" applyAlignment="1" applyProtection="1">
      <alignment vertical="center"/>
    </xf>
    <xf numFmtId="0" fontId="0" fillId="6" borderId="10" xfId="1" applyFont="1" applyFill="1" applyBorder="1" applyAlignment="1" applyProtection="1">
      <alignment vertical="center"/>
    </xf>
    <xf numFmtId="0" fontId="0" fillId="6" borderId="0" xfId="1" applyFont="1" applyFill="1" applyBorder="1" applyAlignment="1" applyProtection="1">
      <alignment vertical="center"/>
    </xf>
    <xf numFmtId="0" fontId="0" fillId="6" borderId="11" xfId="1" applyFont="1" applyFill="1" applyBorder="1" applyAlignment="1" applyProtection="1">
      <alignment vertical="center"/>
    </xf>
    <xf numFmtId="0" fontId="7" fillId="6" borderId="0" xfId="1" quotePrefix="1" applyFont="1" applyFill="1" applyBorder="1" applyAlignment="1" applyProtection="1">
      <alignment horizontal="center" vertical="center"/>
    </xf>
    <xf numFmtId="0" fontId="7" fillId="6" borderId="10" xfId="1" applyFont="1" applyFill="1" applyBorder="1" applyAlignment="1" applyProtection="1">
      <alignment vertical="center" textRotation="255"/>
    </xf>
    <xf numFmtId="0" fontId="0" fillId="6" borderId="3" xfId="1" applyFont="1" applyFill="1" applyBorder="1" applyAlignment="1" applyProtection="1">
      <alignment vertical="center"/>
    </xf>
    <xf numFmtId="0" fontId="0" fillId="2" borderId="9" xfId="1" applyFont="1" applyFill="1" applyBorder="1" applyAlignment="1" applyProtection="1">
      <alignment vertical="center"/>
    </xf>
    <xf numFmtId="0" fontId="0" fillId="2" borderId="9" xfId="1" applyFont="1" applyFill="1" applyBorder="1" applyAlignment="1" applyProtection="1">
      <alignment horizontal="center" vertical="center"/>
    </xf>
    <xf numFmtId="0" fontId="0" fillId="2" borderId="12" xfId="1" applyFont="1" applyFill="1" applyBorder="1" applyAlignment="1" applyProtection="1">
      <alignment vertical="center"/>
    </xf>
    <xf numFmtId="0" fontId="7" fillId="5" borderId="1" xfId="1" applyFont="1" applyFill="1" applyBorder="1" applyAlignment="1" applyProtection="1">
      <alignment horizontal="center" vertical="center" wrapText="1"/>
    </xf>
    <xf numFmtId="0" fontId="7" fillId="0" borderId="0" xfId="1" applyFont="1" applyAlignment="1" applyProtection="1">
      <alignment horizontal="center" vertical="center" wrapText="1"/>
    </xf>
    <xf numFmtId="0" fontId="18" fillId="0" borderId="0" xfId="1" applyFont="1" applyAlignment="1" applyProtection="1">
      <alignment horizontal="left" vertical="center" wrapText="1"/>
    </xf>
    <xf numFmtId="0" fontId="8" fillId="0" borderId="0" xfId="1" applyFont="1" applyAlignment="1" applyProtection="1">
      <alignment horizontal="center" vertical="center"/>
    </xf>
    <xf numFmtId="0" fontId="8" fillId="0" borderId="0" xfId="1" applyFont="1" applyAlignment="1" applyProtection="1">
      <alignment vertical="center"/>
    </xf>
    <xf numFmtId="0" fontId="7" fillId="5" borderId="1" xfId="1" applyFont="1" applyFill="1" applyBorder="1" applyAlignment="1" applyProtection="1">
      <alignment vertical="center"/>
    </xf>
    <xf numFmtId="164" fontId="7" fillId="0" borderId="1" xfId="1" applyNumberFormat="1" applyFont="1" applyBorder="1" applyAlignment="1" applyProtection="1">
      <alignment vertical="center"/>
    </xf>
    <xf numFmtId="0" fontId="11" fillId="5" borderId="13" xfId="1" applyFont="1" applyFill="1" applyBorder="1" applyAlignment="1" applyProtection="1">
      <alignment vertical="center"/>
    </xf>
    <xf numFmtId="0" fontId="8" fillId="5" borderId="9" xfId="1" applyFont="1" applyFill="1" applyBorder="1" applyAlignment="1" applyProtection="1">
      <alignment vertical="center"/>
    </xf>
    <xf numFmtId="0" fontId="8" fillId="5" borderId="12" xfId="1" applyFont="1" applyFill="1" applyBorder="1" applyAlignment="1" applyProtection="1">
      <alignment vertical="center"/>
    </xf>
    <xf numFmtId="3" fontId="10" fillId="0" borderId="1" xfId="1" applyNumberFormat="1" applyFont="1" applyBorder="1" applyAlignment="1" applyProtection="1">
      <alignment vertical="center"/>
    </xf>
    <xf numFmtId="0" fontId="0" fillId="0" borderId="13" xfId="1" applyFont="1" applyBorder="1" applyAlignment="1" applyProtection="1">
      <alignment vertical="center"/>
    </xf>
    <xf numFmtId="0" fontId="0" fillId="0" borderId="12" xfId="1" applyFont="1" applyBorder="1" applyAlignment="1" applyProtection="1">
      <alignment vertical="center"/>
    </xf>
    <xf numFmtId="3" fontId="7" fillId="0" borderId="1" xfId="1" applyNumberFormat="1" applyFont="1" applyBorder="1" applyAlignment="1" applyProtection="1">
      <alignment vertical="center"/>
    </xf>
    <xf numFmtId="0" fontId="0" fillId="0" borderId="1" xfId="1" quotePrefix="1" applyFont="1" applyBorder="1" applyAlignment="1" applyProtection="1">
      <alignment horizontal="center" vertical="center"/>
    </xf>
    <xf numFmtId="0" fontId="0" fillId="0" borderId="1" xfId="1" quotePrefix="1" applyFont="1" applyFill="1" applyBorder="1" applyAlignment="1" applyProtection="1">
      <alignment horizontal="center" vertical="center"/>
    </xf>
    <xf numFmtId="0" fontId="6" fillId="0" borderId="1" xfId="1" applyFont="1" applyBorder="1" applyAlignment="1" applyProtection="1">
      <alignment horizontal="center" vertical="center"/>
    </xf>
    <xf numFmtId="0" fontId="7" fillId="0" borderId="0" xfId="1" applyFont="1" applyFill="1" applyBorder="1" applyAlignment="1" applyProtection="1">
      <alignment horizontal="center" vertical="center"/>
    </xf>
    <xf numFmtId="3" fontId="7" fillId="0" borderId="0" xfId="1" applyNumberFormat="1" applyFont="1" applyBorder="1" applyAlignment="1" applyProtection="1">
      <alignment vertical="center"/>
    </xf>
    <xf numFmtId="0" fontId="12" fillId="0" borderId="1" xfId="1" quotePrefix="1" applyFont="1" applyBorder="1" applyAlignment="1" applyProtection="1">
      <alignment horizontal="center" vertical="center" wrapText="1"/>
    </xf>
    <xf numFmtId="0" fontId="0" fillId="0" borderId="14" xfId="1" applyFont="1" applyBorder="1" applyAlignment="1" applyProtection="1">
      <alignment vertical="center"/>
    </xf>
    <xf numFmtId="0" fontId="0" fillId="0" borderId="1" xfId="1" applyFont="1" applyFill="1" applyBorder="1" applyAlignment="1" applyProtection="1">
      <alignment vertical="center" wrapText="1" shrinkToFit="1"/>
    </xf>
    <xf numFmtId="0" fontId="20" fillId="0" borderId="0" xfId="1" applyFont="1" applyAlignment="1" applyProtection="1">
      <alignment vertical="center"/>
    </xf>
    <xf numFmtId="0" fontId="11" fillId="8" borderId="13" xfId="1" applyFont="1" applyFill="1" applyBorder="1" applyAlignment="1" applyProtection="1">
      <alignment vertical="center"/>
    </xf>
    <xf numFmtId="0" fontId="8" fillId="8" borderId="9" xfId="1" applyFont="1" applyFill="1" applyBorder="1" applyAlignment="1" applyProtection="1">
      <alignment vertical="center"/>
    </xf>
    <xf numFmtId="0" fontId="8" fillId="8" borderId="9" xfId="1" applyFont="1" applyFill="1" applyBorder="1" applyAlignment="1" applyProtection="1">
      <alignment horizontal="center" vertical="center"/>
    </xf>
    <xf numFmtId="0" fontId="8" fillId="8" borderId="12" xfId="1" applyFont="1" applyFill="1" applyBorder="1" applyAlignment="1" applyProtection="1">
      <alignment vertical="center"/>
    </xf>
    <xf numFmtId="0" fontId="10" fillId="0" borderId="1" xfId="1" applyFont="1" applyBorder="1" applyAlignment="1" applyProtection="1">
      <alignment vertical="center"/>
    </xf>
    <xf numFmtId="0" fontId="0" fillId="0" borderId="0" xfId="1" quotePrefix="1" applyFont="1" applyAlignment="1" applyProtection="1">
      <alignment vertical="center"/>
    </xf>
    <xf numFmtId="0" fontId="7" fillId="8" borderId="1" xfId="1" applyFont="1" applyFill="1" applyBorder="1" applyAlignment="1" applyProtection="1">
      <alignment horizontal="right" vertical="center"/>
    </xf>
    <xf numFmtId="0" fontId="0" fillId="0" borderId="15" xfId="1" applyFont="1" applyBorder="1" applyAlignment="1" applyProtection="1">
      <alignment vertical="center"/>
    </xf>
    <xf numFmtId="3" fontId="10" fillId="0" borderId="16" xfId="1" applyNumberFormat="1" applyFont="1" applyBorder="1" applyAlignment="1" applyProtection="1">
      <alignment vertical="center"/>
    </xf>
    <xf numFmtId="3" fontId="10" fillId="0" borderId="17" xfId="1" applyNumberFormat="1" applyFont="1" applyBorder="1" applyAlignment="1" applyProtection="1">
      <alignment vertical="center"/>
    </xf>
    <xf numFmtId="3" fontId="10" fillId="0" borderId="18" xfId="1" applyNumberFormat="1" applyFont="1" applyBorder="1" applyAlignment="1" applyProtection="1">
      <alignment vertical="center"/>
    </xf>
    <xf numFmtId="3" fontId="10" fillId="0" borderId="20" xfId="1" applyNumberFormat="1" applyFont="1" applyBorder="1" applyAlignment="1" applyProtection="1">
      <alignment vertical="center"/>
    </xf>
    <xf numFmtId="0" fontId="0" fillId="0" borderId="21" xfId="1" applyFont="1" applyBorder="1" applyAlignment="1" applyProtection="1">
      <alignment vertical="center"/>
    </xf>
    <xf numFmtId="0" fontId="0" fillId="0" borderId="22" xfId="1" applyFont="1" applyBorder="1" applyAlignment="1" applyProtection="1">
      <alignment vertical="center"/>
    </xf>
    <xf numFmtId="3" fontId="10" fillId="0" borderId="23" xfId="1" applyNumberFormat="1" applyFont="1" applyBorder="1" applyAlignment="1" applyProtection="1">
      <alignment vertical="center"/>
    </xf>
    <xf numFmtId="164" fontId="7" fillId="6" borderId="1" xfId="1" applyNumberFormat="1" applyFont="1" applyFill="1" applyBorder="1" applyAlignment="1" applyProtection="1">
      <alignment vertical="center"/>
      <protection locked="0"/>
    </xf>
    <xf numFmtId="3" fontId="10" fillId="6" borderId="1" xfId="1" applyNumberFormat="1" applyFont="1" applyFill="1" applyBorder="1" applyAlignment="1" applyProtection="1">
      <alignment vertical="center"/>
      <protection locked="0"/>
    </xf>
    <xf numFmtId="3" fontId="10" fillId="6" borderId="14" xfId="1" applyNumberFormat="1" applyFont="1" applyFill="1" applyBorder="1" applyAlignment="1" applyProtection="1">
      <alignment vertical="center"/>
      <protection locked="0"/>
    </xf>
    <xf numFmtId="165" fontId="10" fillId="6" borderId="1" xfId="1" applyNumberFormat="1" applyFont="1" applyFill="1" applyBorder="1" applyAlignment="1" applyProtection="1">
      <alignment vertical="center"/>
      <protection locked="0"/>
    </xf>
    <xf numFmtId="0" fontId="13" fillId="0" borderId="0" xfId="1" applyFont="1" applyFill="1" applyAlignment="1" applyProtection="1">
      <alignment vertical="center"/>
    </xf>
    <xf numFmtId="0" fontId="0" fillId="0" borderId="0" xfId="1" applyFont="1" applyFill="1" applyAlignment="1" applyProtection="1">
      <alignment horizontal="center" vertical="center"/>
    </xf>
    <xf numFmtId="0" fontId="16" fillId="0" borderId="0" xfId="1" applyFont="1" applyAlignment="1" applyProtection="1">
      <alignment vertical="center"/>
    </xf>
    <xf numFmtId="0" fontId="18" fillId="6" borderId="1" xfId="1" applyFont="1" applyFill="1" applyBorder="1" applyAlignment="1" applyProtection="1">
      <alignment horizontal="center" vertical="center"/>
      <protection locked="0"/>
    </xf>
    <xf numFmtId="0" fontId="21" fillId="0" borderId="0" xfId="1" applyFont="1" applyAlignment="1" applyProtection="1">
      <alignment vertical="center"/>
    </xf>
    <xf numFmtId="0" fontId="21" fillId="0" borderId="11" xfId="1" applyFont="1" applyBorder="1" applyAlignment="1" applyProtection="1">
      <alignment vertical="center"/>
    </xf>
    <xf numFmtId="0" fontId="0" fillId="0" borderId="11" xfId="1" applyFont="1" applyBorder="1" applyAlignment="1" applyProtection="1">
      <alignment horizontal="center" vertical="center"/>
    </xf>
    <xf numFmtId="0" fontId="7" fillId="0" borderId="0" xfId="1" applyFont="1" applyFill="1" applyBorder="1" applyAlignment="1" applyProtection="1">
      <alignment horizontal="left" vertical="center"/>
    </xf>
    <xf numFmtId="0" fontId="0" fillId="8" borderId="15" xfId="1" applyFont="1" applyFill="1" applyBorder="1" applyAlignment="1" applyProtection="1">
      <alignment horizontal="center" vertical="center"/>
    </xf>
    <xf numFmtId="0" fontId="0" fillId="8" borderId="0" xfId="1" applyFont="1" applyFill="1" applyBorder="1" applyAlignment="1" applyProtection="1">
      <alignment horizontal="center" vertical="center"/>
    </xf>
    <xf numFmtId="0" fontId="0" fillId="8" borderId="22" xfId="1" applyFont="1" applyFill="1" applyBorder="1" applyAlignment="1" applyProtection="1">
      <alignment horizontal="center" vertical="center"/>
    </xf>
    <xf numFmtId="3" fontId="0" fillId="0" borderId="1" xfId="1" applyNumberFormat="1" applyFont="1" applyBorder="1" applyAlignment="1" applyProtection="1">
      <alignment vertical="center"/>
    </xf>
    <xf numFmtId="3" fontId="0" fillId="0" borderId="24" xfId="1" applyNumberFormat="1" applyFont="1" applyBorder="1" applyAlignment="1" applyProtection="1">
      <alignment vertical="center"/>
    </xf>
    <xf numFmtId="3" fontId="0" fillId="0" borderId="25" xfId="1" applyNumberFormat="1" applyFont="1" applyBorder="1" applyAlignment="1" applyProtection="1">
      <alignment vertical="center"/>
    </xf>
    <xf numFmtId="3" fontId="0" fillId="0" borderId="16" xfId="1" applyNumberFormat="1" applyFont="1" applyBorder="1" applyAlignment="1" applyProtection="1">
      <alignment vertical="center"/>
    </xf>
    <xf numFmtId="3" fontId="0" fillId="0" borderId="17" xfId="1" applyNumberFormat="1" applyFont="1" applyBorder="1" applyAlignment="1" applyProtection="1">
      <alignment vertical="center"/>
    </xf>
    <xf numFmtId="3" fontId="0" fillId="0" borderId="20" xfId="1" applyNumberFormat="1" applyFont="1" applyBorder="1" applyAlignment="1" applyProtection="1">
      <alignment vertical="center"/>
    </xf>
    <xf numFmtId="3" fontId="0" fillId="0" borderId="23" xfId="1" applyNumberFormat="1" applyFont="1" applyBorder="1" applyAlignment="1" applyProtection="1">
      <alignment vertical="center"/>
    </xf>
    <xf numFmtId="0" fontId="0" fillId="0" borderId="12" xfId="1" applyFont="1" applyBorder="1" applyAlignment="1" applyProtection="1">
      <alignment horizontal="center" vertical="center"/>
    </xf>
    <xf numFmtId="0" fontId="9" fillId="0" borderId="0" xfId="1" applyFont="1" applyBorder="1" applyAlignment="1" applyProtection="1">
      <alignment horizontal="center" vertical="center"/>
    </xf>
    <xf numFmtId="0" fontId="7" fillId="5" borderId="21" xfId="1" applyFont="1" applyFill="1" applyBorder="1" applyAlignment="1" applyProtection="1">
      <alignment horizontal="center" vertical="center"/>
    </xf>
    <xf numFmtId="0" fontId="7" fillId="0" borderId="0" xfId="1" applyFont="1" applyBorder="1" applyAlignment="1" applyProtection="1">
      <alignment horizontal="center" vertical="center"/>
    </xf>
    <xf numFmtId="0" fontId="7" fillId="0" borderId="0" xfId="1" applyFont="1" applyBorder="1" applyAlignment="1" applyProtection="1">
      <alignment horizontal="center" vertical="center" wrapText="1"/>
    </xf>
    <xf numFmtId="0" fontId="0" fillId="5" borderId="15" xfId="1" applyFont="1" applyFill="1" applyBorder="1" applyAlignment="1" applyProtection="1">
      <alignment vertical="center"/>
    </xf>
    <xf numFmtId="0" fontId="0" fillId="5" borderId="26" xfId="1" applyFont="1" applyFill="1" applyBorder="1" applyAlignment="1" applyProtection="1">
      <alignment vertical="center"/>
    </xf>
    <xf numFmtId="0" fontId="0" fillId="5" borderId="0" xfId="1" applyFont="1" applyFill="1" applyBorder="1" applyAlignment="1" applyProtection="1">
      <alignment vertical="center"/>
    </xf>
    <xf numFmtId="0" fontId="0" fillId="5" borderId="27" xfId="1" applyFont="1" applyFill="1" applyBorder="1" applyAlignment="1" applyProtection="1">
      <alignment vertical="center"/>
    </xf>
    <xf numFmtId="0" fontId="0" fillId="5" borderId="22" xfId="1" applyFont="1" applyFill="1" applyBorder="1" applyAlignment="1" applyProtection="1">
      <alignment vertical="center"/>
    </xf>
    <xf numFmtId="0" fontId="0" fillId="5" borderId="28" xfId="1" applyFont="1" applyFill="1" applyBorder="1" applyAlignment="1" applyProtection="1">
      <alignment vertical="center"/>
    </xf>
    <xf numFmtId="3" fontId="0" fillId="0" borderId="14" xfId="1" applyNumberFormat="1" applyFont="1" applyBorder="1" applyAlignment="1" applyProtection="1">
      <alignment vertical="center"/>
    </xf>
    <xf numFmtId="3" fontId="0" fillId="0" borderId="21" xfId="1" applyNumberFormat="1" applyFont="1" applyBorder="1" applyAlignment="1" applyProtection="1">
      <alignment vertical="center"/>
    </xf>
    <xf numFmtId="49" fontId="0" fillId="0" borderId="13" xfId="1" applyNumberFormat="1" applyFont="1" applyBorder="1" applyAlignment="1" applyProtection="1">
      <alignment horizontal="center" vertical="center"/>
    </xf>
    <xf numFmtId="49" fontId="0" fillId="0" borderId="29" xfId="1" applyNumberFormat="1" applyFont="1" applyBorder="1" applyAlignment="1" applyProtection="1">
      <alignment horizontal="center" vertical="center"/>
    </xf>
    <xf numFmtId="3" fontId="0" fillId="0" borderId="30" xfId="1" applyNumberFormat="1" applyFont="1" applyBorder="1" applyAlignment="1" applyProtection="1">
      <alignment vertical="center"/>
    </xf>
    <xf numFmtId="3" fontId="0" fillId="0" borderId="31" xfId="1" applyNumberFormat="1" applyFont="1" applyBorder="1" applyAlignment="1" applyProtection="1">
      <alignment vertical="center"/>
    </xf>
    <xf numFmtId="49" fontId="12" fillId="0" borderId="13" xfId="1" applyNumberFormat="1" applyFont="1" applyBorder="1" applyAlignment="1" applyProtection="1">
      <alignment horizontal="center" vertical="center" wrapText="1"/>
    </xf>
    <xf numFmtId="49" fontId="0" fillId="0" borderId="32" xfId="1" applyNumberFormat="1" applyFont="1" applyBorder="1" applyAlignment="1" applyProtection="1">
      <alignment horizontal="center" vertical="center"/>
    </xf>
    <xf numFmtId="0" fontId="18" fillId="0" borderId="0" xfId="1" applyFont="1" applyAlignment="1" applyProtection="1">
      <alignment horizontal="center" vertical="center" wrapText="1"/>
    </xf>
    <xf numFmtId="0" fontId="0" fillId="8" borderId="15" xfId="1" applyFont="1" applyFill="1" applyBorder="1" applyAlignment="1" applyProtection="1">
      <alignment vertical="center"/>
    </xf>
    <xf numFmtId="0" fontId="18" fillId="8" borderId="15" xfId="1" applyFont="1" applyFill="1" applyBorder="1" applyAlignment="1" applyProtection="1">
      <alignment horizontal="center" vertical="center" wrapText="1"/>
    </xf>
    <xf numFmtId="0" fontId="0" fillId="8" borderId="0" xfId="1" applyFont="1" applyFill="1" applyBorder="1" applyAlignment="1" applyProtection="1">
      <alignment vertical="center"/>
    </xf>
    <xf numFmtId="0" fontId="18" fillId="8" borderId="0" xfId="1" applyFont="1" applyFill="1" applyBorder="1" applyAlignment="1" applyProtection="1">
      <alignment horizontal="center" vertical="center" wrapText="1"/>
    </xf>
    <xf numFmtId="0" fontId="0" fillId="8" borderId="22" xfId="1" applyFont="1" applyFill="1" applyBorder="1" applyAlignment="1" applyProtection="1">
      <alignment vertical="center"/>
    </xf>
    <xf numFmtId="0" fontId="18" fillId="8" borderId="22" xfId="1" applyFont="1" applyFill="1" applyBorder="1" applyAlignment="1" applyProtection="1">
      <alignment horizontal="center" vertical="center" wrapText="1"/>
    </xf>
    <xf numFmtId="0" fontId="7" fillId="8" borderId="26" xfId="1" applyFont="1" applyFill="1" applyBorder="1" applyAlignment="1" applyProtection="1">
      <alignment vertical="center"/>
    </xf>
    <xf numFmtId="0" fontId="7" fillId="8" borderId="28" xfId="1" applyFont="1" applyFill="1" applyBorder="1" applyAlignment="1" applyProtection="1">
      <alignment vertical="center"/>
    </xf>
    <xf numFmtId="3" fontId="0" fillId="0" borderId="1" xfId="1" applyNumberFormat="1" applyFont="1" applyFill="1" applyBorder="1" applyAlignment="1" applyProtection="1">
      <alignment vertical="center"/>
    </xf>
    <xf numFmtId="0" fontId="0" fillId="0" borderId="34" xfId="1" applyFont="1" applyBorder="1" applyAlignment="1" applyProtection="1">
      <alignment horizontal="center" vertical="center"/>
    </xf>
    <xf numFmtId="3" fontId="0" fillId="0" borderId="14" xfId="1" applyNumberFormat="1" applyFont="1" applyFill="1" applyBorder="1" applyAlignment="1" applyProtection="1">
      <alignment vertical="center"/>
    </xf>
    <xf numFmtId="0" fontId="0" fillId="0" borderId="31" xfId="1" applyFont="1" applyBorder="1" applyAlignment="1" applyProtection="1">
      <alignment vertical="center"/>
    </xf>
    <xf numFmtId="0" fontId="0" fillId="0" borderId="20" xfId="1" applyFont="1" applyBorder="1" applyAlignment="1" applyProtection="1">
      <alignment vertical="center"/>
    </xf>
    <xf numFmtId="3" fontId="0" fillId="6" borderId="1" xfId="1" applyNumberFormat="1" applyFont="1" applyFill="1" applyBorder="1" applyAlignment="1" applyProtection="1">
      <alignment vertical="center"/>
      <protection locked="0"/>
    </xf>
    <xf numFmtId="3" fontId="0" fillId="6" borderId="14" xfId="1" applyNumberFormat="1" applyFont="1" applyFill="1" applyBorder="1" applyAlignment="1" applyProtection="1">
      <alignment vertical="center"/>
      <protection locked="0"/>
    </xf>
    <xf numFmtId="3" fontId="0" fillId="6" borderId="31" xfId="1" applyNumberFormat="1" applyFont="1" applyFill="1" applyBorder="1" applyAlignment="1" applyProtection="1">
      <alignment vertical="center"/>
      <protection locked="0"/>
    </xf>
    <xf numFmtId="0" fontId="22" fillId="2" borderId="0" xfId="1" applyFont="1" applyFill="1" applyAlignment="1" applyProtection="1">
      <alignment vertical="center"/>
    </xf>
    <xf numFmtId="0" fontId="22" fillId="0" borderId="0" xfId="1" applyFont="1" applyFill="1" applyAlignment="1" applyProtection="1">
      <alignment vertical="center"/>
    </xf>
    <xf numFmtId="3" fontId="0" fillId="9" borderId="1" xfId="1" applyNumberFormat="1" applyFont="1" applyFill="1" applyBorder="1" applyAlignment="1" applyProtection="1">
      <alignment vertical="center"/>
    </xf>
    <xf numFmtId="3" fontId="0" fillId="9" borderId="13" xfId="1" applyNumberFormat="1" applyFont="1" applyFill="1" applyBorder="1" applyAlignment="1" applyProtection="1">
      <alignment vertical="center"/>
    </xf>
    <xf numFmtId="3" fontId="0" fillId="9" borderId="21" xfId="1" applyNumberFormat="1" applyFont="1" applyFill="1" applyBorder="1" applyAlignment="1" applyProtection="1">
      <alignment vertical="center"/>
    </xf>
    <xf numFmtId="3" fontId="0" fillId="9" borderId="25" xfId="1" applyNumberFormat="1" applyFont="1" applyFill="1" applyBorder="1" applyAlignment="1" applyProtection="1">
      <alignment vertical="center"/>
    </xf>
    <xf numFmtId="3" fontId="0" fillId="0" borderId="32" xfId="1" applyNumberFormat="1" applyFont="1" applyBorder="1" applyAlignment="1" applyProtection="1">
      <alignment vertical="center"/>
    </xf>
    <xf numFmtId="3" fontId="7" fillId="0" borderId="36" xfId="1" applyNumberFormat="1" applyFont="1" applyBorder="1" applyAlignment="1" applyProtection="1">
      <alignment vertical="center"/>
    </xf>
    <xf numFmtId="0" fontId="0" fillId="8" borderId="26" xfId="1" applyFont="1" applyFill="1" applyBorder="1" applyAlignment="1" applyProtection="1">
      <alignment vertical="center"/>
    </xf>
    <xf numFmtId="0" fontId="0" fillId="8" borderId="27" xfId="1" applyFont="1" applyFill="1" applyBorder="1" applyAlignment="1" applyProtection="1">
      <alignment vertical="center"/>
    </xf>
    <xf numFmtId="0" fontId="0" fillId="8" borderId="28" xfId="1" applyFont="1" applyFill="1" applyBorder="1" applyAlignment="1" applyProtection="1">
      <alignment vertical="center"/>
    </xf>
    <xf numFmtId="3" fontId="0" fillId="0" borderId="12" xfId="1" applyNumberFormat="1" applyFont="1" applyBorder="1" applyAlignment="1" applyProtection="1">
      <alignment vertical="center"/>
    </xf>
    <xf numFmtId="0" fontId="0" fillId="0" borderId="37" xfId="1" applyFont="1" applyBorder="1" applyAlignment="1" applyProtection="1">
      <alignment vertical="center"/>
    </xf>
    <xf numFmtId="0" fontId="0" fillId="0" borderId="38" xfId="1" applyFont="1" applyBorder="1" applyAlignment="1" applyProtection="1">
      <alignment vertical="center"/>
    </xf>
    <xf numFmtId="0" fontId="10" fillId="2" borderId="0" xfId="1" applyFont="1" applyFill="1" applyBorder="1" applyAlignment="1" applyProtection="1"/>
    <xf numFmtId="0" fontId="10" fillId="0" borderId="0" xfId="1" applyFont="1" applyFill="1" applyBorder="1" applyAlignment="1" applyProtection="1"/>
    <xf numFmtId="0" fontId="10" fillId="0" borderId="0" xfId="1" applyFont="1" applyBorder="1" applyAlignment="1" applyProtection="1"/>
    <xf numFmtId="0" fontId="7" fillId="0" borderId="0" xfId="1" applyFont="1" applyBorder="1" applyAlignment="1" applyProtection="1">
      <alignment horizontal="left"/>
    </xf>
    <xf numFmtId="0" fontId="21" fillId="0" borderId="0" xfId="1" applyFont="1" applyFill="1" applyAlignment="1" applyProtection="1">
      <alignment vertical="center"/>
    </xf>
    <xf numFmtId="0" fontId="36" fillId="0" borderId="0" xfId="1" applyNumberFormat="1" applyFont="1" applyFill="1" applyAlignment="1" applyProtection="1">
      <alignment vertical="center"/>
    </xf>
    <xf numFmtId="0" fontId="25" fillId="0" borderId="0" xfId="1" applyFont="1" applyFill="1" applyAlignment="1" applyProtection="1">
      <alignment vertical="center"/>
    </xf>
    <xf numFmtId="0" fontId="25" fillId="0" borderId="0" xfId="1" applyFont="1" applyAlignment="1" applyProtection="1">
      <alignment vertical="center"/>
    </xf>
    <xf numFmtId="0" fontId="30" fillId="0" borderId="12" xfId="1" applyFont="1" applyFill="1" applyBorder="1" applyAlignment="1" applyProtection="1">
      <alignment horizontal="center" vertical="center" wrapText="1"/>
    </xf>
    <xf numFmtId="0" fontId="30" fillId="0" borderId="1" xfId="1" applyFont="1" applyFill="1" applyBorder="1" applyAlignment="1" applyProtection="1">
      <alignment horizontal="center" vertical="center" wrapText="1"/>
    </xf>
    <xf numFmtId="0" fontId="29" fillId="0" borderId="0" xfId="1" applyFont="1" applyFill="1" applyAlignment="1" applyProtection="1">
      <alignment vertical="center"/>
    </xf>
    <xf numFmtId="0" fontId="29" fillId="0" borderId="0" xfId="1" applyFont="1" applyAlignment="1" applyProtection="1">
      <alignment vertical="center"/>
    </xf>
    <xf numFmtId="0" fontId="29" fillId="0" borderId="14" xfId="1" applyFont="1" applyFill="1" applyBorder="1" applyAlignment="1" applyProtection="1">
      <alignment vertical="center"/>
    </xf>
    <xf numFmtId="44" fontId="29" fillId="0" borderId="14" xfId="4" applyFont="1" applyFill="1" applyBorder="1" applyAlignment="1" applyProtection="1">
      <alignment vertical="center" wrapText="1"/>
    </xf>
    <xf numFmtId="0" fontId="29" fillId="0" borderId="14" xfId="1" applyFont="1" applyFill="1" applyBorder="1" applyAlignment="1" applyProtection="1">
      <alignment horizontal="center" vertical="center"/>
    </xf>
    <xf numFmtId="4" fontId="29" fillId="7" borderId="14" xfId="1" applyNumberFormat="1" applyFont="1" applyFill="1" applyBorder="1" applyAlignment="1" applyProtection="1">
      <alignment vertical="center"/>
    </xf>
    <xf numFmtId="44" fontId="30" fillId="0" borderId="14" xfId="4" applyFont="1" applyBorder="1" applyAlignment="1" applyProtection="1">
      <alignment vertical="center" wrapText="1"/>
    </xf>
    <xf numFmtId="0" fontId="29" fillId="0" borderId="40" xfId="1" applyFont="1" applyFill="1" applyBorder="1" applyAlignment="1" applyProtection="1">
      <alignment vertical="center"/>
    </xf>
    <xf numFmtId="2" fontId="29" fillId="0" borderId="40" xfId="1" applyNumberFormat="1" applyFont="1" applyFill="1" applyBorder="1" applyAlignment="1" applyProtection="1">
      <alignment vertical="center"/>
    </xf>
    <xf numFmtId="2" fontId="29" fillId="7" borderId="40" xfId="1" applyNumberFormat="1" applyFont="1" applyFill="1" applyBorder="1" applyAlignment="1" applyProtection="1">
      <alignment vertical="center"/>
    </xf>
    <xf numFmtId="44" fontId="30" fillId="0" borderId="40" xfId="1" applyNumberFormat="1" applyFont="1" applyBorder="1" applyAlignment="1" applyProtection="1">
      <alignment vertical="center" wrapText="1"/>
    </xf>
    <xf numFmtId="0" fontId="30" fillId="0" borderId="2" xfId="1" applyFont="1" applyFill="1" applyBorder="1" applyAlignment="1" applyProtection="1">
      <alignment horizontal="center" vertical="center" wrapText="1"/>
    </xf>
    <xf numFmtId="0" fontId="29" fillId="0" borderId="41" xfId="1" applyFont="1" applyFill="1" applyBorder="1" applyAlignment="1" applyProtection="1">
      <alignment vertical="center"/>
    </xf>
    <xf numFmtId="44" fontId="29" fillId="0" borderId="41" xfId="4" applyFont="1" applyFill="1" applyBorder="1" applyAlignment="1" applyProtection="1">
      <alignment vertical="center" wrapText="1"/>
    </xf>
    <xf numFmtId="0" fontId="29" fillId="0" borderId="41" xfId="1" applyFont="1" applyFill="1" applyBorder="1" applyAlignment="1" applyProtection="1">
      <alignment horizontal="center" vertical="center"/>
    </xf>
    <xf numFmtId="2" fontId="29" fillId="7" borderId="41" xfId="1" applyNumberFormat="1" applyFont="1" applyFill="1" applyBorder="1" applyAlignment="1" applyProtection="1">
      <alignment vertical="center"/>
    </xf>
    <xf numFmtId="44" fontId="30" fillId="0" borderId="41" xfId="4" applyFont="1" applyBorder="1" applyAlignment="1" applyProtection="1">
      <alignment vertical="center" wrapText="1"/>
    </xf>
    <xf numFmtId="0" fontId="29" fillId="0" borderId="42" xfId="1" applyFont="1" applyFill="1" applyBorder="1" applyAlignment="1" applyProtection="1">
      <alignment vertical="center"/>
    </xf>
    <xf numFmtId="44" fontId="29" fillId="0" borderId="42" xfId="4" applyFont="1" applyFill="1" applyBorder="1" applyAlignment="1" applyProtection="1">
      <alignment vertical="center" wrapText="1"/>
    </xf>
    <xf numFmtId="0" fontId="29" fillId="0" borderId="42" xfId="1" applyFont="1" applyFill="1" applyBorder="1" applyAlignment="1" applyProtection="1">
      <alignment horizontal="center" vertical="center"/>
    </xf>
    <xf numFmtId="2" fontId="29" fillId="7" borderId="42" xfId="1" applyNumberFormat="1" applyFont="1" applyFill="1" applyBorder="1" applyAlignment="1" applyProtection="1">
      <alignment vertical="center"/>
    </xf>
    <xf numFmtId="44" fontId="30" fillId="0" borderId="42" xfId="4" applyFont="1" applyBorder="1" applyAlignment="1" applyProtection="1">
      <alignment vertical="center" wrapText="1"/>
    </xf>
    <xf numFmtId="44" fontId="29" fillId="0" borderId="1" xfId="4" applyFont="1" applyFill="1" applyBorder="1" applyAlignment="1" applyProtection="1">
      <alignment vertical="center" wrapText="1"/>
    </xf>
    <xf numFmtId="0" fontId="29" fillId="0" borderId="14" xfId="1" applyFont="1" applyFill="1" applyBorder="1" applyAlignment="1" applyProtection="1">
      <alignment horizontal="center"/>
    </xf>
    <xf numFmtId="44" fontId="30" fillId="0" borderId="1" xfId="4" applyFont="1" applyBorder="1" applyAlignment="1" applyProtection="1">
      <alignment vertical="center" wrapText="1"/>
    </xf>
    <xf numFmtId="0" fontId="15" fillId="7" borderId="13" xfId="1" applyFont="1" applyFill="1" applyBorder="1" applyAlignment="1" applyProtection="1">
      <alignment vertical="center"/>
    </xf>
    <xf numFmtId="0" fontId="15" fillId="7" borderId="9" xfId="1" applyFont="1" applyFill="1" applyBorder="1" applyAlignment="1" applyProtection="1">
      <alignment vertical="center"/>
    </xf>
    <xf numFmtId="0" fontId="21" fillId="7" borderId="9" xfId="1" applyFont="1" applyFill="1" applyBorder="1" applyAlignment="1" applyProtection="1">
      <alignment vertical="center"/>
    </xf>
    <xf numFmtId="0" fontId="32" fillId="7" borderId="12" xfId="1" applyFont="1" applyFill="1" applyBorder="1" applyAlignment="1" applyProtection="1">
      <alignment horizontal="right" vertical="center"/>
    </xf>
    <xf numFmtId="44" fontId="32" fillId="0" borderId="1" xfId="4" applyFont="1" applyFill="1" applyBorder="1" applyAlignment="1" applyProtection="1">
      <alignment horizontal="center" vertical="center"/>
    </xf>
    <xf numFmtId="0" fontId="15" fillId="0" borderId="0" xfId="1" applyFont="1" applyFill="1" applyBorder="1" applyAlignment="1" applyProtection="1">
      <alignment vertical="center"/>
    </xf>
    <xf numFmtId="0" fontId="21" fillId="0" borderId="0" xfId="1" applyFont="1" applyFill="1" applyBorder="1" applyAlignment="1" applyProtection="1">
      <alignment vertical="center"/>
    </xf>
    <xf numFmtId="0" fontId="15" fillId="0" borderId="0" xfId="1" applyFont="1" applyFill="1" applyBorder="1" applyAlignment="1" applyProtection="1">
      <alignment horizontal="right"/>
    </xf>
    <xf numFmtId="169" fontId="21" fillId="0" borderId="0" xfId="2" applyNumberFormat="1" applyFont="1" applyFill="1" applyBorder="1" applyAlignment="1" applyProtection="1">
      <alignment horizontal="center" vertical="center"/>
    </xf>
    <xf numFmtId="0" fontId="9" fillId="2" borderId="0" xfId="1" applyFont="1" applyFill="1" applyAlignment="1" applyProtection="1">
      <alignment vertical="center"/>
    </xf>
    <xf numFmtId="0" fontId="10" fillId="2" borderId="0" xfId="1" applyFont="1" applyFill="1" applyAlignment="1" applyProtection="1">
      <alignment vertical="center"/>
    </xf>
    <xf numFmtId="0" fontId="10" fillId="0" borderId="0" xfId="1" applyFont="1" applyFill="1" applyAlignment="1" applyProtection="1">
      <alignment vertical="center"/>
    </xf>
    <xf numFmtId="168" fontId="0" fillId="0" borderId="1" xfId="1" applyNumberFormat="1" applyFont="1" applyBorder="1" applyAlignment="1" applyProtection="1">
      <alignment vertical="center"/>
    </xf>
    <xf numFmtId="0" fontId="0" fillId="0" borderId="0" xfId="1" quotePrefix="1" applyFont="1" applyAlignment="1" applyProtection="1">
      <alignment horizontal="center" vertical="center"/>
    </xf>
    <xf numFmtId="168" fontId="0" fillId="0" borderId="0" xfId="1" applyNumberFormat="1" applyFont="1" applyAlignment="1" applyProtection="1">
      <alignment vertical="center"/>
    </xf>
    <xf numFmtId="4" fontId="7" fillId="0" borderId="1" xfId="1" applyNumberFormat="1" applyFont="1" applyBorder="1" applyAlignment="1" applyProtection="1">
      <alignment vertical="center"/>
    </xf>
    <xf numFmtId="4" fontId="7" fillId="0" borderId="0" xfId="5" applyNumberFormat="1" applyFont="1" applyFill="1" applyBorder="1" applyAlignment="1" applyProtection="1"/>
    <xf numFmtId="4" fontId="0" fillId="0" borderId="0" xfId="1" applyNumberFormat="1" applyFont="1" applyBorder="1" applyAlignment="1" applyProtection="1">
      <alignment vertical="center"/>
    </xf>
    <xf numFmtId="4" fontId="10" fillId="0" borderId="1" xfId="1" applyNumberFormat="1" applyFont="1" applyBorder="1" applyAlignment="1" applyProtection="1">
      <alignment vertical="center"/>
    </xf>
    <xf numFmtId="168" fontId="0" fillId="6" borderId="1" xfId="1" applyNumberFormat="1" applyFont="1" applyFill="1" applyBorder="1" applyAlignment="1" applyProtection="1">
      <alignment vertical="center"/>
      <protection locked="0"/>
    </xf>
    <xf numFmtId="4" fontId="0" fillId="0" borderId="0" xfId="1" applyNumberFormat="1" applyFont="1" applyAlignment="1" applyProtection="1">
      <alignment vertical="center"/>
    </xf>
    <xf numFmtId="167" fontId="10" fillId="2" borderId="0" xfId="1" applyNumberFormat="1" applyFont="1" applyFill="1" applyBorder="1" applyAlignment="1" applyProtection="1"/>
    <xf numFmtId="0" fontId="9" fillId="0" borderId="13" xfId="1" applyFont="1" applyBorder="1" applyAlignment="1" applyProtection="1">
      <alignment horizontal="center" vertical="center"/>
    </xf>
    <xf numFmtId="0" fontId="9" fillId="0" borderId="12" xfId="1" applyFont="1" applyBorder="1" applyAlignment="1" applyProtection="1">
      <alignment horizontal="center" vertical="center"/>
    </xf>
    <xf numFmtId="0" fontId="28" fillId="0" borderId="1" xfId="1" applyFont="1" applyBorder="1" applyAlignment="1" applyProtection="1">
      <alignment horizontal="center" vertical="center" wrapText="1"/>
    </xf>
    <xf numFmtId="0" fontId="27" fillId="0" borderId="1" xfId="1" applyFont="1" applyBorder="1" applyAlignment="1" applyProtection="1">
      <alignment horizontal="center" vertical="center" wrapText="1"/>
    </xf>
    <xf numFmtId="0" fontId="28" fillId="0" borderId="1" xfId="1" applyFont="1" applyBorder="1" applyAlignment="1" applyProtection="1">
      <alignment horizontal="center" vertical="center"/>
    </xf>
    <xf numFmtId="7" fontId="28" fillId="0" borderId="43" xfId="4" applyNumberFormat="1" applyFont="1" applyBorder="1" applyAlignment="1" applyProtection="1">
      <alignment vertical="center"/>
    </xf>
    <xf numFmtId="0" fontId="28" fillId="0" borderId="43" xfId="1" applyFont="1" applyBorder="1" applyAlignment="1" applyProtection="1">
      <alignment vertical="center"/>
    </xf>
    <xf numFmtId="0" fontId="28" fillId="0" borderId="1" xfId="1" applyFont="1" applyBorder="1" applyAlignment="1" applyProtection="1">
      <alignment vertical="center"/>
    </xf>
    <xf numFmtId="170" fontId="28" fillId="0" borderId="45" xfId="1" applyNumberFormat="1" applyFont="1" applyBorder="1" applyAlignment="1" applyProtection="1">
      <alignment vertical="center"/>
    </xf>
    <xf numFmtId="0" fontId="0" fillId="0" borderId="13" xfId="1" applyFont="1" applyBorder="1" applyAlignment="1" applyProtection="1">
      <alignment horizontal="center" vertical="center" wrapText="1"/>
    </xf>
    <xf numFmtId="0" fontId="0" fillId="0" borderId="9" xfId="1" applyFont="1" applyBorder="1" applyAlignment="1" applyProtection="1">
      <alignment vertical="center"/>
    </xf>
    <xf numFmtId="0" fontId="28" fillId="0" borderId="2" xfId="1" applyFont="1" applyBorder="1" applyAlignment="1" applyProtection="1">
      <alignment vertical="center"/>
    </xf>
    <xf numFmtId="0" fontId="27" fillId="0" borderId="2" xfId="1" applyFont="1" applyBorder="1" applyAlignment="1" applyProtection="1">
      <alignment horizontal="center" vertical="center" wrapText="1"/>
    </xf>
    <xf numFmtId="0" fontId="28" fillId="0" borderId="2" xfId="1" applyFont="1" applyBorder="1" applyAlignment="1" applyProtection="1">
      <alignment horizontal="center" vertical="center"/>
    </xf>
    <xf numFmtId="0" fontId="30" fillId="0" borderId="2" xfId="1" applyFont="1" applyBorder="1" applyAlignment="1" applyProtection="1">
      <alignment horizontal="center" vertical="center" wrapText="1"/>
    </xf>
    <xf numFmtId="0" fontId="30" fillId="0" borderId="1" xfId="1" applyFont="1" applyBorder="1" applyAlignment="1" applyProtection="1">
      <alignment horizontal="center" vertical="center" wrapText="1"/>
    </xf>
    <xf numFmtId="0" fontId="29" fillId="0" borderId="13" xfId="1" applyFont="1" applyBorder="1" applyAlignment="1" applyProtection="1">
      <alignment vertical="center"/>
    </xf>
    <xf numFmtId="170" fontId="29" fillId="0" borderId="1" xfId="1" applyNumberFormat="1" applyFont="1" applyBorder="1" applyAlignment="1" applyProtection="1">
      <alignment vertical="center"/>
    </xf>
    <xf numFmtId="0" fontId="28" fillId="0" borderId="0" xfId="1" applyFont="1" applyAlignment="1" applyProtection="1">
      <alignment vertical="center"/>
    </xf>
    <xf numFmtId="0" fontId="7" fillId="0" borderId="43" xfId="1" applyFont="1" applyBorder="1" applyAlignment="1" applyProtection="1">
      <alignment vertical="center"/>
    </xf>
    <xf numFmtId="0" fontId="0" fillId="0" borderId="43" xfId="1" applyFont="1" applyBorder="1" applyAlignment="1" applyProtection="1">
      <alignment vertical="center"/>
    </xf>
    <xf numFmtId="0" fontId="6" fillId="0" borderId="11" xfId="1" applyFont="1" applyBorder="1" applyAlignment="1" applyProtection="1">
      <alignment horizontal="center" vertical="center"/>
    </xf>
    <xf numFmtId="0" fontId="0" fillId="0" borderId="2" xfId="1" applyFont="1" applyBorder="1" applyAlignment="1" applyProtection="1">
      <alignment vertical="center"/>
    </xf>
    <xf numFmtId="0" fontId="7" fillId="0" borderId="10" xfId="1" applyFont="1" applyBorder="1" applyAlignment="1" applyProtection="1">
      <alignment vertical="center"/>
    </xf>
    <xf numFmtId="0" fontId="6" fillId="0" borderId="10" xfId="1" applyFont="1" applyBorder="1" applyAlignment="1" applyProtection="1">
      <alignment vertical="center"/>
    </xf>
    <xf numFmtId="0" fontId="8" fillId="0" borderId="6" xfId="1" applyFont="1" applyBorder="1" applyAlignment="1" applyProtection="1">
      <alignment vertical="center"/>
    </xf>
    <xf numFmtId="0" fontId="6" fillId="0" borderId="7" xfId="1" applyFont="1" applyBorder="1" applyAlignment="1" applyProtection="1">
      <alignment vertical="center"/>
    </xf>
    <xf numFmtId="0" fontId="8" fillId="0" borderId="8" xfId="1" applyFont="1" applyBorder="1" applyAlignment="1" applyProtection="1">
      <alignment vertical="center"/>
    </xf>
    <xf numFmtId="0" fontId="6" fillId="0" borderId="10" xfId="1" applyFont="1" applyFill="1" applyBorder="1" applyAlignment="1" applyProtection="1">
      <alignment vertical="center"/>
    </xf>
    <xf numFmtId="4" fontId="7" fillId="6" borderId="1" xfId="1" applyNumberFormat="1" applyFont="1" applyFill="1" applyBorder="1" applyAlignment="1" applyProtection="1">
      <alignment vertical="center"/>
      <protection locked="0"/>
    </xf>
    <xf numFmtId="0" fontId="13" fillId="2" borderId="3"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0" fillId="5" borderId="4" xfId="1" applyFont="1" applyFill="1" applyBorder="1" applyAlignment="1" applyProtection="1">
      <alignment vertical="center"/>
    </xf>
    <xf numFmtId="0" fontId="7" fillId="2" borderId="0" xfId="1" applyFont="1" applyFill="1" applyBorder="1" applyAlignment="1" applyProtection="1">
      <alignment vertical="center"/>
    </xf>
    <xf numFmtId="0" fontId="7" fillId="2" borderId="0" xfId="1" applyFont="1" applyFill="1" applyBorder="1" applyAlignment="1" applyProtection="1">
      <alignment horizontal="center" vertical="center"/>
    </xf>
    <xf numFmtId="0" fontId="18" fillId="0" borderId="0" xfId="1" applyFont="1" applyAlignment="1" applyProtection="1">
      <alignment vertical="center"/>
    </xf>
    <xf numFmtId="17" fontId="7" fillId="5" borderId="47" xfId="1" applyNumberFormat="1" applyFont="1" applyFill="1" applyBorder="1" applyAlignment="1" applyProtection="1">
      <alignment horizontal="center" vertical="center"/>
    </xf>
    <xf numFmtId="17" fontId="7" fillId="2" borderId="47" xfId="1" applyNumberFormat="1" applyFont="1" applyFill="1" applyBorder="1" applyAlignment="1" applyProtection="1">
      <alignment horizontal="center" vertical="center"/>
    </xf>
    <xf numFmtId="168" fontId="0" fillId="0" borderId="0" xfId="1" applyNumberFormat="1" applyFont="1" applyFill="1" applyBorder="1" applyAlignment="1" applyProtection="1">
      <alignment horizontal="center" vertical="center"/>
    </xf>
    <xf numFmtId="168" fontId="0" fillId="6" borderId="1" xfId="1" applyNumberFormat="1" applyFont="1" applyFill="1" applyBorder="1" applyAlignment="1" applyProtection="1">
      <alignment horizontal="center" vertical="center"/>
      <protection locked="0"/>
    </xf>
    <xf numFmtId="0" fontId="9" fillId="0" borderId="0" xfId="1" applyFont="1" applyAlignment="1" applyProtection="1">
      <alignment vertical="center"/>
    </xf>
    <xf numFmtId="0" fontId="7" fillId="0" borderId="0" xfId="1" applyFont="1" applyFill="1" applyBorder="1" applyAlignment="1" applyProtection="1">
      <alignment vertical="center"/>
    </xf>
    <xf numFmtId="4" fontId="7" fillId="0" borderId="0" xfId="1" applyNumberFormat="1" applyFont="1" applyAlignment="1" applyProtection="1">
      <alignment vertical="center"/>
    </xf>
    <xf numFmtId="3" fontId="0" fillId="0" borderId="19" xfId="1" applyNumberFormat="1" applyFont="1" applyBorder="1" applyAlignment="1" applyProtection="1">
      <alignment vertical="center"/>
    </xf>
    <xf numFmtId="3" fontId="0" fillId="0" borderId="48" xfId="1" applyNumberFormat="1" applyFont="1" applyBorder="1" applyAlignment="1" applyProtection="1">
      <alignment vertical="center"/>
    </xf>
    <xf numFmtId="3" fontId="0" fillId="0" borderId="49" xfId="1" applyNumberFormat="1" applyFont="1" applyBorder="1" applyAlignment="1" applyProtection="1">
      <alignment vertical="center"/>
    </xf>
    <xf numFmtId="0" fontId="0" fillId="8" borderId="4" xfId="1" applyFont="1" applyFill="1" applyBorder="1" applyAlignment="1" applyProtection="1">
      <alignment vertical="center"/>
    </xf>
    <xf numFmtId="0" fontId="0" fillId="8" borderId="0" xfId="1" applyFont="1" applyFill="1" applyBorder="1" applyAlignment="1" applyProtection="1">
      <alignment horizontal="left" vertical="center"/>
    </xf>
    <xf numFmtId="0" fontId="0" fillId="8" borderId="11" xfId="1" applyFont="1" applyFill="1" applyBorder="1" applyAlignment="1" applyProtection="1">
      <alignment horizontal="left" vertical="center"/>
    </xf>
    <xf numFmtId="0" fontId="0" fillId="8" borderId="3" xfId="1" applyFont="1" applyFill="1" applyBorder="1" applyAlignment="1" applyProtection="1">
      <alignment vertical="center"/>
    </xf>
    <xf numFmtId="3" fontId="0" fillId="0" borderId="50" xfId="1" applyNumberFormat="1" applyFont="1" applyBorder="1" applyAlignment="1" applyProtection="1">
      <alignment vertical="center"/>
    </xf>
    <xf numFmtId="3" fontId="0" fillId="0" borderId="39" xfId="1" applyNumberFormat="1" applyFont="1" applyBorder="1" applyAlignment="1" applyProtection="1">
      <alignment vertical="center"/>
    </xf>
    <xf numFmtId="3" fontId="0" fillId="0" borderId="51" xfId="1" applyNumberFormat="1" applyFont="1" applyBorder="1" applyAlignment="1" applyProtection="1">
      <alignment vertical="center"/>
    </xf>
    <xf numFmtId="3" fontId="0" fillId="6" borderId="20" xfId="1" applyNumberFormat="1" applyFont="1" applyFill="1" applyBorder="1" applyAlignment="1" applyProtection="1">
      <alignment vertical="center"/>
      <protection locked="0"/>
    </xf>
    <xf numFmtId="3" fontId="0" fillId="6" borderId="21" xfId="1" applyNumberFormat="1" applyFont="1" applyFill="1" applyBorder="1" applyAlignment="1" applyProtection="1">
      <alignment vertical="center"/>
      <protection locked="0"/>
    </xf>
    <xf numFmtId="3" fontId="0" fillId="6" borderId="49" xfId="1" applyNumberFormat="1" applyFont="1" applyFill="1" applyBorder="1" applyAlignment="1" applyProtection="1">
      <alignment vertical="center"/>
      <protection locked="0"/>
    </xf>
    <xf numFmtId="3" fontId="0" fillId="6" borderId="50" xfId="1" applyNumberFormat="1" applyFont="1" applyFill="1" applyBorder="1" applyAlignment="1" applyProtection="1">
      <alignment vertical="center"/>
      <protection locked="0"/>
    </xf>
    <xf numFmtId="3" fontId="0" fillId="6" borderId="36" xfId="1" applyNumberFormat="1" applyFont="1" applyFill="1" applyBorder="1" applyAlignment="1" applyProtection="1">
      <alignment vertical="center"/>
      <protection locked="0"/>
    </xf>
    <xf numFmtId="3" fontId="0" fillId="6" borderId="17" xfId="1" applyNumberFormat="1" applyFont="1" applyFill="1" applyBorder="1" applyAlignment="1" applyProtection="1">
      <alignment vertical="center"/>
      <protection locked="0"/>
    </xf>
    <xf numFmtId="3" fontId="7" fillId="5" borderId="21" xfId="1" applyNumberFormat="1" applyFont="1" applyFill="1" applyBorder="1" applyAlignment="1" applyProtection="1">
      <alignment vertical="center"/>
    </xf>
    <xf numFmtId="0" fontId="0" fillId="6" borderId="1" xfId="1" applyFont="1" applyFill="1" applyBorder="1" applyAlignment="1" applyProtection="1">
      <alignment horizontal="center" vertical="center"/>
      <protection locked="0"/>
    </xf>
    <xf numFmtId="0" fontId="0" fillId="0" borderId="0" xfId="1" applyFont="1" applyFill="1" applyBorder="1" applyAlignment="1" applyProtection="1">
      <alignment horizontal="center" vertical="center"/>
    </xf>
    <xf numFmtId="0" fontId="0" fillId="0" borderId="1" xfId="1" applyFont="1" applyFill="1" applyBorder="1" applyAlignment="1" applyProtection="1">
      <alignment horizontal="center" vertical="center"/>
    </xf>
    <xf numFmtId="0" fontId="9" fillId="2" borderId="9" xfId="1" applyFont="1" applyFill="1" applyBorder="1" applyAlignment="1" applyProtection="1">
      <alignment vertical="center"/>
    </xf>
    <xf numFmtId="0" fontId="0" fillId="6" borderId="1" xfId="1" applyFont="1" applyFill="1" applyBorder="1" applyAlignment="1" applyProtection="1">
      <alignment vertical="center" wrapText="1" shrinkToFit="1"/>
      <protection locked="0"/>
    </xf>
    <xf numFmtId="0" fontId="0" fillId="0" borderId="0" xfId="1" applyFont="1" applyAlignment="1" applyProtection="1">
      <alignment vertical="center" wrapText="1"/>
    </xf>
    <xf numFmtId="0" fontId="0" fillId="6" borderId="35" xfId="1" applyFont="1" applyFill="1" applyBorder="1" applyAlignment="1" applyProtection="1">
      <alignment vertical="center" wrapText="1"/>
      <protection locked="0"/>
    </xf>
    <xf numFmtId="0" fontId="0" fillId="6" borderId="36" xfId="1" applyFont="1" applyFill="1" applyBorder="1" applyAlignment="1" applyProtection="1">
      <alignment vertical="center" wrapText="1"/>
      <protection locked="0"/>
    </xf>
    <xf numFmtId="0" fontId="0" fillId="6" borderId="54" xfId="1" applyFont="1" applyFill="1" applyBorder="1" applyAlignment="1" applyProtection="1">
      <alignment vertical="center" wrapText="1"/>
      <protection locked="0"/>
    </xf>
    <xf numFmtId="0" fontId="7" fillId="0" borderId="0" xfId="1" applyFont="1" applyFill="1" applyBorder="1" applyAlignment="1" applyProtection="1">
      <alignment horizontal="center" vertical="center"/>
    </xf>
    <xf numFmtId="0" fontId="0" fillId="0" borderId="0" xfId="1" applyFont="1" applyAlignment="1" applyProtection="1">
      <alignment horizontal="center" vertical="center"/>
    </xf>
    <xf numFmtId="0" fontId="0" fillId="0" borderId="0" xfId="1" applyFont="1" applyAlignment="1" applyProtection="1">
      <alignment horizontal="left" vertical="center"/>
    </xf>
    <xf numFmtId="0" fontId="0" fillId="0" borderId="11" xfId="1" applyFont="1" applyBorder="1" applyAlignment="1" applyProtection="1">
      <alignment horizontal="center" vertical="center"/>
    </xf>
    <xf numFmtId="3" fontId="0" fillId="0" borderId="33" xfId="1" applyNumberFormat="1" applyFont="1" applyBorder="1" applyAlignment="1" applyProtection="1">
      <alignment vertical="center"/>
    </xf>
    <xf numFmtId="3" fontId="0" fillId="0" borderId="16" xfId="1" applyNumberFormat="1" applyFont="1" applyBorder="1" applyAlignment="1" applyProtection="1">
      <alignment vertical="center"/>
    </xf>
    <xf numFmtId="0" fontId="0" fillId="2" borderId="0" xfId="1" applyFont="1" applyFill="1" applyAlignment="1" applyProtection="1">
      <alignment horizontal="left" vertical="center"/>
    </xf>
    <xf numFmtId="0" fontId="0" fillId="0" borderId="0" xfId="1" applyFont="1" applyAlignment="1" applyProtection="1">
      <alignment vertical="center"/>
    </xf>
    <xf numFmtId="3" fontId="0" fillId="0" borderId="49" xfId="1" applyNumberFormat="1" applyFont="1" applyBorder="1" applyAlignment="1" applyProtection="1">
      <alignment vertical="center"/>
    </xf>
    <xf numFmtId="3" fontId="0" fillId="0" borderId="1" xfId="1" applyNumberFormat="1" applyFont="1" applyBorder="1" applyAlignment="1" applyProtection="1">
      <alignment vertical="center"/>
    </xf>
    <xf numFmtId="3" fontId="0" fillId="0" borderId="24" xfId="1" applyNumberFormat="1" applyFont="1" applyBorder="1" applyAlignment="1" applyProtection="1">
      <alignment vertical="center"/>
    </xf>
    <xf numFmtId="3" fontId="0" fillId="6" borderId="49" xfId="1" applyNumberFormat="1" applyFont="1" applyFill="1" applyBorder="1" applyAlignment="1" applyProtection="1">
      <alignment vertical="center"/>
      <protection locked="0"/>
    </xf>
    <xf numFmtId="3" fontId="0" fillId="6" borderId="1" xfId="1" applyNumberFormat="1" applyFont="1" applyFill="1" applyBorder="1" applyAlignment="1" applyProtection="1">
      <alignment vertical="center"/>
      <protection locked="0"/>
    </xf>
    <xf numFmtId="3" fontId="0" fillId="0" borderId="17" xfId="1" applyNumberFormat="1" applyFont="1" applyBorder="1" applyAlignment="1" applyProtection="1">
      <alignment vertical="center"/>
    </xf>
    <xf numFmtId="3" fontId="0" fillId="0" borderId="0" xfId="1" applyNumberFormat="1" applyFont="1" applyBorder="1" applyAlignment="1" applyProtection="1">
      <alignment vertical="center"/>
    </xf>
    <xf numFmtId="3" fontId="0" fillId="0" borderId="35" xfId="1" applyNumberFormat="1" applyFont="1" applyBorder="1" applyAlignment="1" applyProtection="1">
      <alignment vertical="center"/>
    </xf>
    <xf numFmtId="3" fontId="0" fillId="0" borderId="36" xfId="1" applyNumberFormat="1" applyFont="1" applyBorder="1" applyAlignment="1" applyProtection="1">
      <alignment vertical="center"/>
    </xf>
    <xf numFmtId="0" fontId="0" fillId="0" borderId="0" xfId="1" applyFont="1" applyAlignment="1" applyProtection="1">
      <alignment horizontal="center" vertical="center"/>
    </xf>
    <xf numFmtId="49" fontId="0" fillId="0" borderId="13" xfId="1" applyNumberFormat="1" applyFont="1" applyBorder="1" applyAlignment="1" applyProtection="1">
      <alignment horizontal="center" vertical="center" wrapText="1"/>
    </xf>
    <xf numFmtId="4" fontId="7" fillId="10" borderId="1" xfId="1" applyNumberFormat="1" applyFont="1" applyFill="1" applyBorder="1" applyAlignment="1" applyProtection="1">
      <alignment vertical="center"/>
      <protection locked="0"/>
    </xf>
    <xf numFmtId="3" fontId="10" fillId="6" borderId="14" xfId="1" applyNumberFormat="1" applyFont="1" applyFill="1" applyBorder="1" applyAlignment="1" applyProtection="1">
      <alignment vertical="center"/>
      <protection locked="0"/>
    </xf>
    <xf numFmtId="3" fontId="0" fillId="0" borderId="0" xfId="1" applyNumberFormat="1" applyFont="1" applyBorder="1" applyAlignment="1" applyProtection="1">
      <alignment vertical="center"/>
    </xf>
    <xf numFmtId="0" fontId="0" fillId="0" borderId="0" xfId="1" applyFont="1" applyAlignment="1" applyProtection="1">
      <alignment vertical="center"/>
    </xf>
    <xf numFmtId="0" fontId="7" fillId="0" borderId="0" xfId="1" applyFont="1" applyFill="1" applyBorder="1" applyAlignment="1" applyProtection="1">
      <alignment horizontal="center" vertical="center"/>
    </xf>
    <xf numFmtId="0" fontId="7" fillId="0" borderId="0" xfId="1" applyFont="1" applyBorder="1" applyAlignment="1" applyProtection="1">
      <alignment horizontal="left" vertical="center"/>
    </xf>
    <xf numFmtId="0" fontId="0" fillId="0" borderId="0" xfId="1" applyFont="1" applyBorder="1" applyAlignment="1" applyProtection="1">
      <alignment horizontal="center" vertical="center"/>
    </xf>
    <xf numFmtId="3" fontId="0" fillId="0" borderId="1" xfId="1" applyNumberFormat="1" applyFont="1" applyBorder="1" applyAlignment="1" applyProtection="1">
      <alignment horizontal="right" vertical="center"/>
    </xf>
    <xf numFmtId="0" fontId="7" fillId="0" borderId="0" xfId="1" applyFont="1" applyBorder="1" applyAlignment="1" applyProtection="1">
      <alignment horizontal="center" vertical="center"/>
    </xf>
    <xf numFmtId="3" fontId="0" fillId="0" borderId="1" xfId="1" applyNumberFormat="1" applyFont="1" applyBorder="1" applyAlignment="1" applyProtection="1">
      <alignment vertical="center"/>
    </xf>
    <xf numFmtId="3" fontId="0" fillId="0" borderId="0" xfId="1" applyNumberFormat="1" applyFont="1" applyBorder="1" applyAlignment="1" applyProtection="1">
      <alignment vertical="center"/>
    </xf>
    <xf numFmtId="0" fontId="0" fillId="0" borderId="0" xfId="1" applyFont="1" applyAlignment="1" applyProtection="1">
      <alignment vertical="center"/>
    </xf>
    <xf numFmtId="3" fontId="0" fillId="6" borderId="1" xfId="1" applyNumberFormat="1" applyFont="1" applyFill="1" applyBorder="1" applyAlignment="1" applyProtection="1">
      <alignment vertical="center"/>
      <protection locked="0"/>
    </xf>
    <xf numFmtId="0" fontId="23" fillId="0" borderId="0" xfId="1" applyFont="1" applyBorder="1" applyAlignment="1" applyProtection="1">
      <alignment vertical="center"/>
    </xf>
    <xf numFmtId="0" fontId="23" fillId="2" borderId="0" xfId="1" applyFont="1" applyFill="1" applyBorder="1" applyAlignment="1" applyProtection="1">
      <alignment vertical="center"/>
    </xf>
    <xf numFmtId="0" fontId="21" fillId="0" borderId="0" xfId="1" applyFont="1" applyBorder="1" applyAlignment="1" applyProtection="1">
      <alignment vertical="center"/>
    </xf>
    <xf numFmtId="3" fontId="0" fillId="0" borderId="0" xfId="1" applyNumberFormat="1" applyFont="1" applyBorder="1" applyAlignment="1" applyProtection="1">
      <alignment horizontal="right" vertical="center"/>
    </xf>
    <xf numFmtId="3" fontId="0" fillId="12" borderId="1" xfId="1" applyNumberFormat="1" applyFont="1" applyFill="1" applyBorder="1" applyAlignment="1" applyProtection="1">
      <alignment horizontal="right" vertical="center"/>
    </xf>
    <xf numFmtId="0" fontId="0" fillId="2" borderId="0" xfId="1" applyFont="1" applyFill="1" applyBorder="1" applyAlignment="1" applyProtection="1">
      <alignment horizontal="center" vertical="center"/>
    </xf>
    <xf numFmtId="3" fontId="0" fillId="12" borderId="1" xfId="1" applyNumberFormat="1" applyFont="1" applyFill="1" applyBorder="1" applyAlignment="1" applyProtection="1">
      <alignment vertical="center"/>
    </xf>
    <xf numFmtId="0" fontId="9" fillId="0" borderId="4" xfId="1" applyFont="1" applyBorder="1" applyAlignment="1" applyProtection="1">
      <alignment horizontal="center" vertical="center"/>
    </xf>
    <xf numFmtId="0" fontId="7" fillId="0" borderId="0" xfId="1" applyFont="1" applyFill="1" applyBorder="1" applyAlignment="1" applyProtection="1">
      <alignment horizontal="center" vertical="center"/>
    </xf>
    <xf numFmtId="0" fontId="0" fillId="0" borderId="0" xfId="1" applyFont="1" applyAlignment="1" applyProtection="1">
      <alignment horizontal="center" vertical="center"/>
    </xf>
    <xf numFmtId="0" fontId="0" fillId="0" borderId="14" xfId="1" applyFont="1" applyBorder="1" applyAlignment="1" applyProtection="1">
      <alignment vertical="center"/>
    </xf>
    <xf numFmtId="0" fontId="7" fillId="0" borderId="0" xfId="1" applyFont="1" applyBorder="1" applyAlignment="1" applyProtection="1">
      <alignment horizontal="left" vertical="center"/>
    </xf>
    <xf numFmtId="0" fontId="7" fillId="8" borderId="57" xfId="1" applyFont="1" applyFill="1" applyBorder="1" applyAlignment="1" applyProtection="1">
      <alignment vertical="center"/>
    </xf>
    <xf numFmtId="0" fontId="7" fillId="8" borderId="58" xfId="1" applyFont="1" applyFill="1" applyBorder="1" applyAlignment="1" applyProtection="1">
      <alignment vertical="center"/>
    </xf>
    <xf numFmtId="0" fontId="0" fillId="0" borderId="1" xfId="1" quotePrefix="1" applyFont="1" applyBorder="1" applyAlignment="1" applyProtection="1">
      <alignment horizontal="center" vertical="center"/>
    </xf>
    <xf numFmtId="0" fontId="7" fillId="0" borderId="3" xfId="1" applyFont="1" applyBorder="1" applyAlignment="1" applyProtection="1">
      <alignment vertical="center"/>
    </xf>
    <xf numFmtId="0" fontId="7" fillId="0" borderId="0" xfId="1" applyFont="1" applyAlignment="1" applyProtection="1">
      <alignment vertical="center"/>
    </xf>
    <xf numFmtId="0" fontId="7" fillId="0" borderId="13" xfId="1" applyFont="1" applyBorder="1" applyAlignment="1" applyProtection="1">
      <alignment vertical="center"/>
    </xf>
    <xf numFmtId="0" fontId="7" fillId="0" borderId="12" xfId="1" applyFont="1" applyBorder="1" applyAlignment="1" applyProtection="1">
      <alignment vertical="center"/>
    </xf>
    <xf numFmtId="0" fontId="0" fillId="0" borderId="13" xfId="1" applyFont="1" applyBorder="1" applyAlignment="1" applyProtection="1">
      <alignment vertical="center"/>
    </xf>
    <xf numFmtId="0" fontId="0" fillId="0" borderId="12" xfId="1" applyFont="1" applyBorder="1" applyAlignment="1" applyProtection="1">
      <alignment vertical="center"/>
    </xf>
    <xf numFmtId="0" fontId="7" fillId="8" borderId="55" xfId="1" applyFont="1" applyFill="1" applyBorder="1" applyAlignment="1" applyProtection="1">
      <alignment vertical="center"/>
    </xf>
    <xf numFmtId="0" fontId="7" fillId="8" borderId="34" xfId="1" applyFont="1" applyFill="1" applyBorder="1" applyAlignment="1" applyProtection="1">
      <alignment vertical="center"/>
    </xf>
    <xf numFmtId="0" fontId="7" fillId="8" borderId="56" xfId="1" applyFont="1" applyFill="1" applyBorder="1" applyAlignment="1" applyProtection="1">
      <alignment vertical="center"/>
    </xf>
    <xf numFmtId="0" fontId="7" fillId="8" borderId="12" xfId="1" applyFont="1" applyFill="1" applyBorder="1" applyAlignment="1" applyProtection="1">
      <alignment vertical="center"/>
    </xf>
    <xf numFmtId="0" fontId="24" fillId="0" borderId="0" xfId="1" applyFont="1" applyBorder="1" applyAlignment="1" applyProtection="1">
      <alignment horizontal="center" vertical="center"/>
    </xf>
    <xf numFmtId="0" fontId="7" fillId="8" borderId="1" xfId="1" applyFont="1" applyFill="1" applyBorder="1" applyAlignment="1" applyProtection="1">
      <alignment horizontal="left" vertical="center"/>
    </xf>
    <xf numFmtId="3" fontId="0" fillId="0" borderId="2" xfId="1" applyNumberFormat="1" applyFont="1" applyBorder="1" applyAlignment="1" applyProtection="1">
      <alignment vertical="center"/>
    </xf>
    <xf numFmtId="3" fontId="0" fillId="12" borderId="1" xfId="1" applyNumberFormat="1" applyFont="1" applyFill="1" applyBorder="1" applyAlignment="1" applyProtection="1">
      <alignment horizontal="right" vertical="center"/>
    </xf>
    <xf numFmtId="3" fontId="0" fillId="12" borderId="1" xfId="1" applyNumberFormat="1" applyFont="1" applyFill="1" applyBorder="1" applyAlignment="1" applyProtection="1">
      <alignment vertical="center"/>
    </xf>
    <xf numFmtId="0" fontId="0" fillId="0" borderId="0" xfId="1" applyFont="1" applyBorder="1" applyAlignment="1" applyProtection="1">
      <alignment horizontal="center" vertical="center"/>
    </xf>
    <xf numFmtId="0" fontId="0" fillId="2" borderId="0" xfId="1" applyFont="1" applyFill="1" applyBorder="1" applyAlignment="1" applyProtection="1">
      <alignment horizontal="center" vertical="center"/>
    </xf>
    <xf numFmtId="0" fontId="7" fillId="0" borderId="0" xfId="1" applyFont="1" applyBorder="1" applyAlignment="1" applyProtection="1">
      <alignment horizontal="center" vertical="center"/>
    </xf>
    <xf numFmtId="3" fontId="0" fillId="0" borderId="1" xfId="1" applyNumberFormat="1" applyFont="1" applyBorder="1" applyAlignment="1" applyProtection="1">
      <alignment horizontal="right" vertical="center"/>
    </xf>
    <xf numFmtId="0" fontId="7" fillId="5" borderId="1" xfId="1" applyFont="1" applyFill="1" applyBorder="1" applyAlignment="1" applyProtection="1">
      <alignment horizontal="right" vertical="center"/>
    </xf>
    <xf numFmtId="3" fontId="0" fillId="0" borderId="1" xfId="1" applyNumberFormat="1" applyFont="1" applyBorder="1" applyAlignment="1" applyProtection="1">
      <alignment vertical="center"/>
    </xf>
    <xf numFmtId="3" fontId="0" fillId="0" borderId="0" xfId="1" applyNumberFormat="1" applyFont="1" applyBorder="1" applyAlignment="1" applyProtection="1">
      <alignment vertical="center"/>
    </xf>
    <xf numFmtId="0" fontId="0" fillId="0" borderId="0" xfId="1" applyFont="1" applyAlignment="1" applyProtection="1">
      <alignment vertical="center"/>
    </xf>
    <xf numFmtId="0" fontId="0" fillId="6" borderId="39" xfId="1" applyFont="1" applyFill="1" applyBorder="1" applyAlignment="1" applyProtection="1">
      <alignment vertical="center" wrapText="1"/>
      <protection locked="0"/>
    </xf>
    <xf numFmtId="0" fontId="0" fillId="0" borderId="1" xfId="1" applyFont="1" applyBorder="1" applyAlignment="1" applyProtection="1">
      <alignment horizontal="center" vertical="center" wrapText="1"/>
    </xf>
    <xf numFmtId="0" fontId="0" fillId="0" borderId="0" xfId="1" applyFont="1" applyAlignment="1" applyProtection="1">
      <alignment horizontal="center" vertical="center"/>
    </xf>
    <xf numFmtId="0" fontId="7" fillId="5" borderId="52" xfId="1" applyFont="1" applyFill="1" applyBorder="1" applyAlignment="1" applyProtection="1">
      <alignment horizontal="right" vertical="center"/>
    </xf>
    <xf numFmtId="3" fontId="0" fillId="0" borderId="47" xfId="1" applyNumberFormat="1" applyFont="1" applyBorder="1" applyAlignment="1" applyProtection="1">
      <alignment vertical="center"/>
    </xf>
    <xf numFmtId="0" fontId="0" fillId="9" borderId="37" xfId="1" applyFont="1" applyFill="1" applyBorder="1" applyAlignment="1" applyProtection="1">
      <alignment horizontal="center" vertical="center"/>
    </xf>
    <xf numFmtId="3" fontId="0" fillId="0" borderId="0" xfId="1" applyNumberFormat="1" applyFont="1" applyBorder="1" applyAlignment="1" applyProtection="1">
      <alignment vertical="center"/>
    </xf>
    <xf numFmtId="3" fontId="0" fillId="0" borderId="1" xfId="1" applyNumberFormat="1" applyFont="1" applyBorder="1" applyAlignment="1" applyProtection="1">
      <alignment vertical="center"/>
    </xf>
    <xf numFmtId="0" fontId="0" fillId="0" borderId="0" xfId="1" applyFont="1" applyAlignment="1" applyProtection="1">
      <alignment vertical="center"/>
    </xf>
    <xf numFmtId="0" fontId="0" fillId="0" borderId="1" xfId="1" applyFont="1" applyBorder="1" applyAlignment="1" applyProtection="1">
      <alignment vertical="center"/>
    </xf>
    <xf numFmtId="3" fontId="0" fillId="0" borderId="57" xfId="1" applyNumberFormat="1" applyFont="1" applyBorder="1" applyAlignment="1" applyProtection="1">
      <alignment vertical="center"/>
    </xf>
    <xf numFmtId="3" fontId="0" fillId="6" borderId="1" xfId="1" applyNumberFormat="1" applyFont="1" applyFill="1" applyBorder="1" applyAlignment="1" applyProtection="1">
      <alignment vertical="center"/>
      <protection locked="0"/>
    </xf>
    <xf numFmtId="164" fontId="0" fillId="0" borderId="1" xfId="1" applyNumberFormat="1" applyFont="1" applyBorder="1" applyAlignment="1" applyProtection="1">
      <alignment horizontal="right" vertical="center"/>
    </xf>
    <xf numFmtId="164" fontId="0" fillId="0" borderId="0" xfId="1" applyNumberFormat="1" applyFont="1" applyBorder="1" applyAlignment="1" applyProtection="1">
      <alignment vertical="center"/>
    </xf>
    <xf numFmtId="0" fontId="7" fillId="2" borderId="1" xfId="1" applyFont="1" applyFill="1" applyBorder="1" applyAlignment="1" applyProtection="1">
      <alignment vertical="center"/>
    </xf>
    <xf numFmtId="0" fontId="7" fillId="8" borderId="35" xfId="1" applyFont="1" applyFill="1" applyBorder="1" applyAlignment="1" applyProtection="1">
      <alignment vertical="center"/>
    </xf>
    <xf numFmtId="0" fontId="7" fillId="5" borderId="21" xfId="1" applyFont="1" applyFill="1" applyBorder="1" applyAlignment="1" applyProtection="1">
      <alignment vertical="center"/>
    </xf>
    <xf numFmtId="3" fontId="10" fillId="0" borderId="35" xfId="1" applyNumberFormat="1" applyFont="1" applyBorder="1" applyAlignment="1" applyProtection="1">
      <alignment vertical="center"/>
    </xf>
    <xf numFmtId="3" fontId="10" fillId="0" borderId="54" xfId="1" applyNumberFormat="1" applyFont="1" applyBorder="1" applyAlignment="1" applyProtection="1">
      <alignment vertical="center"/>
    </xf>
    <xf numFmtId="3" fontId="10" fillId="0" borderId="21" xfId="1" applyNumberFormat="1" applyFont="1" applyBorder="1" applyAlignment="1" applyProtection="1">
      <alignment vertical="center"/>
    </xf>
    <xf numFmtId="0" fontId="7" fillId="5" borderId="19" xfId="1" applyFont="1" applyFill="1" applyBorder="1" applyAlignment="1" applyProtection="1">
      <alignment vertical="center"/>
    </xf>
    <xf numFmtId="0" fontId="7" fillId="5" borderId="25" xfId="1" applyFont="1" applyFill="1" applyBorder="1" applyAlignment="1" applyProtection="1">
      <alignment vertical="center"/>
    </xf>
    <xf numFmtId="0" fontId="7" fillId="13" borderId="19" xfId="1" applyFont="1" applyFill="1" applyBorder="1" applyAlignment="1" applyProtection="1">
      <alignment vertical="center"/>
    </xf>
    <xf numFmtId="3" fontId="0" fillId="0" borderId="30" xfId="1" applyNumberFormat="1" applyFont="1" applyBorder="1" applyAlignment="1" applyProtection="1">
      <alignment horizontal="right" vertical="center"/>
    </xf>
    <xf numFmtId="3" fontId="0" fillId="0" borderId="21" xfId="1" applyNumberFormat="1" applyFont="1" applyBorder="1" applyAlignment="1" applyProtection="1">
      <alignment horizontal="right" vertical="center"/>
    </xf>
    <xf numFmtId="0" fontId="0" fillId="6" borderId="20" xfId="1" applyFont="1" applyFill="1" applyBorder="1" applyAlignment="1" applyProtection="1">
      <alignment vertical="center" wrapText="1"/>
      <protection locked="0"/>
    </xf>
    <xf numFmtId="0" fontId="21" fillId="6" borderId="1" xfId="1" applyFont="1" applyFill="1" applyBorder="1" applyAlignment="1" applyProtection="1">
      <alignment vertical="center" wrapText="1"/>
      <protection locked="0"/>
    </xf>
    <xf numFmtId="0" fontId="10" fillId="0" borderId="0" xfId="1" applyFont="1" applyAlignment="1" applyProtection="1">
      <alignment horizontal="center" vertical="center"/>
    </xf>
    <xf numFmtId="0" fontId="7" fillId="0" borderId="52" xfId="1" applyFont="1" applyBorder="1" applyAlignment="1" applyProtection="1">
      <alignment horizontal="center" vertical="center" wrapText="1"/>
    </xf>
    <xf numFmtId="0" fontId="7" fillId="0" borderId="25" xfId="1" applyFont="1" applyBorder="1" applyAlignment="1" applyProtection="1">
      <alignment horizontal="center" vertical="center" wrapText="1"/>
    </xf>
    <xf numFmtId="0" fontId="7" fillId="0" borderId="21" xfId="1" applyFont="1" applyBorder="1" applyAlignment="1" applyProtection="1">
      <alignment horizontal="center" vertical="center" wrapText="1"/>
    </xf>
    <xf numFmtId="0" fontId="0" fillId="0" borderId="52" xfId="1" applyFont="1" applyBorder="1" applyAlignment="1" applyProtection="1">
      <alignment vertical="center"/>
    </xf>
    <xf numFmtId="0" fontId="40" fillId="0" borderId="61" xfId="1" applyFont="1" applyBorder="1" applyAlignment="1" applyProtection="1">
      <alignment horizontal="center" vertical="center"/>
    </xf>
    <xf numFmtId="0" fontId="0" fillId="14" borderId="21" xfId="1" applyFont="1" applyFill="1" applyBorder="1" applyAlignment="1" applyProtection="1">
      <alignment vertical="center"/>
    </xf>
    <xf numFmtId="0" fontId="7" fillId="0" borderId="37" xfId="1" applyFont="1" applyFill="1" applyBorder="1" applyAlignment="1" applyProtection="1">
      <alignment vertical="center"/>
    </xf>
    <xf numFmtId="0" fontId="7" fillId="0" borderId="15" xfId="1" applyFont="1" applyFill="1" applyBorder="1" applyAlignment="1" applyProtection="1">
      <alignment horizontal="right" vertical="center"/>
    </xf>
    <xf numFmtId="0" fontId="7" fillId="0" borderId="26" xfId="1" applyFont="1" applyFill="1" applyBorder="1" applyAlignment="1" applyProtection="1">
      <alignment horizontal="right" vertical="center"/>
    </xf>
    <xf numFmtId="0" fontId="0" fillId="0" borderId="47" xfId="1" applyFont="1" applyBorder="1" applyAlignment="1" applyProtection="1">
      <alignment vertical="center"/>
    </xf>
    <xf numFmtId="0" fontId="0" fillId="9" borderId="1" xfId="1" applyFont="1" applyFill="1" applyBorder="1" applyAlignment="1" applyProtection="1">
      <alignment horizontal="center" vertical="center"/>
    </xf>
    <xf numFmtId="0" fontId="0" fillId="14" borderId="1" xfId="1" applyFont="1" applyFill="1" applyBorder="1" applyAlignment="1" applyProtection="1">
      <alignment vertical="center"/>
    </xf>
    <xf numFmtId="0" fontId="40" fillId="0" borderId="1" xfId="1" applyFont="1" applyBorder="1" applyAlignment="1" applyProtection="1">
      <alignment horizontal="center" vertical="center"/>
    </xf>
    <xf numFmtId="3" fontId="0" fillId="0" borderId="1" xfId="1" applyNumberFormat="1" applyFont="1" applyBorder="1" applyAlignment="1" applyProtection="1">
      <alignment vertical="center"/>
    </xf>
    <xf numFmtId="0" fontId="0" fillId="0" borderId="0" xfId="1" applyFont="1" applyAlignment="1" applyProtection="1">
      <alignment vertical="center"/>
    </xf>
    <xf numFmtId="3" fontId="0" fillId="16" borderId="1" xfId="1" applyNumberFormat="1" applyFont="1" applyFill="1" applyBorder="1" applyAlignment="1" applyProtection="1">
      <alignment horizontal="right" vertical="center"/>
    </xf>
    <xf numFmtId="0" fontId="6" fillId="0" borderId="1" xfId="1" applyFont="1" applyBorder="1" applyAlignment="1" applyProtection="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43"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0" fillId="0" borderId="0" xfId="0" applyFill="1" applyBorder="1" applyAlignment="1">
      <alignment horizontal="center" vertical="center" wrapText="1"/>
    </xf>
    <xf numFmtId="0" fontId="0" fillId="0" borderId="14" xfId="0" applyBorder="1" applyAlignment="1">
      <alignment horizontal="center" vertical="center" wrapText="1"/>
    </xf>
    <xf numFmtId="0" fontId="0" fillId="10" borderId="61" xfId="0" applyFill="1" applyBorder="1" applyAlignment="1">
      <alignment horizontal="center" vertical="center" wrapText="1"/>
    </xf>
    <xf numFmtId="0" fontId="0" fillId="10" borderId="21" xfId="0" applyFill="1" applyBorder="1" applyAlignment="1">
      <alignment horizontal="center" vertical="center" wrapText="1"/>
    </xf>
    <xf numFmtId="0" fontId="0" fillId="0" borderId="2" xfId="0" applyBorder="1" applyAlignment="1">
      <alignment horizontal="center" vertical="center" wrapText="1"/>
    </xf>
    <xf numFmtId="0" fontId="7" fillId="13" borderId="21" xfId="0" applyFont="1" applyFill="1" applyBorder="1" applyAlignment="1">
      <alignment horizontal="center" vertical="center" wrapText="1"/>
    </xf>
    <xf numFmtId="0" fontId="0" fillId="0" borderId="21" xfId="0" applyFill="1" applyBorder="1" applyAlignment="1">
      <alignment horizontal="center" vertical="center" wrapText="1"/>
    </xf>
    <xf numFmtId="0" fontId="7" fillId="10" borderId="21" xfId="0" applyFont="1" applyFill="1" applyBorder="1" applyAlignment="1">
      <alignment horizontal="center" vertical="center" wrapText="1"/>
    </xf>
    <xf numFmtId="0" fontId="7" fillId="0" borderId="21" xfId="0" applyFont="1" applyFill="1" applyBorder="1" applyAlignment="1">
      <alignment horizontal="center" vertical="center" wrapText="1"/>
    </xf>
    <xf numFmtId="3" fontId="0" fillId="0" borderId="1" xfId="1" applyNumberFormat="1" applyFont="1" applyBorder="1" applyAlignment="1" applyProtection="1">
      <alignment vertical="center"/>
    </xf>
    <xf numFmtId="0" fontId="0" fillId="0" borderId="0" xfId="1" applyFont="1" applyAlignment="1" applyProtection="1">
      <alignment vertical="center"/>
    </xf>
    <xf numFmtId="0" fontId="0" fillId="0" borderId="1" xfId="1" applyFont="1" applyBorder="1" applyAlignment="1" applyProtection="1">
      <alignment vertical="center"/>
    </xf>
    <xf numFmtId="0" fontId="0" fillId="0" borderId="37" xfId="0" applyBorder="1" applyAlignment="1">
      <alignment horizontal="center" vertical="center" wrapText="1"/>
    </xf>
    <xf numFmtId="0" fontId="0" fillId="0" borderId="26" xfId="0" applyBorder="1" applyAlignment="1">
      <alignment horizontal="center" vertical="center" wrapText="1"/>
    </xf>
    <xf numFmtId="0" fontId="0" fillId="0" borderId="38" xfId="0" applyBorder="1" applyAlignment="1">
      <alignment horizontal="center" vertical="center" wrapText="1"/>
    </xf>
    <xf numFmtId="0" fontId="0" fillId="0" borderId="0" xfId="0" applyBorder="1" applyAlignment="1">
      <alignment horizontal="center" vertical="center" wrapText="1"/>
    </xf>
    <xf numFmtId="0" fontId="0" fillId="0" borderId="27" xfId="0" applyBorder="1" applyAlignment="1">
      <alignment horizontal="center" vertical="center" wrapText="1"/>
    </xf>
    <xf numFmtId="0" fontId="0" fillId="0" borderId="38" xfId="0" applyFill="1" applyBorder="1" applyAlignment="1">
      <alignment horizontal="center" vertical="center" wrapText="1"/>
    </xf>
    <xf numFmtId="0" fontId="0" fillId="0" borderId="62" xfId="0" applyBorder="1" applyAlignment="1">
      <alignment horizontal="center" vertical="center" wrapText="1"/>
    </xf>
    <xf numFmtId="0" fontId="0" fillId="0" borderId="22" xfId="0" applyBorder="1" applyAlignment="1">
      <alignment horizontal="center" vertical="center" wrapText="1"/>
    </xf>
    <xf numFmtId="0" fontId="0" fillId="0" borderId="22" xfId="0" applyFill="1" applyBorder="1" applyAlignment="1">
      <alignment horizontal="center" vertical="center" wrapText="1"/>
    </xf>
    <xf numFmtId="0" fontId="7" fillId="0" borderId="22" xfId="0" applyFont="1" applyFill="1" applyBorder="1" applyAlignment="1">
      <alignment horizontal="center" vertical="center"/>
    </xf>
    <xf numFmtId="0" fontId="0" fillId="0" borderId="28" xfId="0" applyBorder="1" applyAlignment="1">
      <alignment horizontal="center" vertical="center" wrapText="1"/>
    </xf>
    <xf numFmtId="0" fontId="0" fillId="0" borderId="62" xfId="1" applyFont="1" applyBorder="1" applyAlignment="1" applyProtection="1">
      <alignment vertical="center"/>
    </xf>
    <xf numFmtId="3" fontId="7" fillId="0" borderId="47" xfId="1" applyNumberFormat="1" applyFont="1" applyBorder="1" applyAlignment="1" applyProtection="1">
      <alignment vertical="center"/>
    </xf>
    <xf numFmtId="3" fontId="7" fillId="0" borderId="54" xfId="1" applyNumberFormat="1" applyFont="1" applyBorder="1" applyAlignment="1" applyProtection="1">
      <alignment vertical="center"/>
    </xf>
    <xf numFmtId="3" fontId="7" fillId="15" borderId="39" xfId="1" applyNumberFormat="1" applyFont="1" applyFill="1" applyBorder="1" applyAlignment="1" applyProtection="1">
      <alignment vertical="center"/>
    </xf>
    <xf numFmtId="3" fontId="7" fillId="0" borderId="35" xfId="1" applyNumberFormat="1" applyFont="1" applyFill="1" applyBorder="1" applyAlignment="1" applyProtection="1">
      <alignment vertical="center"/>
    </xf>
    <xf numFmtId="3" fontId="0" fillId="10" borderId="52" xfId="1" applyNumberFormat="1" applyFont="1" applyFill="1" applyBorder="1" applyAlignment="1" applyProtection="1">
      <alignment vertical="center"/>
      <protection locked="0"/>
    </xf>
    <xf numFmtId="3" fontId="0" fillId="0" borderId="52" xfId="1" applyNumberFormat="1" applyFont="1" applyFill="1" applyBorder="1" applyAlignment="1" applyProtection="1">
      <alignment vertical="center"/>
    </xf>
    <xf numFmtId="3" fontId="10" fillId="6" borderId="14" xfId="1" applyNumberFormat="1" applyFont="1" applyFill="1" applyBorder="1" applyAlignment="1" applyProtection="1">
      <alignment vertical="center"/>
      <protection locked="0"/>
    </xf>
    <xf numFmtId="0" fontId="0" fillId="0" borderId="1" xfId="1" quotePrefix="1" applyFont="1" applyBorder="1" applyAlignment="1" applyProtection="1">
      <alignment horizontal="center" vertical="center"/>
    </xf>
    <xf numFmtId="0" fontId="0" fillId="0" borderId="1" xfId="1" applyFont="1" applyBorder="1" applyAlignment="1" applyProtection="1">
      <alignment horizontal="center" vertical="center"/>
    </xf>
    <xf numFmtId="0" fontId="0" fillId="0" borderId="14" xfId="1" quotePrefix="1" applyFont="1" applyBorder="1" applyAlignment="1" applyProtection="1">
      <alignment horizontal="center" vertical="center"/>
    </xf>
    <xf numFmtId="0" fontId="0" fillId="0" borderId="14" xfId="1" applyFont="1" applyBorder="1" applyAlignment="1" applyProtection="1">
      <alignment horizontal="left" vertical="center"/>
    </xf>
    <xf numFmtId="0" fontId="0" fillId="6" borderId="14" xfId="1" applyFont="1" applyFill="1" applyBorder="1" applyAlignment="1" applyProtection="1">
      <alignment horizontal="center" vertical="center"/>
      <protection locked="0"/>
    </xf>
    <xf numFmtId="0" fontId="0" fillId="0" borderId="14" xfId="1" applyFont="1" applyBorder="1" applyAlignment="1" applyProtection="1">
      <alignment horizontal="center" vertical="center"/>
    </xf>
    <xf numFmtId="0" fontId="0" fillId="0" borderId="14" xfId="1" applyFont="1" applyBorder="1" applyAlignment="1" applyProtection="1">
      <alignment horizontal="left" vertical="center" wrapText="1"/>
    </xf>
    <xf numFmtId="0" fontId="0" fillId="0" borderId="43" xfId="1" quotePrefix="1" applyFont="1" applyBorder="1" applyAlignment="1" applyProtection="1">
      <alignment horizontal="center" vertical="center"/>
    </xf>
    <xf numFmtId="0" fontId="0" fillId="0" borderId="14" xfId="1" quotePrefix="1" applyFont="1" applyFill="1" applyBorder="1" applyAlignment="1" applyProtection="1">
      <alignment horizontal="center" vertical="center"/>
    </xf>
    <xf numFmtId="0" fontId="0" fillId="0" borderId="0" xfId="1" applyFont="1" applyAlignment="1" applyProtection="1">
      <alignment vertical="center"/>
    </xf>
    <xf numFmtId="0" fontId="0" fillId="0" borderId="0" xfId="0" applyFill="1" applyAlignment="1">
      <alignment vertical="center"/>
    </xf>
    <xf numFmtId="0" fontId="7" fillId="0" borderId="1" xfId="0" applyFont="1" applyBorder="1" applyAlignment="1">
      <alignment horizontal="center" vertical="center" wrapText="1"/>
    </xf>
    <xf numFmtId="0" fontId="26" fillId="20" borderId="2" xfId="1" applyFont="1" applyFill="1" applyBorder="1" applyAlignment="1" applyProtection="1">
      <alignment horizontal="center" vertical="center"/>
    </xf>
    <xf numFmtId="0" fontId="26" fillId="19" borderId="1" xfId="1" applyFont="1" applyFill="1" applyBorder="1" applyAlignment="1" applyProtection="1">
      <alignment horizontal="center" vertical="center"/>
    </xf>
    <xf numFmtId="0" fontId="37" fillId="0" borderId="43" xfId="1" applyFont="1" applyBorder="1" applyAlignment="1" applyProtection="1">
      <alignment vertical="center" wrapText="1"/>
    </xf>
    <xf numFmtId="0" fontId="45" fillId="19" borderId="1" xfId="5" applyFont="1" applyFill="1" applyBorder="1" applyAlignment="1" applyProtection="1">
      <alignment horizontal="center" vertical="center"/>
    </xf>
    <xf numFmtId="0" fontId="45" fillId="20" borderId="1" xfId="5" applyFont="1" applyFill="1" applyBorder="1" applyAlignment="1" applyProtection="1">
      <alignment horizontal="center" vertical="center"/>
    </xf>
    <xf numFmtId="0" fontId="46" fillId="20" borderId="1" xfId="1" applyFont="1" applyFill="1" applyBorder="1" applyAlignment="1" applyProtection="1">
      <alignment horizontal="center" vertical="center"/>
    </xf>
    <xf numFmtId="0" fontId="34" fillId="2" borderId="1" xfId="1" applyFont="1" applyFill="1" applyBorder="1" applyAlignment="1" applyProtection="1">
      <alignment horizontal="center" vertical="center"/>
    </xf>
    <xf numFmtId="0" fontId="47" fillId="20" borderId="1" xfId="5" applyFont="1" applyFill="1" applyBorder="1" applyAlignment="1" applyProtection="1">
      <alignment horizontal="center" vertical="center"/>
    </xf>
    <xf numFmtId="0" fontId="48" fillId="4" borderId="1" xfId="5" applyFont="1" applyFill="1" applyBorder="1" applyAlignment="1" applyProtection="1">
      <alignment horizontal="center" vertical="center"/>
    </xf>
    <xf numFmtId="0" fontId="7" fillId="0" borderId="0" xfId="1" applyFont="1" applyFill="1" applyBorder="1" applyAlignment="1" applyProtection="1">
      <alignment horizontal="center" vertical="center"/>
    </xf>
    <xf numFmtId="3" fontId="0" fillId="0" borderId="49" xfId="1" applyNumberFormat="1" applyFont="1" applyBorder="1" applyAlignment="1" applyProtection="1">
      <alignment vertical="center"/>
    </xf>
    <xf numFmtId="3" fontId="0" fillId="0" borderId="1" xfId="1" applyNumberFormat="1" applyFont="1" applyBorder="1" applyAlignment="1" applyProtection="1">
      <alignment vertical="center"/>
    </xf>
    <xf numFmtId="3" fontId="0" fillId="0" borderId="24" xfId="1" applyNumberFormat="1" applyFont="1" applyBorder="1" applyAlignment="1" applyProtection="1">
      <alignment vertical="center"/>
    </xf>
    <xf numFmtId="0" fontId="0" fillId="0" borderId="0" xfId="1" applyFont="1" applyAlignment="1" applyProtection="1">
      <alignment vertical="center"/>
    </xf>
    <xf numFmtId="0" fontId="0" fillId="6" borderId="1" xfId="1" applyFont="1" applyFill="1" applyBorder="1" applyAlignment="1" applyProtection="1">
      <alignment vertical="center" wrapText="1"/>
      <protection locked="0"/>
    </xf>
    <xf numFmtId="0" fontId="0" fillId="8" borderId="5" xfId="1" applyFont="1" applyFill="1" applyBorder="1" applyAlignment="1" applyProtection="1">
      <alignment horizontal="left" vertical="center"/>
    </xf>
    <xf numFmtId="0" fontId="0" fillId="8" borderId="7" xfId="1" applyFont="1" applyFill="1" applyBorder="1" applyAlignment="1" applyProtection="1">
      <alignment horizontal="left" vertical="center"/>
    </xf>
    <xf numFmtId="3" fontId="10" fillId="11" borderId="1" xfId="1" applyNumberFormat="1" applyFont="1" applyFill="1" applyBorder="1" applyAlignment="1" applyProtection="1">
      <alignment vertical="center"/>
    </xf>
    <xf numFmtId="3" fontId="10" fillId="18" borderId="1" xfId="1" applyNumberFormat="1" applyFont="1" applyFill="1" applyBorder="1" applyAlignment="1" applyProtection="1">
      <alignment vertical="center"/>
    </xf>
    <xf numFmtId="3" fontId="0" fillId="0" borderId="31" xfId="1" applyNumberFormat="1" applyFont="1" applyFill="1" applyBorder="1" applyAlignment="1" applyProtection="1">
      <alignment vertical="center"/>
    </xf>
    <xf numFmtId="3" fontId="0" fillId="10" borderId="31" xfId="1" applyNumberFormat="1" applyFont="1" applyFill="1" applyBorder="1" applyAlignment="1" applyProtection="1">
      <alignment vertical="center"/>
      <protection locked="0"/>
    </xf>
    <xf numFmtId="3" fontId="0" fillId="10" borderId="25" xfId="1" applyNumberFormat="1" applyFont="1" applyFill="1" applyBorder="1" applyAlignment="1" applyProtection="1">
      <alignment vertical="center"/>
      <protection locked="0"/>
    </xf>
    <xf numFmtId="0" fontId="0" fillId="6" borderId="21" xfId="1" applyFont="1" applyFill="1" applyBorder="1" applyAlignment="1" applyProtection="1">
      <alignment vertical="center" wrapText="1"/>
      <protection locked="0"/>
    </xf>
    <xf numFmtId="3" fontId="0" fillId="0" borderId="30" xfId="1" applyNumberFormat="1" applyFont="1" applyFill="1" applyBorder="1" applyAlignment="1" applyProtection="1">
      <alignment vertical="center"/>
    </xf>
    <xf numFmtId="3" fontId="0" fillId="0" borderId="0" xfId="1" applyNumberFormat="1" applyFont="1" applyFill="1" applyBorder="1" applyAlignment="1" applyProtection="1">
      <alignment vertical="center"/>
    </xf>
    <xf numFmtId="3" fontId="0" fillId="10" borderId="21" xfId="1" applyNumberFormat="1" applyFont="1" applyFill="1" applyBorder="1" applyAlignment="1" applyProtection="1">
      <alignment vertical="center"/>
      <protection locked="0"/>
    </xf>
    <xf numFmtId="0" fontId="0" fillId="10" borderId="1" xfId="1" applyFont="1" applyFill="1" applyBorder="1" applyAlignment="1" applyProtection="1">
      <alignment vertical="center"/>
    </xf>
    <xf numFmtId="0" fontId="0" fillId="6" borderId="31" xfId="1" applyFont="1" applyFill="1" applyBorder="1" applyAlignment="1" applyProtection="1">
      <alignment vertical="center" wrapText="1"/>
      <protection locked="0"/>
    </xf>
    <xf numFmtId="3" fontId="0" fillId="0" borderId="1" xfId="1" applyNumberFormat="1" applyFont="1" applyFill="1" applyBorder="1" applyAlignment="1" applyProtection="1">
      <alignment vertical="center"/>
    </xf>
    <xf numFmtId="3" fontId="10" fillId="0" borderId="1" xfId="1" applyNumberFormat="1" applyFont="1" applyFill="1" applyBorder="1" applyAlignment="1" applyProtection="1">
      <alignment vertical="center"/>
    </xf>
    <xf numFmtId="4" fontId="7" fillId="0" borderId="1" xfId="1" applyNumberFormat="1" applyFont="1" applyFill="1" applyBorder="1" applyAlignment="1" applyProtection="1">
      <alignment vertical="center"/>
    </xf>
    <xf numFmtId="3" fontId="0" fillId="0" borderId="20" xfId="1" applyNumberFormat="1" applyFont="1" applyFill="1" applyBorder="1" applyAlignment="1" applyProtection="1">
      <alignment vertical="center"/>
    </xf>
    <xf numFmtId="0" fontId="0" fillId="0" borderId="1" xfId="1" applyFont="1" applyBorder="1" applyAlignment="1" applyProtection="1">
      <alignment vertical="center"/>
    </xf>
    <xf numFmtId="0" fontId="7" fillId="0" borderId="52" xfId="1" applyFont="1" applyBorder="1" applyAlignment="1" applyProtection="1">
      <alignment horizontal="center" vertical="center" wrapText="1"/>
    </xf>
    <xf numFmtId="0" fontId="7" fillId="0" borderId="19" xfId="1" applyFont="1" applyBorder="1" applyAlignment="1" applyProtection="1">
      <alignment vertical="center" wrapText="1"/>
    </xf>
    <xf numFmtId="0" fontId="7" fillId="0" borderId="25" xfId="1" applyFont="1" applyBorder="1" applyAlignment="1" applyProtection="1">
      <alignment vertical="center" wrapText="1"/>
    </xf>
    <xf numFmtId="0" fontId="7" fillId="0" borderId="62" xfId="1" applyFont="1" applyBorder="1" applyAlignment="1" applyProtection="1">
      <alignment horizontal="center" vertical="center" wrapText="1"/>
    </xf>
    <xf numFmtId="0" fontId="7" fillId="0" borderId="22" xfId="1" applyFont="1" applyBorder="1" applyAlignment="1" applyProtection="1">
      <alignment horizontal="center" vertical="center" wrapText="1"/>
    </xf>
    <xf numFmtId="0" fontId="7" fillId="0" borderId="28" xfId="1" applyFont="1" applyBorder="1" applyAlignment="1" applyProtection="1">
      <alignment horizontal="center" vertical="center" wrapText="1"/>
    </xf>
    <xf numFmtId="4" fontId="0" fillId="0" borderId="0" xfId="1" applyNumberFormat="1" applyFont="1" applyAlignment="1" applyProtection="1">
      <alignment horizontal="right" vertical="center"/>
    </xf>
    <xf numFmtId="0" fontId="0" fillId="0" borderId="0" xfId="1" applyFont="1" applyFill="1" applyBorder="1" applyAlignment="1" applyProtection="1">
      <alignment horizontal="center"/>
    </xf>
    <xf numFmtId="0" fontId="0" fillId="0" borderId="11" xfId="1" applyFont="1" applyFill="1" applyBorder="1" applyAlignment="1" applyProtection="1">
      <alignment horizontal="center"/>
    </xf>
    <xf numFmtId="0" fontId="0" fillId="0" borderId="0" xfId="1" applyFont="1" applyAlignment="1" applyProtection="1">
      <alignment vertical="center"/>
    </xf>
    <xf numFmtId="0" fontId="44" fillId="6" borderId="9" xfId="1" applyFont="1" applyFill="1" applyBorder="1" applyAlignment="1" applyProtection="1">
      <alignment vertical="center"/>
    </xf>
    <xf numFmtId="0" fontId="50" fillId="18" borderId="0" xfId="1" applyFont="1" applyFill="1" applyBorder="1" applyAlignment="1" applyProtection="1">
      <alignment vertical="center"/>
    </xf>
    <xf numFmtId="0" fontId="49" fillId="18" borderId="10" xfId="1" applyFont="1" applyFill="1" applyBorder="1" applyAlignment="1" applyProtection="1">
      <alignment vertical="center"/>
    </xf>
    <xf numFmtId="0" fontId="0" fillId="18" borderId="0" xfId="0" applyFill="1" applyProtection="1"/>
    <xf numFmtId="0" fontId="0" fillId="0" borderId="0" xfId="0" applyProtection="1"/>
    <xf numFmtId="0" fontId="53" fillId="18" borderId="0" xfId="0" applyFont="1" applyFill="1" applyAlignment="1" applyProtection="1">
      <alignment horizontal="center"/>
    </xf>
    <xf numFmtId="1" fontId="51" fillId="0" borderId="0" xfId="0" applyNumberFormat="1" applyFont="1" applyFill="1" applyBorder="1" applyAlignment="1" applyProtection="1">
      <alignment horizontal="center" vertical="center"/>
    </xf>
    <xf numFmtId="49" fontId="52" fillId="0" borderId="0" xfId="0" applyNumberFormat="1" applyFont="1" applyFill="1" applyBorder="1" applyAlignment="1" applyProtection="1">
      <alignment horizontal="center" vertical="center"/>
    </xf>
    <xf numFmtId="0" fontId="52" fillId="18" borderId="0" xfId="0" applyFont="1" applyFill="1" applyProtection="1"/>
    <xf numFmtId="177" fontId="52" fillId="22" borderId="1" xfId="10" applyNumberFormat="1" applyFont="1" applyFill="1" applyBorder="1" applyAlignment="1" applyProtection="1">
      <alignment horizontal="center" vertical="center" wrapText="1"/>
    </xf>
    <xf numFmtId="177" fontId="52" fillId="22" borderId="13" xfId="10" applyNumberFormat="1" applyFont="1" applyFill="1" applyBorder="1" applyAlignment="1" applyProtection="1">
      <alignment horizontal="center" vertical="center" wrapText="1"/>
    </xf>
    <xf numFmtId="1" fontId="52" fillId="25" borderId="1" xfId="0" applyNumberFormat="1" applyFont="1" applyFill="1" applyBorder="1" applyAlignment="1" applyProtection="1">
      <alignment horizontal="left"/>
    </xf>
    <xf numFmtId="166" fontId="52" fillId="25" borderId="1" xfId="11" applyNumberFormat="1" applyFont="1" applyFill="1" applyBorder="1" applyAlignment="1" applyProtection="1">
      <alignment horizontal="right"/>
    </xf>
    <xf numFmtId="172" fontId="51" fillId="23" borderId="1" xfId="13" applyNumberFormat="1" applyFont="1" applyFill="1" applyBorder="1" applyAlignment="1" applyProtection="1">
      <alignment horizontal="right" vertical="center" wrapText="1"/>
    </xf>
    <xf numFmtId="0" fontId="0" fillId="0" borderId="0" xfId="0"/>
    <xf numFmtId="166" fontId="52" fillId="10" borderId="1" xfId="7" applyNumberFormat="1" applyFont="1" applyFill="1" applyBorder="1" applyAlignment="1" applyProtection="1">
      <alignment vertical="center"/>
      <protection locked="0"/>
    </xf>
    <xf numFmtId="166" fontId="52" fillId="27" borderId="1" xfId="7" applyNumberFormat="1" applyFont="1" applyFill="1" applyBorder="1" applyAlignment="1" applyProtection="1">
      <alignment vertical="center"/>
      <protection locked="0"/>
    </xf>
    <xf numFmtId="166" fontId="52" fillId="10" borderId="1" xfId="13" applyNumberFormat="1" applyFont="1" applyFill="1" applyBorder="1" applyAlignment="1" applyProtection="1">
      <alignment vertical="center"/>
      <protection locked="0"/>
    </xf>
    <xf numFmtId="166" fontId="52" fillId="28" borderId="1" xfId="13" applyNumberFormat="1" applyFont="1" applyFill="1" applyBorder="1" applyAlignment="1" applyProtection="1">
      <alignment vertical="center"/>
      <protection locked="0"/>
    </xf>
    <xf numFmtId="10" fontId="52" fillId="10" borderId="1" xfId="13" applyNumberFormat="1" applyFont="1" applyFill="1" applyBorder="1" applyAlignment="1" applyProtection="1">
      <alignment vertical="center"/>
      <protection locked="0"/>
    </xf>
    <xf numFmtId="5" fontId="0" fillId="0" borderId="0" xfId="1" applyNumberFormat="1" applyFont="1" applyAlignment="1" applyProtection="1">
      <alignment vertical="center"/>
    </xf>
    <xf numFmtId="5" fontId="28" fillId="0" borderId="0" xfId="1" applyNumberFormat="1" applyFont="1" applyAlignment="1" applyProtection="1">
      <alignment vertical="center"/>
    </xf>
    <xf numFmtId="5" fontId="30" fillId="0" borderId="1" xfId="1" applyNumberFormat="1" applyFont="1" applyBorder="1" applyAlignment="1" applyProtection="1">
      <alignment horizontal="center" vertical="center" wrapText="1"/>
    </xf>
    <xf numFmtId="0" fontId="52" fillId="0" borderId="86" xfId="8" applyFont="1" applyFill="1" applyBorder="1" applyAlignment="1" applyProtection="1">
      <alignment horizontal="left" vertical="center"/>
    </xf>
    <xf numFmtId="0" fontId="0" fillId="0" borderId="86" xfId="1" applyFont="1" applyBorder="1" applyAlignment="1" applyProtection="1">
      <alignment vertical="center"/>
    </xf>
    <xf numFmtId="0" fontId="52" fillId="0" borderId="76" xfId="8" applyFont="1" applyFill="1" applyBorder="1" applyAlignment="1" applyProtection="1">
      <alignment horizontal="left" vertical="center"/>
    </xf>
    <xf numFmtId="0" fontId="0" fillId="0" borderId="76" xfId="1" applyFont="1" applyBorder="1" applyAlignment="1" applyProtection="1">
      <alignment vertical="center"/>
    </xf>
    <xf numFmtId="0" fontId="0" fillId="0" borderId="9" xfId="1" applyFont="1" applyFill="1" applyBorder="1" applyAlignment="1" applyProtection="1">
      <alignment vertical="center"/>
    </xf>
    <xf numFmtId="0" fontId="0" fillId="0" borderId="12" xfId="1" applyFont="1" applyFill="1" applyBorder="1" applyAlignment="1" applyProtection="1">
      <alignment vertical="center"/>
    </xf>
    <xf numFmtId="0" fontId="7" fillId="0" borderId="14" xfId="0" applyFont="1" applyFill="1" applyBorder="1" applyAlignment="1" applyProtection="1">
      <alignment horizontal="center" vertical="center"/>
    </xf>
    <xf numFmtId="0" fontId="46" fillId="0" borderId="0" xfId="1" applyFont="1" applyAlignment="1" applyProtection="1">
      <alignment vertical="center"/>
    </xf>
    <xf numFmtId="0" fontId="57" fillId="0" borderId="0" xfId="1" applyFont="1" applyAlignment="1" applyProtection="1">
      <alignment vertical="center"/>
    </xf>
    <xf numFmtId="0" fontId="0" fillId="0" borderId="0" xfId="1" applyFont="1" applyAlignment="1" applyProtection="1">
      <alignment horizontal="center" vertical="center"/>
    </xf>
    <xf numFmtId="0" fontId="0" fillId="0" borderId="0" xfId="1" applyFont="1" applyAlignment="1" applyProtection="1">
      <alignment vertical="center"/>
    </xf>
    <xf numFmtId="0" fontId="52" fillId="22" borderId="1" xfId="0" applyFont="1" applyFill="1" applyBorder="1" applyAlignment="1" applyProtection="1">
      <alignment horizontal="center" vertical="center" wrapText="1"/>
    </xf>
    <xf numFmtId="5" fontId="28" fillId="0" borderId="43" xfId="1" applyNumberFormat="1" applyFont="1" applyBorder="1" applyAlignment="1" applyProtection="1">
      <alignment horizontal="center" vertical="center"/>
    </xf>
    <xf numFmtId="5" fontId="28" fillId="0" borderId="46" xfId="1" applyNumberFormat="1" applyFont="1" applyBorder="1" applyAlignment="1" applyProtection="1">
      <alignment horizontal="center" vertical="center"/>
    </xf>
    <xf numFmtId="5" fontId="28" fillId="0" borderId="2" xfId="1" applyNumberFormat="1" applyFont="1" applyBorder="1" applyAlignment="1" applyProtection="1">
      <alignment horizontal="center" vertical="center"/>
    </xf>
    <xf numFmtId="5" fontId="27" fillId="7" borderId="12" xfId="1" applyNumberFormat="1" applyFont="1" applyFill="1" applyBorder="1" applyAlignment="1" applyProtection="1">
      <alignment horizontal="center" vertical="center"/>
    </xf>
    <xf numFmtId="5" fontId="27" fillId="0" borderId="1" xfId="1" applyNumberFormat="1" applyFont="1" applyBorder="1" applyAlignment="1" applyProtection="1">
      <alignment horizontal="center" vertical="center"/>
    </xf>
    <xf numFmtId="5" fontId="27" fillId="7" borderId="1" xfId="1" applyNumberFormat="1" applyFont="1" applyFill="1" applyBorder="1" applyAlignment="1" applyProtection="1">
      <alignment horizontal="center" vertical="center"/>
    </xf>
    <xf numFmtId="5" fontId="29" fillId="0" borderId="14" xfId="1" applyNumberFormat="1" applyFont="1" applyBorder="1" applyAlignment="1" applyProtection="1">
      <alignment horizontal="center" vertical="center"/>
    </xf>
    <xf numFmtId="5" fontId="29" fillId="0" borderId="46" xfId="1" applyNumberFormat="1" applyFont="1" applyBorder="1" applyAlignment="1" applyProtection="1">
      <alignment horizontal="center" vertical="center"/>
    </xf>
    <xf numFmtId="5" fontId="29" fillId="0" borderId="2" xfId="1" applyNumberFormat="1" applyFont="1" applyBorder="1" applyAlignment="1" applyProtection="1">
      <alignment horizontal="center" vertical="center"/>
    </xf>
    <xf numFmtId="5" fontId="31" fillId="7" borderId="1" xfId="1" applyNumberFormat="1" applyFont="1" applyFill="1" applyBorder="1" applyAlignment="1" applyProtection="1">
      <alignment horizontal="center" vertical="center"/>
    </xf>
    <xf numFmtId="5" fontId="29" fillId="0" borderId="42" xfId="1" applyNumberFormat="1" applyFont="1" applyBorder="1" applyAlignment="1" applyProtection="1">
      <alignment horizontal="center" vertical="center"/>
    </xf>
    <xf numFmtId="5" fontId="28" fillId="0" borderId="44" xfId="1" applyNumberFormat="1" applyFont="1" applyBorder="1" applyAlignment="1" applyProtection="1">
      <alignment horizontal="center" vertical="center"/>
    </xf>
    <xf numFmtId="0" fontId="6" fillId="0" borderId="0" xfId="18"/>
    <xf numFmtId="5" fontId="28" fillId="0" borderId="14" xfId="1" applyNumberFormat="1" applyFont="1" applyBorder="1" applyAlignment="1" applyProtection="1">
      <alignment horizontal="center" vertical="center"/>
    </xf>
    <xf numFmtId="5" fontId="28" fillId="0" borderId="42" xfId="2" applyNumberFormat="1" applyFont="1" applyFill="1" applyBorder="1" applyAlignment="1" applyProtection="1">
      <alignment horizontal="center" vertical="center"/>
    </xf>
    <xf numFmtId="5" fontId="28" fillId="0" borderId="46" xfId="2" applyNumberFormat="1" applyFont="1" applyFill="1" applyBorder="1" applyAlignment="1" applyProtection="1">
      <alignment horizontal="center" vertical="center"/>
    </xf>
    <xf numFmtId="0" fontId="10" fillId="0" borderId="1" xfId="1" applyFont="1" applyFill="1" applyBorder="1" applyAlignment="1" applyProtection="1">
      <alignment vertical="center" wrapText="1" shrinkToFit="1"/>
    </xf>
    <xf numFmtId="0" fontId="0" fillId="0" borderId="43" xfId="1" applyFont="1" applyBorder="1" applyAlignment="1" applyProtection="1">
      <alignment horizontal="center" vertical="center"/>
    </xf>
    <xf numFmtId="3" fontId="0" fillId="0" borderId="43" xfId="1" applyNumberFormat="1" applyFont="1" applyBorder="1" applyAlignment="1" applyProtection="1">
      <alignment horizontal="center" vertical="center"/>
    </xf>
    <xf numFmtId="3" fontId="0" fillId="0" borderId="43" xfId="1" applyNumberFormat="1" applyFont="1" applyFill="1" applyBorder="1" applyAlignment="1" applyProtection="1">
      <alignment horizontal="center" vertical="center"/>
    </xf>
    <xf numFmtId="3" fontId="7" fillId="0" borderId="43" xfId="1" applyNumberFormat="1" applyFont="1" applyBorder="1" applyAlignment="1" applyProtection="1">
      <alignment horizontal="center" vertical="center"/>
    </xf>
    <xf numFmtId="3" fontId="0" fillId="0" borderId="2" xfId="1" applyNumberFormat="1" applyFont="1" applyBorder="1" applyAlignment="1" applyProtection="1">
      <alignment horizontal="center" vertical="center"/>
    </xf>
    <xf numFmtId="3" fontId="0" fillId="0" borderId="14" xfId="1" applyNumberFormat="1" applyFont="1" applyBorder="1" applyAlignment="1" applyProtection="1">
      <alignment horizontal="center" vertical="center"/>
    </xf>
    <xf numFmtId="4" fontId="0" fillId="0" borderId="14" xfId="1" applyNumberFormat="1" applyFont="1" applyBorder="1" applyAlignment="1" applyProtection="1">
      <alignment horizontal="center" vertical="center"/>
    </xf>
    <xf numFmtId="4" fontId="0" fillId="0" borderId="2" xfId="1" applyNumberFormat="1" applyFont="1" applyBorder="1" applyAlignment="1" applyProtection="1">
      <alignment horizontal="center" vertical="center"/>
    </xf>
    <xf numFmtId="3" fontId="6" fillId="0" borderId="0" xfId="1" applyNumberFormat="1" applyFont="1" applyBorder="1" applyAlignment="1" applyProtection="1">
      <alignment horizontal="center" vertical="center"/>
    </xf>
    <xf numFmtId="3" fontId="14" fillId="0" borderId="3" xfId="1" applyNumberFormat="1" applyFont="1" applyBorder="1" applyAlignment="1" applyProtection="1">
      <alignment horizontal="center" vertical="center"/>
    </xf>
    <xf numFmtId="3" fontId="6" fillId="0" borderId="0" xfId="1" applyNumberFormat="1" applyFont="1" applyAlignment="1" applyProtection="1">
      <alignment horizontal="center" vertical="center"/>
    </xf>
    <xf numFmtId="3" fontId="6" fillId="0" borderId="4" xfId="1" applyNumberFormat="1" applyFont="1" applyBorder="1" applyAlignment="1" applyProtection="1">
      <alignment horizontal="center" vertical="center"/>
    </xf>
    <xf numFmtId="3" fontId="6" fillId="0" borderId="3" xfId="1" applyNumberFormat="1" applyFont="1" applyBorder="1" applyAlignment="1" applyProtection="1">
      <alignment horizontal="center" vertical="center"/>
    </xf>
    <xf numFmtId="0" fontId="60" fillId="2" borderId="3" xfId="1" applyFont="1" applyFill="1" applyBorder="1" applyAlignment="1" applyProtection="1">
      <alignment vertical="center"/>
    </xf>
    <xf numFmtId="0" fontId="10" fillId="6" borderId="0" xfId="1" applyFont="1" applyFill="1" applyBorder="1" applyAlignment="1" applyProtection="1">
      <alignment vertical="center"/>
    </xf>
    <xf numFmtId="0" fontId="28" fillId="0" borderId="87" xfId="8" applyFont="1" applyFill="1" applyBorder="1" applyAlignment="1" applyProtection="1">
      <alignment horizontal="left" vertical="center"/>
    </xf>
    <xf numFmtId="0" fontId="28" fillId="0" borderId="44" xfId="8" applyFont="1" applyFill="1" applyBorder="1" applyAlignment="1" applyProtection="1">
      <alignment horizontal="left" vertical="center"/>
    </xf>
    <xf numFmtId="0" fontId="28" fillId="0" borderId="84" xfId="8" applyFont="1" applyFill="1" applyBorder="1" applyAlignment="1" applyProtection="1">
      <alignment horizontal="left" vertical="center"/>
    </xf>
    <xf numFmtId="0" fontId="52" fillId="0" borderId="88" xfId="8" applyFont="1" applyFill="1" applyBorder="1" applyAlignment="1" applyProtection="1">
      <alignment horizontal="left" vertical="center"/>
    </xf>
    <xf numFmtId="0" fontId="0" fillId="0" borderId="88" xfId="1" applyFont="1" applyBorder="1" applyAlignment="1" applyProtection="1">
      <alignment vertical="center"/>
    </xf>
    <xf numFmtId="2" fontId="29" fillId="7" borderId="1" xfId="1" applyNumberFormat="1" applyFont="1" applyFill="1" applyBorder="1" applyAlignment="1" applyProtection="1">
      <alignment horizontal="right" vertical="center"/>
    </xf>
    <xf numFmtId="2" fontId="29" fillId="7" borderId="42" xfId="1" applyNumberFormat="1" applyFont="1" applyFill="1" applyBorder="1" applyAlignment="1" applyProtection="1">
      <alignment horizontal="right" vertical="center"/>
    </xf>
    <xf numFmtId="0" fontId="61" fillId="0" borderId="0" xfId="1" applyFont="1" applyFill="1" applyBorder="1" applyAlignment="1" applyProtection="1"/>
    <xf numFmtId="0" fontId="61" fillId="0" borderId="0" xfId="1" applyFont="1" applyBorder="1" applyAlignment="1" applyProtection="1"/>
    <xf numFmtId="0" fontId="61" fillId="0" borderId="0" xfId="1" applyFont="1" applyFill="1" applyAlignment="1" applyProtection="1">
      <alignment vertical="center"/>
    </xf>
    <xf numFmtId="0" fontId="61" fillId="0" borderId="0" xfId="1" applyFont="1" applyAlignment="1" applyProtection="1">
      <alignment vertical="center"/>
    </xf>
    <xf numFmtId="0" fontId="0" fillId="0" borderId="0" xfId="1" applyFont="1" applyAlignment="1" applyProtection="1">
      <alignment vertical="center"/>
    </xf>
    <xf numFmtId="5" fontId="28" fillId="0" borderId="40" xfId="2" applyNumberFormat="1" applyFont="1" applyFill="1" applyBorder="1" applyAlignment="1" applyProtection="1">
      <alignment horizontal="center" vertical="center"/>
    </xf>
    <xf numFmtId="0" fontId="0" fillId="0" borderId="0" xfId="1" applyFont="1" applyFill="1" applyBorder="1" applyAlignment="1" applyProtection="1">
      <alignment horizontal="left" indent="2"/>
    </xf>
    <xf numFmtId="0" fontId="63" fillId="18" borderId="0" xfId="1" applyFont="1" applyFill="1" applyBorder="1" applyAlignment="1" applyProtection="1">
      <alignment horizontal="center" vertical="center"/>
    </xf>
    <xf numFmtId="5" fontId="27" fillId="0" borderId="43" xfId="1" applyNumberFormat="1" applyFont="1" applyBorder="1" applyAlignment="1" applyProtection="1">
      <alignment horizontal="center" vertical="center"/>
    </xf>
    <xf numFmtId="0" fontId="7" fillId="0" borderId="0" xfId="1" applyFont="1" applyAlignment="1" applyProtection="1">
      <alignment horizontal="left" vertical="center"/>
    </xf>
    <xf numFmtId="0" fontId="6" fillId="0" borderId="0" xfId="35" applyFont="1" applyAlignment="1">
      <alignment vertical="center"/>
    </xf>
    <xf numFmtId="0" fontId="6" fillId="0" borderId="0" xfId="35" quotePrefix="1" applyFont="1" applyAlignment="1">
      <alignment vertical="center"/>
    </xf>
    <xf numFmtId="3" fontId="6" fillId="0" borderId="0" xfId="35" applyNumberFormat="1" applyFont="1" applyAlignment="1">
      <alignment vertical="center"/>
    </xf>
    <xf numFmtId="4" fontId="6" fillId="0" borderId="0" xfId="35" applyNumberFormat="1" applyFont="1" applyAlignment="1">
      <alignment vertical="center"/>
    </xf>
    <xf numFmtId="0" fontId="6" fillId="0" borderId="0" xfId="35" applyFont="1" applyAlignment="1">
      <alignment horizontal="center" vertical="center"/>
    </xf>
    <xf numFmtId="3" fontId="6" fillId="0" borderId="0" xfId="35" applyNumberFormat="1" applyFont="1" applyAlignment="1">
      <alignment horizontal="center" vertical="center"/>
    </xf>
    <xf numFmtId="2" fontId="52" fillId="21" borderId="1" xfId="0" applyNumberFormat="1" applyFont="1" applyFill="1" applyBorder="1" applyAlignment="1" applyProtection="1">
      <alignment horizontal="center" vertical="center" wrapText="1"/>
    </xf>
    <xf numFmtId="0" fontId="27" fillId="0" borderId="1" xfId="1" applyFont="1" applyBorder="1" applyAlignment="1" applyProtection="1">
      <alignment horizontal="left" vertical="center" wrapText="1"/>
    </xf>
    <xf numFmtId="0" fontId="28" fillId="0" borderId="10" xfId="1" applyFont="1" applyBorder="1" applyAlignment="1" applyProtection="1">
      <alignment horizontal="left" vertical="center" wrapText="1"/>
    </xf>
    <xf numFmtId="0" fontId="28" fillId="0" borderId="46" xfId="1" applyFont="1" applyBorder="1" applyAlignment="1" applyProtection="1">
      <alignment horizontal="left" vertical="center"/>
    </xf>
    <xf numFmtId="0" fontId="28" fillId="0" borderId="10" xfId="1" applyFont="1" applyBorder="1" applyAlignment="1" applyProtection="1">
      <alignment horizontal="left" vertical="center"/>
    </xf>
    <xf numFmtId="0" fontId="28" fillId="0" borderId="2" xfId="1" applyFont="1" applyBorder="1" applyAlignment="1" applyProtection="1">
      <alignment horizontal="left" vertical="center"/>
    </xf>
    <xf numFmtId="5" fontId="28" fillId="0" borderId="14" xfId="1" applyNumberFormat="1" applyFont="1" applyBorder="1" applyAlignment="1" applyProtection="1">
      <alignment horizontal="left" vertical="center"/>
    </xf>
    <xf numFmtId="5" fontId="28" fillId="0" borderId="46" xfId="1" applyNumberFormat="1" applyFont="1" applyBorder="1" applyAlignment="1" applyProtection="1">
      <alignment horizontal="left" vertical="center"/>
    </xf>
    <xf numFmtId="5" fontId="28" fillId="0" borderId="43" xfId="1" applyNumberFormat="1" applyFont="1" applyBorder="1" applyAlignment="1" applyProtection="1">
      <alignment horizontal="left" vertical="center"/>
    </xf>
    <xf numFmtId="5" fontId="28" fillId="0" borderId="2" xfId="1" applyNumberFormat="1" applyFont="1" applyBorder="1" applyAlignment="1" applyProtection="1">
      <alignment horizontal="left" vertical="center"/>
    </xf>
    <xf numFmtId="0" fontId="29" fillId="0" borderId="42" xfId="1" applyFont="1" applyBorder="1" applyAlignment="1" applyProtection="1">
      <alignment horizontal="left" vertical="center"/>
    </xf>
    <xf numFmtId="0" fontId="29" fillId="0" borderId="2" xfId="1" applyFont="1" applyBorder="1" applyAlignment="1" applyProtection="1">
      <alignment horizontal="left" vertical="center" wrapText="1"/>
    </xf>
    <xf numFmtId="0" fontId="28" fillId="0" borderId="14" xfId="1" applyFont="1" applyBorder="1" applyAlignment="1" applyProtection="1">
      <alignment horizontal="left" vertical="center"/>
    </xf>
    <xf numFmtId="0" fontId="29" fillId="29" borderId="13" xfId="1" applyFont="1" applyFill="1" applyBorder="1" applyAlignment="1" applyProtection="1">
      <alignment horizontal="right" vertical="center"/>
    </xf>
    <xf numFmtId="0" fontId="30" fillId="29" borderId="13" xfId="1" applyFont="1" applyFill="1" applyBorder="1" applyAlignment="1" applyProtection="1">
      <alignment horizontal="center" vertical="center"/>
    </xf>
    <xf numFmtId="7" fontId="29" fillId="29" borderId="1" xfId="1" applyNumberFormat="1" applyFont="1" applyFill="1" applyBorder="1" applyAlignment="1" applyProtection="1">
      <alignment vertical="center"/>
    </xf>
    <xf numFmtId="0" fontId="28" fillId="0" borderId="11" xfId="1" applyFont="1" applyBorder="1" applyAlignment="1" applyProtection="1">
      <alignment vertical="center"/>
    </xf>
    <xf numFmtId="170" fontId="28" fillId="0" borderId="11" xfId="1" applyNumberFormat="1" applyFont="1" applyBorder="1" applyAlignment="1" applyProtection="1">
      <alignment vertical="center"/>
    </xf>
    <xf numFmtId="5" fontId="28" fillId="0" borderId="10" xfId="1" applyNumberFormat="1" applyFont="1" applyBorder="1" applyAlignment="1" applyProtection="1">
      <alignment horizontal="center" vertical="center"/>
    </xf>
    <xf numFmtId="5" fontId="28" fillId="0" borderId="14" xfId="4" applyNumberFormat="1" applyFont="1" applyBorder="1" applyAlignment="1" applyProtection="1">
      <alignment horizontal="center" vertical="center"/>
    </xf>
    <xf numFmtId="5" fontId="28" fillId="0" borderId="87" xfId="1" applyNumberFormat="1" applyFont="1" applyBorder="1" applyAlignment="1" applyProtection="1">
      <alignment horizontal="center" vertical="center"/>
    </xf>
    <xf numFmtId="5" fontId="28" fillId="0" borderId="1" xfId="1" applyNumberFormat="1" applyFont="1" applyBorder="1" applyAlignment="1" applyProtection="1">
      <alignment horizontal="center" vertical="center"/>
    </xf>
    <xf numFmtId="0" fontId="6" fillId="0" borderId="11" xfId="1" applyFont="1" applyBorder="1" applyAlignment="1" applyProtection="1">
      <alignment horizontal="center" vertical="center" wrapText="1"/>
    </xf>
    <xf numFmtId="0" fontId="6" fillId="17" borderId="47" xfId="35" applyFont="1" applyFill="1" applyBorder="1" applyAlignment="1">
      <alignment horizontal="center" vertical="center"/>
    </xf>
    <xf numFmtId="0" fontId="6" fillId="17" borderId="61" xfId="35" applyFont="1" applyFill="1" applyBorder="1" applyAlignment="1">
      <alignment horizontal="center" vertical="center"/>
    </xf>
    <xf numFmtId="9" fontId="0" fillId="0" borderId="0" xfId="6" applyNumberFormat="1" applyFont="1" applyAlignment="1" applyProtection="1">
      <alignment vertical="center"/>
    </xf>
    <xf numFmtId="181" fontId="29" fillId="0" borderId="14" xfId="4" applyNumberFormat="1" applyFont="1" applyFill="1" applyBorder="1" applyAlignment="1" applyProtection="1">
      <alignment vertical="center" wrapText="1"/>
    </xf>
    <xf numFmtId="0" fontId="0" fillId="0" borderId="0" xfId="1" applyFont="1" applyAlignment="1" applyProtection="1">
      <alignment vertical="center"/>
    </xf>
    <xf numFmtId="170" fontId="29" fillId="0" borderId="0" xfId="1" applyNumberFormat="1" applyFont="1" applyBorder="1" applyAlignment="1" applyProtection="1">
      <alignment vertical="center"/>
    </xf>
    <xf numFmtId="0" fontId="0" fillId="0" borderId="0" xfId="1" applyFont="1" applyAlignment="1" applyProtection="1">
      <alignment vertical="center"/>
    </xf>
    <xf numFmtId="0" fontId="7" fillId="0" borderId="1" xfId="1" applyFont="1" applyBorder="1" applyAlignment="1" applyProtection="1">
      <alignment horizontal="left" vertical="center"/>
    </xf>
    <xf numFmtId="4" fontId="7" fillId="0" borderId="0" xfId="1" applyNumberFormat="1" applyFont="1" applyBorder="1" applyAlignment="1" applyProtection="1">
      <alignment vertical="center"/>
    </xf>
    <xf numFmtId="0" fontId="7" fillId="0" borderId="0" xfId="1" applyFont="1" applyBorder="1" applyAlignment="1" applyProtection="1">
      <alignment vertical="center"/>
    </xf>
    <xf numFmtId="3" fontId="7" fillId="0" borderId="43" xfId="1" applyNumberFormat="1" applyFont="1" applyBorder="1" applyAlignment="1" applyProtection="1">
      <alignment horizontal="center" vertical="center" wrapText="1"/>
    </xf>
    <xf numFmtId="0" fontId="10" fillId="0" borderId="0" xfId="7"/>
    <xf numFmtId="10" fontId="52" fillId="14" borderId="1" xfId="11" applyNumberFormat="1" applyFont="1" applyFill="1" applyBorder="1" applyAlignment="1" applyProtection="1">
      <alignment horizontal="center" vertical="center" wrapText="1"/>
    </xf>
    <xf numFmtId="10" fontId="52" fillId="22" borderId="1" xfId="11" applyNumberFormat="1" applyFont="1" applyFill="1" applyBorder="1" applyAlignment="1" applyProtection="1">
      <alignment horizontal="center" vertical="center" wrapText="1"/>
    </xf>
    <xf numFmtId="4" fontId="52" fillId="25" borderId="1" xfId="11" applyNumberFormat="1" applyFont="1" applyFill="1" applyBorder="1" applyAlignment="1" applyProtection="1">
      <alignment horizontal="right"/>
    </xf>
    <xf numFmtId="10" fontId="52" fillId="25" borderId="1" xfId="11" applyNumberFormat="1" applyFont="1" applyFill="1" applyBorder="1" applyAlignment="1" applyProtection="1">
      <alignment horizontal="right"/>
    </xf>
    <xf numFmtId="184" fontId="51" fillId="23" borderId="1" xfId="13" applyNumberFormat="1" applyFont="1" applyFill="1" applyBorder="1" applyAlignment="1" applyProtection="1">
      <alignment horizontal="right" vertical="center" wrapText="1"/>
    </xf>
    <xf numFmtId="0" fontId="0" fillId="0" borderId="0" xfId="1" applyFont="1" applyAlignment="1" applyProtection="1">
      <alignment vertical="center"/>
    </xf>
    <xf numFmtId="0" fontId="0" fillId="6" borderId="1" xfId="1" applyFont="1" applyFill="1" applyBorder="1" applyAlignment="1" applyProtection="1">
      <alignment vertical="center" wrapText="1"/>
      <protection locked="0"/>
    </xf>
    <xf numFmtId="177" fontId="56" fillId="32" borderId="1" xfId="0" applyNumberFormat="1" applyFont="1" applyFill="1" applyBorder="1" applyAlignment="1" applyProtection="1">
      <alignment horizontal="center" vertical="center" wrapText="1"/>
    </xf>
    <xf numFmtId="0" fontId="0" fillId="18" borderId="0" xfId="1" applyFont="1" applyFill="1" applyAlignment="1" applyProtection="1">
      <alignment vertical="center"/>
    </xf>
    <xf numFmtId="0" fontId="7" fillId="18" borderId="0" xfId="1" applyFont="1" applyFill="1" applyAlignment="1" applyProtection="1">
      <alignment vertical="center"/>
    </xf>
    <xf numFmtId="0" fontId="6" fillId="0" borderId="0" xfId="36"/>
    <xf numFmtId="0" fontId="8" fillId="0" borderId="1" xfId="36" applyFont="1" applyBorder="1" applyAlignment="1">
      <alignment horizontal="center" vertical="center" wrapText="1"/>
    </xf>
    <xf numFmtId="0" fontId="5" fillId="0" borderId="0" xfId="37"/>
    <xf numFmtId="49" fontId="8" fillId="0" borderId="1" xfId="36" applyNumberFormat="1" applyFont="1" applyBorder="1" applyAlignment="1">
      <alignment horizontal="center" vertical="center" wrapText="1"/>
    </xf>
    <xf numFmtId="4" fontId="8" fillId="0" borderId="1" xfId="36" applyNumberFormat="1" applyFont="1" applyBorder="1" applyAlignment="1">
      <alignment horizontal="center" vertical="center" wrapText="1"/>
    </xf>
    <xf numFmtId="3" fontId="8" fillId="0" borderId="1" xfId="36" applyNumberFormat="1" applyFont="1" applyBorder="1" applyAlignment="1">
      <alignment horizontal="center" vertical="center" wrapText="1"/>
    </xf>
    <xf numFmtId="0" fontId="8" fillId="0" borderId="0" xfId="36" applyFont="1" applyAlignment="1">
      <alignment horizontal="center" vertical="center" wrapText="1"/>
    </xf>
    <xf numFmtId="0" fontId="6" fillId="21" borderId="0" xfId="39" applyFont="1" applyFill="1" applyAlignment="1">
      <alignment horizontal="center" vertical="center" wrapText="1"/>
    </xf>
    <xf numFmtId="171" fontId="5" fillId="0" borderId="0" xfId="37" applyNumberFormat="1" applyAlignment="1">
      <alignment horizontal="center"/>
    </xf>
    <xf numFmtId="0" fontId="42" fillId="0" borderId="0" xfId="37" applyFont="1" applyAlignment="1">
      <alignment horizontal="center"/>
    </xf>
    <xf numFmtId="4" fontId="5" fillId="0" borderId="0" xfId="37" applyNumberFormat="1" applyAlignment="1">
      <alignment horizontal="center"/>
    </xf>
    <xf numFmtId="3" fontId="5" fillId="0" borderId="0" xfId="37" applyNumberFormat="1" applyAlignment="1">
      <alignment horizontal="center"/>
    </xf>
    <xf numFmtId="4" fontId="5" fillId="0" borderId="0" xfId="37" applyNumberFormat="1"/>
    <xf numFmtId="0" fontId="42" fillId="0" borderId="0" xfId="37" applyFont="1"/>
    <xf numFmtId="0" fontId="5" fillId="0" borderId="0" xfId="37" applyAlignment="1">
      <alignment horizontal="center"/>
    </xf>
    <xf numFmtId="44" fontId="5" fillId="0" borderId="0" xfId="37" applyNumberFormat="1"/>
    <xf numFmtId="171" fontId="5" fillId="0" borderId="8" xfId="37" applyNumberFormat="1" applyBorder="1" applyAlignment="1">
      <alignment horizontal="center"/>
    </xf>
    <xf numFmtId="0" fontId="42" fillId="0" borderId="5" xfId="37" applyFont="1" applyBorder="1" applyAlignment="1">
      <alignment horizontal="center"/>
    </xf>
    <xf numFmtId="44" fontId="5" fillId="0" borderId="53" xfId="37" applyNumberFormat="1" applyBorder="1"/>
    <xf numFmtId="171" fontId="5" fillId="0" borderId="10" xfId="37" applyNumberFormat="1" applyBorder="1" applyAlignment="1">
      <alignment horizontal="center"/>
    </xf>
    <xf numFmtId="0" fontId="42" fillId="0" borderId="11" xfId="37" applyFont="1" applyBorder="1" applyAlignment="1">
      <alignment horizontal="center"/>
    </xf>
    <xf numFmtId="0" fontId="5" fillId="0" borderId="0" xfId="37" applyAlignment="1">
      <alignment horizontal="right"/>
    </xf>
    <xf numFmtId="0" fontId="5" fillId="0" borderId="6" xfId="37" applyBorder="1" applyAlignment="1">
      <alignment horizontal="center"/>
    </xf>
    <xf numFmtId="0" fontId="42" fillId="0" borderId="7" xfId="37" applyFont="1" applyBorder="1" applyAlignment="1">
      <alignment horizontal="center"/>
    </xf>
    <xf numFmtId="0" fontId="69" fillId="0" borderId="0" xfId="37" applyFont="1"/>
    <xf numFmtId="10" fontId="5" fillId="0" borderId="0" xfId="41" applyNumberFormat="1" applyFont="1"/>
    <xf numFmtId="4" fontId="69" fillId="0" borderId="0" xfId="37" applyNumberFormat="1" applyFont="1" applyAlignment="1">
      <alignment horizontal="center"/>
    </xf>
    <xf numFmtId="3" fontId="69" fillId="0" borderId="0" xfId="37" applyNumberFormat="1" applyFont="1" applyAlignment="1">
      <alignment horizontal="center"/>
    </xf>
    <xf numFmtId="3" fontId="42" fillId="0" borderId="0" xfId="37" applyNumberFormat="1" applyFont="1" applyAlignment="1">
      <alignment horizontal="center"/>
    </xf>
    <xf numFmtId="3" fontId="5" fillId="0" borderId="0" xfId="37" applyNumberFormat="1"/>
    <xf numFmtId="43" fontId="5" fillId="0" borderId="0" xfId="37" applyNumberFormat="1"/>
    <xf numFmtId="3" fontId="7" fillId="6" borderId="1" xfId="1" applyNumberFormat="1" applyFont="1" applyFill="1" applyBorder="1" applyAlignment="1" applyProtection="1">
      <alignment horizontal="center" vertical="center"/>
      <protection locked="0"/>
    </xf>
    <xf numFmtId="43" fontId="6" fillId="0" borderId="0" xfId="2" applyFont="1" applyAlignment="1">
      <alignment horizontal="center" vertical="center"/>
    </xf>
    <xf numFmtId="43" fontId="6" fillId="0" borderId="0" xfId="2" applyFont="1" applyAlignment="1">
      <alignment vertical="center"/>
    </xf>
    <xf numFmtId="0" fontId="103" fillId="0" borderId="0" xfId="1" applyFont="1" applyAlignment="1" applyProtection="1">
      <alignment vertical="center"/>
    </xf>
    <xf numFmtId="0" fontId="104" fillId="3" borderId="1" xfId="5" applyFont="1" applyFill="1" applyBorder="1" applyAlignment="1" applyProtection="1">
      <alignment horizontal="center" vertical="center"/>
    </xf>
    <xf numFmtId="1" fontId="52" fillId="21" borderId="12" xfId="0" applyNumberFormat="1" applyFont="1" applyFill="1" applyBorder="1" applyAlignment="1" applyProtection="1">
      <alignment horizontal="left"/>
    </xf>
    <xf numFmtId="0" fontId="52" fillId="21" borderId="12" xfId="0" applyNumberFormat="1" applyFont="1" applyFill="1" applyBorder="1" applyAlignment="1" applyProtection="1">
      <alignment horizontal="left"/>
    </xf>
    <xf numFmtId="0" fontId="52" fillId="21" borderId="1" xfId="0" applyNumberFormat="1" applyFont="1" applyFill="1" applyBorder="1" applyAlignment="1" applyProtection="1">
      <alignment horizontal="left"/>
    </xf>
    <xf numFmtId="0" fontId="0" fillId="0" borderId="0" xfId="1" applyFont="1" applyAlignment="1" applyProtection="1">
      <alignment vertical="center"/>
    </xf>
    <xf numFmtId="0" fontId="10" fillId="0" borderId="1" xfId="1" applyFont="1" applyFill="1" applyBorder="1" applyAlignment="1" applyProtection="1">
      <alignment vertical="center" wrapText="1"/>
    </xf>
    <xf numFmtId="0" fontId="27" fillId="0" borderId="1" xfId="1" applyFont="1" applyBorder="1" applyAlignment="1" applyProtection="1">
      <alignment horizontal="left" vertical="center"/>
    </xf>
    <xf numFmtId="170" fontId="29" fillId="0" borderId="3" xfId="1" applyNumberFormat="1" applyFont="1" applyBorder="1" applyAlignment="1" applyProtection="1">
      <alignment vertical="center"/>
    </xf>
    <xf numFmtId="0" fontId="28" fillId="0" borderId="42" xfId="1" applyFont="1" applyBorder="1" applyAlignment="1" applyProtection="1">
      <alignment horizontal="left" vertical="center"/>
    </xf>
    <xf numFmtId="0" fontId="28" fillId="0" borderId="2" xfId="1" applyFont="1" applyBorder="1" applyAlignment="1" applyProtection="1">
      <alignment horizontal="left" vertical="center" wrapText="1"/>
    </xf>
    <xf numFmtId="0" fontId="7" fillId="3" borderId="0" xfId="36" applyFont="1" applyFill="1" applyAlignment="1">
      <alignment horizontal="center" vertical="center"/>
    </xf>
    <xf numFmtId="0" fontId="59" fillId="0" borderId="1" xfId="36" applyFont="1" applyBorder="1" applyAlignment="1">
      <alignment horizontal="center" vertical="center" wrapText="1"/>
    </xf>
    <xf numFmtId="3" fontId="8" fillId="0" borderId="0" xfId="36" applyNumberFormat="1" applyFont="1" applyAlignment="1">
      <alignment horizontal="center" vertical="center" wrapText="1"/>
    </xf>
    <xf numFmtId="44" fontId="8" fillId="0" borderId="1" xfId="151" applyFont="1" applyBorder="1" applyAlignment="1">
      <alignment horizontal="center" vertical="center" wrapText="1"/>
    </xf>
    <xf numFmtId="4" fontId="5" fillId="59" borderId="0" xfId="37" applyNumberFormat="1" applyFill="1" applyAlignment="1">
      <alignment horizontal="center"/>
    </xf>
    <xf numFmtId="43" fontId="5" fillId="0" borderId="0" xfId="152" applyFont="1"/>
    <xf numFmtId="43" fontId="5" fillId="0" borderId="0" xfId="152" applyFont="1" applyAlignment="1">
      <alignment horizontal="center"/>
    </xf>
    <xf numFmtId="0" fontId="5" fillId="59" borderId="0" xfId="37" applyFill="1" applyAlignment="1">
      <alignment horizontal="center"/>
    </xf>
    <xf numFmtId="0" fontId="5" fillId="60" borderId="0" xfId="37" applyFill="1"/>
    <xf numFmtId="4" fontId="5" fillId="60" borderId="0" xfId="37" applyNumberFormat="1" applyFill="1" applyAlignment="1">
      <alignment horizontal="center"/>
    </xf>
    <xf numFmtId="3" fontId="5" fillId="60" borderId="0" xfId="37" applyNumberFormat="1" applyFill="1" applyAlignment="1">
      <alignment horizontal="center"/>
    </xf>
    <xf numFmtId="3" fontId="5" fillId="0" borderId="0" xfId="37" applyNumberFormat="1" applyAlignment="1">
      <alignment horizontal="left"/>
    </xf>
    <xf numFmtId="0" fontId="70" fillId="0" borderId="0" xfId="36" applyFont="1" applyAlignment="1">
      <alignment horizontal="center" vertical="center"/>
    </xf>
    <xf numFmtId="0" fontId="71" fillId="0" borderId="0" xfId="36" applyFont="1" applyAlignment="1">
      <alignment horizontal="center" vertical="center"/>
    </xf>
    <xf numFmtId="4" fontId="69" fillId="59" borderId="0" xfId="37" applyNumberFormat="1" applyFont="1" applyFill="1" applyAlignment="1">
      <alignment horizontal="center"/>
    </xf>
    <xf numFmtId="0" fontId="52" fillId="22" borderId="1" xfId="0" applyFont="1" applyFill="1" applyBorder="1" applyAlignment="1">
      <alignment horizontal="center" vertical="center" wrapText="1"/>
    </xf>
    <xf numFmtId="1" fontId="52" fillId="22" borderId="1" xfId="0" applyNumberFormat="1" applyFont="1" applyFill="1" applyBorder="1" applyAlignment="1">
      <alignment horizontal="center" vertical="center" wrapText="1"/>
    </xf>
    <xf numFmtId="177" fontId="52" fillId="22" borderId="1" xfId="10" applyNumberFormat="1" applyFont="1" applyFill="1" applyBorder="1" applyAlignment="1">
      <alignment horizontal="center" vertical="center" wrapText="1"/>
    </xf>
    <xf numFmtId="177" fontId="52" fillId="22" borderId="13" xfId="10" applyNumberFormat="1" applyFont="1" applyFill="1" applyBorder="1" applyAlignment="1">
      <alignment horizontal="center" vertical="center" wrapText="1"/>
    </xf>
    <xf numFmtId="177" fontId="52" fillId="14" borderId="1" xfId="0" applyNumberFormat="1" applyFont="1" applyFill="1" applyBorder="1" applyAlignment="1">
      <alignment horizontal="center" vertical="center" wrapText="1"/>
    </xf>
    <xf numFmtId="177" fontId="52" fillId="22" borderId="1" xfId="0" applyNumberFormat="1" applyFont="1" applyFill="1" applyBorder="1" applyAlignment="1">
      <alignment horizontal="center" vertical="center" wrapText="1"/>
    </xf>
    <xf numFmtId="10" fontId="52" fillId="14" borderId="1" xfId="11" applyNumberFormat="1" applyFont="1" applyFill="1" applyBorder="1" applyAlignment="1">
      <alignment horizontal="center" vertical="center" wrapText="1"/>
    </xf>
    <xf numFmtId="10" fontId="52" fillId="22" borderId="1" xfId="11" applyNumberFormat="1" applyFont="1" applyFill="1" applyBorder="1" applyAlignment="1">
      <alignment horizontal="center" vertical="center" wrapText="1"/>
    </xf>
    <xf numFmtId="3" fontId="51" fillId="23" borderId="1" xfId="0" applyNumberFormat="1" applyFont="1" applyFill="1" applyBorder="1" applyAlignment="1">
      <alignment horizontal="right" wrapText="1"/>
    </xf>
    <xf numFmtId="176" fontId="51" fillId="23" borderId="1" xfId="0" applyNumberFormat="1" applyFont="1" applyFill="1" applyBorder="1" applyAlignment="1">
      <alignment horizontal="right" wrapText="1"/>
    </xf>
    <xf numFmtId="176" fontId="51" fillId="24" borderId="1" xfId="0" applyNumberFormat="1" applyFont="1" applyFill="1" applyBorder="1" applyAlignment="1">
      <alignment horizontal="right" wrapText="1"/>
    </xf>
    <xf numFmtId="1" fontId="52" fillId="25" borderId="1" xfId="0" applyNumberFormat="1" applyFont="1" applyFill="1" applyBorder="1" applyAlignment="1">
      <alignment horizontal="left"/>
    </xf>
    <xf numFmtId="0" fontId="52" fillId="25" borderId="1" xfId="0" applyFont="1" applyFill="1" applyBorder="1" applyAlignment="1">
      <alignment horizontal="left"/>
    </xf>
    <xf numFmtId="4" fontId="52" fillId="25" borderId="1" xfId="11" applyNumberFormat="1" applyFont="1" applyFill="1" applyBorder="1" applyAlignment="1">
      <alignment horizontal="right"/>
    </xf>
    <xf numFmtId="166" fontId="52" fillId="25" borderId="1" xfId="11" applyNumberFormat="1" applyFont="1" applyFill="1" applyBorder="1" applyAlignment="1">
      <alignment horizontal="right"/>
    </xf>
    <xf numFmtId="166" fontId="52" fillId="25" borderId="1" xfId="0" applyNumberFormat="1" applyFont="1" applyFill="1" applyBorder="1" applyAlignment="1">
      <alignment horizontal="right"/>
    </xf>
    <xf numFmtId="10" fontId="52" fillId="25" borderId="1" xfId="11" applyNumberFormat="1" applyFont="1" applyFill="1" applyBorder="1" applyAlignment="1">
      <alignment horizontal="right"/>
    </xf>
    <xf numFmtId="1" fontId="52" fillId="22" borderId="12" xfId="0" applyNumberFormat="1" applyFont="1" applyFill="1" applyBorder="1" applyAlignment="1">
      <alignment horizontal="center" vertical="center" wrapText="1"/>
    </xf>
    <xf numFmtId="2" fontId="52" fillId="22" borderId="1" xfId="0" applyNumberFormat="1" applyFont="1" applyFill="1" applyBorder="1" applyAlignment="1">
      <alignment horizontal="center" vertical="center" wrapText="1"/>
    </xf>
    <xf numFmtId="1" fontId="52" fillId="14" borderId="1" xfId="0" applyNumberFormat="1" applyFont="1" applyFill="1" applyBorder="1" applyAlignment="1">
      <alignment horizontal="center" vertical="center" wrapText="1"/>
    </xf>
    <xf numFmtId="2" fontId="52" fillId="14" borderId="1" xfId="0" applyNumberFormat="1" applyFont="1" applyFill="1" applyBorder="1" applyAlignment="1">
      <alignment horizontal="center" vertical="center" wrapText="1"/>
    </xf>
    <xf numFmtId="1" fontId="51" fillId="24" borderId="9" xfId="0" applyNumberFormat="1" applyFont="1" applyFill="1" applyBorder="1" applyAlignment="1">
      <alignment vertical="center" wrapText="1"/>
    </xf>
    <xf numFmtId="1" fontId="51" fillId="24" borderId="12" xfId="0" applyNumberFormat="1" applyFont="1" applyFill="1" applyBorder="1" applyAlignment="1">
      <alignment vertical="center" wrapText="1"/>
    </xf>
    <xf numFmtId="172" fontId="51" fillId="23" borderId="1" xfId="13" applyNumberFormat="1" applyFont="1" applyFill="1" applyBorder="1" applyAlignment="1">
      <alignment horizontal="right" vertical="center" wrapText="1"/>
    </xf>
    <xf numFmtId="184" fontId="51" fillId="23" borderId="1" xfId="13" applyNumberFormat="1" applyFont="1" applyFill="1" applyBorder="1" applyAlignment="1">
      <alignment horizontal="right" vertical="center" wrapText="1"/>
    </xf>
    <xf numFmtId="169" fontId="41" fillId="24" borderId="1" xfId="0" applyNumberFormat="1" applyFont="1" applyFill="1" applyBorder="1" applyAlignment="1">
      <alignment horizontal="right" vertical="center" wrapText="1"/>
    </xf>
    <xf numFmtId="169" fontId="6" fillId="24" borderId="1" xfId="0" applyNumberFormat="1" applyFont="1" applyFill="1" applyBorder="1" applyAlignment="1">
      <alignment horizontal="center" vertical="center" wrapText="1"/>
    </xf>
    <xf numFmtId="1" fontId="52" fillId="25" borderId="12" xfId="0" applyNumberFormat="1" applyFont="1" applyFill="1" applyBorder="1" applyAlignment="1">
      <alignment horizontal="left"/>
    </xf>
    <xf numFmtId="0" fontId="52" fillId="25" borderId="12" xfId="0" applyFont="1" applyFill="1" applyBorder="1" applyAlignment="1">
      <alignment horizontal="left"/>
    </xf>
    <xf numFmtId="4" fontId="52" fillId="25" borderId="1" xfId="0" applyNumberFormat="1" applyFont="1" applyFill="1" applyBorder="1" applyAlignment="1">
      <alignment horizontal="left"/>
    </xf>
    <xf numFmtId="4" fontId="52" fillId="25" borderId="1" xfId="0" applyNumberFormat="1" applyFont="1" applyFill="1" applyBorder="1" applyAlignment="1">
      <alignment horizontal="right"/>
    </xf>
    <xf numFmtId="0" fontId="52" fillId="18" borderId="0" xfId="0" applyFont="1" applyFill="1"/>
    <xf numFmtId="0" fontId="56" fillId="18" borderId="0" xfId="0" applyFont="1" applyFill="1"/>
    <xf numFmtId="0" fontId="53" fillId="18" borderId="0" xfId="0" applyFont="1" applyFill="1"/>
    <xf numFmtId="0" fontId="55" fillId="18" borderId="0" xfId="0" applyFont="1" applyFill="1" applyAlignment="1">
      <alignment wrapText="1"/>
    </xf>
    <xf numFmtId="0" fontId="52" fillId="18" borderId="0" xfId="0" applyFont="1" applyFill="1" applyAlignment="1">
      <alignment horizontal="center" vertical="center"/>
    </xf>
    <xf numFmtId="0" fontId="52" fillId="22" borderId="1" xfId="0" applyFont="1" applyFill="1" applyBorder="1" applyAlignment="1">
      <alignment horizontal="center" vertical="center"/>
    </xf>
    <xf numFmtId="0" fontId="52" fillId="22" borderId="12" xfId="0" applyFont="1" applyFill="1" applyBorder="1" applyAlignment="1">
      <alignment horizontal="center" vertical="center"/>
    </xf>
    <xf numFmtId="174" fontId="52" fillId="25" borderId="1" xfId="13" applyFont="1" applyFill="1" applyBorder="1" applyAlignment="1">
      <alignment horizontal="left" vertical="center"/>
    </xf>
    <xf numFmtId="0" fontId="52" fillId="26" borderId="1" xfId="7" applyFont="1" applyFill="1" applyBorder="1" applyAlignment="1">
      <alignment horizontal="left" vertical="center"/>
    </xf>
    <xf numFmtId="166" fontId="52" fillId="25" borderId="1" xfId="7" applyNumberFormat="1" applyFont="1" applyFill="1" applyBorder="1" applyAlignment="1">
      <alignment horizontal="right" vertical="center"/>
    </xf>
    <xf numFmtId="166" fontId="52" fillId="26" borderId="1" xfId="7" applyNumberFormat="1" applyFont="1" applyFill="1" applyBorder="1" applyAlignment="1">
      <alignment horizontal="right" vertical="center"/>
    </xf>
    <xf numFmtId="176" fontId="52" fillId="25" borderId="1" xfId="7" applyNumberFormat="1" applyFont="1" applyFill="1" applyBorder="1" applyAlignment="1">
      <alignment horizontal="right" vertical="center"/>
    </xf>
    <xf numFmtId="176" fontId="52" fillId="26" borderId="1" xfId="7" applyNumberFormat="1" applyFont="1" applyFill="1" applyBorder="1" applyAlignment="1">
      <alignment horizontal="right" vertical="center"/>
    </xf>
    <xf numFmtId="166" fontId="52" fillId="18" borderId="0" xfId="7" applyNumberFormat="1" applyFont="1" applyFill="1" applyAlignment="1">
      <alignment horizontal="left" vertical="center"/>
    </xf>
    <xf numFmtId="166" fontId="52" fillId="10" borderId="1" xfId="7" applyNumberFormat="1" applyFont="1" applyFill="1" applyBorder="1" applyProtection="1">
      <protection locked="0"/>
    </xf>
    <xf numFmtId="178" fontId="52" fillId="26" borderId="1" xfId="7" applyNumberFormat="1" applyFont="1" applyFill="1" applyBorder="1" applyAlignment="1">
      <alignment horizontal="left"/>
    </xf>
    <xf numFmtId="166" fontId="52" fillId="27" borderId="1" xfId="7" applyNumberFormat="1" applyFont="1" applyFill="1" applyBorder="1" applyProtection="1">
      <protection locked="0"/>
    </xf>
    <xf numFmtId="166" fontId="52" fillId="10" borderId="1" xfId="0" applyNumberFormat="1" applyFont="1" applyFill="1" applyBorder="1" applyProtection="1">
      <protection locked="0"/>
    </xf>
    <xf numFmtId="0" fontId="52" fillId="18" borderId="13" xfId="0" applyFont="1" applyFill="1" applyBorder="1"/>
    <xf numFmtId="0" fontId="52" fillId="18" borderId="9" xfId="0" applyFont="1" applyFill="1" applyBorder="1"/>
    <xf numFmtId="10" fontId="52" fillId="10" borderId="1" xfId="0" applyNumberFormat="1" applyFont="1" applyFill="1" applyBorder="1" applyProtection="1">
      <protection locked="0"/>
    </xf>
    <xf numFmtId="10" fontId="52" fillId="25" borderId="1" xfId="7" applyNumberFormat="1" applyFont="1" applyFill="1" applyBorder="1" applyAlignment="1">
      <alignment horizontal="right" vertical="center"/>
    </xf>
    <xf numFmtId="173" fontId="52" fillId="25" borderId="1" xfId="13" applyNumberFormat="1" applyFont="1" applyFill="1" applyBorder="1" applyAlignment="1">
      <alignment horizontal="right" vertical="center"/>
    </xf>
    <xf numFmtId="0" fontId="52" fillId="18" borderId="0" xfId="0" applyFont="1" applyFill="1" applyAlignment="1">
      <alignment horizontal="left"/>
    </xf>
    <xf numFmtId="174" fontId="52" fillId="18" borderId="0" xfId="13" applyFont="1" applyFill="1" applyAlignment="1">
      <alignment horizontal="left" vertical="center"/>
    </xf>
    <xf numFmtId="166" fontId="52" fillId="18" borderId="0" xfId="0" applyNumberFormat="1" applyFont="1" applyFill="1"/>
    <xf numFmtId="166" fontId="51" fillId="23" borderId="1" xfId="7" applyNumberFormat="1" applyFont="1" applyFill="1" applyBorder="1" applyAlignment="1">
      <alignment horizontal="right" vertical="center" wrapText="1"/>
    </xf>
    <xf numFmtId="178" fontId="52" fillId="18" borderId="0" xfId="0" applyNumberFormat="1" applyFont="1" applyFill="1"/>
    <xf numFmtId="166" fontId="56" fillId="18" borderId="0" xfId="0" applyNumberFormat="1" applyFont="1" applyFill="1"/>
    <xf numFmtId="178" fontId="56" fillId="18" borderId="0" xfId="0" applyNumberFormat="1" applyFont="1" applyFill="1"/>
    <xf numFmtId="179" fontId="56" fillId="18" borderId="0" xfId="0" applyNumberFormat="1" applyFont="1" applyFill="1"/>
    <xf numFmtId="0" fontId="52" fillId="22" borderId="14" xfId="0" applyFont="1" applyFill="1" applyBorder="1" applyAlignment="1">
      <alignment horizontal="center" vertical="center" wrapText="1"/>
    </xf>
    <xf numFmtId="0" fontId="52" fillId="22" borderId="14" xfId="7" applyFont="1" applyFill="1" applyBorder="1" applyAlignment="1">
      <alignment horizontal="center" vertical="center" wrapText="1"/>
    </xf>
    <xf numFmtId="0" fontId="52" fillId="14" borderId="14" xfId="7" applyFont="1" applyFill="1" applyBorder="1" applyAlignment="1">
      <alignment horizontal="center" vertical="center" wrapText="1"/>
    </xf>
    <xf numFmtId="0" fontId="51" fillId="24" borderId="5" xfId="0" applyFont="1" applyFill="1" applyBorder="1" applyAlignment="1">
      <alignment horizontal="left" vertical="center" wrapText="1"/>
    </xf>
    <xf numFmtId="166" fontId="51" fillId="23" borderId="14" xfId="7" applyNumberFormat="1" applyFont="1" applyFill="1" applyBorder="1" applyAlignment="1">
      <alignment horizontal="right" vertical="center" wrapText="1"/>
    </xf>
    <xf numFmtId="0" fontId="52" fillId="18" borderId="0" xfId="0" applyFont="1" applyFill="1" applyAlignment="1">
      <alignment horizontal="right"/>
    </xf>
    <xf numFmtId="166" fontId="52" fillId="18" borderId="0" xfId="0" applyNumberFormat="1" applyFont="1" applyFill="1" applyAlignment="1">
      <alignment horizontal="right"/>
    </xf>
    <xf numFmtId="0" fontId="0" fillId="0" borderId="0" xfId="1" applyFont="1" applyAlignment="1" applyProtection="1">
      <alignment horizontal="center" vertical="center"/>
    </xf>
    <xf numFmtId="5" fontId="27" fillId="0" borderId="14" xfId="1" applyNumberFormat="1" applyFont="1" applyBorder="1" applyAlignment="1" applyProtection="1">
      <alignment horizontal="center" vertical="center"/>
    </xf>
    <xf numFmtId="0" fontId="0" fillId="0" borderId="0" xfId="1" applyFont="1" applyAlignment="1" applyProtection="1">
      <alignment vertical="center"/>
    </xf>
    <xf numFmtId="171" fontId="106" fillId="9" borderId="33" xfId="7" applyNumberFormat="1" applyFont="1" applyFill="1" applyBorder="1" applyAlignment="1">
      <alignment horizontal="center" vertical="center" wrapText="1"/>
    </xf>
    <xf numFmtId="0" fontId="65" fillId="18" borderId="90" xfId="7" applyFont="1" applyFill="1" applyBorder="1" applyAlignment="1">
      <alignment horizontal="right" vertical="top"/>
    </xf>
    <xf numFmtId="0" fontId="65" fillId="18" borderId="91" xfId="7" applyFont="1" applyFill="1" applyBorder="1" applyAlignment="1">
      <alignment horizontal="right" vertical="top"/>
    </xf>
    <xf numFmtId="0" fontId="66" fillId="18" borderId="92" xfId="7" applyFont="1" applyFill="1" applyBorder="1" applyAlignment="1">
      <alignment horizontal="left" vertical="top" wrapText="1"/>
    </xf>
    <xf numFmtId="0" fontId="66" fillId="18" borderId="92" xfId="7" applyFont="1" applyFill="1" applyBorder="1" applyAlignment="1">
      <alignment horizontal="left" vertical="top"/>
    </xf>
    <xf numFmtId="0" fontId="64" fillId="18" borderId="89" xfId="7" applyFont="1" applyFill="1" applyBorder="1" applyAlignment="1">
      <alignment horizontal="left" vertical="top"/>
    </xf>
    <xf numFmtId="0" fontId="65" fillId="18" borderId="89" xfId="7" applyFont="1" applyFill="1" applyBorder="1" applyAlignment="1">
      <alignment horizontal="right" vertical="top"/>
    </xf>
    <xf numFmtId="182" fontId="66" fillId="18" borderId="89" xfId="7" applyNumberFormat="1" applyFont="1" applyFill="1" applyBorder="1" applyAlignment="1">
      <alignment horizontal="right" vertical="top"/>
    </xf>
    <xf numFmtId="0" fontId="67" fillId="18" borderId="90" xfId="7" applyFont="1" applyFill="1" applyBorder="1" applyAlignment="1">
      <alignment horizontal="left" vertical="top" wrapText="1"/>
    </xf>
    <xf numFmtId="0" fontId="67" fillId="18" borderId="91" xfId="7" applyFont="1" applyFill="1" applyBorder="1" applyAlignment="1">
      <alignment horizontal="left" vertical="top" wrapText="1"/>
    </xf>
    <xf numFmtId="183" fontId="66" fillId="18" borderId="89" xfId="7" applyNumberFormat="1" applyFont="1" applyFill="1" applyBorder="1" applyAlignment="1">
      <alignment horizontal="right" vertical="top"/>
    </xf>
    <xf numFmtId="0" fontId="10" fillId="18" borderId="0" xfId="7" applyFill="1"/>
    <xf numFmtId="2" fontId="28" fillId="7" borderId="14" xfId="1" applyNumberFormat="1" applyFont="1" applyFill="1" applyBorder="1" applyAlignment="1" applyProtection="1">
      <alignment horizontal="center" vertical="center"/>
    </xf>
    <xf numFmtId="2" fontId="28" fillId="7" borderId="46" xfId="1" applyNumberFormat="1" applyFont="1" applyFill="1" applyBorder="1" applyAlignment="1" applyProtection="1">
      <alignment horizontal="center" vertical="center"/>
    </xf>
    <xf numFmtId="2" fontId="28" fillId="7" borderId="43" xfId="1" applyNumberFormat="1" applyFont="1" applyFill="1" applyBorder="1" applyAlignment="1" applyProtection="1">
      <alignment horizontal="center" vertical="center"/>
    </xf>
    <xf numFmtId="2" fontId="28" fillId="7" borderId="2" xfId="1" applyNumberFormat="1" applyFont="1" applyFill="1" applyBorder="1" applyAlignment="1" applyProtection="1">
      <alignment horizontal="center" vertical="center"/>
    </xf>
    <xf numFmtId="0" fontId="27" fillId="0" borderId="1" xfId="1" applyFont="1" applyBorder="1" applyAlignment="1" applyProtection="1">
      <alignment horizontal="left" vertical="center" wrapText="1" indent="2"/>
    </xf>
    <xf numFmtId="0" fontId="27" fillId="0" borderId="1" xfId="1" applyFont="1" applyBorder="1" applyAlignment="1" applyProtection="1">
      <alignment horizontal="left" vertical="center" indent="2"/>
    </xf>
    <xf numFmtId="10" fontId="27" fillId="59" borderId="1" xfId="6" applyNumberFormat="1" applyFont="1" applyFill="1" applyBorder="1" applyAlignment="1" applyProtection="1">
      <alignment horizontal="center" vertical="center"/>
    </xf>
    <xf numFmtId="4" fontId="0" fillId="7" borderId="1" xfId="1" applyNumberFormat="1" applyFont="1" applyFill="1" applyBorder="1" applyAlignment="1" applyProtection="1">
      <alignment horizontal="center" vertical="center"/>
    </xf>
    <xf numFmtId="0" fontId="0" fillId="0" borderId="0" xfId="1" applyFont="1" applyAlignment="1" applyProtection="1">
      <alignment vertical="center"/>
    </xf>
    <xf numFmtId="0" fontId="10" fillId="0" borderId="43" xfId="1" applyFont="1" applyBorder="1" applyAlignment="1" applyProtection="1">
      <alignment vertical="center"/>
    </xf>
    <xf numFmtId="3" fontId="10" fillId="6" borderId="1" xfId="35" applyNumberFormat="1" applyFill="1" applyBorder="1" applyAlignment="1" applyProtection="1">
      <alignment vertical="center"/>
      <protection locked="0"/>
    </xf>
    <xf numFmtId="171" fontId="5" fillId="0" borderId="0" xfId="37" applyNumberFormat="1"/>
    <xf numFmtId="0" fontId="0" fillId="0" borderId="0" xfId="1" applyFont="1" applyAlignment="1" applyProtection="1">
      <alignment vertical="center"/>
    </xf>
    <xf numFmtId="0" fontId="0" fillId="0" borderId="8" xfId="1" applyFont="1" applyBorder="1" applyAlignment="1" applyProtection="1">
      <alignment vertical="center" wrapText="1"/>
    </xf>
    <xf numFmtId="0" fontId="7" fillId="0" borderId="10" xfId="1" applyFont="1" applyBorder="1" applyAlignment="1" applyProtection="1">
      <alignment vertical="center" wrapText="1"/>
    </xf>
    <xf numFmtId="0" fontId="52" fillId="22" borderId="1" xfId="0" applyFont="1" applyFill="1" applyBorder="1" applyAlignment="1">
      <alignment horizontal="center" vertical="center" wrapText="1"/>
    </xf>
    <xf numFmtId="0" fontId="52" fillId="22" borderId="12" xfId="0" applyFont="1" applyFill="1" applyBorder="1" applyAlignment="1">
      <alignment horizontal="center" vertical="center"/>
    </xf>
    <xf numFmtId="0" fontId="52" fillId="22" borderId="1" xfId="0" applyFont="1" applyFill="1" applyBorder="1" applyAlignment="1">
      <alignment horizontal="center" vertical="center" wrapText="1"/>
    </xf>
    <xf numFmtId="1" fontId="52" fillId="25" borderId="2" xfId="0" applyNumberFormat="1" applyFont="1" applyFill="1" applyBorder="1" applyAlignment="1">
      <alignment horizontal="left"/>
    </xf>
    <xf numFmtId="0" fontId="52" fillId="25" borderId="2" xfId="0" applyFont="1" applyFill="1" applyBorder="1" applyAlignment="1">
      <alignment horizontal="left"/>
    </xf>
    <xf numFmtId="44" fontId="8" fillId="0" borderId="1" xfId="4" applyFont="1" applyBorder="1" applyAlignment="1">
      <alignment horizontal="center" vertical="center" wrapText="1"/>
    </xf>
    <xf numFmtId="0" fontId="6" fillId="21" borderId="0" xfId="0" applyFont="1" applyFill="1" applyAlignment="1">
      <alignment horizontal="center" vertical="center" wrapText="1"/>
    </xf>
    <xf numFmtId="43" fontId="5" fillId="0" borderId="0" xfId="2" applyFont="1" applyFill="1"/>
    <xf numFmtId="43" fontId="5" fillId="0" borderId="0" xfId="2" applyFont="1" applyAlignment="1">
      <alignment horizontal="center"/>
    </xf>
    <xf numFmtId="43" fontId="5" fillId="0" borderId="0" xfId="2" applyFont="1"/>
    <xf numFmtId="0" fontId="107" fillId="0" borderId="0" xfId="1" applyFont="1" applyAlignment="1" applyProtection="1">
      <alignment vertical="center"/>
    </xf>
    <xf numFmtId="0" fontId="57" fillId="0" borderId="0" xfId="1" applyFont="1" applyFill="1" applyAlignment="1" applyProtection="1">
      <alignment vertical="center"/>
    </xf>
    <xf numFmtId="2" fontId="9" fillId="18" borderId="0" xfId="1" applyNumberFormat="1" applyFont="1" applyFill="1" applyAlignment="1" applyProtection="1">
      <alignment vertical="center"/>
    </xf>
    <xf numFmtId="2" fontId="57" fillId="18" borderId="0" xfId="1" applyNumberFormat="1" applyFont="1" applyFill="1" applyAlignment="1" applyProtection="1">
      <alignment horizontal="center" vertical="center"/>
    </xf>
    <xf numFmtId="0" fontId="57" fillId="18" borderId="0" xfId="1" applyFont="1" applyFill="1" applyAlignment="1" applyProtection="1">
      <alignment vertical="center"/>
    </xf>
    <xf numFmtId="0" fontId="57" fillId="18" borderId="0" xfId="1" applyFont="1" applyFill="1" applyAlignment="1" applyProtection="1">
      <alignment horizontal="left" vertical="center"/>
    </xf>
    <xf numFmtId="2" fontId="40" fillId="18" borderId="0" xfId="1" applyNumberFormat="1" applyFont="1" applyFill="1" applyAlignment="1" applyProtection="1">
      <alignment vertical="center"/>
    </xf>
    <xf numFmtId="0" fontId="107" fillId="18" borderId="0" xfId="1" applyFont="1" applyFill="1" applyAlignment="1" applyProtection="1">
      <alignment vertical="center"/>
    </xf>
    <xf numFmtId="0" fontId="10" fillId="0" borderId="0" xfId="1" applyFont="1" applyFill="1" applyAlignment="1" applyProtection="1">
      <alignment horizontal="left" vertical="center"/>
    </xf>
    <xf numFmtId="0" fontId="10" fillId="18" borderId="0" xfId="1" applyFont="1" applyFill="1" applyAlignment="1" applyProtection="1">
      <alignment horizontal="center" vertical="center"/>
    </xf>
    <xf numFmtId="177" fontId="52" fillId="0" borderId="1" xfId="0" applyNumberFormat="1" applyFont="1" applyFill="1" applyBorder="1" applyAlignment="1" applyProtection="1">
      <alignment horizontal="center" vertical="center" wrapText="1"/>
    </xf>
    <xf numFmtId="0" fontId="0" fillId="0" borderId="0" xfId="0" applyAlignment="1">
      <alignment horizontal="left"/>
    </xf>
    <xf numFmtId="176" fontId="0" fillId="0" borderId="0" xfId="0" applyNumberFormat="1" applyAlignment="1">
      <alignment horizontal="right"/>
    </xf>
    <xf numFmtId="176" fontId="0" fillId="17" borderId="0" xfId="0" applyNumberFormat="1" applyFill="1" applyAlignment="1">
      <alignment horizontal="right"/>
    </xf>
    <xf numFmtId="186" fontId="0" fillId="0" borderId="0" xfId="0" applyNumberFormat="1" applyAlignment="1">
      <alignment horizontal="right"/>
    </xf>
    <xf numFmtId="0" fontId="65" fillId="31" borderId="90" xfId="0" applyFont="1" applyFill="1" applyBorder="1" applyAlignment="1">
      <alignment horizontal="right" vertical="top"/>
    </xf>
    <xf numFmtId="0" fontId="65" fillId="31" borderId="91" xfId="0" applyFont="1" applyFill="1" applyBorder="1" applyAlignment="1">
      <alignment horizontal="right" vertical="top"/>
    </xf>
    <xf numFmtId="0" fontId="66" fillId="31" borderId="92" xfId="0" applyFont="1" applyFill="1" applyBorder="1" applyAlignment="1">
      <alignment horizontal="left" vertical="top" wrapText="1"/>
    </xf>
    <xf numFmtId="0" fontId="66" fillId="31" borderId="92" xfId="0" applyFont="1" applyFill="1" applyBorder="1" applyAlignment="1">
      <alignment horizontal="left" vertical="top"/>
    </xf>
    <xf numFmtId="0" fontId="64" fillId="31" borderId="89" xfId="0" applyFont="1" applyFill="1" applyBorder="1" applyAlignment="1">
      <alignment horizontal="left" vertical="top"/>
    </xf>
    <xf numFmtId="0" fontId="65" fillId="31" borderId="89" xfId="0" applyFont="1" applyFill="1" applyBorder="1" applyAlignment="1">
      <alignment horizontal="right" vertical="top"/>
    </xf>
    <xf numFmtId="182" fontId="66" fillId="61" borderId="89" xfId="0" applyNumberFormat="1" applyFont="1" applyFill="1" applyBorder="1" applyAlignment="1">
      <alignment horizontal="right" vertical="top"/>
    </xf>
    <xf numFmtId="0" fontId="64" fillId="17" borderId="89" xfId="0" applyFont="1" applyFill="1" applyBorder="1" applyAlignment="1">
      <alignment horizontal="left" vertical="top"/>
    </xf>
    <xf numFmtId="0" fontId="67" fillId="31" borderId="90" xfId="0" applyFont="1" applyFill="1" applyBorder="1" applyAlignment="1">
      <alignment horizontal="left" vertical="top" wrapText="1"/>
    </xf>
    <xf numFmtId="0" fontId="67" fillId="31" borderId="91" xfId="0" applyFont="1" applyFill="1" applyBorder="1" applyAlignment="1">
      <alignment horizontal="left" vertical="top" wrapText="1"/>
    </xf>
    <xf numFmtId="182" fontId="66" fillId="31" borderId="89" xfId="0" applyNumberFormat="1" applyFont="1" applyFill="1" applyBorder="1" applyAlignment="1">
      <alignment horizontal="right" vertical="top"/>
    </xf>
    <xf numFmtId="0" fontId="0" fillId="0" borderId="3" xfId="0" applyBorder="1" applyAlignment="1">
      <alignment horizontal="left" vertical="center" wrapText="1"/>
    </xf>
    <xf numFmtId="176" fontId="0" fillId="0" borderId="3" xfId="0" applyNumberFormat="1" applyBorder="1" applyAlignment="1">
      <alignment horizontal="left" vertical="center" wrapText="1"/>
    </xf>
    <xf numFmtId="0" fontId="0" fillId="0" borderId="104" xfId="0" applyBorder="1" applyAlignment="1">
      <alignment horizontal="left" vertical="center" wrapText="1"/>
    </xf>
    <xf numFmtId="186" fontId="0" fillId="0" borderId="104" xfId="0" applyNumberFormat="1" applyBorder="1" applyAlignment="1">
      <alignment horizontal="left" vertical="center" wrapText="1"/>
    </xf>
    <xf numFmtId="0" fontId="0" fillId="0" borderId="0" xfId="0" applyFont="1" applyAlignment="1">
      <alignment vertical="center"/>
    </xf>
    <xf numFmtId="186" fontId="0" fillId="0" borderId="0" xfId="0" applyNumberFormat="1" applyAlignment="1">
      <alignment vertical="center"/>
    </xf>
    <xf numFmtId="167" fontId="0" fillId="0" borderId="0" xfId="6" applyNumberFormat="1" applyFont="1" applyAlignment="1" applyProtection="1">
      <alignment vertical="center"/>
    </xf>
    <xf numFmtId="0" fontId="9" fillId="0" borderId="11" xfId="1" applyFont="1" applyBorder="1" applyAlignment="1" applyProtection="1">
      <alignment horizontal="center" vertical="center" wrapText="1"/>
    </xf>
    <xf numFmtId="0" fontId="0" fillId="0" borderId="0" xfId="35" quotePrefix="1" applyFont="1" applyAlignment="1">
      <alignment horizontal="center" vertical="center"/>
    </xf>
    <xf numFmtId="0" fontId="0" fillId="0" borderId="0" xfId="35" applyFont="1" applyAlignment="1">
      <alignment horizontal="center" vertical="center"/>
    </xf>
    <xf numFmtId="0" fontId="6" fillId="0" borderId="11" xfId="1" applyFont="1" applyBorder="1" applyAlignment="1" applyProtection="1">
      <alignment horizontal="left" vertical="center"/>
    </xf>
    <xf numFmtId="6" fontId="6" fillId="0" borderId="11" xfId="1" applyNumberFormat="1" applyFont="1" applyBorder="1" applyAlignment="1" applyProtection="1">
      <alignment horizontal="left" vertical="center"/>
    </xf>
    <xf numFmtId="0" fontId="107" fillId="0" borderId="0" xfId="1" applyFont="1" applyFill="1" applyAlignment="1" applyProtection="1">
      <alignment vertical="center"/>
    </xf>
    <xf numFmtId="0" fontId="0" fillId="0" borderId="8" xfId="1" applyFont="1" applyFill="1" applyBorder="1" applyAlignment="1" applyProtection="1">
      <alignment horizontal="center"/>
    </xf>
    <xf numFmtId="0" fontId="0" fillId="0" borderId="4" xfId="1" applyFont="1" applyFill="1" applyBorder="1" applyAlignment="1" applyProtection="1">
      <alignment horizontal="center"/>
    </xf>
    <xf numFmtId="0" fontId="0" fillId="0" borderId="5" xfId="1" applyFont="1" applyFill="1" applyBorder="1" applyAlignment="1" applyProtection="1">
      <alignment horizontal="center"/>
    </xf>
    <xf numFmtId="0" fontId="0" fillId="0" borderId="10" xfId="1" applyFont="1" applyFill="1" applyBorder="1" applyAlignment="1" applyProtection="1">
      <alignment horizontal="center"/>
    </xf>
    <xf numFmtId="0" fontId="0" fillId="0" borderId="0" xfId="1" applyFont="1" applyFill="1" applyBorder="1" applyAlignment="1" applyProtection="1">
      <alignment horizontal="center"/>
    </xf>
    <xf numFmtId="0" fontId="0" fillId="0" borderId="11" xfId="1" applyFont="1" applyFill="1" applyBorder="1" applyAlignment="1" applyProtection="1">
      <alignment horizontal="center"/>
    </xf>
    <xf numFmtId="0" fontId="49" fillId="0" borderId="10" xfId="1" applyFont="1" applyFill="1" applyBorder="1" applyAlignment="1" applyProtection="1">
      <alignment horizontal="left"/>
    </xf>
    <xf numFmtId="0" fontId="49" fillId="0" borderId="0" xfId="1" applyFont="1" applyFill="1" applyBorder="1" applyAlignment="1" applyProtection="1">
      <alignment horizontal="left"/>
    </xf>
    <xf numFmtId="0" fontId="49" fillId="0" borderId="11" xfId="1" applyFont="1" applyFill="1" applyBorder="1" applyAlignment="1" applyProtection="1">
      <alignment horizontal="left"/>
    </xf>
    <xf numFmtId="0" fontId="0" fillId="6" borderId="10" xfId="1" applyFont="1" applyFill="1" applyBorder="1" applyAlignment="1" applyProtection="1">
      <alignment horizontal="center"/>
    </xf>
    <xf numFmtId="0" fontId="0" fillId="6" borderId="0" xfId="1" applyFont="1" applyFill="1" applyBorder="1" applyAlignment="1" applyProtection="1">
      <alignment horizontal="center"/>
    </xf>
    <xf numFmtId="0" fontId="0" fillId="6" borderId="11" xfId="1" applyFont="1" applyFill="1" applyBorder="1" applyAlignment="1" applyProtection="1">
      <alignment horizontal="center"/>
    </xf>
    <xf numFmtId="0" fontId="33" fillId="6" borderId="10" xfId="1" applyFont="1" applyFill="1" applyBorder="1" applyAlignment="1" applyProtection="1">
      <alignment horizontal="center" vertical="center"/>
    </xf>
    <xf numFmtId="0" fontId="33" fillId="6" borderId="0" xfId="1" applyFont="1" applyFill="1" applyBorder="1" applyAlignment="1" applyProtection="1">
      <alignment horizontal="center" vertical="center"/>
    </xf>
    <xf numFmtId="0" fontId="33" fillId="6" borderId="11" xfId="1" applyFont="1" applyFill="1" applyBorder="1" applyAlignment="1" applyProtection="1">
      <alignment horizontal="center" vertical="center"/>
    </xf>
    <xf numFmtId="0" fontId="48" fillId="6" borderId="10" xfId="1" applyFont="1" applyFill="1" applyBorder="1" applyAlignment="1" applyProtection="1">
      <alignment horizontal="center" vertical="center"/>
    </xf>
    <xf numFmtId="0" fontId="48" fillId="6" borderId="0" xfId="1" applyFont="1" applyFill="1" applyBorder="1" applyAlignment="1" applyProtection="1">
      <alignment horizontal="center" vertical="center"/>
    </xf>
    <xf numFmtId="0" fontId="48" fillId="6" borderId="11" xfId="1" applyFont="1" applyFill="1" applyBorder="1" applyAlignment="1" applyProtection="1">
      <alignment horizontal="center" vertical="center"/>
    </xf>
    <xf numFmtId="0" fontId="61" fillId="6" borderId="10" xfId="1" applyFont="1" applyFill="1" applyBorder="1" applyAlignment="1" applyProtection="1">
      <alignment horizontal="center"/>
    </xf>
    <xf numFmtId="0" fontId="61" fillId="6" borderId="0" xfId="1" applyFont="1" applyFill="1" applyBorder="1" applyAlignment="1" applyProtection="1">
      <alignment horizontal="center"/>
    </xf>
    <xf numFmtId="0" fontId="61" fillId="6" borderId="11" xfId="1" applyFont="1" applyFill="1" applyBorder="1" applyAlignment="1" applyProtection="1">
      <alignment horizontal="center"/>
    </xf>
    <xf numFmtId="0" fontId="0" fillId="0" borderId="6" xfId="1" applyFont="1" applyFill="1" applyBorder="1" applyAlignment="1" applyProtection="1">
      <alignment horizontal="center"/>
    </xf>
    <xf numFmtId="0" fontId="0" fillId="0" borderId="3" xfId="1" applyFont="1" applyFill="1" applyBorder="1" applyAlignment="1" applyProtection="1">
      <alignment horizontal="center"/>
    </xf>
    <xf numFmtId="0" fontId="0" fillId="0" borderId="7" xfId="1" applyFont="1" applyFill="1" applyBorder="1" applyAlignment="1" applyProtection="1">
      <alignment horizontal="center"/>
    </xf>
    <xf numFmtId="171" fontId="44" fillId="0" borderId="52" xfId="1" quotePrefix="1" applyNumberFormat="1" applyFont="1" applyFill="1" applyBorder="1" applyAlignment="1" applyProtection="1">
      <alignment horizontal="left" vertical="center"/>
    </xf>
    <xf numFmtId="171" fontId="44" fillId="0" borderId="19" xfId="1" quotePrefix="1" applyNumberFormat="1" applyFont="1" applyFill="1" applyBorder="1" applyAlignment="1" applyProtection="1">
      <alignment horizontal="left" vertical="center"/>
    </xf>
    <xf numFmtId="171" fontId="44" fillId="0" borderId="25" xfId="1" quotePrefix="1" applyNumberFormat="1" applyFont="1" applyFill="1" applyBorder="1" applyAlignment="1" applyProtection="1">
      <alignment horizontal="left" vertical="center"/>
    </xf>
    <xf numFmtId="0" fontId="44" fillId="6" borderId="13" xfId="1" applyFont="1" applyFill="1" applyBorder="1" applyAlignment="1" applyProtection="1">
      <alignment horizontal="center" vertical="center"/>
    </xf>
    <xf numFmtId="0" fontId="44" fillId="6" borderId="9" xfId="1" applyFont="1" applyFill="1" applyBorder="1" applyAlignment="1" applyProtection="1">
      <alignment horizontal="center" vertical="center"/>
    </xf>
    <xf numFmtId="0" fontId="44" fillId="6" borderId="12" xfId="1" applyFont="1" applyFill="1" applyBorder="1" applyAlignment="1" applyProtection="1">
      <alignment horizontal="center" vertical="center"/>
    </xf>
    <xf numFmtId="0" fontId="62" fillId="6" borderId="9" xfId="5" applyFont="1" applyFill="1" applyBorder="1" applyAlignment="1" applyProtection="1">
      <alignment horizontal="center" vertical="center"/>
    </xf>
    <xf numFmtId="0" fontId="7" fillId="7" borderId="8" xfId="1" applyFont="1" applyFill="1" applyBorder="1" applyAlignment="1" applyProtection="1">
      <alignment horizontal="center" vertical="center" wrapText="1"/>
    </xf>
    <xf numFmtId="0" fontId="7" fillId="7" borderId="4" xfId="1" applyFont="1" applyFill="1" applyBorder="1" applyAlignment="1" applyProtection="1">
      <alignment horizontal="center" vertical="center" wrapText="1"/>
    </xf>
    <xf numFmtId="0" fontId="7" fillId="7" borderId="5" xfId="1" applyFont="1" applyFill="1" applyBorder="1" applyAlignment="1" applyProtection="1">
      <alignment horizontal="center" vertical="center" wrapText="1"/>
    </xf>
    <xf numFmtId="0" fontId="7" fillId="7" borderId="6" xfId="1" applyFont="1" applyFill="1" applyBorder="1" applyAlignment="1" applyProtection="1">
      <alignment horizontal="center" vertical="center" wrapText="1"/>
    </xf>
    <xf numFmtId="0" fontId="7" fillId="7" borderId="3" xfId="1" applyFont="1" applyFill="1" applyBorder="1" applyAlignment="1" applyProtection="1">
      <alignment horizontal="center" vertical="center" wrapText="1"/>
    </xf>
    <xf numFmtId="0" fontId="7" fillId="7" borderId="7" xfId="1" applyFont="1" applyFill="1" applyBorder="1" applyAlignment="1" applyProtection="1">
      <alignment horizontal="center" vertical="center" wrapText="1"/>
    </xf>
    <xf numFmtId="0" fontId="34" fillId="0" borderId="0" xfId="1" applyFont="1" applyAlignment="1" applyProtection="1">
      <alignment horizontal="center" vertical="center" wrapText="1"/>
    </xf>
    <xf numFmtId="0" fontId="35" fillId="6" borderId="6" xfId="1" applyFont="1" applyFill="1" applyBorder="1" applyAlignment="1" applyProtection="1">
      <alignment horizontal="right"/>
    </xf>
    <xf numFmtId="0" fontId="35" fillId="6" borderId="3" xfId="1" applyFont="1" applyFill="1" applyBorder="1" applyAlignment="1" applyProtection="1">
      <alignment horizontal="right"/>
    </xf>
    <xf numFmtId="0" fontId="35" fillId="6" borderId="7" xfId="1" applyFont="1" applyFill="1" applyBorder="1" applyAlignment="1" applyProtection="1">
      <alignment horizontal="right"/>
    </xf>
    <xf numFmtId="0" fontId="7" fillId="6" borderId="10" xfId="1" applyFont="1" applyFill="1" applyBorder="1" applyAlignment="1" applyProtection="1">
      <alignment horizontal="center" vertical="center"/>
    </xf>
    <xf numFmtId="0" fontId="7" fillId="6" borderId="0" xfId="1" applyFont="1" applyFill="1" applyBorder="1" applyAlignment="1" applyProtection="1">
      <alignment horizontal="center" vertical="center"/>
    </xf>
    <xf numFmtId="0" fontId="7" fillId="6" borderId="11" xfId="1" applyFont="1" applyFill="1" applyBorder="1" applyAlignment="1" applyProtection="1">
      <alignment horizontal="center" vertical="center"/>
    </xf>
    <xf numFmtId="0" fontId="105" fillId="6" borderId="10" xfId="1" applyFont="1" applyFill="1" applyBorder="1" applyAlignment="1" applyProtection="1">
      <alignment horizontal="center" vertical="center" textRotation="255"/>
    </xf>
    <xf numFmtId="0" fontId="9" fillId="6" borderId="0" xfId="1" quotePrefix="1" applyNumberFormat="1" applyFont="1" applyFill="1" applyBorder="1" applyAlignment="1" applyProtection="1">
      <alignment horizontal="center" vertical="center"/>
    </xf>
    <xf numFmtId="0" fontId="9" fillId="6" borderId="0" xfId="1" quotePrefix="1" applyFont="1" applyFill="1" applyBorder="1" applyAlignment="1" applyProtection="1">
      <alignment horizontal="center" vertical="center"/>
    </xf>
    <xf numFmtId="0" fontId="7" fillId="6" borderId="13" xfId="1" applyFont="1" applyFill="1" applyBorder="1" applyAlignment="1" applyProtection="1">
      <alignment vertical="center"/>
      <protection locked="0"/>
    </xf>
    <xf numFmtId="0" fontId="7" fillId="6" borderId="12" xfId="1" applyFont="1" applyFill="1" applyBorder="1" applyAlignment="1" applyProtection="1">
      <alignment vertical="center"/>
      <protection locked="0"/>
    </xf>
    <xf numFmtId="14" fontId="7" fillId="6" borderId="13" xfId="1" applyNumberFormat="1" applyFont="1" applyFill="1" applyBorder="1" applyAlignment="1" applyProtection="1">
      <alignment horizontal="center" vertical="center"/>
      <protection locked="0"/>
    </xf>
    <xf numFmtId="0" fontId="7" fillId="6" borderId="12" xfId="1" applyFont="1" applyFill="1" applyBorder="1" applyAlignment="1" applyProtection="1">
      <alignment horizontal="center" vertical="center"/>
      <protection locked="0"/>
    </xf>
    <xf numFmtId="0" fontId="7" fillId="0" borderId="13" xfId="1" applyFont="1" applyFill="1" applyBorder="1" applyAlignment="1" applyProtection="1">
      <alignment horizontal="center" vertical="center"/>
    </xf>
    <xf numFmtId="0" fontId="7" fillId="0" borderId="12" xfId="1" applyFont="1" applyFill="1" applyBorder="1" applyAlignment="1" applyProtection="1">
      <alignment horizontal="center" vertical="center"/>
    </xf>
    <xf numFmtId="0" fontId="7" fillId="0" borderId="0" xfId="1" applyFont="1" applyAlignment="1" applyProtection="1">
      <alignment horizontal="left" vertical="center"/>
    </xf>
    <xf numFmtId="0" fontId="0" fillId="6" borderId="14" xfId="1" applyFont="1" applyFill="1" applyBorder="1" applyAlignment="1" applyProtection="1">
      <alignment vertical="center" wrapText="1"/>
      <protection locked="0"/>
    </xf>
    <xf numFmtId="0" fontId="0" fillId="6" borderId="43" xfId="1" applyFont="1" applyFill="1" applyBorder="1" applyAlignment="1" applyProtection="1">
      <alignment vertical="center" wrapText="1"/>
      <protection locked="0"/>
    </xf>
    <xf numFmtId="0" fontId="0" fillId="6" borderId="2" xfId="1" applyFont="1" applyFill="1" applyBorder="1" applyAlignment="1" applyProtection="1">
      <alignment vertical="center" wrapText="1"/>
      <protection locked="0"/>
    </xf>
    <xf numFmtId="0" fontId="0" fillId="6" borderId="19" xfId="1" applyFont="1" applyFill="1" applyBorder="1" applyAlignment="1" applyProtection="1">
      <alignment vertical="center" wrapText="1"/>
      <protection locked="0"/>
    </xf>
    <xf numFmtId="0" fontId="0" fillId="6" borderId="25" xfId="1" applyFont="1" applyFill="1" applyBorder="1" applyAlignment="1" applyProtection="1">
      <alignment vertical="center" wrapText="1"/>
      <protection locked="0"/>
    </xf>
    <xf numFmtId="0" fontId="7" fillId="6" borderId="19" xfId="1" applyFont="1" applyFill="1" applyBorder="1" applyAlignment="1" applyProtection="1">
      <alignment vertical="center" wrapText="1"/>
      <protection locked="0"/>
    </xf>
    <xf numFmtId="0" fontId="7" fillId="6" borderId="25" xfId="1" applyFont="1" applyFill="1" applyBorder="1" applyAlignment="1" applyProtection="1">
      <alignment vertical="center" wrapText="1"/>
      <protection locked="0"/>
    </xf>
    <xf numFmtId="0" fontId="0" fillId="6" borderId="47" xfId="1" applyFont="1" applyFill="1" applyBorder="1" applyAlignment="1" applyProtection="1">
      <alignment horizontal="center" vertical="center"/>
      <protection locked="0"/>
    </xf>
    <xf numFmtId="0" fontId="0" fillId="6" borderId="60" xfId="1" applyFont="1" applyFill="1" applyBorder="1" applyAlignment="1" applyProtection="1">
      <alignment horizontal="center" vertical="center"/>
      <protection locked="0"/>
    </xf>
    <xf numFmtId="0" fontId="0" fillId="6" borderId="61" xfId="1" applyFont="1" applyFill="1" applyBorder="1" applyAlignment="1" applyProtection="1">
      <alignment horizontal="center" vertical="center"/>
      <protection locked="0"/>
    </xf>
    <xf numFmtId="0" fontId="0" fillId="10" borderId="52" xfId="1" applyFont="1" applyFill="1" applyBorder="1" applyAlignment="1" applyProtection="1">
      <alignment vertical="center" wrapText="1"/>
      <protection locked="0"/>
    </xf>
    <xf numFmtId="0" fontId="0" fillId="10" borderId="25" xfId="1" applyFont="1" applyFill="1" applyBorder="1" applyAlignment="1" applyProtection="1">
      <alignment vertical="center" wrapText="1"/>
      <protection locked="0"/>
    </xf>
    <xf numFmtId="0" fontId="0" fillId="6" borderId="8" xfId="1" applyFont="1" applyFill="1" applyBorder="1" applyAlignment="1" applyProtection="1">
      <alignment horizontal="center" vertical="center"/>
      <protection locked="0"/>
    </xf>
    <xf numFmtId="0" fontId="0" fillId="6" borderId="4" xfId="1" applyFont="1" applyFill="1" applyBorder="1" applyAlignment="1" applyProtection="1">
      <alignment horizontal="center" vertical="center"/>
      <protection locked="0"/>
    </xf>
    <xf numFmtId="0" fontId="0" fillId="6" borderId="5" xfId="1" applyFont="1" applyFill="1" applyBorder="1" applyAlignment="1" applyProtection="1">
      <alignment horizontal="center" vertical="center"/>
      <protection locked="0"/>
    </xf>
    <xf numFmtId="0" fontId="0" fillId="6" borderId="6" xfId="1" applyFont="1" applyFill="1" applyBorder="1" applyAlignment="1" applyProtection="1">
      <alignment horizontal="center" vertical="center"/>
      <protection locked="0"/>
    </xf>
    <xf numFmtId="0" fontId="0" fillId="6" borderId="3" xfId="1" applyFont="1" applyFill="1" applyBorder="1" applyAlignment="1" applyProtection="1">
      <alignment horizontal="center" vertical="center"/>
      <protection locked="0"/>
    </xf>
    <xf numFmtId="0" fontId="0" fillId="6" borderId="7" xfId="1" applyFont="1" applyFill="1" applyBorder="1" applyAlignment="1" applyProtection="1">
      <alignment horizontal="center" vertical="center"/>
      <protection locked="0"/>
    </xf>
    <xf numFmtId="14" fontId="0" fillId="6" borderId="8" xfId="1" applyNumberFormat="1" applyFont="1" applyFill="1" applyBorder="1" applyAlignment="1" applyProtection="1">
      <alignment horizontal="center" vertical="center"/>
      <protection locked="0"/>
    </xf>
    <xf numFmtId="0" fontId="19" fillId="0" borderId="0" xfId="5" applyAlignment="1" applyProtection="1">
      <alignment horizontal="left" vertical="center"/>
    </xf>
    <xf numFmtId="0" fontId="9" fillId="2" borderId="0" xfId="1" applyFont="1" applyFill="1" applyAlignment="1" applyProtection="1">
      <alignment horizontal="left" vertical="center"/>
    </xf>
    <xf numFmtId="0" fontId="17" fillId="0" borderId="0" xfId="1" applyFont="1" applyFill="1" applyAlignment="1" applyProtection="1">
      <alignment horizontal="center" vertical="center"/>
    </xf>
    <xf numFmtId="0" fontId="18" fillId="0" borderId="3" xfId="1" applyFont="1" applyFill="1" applyBorder="1" applyAlignment="1" applyProtection="1">
      <alignment horizontal="center" vertical="center"/>
    </xf>
    <xf numFmtId="0" fontId="0" fillId="0" borderId="0" xfId="1" applyFont="1" applyFill="1" applyAlignment="1" applyProtection="1">
      <alignment horizontal="left" vertical="center"/>
    </xf>
    <xf numFmtId="0" fontId="18" fillId="0" borderId="4" xfId="1" applyFont="1" applyFill="1" applyBorder="1" applyAlignment="1" applyProtection="1">
      <alignment horizontal="center" vertical="center"/>
    </xf>
    <xf numFmtId="0" fontId="0" fillId="0" borderId="0" xfId="1" applyFont="1" applyFill="1" applyAlignment="1" applyProtection="1">
      <alignment horizontal="center" vertical="center" wrapText="1"/>
    </xf>
    <xf numFmtId="0" fontId="7" fillId="13" borderId="14" xfId="1" applyFont="1" applyFill="1" applyBorder="1" applyAlignment="1" applyProtection="1">
      <alignment horizontal="center" vertical="center" wrapText="1"/>
    </xf>
    <xf numFmtId="0" fontId="7" fillId="13" borderId="2" xfId="1" applyFont="1" applyFill="1" applyBorder="1" applyAlignment="1" applyProtection="1">
      <alignment horizontal="center" vertical="center" wrapText="1"/>
    </xf>
    <xf numFmtId="0" fontId="7" fillId="13" borderId="8" xfId="1" applyFont="1" applyFill="1" applyBorder="1" applyAlignment="1" applyProtection="1">
      <alignment horizontal="left" vertical="center"/>
    </xf>
    <xf numFmtId="0" fontId="7" fillId="13" borderId="4" xfId="1" applyFont="1" applyFill="1" applyBorder="1" applyAlignment="1" applyProtection="1">
      <alignment horizontal="left" vertical="center"/>
    </xf>
    <xf numFmtId="0" fontId="7" fillId="13" borderId="5" xfId="1" applyFont="1" applyFill="1" applyBorder="1" applyAlignment="1" applyProtection="1">
      <alignment horizontal="left" vertical="center"/>
    </xf>
    <xf numFmtId="0" fontId="7" fillId="13" borderId="6" xfId="1" applyFont="1" applyFill="1" applyBorder="1" applyAlignment="1" applyProtection="1">
      <alignment horizontal="left" vertical="center"/>
    </xf>
    <xf numFmtId="0" fontId="7" fillId="13" borderId="3" xfId="1" applyFont="1" applyFill="1" applyBorder="1" applyAlignment="1" applyProtection="1">
      <alignment horizontal="left" vertical="center"/>
    </xf>
    <xf numFmtId="0" fontId="7" fillId="13" borderId="7" xfId="1" applyFont="1" applyFill="1" applyBorder="1" applyAlignment="1" applyProtection="1">
      <alignment horizontal="left" vertical="center"/>
    </xf>
    <xf numFmtId="3" fontId="0" fillId="0" borderId="1" xfId="1" applyNumberFormat="1" applyFont="1" applyBorder="1" applyAlignment="1" applyProtection="1">
      <alignment horizontal="right" vertical="center"/>
    </xf>
    <xf numFmtId="0" fontId="9" fillId="8" borderId="8" xfId="1" applyFont="1" applyFill="1" applyBorder="1" applyAlignment="1" applyProtection="1">
      <alignment horizontal="center" vertical="center"/>
    </xf>
    <xf numFmtId="0" fontId="9" fillId="8" borderId="4" xfId="1" applyFont="1" applyFill="1" applyBorder="1" applyAlignment="1" applyProtection="1">
      <alignment horizontal="center" vertical="center"/>
    </xf>
    <xf numFmtId="0" fontId="9" fillId="8" borderId="5" xfId="1" applyFont="1" applyFill="1" applyBorder="1" applyAlignment="1" applyProtection="1">
      <alignment horizontal="center" vertical="center"/>
    </xf>
    <xf numFmtId="0" fontId="9" fillId="8" borderId="10" xfId="1" applyFont="1" applyFill="1" applyBorder="1" applyAlignment="1" applyProtection="1">
      <alignment horizontal="center" vertical="center"/>
    </xf>
    <xf numFmtId="0" fontId="9" fillId="8" borderId="0" xfId="1" applyFont="1" applyFill="1" applyBorder="1" applyAlignment="1" applyProtection="1">
      <alignment horizontal="center" vertical="center"/>
    </xf>
    <xf numFmtId="0" fontId="9" fillId="8" borderId="11" xfId="1" applyFont="1" applyFill="1" applyBorder="1" applyAlignment="1" applyProtection="1">
      <alignment horizontal="center" vertical="center"/>
    </xf>
    <xf numFmtId="0" fontId="9" fillId="8" borderId="6" xfId="1" applyFont="1" applyFill="1" applyBorder="1" applyAlignment="1" applyProtection="1">
      <alignment horizontal="center" vertical="center"/>
    </xf>
    <xf numFmtId="0" fontId="9" fillId="8" borderId="3" xfId="1" applyFont="1" applyFill="1" applyBorder="1" applyAlignment="1" applyProtection="1">
      <alignment horizontal="center" vertical="center"/>
    </xf>
    <xf numFmtId="0" fontId="9" fillId="8" borderId="7" xfId="1" applyFont="1" applyFill="1" applyBorder="1" applyAlignment="1" applyProtection="1">
      <alignment horizontal="center" vertical="center"/>
    </xf>
    <xf numFmtId="0" fontId="7" fillId="8" borderId="8" xfId="1" applyFont="1" applyFill="1" applyBorder="1" applyAlignment="1" applyProtection="1">
      <alignment horizontal="left" vertical="center"/>
    </xf>
    <xf numFmtId="0" fontId="7" fillId="8" borderId="4" xfId="1" applyFont="1" applyFill="1" applyBorder="1" applyAlignment="1" applyProtection="1">
      <alignment horizontal="left" vertical="center"/>
    </xf>
    <xf numFmtId="0" fontId="7" fillId="8" borderId="5" xfId="1" applyFont="1" applyFill="1" applyBorder="1" applyAlignment="1" applyProtection="1">
      <alignment horizontal="left" vertical="center"/>
    </xf>
    <xf numFmtId="0" fontId="7" fillId="8" borderId="6" xfId="1" applyFont="1" applyFill="1" applyBorder="1" applyAlignment="1" applyProtection="1">
      <alignment horizontal="left" vertical="center"/>
    </xf>
    <xf numFmtId="0" fontId="7" fillId="8" borderId="3" xfId="1" applyFont="1" applyFill="1" applyBorder="1" applyAlignment="1" applyProtection="1">
      <alignment horizontal="left" vertical="center"/>
    </xf>
    <xf numFmtId="0" fontId="7" fillId="8" borderId="7" xfId="1" applyFont="1" applyFill="1" applyBorder="1" applyAlignment="1" applyProtection="1">
      <alignment horizontal="left" vertical="center"/>
    </xf>
    <xf numFmtId="0" fontId="7" fillId="5" borderId="1" xfId="1" applyFont="1" applyFill="1" applyBorder="1" applyAlignment="1" applyProtection="1">
      <alignment horizontal="left" vertical="center"/>
    </xf>
    <xf numFmtId="0" fontId="0" fillId="0" borderId="0" xfId="1" applyFont="1" applyBorder="1" applyAlignment="1" applyProtection="1">
      <alignment horizontal="center" vertical="center"/>
    </xf>
    <xf numFmtId="0" fontId="0" fillId="0" borderId="1" xfId="1" applyFont="1" applyBorder="1" applyAlignment="1" applyProtection="1">
      <alignment horizontal="left" vertical="center"/>
    </xf>
    <xf numFmtId="0" fontId="0" fillId="12" borderId="1" xfId="1" applyFont="1" applyFill="1" applyBorder="1" applyAlignment="1" applyProtection="1">
      <alignment horizontal="left" vertical="center"/>
    </xf>
    <xf numFmtId="0" fontId="7" fillId="8" borderId="13" xfId="1" applyFont="1" applyFill="1" applyBorder="1" applyAlignment="1" applyProtection="1">
      <alignment horizontal="left" vertical="center"/>
    </xf>
    <xf numFmtId="0" fontId="7" fillId="8" borderId="9" xfId="1" applyFont="1" applyFill="1" applyBorder="1" applyAlignment="1" applyProtection="1">
      <alignment horizontal="left" vertical="center"/>
    </xf>
    <xf numFmtId="0" fontId="7" fillId="8" borderId="12" xfId="1" applyFont="1" applyFill="1" applyBorder="1" applyAlignment="1" applyProtection="1">
      <alignment horizontal="left" vertical="center"/>
    </xf>
    <xf numFmtId="3" fontId="0" fillId="12" borderId="1" xfId="1" applyNumberFormat="1" applyFont="1" applyFill="1" applyBorder="1" applyAlignment="1" applyProtection="1">
      <alignment horizontal="right" vertical="center"/>
    </xf>
    <xf numFmtId="3" fontId="0" fillId="12" borderId="1" xfId="1" applyNumberFormat="1" applyFont="1" applyFill="1" applyBorder="1" applyAlignment="1" applyProtection="1">
      <alignment vertical="center"/>
    </xf>
    <xf numFmtId="0" fontId="7" fillId="5" borderId="8" xfId="1" applyFont="1" applyFill="1" applyBorder="1" applyAlignment="1" applyProtection="1">
      <alignment horizontal="left" vertical="center"/>
    </xf>
    <xf numFmtId="0" fontId="7" fillId="5" borderId="4" xfId="1" applyFont="1" applyFill="1" applyBorder="1" applyAlignment="1" applyProtection="1">
      <alignment horizontal="left" vertical="center"/>
    </xf>
    <xf numFmtId="0" fontId="7" fillId="5" borderId="5" xfId="1" applyFont="1" applyFill="1" applyBorder="1" applyAlignment="1" applyProtection="1">
      <alignment horizontal="left" vertical="center"/>
    </xf>
    <xf numFmtId="0" fontId="7" fillId="5" borderId="6" xfId="1" applyFont="1" applyFill="1" applyBorder="1" applyAlignment="1" applyProtection="1">
      <alignment horizontal="left" vertical="center"/>
    </xf>
    <xf numFmtId="0" fontId="7" fillId="5" borderId="3" xfId="1" applyFont="1" applyFill="1" applyBorder="1" applyAlignment="1" applyProtection="1">
      <alignment horizontal="left" vertical="center"/>
    </xf>
    <xf numFmtId="0" fontId="7" fillId="5" borderId="7" xfId="1" applyFont="1" applyFill="1" applyBorder="1" applyAlignment="1" applyProtection="1">
      <alignment horizontal="left" vertical="center"/>
    </xf>
    <xf numFmtId="3" fontId="0" fillId="0" borderId="14" xfId="1" applyNumberFormat="1" applyFont="1" applyBorder="1" applyAlignment="1" applyProtection="1">
      <alignment horizontal="right" vertical="center"/>
    </xf>
    <xf numFmtId="3" fontId="0" fillId="0" borderId="2" xfId="1" applyNumberFormat="1" applyFont="1" applyBorder="1" applyAlignment="1" applyProtection="1">
      <alignment horizontal="right" vertical="center"/>
    </xf>
    <xf numFmtId="0" fontId="7" fillId="5" borderId="1" xfId="1" applyFont="1" applyFill="1" applyBorder="1" applyAlignment="1" applyProtection="1">
      <alignment horizontal="right" vertical="center"/>
    </xf>
    <xf numFmtId="0" fontId="0" fillId="2" borderId="0" xfId="1" applyFont="1" applyFill="1" applyBorder="1" applyAlignment="1" applyProtection="1">
      <alignment horizontal="center" vertical="center"/>
    </xf>
    <xf numFmtId="0" fontId="7" fillId="8" borderId="2" xfId="1" applyFont="1" applyFill="1" applyBorder="1" applyAlignment="1" applyProtection="1">
      <alignment horizontal="left" vertical="center"/>
    </xf>
    <xf numFmtId="0" fontId="7" fillId="8" borderId="1" xfId="1" applyFont="1" applyFill="1" applyBorder="1" applyAlignment="1" applyProtection="1">
      <alignment horizontal="left" vertical="center"/>
    </xf>
    <xf numFmtId="0" fontId="7" fillId="0" borderId="0" xfId="1" applyFont="1" applyBorder="1" applyAlignment="1" applyProtection="1">
      <alignment horizontal="center" vertical="center"/>
    </xf>
    <xf numFmtId="0" fontId="7" fillId="15" borderId="8" xfId="1" applyFont="1" applyFill="1" applyBorder="1" applyAlignment="1" applyProtection="1">
      <alignment horizontal="left" vertical="center"/>
    </xf>
    <xf numFmtId="0" fontId="7" fillId="15" borderId="4" xfId="1" applyFont="1" applyFill="1" applyBorder="1" applyAlignment="1" applyProtection="1">
      <alignment horizontal="left" vertical="center"/>
    </xf>
    <xf numFmtId="0" fontId="7" fillId="15" borderId="5" xfId="1" applyFont="1" applyFill="1" applyBorder="1" applyAlignment="1" applyProtection="1">
      <alignment horizontal="left" vertical="center"/>
    </xf>
    <xf numFmtId="0" fontId="7" fillId="15" borderId="6" xfId="1" applyFont="1" applyFill="1" applyBorder="1" applyAlignment="1" applyProtection="1">
      <alignment horizontal="left" vertical="center"/>
    </xf>
    <xf numFmtId="0" fontId="7" fillId="15" borderId="3" xfId="1" applyFont="1" applyFill="1" applyBorder="1" applyAlignment="1" applyProtection="1">
      <alignment horizontal="left" vertical="center"/>
    </xf>
    <xf numFmtId="0" fontId="7" fillId="15" borderId="7" xfId="1" applyFont="1" applyFill="1" applyBorder="1" applyAlignment="1" applyProtection="1">
      <alignment horizontal="left" vertical="center"/>
    </xf>
    <xf numFmtId="0" fontId="7" fillId="5" borderId="1" xfId="1" applyFont="1" applyFill="1" applyBorder="1" applyAlignment="1" applyProtection="1">
      <alignment horizontal="center" vertical="center"/>
    </xf>
    <xf numFmtId="0" fontId="7" fillId="0" borderId="0" xfId="1" applyFont="1" applyBorder="1" applyAlignment="1" applyProtection="1">
      <alignment horizontal="left" vertical="center"/>
    </xf>
    <xf numFmtId="0" fontId="7" fillId="5" borderId="8" xfId="1" applyFont="1" applyFill="1" applyBorder="1" applyAlignment="1" applyProtection="1">
      <alignment horizontal="right" vertical="center"/>
    </xf>
    <xf numFmtId="0" fontId="7" fillId="5" borderId="4" xfId="1" applyFont="1" applyFill="1" applyBorder="1" applyAlignment="1" applyProtection="1">
      <alignment horizontal="right" vertical="center"/>
    </xf>
    <xf numFmtId="0" fontId="7" fillId="5" borderId="5" xfId="1" applyFont="1" applyFill="1" applyBorder="1" applyAlignment="1" applyProtection="1">
      <alignment horizontal="right" vertical="center"/>
    </xf>
    <xf numFmtId="0" fontId="7" fillId="5" borderId="6" xfId="1" applyFont="1" applyFill="1" applyBorder="1" applyAlignment="1" applyProtection="1">
      <alignment horizontal="right" vertical="center"/>
    </xf>
    <xf numFmtId="0" fontId="7" fillId="5" borderId="3" xfId="1" applyFont="1" applyFill="1" applyBorder="1" applyAlignment="1" applyProtection="1">
      <alignment horizontal="right" vertical="center"/>
    </xf>
    <xf numFmtId="0" fontId="7" fillId="5" borderId="7" xfId="1" applyFont="1" applyFill="1" applyBorder="1" applyAlignment="1" applyProtection="1">
      <alignment horizontal="right" vertical="center"/>
    </xf>
    <xf numFmtId="0" fontId="7" fillId="0" borderId="0" xfId="1" applyFont="1" applyFill="1" applyBorder="1" applyAlignment="1" applyProtection="1">
      <alignment horizontal="center" vertical="center"/>
    </xf>
    <xf numFmtId="0" fontId="24" fillId="0" borderId="0" xfId="1" applyFont="1" applyBorder="1" applyAlignment="1" applyProtection="1">
      <alignment horizontal="left" vertical="center"/>
    </xf>
    <xf numFmtId="0" fontId="7" fillId="12" borderId="1" xfId="1" applyFont="1" applyFill="1" applyBorder="1" applyAlignment="1" applyProtection="1">
      <alignment horizontal="left" vertical="center"/>
    </xf>
    <xf numFmtId="0" fontId="7" fillId="5" borderId="13" xfId="1" applyFont="1" applyFill="1" applyBorder="1" applyAlignment="1" applyProtection="1">
      <alignment horizontal="center" vertical="center"/>
    </xf>
    <xf numFmtId="0" fontId="7" fillId="5" borderId="9" xfId="1" applyFont="1" applyFill="1" applyBorder="1" applyAlignment="1" applyProtection="1">
      <alignment horizontal="center" vertical="center"/>
    </xf>
    <xf numFmtId="0" fontId="7" fillId="5" borderId="12" xfId="1" applyFont="1" applyFill="1" applyBorder="1" applyAlignment="1" applyProtection="1">
      <alignment horizontal="center" vertical="center"/>
    </xf>
    <xf numFmtId="0" fontId="9" fillId="5" borderId="8" xfId="1" applyFont="1" applyFill="1" applyBorder="1" applyAlignment="1" applyProtection="1">
      <alignment horizontal="center" vertical="center"/>
    </xf>
    <xf numFmtId="0" fontId="9" fillId="5" borderId="4" xfId="1" applyFont="1" applyFill="1" applyBorder="1" applyAlignment="1" applyProtection="1">
      <alignment horizontal="center" vertical="center"/>
    </xf>
    <xf numFmtId="0" fontId="9" fillId="5" borderId="5" xfId="1" applyFont="1" applyFill="1" applyBorder="1" applyAlignment="1" applyProtection="1">
      <alignment horizontal="center" vertical="center"/>
    </xf>
    <xf numFmtId="0" fontId="9" fillId="5" borderId="10" xfId="1" applyFont="1" applyFill="1" applyBorder="1" applyAlignment="1" applyProtection="1">
      <alignment horizontal="center" vertical="center"/>
    </xf>
    <xf numFmtId="0" fontId="9" fillId="5" borderId="0" xfId="1" applyFont="1" applyFill="1" applyBorder="1" applyAlignment="1" applyProtection="1">
      <alignment horizontal="center" vertical="center"/>
    </xf>
    <xf numFmtId="0" fontId="9" fillId="5" borderId="11" xfId="1" applyFont="1" applyFill="1" applyBorder="1" applyAlignment="1" applyProtection="1">
      <alignment horizontal="center" vertical="center"/>
    </xf>
    <xf numFmtId="0" fontId="9" fillId="5" borderId="6" xfId="1" applyFont="1" applyFill="1" applyBorder="1" applyAlignment="1" applyProtection="1">
      <alignment horizontal="center" vertical="center"/>
    </xf>
    <xf numFmtId="0" fontId="9" fillId="5" borderId="3" xfId="1" applyFont="1" applyFill="1" applyBorder="1" applyAlignment="1" applyProtection="1">
      <alignment horizontal="center" vertical="center"/>
    </xf>
    <xf numFmtId="0" fontId="9" fillId="5" borderId="7" xfId="1" applyFont="1" applyFill="1" applyBorder="1" applyAlignment="1" applyProtection="1">
      <alignment horizontal="center" vertical="center"/>
    </xf>
    <xf numFmtId="0" fontId="9" fillId="0" borderId="0" xfId="1" applyFont="1" applyBorder="1" applyAlignment="1" applyProtection="1">
      <alignment horizontal="center" vertical="center"/>
    </xf>
    <xf numFmtId="0" fontId="9" fillId="0" borderId="0" xfId="1" applyFont="1" applyAlignment="1" applyProtection="1">
      <alignment horizontal="center" vertical="center"/>
    </xf>
    <xf numFmtId="0" fontId="7" fillId="5" borderId="21" xfId="1" applyFont="1" applyFill="1" applyBorder="1" applyAlignment="1" applyProtection="1">
      <alignment horizontal="center" vertical="center"/>
    </xf>
    <xf numFmtId="0" fontId="7" fillId="5" borderId="21" xfId="1" applyFont="1" applyFill="1" applyBorder="1" applyAlignment="1" applyProtection="1">
      <alignment horizontal="center" vertical="center" wrapText="1"/>
    </xf>
    <xf numFmtId="0" fontId="7" fillId="5" borderId="47" xfId="1" applyFont="1" applyFill="1" applyBorder="1" applyAlignment="1" applyProtection="1">
      <alignment horizontal="center" vertical="center"/>
    </xf>
    <xf numFmtId="0" fontId="7" fillId="5" borderId="61" xfId="1" applyFont="1" applyFill="1" applyBorder="1" applyAlignment="1" applyProtection="1">
      <alignment horizontal="center" vertical="center"/>
    </xf>
    <xf numFmtId="0" fontId="7" fillId="5" borderId="47" xfId="1" applyFont="1" applyFill="1" applyBorder="1" applyAlignment="1" applyProtection="1">
      <alignment horizontal="center" vertical="center" wrapText="1"/>
    </xf>
    <xf numFmtId="0" fontId="7" fillId="5" borderId="61" xfId="1" applyFont="1" applyFill="1" applyBorder="1" applyAlignment="1" applyProtection="1">
      <alignment horizontal="center" vertical="center" wrapText="1"/>
    </xf>
    <xf numFmtId="0" fontId="7" fillId="0" borderId="3" xfId="1" applyFont="1" applyBorder="1" applyAlignment="1" applyProtection="1">
      <alignment horizontal="left" vertical="center"/>
    </xf>
    <xf numFmtId="0" fontId="0" fillId="0" borderId="13" xfId="1" applyFont="1" applyBorder="1" applyAlignment="1" applyProtection="1">
      <alignment horizontal="left" vertical="center"/>
    </xf>
    <xf numFmtId="0" fontId="0" fillId="0" borderId="9" xfId="1" applyFont="1" applyBorder="1" applyAlignment="1" applyProtection="1">
      <alignment horizontal="left" vertical="center"/>
    </xf>
    <xf numFmtId="0" fontId="9" fillId="5" borderId="37" xfId="1" applyFont="1" applyFill="1" applyBorder="1" applyAlignment="1" applyProtection="1">
      <alignment horizontal="center" vertical="center"/>
    </xf>
    <xf numFmtId="0" fontId="9" fillId="5" borderId="15" xfId="1" applyFont="1" applyFill="1" applyBorder="1" applyAlignment="1" applyProtection="1">
      <alignment horizontal="center" vertical="center"/>
    </xf>
    <xf numFmtId="0" fontId="9" fillId="5" borderId="38" xfId="1" applyFont="1" applyFill="1" applyBorder="1" applyAlignment="1" applyProtection="1">
      <alignment horizontal="center" vertical="center"/>
    </xf>
    <xf numFmtId="0" fontId="9" fillId="5" borderId="62" xfId="1" applyFont="1" applyFill="1" applyBorder="1" applyAlignment="1" applyProtection="1">
      <alignment horizontal="center" vertical="center"/>
    </xf>
    <xf numFmtId="0" fontId="9" fillId="5" borderId="22" xfId="1" applyFont="1" applyFill="1" applyBorder="1" applyAlignment="1" applyProtection="1">
      <alignment horizontal="center" vertical="center"/>
    </xf>
    <xf numFmtId="0" fontId="7" fillId="5" borderId="37" xfId="1" applyFont="1" applyFill="1" applyBorder="1" applyAlignment="1" applyProtection="1">
      <alignment horizontal="center" vertical="center"/>
    </xf>
    <xf numFmtId="0" fontId="7" fillId="5" borderId="15" xfId="1" applyFont="1" applyFill="1" applyBorder="1" applyAlignment="1" applyProtection="1">
      <alignment horizontal="center" vertical="center"/>
    </xf>
    <xf numFmtId="0" fontId="7" fillId="5" borderId="26" xfId="1" applyFont="1" applyFill="1" applyBorder="1" applyAlignment="1" applyProtection="1">
      <alignment horizontal="center" vertical="center"/>
    </xf>
    <xf numFmtId="0" fontId="7" fillId="5" borderId="62" xfId="1" applyFont="1" applyFill="1" applyBorder="1" applyAlignment="1" applyProtection="1">
      <alignment horizontal="center" vertical="center"/>
    </xf>
    <xf numFmtId="0" fontId="7" fillId="5" borderId="22" xfId="1" applyFont="1" applyFill="1" applyBorder="1" applyAlignment="1" applyProtection="1">
      <alignment horizontal="center" vertical="center"/>
    </xf>
    <xf numFmtId="0" fontId="7" fillId="5" borderId="28" xfId="1" applyFont="1" applyFill="1" applyBorder="1" applyAlignment="1" applyProtection="1">
      <alignment horizontal="center" vertical="center"/>
    </xf>
    <xf numFmtId="0" fontId="7" fillId="0" borderId="13" xfId="1" applyFont="1" applyBorder="1" applyAlignment="1" applyProtection="1">
      <alignment horizontal="left" vertical="center"/>
    </xf>
    <xf numFmtId="0" fontId="7" fillId="0" borderId="9" xfId="1" applyFont="1" applyBorder="1" applyAlignment="1" applyProtection="1">
      <alignment horizontal="left" vertical="center"/>
    </xf>
    <xf numFmtId="0" fontId="7" fillId="5" borderId="52" xfId="1" applyFont="1" applyFill="1" applyBorder="1" applyAlignment="1" applyProtection="1">
      <alignment horizontal="right" vertical="center"/>
    </xf>
    <xf numFmtId="0" fontId="7" fillId="5" borderId="19" xfId="1" applyFont="1" applyFill="1" applyBorder="1" applyAlignment="1" applyProtection="1">
      <alignment horizontal="right" vertical="center"/>
    </xf>
    <xf numFmtId="0" fontId="0" fillId="0" borderId="8" xfId="1" applyFont="1" applyBorder="1" applyAlignment="1" applyProtection="1">
      <alignment horizontal="left" vertical="center"/>
    </xf>
    <xf numFmtId="0" fontId="0" fillId="0" borderId="4" xfId="1" applyFont="1" applyBorder="1" applyAlignment="1" applyProtection="1">
      <alignment horizontal="left" vertical="center"/>
    </xf>
    <xf numFmtId="0" fontId="7" fillId="5" borderId="37" xfId="1" applyFont="1" applyFill="1" applyBorder="1" applyAlignment="1" applyProtection="1">
      <alignment horizontal="right" vertical="center"/>
    </xf>
    <xf numFmtId="0" fontId="7" fillId="5" borderId="15" xfId="1" applyFont="1" applyFill="1" applyBorder="1" applyAlignment="1" applyProtection="1">
      <alignment horizontal="right" vertical="center"/>
    </xf>
    <xf numFmtId="0" fontId="7" fillId="5" borderId="38" xfId="1" applyFont="1" applyFill="1" applyBorder="1" applyAlignment="1" applyProtection="1">
      <alignment horizontal="right" vertical="center"/>
    </xf>
    <xf numFmtId="0" fontId="7" fillId="5" borderId="0" xfId="1" applyFont="1" applyFill="1" applyBorder="1" applyAlignment="1" applyProtection="1">
      <alignment horizontal="right" vertical="center"/>
    </xf>
    <xf numFmtId="0" fontId="7" fillId="5" borderId="62" xfId="1" applyFont="1" applyFill="1" applyBorder="1" applyAlignment="1" applyProtection="1">
      <alignment horizontal="right" vertical="center"/>
    </xf>
    <xf numFmtId="0" fontId="7" fillId="5" borderId="22" xfId="1" applyFont="1" applyFill="1" applyBorder="1" applyAlignment="1" applyProtection="1">
      <alignment horizontal="right" vertical="center"/>
    </xf>
    <xf numFmtId="3" fontId="0" fillId="0" borderId="33" xfId="1" applyNumberFormat="1" applyFont="1" applyBorder="1" applyAlignment="1" applyProtection="1">
      <alignment horizontal="right" vertical="center"/>
    </xf>
    <xf numFmtId="3" fontId="0" fillId="0" borderId="50" xfId="1" applyNumberFormat="1" applyFont="1" applyBorder="1" applyAlignment="1" applyProtection="1">
      <alignment horizontal="right" vertical="center"/>
    </xf>
    <xf numFmtId="3" fontId="0" fillId="0" borderId="51" xfId="1" applyNumberFormat="1" applyFont="1" applyBorder="1" applyAlignment="1" applyProtection="1">
      <alignment horizontal="right" vertical="center"/>
    </xf>
    <xf numFmtId="3" fontId="0" fillId="0" borderId="49" xfId="1" applyNumberFormat="1" applyFont="1" applyBorder="1" applyAlignment="1" applyProtection="1">
      <alignment horizontal="right" vertical="center"/>
    </xf>
    <xf numFmtId="3" fontId="0" fillId="0" borderId="24" xfId="1" applyNumberFormat="1" applyFont="1" applyBorder="1" applyAlignment="1" applyProtection="1">
      <alignment horizontal="right" vertical="center"/>
    </xf>
    <xf numFmtId="3" fontId="0" fillId="0" borderId="16" xfId="1" applyNumberFormat="1" applyFont="1" applyBorder="1" applyAlignment="1" applyProtection="1">
      <alignment horizontal="right" vertical="center"/>
    </xf>
    <xf numFmtId="3" fontId="0" fillId="0" borderId="17" xfId="1" applyNumberFormat="1" applyFont="1" applyBorder="1" applyAlignment="1" applyProtection="1">
      <alignment horizontal="right" vertical="center"/>
    </xf>
    <xf numFmtId="3" fontId="0" fillId="0" borderId="23" xfId="1" applyNumberFormat="1" applyFont="1" applyBorder="1" applyAlignment="1" applyProtection="1">
      <alignment horizontal="right" vertical="center"/>
    </xf>
    <xf numFmtId="0" fontId="16" fillId="0" borderId="0" xfId="1" applyFont="1" applyBorder="1" applyAlignment="1" applyProtection="1">
      <alignment horizontal="left" vertical="center"/>
    </xf>
    <xf numFmtId="0" fontId="0" fillId="0" borderId="0" xfId="1" applyFont="1" applyAlignment="1" applyProtection="1">
      <alignment horizontal="center" vertical="center"/>
    </xf>
    <xf numFmtId="0" fontId="7" fillId="8" borderId="63" xfId="1" applyFont="1" applyFill="1" applyBorder="1" applyAlignment="1" applyProtection="1">
      <alignment horizontal="left" vertical="center"/>
    </xf>
    <xf numFmtId="0" fontId="7" fillId="8" borderId="14" xfId="1" applyFont="1" applyFill="1" applyBorder="1" applyAlignment="1" applyProtection="1">
      <alignment horizontal="left" vertical="center"/>
    </xf>
    <xf numFmtId="0" fontId="7" fillId="8" borderId="18" xfId="1" applyFont="1" applyFill="1" applyBorder="1" applyAlignment="1" applyProtection="1">
      <alignment horizontal="left" vertical="center"/>
    </xf>
    <xf numFmtId="0" fontId="7" fillId="8" borderId="51" xfId="1" applyFont="1" applyFill="1" applyBorder="1" applyAlignment="1" applyProtection="1">
      <alignment horizontal="left" vertical="center"/>
    </xf>
    <xf numFmtId="0" fontId="7" fillId="8" borderId="24" xfId="1" applyFont="1" applyFill="1" applyBorder="1" applyAlignment="1" applyProtection="1">
      <alignment horizontal="left" vertical="center"/>
    </xf>
    <xf numFmtId="0" fontId="7" fillId="8" borderId="23" xfId="1" applyFont="1" applyFill="1" applyBorder="1" applyAlignment="1" applyProtection="1">
      <alignment horizontal="left" vertical="center"/>
    </xf>
    <xf numFmtId="0" fontId="7" fillId="5" borderId="62" xfId="1" applyFont="1" applyFill="1" applyBorder="1" applyAlignment="1" applyProtection="1">
      <alignment horizontal="left" vertical="center"/>
    </xf>
    <xf numFmtId="0" fontId="7" fillId="5" borderId="22" xfId="1" applyFont="1" applyFill="1" applyBorder="1" applyAlignment="1" applyProtection="1">
      <alignment horizontal="left" vertical="center"/>
    </xf>
    <xf numFmtId="0" fontId="7" fillId="5" borderId="28" xfId="1" applyFont="1" applyFill="1" applyBorder="1" applyAlignment="1" applyProtection="1">
      <alignment horizontal="left" vertical="center"/>
    </xf>
    <xf numFmtId="0" fontId="7" fillId="8" borderId="37" xfId="1" applyFont="1" applyFill="1" applyBorder="1" applyAlignment="1" applyProtection="1">
      <alignment horizontal="left" vertical="center"/>
    </xf>
    <xf numFmtId="0" fontId="0" fillId="0" borderId="15" xfId="1" applyFont="1" applyBorder="1" applyAlignment="1" applyProtection="1">
      <alignment horizontal="left" vertical="center"/>
    </xf>
    <xf numFmtId="0" fontId="0" fillId="0" borderId="26" xfId="1" applyFont="1" applyBorder="1" applyAlignment="1" applyProtection="1">
      <alignment horizontal="left" vertical="center"/>
    </xf>
    <xf numFmtId="0" fontId="0" fillId="0" borderId="62" xfId="1" applyFont="1" applyBorder="1" applyAlignment="1" applyProtection="1">
      <alignment horizontal="left" vertical="center"/>
    </xf>
    <xf numFmtId="0" fontId="0" fillId="0" borderId="22" xfId="1" applyFont="1" applyBorder="1" applyAlignment="1" applyProtection="1">
      <alignment horizontal="left" vertical="center"/>
    </xf>
    <xf numFmtId="0" fontId="0" fillId="0" borderId="28" xfId="1" applyFont="1" applyBorder="1" applyAlignment="1" applyProtection="1">
      <alignment horizontal="left" vertical="center"/>
    </xf>
    <xf numFmtId="0" fontId="7" fillId="8" borderId="33" xfId="1" applyFont="1" applyFill="1" applyBorder="1" applyAlignment="1" applyProtection="1">
      <alignment horizontal="left" vertical="center"/>
    </xf>
    <xf numFmtId="0" fontId="7" fillId="8" borderId="49" xfId="1" applyFont="1" applyFill="1" applyBorder="1" applyAlignment="1" applyProtection="1">
      <alignment horizontal="left" vertical="center"/>
    </xf>
    <xf numFmtId="0" fontId="7" fillId="8" borderId="16" xfId="1" applyFont="1" applyFill="1" applyBorder="1" applyAlignment="1" applyProtection="1">
      <alignment horizontal="left" vertical="center"/>
    </xf>
    <xf numFmtId="0" fontId="7" fillId="8" borderId="15" xfId="1" applyFont="1" applyFill="1" applyBorder="1" applyAlignment="1" applyProtection="1">
      <alignment horizontal="left" vertical="center"/>
    </xf>
    <xf numFmtId="0" fontId="7" fillId="8" borderId="26" xfId="1" applyFont="1" applyFill="1" applyBorder="1" applyAlignment="1" applyProtection="1">
      <alignment horizontal="left" vertical="center"/>
    </xf>
    <xf numFmtId="0" fontId="7" fillId="8" borderId="62" xfId="1" applyFont="1" applyFill="1" applyBorder="1" applyAlignment="1" applyProtection="1">
      <alignment horizontal="left" vertical="center"/>
    </xf>
    <xf numFmtId="0" fontId="7" fillId="8" borderId="22" xfId="1" applyFont="1" applyFill="1" applyBorder="1" applyAlignment="1" applyProtection="1">
      <alignment horizontal="left" vertical="center"/>
    </xf>
    <xf numFmtId="0" fontId="7" fillId="8" borderId="28" xfId="1" applyFont="1" applyFill="1" applyBorder="1" applyAlignment="1" applyProtection="1">
      <alignment horizontal="left" vertical="center"/>
    </xf>
    <xf numFmtId="0" fontId="0" fillId="0" borderId="12" xfId="1" applyFont="1" applyBorder="1" applyAlignment="1" applyProtection="1">
      <alignment horizontal="left" vertical="center"/>
    </xf>
    <xf numFmtId="0" fontId="7" fillId="13" borderId="50" xfId="1" applyFont="1" applyFill="1" applyBorder="1" applyAlignment="1" applyProtection="1">
      <alignment horizontal="left" vertical="center"/>
    </xf>
    <xf numFmtId="0" fontId="7" fillId="13" borderId="1" xfId="1" applyFont="1" applyFill="1" applyBorder="1" applyAlignment="1" applyProtection="1">
      <alignment horizontal="left" vertical="center"/>
    </xf>
    <xf numFmtId="0" fontId="7" fillId="13" borderId="17" xfId="1" applyFont="1" applyFill="1" applyBorder="1" applyAlignment="1" applyProtection="1">
      <alignment horizontal="left" vertical="center"/>
    </xf>
    <xf numFmtId="0" fontId="7" fillId="8" borderId="52" xfId="1" applyFont="1" applyFill="1" applyBorder="1" applyAlignment="1" applyProtection="1">
      <alignment horizontal="right" vertical="center"/>
    </xf>
    <xf numFmtId="0" fontId="0" fillId="0" borderId="19" xfId="1" applyFont="1" applyBorder="1" applyAlignment="1" applyProtection="1">
      <alignment vertical="center"/>
    </xf>
    <xf numFmtId="0" fontId="0" fillId="0" borderId="25" xfId="1" applyFont="1" applyBorder="1" applyAlignment="1" applyProtection="1">
      <alignment vertical="center"/>
    </xf>
    <xf numFmtId="0" fontId="0" fillId="0" borderId="53" xfId="1" applyFont="1" applyBorder="1" applyAlignment="1" applyProtection="1">
      <alignment horizontal="left" vertical="center"/>
    </xf>
    <xf numFmtId="0" fontId="0" fillId="0" borderId="34" xfId="1" applyFont="1" applyBorder="1" applyAlignment="1" applyProtection="1">
      <alignment horizontal="left" vertical="center"/>
    </xf>
    <xf numFmtId="0" fontId="7" fillId="8" borderId="52" xfId="1" applyFont="1" applyFill="1" applyBorder="1" applyAlignment="1" applyProtection="1">
      <alignment horizontal="left" vertical="center"/>
    </xf>
    <xf numFmtId="0" fontId="7" fillId="8" borderId="19" xfId="1" applyFont="1" applyFill="1" applyBorder="1" applyAlignment="1" applyProtection="1">
      <alignment horizontal="left" vertical="center"/>
    </xf>
    <xf numFmtId="0" fontId="7" fillId="8" borderId="25" xfId="1" applyFont="1" applyFill="1" applyBorder="1" applyAlignment="1" applyProtection="1">
      <alignment horizontal="left" vertical="center"/>
    </xf>
    <xf numFmtId="0" fontId="7" fillId="5" borderId="52" xfId="1" applyFont="1" applyFill="1" applyBorder="1" applyAlignment="1" applyProtection="1">
      <alignment horizontal="left" vertical="center"/>
    </xf>
    <xf numFmtId="0" fontId="7" fillId="5" borderId="19" xfId="1" applyFont="1" applyFill="1" applyBorder="1" applyAlignment="1" applyProtection="1">
      <alignment horizontal="left" vertical="center"/>
    </xf>
    <xf numFmtId="0" fontId="7" fillId="5" borderId="25" xfId="1" applyFont="1" applyFill="1" applyBorder="1" applyAlignment="1" applyProtection="1">
      <alignment horizontal="left" vertical="center"/>
    </xf>
    <xf numFmtId="0" fontId="0" fillId="0" borderId="38" xfId="1" applyFont="1" applyFill="1" applyBorder="1" applyAlignment="1" applyProtection="1">
      <alignment horizontal="left" vertical="center"/>
    </xf>
    <xf numFmtId="0" fontId="0" fillId="0" borderId="0" xfId="1" applyFont="1" applyFill="1" applyBorder="1" applyAlignment="1" applyProtection="1">
      <alignment horizontal="left" vertical="center"/>
    </xf>
    <xf numFmtId="0" fontId="7" fillId="13" borderId="33" xfId="1" applyFont="1" applyFill="1" applyBorder="1" applyAlignment="1" applyProtection="1">
      <alignment horizontal="left" vertical="center"/>
    </xf>
    <xf numFmtId="0" fontId="7" fillId="13" borderId="49" xfId="1" applyFont="1" applyFill="1" applyBorder="1" applyAlignment="1" applyProtection="1">
      <alignment horizontal="left" vertical="center"/>
    </xf>
    <xf numFmtId="0" fontId="7" fillId="13" borderId="16" xfId="1" applyFont="1" applyFill="1" applyBorder="1" applyAlignment="1" applyProtection="1">
      <alignment horizontal="left" vertical="center"/>
    </xf>
    <xf numFmtId="0" fontId="0" fillId="0" borderId="52" xfId="1" applyFont="1" applyBorder="1" applyAlignment="1" applyProtection="1">
      <alignment horizontal="left" vertical="center"/>
    </xf>
    <xf numFmtId="0" fontId="0" fillId="0" borderId="19" xfId="1" applyFont="1" applyBorder="1" applyAlignment="1" applyProtection="1">
      <alignment horizontal="left" vertical="center"/>
    </xf>
    <xf numFmtId="0" fontId="0" fillId="5" borderId="26" xfId="1" applyFont="1" applyFill="1" applyBorder="1" applyAlignment="1" applyProtection="1">
      <alignment horizontal="center" vertical="center"/>
    </xf>
    <xf numFmtId="0" fontId="0" fillId="5" borderId="28" xfId="1" applyFont="1" applyFill="1" applyBorder="1" applyAlignment="1" applyProtection="1">
      <alignment horizontal="center" vertical="center"/>
    </xf>
    <xf numFmtId="0" fontId="0" fillId="5" borderId="15" xfId="1" applyFont="1" applyFill="1" applyBorder="1" applyAlignment="1" applyProtection="1">
      <alignment horizontal="center" vertical="center"/>
    </xf>
    <xf numFmtId="0" fontId="0" fillId="5" borderId="22" xfId="1" applyFont="1" applyFill="1" applyBorder="1" applyAlignment="1" applyProtection="1">
      <alignment horizontal="center" vertical="center"/>
    </xf>
    <xf numFmtId="3" fontId="7" fillId="0" borderId="47" xfId="1" applyNumberFormat="1" applyFont="1" applyBorder="1" applyAlignment="1" applyProtection="1">
      <alignment horizontal="right" vertical="center"/>
    </xf>
    <xf numFmtId="0" fontId="7" fillId="0" borderId="61" xfId="1" applyFont="1" applyBorder="1" applyAlignment="1" applyProtection="1">
      <alignment horizontal="right" vertical="center"/>
    </xf>
    <xf numFmtId="0" fontId="7" fillId="5" borderId="37" xfId="1" applyFont="1" applyFill="1" applyBorder="1" applyAlignment="1" applyProtection="1">
      <alignment horizontal="left" vertical="center"/>
    </xf>
    <xf numFmtId="0" fontId="7" fillId="5" borderId="15" xfId="1" applyFont="1" applyFill="1" applyBorder="1" applyAlignment="1" applyProtection="1">
      <alignment horizontal="left" vertical="center"/>
    </xf>
    <xf numFmtId="0" fontId="0" fillId="0" borderId="0" xfId="1" applyFont="1" applyFill="1" applyAlignment="1" applyProtection="1">
      <alignment horizontal="center" vertical="center"/>
    </xf>
    <xf numFmtId="0" fontId="9" fillId="8" borderId="37" xfId="1" applyFont="1" applyFill="1" applyBorder="1" applyAlignment="1" applyProtection="1">
      <alignment horizontal="center" vertical="center"/>
    </xf>
    <xf numFmtId="0" fontId="9" fillId="8" borderId="15" xfId="1" applyFont="1" applyFill="1" applyBorder="1" applyAlignment="1" applyProtection="1">
      <alignment horizontal="center" vertical="center"/>
    </xf>
    <xf numFmtId="0" fontId="9" fillId="8" borderId="38" xfId="1" applyFont="1" applyFill="1" applyBorder="1" applyAlignment="1" applyProtection="1">
      <alignment horizontal="center" vertical="center"/>
    </xf>
    <xf numFmtId="0" fontId="9" fillId="8" borderId="62" xfId="1" applyFont="1" applyFill="1" applyBorder="1" applyAlignment="1" applyProtection="1">
      <alignment horizontal="center" vertical="center"/>
    </xf>
    <xf numFmtId="0" fontId="9" fillId="8" borderId="22" xfId="1" applyFont="1" applyFill="1" applyBorder="1" applyAlignment="1" applyProtection="1">
      <alignment horizontal="center" vertical="center"/>
    </xf>
    <xf numFmtId="0" fontId="7" fillId="5" borderId="25" xfId="1" applyFont="1" applyFill="1" applyBorder="1" applyAlignment="1" applyProtection="1">
      <alignment horizontal="right" vertical="center"/>
    </xf>
    <xf numFmtId="0" fontId="11" fillId="5" borderId="37" xfId="1" applyFont="1" applyFill="1" applyBorder="1" applyAlignment="1" applyProtection="1">
      <alignment horizontal="center" vertical="center"/>
    </xf>
    <xf numFmtId="0" fontId="11" fillId="5" borderId="15" xfId="1" applyFont="1" applyFill="1" applyBorder="1" applyAlignment="1" applyProtection="1">
      <alignment horizontal="center" vertical="center"/>
    </xf>
    <xf numFmtId="0" fontId="11" fillId="5" borderId="38" xfId="1" applyFont="1" applyFill="1" applyBorder="1" applyAlignment="1" applyProtection="1">
      <alignment horizontal="center" vertical="center"/>
    </xf>
    <xf numFmtId="0" fontId="11" fillId="5" borderId="0" xfId="1" applyFont="1" applyFill="1" applyBorder="1" applyAlignment="1" applyProtection="1">
      <alignment horizontal="center" vertical="center"/>
    </xf>
    <xf numFmtId="0" fontId="11" fillId="5" borderId="62" xfId="1" applyFont="1" applyFill="1" applyBorder="1" applyAlignment="1" applyProtection="1">
      <alignment horizontal="center" vertical="center"/>
    </xf>
    <xf numFmtId="0" fontId="11" fillId="5" borderId="22" xfId="1" applyFont="1" applyFill="1" applyBorder="1" applyAlignment="1" applyProtection="1">
      <alignment horizontal="center" vertical="center"/>
    </xf>
    <xf numFmtId="0" fontId="7" fillId="5" borderId="26" xfId="1" applyFont="1" applyFill="1" applyBorder="1" applyAlignment="1" applyProtection="1">
      <alignment horizontal="right" vertical="center"/>
    </xf>
    <xf numFmtId="0" fontId="7" fillId="5" borderId="28" xfId="1" applyFont="1" applyFill="1" applyBorder="1" applyAlignment="1" applyProtection="1">
      <alignment horizontal="right" vertical="center"/>
    </xf>
    <xf numFmtId="0" fontId="7" fillId="5" borderId="52" xfId="1" applyFont="1" applyFill="1" applyBorder="1" applyAlignment="1" applyProtection="1">
      <alignment horizontal="center" vertical="center"/>
    </xf>
    <xf numFmtId="0" fontId="7" fillId="5" borderId="19" xfId="1" applyFont="1" applyFill="1" applyBorder="1" applyAlignment="1" applyProtection="1">
      <alignment horizontal="center" vertical="center"/>
    </xf>
    <xf numFmtId="0" fontId="7" fillId="5" borderId="25" xfId="1" applyFont="1" applyFill="1" applyBorder="1" applyAlignment="1" applyProtection="1">
      <alignment horizontal="center" vertical="center"/>
    </xf>
    <xf numFmtId="0" fontId="0" fillId="0" borderId="22" xfId="1" applyFont="1" applyBorder="1" applyAlignment="1" applyProtection="1">
      <alignment horizontal="center" vertical="center"/>
    </xf>
    <xf numFmtId="0" fontId="0" fillId="6" borderId="8" xfId="1" applyFont="1" applyFill="1" applyBorder="1" applyAlignment="1" applyProtection="1">
      <alignment horizontal="center" vertical="center" wrapText="1"/>
      <protection locked="0"/>
    </xf>
    <xf numFmtId="0" fontId="0" fillId="6" borderId="4" xfId="1" applyFont="1" applyFill="1" applyBorder="1" applyAlignment="1" applyProtection="1">
      <alignment horizontal="center" vertical="center" wrapText="1"/>
      <protection locked="0"/>
    </xf>
    <xf numFmtId="0" fontId="0" fillId="6" borderId="5" xfId="1" applyFont="1" applyFill="1" applyBorder="1" applyAlignment="1" applyProtection="1">
      <alignment horizontal="center" vertical="center" wrapText="1"/>
      <protection locked="0"/>
    </xf>
    <xf numFmtId="0" fontId="0" fillId="6" borderId="6" xfId="1" applyFont="1" applyFill="1" applyBorder="1" applyAlignment="1" applyProtection="1">
      <alignment horizontal="center" vertical="center" wrapText="1"/>
      <protection locked="0"/>
    </xf>
    <xf numFmtId="0" fontId="0" fillId="6" borderId="3" xfId="1" applyFont="1" applyFill="1" applyBorder="1" applyAlignment="1" applyProtection="1">
      <alignment horizontal="center" vertical="center" wrapText="1"/>
      <protection locked="0"/>
    </xf>
    <xf numFmtId="0" fontId="0" fillId="6" borderId="7" xfId="1" applyFont="1" applyFill="1" applyBorder="1" applyAlignment="1" applyProtection="1">
      <alignment horizontal="center" vertical="center" wrapText="1"/>
      <protection locked="0"/>
    </xf>
    <xf numFmtId="0" fontId="7" fillId="6" borderId="8" xfId="1" applyFont="1" applyFill="1" applyBorder="1" applyAlignment="1" applyProtection="1">
      <alignment horizontal="center" vertical="center" wrapText="1"/>
      <protection locked="0"/>
    </xf>
    <xf numFmtId="0" fontId="7" fillId="6" borderId="4" xfId="1" applyFont="1" applyFill="1" applyBorder="1" applyAlignment="1" applyProtection="1">
      <alignment horizontal="center" vertical="center" wrapText="1"/>
      <protection locked="0"/>
    </xf>
    <xf numFmtId="0" fontId="7" fillId="6" borderId="5" xfId="1" applyFont="1" applyFill="1" applyBorder="1" applyAlignment="1" applyProtection="1">
      <alignment horizontal="center" vertical="center" wrapText="1"/>
      <protection locked="0"/>
    </xf>
    <xf numFmtId="0" fontId="7" fillId="6" borderId="6" xfId="1" applyFont="1" applyFill="1" applyBorder="1" applyAlignment="1" applyProtection="1">
      <alignment horizontal="center" vertical="center" wrapText="1"/>
      <protection locked="0"/>
    </xf>
    <xf numFmtId="0" fontId="7" fillId="6" borderId="3" xfId="1" applyFont="1" applyFill="1" applyBorder="1" applyAlignment="1" applyProtection="1">
      <alignment horizontal="center" vertical="center" wrapText="1"/>
      <protection locked="0"/>
    </xf>
    <xf numFmtId="0" fontId="7" fillId="6" borderId="7" xfId="1" applyFont="1" applyFill="1" applyBorder="1" applyAlignment="1" applyProtection="1">
      <alignment horizontal="center" vertical="center" wrapText="1"/>
      <protection locked="0"/>
    </xf>
    <xf numFmtId="0" fontId="18" fillId="0" borderId="0" xfId="1" applyFont="1" applyAlignment="1" applyProtection="1">
      <alignment horizontal="center" vertical="center" wrapText="1"/>
    </xf>
    <xf numFmtId="0" fontId="18" fillId="0" borderId="3" xfId="1" applyFont="1" applyBorder="1" applyAlignment="1" applyProtection="1">
      <alignment horizontal="center" vertical="center" wrapText="1"/>
    </xf>
    <xf numFmtId="0" fontId="7" fillId="15" borderId="13" xfId="1" applyFont="1" applyFill="1" applyBorder="1" applyAlignment="1" applyProtection="1">
      <alignment horizontal="left" vertical="center"/>
    </xf>
    <xf numFmtId="0" fontId="7" fillId="15" borderId="9" xfId="1" applyFont="1" applyFill="1" applyBorder="1" applyAlignment="1" applyProtection="1">
      <alignment horizontal="left" vertical="center"/>
    </xf>
    <xf numFmtId="0" fontId="7" fillId="15" borderId="12" xfId="1" applyFont="1" applyFill="1" applyBorder="1" applyAlignment="1" applyProtection="1">
      <alignment horizontal="left" vertical="center"/>
    </xf>
    <xf numFmtId="0" fontId="7" fillId="13" borderId="13" xfId="1" applyFont="1" applyFill="1" applyBorder="1" applyAlignment="1" applyProtection="1">
      <alignment horizontal="left" vertical="center"/>
    </xf>
    <xf numFmtId="0" fontId="7" fillId="13" borderId="9" xfId="1" applyFont="1" applyFill="1" applyBorder="1" applyAlignment="1" applyProtection="1">
      <alignment horizontal="left" vertical="center"/>
    </xf>
    <xf numFmtId="0" fontId="7" fillId="13" borderId="12" xfId="1" applyFont="1" applyFill="1" applyBorder="1" applyAlignment="1" applyProtection="1">
      <alignment horizontal="left" vertical="center"/>
    </xf>
    <xf numFmtId="3" fontId="0" fillId="0" borderId="71" xfId="1" applyNumberFormat="1" applyFont="1" applyBorder="1" applyAlignment="1" applyProtection="1">
      <alignment horizontal="right" vertical="center"/>
    </xf>
    <xf numFmtId="3" fontId="0" fillId="0" borderId="72" xfId="1" applyNumberFormat="1" applyFont="1" applyBorder="1" applyAlignment="1" applyProtection="1">
      <alignment horizontal="right" vertical="center"/>
    </xf>
    <xf numFmtId="0" fontId="7" fillId="5" borderId="4" xfId="1" applyFont="1" applyFill="1" applyBorder="1" applyAlignment="1" applyProtection="1">
      <alignment horizontal="center" vertical="center"/>
    </xf>
    <xf numFmtId="0" fontId="7" fillId="5" borderId="5" xfId="1" applyFont="1" applyFill="1" applyBorder="1" applyAlignment="1" applyProtection="1">
      <alignment horizontal="center" vertical="center"/>
    </xf>
    <xf numFmtId="0" fontId="0" fillId="0" borderId="15" xfId="1" applyFont="1" applyBorder="1" applyAlignment="1" applyProtection="1">
      <alignment horizontal="center" vertical="center"/>
    </xf>
    <xf numFmtId="0" fontId="7" fillId="0" borderId="1" xfId="1" applyFont="1" applyFill="1" applyBorder="1" applyAlignment="1" applyProtection="1">
      <alignment horizontal="left" vertical="center"/>
    </xf>
    <xf numFmtId="0" fontId="7" fillId="0" borderId="1" xfId="1" applyFont="1" applyBorder="1" applyAlignment="1" applyProtection="1">
      <alignment vertical="center"/>
    </xf>
    <xf numFmtId="0" fontId="7" fillId="0" borderId="52" xfId="1" applyFont="1" applyBorder="1" applyAlignment="1" applyProtection="1">
      <alignment vertical="center"/>
    </xf>
    <xf numFmtId="0" fontId="7" fillId="0" borderId="19" xfId="1" applyFont="1" applyBorder="1" applyAlignment="1" applyProtection="1">
      <alignment vertical="center"/>
    </xf>
    <xf numFmtId="0" fontId="7" fillId="0" borderId="25" xfId="1" applyFont="1" applyBorder="1" applyAlignment="1" applyProtection="1">
      <alignment vertical="center"/>
    </xf>
    <xf numFmtId="0" fontId="7" fillId="13" borderId="1" xfId="1" applyFont="1" applyFill="1" applyBorder="1" applyAlignment="1" applyProtection="1">
      <alignment vertical="center"/>
    </xf>
    <xf numFmtId="2" fontId="9" fillId="0" borderId="0" xfId="1" applyNumberFormat="1" applyFont="1" applyBorder="1" applyAlignment="1" applyProtection="1">
      <alignment horizontal="left"/>
    </xf>
    <xf numFmtId="1" fontId="9" fillId="0" borderId="0" xfId="1" applyNumberFormat="1" applyFont="1" applyFill="1" applyBorder="1" applyAlignment="1" applyProtection="1">
      <alignment horizontal="left" vertical="center"/>
    </xf>
    <xf numFmtId="0" fontId="30" fillId="0" borderId="8" xfId="1" applyFont="1" applyFill="1" applyBorder="1" applyAlignment="1" applyProtection="1">
      <alignment vertical="center" wrapText="1"/>
    </xf>
    <xf numFmtId="0" fontId="30" fillId="0" borderId="5" xfId="1" applyFont="1" applyFill="1" applyBorder="1" applyAlignment="1" applyProtection="1">
      <alignment vertical="center" wrapText="1"/>
    </xf>
    <xf numFmtId="0" fontId="30" fillId="0" borderId="10" xfId="1" applyFont="1" applyFill="1" applyBorder="1" applyAlignment="1" applyProtection="1">
      <alignment vertical="center" wrapText="1"/>
    </xf>
    <xf numFmtId="0" fontId="30" fillId="0" borderId="11" xfId="1" applyFont="1" applyFill="1" applyBorder="1" applyAlignment="1" applyProtection="1">
      <alignment vertical="center" wrapText="1"/>
    </xf>
    <xf numFmtId="0" fontId="30" fillId="0" borderId="6" xfId="1" applyFont="1" applyFill="1" applyBorder="1" applyAlignment="1" applyProtection="1">
      <alignment vertical="center" wrapText="1"/>
    </xf>
    <xf numFmtId="0" fontId="30" fillId="0" borderId="7" xfId="1" applyFont="1" applyFill="1" applyBorder="1" applyAlignment="1" applyProtection="1">
      <alignment vertical="center" wrapText="1"/>
    </xf>
    <xf numFmtId="0" fontId="29" fillId="0" borderId="14" xfId="1" applyFont="1" applyFill="1" applyBorder="1" applyAlignment="1" applyProtection="1">
      <alignment horizontal="center" vertical="center"/>
    </xf>
    <xf numFmtId="0" fontId="29" fillId="0" borderId="2" xfId="1" applyFont="1" applyFill="1" applyBorder="1" applyAlignment="1" applyProtection="1">
      <alignment horizontal="center" vertical="center"/>
    </xf>
    <xf numFmtId="0" fontId="29" fillId="0" borderId="10" xfId="1" applyFont="1" applyFill="1" applyBorder="1" applyAlignment="1" applyProtection="1">
      <alignment horizontal="center" vertical="center"/>
    </xf>
    <xf numFmtId="0" fontId="29" fillId="0" borderId="0" xfId="1" applyFont="1" applyFill="1" applyAlignment="1" applyProtection="1">
      <alignment horizontal="center" vertical="center"/>
    </xf>
    <xf numFmtId="0" fontId="30" fillId="0" borderId="43" xfId="1" applyFont="1" applyFill="1" applyBorder="1" applyAlignment="1" applyProtection="1">
      <alignment vertical="center" wrapText="1"/>
    </xf>
    <xf numFmtId="0" fontId="30" fillId="0" borderId="2" xfId="1" applyFont="1" applyFill="1" applyBorder="1" applyAlignment="1" applyProtection="1">
      <alignment vertical="center" wrapText="1"/>
    </xf>
    <xf numFmtId="0" fontId="30" fillId="0" borderId="13" xfId="1" applyFont="1" applyFill="1" applyBorder="1" applyAlignment="1" applyProtection="1">
      <alignment vertical="center" wrapText="1"/>
    </xf>
    <xf numFmtId="0" fontId="30" fillId="0" borderId="12" xfId="1" applyFont="1" applyFill="1" applyBorder="1" applyAlignment="1" applyProtection="1">
      <alignment vertical="center" wrapText="1"/>
    </xf>
    <xf numFmtId="0" fontId="7" fillId="0" borderId="14" xfId="1" applyFont="1" applyBorder="1" applyAlignment="1" applyProtection="1">
      <alignment horizontal="center" vertical="center" wrapText="1"/>
    </xf>
    <xf numFmtId="0" fontId="7" fillId="0" borderId="43" xfId="1" applyFont="1" applyBorder="1" applyAlignment="1" applyProtection="1">
      <alignment horizontal="center" vertical="center" wrapText="1"/>
    </xf>
    <xf numFmtId="0" fontId="7" fillId="0" borderId="2" xfId="1" applyFont="1" applyBorder="1" applyAlignment="1" applyProtection="1">
      <alignment horizontal="center" vertical="center" wrapText="1"/>
    </xf>
    <xf numFmtId="0" fontId="7" fillId="0" borderId="0" xfId="1" applyFont="1" applyBorder="1" applyAlignment="1" applyProtection="1">
      <alignment horizontal="center" vertical="center" wrapText="1"/>
    </xf>
    <xf numFmtId="0" fontId="7" fillId="3" borderId="8" xfId="1" applyFont="1" applyFill="1" applyBorder="1" applyAlignment="1" applyProtection="1">
      <alignment horizontal="left" vertical="center" wrapText="1"/>
    </xf>
    <xf numFmtId="0" fontId="7" fillId="3" borderId="4" xfId="1" applyFont="1" applyFill="1" applyBorder="1" applyAlignment="1" applyProtection="1">
      <alignment horizontal="left" vertical="center" wrapText="1"/>
    </xf>
    <xf numFmtId="0" fontId="7" fillId="3" borderId="5" xfId="1" applyFont="1" applyFill="1" applyBorder="1" applyAlignment="1" applyProtection="1">
      <alignment horizontal="left" vertical="center" wrapText="1"/>
    </xf>
    <xf numFmtId="0" fontId="7" fillId="3" borderId="6" xfId="1" applyFont="1" applyFill="1" applyBorder="1" applyAlignment="1" applyProtection="1">
      <alignment horizontal="left" vertical="center" wrapText="1"/>
    </xf>
    <xf numFmtId="0" fontId="7" fillId="3" borderId="3" xfId="1" applyFont="1" applyFill="1" applyBorder="1" applyAlignment="1" applyProtection="1">
      <alignment horizontal="left" vertical="center" wrapText="1"/>
    </xf>
    <xf numFmtId="0" fontId="7" fillId="3" borderId="7" xfId="1" applyFont="1" applyFill="1" applyBorder="1" applyAlignment="1" applyProtection="1">
      <alignment horizontal="left" vertical="center" wrapText="1"/>
    </xf>
    <xf numFmtId="0" fontId="7" fillId="0" borderId="8" xfId="1" applyFont="1" applyBorder="1" applyAlignment="1" applyProtection="1">
      <alignment horizontal="center" vertical="center"/>
    </xf>
    <xf numFmtId="0" fontId="7" fillId="0" borderId="4" xfId="1" applyFont="1" applyBorder="1" applyAlignment="1" applyProtection="1">
      <alignment horizontal="center" vertical="center"/>
    </xf>
    <xf numFmtId="0" fontId="7" fillId="0" borderId="5" xfId="1" applyFont="1" applyBorder="1" applyAlignment="1" applyProtection="1">
      <alignment horizontal="center" vertical="center"/>
    </xf>
    <xf numFmtId="0" fontId="7" fillId="0" borderId="10" xfId="1" applyFont="1" applyBorder="1" applyAlignment="1" applyProtection="1">
      <alignment horizontal="center" vertical="center"/>
    </xf>
    <xf numFmtId="0" fontId="7" fillId="0" borderId="11" xfId="1" applyFont="1" applyBorder="1" applyAlignment="1" applyProtection="1">
      <alignment horizontal="center" vertical="center"/>
    </xf>
    <xf numFmtId="0" fontId="7" fillId="0" borderId="6" xfId="1" applyFont="1" applyBorder="1" applyAlignment="1" applyProtection="1">
      <alignment horizontal="center" vertical="center"/>
    </xf>
    <xf numFmtId="0" fontId="7" fillId="0" borderId="3" xfId="1" applyFont="1" applyBorder="1" applyAlignment="1" applyProtection="1">
      <alignment horizontal="center" vertical="center"/>
    </xf>
    <xf numFmtId="0" fontId="7" fillId="0" borderId="7" xfId="1" applyFont="1" applyBorder="1" applyAlignment="1" applyProtection="1">
      <alignment horizontal="center" vertical="center"/>
    </xf>
    <xf numFmtId="0" fontId="7" fillId="3" borderId="10" xfId="1" applyFont="1" applyFill="1" applyBorder="1" applyAlignment="1" applyProtection="1">
      <alignment horizontal="left" vertical="center" wrapText="1"/>
    </xf>
    <xf numFmtId="0" fontId="7" fillId="3" borderId="0" xfId="1" applyFont="1" applyFill="1" applyBorder="1" applyAlignment="1" applyProtection="1">
      <alignment horizontal="left" vertical="center" wrapText="1"/>
    </xf>
    <xf numFmtId="0" fontId="7" fillId="3" borderId="11" xfId="1" applyFont="1" applyFill="1" applyBorder="1" applyAlignment="1" applyProtection="1">
      <alignment horizontal="left" vertical="center" wrapText="1"/>
    </xf>
    <xf numFmtId="5" fontId="29" fillId="0" borderId="3" xfId="4" applyNumberFormat="1" applyFont="1" applyBorder="1" applyAlignment="1" applyProtection="1">
      <alignment horizontal="center" vertical="center"/>
    </xf>
    <xf numFmtId="180" fontId="29" fillId="7" borderId="6" xfId="1" applyNumberFormat="1" applyFont="1" applyFill="1" applyBorder="1" applyAlignment="1" applyProtection="1">
      <alignment horizontal="center" vertical="center"/>
    </xf>
    <xf numFmtId="180" fontId="29" fillId="7" borderId="7" xfId="1" applyNumberFormat="1" applyFont="1" applyFill="1" applyBorder="1" applyAlignment="1" applyProtection="1">
      <alignment horizontal="center" vertical="center"/>
    </xf>
    <xf numFmtId="5" fontId="29" fillId="0" borderId="74" xfId="4" applyNumberFormat="1" applyFont="1" applyBorder="1" applyAlignment="1" applyProtection="1">
      <alignment horizontal="center" vertical="center"/>
    </xf>
    <xf numFmtId="5" fontId="29" fillId="0" borderId="75" xfId="4" applyNumberFormat="1" applyFont="1" applyBorder="1" applyAlignment="1" applyProtection="1">
      <alignment horizontal="center" vertical="center"/>
    </xf>
    <xf numFmtId="180" fontId="29" fillId="7" borderId="74" xfId="1" applyNumberFormat="1" applyFont="1" applyFill="1" applyBorder="1" applyAlignment="1" applyProtection="1">
      <alignment horizontal="center" vertical="center"/>
    </xf>
    <xf numFmtId="180" fontId="29" fillId="7" borderId="75" xfId="1" applyNumberFormat="1" applyFont="1" applyFill="1" applyBorder="1" applyAlignment="1" applyProtection="1">
      <alignment horizontal="center" vertical="center"/>
    </xf>
    <xf numFmtId="0" fontId="31" fillId="7" borderId="13" xfId="1" applyFont="1" applyFill="1" applyBorder="1" applyAlignment="1" applyProtection="1">
      <alignment horizontal="left" vertical="center"/>
    </xf>
    <xf numFmtId="0" fontId="31" fillId="7" borderId="9" xfId="1" applyFont="1" applyFill="1" applyBorder="1" applyAlignment="1" applyProtection="1">
      <alignment horizontal="left" vertical="center"/>
    </xf>
    <xf numFmtId="0" fontId="31" fillId="7" borderId="12" xfId="1" applyFont="1" applyFill="1" applyBorder="1" applyAlignment="1" applyProtection="1">
      <alignment horizontal="left" vertical="center"/>
    </xf>
    <xf numFmtId="0" fontId="30" fillId="0" borderId="14" xfId="1" applyFont="1" applyBorder="1" applyAlignment="1" applyProtection="1">
      <alignment horizontal="left" vertical="center" wrapText="1"/>
    </xf>
    <xf numFmtId="0" fontId="30" fillId="0" borderId="2" xfId="1" applyFont="1" applyBorder="1" applyAlignment="1" applyProtection="1">
      <alignment horizontal="left" vertical="center" wrapText="1"/>
    </xf>
    <xf numFmtId="176" fontId="29" fillId="0" borderId="13" xfId="1" applyNumberFormat="1" applyFont="1" applyBorder="1" applyAlignment="1" applyProtection="1">
      <alignment horizontal="center" vertical="center"/>
    </xf>
    <xf numFmtId="176" fontId="29" fillId="0" borderId="12" xfId="1" applyNumberFormat="1" applyFont="1" applyBorder="1" applyAlignment="1" applyProtection="1">
      <alignment horizontal="center" vertical="center"/>
    </xf>
    <xf numFmtId="0" fontId="30" fillId="0" borderId="13" xfId="1" applyFont="1" applyBorder="1" applyAlignment="1" applyProtection="1">
      <alignment horizontal="center" vertical="center" wrapText="1"/>
    </xf>
    <xf numFmtId="0" fontId="30" fillId="0" borderId="12" xfId="1" applyFont="1" applyBorder="1" applyAlignment="1" applyProtection="1">
      <alignment horizontal="center" vertical="center" wrapText="1"/>
    </xf>
    <xf numFmtId="0" fontId="29" fillId="29" borderId="13" xfId="1" applyFont="1" applyFill="1" applyBorder="1" applyAlignment="1" applyProtection="1">
      <alignment horizontal="center" vertical="center"/>
    </xf>
    <xf numFmtId="0" fontId="29" fillId="29" borderId="9" xfId="1" applyFont="1" applyFill="1" applyBorder="1" applyAlignment="1" applyProtection="1">
      <alignment horizontal="center" vertical="center"/>
    </xf>
    <xf numFmtId="0" fontId="29" fillId="29" borderId="12" xfId="1" applyFont="1" applyFill="1" applyBorder="1" applyAlignment="1" applyProtection="1">
      <alignment horizontal="center" vertical="center"/>
    </xf>
    <xf numFmtId="0" fontId="27" fillId="0" borderId="13" xfId="1" applyFont="1" applyBorder="1" applyAlignment="1" applyProtection="1">
      <alignment horizontal="left" vertical="center"/>
    </xf>
    <xf numFmtId="0" fontId="27" fillId="0" borderId="9" xfId="1" applyFont="1" applyBorder="1" applyAlignment="1" applyProtection="1">
      <alignment horizontal="left" vertical="center"/>
    </xf>
    <xf numFmtId="0" fontId="27" fillId="0" borderId="12" xfId="1" applyFont="1" applyBorder="1" applyAlignment="1" applyProtection="1">
      <alignment horizontal="left" vertical="center"/>
    </xf>
    <xf numFmtId="0" fontId="30" fillId="0" borderId="1" xfId="1" applyFont="1" applyBorder="1" applyAlignment="1" applyProtection="1">
      <alignment horizontal="center" vertical="center"/>
    </xf>
    <xf numFmtId="170" fontId="29" fillId="0" borderId="5" xfId="1" applyNumberFormat="1" applyFont="1" applyBorder="1" applyAlignment="1" applyProtection="1">
      <alignment vertical="center"/>
    </xf>
    <xf numFmtId="170" fontId="29" fillId="0" borderId="7" xfId="1" applyNumberFormat="1" applyFont="1" applyBorder="1" applyAlignment="1" applyProtection="1">
      <alignment vertical="center"/>
    </xf>
    <xf numFmtId="0" fontId="9" fillId="0" borderId="13" xfId="1" applyFont="1" applyBorder="1" applyAlignment="1" applyProtection="1">
      <alignment horizontal="center" vertical="center"/>
    </xf>
    <xf numFmtId="0" fontId="9" fillId="0" borderId="9" xfId="1" applyFont="1" applyBorder="1" applyAlignment="1" applyProtection="1">
      <alignment horizontal="center" vertical="center"/>
    </xf>
    <xf numFmtId="0" fontId="9" fillId="0" borderId="12" xfId="1" applyFont="1" applyBorder="1" applyAlignment="1" applyProtection="1">
      <alignment horizontal="center" vertical="center"/>
    </xf>
    <xf numFmtId="168" fontId="28" fillId="7" borderId="74" xfId="1" applyNumberFormat="1" applyFont="1" applyFill="1" applyBorder="1" applyAlignment="1" applyProtection="1">
      <alignment horizontal="center" vertical="center"/>
    </xf>
    <xf numFmtId="168" fontId="28" fillId="7" borderId="75" xfId="1" applyNumberFormat="1" applyFont="1" applyFill="1" applyBorder="1" applyAlignment="1" applyProtection="1">
      <alignment horizontal="center" vertical="center"/>
    </xf>
    <xf numFmtId="0" fontId="27" fillId="0" borderId="14" xfId="1" applyFont="1" applyBorder="1" applyAlignment="1" applyProtection="1">
      <alignment horizontal="left" vertical="center" wrapText="1"/>
    </xf>
    <xf numFmtId="0" fontId="27" fillId="0" borderId="43" xfId="1" applyFont="1" applyBorder="1" applyAlignment="1" applyProtection="1">
      <alignment horizontal="left" vertical="center" wrapText="1"/>
    </xf>
    <xf numFmtId="0" fontId="28" fillId="0" borderId="13" xfId="1" applyFont="1" applyBorder="1" applyAlignment="1" applyProtection="1">
      <alignment horizontal="center" vertical="center" wrapText="1"/>
    </xf>
    <xf numFmtId="0" fontId="28" fillId="0" borderId="12" xfId="1" applyFont="1" applyBorder="1" applyAlignment="1" applyProtection="1">
      <alignment horizontal="center" vertical="center" wrapText="1"/>
    </xf>
    <xf numFmtId="0" fontId="27" fillId="0" borderId="13" xfId="1" applyFont="1" applyBorder="1" applyAlignment="1" applyProtection="1">
      <alignment horizontal="center" vertical="center" wrapText="1"/>
    </xf>
    <xf numFmtId="0" fontId="27" fillId="0" borderId="12" xfId="1" applyFont="1" applyBorder="1" applyAlignment="1" applyProtection="1">
      <alignment horizontal="center" vertical="center" wrapText="1"/>
    </xf>
    <xf numFmtId="5" fontId="29" fillId="0" borderId="77" xfId="4" applyNumberFormat="1" applyFont="1" applyBorder="1" applyAlignment="1" applyProtection="1">
      <alignment horizontal="center" vertical="center"/>
    </xf>
    <xf numFmtId="5" fontId="27" fillId="0" borderId="14" xfId="1" applyNumberFormat="1" applyFont="1" applyBorder="1" applyAlignment="1" applyProtection="1">
      <alignment horizontal="center" vertical="center"/>
    </xf>
    <xf numFmtId="5" fontId="27" fillId="0" borderId="2" xfId="1" applyNumberFormat="1" applyFont="1" applyBorder="1" applyAlignment="1" applyProtection="1">
      <alignment horizontal="center" vertical="center"/>
    </xf>
    <xf numFmtId="170" fontId="29" fillId="0" borderId="5" xfId="6" applyNumberFormat="1" applyFont="1" applyBorder="1" applyAlignment="1" applyProtection="1">
      <alignment vertical="center"/>
    </xf>
    <xf numFmtId="170" fontId="29" fillId="0" borderId="7" xfId="6" applyNumberFormat="1" applyFont="1" applyBorder="1" applyAlignment="1" applyProtection="1">
      <alignment vertical="center"/>
    </xf>
    <xf numFmtId="2" fontId="9" fillId="0" borderId="0" xfId="1" applyNumberFormat="1" applyFont="1" applyAlignment="1" applyProtection="1">
      <alignment vertical="center"/>
    </xf>
    <xf numFmtId="2" fontId="47" fillId="18" borderId="0" xfId="1" applyNumberFormat="1" applyFont="1" applyFill="1" applyAlignment="1" applyProtection="1">
      <alignment vertical="center"/>
    </xf>
    <xf numFmtId="170" fontId="28" fillId="0" borderId="14" xfId="1" applyNumberFormat="1" applyFont="1" applyBorder="1" applyAlignment="1" applyProtection="1">
      <alignment vertical="center"/>
    </xf>
    <xf numFmtId="170" fontId="28" fillId="0" borderId="43" xfId="1" applyNumberFormat="1" applyFont="1" applyBorder="1" applyAlignment="1" applyProtection="1">
      <alignment vertical="center"/>
    </xf>
    <xf numFmtId="170" fontId="28" fillId="0" borderId="2" xfId="1" applyNumberFormat="1" applyFont="1" applyBorder="1" applyAlignment="1" applyProtection="1">
      <alignment vertical="center"/>
    </xf>
    <xf numFmtId="0" fontId="29" fillId="0" borderId="13" xfId="1" applyFont="1" applyBorder="1" applyAlignment="1" applyProtection="1">
      <alignment horizontal="center" vertical="center"/>
    </xf>
    <xf numFmtId="0" fontId="29" fillId="0" borderId="12" xfId="1" applyFont="1" applyBorder="1" applyAlignment="1" applyProtection="1">
      <alignment horizontal="center" vertical="center"/>
    </xf>
    <xf numFmtId="0" fontId="30" fillId="0" borderId="13" xfId="1" applyFont="1" applyBorder="1" applyAlignment="1" applyProtection="1">
      <alignment horizontal="center" vertical="center"/>
    </xf>
    <xf numFmtId="0" fontId="30" fillId="0" borderId="12" xfId="1" applyFont="1" applyBorder="1" applyAlignment="1" applyProtection="1">
      <alignment horizontal="center" vertical="center"/>
    </xf>
    <xf numFmtId="0" fontId="27" fillId="0" borderId="10" xfId="1" applyFont="1" applyBorder="1" applyAlignment="1" applyProtection="1">
      <alignment horizontal="left" vertical="center"/>
    </xf>
    <xf numFmtId="0" fontId="27" fillId="0" borderId="6" xfId="1" applyFont="1" applyBorder="1" applyAlignment="1" applyProtection="1">
      <alignment horizontal="left" vertical="center"/>
    </xf>
    <xf numFmtId="5" fontId="27" fillId="0" borderId="43" xfId="1" applyNumberFormat="1" applyFont="1" applyBorder="1" applyAlignment="1" applyProtection="1">
      <alignment horizontal="center" vertical="center"/>
    </xf>
    <xf numFmtId="7" fontId="28" fillId="0" borderId="84" xfId="4" applyNumberFormat="1" applyFont="1" applyBorder="1" applyAlignment="1" applyProtection="1">
      <alignment horizontal="center" vertical="center"/>
    </xf>
    <xf numFmtId="7" fontId="28" fillId="0" borderId="85" xfId="4" applyNumberFormat="1" applyFont="1" applyBorder="1" applyAlignment="1" applyProtection="1">
      <alignment horizontal="center" vertical="center"/>
    </xf>
    <xf numFmtId="0" fontId="28" fillId="0" borderId="13" xfId="1" applyFont="1" applyBorder="1" applyAlignment="1" applyProtection="1">
      <alignment horizontal="center" vertical="center"/>
    </xf>
    <xf numFmtId="0" fontId="28" fillId="0" borderId="12" xfId="1" applyFont="1" applyBorder="1" applyAlignment="1" applyProtection="1">
      <alignment horizontal="center" vertical="center"/>
    </xf>
    <xf numFmtId="7" fontId="28" fillId="0" borderId="44" xfId="4" applyNumberFormat="1" applyFont="1" applyBorder="1" applyAlignment="1" applyProtection="1">
      <alignment horizontal="center" vertical="center"/>
    </xf>
    <xf numFmtId="7" fontId="28" fillId="0" borderId="45" xfId="4" applyNumberFormat="1" applyFont="1" applyBorder="1" applyAlignment="1" applyProtection="1">
      <alignment horizontal="center" vertical="center"/>
    </xf>
    <xf numFmtId="0" fontId="9" fillId="18" borderId="13" xfId="0" applyFont="1" applyFill="1" applyBorder="1" applyAlignment="1" applyProtection="1">
      <alignment horizontal="center" vertical="center"/>
    </xf>
    <xf numFmtId="0" fontId="9" fillId="18" borderId="9" xfId="0" applyFont="1" applyFill="1" applyBorder="1" applyAlignment="1" applyProtection="1">
      <alignment horizontal="center" vertical="center"/>
    </xf>
    <xf numFmtId="0" fontId="9" fillId="18" borderId="12" xfId="0" applyFont="1" applyFill="1" applyBorder="1" applyAlignment="1" applyProtection="1">
      <alignment horizontal="center" vertical="center"/>
    </xf>
    <xf numFmtId="0" fontId="27" fillId="0" borderId="13" xfId="1" applyFont="1" applyBorder="1" applyAlignment="1" applyProtection="1">
      <alignment horizontal="center" vertical="center"/>
    </xf>
    <xf numFmtId="0" fontId="27" fillId="0" borderId="12" xfId="1" applyFont="1" applyBorder="1" applyAlignment="1" applyProtection="1">
      <alignment horizontal="center" vertical="center"/>
    </xf>
    <xf numFmtId="7" fontId="28" fillId="0" borderId="74" xfId="4" applyNumberFormat="1" applyFont="1" applyBorder="1" applyAlignment="1" applyProtection="1">
      <alignment horizontal="center" vertical="center"/>
    </xf>
    <xf numFmtId="7" fontId="28" fillId="0" borderId="75" xfId="4" applyNumberFormat="1" applyFont="1" applyBorder="1" applyAlignment="1" applyProtection="1">
      <alignment horizontal="center" vertical="center"/>
    </xf>
    <xf numFmtId="0" fontId="27" fillId="0" borderId="4" xfId="1" applyFont="1" applyBorder="1" applyAlignment="1" applyProtection="1">
      <alignment horizontal="left" vertical="center"/>
    </xf>
    <xf numFmtId="0" fontId="27" fillId="0" borderId="5" xfId="1" applyFont="1" applyBorder="1" applyAlignment="1" applyProtection="1">
      <alignment horizontal="left" vertical="center"/>
    </xf>
    <xf numFmtId="7" fontId="28" fillId="0" borderId="8" xfId="4" applyNumberFormat="1" applyFont="1" applyBorder="1" applyAlignment="1" applyProtection="1">
      <alignment horizontal="center" vertical="center"/>
    </xf>
    <xf numFmtId="7" fontId="28" fillId="0" borderId="5" xfId="4" applyNumberFormat="1" applyFont="1" applyBorder="1" applyAlignment="1" applyProtection="1">
      <alignment horizontal="center" vertical="center"/>
    </xf>
    <xf numFmtId="7" fontId="28" fillId="0" borderId="13" xfId="4" applyNumberFormat="1" applyFont="1" applyBorder="1" applyAlignment="1" applyProtection="1">
      <alignment horizontal="center" vertical="center"/>
    </xf>
    <xf numFmtId="7" fontId="28" fillId="0" borderId="12" xfId="4" applyNumberFormat="1" applyFont="1" applyBorder="1" applyAlignment="1" applyProtection="1">
      <alignment horizontal="center" vertical="center"/>
    </xf>
    <xf numFmtId="168" fontId="28" fillId="7" borderId="84" xfId="1" applyNumberFormat="1" applyFont="1" applyFill="1" applyBorder="1" applyAlignment="1" applyProtection="1">
      <alignment horizontal="center" vertical="center"/>
    </xf>
    <xf numFmtId="168" fontId="28" fillId="7" borderId="85" xfId="1" applyNumberFormat="1" applyFont="1" applyFill="1" applyBorder="1" applyAlignment="1" applyProtection="1">
      <alignment horizontal="center" vertical="center"/>
    </xf>
    <xf numFmtId="0" fontId="27" fillId="0" borderId="2" xfId="1" applyFont="1" applyBorder="1" applyAlignment="1" applyProtection="1">
      <alignment horizontal="left" vertical="center" wrapText="1"/>
    </xf>
    <xf numFmtId="0" fontId="28" fillId="0" borderId="9" xfId="1" applyFont="1" applyBorder="1" applyAlignment="1" applyProtection="1">
      <alignment horizontal="center" vertical="center"/>
    </xf>
    <xf numFmtId="168" fontId="28" fillId="7" borderId="44" xfId="1" applyNumberFormat="1" applyFont="1" applyFill="1" applyBorder="1" applyAlignment="1" applyProtection="1">
      <alignment horizontal="center" vertical="center"/>
    </xf>
    <xf numFmtId="168" fontId="28" fillId="7" borderId="45" xfId="1" applyNumberFormat="1" applyFont="1" applyFill="1" applyBorder="1" applyAlignment="1" applyProtection="1">
      <alignment horizontal="center" vertical="center"/>
    </xf>
    <xf numFmtId="0" fontId="13" fillId="0" borderId="13" xfId="1" applyFont="1" applyFill="1" applyBorder="1" applyAlignment="1" applyProtection="1">
      <alignment horizontal="center" vertical="center"/>
    </xf>
    <xf numFmtId="0" fontId="13" fillId="0" borderId="9" xfId="1" applyFont="1" applyFill="1" applyBorder="1" applyAlignment="1" applyProtection="1">
      <alignment horizontal="center" vertical="center"/>
    </xf>
    <xf numFmtId="0" fontId="13" fillId="0" borderId="12" xfId="1" applyFont="1" applyFill="1" applyBorder="1" applyAlignment="1" applyProtection="1">
      <alignment horizontal="center" vertical="center"/>
    </xf>
    <xf numFmtId="0" fontId="8" fillId="0" borderId="8" xfId="1" applyFont="1" applyBorder="1" applyAlignment="1" applyProtection="1">
      <alignment vertical="center"/>
    </xf>
    <xf numFmtId="0" fontId="8" fillId="0" borderId="4" xfId="1" applyFont="1" applyBorder="1" applyAlignment="1" applyProtection="1">
      <alignment vertical="center"/>
    </xf>
    <xf numFmtId="0" fontId="8" fillId="0" borderId="5" xfId="1" applyFont="1" applyBorder="1" applyAlignment="1" applyProtection="1">
      <alignment vertical="center"/>
    </xf>
    <xf numFmtId="0" fontId="32" fillId="30" borderId="14" xfId="5" applyFont="1" applyFill="1" applyBorder="1" applyAlignment="1" applyProtection="1">
      <alignment horizontal="center" vertical="center"/>
    </xf>
    <xf numFmtId="0" fontId="32" fillId="30" borderId="43" xfId="5" applyFont="1" applyFill="1" applyBorder="1" applyAlignment="1" applyProtection="1">
      <alignment horizontal="center" vertical="center"/>
    </xf>
    <xf numFmtId="0" fontId="32" fillId="30" borderId="2" xfId="5" applyFont="1" applyFill="1" applyBorder="1" applyAlignment="1" applyProtection="1">
      <alignment horizontal="center" vertical="center"/>
    </xf>
    <xf numFmtId="0" fontId="7" fillId="0" borderId="13" xfId="1" applyFont="1" applyBorder="1" applyAlignment="1" applyProtection="1">
      <alignment horizontal="center" vertical="center"/>
    </xf>
    <xf numFmtId="0" fontId="7" fillId="0" borderId="12" xfId="1" applyFont="1" applyBorder="1" applyAlignment="1" applyProtection="1">
      <alignment horizontal="center" vertical="center"/>
    </xf>
    <xf numFmtId="168" fontId="0" fillId="6" borderId="43" xfId="1" applyNumberFormat="1" applyFont="1" applyFill="1" applyBorder="1" applyAlignment="1" applyProtection="1">
      <alignment horizontal="center" vertical="center"/>
      <protection locked="0"/>
    </xf>
    <xf numFmtId="168" fontId="0" fillId="6" borderId="2" xfId="1" applyNumberFormat="1" applyFont="1" applyFill="1" applyBorder="1" applyAlignment="1" applyProtection="1">
      <alignment horizontal="center" vertical="center"/>
      <protection locked="0"/>
    </xf>
    <xf numFmtId="0" fontId="7" fillId="0" borderId="1" xfId="1" applyFont="1" applyBorder="1" applyAlignment="1" applyProtection="1">
      <alignment horizontal="center" vertical="center"/>
    </xf>
    <xf numFmtId="0" fontId="7" fillId="0" borderId="43" xfId="1" applyFont="1" applyBorder="1" applyAlignment="1" applyProtection="1">
      <alignment horizontal="center" vertical="center"/>
    </xf>
    <xf numFmtId="0" fontId="7" fillId="0" borderId="2" xfId="1" applyFont="1" applyBorder="1" applyAlignment="1" applyProtection="1">
      <alignment horizontal="center" vertical="center"/>
    </xf>
    <xf numFmtId="0" fontId="0" fillId="0" borderId="0" xfId="1" applyFont="1" applyAlignment="1" applyProtection="1">
      <alignment horizontal="center" vertical="center" wrapText="1"/>
    </xf>
    <xf numFmtId="0" fontId="13" fillId="2" borderId="3" xfId="1" applyFont="1" applyFill="1" applyBorder="1" applyAlignment="1" applyProtection="1">
      <alignment horizontal="left" vertical="center"/>
    </xf>
    <xf numFmtId="0" fontId="7" fillId="5" borderId="3" xfId="1" applyFont="1" applyFill="1" applyBorder="1" applyAlignment="1" applyProtection="1">
      <alignment horizontal="center" vertical="center"/>
    </xf>
    <xf numFmtId="0" fontId="0" fillId="0" borderId="38" xfId="1" applyFont="1" applyBorder="1" applyAlignment="1" applyProtection="1">
      <alignment horizontal="center" vertical="center"/>
    </xf>
    <xf numFmtId="0" fontId="7" fillId="5" borderId="33" xfId="1" applyFont="1" applyFill="1" applyBorder="1" applyAlignment="1" applyProtection="1">
      <alignment horizontal="center" vertical="center"/>
    </xf>
    <xf numFmtId="0" fontId="7" fillId="5" borderId="51" xfId="1" applyFont="1" applyFill="1" applyBorder="1" applyAlignment="1" applyProtection="1">
      <alignment horizontal="center" vertical="center"/>
    </xf>
    <xf numFmtId="0" fontId="7" fillId="5" borderId="78" xfId="1" applyFont="1" applyFill="1" applyBorder="1" applyAlignment="1" applyProtection="1">
      <alignment horizontal="center" vertical="center" wrapText="1"/>
    </xf>
    <xf numFmtId="0" fontId="7" fillId="5" borderId="29" xfId="1" applyFont="1" applyFill="1" applyBorder="1" applyAlignment="1" applyProtection="1">
      <alignment horizontal="center" vertical="center" wrapText="1"/>
    </xf>
    <xf numFmtId="0" fontId="7" fillId="2" borderId="21" xfId="1" applyFont="1" applyFill="1" applyBorder="1" applyAlignment="1" applyProtection="1">
      <alignment horizontal="center" vertical="center" wrapText="1"/>
    </xf>
    <xf numFmtId="0" fontId="7" fillId="2" borderId="21" xfId="1" applyFont="1" applyFill="1" applyBorder="1" applyAlignment="1" applyProtection="1">
      <alignment horizontal="center" vertical="center"/>
    </xf>
    <xf numFmtId="0" fontId="7" fillId="0" borderId="11" xfId="1" applyFont="1" applyBorder="1" applyAlignment="1" applyProtection="1">
      <alignment horizontal="left" vertical="center"/>
    </xf>
    <xf numFmtId="0" fontId="7" fillId="0" borderId="7" xfId="1" applyFont="1" applyBorder="1" applyAlignment="1" applyProtection="1">
      <alignment horizontal="left" vertical="center"/>
    </xf>
    <xf numFmtId="0" fontId="7" fillId="0" borderId="0" xfId="1" applyFont="1" applyAlignment="1" applyProtection="1">
      <alignment horizontal="center" vertical="center"/>
    </xf>
    <xf numFmtId="0" fontId="0" fillId="6" borderId="13" xfId="1" applyFont="1" applyFill="1" applyBorder="1" applyAlignment="1" applyProtection="1">
      <alignment vertical="center" wrapText="1"/>
      <protection locked="0"/>
    </xf>
    <xf numFmtId="0" fontId="0" fillId="6" borderId="9" xfId="1" applyFont="1" applyFill="1" applyBorder="1" applyAlignment="1" applyProtection="1">
      <alignment vertical="center" wrapText="1"/>
      <protection locked="0"/>
    </xf>
    <xf numFmtId="0" fontId="0" fillId="6" borderId="12" xfId="1" applyFont="1" applyFill="1" applyBorder="1" applyAlignment="1" applyProtection="1">
      <alignment vertical="center" wrapText="1"/>
      <protection locked="0"/>
    </xf>
    <xf numFmtId="0" fontId="7" fillId="5" borderId="60" xfId="1" applyFont="1" applyFill="1" applyBorder="1" applyAlignment="1" applyProtection="1">
      <alignment horizontal="center" vertical="center"/>
    </xf>
    <xf numFmtId="0" fontId="7" fillId="0" borderId="0" xfId="1" applyFont="1" applyAlignment="1" applyProtection="1">
      <alignment horizontal="center" vertical="center" wrapText="1"/>
    </xf>
    <xf numFmtId="0" fontId="7" fillId="5" borderId="60" xfId="1" applyFont="1" applyFill="1" applyBorder="1" applyAlignment="1" applyProtection="1">
      <alignment horizontal="center" vertical="center" wrapText="1"/>
    </xf>
    <xf numFmtId="0" fontId="0" fillId="10" borderId="52" xfId="1" applyFont="1" applyFill="1" applyBorder="1" applyAlignment="1" applyProtection="1">
      <alignment horizontal="center" vertical="center"/>
      <protection locked="0"/>
    </xf>
    <xf numFmtId="0" fontId="0" fillId="10" borderId="19" xfId="1" applyFont="1" applyFill="1" applyBorder="1" applyAlignment="1" applyProtection="1">
      <alignment horizontal="center" vertical="center"/>
      <protection locked="0"/>
    </xf>
    <xf numFmtId="0" fontId="0" fillId="10" borderId="25" xfId="1" applyFont="1" applyFill="1" applyBorder="1" applyAlignment="1" applyProtection="1">
      <alignment horizontal="center" vertical="center"/>
      <protection locked="0"/>
    </xf>
    <xf numFmtId="0" fontId="7" fillId="8" borderId="50" xfId="1" applyFont="1" applyFill="1" applyBorder="1" applyAlignment="1" applyProtection="1">
      <alignment horizontal="left" vertical="center"/>
    </xf>
    <xf numFmtId="0" fontId="0" fillId="0" borderId="11" xfId="1" applyFont="1" applyBorder="1" applyAlignment="1" applyProtection="1">
      <alignment horizontal="center" vertical="center"/>
    </xf>
    <xf numFmtId="0" fontId="7" fillId="8" borderId="29" xfId="1" applyFont="1" applyFill="1" applyBorder="1" applyAlignment="1" applyProtection="1">
      <alignment horizontal="left" vertical="center"/>
    </xf>
    <xf numFmtId="0" fontId="7" fillId="5" borderId="30" xfId="1" applyFont="1" applyFill="1" applyBorder="1" applyAlignment="1" applyProtection="1">
      <alignment horizontal="left" vertical="center"/>
    </xf>
    <xf numFmtId="0" fontId="7" fillId="5" borderId="31" xfId="1" applyFont="1" applyFill="1" applyBorder="1" applyAlignment="1" applyProtection="1">
      <alignment horizontal="left" vertical="center"/>
    </xf>
    <xf numFmtId="0" fontId="7" fillId="5" borderId="32" xfId="1" applyFont="1" applyFill="1" applyBorder="1" applyAlignment="1" applyProtection="1">
      <alignment horizontal="left" vertical="center"/>
    </xf>
    <xf numFmtId="0" fontId="7" fillId="8" borderId="78" xfId="1" applyFont="1" applyFill="1" applyBorder="1" applyAlignment="1" applyProtection="1">
      <alignment horizontal="left" vertical="center"/>
    </xf>
    <xf numFmtId="0" fontId="0" fillId="0" borderId="14" xfId="1" applyFont="1" applyBorder="1" applyAlignment="1" applyProtection="1">
      <alignment horizontal="left" vertical="center"/>
    </xf>
    <xf numFmtId="0" fontId="16" fillId="0" borderId="0" xfId="1" applyFont="1" applyAlignment="1" applyProtection="1">
      <alignment horizontal="left" vertical="center"/>
    </xf>
    <xf numFmtId="0" fontId="16" fillId="0" borderId="11" xfId="1" applyFont="1" applyBorder="1" applyAlignment="1" applyProtection="1">
      <alignment horizontal="left" vertical="center"/>
    </xf>
    <xf numFmtId="0" fontId="7" fillId="5" borderId="30" xfId="1" applyFont="1" applyFill="1" applyBorder="1" applyAlignment="1" applyProtection="1">
      <alignment horizontal="right" vertical="center"/>
    </xf>
    <xf numFmtId="0" fontId="7" fillId="5" borderId="31" xfId="1" applyFont="1" applyFill="1" applyBorder="1" applyAlignment="1" applyProtection="1">
      <alignment horizontal="right" vertical="center"/>
    </xf>
    <xf numFmtId="0" fontId="7" fillId="5" borderId="32" xfId="1" applyFont="1" applyFill="1" applyBorder="1" applyAlignment="1" applyProtection="1">
      <alignment horizontal="right" vertical="center"/>
    </xf>
    <xf numFmtId="0" fontId="7" fillId="8" borderId="19" xfId="1" applyFont="1" applyFill="1" applyBorder="1" applyAlignment="1" applyProtection="1">
      <alignment horizontal="right" vertical="center"/>
    </xf>
    <xf numFmtId="0" fontId="0" fillId="0" borderId="30" xfId="1" applyFont="1" applyFill="1" applyBorder="1" applyAlignment="1" applyProtection="1">
      <alignment horizontal="left" vertical="center"/>
    </xf>
    <xf numFmtId="0" fontId="0" fillId="0" borderId="31" xfId="1" applyFont="1" applyFill="1" applyBorder="1" applyAlignment="1" applyProtection="1">
      <alignment horizontal="left" vertical="center"/>
    </xf>
    <xf numFmtId="0" fontId="0" fillId="0" borderId="20" xfId="1" applyFont="1" applyFill="1" applyBorder="1" applyAlignment="1" applyProtection="1">
      <alignment horizontal="left" vertical="center"/>
    </xf>
    <xf numFmtId="0" fontId="10" fillId="0" borderId="0" xfId="1" applyFont="1" applyAlignment="1" applyProtection="1">
      <alignment horizontal="left" vertical="center"/>
    </xf>
    <xf numFmtId="0" fontId="10" fillId="0" borderId="11" xfId="1" applyFont="1" applyBorder="1" applyAlignment="1" applyProtection="1">
      <alignment horizontal="left" vertical="center"/>
    </xf>
    <xf numFmtId="0" fontId="0" fillId="0" borderId="0" xfId="1" applyFont="1" applyAlignment="1" applyProtection="1">
      <alignment horizontal="left" vertical="center"/>
    </xf>
    <xf numFmtId="0" fontId="0" fillId="0" borderId="0" xfId="1" applyFont="1" applyBorder="1" applyAlignment="1" applyProtection="1">
      <alignment horizontal="left" vertical="center"/>
    </xf>
    <xf numFmtId="0" fontId="7" fillId="0" borderId="1" xfId="1" applyFont="1" applyBorder="1" applyAlignment="1" applyProtection="1">
      <alignment horizontal="left" vertical="center"/>
    </xf>
    <xf numFmtId="3" fontId="0" fillId="0" borderId="68" xfId="1" applyNumberFormat="1" applyFont="1" applyBorder="1" applyAlignment="1" applyProtection="1">
      <alignment vertical="center"/>
    </xf>
    <xf numFmtId="3" fontId="0" fillId="0" borderId="70" xfId="1" applyNumberFormat="1" applyFont="1" applyBorder="1" applyAlignment="1" applyProtection="1">
      <alignment vertical="center"/>
    </xf>
    <xf numFmtId="3" fontId="0" fillId="0" borderId="69" xfId="1" applyNumberFormat="1" applyFont="1" applyBorder="1" applyAlignment="1" applyProtection="1">
      <alignment vertical="center"/>
    </xf>
    <xf numFmtId="0" fontId="7" fillId="5" borderId="38" xfId="1" applyFont="1" applyFill="1" applyBorder="1" applyAlignment="1" applyProtection="1">
      <alignment horizontal="center" vertical="center"/>
    </xf>
    <xf numFmtId="0" fontId="7" fillId="5" borderId="0" xfId="1" applyFont="1" applyFill="1" applyBorder="1" applyAlignment="1" applyProtection="1">
      <alignment horizontal="center" vertical="center"/>
    </xf>
    <xf numFmtId="0" fontId="7" fillId="5" borderId="27" xfId="1" applyFont="1" applyFill="1" applyBorder="1" applyAlignment="1" applyProtection="1">
      <alignment horizontal="center" vertical="center"/>
    </xf>
    <xf numFmtId="0" fontId="0" fillId="0" borderId="25" xfId="1" applyFont="1" applyBorder="1" applyAlignment="1" applyProtection="1">
      <alignment horizontal="left" vertical="center"/>
    </xf>
    <xf numFmtId="0" fontId="7" fillId="5" borderId="59" xfId="1" applyFont="1" applyFill="1" applyBorder="1" applyAlignment="1" applyProtection="1">
      <alignment horizontal="left" vertical="center"/>
    </xf>
    <xf numFmtId="0" fontId="7" fillId="5" borderId="65" xfId="1" applyFont="1" applyFill="1" applyBorder="1" applyAlignment="1" applyProtection="1">
      <alignment horizontal="left" vertical="center"/>
    </xf>
    <xf numFmtId="3" fontId="0" fillId="0" borderId="49" xfId="1" applyNumberFormat="1" applyFont="1" applyBorder="1" applyAlignment="1" applyProtection="1">
      <alignment vertical="center"/>
    </xf>
    <xf numFmtId="3" fontId="0" fillId="0" borderId="1" xfId="1" applyNumberFormat="1" applyFont="1" applyBorder="1" applyAlignment="1" applyProtection="1">
      <alignment vertical="center"/>
    </xf>
    <xf numFmtId="3" fontId="0" fillId="0" borderId="24" xfId="1" applyNumberFormat="1" applyFont="1" applyBorder="1" applyAlignment="1" applyProtection="1">
      <alignment vertical="center"/>
    </xf>
    <xf numFmtId="3" fontId="0" fillId="0" borderId="71" xfId="1" applyNumberFormat="1" applyFont="1" applyBorder="1" applyAlignment="1" applyProtection="1">
      <alignment vertical="center"/>
    </xf>
    <xf numFmtId="3" fontId="0" fillId="0" borderId="43" xfId="1" applyNumberFormat="1" applyFont="1" applyBorder="1" applyAlignment="1" applyProtection="1">
      <alignment vertical="center"/>
    </xf>
    <xf numFmtId="3" fontId="0" fillId="0" borderId="72" xfId="1" applyNumberFormat="1" applyFont="1" applyBorder="1" applyAlignment="1" applyProtection="1">
      <alignment vertical="center"/>
    </xf>
    <xf numFmtId="3" fontId="0" fillId="0" borderId="0" xfId="1" applyNumberFormat="1" applyFont="1" applyBorder="1" applyAlignment="1" applyProtection="1">
      <alignment vertical="center"/>
    </xf>
    <xf numFmtId="0" fontId="7" fillId="5" borderId="83" xfId="1" applyFont="1" applyFill="1" applyBorder="1" applyAlignment="1" applyProtection="1">
      <alignment horizontal="left" vertical="center"/>
    </xf>
    <xf numFmtId="0" fontId="7" fillId="5" borderId="64" xfId="1" applyFont="1" applyFill="1" applyBorder="1" applyAlignment="1" applyProtection="1">
      <alignment horizontal="left" vertical="center"/>
    </xf>
    <xf numFmtId="3" fontId="0" fillId="0" borderId="18" xfId="1" applyNumberFormat="1" applyFont="1" applyBorder="1" applyAlignment="1" applyProtection="1">
      <alignment vertical="center"/>
    </xf>
    <xf numFmtId="3" fontId="0" fillId="0" borderId="73" xfId="1" applyNumberFormat="1" applyFont="1" applyBorder="1" applyAlignment="1" applyProtection="1">
      <alignment vertical="center"/>
    </xf>
    <xf numFmtId="3" fontId="0" fillId="0" borderId="38" xfId="1" applyNumberFormat="1" applyFont="1" applyBorder="1" applyAlignment="1" applyProtection="1">
      <alignment vertical="center"/>
    </xf>
    <xf numFmtId="0" fontId="7" fillId="5" borderId="27" xfId="1" applyFont="1" applyFill="1" applyBorder="1" applyAlignment="1" applyProtection="1">
      <alignment horizontal="right" vertical="center"/>
    </xf>
    <xf numFmtId="3" fontId="0" fillId="0" borderId="14" xfId="1" applyNumberFormat="1" applyFont="1" applyBorder="1" applyAlignment="1" applyProtection="1">
      <alignment vertical="center"/>
    </xf>
    <xf numFmtId="3" fontId="0" fillId="0" borderId="49" xfId="1" applyNumberFormat="1" applyFont="1" applyFill="1" applyBorder="1" applyAlignment="1" applyProtection="1">
      <alignment vertical="center"/>
    </xf>
    <xf numFmtId="3" fontId="0" fillId="0" borderId="1" xfId="1" applyNumberFormat="1" applyFont="1" applyFill="1" applyBorder="1" applyAlignment="1" applyProtection="1">
      <alignment vertical="center"/>
    </xf>
    <xf numFmtId="3" fontId="0" fillId="0" borderId="16" xfId="1" applyNumberFormat="1" applyFont="1" applyBorder="1" applyAlignment="1" applyProtection="1">
      <alignment vertical="center"/>
    </xf>
    <xf numFmtId="3" fontId="0" fillId="0" borderId="17" xfId="1" applyNumberFormat="1" applyFont="1" applyBorder="1" applyAlignment="1" applyProtection="1">
      <alignment vertical="center"/>
    </xf>
    <xf numFmtId="0" fontId="0" fillId="0" borderId="1" xfId="1" applyFont="1" applyBorder="1" applyAlignment="1" applyProtection="1">
      <alignment vertical="center"/>
    </xf>
    <xf numFmtId="3" fontId="0" fillId="0" borderId="57" xfId="1" applyNumberFormat="1" applyFont="1" applyBorder="1" applyAlignment="1" applyProtection="1">
      <alignment vertical="center"/>
    </xf>
    <xf numFmtId="3" fontId="0" fillId="0" borderId="56" xfId="1" applyNumberFormat="1" applyFont="1" applyBorder="1" applyAlignment="1" applyProtection="1">
      <alignment vertical="center"/>
    </xf>
    <xf numFmtId="3" fontId="0" fillId="0" borderId="55" xfId="1" applyNumberFormat="1" applyFont="1" applyBorder="1" applyAlignment="1" applyProtection="1">
      <alignment vertical="center"/>
    </xf>
    <xf numFmtId="0" fontId="0" fillId="0" borderId="0" xfId="1" applyFont="1" applyAlignment="1" applyProtection="1">
      <alignment vertical="center"/>
    </xf>
    <xf numFmtId="3" fontId="0" fillId="0" borderId="80" xfId="1" applyNumberFormat="1" applyFont="1" applyBorder="1" applyAlignment="1" applyProtection="1">
      <alignment horizontal="center" vertical="center"/>
    </xf>
    <xf numFmtId="3" fontId="0" fillId="0" borderId="81" xfId="1" applyNumberFormat="1" applyFont="1" applyBorder="1" applyAlignment="1" applyProtection="1">
      <alignment horizontal="center" vertical="center"/>
    </xf>
    <xf numFmtId="3" fontId="0" fillId="0" borderId="82" xfId="1" applyNumberFormat="1" applyFont="1" applyBorder="1" applyAlignment="1" applyProtection="1">
      <alignment horizontal="center" vertical="center"/>
    </xf>
    <xf numFmtId="3" fontId="0" fillId="0" borderId="47" xfId="1" applyNumberFormat="1" applyFont="1" applyBorder="1" applyAlignment="1" applyProtection="1">
      <alignment horizontal="center" vertical="center"/>
    </xf>
    <xf numFmtId="3" fontId="0" fillId="0" borderId="60" xfId="1" applyNumberFormat="1" applyFont="1" applyBorder="1" applyAlignment="1" applyProtection="1">
      <alignment horizontal="center" vertical="center"/>
    </xf>
    <xf numFmtId="3" fontId="0" fillId="0" borderId="61" xfId="1" applyNumberFormat="1" applyFont="1" applyBorder="1" applyAlignment="1" applyProtection="1">
      <alignment horizontal="center" vertical="center"/>
    </xf>
    <xf numFmtId="3" fontId="0" fillId="0" borderId="2" xfId="1" applyNumberFormat="1" applyFont="1" applyBorder="1" applyAlignment="1" applyProtection="1">
      <alignment vertical="center"/>
    </xf>
    <xf numFmtId="0" fontId="0" fillId="6" borderId="66" xfId="1" applyFont="1" applyFill="1" applyBorder="1" applyAlignment="1" applyProtection="1">
      <alignment vertical="center"/>
      <protection locked="0"/>
    </xf>
    <xf numFmtId="0" fontId="0" fillId="6" borderId="10" xfId="1" applyFont="1" applyFill="1" applyBorder="1" applyAlignment="1" applyProtection="1">
      <alignment vertical="center"/>
      <protection locked="0"/>
    </xf>
    <xf numFmtId="0" fontId="0" fillId="6" borderId="67" xfId="1" applyFont="1" applyFill="1" applyBorder="1" applyAlignment="1" applyProtection="1">
      <alignment vertical="center"/>
      <protection locked="0"/>
    </xf>
    <xf numFmtId="0" fontId="0" fillId="5" borderId="0" xfId="1" applyFont="1" applyFill="1" applyBorder="1" applyAlignment="1" applyProtection="1">
      <alignment horizontal="center" vertical="center"/>
    </xf>
    <xf numFmtId="0" fontId="0" fillId="5" borderId="27" xfId="1" applyFont="1" applyFill="1" applyBorder="1" applyAlignment="1" applyProtection="1">
      <alignment horizontal="center" vertical="center"/>
    </xf>
    <xf numFmtId="0" fontId="0" fillId="6" borderId="47" xfId="1" applyFont="1" applyFill="1" applyBorder="1" applyAlignment="1" applyProtection="1">
      <alignment vertical="center" wrapText="1"/>
      <protection locked="0"/>
    </xf>
    <xf numFmtId="0" fontId="0" fillId="6" borderId="60" xfId="1" applyFont="1" applyFill="1" applyBorder="1" applyAlignment="1" applyProtection="1">
      <alignment vertical="center" wrapText="1"/>
      <protection locked="0"/>
    </xf>
    <xf numFmtId="0" fontId="0" fillId="6" borderId="61" xfId="1" applyFont="1" applyFill="1" applyBorder="1" applyAlignment="1" applyProtection="1">
      <alignment vertical="center" wrapText="1"/>
      <protection locked="0"/>
    </xf>
    <xf numFmtId="0" fontId="7" fillId="6" borderId="52" xfId="1" applyFont="1" applyFill="1" applyBorder="1" applyAlignment="1" applyProtection="1">
      <alignment horizontal="center" vertical="center"/>
      <protection locked="0"/>
    </xf>
    <xf numFmtId="0" fontId="7" fillId="6" borderId="19" xfId="1" applyFont="1" applyFill="1" applyBorder="1" applyAlignment="1" applyProtection="1">
      <alignment horizontal="center" vertical="center"/>
      <protection locked="0"/>
    </xf>
    <xf numFmtId="0" fontId="7" fillId="6" borderId="25" xfId="1" applyFont="1" applyFill="1" applyBorder="1" applyAlignment="1" applyProtection="1">
      <alignment horizontal="center" vertical="center"/>
      <protection locked="0"/>
    </xf>
    <xf numFmtId="0" fontId="10" fillId="6" borderId="0" xfId="1" applyFont="1" applyFill="1" applyAlignment="1" applyProtection="1">
      <alignment horizontal="left" vertical="center"/>
      <protection locked="0"/>
    </xf>
    <xf numFmtId="0" fontId="0" fillId="6" borderId="0" xfId="1" applyFont="1" applyFill="1" applyAlignment="1" applyProtection="1">
      <alignment horizontal="left" vertical="center"/>
      <protection locked="0"/>
    </xf>
    <xf numFmtId="0" fontId="0" fillId="6" borderId="1" xfId="1" applyFont="1" applyFill="1" applyBorder="1" applyAlignment="1" applyProtection="1">
      <alignment vertical="center" wrapText="1"/>
      <protection locked="0"/>
    </xf>
    <xf numFmtId="3" fontId="0" fillId="0" borderId="60" xfId="1" applyNumberFormat="1" applyFont="1" applyBorder="1" applyAlignment="1" applyProtection="1">
      <alignment vertical="center"/>
    </xf>
    <xf numFmtId="3" fontId="0" fillId="0" borderId="47" xfId="1" applyNumberFormat="1" applyFont="1" applyBorder="1" applyAlignment="1" applyProtection="1">
      <alignment vertical="center"/>
    </xf>
    <xf numFmtId="3" fontId="0" fillId="0" borderId="61" xfId="1" applyNumberFormat="1" applyFont="1" applyBorder="1" applyAlignment="1" applyProtection="1">
      <alignment vertical="center"/>
    </xf>
    <xf numFmtId="0" fontId="0" fillId="6" borderId="8" xfId="1" applyFont="1" applyFill="1" applyBorder="1" applyAlignment="1" applyProtection="1">
      <alignment vertical="center" wrapText="1"/>
      <protection locked="0"/>
    </xf>
    <xf numFmtId="0" fontId="0" fillId="6" borderId="4" xfId="1" applyFont="1" applyFill="1" applyBorder="1" applyAlignment="1" applyProtection="1">
      <alignment vertical="center" wrapText="1"/>
      <protection locked="0"/>
    </xf>
    <xf numFmtId="0" fontId="0" fillId="6" borderId="5" xfId="1" applyFont="1" applyFill="1" applyBorder="1" applyAlignment="1" applyProtection="1">
      <alignment vertical="center" wrapText="1"/>
      <protection locked="0"/>
    </xf>
    <xf numFmtId="3" fontId="0" fillId="0" borderId="79" xfId="1" applyNumberFormat="1" applyFont="1" applyBorder="1" applyAlignment="1" applyProtection="1">
      <alignment vertical="center"/>
    </xf>
    <xf numFmtId="0" fontId="0" fillId="6" borderId="37" xfId="1" applyFont="1" applyFill="1" applyBorder="1" applyAlignment="1" applyProtection="1">
      <alignment vertical="center" wrapText="1"/>
      <protection locked="0"/>
    </xf>
    <xf numFmtId="0" fontId="0" fillId="6" borderId="15" xfId="1" applyFont="1" applyFill="1" applyBorder="1" applyAlignment="1" applyProtection="1">
      <alignment vertical="center" wrapText="1"/>
      <protection locked="0"/>
    </xf>
    <xf numFmtId="0" fontId="0" fillId="6" borderId="26" xfId="1" applyFont="1" applyFill="1" applyBorder="1" applyAlignment="1" applyProtection="1">
      <alignment vertical="center" wrapText="1"/>
      <protection locked="0"/>
    </xf>
    <xf numFmtId="0" fontId="0" fillId="6" borderId="38" xfId="1" applyFont="1" applyFill="1" applyBorder="1" applyAlignment="1" applyProtection="1">
      <alignment vertical="center" wrapText="1"/>
      <protection locked="0"/>
    </xf>
    <xf numFmtId="0" fontId="0" fillId="6" borderId="0" xfId="1" applyFont="1" applyFill="1" applyBorder="1" applyAlignment="1" applyProtection="1">
      <alignment vertical="center" wrapText="1"/>
      <protection locked="0"/>
    </xf>
    <xf numFmtId="0" fontId="0" fillId="6" borderId="27" xfId="1" applyFont="1" applyFill="1" applyBorder="1" applyAlignment="1" applyProtection="1">
      <alignment vertical="center" wrapText="1"/>
      <protection locked="0"/>
    </xf>
    <xf numFmtId="0" fontId="0" fillId="6" borderId="62" xfId="1" applyFont="1" applyFill="1" applyBorder="1" applyAlignment="1" applyProtection="1">
      <alignment vertical="center" wrapText="1"/>
      <protection locked="0"/>
    </xf>
    <xf numFmtId="0" fontId="0" fillId="6" borderId="22" xfId="1" applyFont="1" applyFill="1" applyBorder="1" applyAlignment="1" applyProtection="1">
      <alignment vertical="center" wrapText="1"/>
      <protection locked="0"/>
    </xf>
    <xf numFmtId="0" fontId="0" fillId="6" borderId="28" xfId="1" applyFont="1" applyFill="1" applyBorder="1" applyAlignment="1" applyProtection="1">
      <alignment vertical="center" wrapText="1"/>
      <protection locked="0"/>
    </xf>
    <xf numFmtId="3" fontId="0" fillId="0" borderId="54" xfId="1" applyNumberFormat="1" applyFont="1" applyBorder="1" applyAlignment="1" applyProtection="1">
      <alignment vertical="center"/>
    </xf>
    <xf numFmtId="3" fontId="0" fillId="0" borderId="35" xfId="1" applyNumberFormat="1" applyFont="1" applyBorder="1" applyAlignment="1" applyProtection="1">
      <alignment vertical="center"/>
    </xf>
    <xf numFmtId="3" fontId="0" fillId="0" borderId="36" xfId="1" applyNumberFormat="1" applyFont="1" applyBorder="1" applyAlignment="1" applyProtection="1">
      <alignment vertical="center"/>
    </xf>
    <xf numFmtId="0" fontId="0" fillId="6" borderId="52" xfId="1" applyFont="1" applyFill="1" applyBorder="1" applyAlignment="1" applyProtection="1">
      <alignment vertical="center" wrapText="1"/>
      <protection locked="0"/>
    </xf>
    <xf numFmtId="0" fontId="0" fillId="8" borderId="4" xfId="1" applyFont="1" applyFill="1" applyBorder="1" applyAlignment="1" applyProtection="1">
      <alignment horizontal="left" vertical="center"/>
    </xf>
    <xf numFmtId="0" fontId="0" fillId="8" borderId="5" xfId="1" applyFont="1" applyFill="1" applyBorder="1" applyAlignment="1" applyProtection="1">
      <alignment horizontal="left" vertical="center"/>
    </xf>
    <xf numFmtId="0" fontId="0" fillId="8" borderId="3" xfId="1" applyFont="1" applyFill="1" applyBorder="1" applyAlignment="1" applyProtection="1">
      <alignment horizontal="left" vertical="center"/>
    </xf>
    <xf numFmtId="0" fontId="0" fillId="8" borderId="7" xfId="1" applyFont="1" applyFill="1" applyBorder="1" applyAlignment="1" applyProtection="1">
      <alignment horizontal="left" vertical="center"/>
    </xf>
    <xf numFmtId="0" fontId="10" fillId="10" borderId="1" xfId="1" applyFont="1" applyFill="1" applyBorder="1" applyAlignment="1" applyProtection="1">
      <alignment vertical="center" wrapText="1"/>
      <protection locked="0"/>
    </xf>
    <xf numFmtId="0" fontId="0" fillId="10" borderId="1" xfId="1" applyFont="1" applyFill="1" applyBorder="1" applyAlignment="1" applyProtection="1">
      <alignment vertical="center" wrapText="1"/>
      <protection locked="0"/>
    </xf>
    <xf numFmtId="0" fontId="0" fillId="6" borderId="49" xfId="1" applyFont="1" applyFill="1" applyBorder="1" applyAlignment="1" applyProtection="1">
      <alignment vertical="center" wrapText="1"/>
      <protection locked="0"/>
    </xf>
    <xf numFmtId="0" fontId="0" fillId="6" borderId="16" xfId="1" applyFont="1" applyFill="1" applyBorder="1" applyAlignment="1" applyProtection="1">
      <alignment vertical="center" wrapText="1"/>
      <protection locked="0"/>
    </xf>
    <xf numFmtId="0" fontId="0" fillId="6" borderId="17" xfId="1" applyFont="1" applyFill="1" applyBorder="1" applyAlignment="1" applyProtection="1">
      <alignment vertical="center" wrapText="1"/>
      <protection locked="0"/>
    </xf>
    <xf numFmtId="0" fontId="0" fillId="6" borderId="24" xfId="1" applyFont="1" applyFill="1" applyBorder="1" applyAlignment="1" applyProtection="1">
      <alignment vertical="center" wrapText="1"/>
      <protection locked="0"/>
    </xf>
    <xf numFmtId="0" fontId="0" fillId="6" borderId="23" xfId="1" applyFont="1" applyFill="1" applyBorder="1" applyAlignment="1" applyProtection="1">
      <alignment vertical="center" wrapText="1"/>
      <protection locked="0"/>
    </xf>
    <xf numFmtId="0" fontId="0" fillId="6" borderId="15" xfId="1" applyFont="1" applyFill="1" applyBorder="1" applyAlignment="1" applyProtection="1">
      <alignment vertical="center"/>
      <protection locked="0"/>
    </xf>
    <xf numFmtId="0" fontId="0" fillId="6" borderId="26" xfId="1" applyFont="1" applyFill="1" applyBorder="1" applyAlignment="1" applyProtection="1">
      <alignment vertical="center"/>
      <protection locked="0"/>
    </xf>
    <xf numFmtId="0" fontId="0" fillId="6" borderId="0" xfId="1" applyFont="1" applyFill="1" applyBorder="1" applyAlignment="1" applyProtection="1">
      <alignment vertical="center"/>
      <protection locked="0"/>
    </xf>
    <xf numFmtId="0" fontId="0" fillId="6" borderId="27" xfId="1" applyFont="1" applyFill="1" applyBorder="1" applyAlignment="1" applyProtection="1">
      <alignment vertical="center"/>
      <protection locked="0"/>
    </xf>
    <xf numFmtId="0" fontId="0" fillId="6" borderId="22" xfId="1" applyFont="1" applyFill="1" applyBorder="1" applyAlignment="1" applyProtection="1">
      <alignment vertical="center"/>
      <protection locked="0"/>
    </xf>
    <xf numFmtId="0" fontId="0" fillId="6" borderId="28" xfId="1" applyFont="1" applyFill="1" applyBorder="1" applyAlignment="1" applyProtection="1">
      <alignment vertical="center"/>
      <protection locked="0"/>
    </xf>
    <xf numFmtId="0" fontId="0" fillId="2" borderId="0" xfId="1" applyFont="1" applyFill="1" applyAlignment="1" applyProtection="1">
      <alignment horizontal="left" vertical="center"/>
    </xf>
    <xf numFmtId="0" fontId="11" fillId="0" borderId="15" xfId="0" applyFont="1" applyBorder="1" applyAlignment="1">
      <alignment horizontal="center" vertical="center" wrapText="1"/>
    </xf>
    <xf numFmtId="0" fontId="7" fillId="3" borderId="13" xfId="36" applyFont="1" applyFill="1" applyBorder="1" applyAlignment="1">
      <alignment horizontal="center" vertical="center"/>
    </xf>
    <xf numFmtId="0" fontId="7" fillId="3" borderId="9" xfId="36" applyFont="1" applyFill="1" applyBorder="1" applyAlignment="1">
      <alignment horizontal="center" vertical="center"/>
    </xf>
    <xf numFmtId="0" fontId="7" fillId="3" borderId="12" xfId="36" applyFont="1" applyFill="1" applyBorder="1" applyAlignment="1">
      <alignment horizontal="center" vertical="center"/>
    </xf>
    <xf numFmtId="0" fontId="51" fillId="23" borderId="13" xfId="0" applyFont="1" applyFill="1" applyBorder="1" applyAlignment="1">
      <alignment horizontal="left" wrapText="1"/>
    </xf>
    <xf numFmtId="0" fontId="51" fillId="23" borderId="9" xfId="0" applyFont="1" applyFill="1" applyBorder="1" applyAlignment="1">
      <alignment horizontal="left" wrapText="1"/>
    </xf>
    <xf numFmtId="0" fontId="51" fillId="23" borderId="12" xfId="0" applyFont="1" applyFill="1" applyBorder="1" applyAlignment="1">
      <alignment horizontal="left" wrapText="1"/>
    </xf>
    <xf numFmtId="1" fontId="51" fillId="23" borderId="9" xfId="0" applyNumberFormat="1" applyFont="1" applyFill="1" applyBorder="1" applyAlignment="1">
      <alignment horizontal="left" vertical="center" wrapText="1"/>
    </xf>
    <xf numFmtId="166" fontId="51" fillId="23" borderId="1" xfId="7" applyNumberFormat="1" applyFont="1" applyFill="1" applyBorder="1" applyAlignment="1">
      <alignment vertical="center" wrapText="1"/>
    </xf>
    <xf numFmtId="0" fontId="51" fillId="23" borderId="13" xfId="0" applyFont="1" applyFill="1" applyBorder="1" applyAlignment="1">
      <alignment horizontal="left" vertical="center" wrapText="1"/>
    </xf>
    <xf numFmtId="0" fontId="51" fillId="23" borderId="12" xfId="0" applyFont="1" applyFill="1" applyBorder="1" applyAlignment="1">
      <alignment horizontal="left" vertical="center" wrapText="1"/>
    </xf>
    <xf numFmtId="178" fontId="52" fillId="0" borderId="1" xfId="7" applyNumberFormat="1" applyFont="1" applyBorder="1" applyAlignment="1">
      <alignment horizontal="left"/>
    </xf>
    <xf numFmtId="0" fontId="52" fillId="18" borderId="1" xfId="7" applyFont="1" applyFill="1" applyBorder="1" applyAlignment="1">
      <alignment horizontal="left" vertical="center"/>
    </xf>
    <xf numFmtId="178" fontId="52" fillId="25" borderId="1" xfId="7" applyNumberFormat="1" applyFont="1" applyFill="1" applyBorder="1" applyAlignment="1">
      <alignment horizontal="left"/>
    </xf>
    <xf numFmtId="0" fontId="52" fillId="0" borderId="1" xfId="0" applyFont="1" applyBorder="1" applyAlignment="1">
      <alignment horizontal="left"/>
    </xf>
    <xf numFmtId="0" fontId="52" fillId="18" borderId="9" xfId="0" applyFont="1" applyFill="1" applyBorder="1" applyAlignment="1">
      <alignment horizontal="center"/>
    </xf>
    <xf numFmtId="0" fontId="52" fillId="18" borderId="12" xfId="0" applyFont="1" applyFill="1" applyBorder="1" applyAlignment="1">
      <alignment horizontal="center"/>
    </xf>
    <xf numFmtId="0" fontId="52" fillId="22" borderId="13" xfId="0" applyFont="1" applyFill="1" applyBorder="1" applyAlignment="1">
      <alignment horizontal="center" vertical="center"/>
    </xf>
    <xf numFmtId="0" fontId="52" fillId="22" borderId="12" xfId="0" applyFont="1" applyFill="1" applyBorder="1" applyAlignment="1">
      <alignment horizontal="center" vertical="center"/>
    </xf>
    <xf numFmtId="0" fontId="52" fillId="22" borderId="13" xfId="8" applyFont="1" applyFill="1" applyBorder="1" applyAlignment="1">
      <alignment horizontal="center" vertical="center" wrapText="1"/>
    </xf>
    <xf numFmtId="0" fontId="52" fillId="22" borderId="12" xfId="8" applyFont="1" applyFill="1" applyBorder="1" applyAlignment="1">
      <alignment horizontal="center" vertical="center" wrapText="1"/>
    </xf>
    <xf numFmtId="0" fontId="52" fillId="22" borderId="1" xfId="8" applyFont="1" applyFill="1" applyBorder="1" applyAlignment="1">
      <alignment horizontal="center" vertical="center" wrapText="1"/>
    </xf>
    <xf numFmtId="0" fontId="51" fillId="18" borderId="37" xfId="0" applyFont="1" applyFill="1" applyBorder="1" applyAlignment="1">
      <alignment horizontal="left" wrapText="1"/>
    </xf>
    <xf numFmtId="0" fontId="51" fillId="18" borderId="15" xfId="0" applyFont="1" applyFill="1" applyBorder="1" applyAlignment="1">
      <alignment horizontal="left" wrapText="1"/>
    </xf>
    <xf numFmtId="0" fontId="51" fillId="18" borderId="26" xfId="0" applyFont="1" applyFill="1" applyBorder="1" applyAlignment="1">
      <alignment horizontal="left" wrapText="1"/>
    </xf>
    <xf numFmtId="0" fontId="51" fillId="18" borderId="62" xfId="0" applyFont="1" applyFill="1" applyBorder="1" applyAlignment="1">
      <alignment horizontal="left" wrapText="1"/>
    </xf>
    <xf numFmtId="0" fontId="51" fillId="18" borderId="22" xfId="0" applyFont="1" applyFill="1" applyBorder="1" applyAlignment="1">
      <alignment horizontal="left" wrapText="1"/>
    </xf>
    <xf numFmtId="0" fontId="51" fillId="18" borderId="28" xfId="0" applyFont="1" applyFill="1" applyBorder="1" applyAlignment="1">
      <alignment horizontal="left" wrapText="1"/>
    </xf>
    <xf numFmtId="0" fontId="52" fillId="22" borderId="1" xfId="0" applyFont="1" applyFill="1" applyBorder="1" applyAlignment="1">
      <alignment horizontal="center" vertical="center" wrapText="1"/>
    </xf>
    <xf numFmtId="0" fontId="52" fillId="0" borderId="1" xfId="7" applyFont="1" applyBorder="1" applyAlignment="1">
      <alignment horizontal="left" vertical="center"/>
    </xf>
    <xf numFmtId="0" fontId="110" fillId="0" borderId="52" xfId="0" applyFont="1" applyBorder="1" applyAlignment="1">
      <alignment horizontal="center" vertical="center"/>
    </xf>
    <xf numFmtId="0" fontId="110" fillId="0" borderId="19" xfId="0" applyFont="1" applyBorder="1" applyAlignment="1">
      <alignment horizontal="center" vertical="center"/>
    </xf>
    <xf numFmtId="0" fontId="110" fillId="0" borderId="25" xfId="0" applyFont="1" applyBorder="1" applyAlignment="1">
      <alignment horizontal="center" vertical="center"/>
    </xf>
  </cellXfs>
  <cellStyles count="153">
    <cellStyle name="%" xfId="1" xr:uid="{00000000-0005-0000-0000-000000000000}"/>
    <cellStyle name="% 2" xfId="35" xr:uid="{00000000-0005-0000-0000-000001000000}"/>
    <cellStyle name="]_x000d__x000a_Zoomed=1_x000d__x000a_Row=0_x000d__x000a_Column=0_x000d__x000a_Height=0_x000d__x000a_Width=0_x000d__x000a_FontName=FoxFont_x000d__x000a_FontStyle=0_x000d__x000a_FontSize=9_x000d__x000a_PrtFontName=FoxPrin" xfId="133" xr:uid="{00000000-0005-0000-0000-000002000000}"/>
    <cellStyle name="]_x000d__x000a_Zoomed=1_x000d__x000a_Row=0_x000d__x000a_Column=0_x000d__x000a_Height=0_x000d__x000a_Width=0_x000d__x000a_FontName=FoxFont_x000d__x000a_FontStyle=0_x000d__x000a_FontSize=9_x000d__x000a_PrtFontName=FoxPrin 2" xfId="134" xr:uid="{00000000-0005-0000-0000-000003000000}"/>
    <cellStyle name="=mtpl" xfId="42" xr:uid="{00000000-0005-0000-0000-000004000000}"/>
    <cellStyle name="20% - Accent1 2" xfId="43" xr:uid="{00000000-0005-0000-0000-000005000000}"/>
    <cellStyle name="20% - Accent2 2" xfId="44" xr:uid="{00000000-0005-0000-0000-000006000000}"/>
    <cellStyle name="20% - Accent3 2" xfId="45" xr:uid="{00000000-0005-0000-0000-000007000000}"/>
    <cellStyle name="20% - Accent4 2" xfId="46" xr:uid="{00000000-0005-0000-0000-000008000000}"/>
    <cellStyle name="20% - Accent5 2" xfId="47" xr:uid="{00000000-0005-0000-0000-000009000000}"/>
    <cellStyle name="20% - Accent6 2" xfId="48" xr:uid="{00000000-0005-0000-0000-00000A000000}"/>
    <cellStyle name="40% - Accent1 2" xfId="49" xr:uid="{00000000-0005-0000-0000-00000B000000}"/>
    <cellStyle name="40% - Accent2 2" xfId="50" xr:uid="{00000000-0005-0000-0000-00000C000000}"/>
    <cellStyle name="40% - Accent3 2" xfId="51" xr:uid="{00000000-0005-0000-0000-00000D000000}"/>
    <cellStyle name="40% - Accent4 2" xfId="52" xr:uid="{00000000-0005-0000-0000-00000E000000}"/>
    <cellStyle name="40% - Accent5 2" xfId="53" xr:uid="{00000000-0005-0000-0000-00000F000000}"/>
    <cellStyle name="40% - Accent6 2" xfId="54" xr:uid="{00000000-0005-0000-0000-000010000000}"/>
    <cellStyle name="60% - Accent1 2" xfId="55" xr:uid="{00000000-0005-0000-0000-000011000000}"/>
    <cellStyle name="60% - Accent2 2" xfId="56" xr:uid="{00000000-0005-0000-0000-000012000000}"/>
    <cellStyle name="60% - Accent3 2" xfId="57" xr:uid="{00000000-0005-0000-0000-000013000000}"/>
    <cellStyle name="60% - Accent4 2" xfId="58" xr:uid="{00000000-0005-0000-0000-000014000000}"/>
    <cellStyle name="60% - Accent5 2" xfId="59" xr:uid="{00000000-0005-0000-0000-000015000000}"/>
    <cellStyle name="60% - Accent6 2" xfId="60" xr:uid="{00000000-0005-0000-0000-000016000000}"/>
    <cellStyle name="Accent1 2" xfId="61" xr:uid="{00000000-0005-0000-0000-000017000000}"/>
    <cellStyle name="Accent2 2" xfId="62" xr:uid="{00000000-0005-0000-0000-000018000000}"/>
    <cellStyle name="Accent3 2" xfId="63" xr:uid="{00000000-0005-0000-0000-000019000000}"/>
    <cellStyle name="Accent4 2" xfId="64" xr:uid="{00000000-0005-0000-0000-00001A000000}"/>
    <cellStyle name="Accent5 2" xfId="65" xr:uid="{00000000-0005-0000-0000-00001B000000}"/>
    <cellStyle name="Accent6 2" xfId="66" xr:uid="{00000000-0005-0000-0000-00001C000000}"/>
    <cellStyle name="Bad 2" xfId="67" xr:uid="{00000000-0005-0000-0000-00001D000000}"/>
    <cellStyle name="Calculation 2" xfId="68" xr:uid="{00000000-0005-0000-0000-00001E000000}"/>
    <cellStyle name="cf1" xfId="69" xr:uid="{00000000-0005-0000-0000-00001F000000}"/>
    <cellStyle name="cf2" xfId="70" xr:uid="{00000000-0005-0000-0000-000020000000}"/>
    <cellStyle name="cf3" xfId="71" xr:uid="{00000000-0005-0000-0000-000021000000}"/>
    <cellStyle name="cf4" xfId="72" xr:uid="{00000000-0005-0000-0000-000022000000}"/>
    <cellStyle name="cf5" xfId="73" xr:uid="{00000000-0005-0000-0000-000023000000}"/>
    <cellStyle name="cf6" xfId="74" xr:uid="{00000000-0005-0000-0000-000024000000}"/>
    <cellStyle name="Check Cell 2" xfId="75" xr:uid="{00000000-0005-0000-0000-000025000000}"/>
    <cellStyle name="Comma" xfId="2" builtinId="3"/>
    <cellStyle name="Comma 10" xfId="135" xr:uid="{00000000-0005-0000-0000-000027000000}"/>
    <cellStyle name="Comma 11" xfId="152" xr:uid="{40FA77BF-A4CE-4AC4-9FC7-5E80BE20F91F}"/>
    <cellStyle name="Comma 2" xfId="3" xr:uid="{00000000-0005-0000-0000-000028000000}"/>
    <cellStyle name="Comma 2 2" xfId="13" xr:uid="{00000000-0005-0000-0000-000029000000}"/>
    <cellStyle name="Comma 3" xfId="9" xr:uid="{00000000-0005-0000-0000-00002A000000}"/>
    <cellStyle name="Comma 3 2" xfId="76" xr:uid="{00000000-0005-0000-0000-00002B000000}"/>
    <cellStyle name="Comma 3 3" xfId="77" xr:uid="{00000000-0005-0000-0000-00002C000000}"/>
    <cellStyle name="Comma 4" xfId="19" xr:uid="{00000000-0005-0000-0000-00002D000000}"/>
    <cellStyle name="Comma 4 2" xfId="136" xr:uid="{00000000-0005-0000-0000-00002E000000}"/>
    <cellStyle name="Comma 5" xfId="20" xr:uid="{00000000-0005-0000-0000-00002F000000}"/>
    <cellStyle name="Comma 6" xfId="34" xr:uid="{00000000-0005-0000-0000-000030000000}"/>
    <cellStyle name="Comma 7" xfId="40" xr:uid="{00000000-0005-0000-0000-000031000000}"/>
    <cellStyle name="Comma 8" xfId="78" xr:uid="{00000000-0005-0000-0000-000032000000}"/>
    <cellStyle name="Comma 9" xfId="79" xr:uid="{00000000-0005-0000-0000-000033000000}"/>
    <cellStyle name="Currency" xfId="4" builtinId="4"/>
    <cellStyle name="Currency 2" xfId="12" xr:uid="{00000000-0005-0000-0000-000035000000}"/>
    <cellStyle name="Currency 2 2" xfId="137" xr:uid="{00000000-0005-0000-0000-000036000000}"/>
    <cellStyle name="Currency 2 3" xfId="138" xr:uid="{00000000-0005-0000-0000-000037000000}"/>
    <cellStyle name="Currency 3" xfId="10" xr:uid="{00000000-0005-0000-0000-000038000000}"/>
    <cellStyle name="Currency 3 2" xfId="80" xr:uid="{00000000-0005-0000-0000-000039000000}"/>
    <cellStyle name="Currency 3 3" xfId="139" xr:uid="{00000000-0005-0000-0000-00003A000000}"/>
    <cellStyle name="Currency 4" xfId="21" xr:uid="{00000000-0005-0000-0000-00003B000000}"/>
    <cellStyle name="Currency 5" xfId="22" xr:uid="{00000000-0005-0000-0000-00003C000000}"/>
    <cellStyle name="Currency 6" xfId="38" xr:uid="{00000000-0005-0000-0000-00003D000000}"/>
    <cellStyle name="Currency 7" xfId="151" xr:uid="{9C3611BC-BBA5-4078-9ED6-A6A73EAF9587}"/>
    <cellStyle name="Estimated" xfId="81" xr:uid="{00000000-0005-0000-0000-00003E000000}"/>
    <cellStyle name="Explanatory Text 2" xfId="82" xr:uid="{00000000-0005-0000-0000-00003F000000}"/>
    <cellStyle name="external input" xfId="83" xr:uid="{00000000-0005-0000-0000-000040000000}"/>
    <cellStyle name="Good 2" xfId="84" xr:uid="{00000000-0005-0000-0000-000041000000}"/>
    <cellStyle name="Header" xfId="85" xr:uid="{00000000-0005-0000-0000-000042000000}"/>
    <cellStyle name="HeaderGrant" xfId="86" xr:uid="{00000000-0005-0000-0000-000043000000}"/>
    <cellStyle name="HeaderLEA" xfId="87" xr:uid="{00000000-0005-0000-0000-000044000000}"/>
    <cellStyle name="Heading 1 2" xfId="88" xr:uid="{00000000-0005-0000-0000-000045000000}"/>
    <cellStyle name="Heading 2 2" xfId="89" xr:uid="{00000000-0005-0000-0000-000046000000}"/>
    <cellStyle name="Heading 3 2" xfId="90" xr:uid="{00000000-0005-0000-0000-000047000000}"/>
    <cellStyle name="Heading 4 2" xfId="91" xr:uid="{00000000-0005-0000-0000-000048000000}"/>
    <cellStyle name="Hyperlink" xfId="5" builtinId="8"/>
    <cellStyle name="Hyperlink 2" xfId="92" xr:uid="{00000000-0005-0000-0000-00004A000000}"/>
    <cellStyle name="Hyperlink 2 2" xfId="140" xr:uid="{00000000-0005-0000-0000-00004B000000}"/>
    <cellStyle name="Hyperlink 3" xfId="141" xr:uid="{00000000-0005-0000-0000-00004C000000}"/>
    <cellStyle name="Hyperlink 4" xfId="142" xr:uid="{00000000-0005-0000-0000-00004D000000}"/>
    <cellStyle name="Imported" xfId="93" xr:uid="{00000000-0005-0000-0000-00004E000000}"/>
    <cellStyle name="input 2" xfId="94" xr:uid="{00000000-0005-0000-0000-00004F000000}"/>
    <cellStyle name="LEAName" xfId="95" xr:uid="{00000000-0005-0000-0000-000050000000}"/>
    <cellStyle name="LEANumber" xfId="96" xr:uid="{00000000-0005-0000-0000-000051000000}"/>
    <cellStyle name="Linked Cell 2" xfId="97" xr:uid="{00000000-0005-0000-0000-000052000000}"/>
    <cellStyle name="log projection" xfId="98" xr:uid="{00000000-0005-0000-0000-000053000000}"/>
    <cellStyle name="mtpl" xfId="99" xr:uid="{00000000-0005-0000-0000-000054000000}"/>
    <cellStyle name="Neutral 2" xfId="100" xr:uid="{00000000-0005-0000-0000-000055000000}"/>
    <cellStyle name="Normal" xfId="0" builtinId="0"/>
    <cellStyle name="Normal 10" xfId="39" xr:uid="{00000000-0005-0000-0000-000057000000}"/>
    <cellStyle name="Normal 11" xfId="101" xr:uid="{00000000-0005-0000-0000-000058000000}"/>
    <cellStyle name="Normal 12" xfId="102" xr:uid="{00000000-0005-0000-0000-000059000000}"/>
    <cellStyle name="Normal 13" xfId="103" xr:uid="{00000000-0005-0000-0000-00005A000000}"/>
    <cellStyle name="Normal 14" xfId="104" xr:uid="{00000000-0005-0000-0000-00005B000000}"/>
    <cellStyle name="Normal 15" xfId="105" xr:uid="{00000000-0005-0000-0000-00005C000000}"/>
    <cellStyle name="Normal 2" xfId="7" xr:uid="{00000000-0005-0000-0000-00005D000000}"/>
    <cellStyle name="Normal 2 2" xfId="14" xr:uid="{00000000-0005-0000-0000-00005E000000}"/>
    <cellStyle name="Normal 2 2 2" xfId="23" xr:uid="{00000000-0005-0000-0000-00005F000000}"/>
    <cellStyle name="Normal 2 2 3" xfId="24" xr:uid="{00000000-0005-0000-0000-000060000000}"/>
    <cellStyle name="Normal 2 3" xfId="143" xr:uid="{00000000-0005-0000-0000-000061000000}"/>
    <cellStyle name="Normal 2 4" xfId="144" xr:uid="{00000000-0005-0000-0000-000062000000}"/>
    <cellStyle name="Normal 2 5" xfId="145" xr:uid="{00000000-0005-0000-0000-000063000000}"/>
    <cellStyle name="Normal 3" xfId="15" xr:uid="{00000000-0005-0000-0000-000064000000}"/>
    <cellStyle name="Normal 3 2" xfId="25" xr:uid="{00000000-0005-0000-0000-000065000000}"/>
    <cellStyle name="Normal 3 2 7" xfId="106" xr:uid="{00000000-0005-0000-0000-000066000000}"/>
    <cellStyle name="Normal 3 3" xfId="26" xr:uid="{00000000-0005-0000-0000-000067000000}"/>
    <cellStyle name="Normal 3 3 2" xfId="107" xr:uid="{00000000-0005-0000-0000-000068000000}"/>
    <cellStyle name="Normal 3 4" xfId="36" xr:uid="{00000000-0005-0000-0000-000069000000}"/>
    <cellStyle name="Normal 4" xfId="16" xr:uid="{00000000-0005-0000-0000-00006A000000}"/>
    <cellStyle name="Normal 4 2" xfId="37" xr:uid="{00000000-0005-0000-0000-00006B000000}"/>
    <cellStyle name="Normal 4 3" xfId="146" xr:uid="{00000000-0005-0000-0000-00006C000000}"/>
    <cellStyle name="Normal 5" xfId="18" xr:uid="{00000000-0005-0000-0000-00006D000000}"/>
    <cellStyle name="Normal 5 2" xfId="147" xr:uid="{00000000-0005-0000-0000-00006E000000}"/>
    <cellStyle name="Normal 5 3" xfId="148" xr:uid="{00000000-0005-0000-0000-00006F000000}"/>
    <cellStyle name="Normal 6" xfId="27" xr:uid="{00000000-0005-0000-0000-000070000000}"/>
    <cellStyle name="Normal 7" xfId="28" xr:uid="{00000000-0005-0000-0000-000071000000}"/>
    <cellStyle name="Normal 8" xfId="29" xr:uid="{00000000-0005-0000-0000-000072000000}"/>
    <cellStyle name="Normal 8 2" xfId="149" xr:uid="{00000000-0005-0000-0000-000073000000}"/>
    <cellStyle name="Normal 8 3" xfId="108" xr:uid="{00000000-0005-0000-0000-000074000000}"/>
    <cellStyle name="Normal 9" xfId="33" xr:uid="{00000000-0005-0000-0000-000075000000}"/>
    <cellStyle name="Normal_Sheet1" xfId="8" xr:uid="{00000000-0005-0000-0000-000076000000}"/>
    <cellStyle name="Note 2" xfId="109" xr:uid="{00000000-0005-0000-0000-000077000000}"/>
    <cellStyle name="Note 3" xfId="110" xr:uid="{00000000-0005-0000-0000-000078000000}"/>
    <cellStyle name="Number" xfId="111" xr:uid="{00000000-0005-0000-0000-000079000000}"/>
    <cellStyle name="Output 2" xfId="112" xr:uid="{00000000-0005-0000-0000-00007A000000}"/>
    <cellStyle name="Percent" xfId="6" builtinId="5"/>
    <cellStyle name="Percent 2" xfId="11" xr:uid="{00000000-0005-0000-0000-00007C000000}"/>
    <cellStyle name="Percent 2 2" xfId="17" xr:uid="{00000000-0005-0000-0000-00007D000000}"/>
    <cellStyle name="Percent 2 3" xfId="30" xr:uid="{00000000-0005-0000-0000-00007E000000}"/>
    <cellStyle name="Percent 3" xfId="31" xr:uid="{00000000-0005-0000-0000-00007F000000}"/>
    <cellStyle name="Percent 3 2" xfId="150" xr:uid="{00000000-0005-0000-0000-000080000000}"/>
    <cellStyle name="Percent 4" xfId="32" xr:uid="{00000000-0005-0000-0000-000081000000}"/>
    <cellStyle name="Percent 4 2" xfId="113" xr:uid="{00000000-0005-0000-0000-000082000000}"/>
    <cellStyle name="Percent 5" xfId="41" xr:uid="{00000000-0005-0000-0000-000083000000}"/>
    <cellStyle name="Percent 6" xfId="114" xr:uid="{00000000-0005-0000-0000-000084000000}"/>
    <cellStyle name="Percent 7" xfId="115" xr:uid="{00000000-0005-0000-0000-000085000000}"/>
    <cellStyle name="Percent 8" xfId="116" xr:uid="{00000000-0005-0000-0000-000086000000}"/>
    <cellStyle name="provisional PN158/97" xfId="117" xr:uid="{00000000-0005-0000-0000-000087000000}"/>
    <cellStyle name="Style 1" xfId="118" xr:uid="{00000000-0005-0000-0000-000088000000}"/>
    <cellStyle name="Style 1 2" xfId="119" xr:uid="{00000000-0005-0000-0000-000089000000}"/>
    <cellStyle name="sub" xfId="120" xr:uid="{00000000-0005-0000-0000-00008A000000}"/>
    <cellStyle name="sub 2" xfId="121" xr:uid="{00000000-0005-0000-0000-00008B000000}"/>
    <cellStyle name="table imported" xfId="122" xr:uid="{00000000-0005-0000-0000-00008C000000}"/>
    <cellStyle name="table imported 2" xfId="123" xr:uid="{00000000-0005-0000-0000-00008D000000}"/>
    <cellStyle name="table sum" xfId="124" xr:uid="{00000000-0005-0000-0000-00008E000000}"/>
    <cellStyle name="table sum 2" xfId="125" xr:uid="{00000000-0005-0000-0000-00008F000000}"/>
    <cellStyle name="table values" xfId="126" xr:uid="{00000000-0005-0000-0000-000090000000}"/>
    <cellStyle name="table values 2" xfId="127" xr:uid="{00000000-0005-0000-0000-000091000000}"/>
    <cellStyle name="Title 2" xfId="128" xr:uid="{00000000-0005-0000-0000-000092000000}"/>
    <cellStyle name="Total 2" xfId="129" xr:uid="{00000000-0005-0000-0000-000093000000}"/>
    <cellStyle name="u5shares" xfId="130" xr:uid="{00000000-0005-0000-0000-000094000000}"/>
    <cellStyle name="Variable assumptions" xfId="131" xr:uid="{00000000-0005-0000-0000-000095000000}"/>
    <cellStyle name="Warning Text 2" xfId="132" xr:uid="{00000000-0005-0000-0000-000096000000}"/>
  </cellStyles>
  <dxfs count="11">
    <dxf>
      <font>
        <b/>
        <i val="0"/>
        <color rgb="FFFF0000"/>
      </font>
    </dxf>
    <dxf>
      <font>
        <b/>
        <i val="0"/>
        <color rgb="FFFF0000"/>
      </font>
    </dxf>
    <dxf>
      <fill>
        <patternFill patternType="darkGray">
          <fgColor theme="1" tint="0.34998626667073579"/>
          <bgColor rgb="FFCCCCFF"/>
        </patternFill>
      </fill>
    </dxf>
    <dxf>
      <font>
        <condense val="0"/>
        <extend val="0"/>
        <color indexed="10"/>
      </font>
    </dxf>
    <dxf>
      <font>
        <color rgb="FFFF0000"/>
      </font>
    </dxf>
    <dxf>
      <font>
        <color rgb="FFFF0000"/>
      </font>
    </dxf>
    <dxf>
      <font>
        <b/>
        <i/>
        <condense val="0"/>
        <extend val="0"/>
        <color indexed="10"/>
      </font>
      <border>
        <left style="thin">
          <color indexed="64"/>
        </left>
        <right style="thin">
          <color indexed="64"/>
        </right>
        <top style="thin">
          <color indexed="64"/>
        </top>
        <bottom style="thin">
          <color indexed="64"/>
        </bottom>
      </border>
    </dxf>
    <dxf>
      <font>
        <b/>
        <i/>
        <condense val="0"/>
        <extend val="0"/>
        <color indexed="10"/>
      </font>
    </dxf>
    <dxf>
      <font>
        <b/>
        <i val="0"/>
        <condense val="0"/>
        <extend val="0"/>
        <color indexed="8"/>
      </font>
    </dxf>
    <dxf>
      <font>
        <b/>
        <i val="0"/>
        <condense val="0"/>
        <extend val="0"/>
        <color indexed="8"/>
      </font>
    </dxf>
    <dxf>
      <font>
        <b/>
        <i val="0"/>
        <condense val="0"/>
        <extend val="0"/>
        <color indexed="10"/>
      </font>
    </dxf>
  </dxfs>
  <tableStyles count="0" defaultTableStyle="TableStyleMedium2" defaultPivotStyle="PivotStyleLight16"/>
  <colors>
    <mruColors>
      <color rgb="FF305480"/>
      <color rgb="FF0066CC"/>
      <color rgb="FFCCFFFF"/>
      <color rgb="FF99CCFF"/>
      <color rgb="FF66FFFF"/>
      <color rgb="FFFF0066"/>
      <color rgb="FF0099CC"/>
      <color rgb="FF868BEC"/>
      <color rgb="FFCCFFCC"/>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40-EC42-11CE-9E0D-00AA006002F3}" r:id="rId1"/>
</file>

<file path=xl/activeX/activeX2.xml><?xml version="1.0" encoding="utf-8"?>
<ax:ocx xmlns:ax="http://schemas.microsoft.com/office/2006/activeX" xmlns:r="http://schemas.openxmlformats.org/officeDocument/2006/relationships" ax:classid="{8BD21D60-EC42-11CE-9E0D-00AA006002F3}" r:id="rId1"/>
</file>

<file path=xl/diagrams/colors1.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8ACFF62-52CC-4848-B79E-D5E12B262F4F}" type="doc">
      <dgm:prSet loTypeId="urn:microsoft.com/office/officeart/2005/8/layout/orgChart1" loCatId="hierarchy" qsTypeId="urn:microsoft.com/office/officeart/2005/8/quickstyle/simple5" qsCatId="simple" csTypeId="urn:microsoft.com/office/officeart/2005/8/colors/colorful3" csCatId="colorful" phldr="1"/>
      <dgm:spPr/>
      <dgm:t>
        <a:bodyPr/>
        <a:lstStyle/>
        <a:p>
          <a:endParaRPr lang="en-GB"/>
        </a:p>
      </dgm:t>
    </dgm:pt>
    <dgm:pt modelId="{11A0536C-D489-4EB4-BE30-CFAD95FF22AC}">
      <dgm:prSet phldrT="[Text]" custT="1"/>
      <dgm:spPr/>
      <dgm:t>
        <a:bodyPr/>
        <a:lstStyle/>
        <a:p>
          <a:r>
            <a:rPr lang="en-GB" sz="2800"/>
            <a:t>School Financial Planning Toolkit</a:t>
          </a:r>
        </a:p>
      </dgm:t>
    </dgm:pt>
    <dgm:pt modelId="{A9D4FA2C-DEE3-4C8D-8687-3A3A5341F046}" type="parTrans" cxnId="{DC14238B-4086-4CF5-8D5C-505319D066FA}">
      <dgm:prSet/>
      <dgm:spPr/>
      <dgm:t>
        <a:bodyPr/>
        <a:lstStyle/>
        <a:p>
          <a:endParaRPr lang="en-GB"/>
        </a:p>
      </dgm:t>
    </dgm:pt>
    <dgm:pt modelId="{EBB652AB-99B3-4B0D-9292-73EE5B4CDCA8}" type="sibTrans" cxnId="{DC14238B-4086-4CF5-8D5C-505319D066FA}">
      <dgm:prSet/>
      <dgm:spPr/>
      <dgm:t>
        <a:bodyPr/>
        <a:lstStyle/>
        <a:p>
          <a:endParaRPr lang="en-GB"/>
        </a:p>
      </dgm:t>
    </dgm:pt>
    <dgm:pt modelId="{4EE8BCFC-387C-48AA-8906-BB4B7BFE6568}">
      <dgm:prSet phldrT="[Text]"/>
      <dgm:spPr/>
      <dgm:t>
        <a:bodyPr/>
        <a:lstStyle/>
        <a:p>
          <a:r>
            <a:rPr lang="en-GB"/>
            <a:t>1 Year Budget Plan</a:t>
          </a:r>
        </a:p>
      </dgm:t>
    </dgm:pt>
    <dgm:pt modelId="{1331A80D-1CF9-4405-AD27-17F363D99408}" type="parTrans" cxnId="{F7D3BF4C-C467-4C2C-976C-F1BEBE39A07A}">
      <dgm:prSet/>
      <dgm:spPr/>
      <dgm:t>
        <a:bodyPr/>
        <a:lstStyle/>
        <a:p>
          <a:endParaRPr lang="en-GB"/>
        </a:p>
      </dgm:t>
    </dgm:pt>
    <dgm:pt modelId="{878D1F68-2B6D-4BFC-805A-5EBC99275EEA}" type="sibTrans" cxnId="{F7D3BF4C-C467-4C2C-976C-F1BEBE39A07A}">
      <dgm:prSet/>
      <dgm:spPr/>
      <dgm:t>
        <a:bodyPr/>
        <a:lstStyle/>
        <a:p>
          <a:endParaRPr lang="en-GB"/>
        </a:p>
      </dgm:t>
    </dgm:pt>
    <dgm:pt modelId="{379A42AF-CDA5-4475-9687-6C659E5B6BF5}">
      <dgm:prSet phldrT="[Text]"/>
      <dgm:spPr/>
      <dgm:t>
        <a:bodyPr/>
        <a:lstStyle/>
        <a:p>
          <a:r>
            <a:rPr lang="en-GB"/>
            <a:t>1 Year Budget Plan</a:t>
          </a:r>
        </a:p>
      </dgm:t>
    </dgm:pt>
    <dgm:pt modelId="{F32361FE-D523-4FB6-8C37-4218230C28D4}" type="parTrans" cxnId="{E05DA663-A333-4C25-9F80-A6EE9D7B44A9}">
      <dgm:prSet/>
      <dgm:spPr/>
      <dgm:t>
        <a:bodyPr/>
        <a:lstStyle/>
        <a:p>
          <a:endParaRPr lang="en-GB"/>
        </a:p>
      </dgm:t>
    </dgm:pt>
    <dgm:pt modelId="{CAC12202-1130-4C87-9C64-666088FB7DE4}" type="sibTrans" cxnId="{E05DA663-A333-4C25-9F80-A6EE9D7B44A9}">
      <dgm:prSet/>
      <dgm:spPr/>
      <dgm:t>
        <a:bodyPr/>
        <a:lstStyle/>
        <a:p>
          <a:endParaRPr lang="en-GB"/>
        </a:p>
      </dgm:t>
    </dgm:pt>
    <dgm:pt modelId="{1A16965A-9FEA-438E-8EF7-0C967E429DF2}">
      <dgm:prSet phldrT="[Text]"/>
      <dgm:spPr/>
      <dgm:t>
        <a:bodyPr/>
        <a:lstStyle/>
        <a:p>
          <a:r>
            <a:rPr lang="en-GB"/>
            <a:t>Budget Setting Checklist</a:t>
          </a:r>
        </a:p>
      </dgm:t>
    </dgm:pt>
    <dgm:pt modelId="{652ED4AC-EB7C-4175-AF4B-5B50B3C46D7F}" type="parTrans" cxnId="{D55F7E6B-C32E-4AEA-9FC9-30B5C1C4852C}">
      <dgm:prSet/>
      <dgm:spPr/>
      <dgm:t>
        <a:bodyPr/>
        <a:lstStyle/>
        <a:p>
          <a:endParaRPr lang="en-GB"/>
        </a:p>
      </dgm:t>
    </dgm:pt>
    <dgm:pt modelId="{C76E78D2-B8A1-4C29-AA4C-08305DA3BBC8}" type="sibTrans" cxnId="{D55F7E6B-C32E-4AEA-9FC9-30B5C1C4852C}">
      <dgm:prSet/>
      <dgm:spPr/>
      <dgm:t>
        <a:bodyPr/>
        <a:lstStyle/>
        <a:p>
          <a:endParaRPr lang="en-GB"/>
        </a:p>
      </dgm:t>
    </dgm:pt>
    <dgm:pt modelId="{B75BCA61-2B74-4D24-A276-B779D0C7D907}">
      <dgm:prSet phldrT="[Text]"/>
      <dgm:spPr/>
      <dgm:t>
        <a:bodyPr/>
        <a:lstStyle/>
        <a:p>
          <a:r>
            <a:rPr lang="en-GB"/>
            <a:t>Guidance Notes</a:t>
          </a:r>
        </a:p>
      </dgm:t>
    </dgm:pt>
    <dgm:pt modelId="{53130AC9-B8BE-4AEE-A70B-08E5893FF897}" type="parTrans" cxnId="{ED5076CD-BBC1-483D-A4BC-8008A0B6BBE6}">
      <dgm:prSet/>
      <dgm:spPr/>
      <dgm:t>
        <a:bodyPr/>
        <a:lstStyle/>
        <a:p>
          <a:endParaRPr lang="en-GB"/>
        </a:p>
      </dgm:t>
    </dgm:pt>
    <dgm:pt modelId="{6654B600-D203-41F9-BD00-51C3BD1B1731}" type="sibTrans" cxnId="{ED5076CD-BBC1-483D-A4BC-8008A0B6BBE6}">
      <dgm:prSet/>
      <dgm:spPr/>
      <dgm:t>
        <a:bodyPr/>
        <a:lstStyle/>
        <a:p>
          <a:endParaRPr lang="en-GB"/>
        </a:p>
      </dgm:t>
    </dgm:pt>
    <dgm:pt modelId="{CB43BCE9-F604-4F8E-A686-C6DFABCD84B8}">
      <dgm:prSet phldrT="[Text]"/>
      <dgm:spPr/>
      <dgm:t>
        <a:bodyPr/>
        <a:lstStyle/>
        <a:p>
          <a:r>
            <a:rPr lang="en-GB"/>
            <a:t>Guidance Notes</a:t>
          </a:r>
        </a:p>
      </dgm:t>
    </dgm:pt>
    <dgm:pt modelId="{FBBEFBAE-C340-4FE0-918A-D79E51212DB4}" type="parTrans" cxnId="{3005AAA1-B664-4CA7-B681-EDD83FB960AD}">
      <dgm:prSet/>
      <dgm:spPr/>
      <dgm:t>
        <a:bodyPr/>
        <a:lstStyle/>
        <a:p>
          <a:endParaRPr lang="en-GB"/>
        </a:p>
      </dgm:t>
    </dgm:pt>
    <dgm:pt modelId="{BB057BC0-0538-4B80-A910-2CB79B4521B3}" type="sibTrans" cxnId="{3005AAA1-B664-4CA7-B681-EDD83FB960AD}">
      <dgm:prSet/>
      <dgm:spPr/>
      <dgm:t>
        <a:bodyPr/>
        <a:lstStyle/>
        <a:p>
          <a:endParaRPr lang="en-GB"/>
        </a:p>
      </dgm:t>
    </dgm:pt>
    <dgm:pt modelId="{8E4E64D2-283B-4C67-BD7E-B1D801E5CB56}">
      <dgm:prSet/>
      <dgm:spPr/>
      <dgm:t>
        <a:bodyPr/>
        <a:lstStyle/>
        <a:p>
          <a:r>
            <a:rPr lang="en-GB"/>
            <a:t>Strategic Financial Plan</a:t>
          </a:r>
        </a:p>
      </dgm:t>
    </dgm:pt>
    <dgm:pt modelId="{350ABFD0-B236-4A25-B19D-880FBE6BD5D5}" type="parTrans" cxnId="{DDC91F58-3A4B-48F8-A0CC-3C1F7B4384D0}">
      <dgm:prSet/>
      <dgm:spPr/>
      <dgm:t>
        <a:bodyPr/>
        <a:lstStyle/>
        <a:p>
          <a:endParaRPr lang="en-GB"/>
        </a:p>
      </dgm:t>
    </dgm:pt>
    <dgm:pt modelId="{E55E0B47-A337-4C6E-8AD3-579DF8D9456E}" type="sibTrans" cxnId="{DDC91F58-3A4B-48F8-A0CC-3C1F7B4384D0}">
      <dgm:prSet/>
      <dgm:spPr/>
      <dgm:t>
        <a:bodyPr/>
        <a:lstStyle/>
        <a:p>
          <a:endParaRPr lang="en-GB"/>
        </a:p>
      </dgm:t>
    </dgm:pt>
    <dgm:pt modelId="{8B99CE24-516C-4A07-A9EA-76215CC49C58}">
      <dgm:prSet/>
      <dgm:spPr/>
      <dgm:t>
        <a:bodyPr/>
        <a:lstStyle/>
        <a:p>
          <a:r>
            <a:rPr lang="en-GB"/>
            <a:t>Reports and Management Summary</a:t>
          </a:r>
        </a:p>
      </dgm:t>
    </dgm:pt>
    <dgm:pt modelId="{119A771F-BBE9-4CFC-9E7C-6BEBD46CC991}" type="parTrans" cxnId="{25633793-8B90-4FDE-8E2E-266807F65DD6}">
      <dgm:prSet/>
      <dgm:spPr/>
      <dgm:t>
        <a:bodyPr/>
        <a:lstStyle/>
        <a:p>
          <a:endParaRPr lang="en-GB"/>
        </a:p>
      </dgm:t>
    </dgm:pt>
    <dgm:pt modelId="{4CBC64F4-26D6-48B3-9C9C-6C2E481696B1}" type="sibTrans" cxnId="{25633793-8B90-4FDE-8E2E-266807F65DD6}">
      <dgm:prSet/>
      <dgm:spPr/>
      <dgm:t>
        <a:bodyPr/>
        <a:lstStyle/>
        <a:p>
          <a:endParaRPr lang="en-GB"/>
        </a:p>
      </dgm:t>
    </dgm:pt>
    <dgm:pt modelId="{8A15DCF0-96A1-4C9C-BDEE-AE44E2019DA0}">
      <dgm:prSet/>
      <dgm:spPr/>
      <dgm:t>
        <a:bodyPr/>
        <a:lstStyle/>
        <a:p>
          <a:r>
            <a:rPr lang="en-GB"/>
            <a:t>Virements</a:t>
          </a:r>
        </a:p>
      </dgm:t>
    </dgm:pt>
    <dgm:pt modelId="{69505931-05B8-46EA-8FA6-1797FF7D45E5}" type="parTrans" cxnId="{F4D279CC-6C6D-4737-A2C3-B6BF8FBC83BD}">
      <dgm:prSet/>
      <dgm:spPr/>
      <dgm:t>
        <a:bodyPr/>
        <a:lstStyle/>
        <a:p>
          <a:endParaRPr lang="en-GB"/>
        </a:p>
      </dgm:t>
    </dgm:pt>
    <dgm:pt modelId="{72E96EB8-B732-47DD-B899-9FF65F94A6E1}" type="sibTrans" cxnId="{F4D279CC-6C6D-4737-A2C3-B6BF8FBC83BD}">
      <dgm:prSet/>
      <dgm:spPr/>
      <dgm:t>
        <a:bodyPr/>
        <a:lstStyle/>
        <a:p>
          <a:endParaRPr lang="en-GB"/>
        </a:p>
      </dgm:t>
    </dgm:pt>
    <dgm:pt modelId="{3485B649-71BA-4972-B3CC-869E77A2036B}">
      <dgm:prSet/>
      <dgm:spPr/>
      <dgm:t>
        <a:bodyPr/>
        <a:lstStyle/>
        <a:p>
          <a:r>
            <a:rPr lang="en-GB"/>
            <a:t>Information</a:t>
          </a:r>
        </a:p>
      </dgm:t>
    </dgm:pt>
    <dgm:pt modelId="{F08BDA89-ECE8-4CC4-AA68-53A7EED1FCCF}" type="parTrans" cxnId="{50E7F92B-8F36-4718-B0F7-C6B3882EC3E2}">
      <dgm:prSet/>
      <dgm:spPr/>
      <dgm:t>
        <a:bodyPr/>
        <a:lstStyle/>
        <a:p>
          <a:endParaRPr lang="en-GB"/>
        </a:p>
      </dgm:t>
    </dgm:pt>
    <dgm:pt modelId="{9F083AF8-B669-4194-8A0C-DB23E2C4DD37}" type="sibTrans" cxnId="{50E7F92B-8F36-4718-B0F7-C6B3882EC3E2}">
      <dgm:prSet/>
      <dgm:spPr/>
      <dgm:t>
        <a:bodyPr/>
        <a:lstStyle/>
        <a:p>
          <a:endParaRPr lang="en-GB"/>
        </a:p>
      </dgm:t>
    </dgm:pt>
    <dgm:pt modelId="{A78D68CC-328D-443A-877F-B0E6B046DD8B}">
      <dgm:prSet/>
      <dgm:spPr>
        <a:solidFill>
          <a:srgbClr val="00B050"/>
        </a:solidFill>
      </dgm:spPr>
      <dgm:t>
        <a:bodyPr/>
        <a:lstStyle/>
        <a:p>
          <a:r>
            <a:rPr lang="en-GB"/>
            <a:t>Virements</a:t>
          </a:r>
        </a:p>
      </dgm:t>
    </dgm:pt>
    <dgm:pt modelId="{88B4FA2E-2B0F-48CD-80C6-6E8313442C41}" type="parTrans" cxnId="{BB28C94F-E597-4058-8BFD-C39FF0CA1CBA}">
      <dgm:prSet/>
      <dgm:spPr/>
      <dgm:t>
        <a:bodyPr/>
        <a:lstStyle/>
        <a:p>
          <a:endParaRPr lang="en-GB"/>
        </a:p>
      </dgm:t>
    </dgm:pt>
    <dgm:pt modelId="{7056A7EF-A2EA-431E-8A0B-1F7F3E0E7D28}" type="sibTrans" cxnId="{BB28C94F-E597-4058-8BFD-C39FF0CA1CBA}">
      <dgm:prSet/>
      <dgm:spPr/>
      <dgm:t>
        <a:bodyPr/>
        <a:lstStyle/>
        <a:p>
          <a:endParaRPr lang="en-GB"/>
        </a:p>
      </dgm:t>
    </dgm:pt>
    <dgm:pt modelId="{2E37336B-48B8-4D4C-9144-1EE1CF4A6673}">
      <dgm:prSet/>
      <dgm:spPr/>
      <dgm:t>
        <a:bodyPr/>
        <a:lstStyle/>
        <a:p>
          <a:r>
            <a:rPr lang="en-GB"/>
            <a:t>Strategic Financial Plan Pupil Numbers</a:t>
          </a:r>
        </a:p>
      </dgm:t>
    </dgm:pt>
    <dgm:pt modelId="{30167CFC-C562-47F9-A142-C79EE2641E36}" type="parTrans" cxnId="{AD620121-4B9A-477D-85A6-DB8CA6E1AFA7}">
      <dgm:prSet/>
      <dgm:spPr/>
      <dgm:t>
        <a:bodyPr/>
        <a:lstStyle/>
        <a:p>
          <a:endParaRPr lang="en-GB"/>
        </a:p>
      </dgm:t>
    </dgm:pt>
    <dgm:pt modelId="{B06920D5-AA84-4458-BED8-5C4599549948}" type="sibTrans" cxnId="{AD620121-4B9A-477D-85A6-DB8CA6E1AFA7}">
      <dgm:prSet/>
      <dgm:spPr/>
      <dgm:t>
        <a:bodyPr/>
        <a:lstStyle/>
        <a:p>
          <a:endParaRPr lang="en-GB"/>
        </a:p>
      </dgm:t>
    </dgm:pt>
    <dgm:pt modelId="{B69BD007-90F4-4E98-9643-67F1E6A7D722}">
      <dgm:prSet/>
      <dgm:spPr/>
      <dgm:t>
        <a:bodyPr/>
        <a:lstStyle/>
        <a:p>
          <a:r>
            <a:rPr lang="en-GB"/>
            <a:t>Strategic Financial Plan 3 Year</a:t>
          </a:r>
        </a:p>
      </dgm:t>
    </dgm:pt>
    <dgm:pt modelId="{FA18B6CA-C099-412F-AF46-572E9133B680}" type="parTrans" cxnId="{9438E6A4-03EB-4378-A760-503724B2141F}">
      <dgm:prSet/>
      <dgm:spPr/>
      <dgm:t>
        <a:bodyPr/>
        <a:lstStyle/>
        <a:p>
          <a:endParaRPr lang="en-GB"/>
        </a:p>
      </dgm:t>
    </dgm:pt>
    <dgm:pt modelId="{3FF6E543-3CB1-4C80-9330-739B3F836DE5}" type="sibTrans" cxnId="{9438E6A4-03EB-4378-A760-503724B2141F}">
      <dgm:prSet/>
      <dgm:spPr/>
      <dgm:t>
        <a:bodyPr/>
        <a:lstStyle/>
        <a:p>
          <a:endParaRPr lang="en-GB"/>
        </a:p>
      </dgm:t>
    </dgm:pt>
    <dgm:pt modelId="{45A39B18-F522-48F3-99C1-B06948A6FAA2}">
      <dgm:prSet/>
      <dgm:spPr/>
      <dgm:t>
        <a:bodyPr/>
        <a:lstStyle/>
        <a:p>
          <a:r>
            <a:rPr lang="en-GB"/>
            <a:t>5 Year Financial Plan</a:t>
          </a:r>
        </a:p>
      </dgm:t>
    </dgm:pt>
    <dgm:pt modelId="{E27EC962-822F-4605-945A-E394DA36E71A}" type="parTrans" cxnId="{B03BB110-7919-4D34-9970-3F7E0CE84689}">
      <dgm:prSet/>
      <dgm:spPr/>
      <dgm:t>
        <a:bodyPr/>
        <a:lstStyle/>
        <a:p>
          <a:endParaRPr lang="en-GB"/>
        </a:p>
      </dgm:t>
    </dgm:pt>
    <dgm:pt modelId="{54AEFEAC-4B6F-4E0A-AAFB-4AB697DD39CF}" type="sibTrans" cxnId="{B03BB110-7919-4D34-9970-3F7E0CE84689}">
      <dgm:prSet/>
      <dgm:spPr/>
      <dgm:t>
        <a:bodyPr/>
        <a:lstStyle/>
        <a:p>
          <a:endParaRPr lang="en-GB"/>
        </a:p>
      </dgm:t>
    </dgm:pt>
    <dgm:pt modelId="{BAC717B6-7F2B-404E-B699-7775DBEFA65D}">
      <dgm:prSet/>
      <dgm:spPr/>
      <dgm:t>
        <a:bodyPr/>
        <a:lstStyle/>
        <a:p>
          <a:r>
            <a:rPr lang="en-GB"/>
            <a:t>Budget Report for Governors</a:t>
          </a:r>
        </a:p>
      </dgm:t>
    </dgm:pt>
    <dgm:pt modelId="{131F4BB7-C3EA-420B-8540-44114D7C8237}" type="parTrans" cxnId="{9AE6F0AA-53C2-46D7-97E0-212243C4AF6E}">
      <dgm:prSet/>
      <dgm:spPr/>
      <dgm:t>
        <a:bodyPr/>
        <a:lstStyle/>
        <a:p>
          <a:endParaRPr lang="en-GB"/>
        </a:p>
      </dgm:t>
    </dgm:pt>
    <dgm:pt modelId="{139C063B-3990-42DA-BBEC-E7D88310EC36}" type="sibTrans" cxnId="{9AE6F0AA-53C2-46D7-97E0-212243C4AF6E}">
      <dgm:prSet/>
      <dgm:spPr/>
      <dgm:t>
        <a:bodyPr/>
        <a:lstStyle/>
        <a:p>
          <a:endParaRPr lang="en-GB"/>
        </a:p>
      </dgm:t>
    </dgm:pt>
    <dgm:pt modelId="{B9302995-7C4B-4508-8EFD-3869051B6FD5}">
      <dgm:prSet/>
      <dgm:spPr/>
      <dgm:t>
        <a:bodyPr/>
        <a:lstStyle/>
        <a:p>
          <a:r>
            <a:rPr lang="en-GB"/>
            <a:t>Management Summary</a:t>
          </a:r>
        </a:p>
      </dgm:t>
    </dgm:pt>
    <dgm:pt modelId="{15B2AD5A-FEEA-42BB-B23D-51C8122BFADC}" type="parTrans" cxnId="{C1A405BF-2DEB-4633-B3CA-6D48D9073D79}">
      <dgm:prSet/>
      <dgm:spPr/>
      <dgm:t>
        <a:bodyPr/>
        <a:lstStyle/>
        <a:p>
          <a:endParaRPr lang="en-GB"/>
        </a:p>
      </dgm:t>
    </dgm:pt>
    <dgm:pt modelId="{17C56613-4905-41E6-B484-B769AC5030F3}" type="sibTrans" cxnId="{C1A405BF-2DEB-4633-B3CA-6D48D9073D79}">
      <dgm:prSet/>
      <dgm:spPr/>
      <dgm:t>
        <a:bodyPr/>
        <a:lstStyle/>
        <a:p>
          <a:endParaRPr lang="en-GB"/>
        </a:p>
      </dgm:t>
    </dgm:pt>
    <dgm:pt modelId="{3C4A1041-49CE-43C6-8519-92DDDA671CAA}">
      <dgm:prSet/>
      <dgm:spPr/>
      <dgm:t>
        <a:bodyPr/>
        <a:lstStyle/>
        <a:p>
          <a:r>
            <a:rPr lang="en-GB"/>
            <a:t>Reserves and Estimates</a:t>
          </a:r>
        </a:p>
      </dgm:t>
    </dgm:pt>
    <dgm:pt modelId="{BA2E7B81-A9A9-4EA7-A8E3-BF47594D73EF}" type="parTrans" cxnId="{B316A250-A5DD-4AAC-90C7-B723CB7D6A99}">
      <dgm:prSet/>
      <dgm:spPr/>
      <dgm:t>
        <a:bodyPr/>
        <a:lstStyle/>
        <a:p>
          <a:endParaRPr lang="en-GB"/>
        </a:p>
      </dgm:t>
    </dgm:pt>
    <dgm:pt modelId="{471E15AA-5F03-4BA6-9FB2-571F2E39E77D}" type="sibTrans" cxnId="{B316A250-A5DD-4AAC-90C7-B723CB7D6A99}">
      <dgm:prSet/>
      <dgm:spPr/>
      <dgm:t>
        <a:bodyPr/>
        <a:lstStyle/>
        <a:p>
          <a:endParaRPr lang="en-GB"/>
        </a:p>
      </dgm:t>
    </dgm:pt>
    <dgm:pt modelId="{E25D1FD7-8B06-4C8F-B5CA-9881A32483BD}">
      <dgm:prSet/>
      <dgm:spPr>
        <a:solidFill>
          <a:srgbClr val="00B050"/>
        </a:solidFill>
      </dgm:spPr>
      <dgm:t>
        <a:bodyPr/>
        <a:lstStyle/>
        <a:p>
          <a:r>
            <a:rPr lang="en-GB"/>
            <a:t>Virements</a:t>
          </a:r>
        </a:p>
      </dgm:t>
    </dgm:pt>
    <dgm:pt modelId="{4238A3C6-1027-49B4-909A-D0998F78C9D8}" type="parTrans" cxnId="{D9CBFE20-9CB9-417C-948E-181167D5FB45}">
      <dgm:prSet/>
      <dgm:spPr/>
      <dgm:t>
        <a:bodyPr/>
        <a:lstStyle/>
        <a:p>
          <a:endParaRPr lang="en-GB"/>
        </a:p>
      </dgm:t>
    </dgm:pt>
    <dgm:pt modelId="{9214C34E-2B25-4A86-BDFB-2F651903B78D}" type="sibTrans" cxnId="{D9CBFE20-9CB9-417C-948E-181167D5FB45}">
      <dgm:prSet/>
      <dgm:spPr/>
      <dgm:t>
        <a:bodyPr/>
        <a:lstStyle/>
        <a:p>
          <a:endParaRPr lang="en-GB"/>
        </a:p>
      </dgm:t>
    </dgm:pt>
    <dgm:pt modelId="{2AE560AB-8479-4E51-87B0-D6581C03A228}">
      <dgm:prSet/>
      <dgm:spPr/>
      <dgm:t>
        <a:bodyPr/>
        <a:lstStyle/>
        <a:p>
          <a:r>
            <a:rPr lang="en-GB"/>
            <a:t>Early Years Block Funding</a:t>
          </a:r>
        </a:p>
      </dgm:t>
    </dgm:pt>
    <dgm:pt modelId="{4E2C4C87-8E4B-4F63-B8DD-664A64936A27}" type="parTrans" cxnId="{0B61809A-0372-4C85-B809-C0B00B94D3AE}">
      <dgm:prSet/>
      <dgm:spPr/>
      <dgm:t>
        <a:bodyPr/>
        <a:lstStyle/>
        <a:p>
          <a:endParaRPr lang="en-GB"/>
        </a:p>
      </dgm:t>
    </dgm:pt>
    <dgm:pt modelId="{448687F6-2FBD-4C85-8878-5C74C5BB1942}" type="sibTrans" cxnId="{0B61809A-0372-4C85-B809-C0B00B94D3AE}">
      <dgm:prSet/>
      <dgm:spPr/>
      <dgm:t>
        <a:bodyPr/>
        <a:lstStyle/>
        <a:p>
          <a:endParaRPr lang="en-GB"/>
        </a:p>
      </dgm:t>
    </dgm:pt>
    <dgm:pt modelId="{285075E8-CD47-4CC5-8FFE-A8EFFF17DFDF}">
      <dgm:prSet/>
      <dgm:spPr/>
      <dgm:t>
        <a:bodyPr/>
        <a:lstStyle/>
        <a:p>
          <a:r>
            <a:rPr lang="en-GB"/>
            <a:t>Early Years Calculator</a:t>
          </a:r>
        </a:p>
      </dgm:t>
    </dgm:pt>
    <dgm:pt modelId="{EF2A54D6-98BC-474D-B3CE-3CA4550C48C6}" type="parTrans" cxnId="{F1C54AC4-E1C5-4D8A-A133-72A7758E261E}">
      <dgm:prSet/>
      <dgm:spPr/>
      <dgm:t>
        <a:bodyPr/>
        <a:lstStyle/>
        <a:p>
          <a:endParaRPr lang="en-GB"/>
        </a:p>
      </dgm:t>
    </dgm:pt>
    <dgm:pt modelId="{5F6920A2-E54B-4DCA-BDF9-5FBA564FBAC8}" type="sibTrans" cxnId="{F1C54AC4-E1C5-4D8A-A133-72A7758E261E}">
      <dgm:prSet/>
      <dgm:spPr/>
      <dgm:t>
        <a:bodyPr/>
        <a:lstStyle/>
        <a:p>
          <a:endParaRPr lang="en-GB"/>
        </a:p>
      </dgm:t>
    </dgm:pt>
    <dgm:pt modelId="{BDBFAFEB-7FAC-4533-82B6-96512DBB4852}">
      <dgm:prSet/>
      <dgm:spPr/>
      <dgm:t>
        <a:bodyPr/>
        <a:lstStyle/>
        <a:p>
          <a:r>
            <a:rPr lang="en-GB"/>
            <a:t>Schools Block Funding</a:t>
          </a:r>
        </a:p>
      </dgm:t>
    </dgm:pt>
    <dgm:pt modelId="{B3F51461-CD5A-48BF-A09A-FF27C5CE59C1}" type="parTrans" cxnId="{A12C8B7D-C9FB-4832-8E94-EF72FA770A83}">
      <dgm:prSet/>
      <dgm:spPr/>
      <dgm:t>
        <a:bodyPr/>
        <a:lstStyle/>
        <a:p>
          <a:endParaRPr lang="en-GB"/>
        </a:p>
      </dgm:t>
    </dgm:pt>
    <dgm:pt modelId="{BBC41C9D-0573-4000-A4CC-CBB3EFBE74EE}" type="sibTrans" cxnId="{A12C8B7D-C9FB-4832-8E94-EF72FA770A83}">
      <dgm:prSet/>
      <dgm:spPr/>
      <dgm:t>
        <a:bodyPr/>
        <a:lstStyle/>
        <a:p>
          <a:endParaRPr lang="en-GB"/>
        </a:p>
      </dgm:t>
    </dgm:pt>
    <dgm:pt modelId="{1EA8EBCE-67F9-4095-8D44-AD36C756D6D4}">
      <dgm:prSet/>
      <dgm:spPr/>
      <dgm:t>
        <a:bodyPr/>
        <a:lstStyle/>
        <a:p>
          <a:r>
            <a:rPr lang="en-GB"/>
            <a:t>High Needs Block Funding</a:t>
          </a:r>
        </a:p>
      </dgm:t>
    </dgm:pt>
    <dgm:pt modelId="{496BFA02-F23A-43E7-9D83-409F5441B0FA}" type="parTrans" cxnId="{EA24F6B0-8397-40C0-9A11-BFED8C1D5177}">
      <dgm:prSet/>
      <dgm:spPr/>
      <dgm:t>
        <a:bodyPr/>
        <a:lstStyle/>
        <a:p>
          <a:endParaRPr lang="en-GB"/>
        </a:p>
      </dgm:t>
    </dgm:pt>
    <dgm:pt modelId="{0FE02F30-6C2C-4D16-81AE-0E915D2DBE54}" type="sibTrans" cxnId="{EA24F6B0-8397-40C0-9A11-BFED8C1D5177}">
      <dgm:prSet/>
      <dgm:spPr/>
      <dgm:t>
        <a:bodyPr/>
        <a:lstStyle/>
        <a:p>
          <a:endParaRPr lang="en-GB"/>
        </a:p>
      </dgm:t>
    </dgm:pt>
    <dgm:pt modelId="{2290769F-779A-4A2F-BDC1-D9EB3B2675D8}">
      <dgm:prSet/>
      <dgm:spPr/>
      <dgm:t>
        <a:bodyPr/>
        <a:lstStyle/>
        <a:p>
          <a:r>
            <a:rPr lang="en-GB"/>
            <a:t>Summary of School Funding</a:t>
          </a:r>
        </a:p>
      </dgm:t>
    </dgm:pt>
    <dgm:pt modelId="{E98B9B05-60EE-4DAC-A5ED-3F2BEFF03793}" type="parTrans" cxnId="{017BBD4B-08E9-4DF5-A729-E72F53104B3E}">
      <dgm:prSet/>
      <dgm:spPr/>
      <dgm:t>
        <a:bodyPr/>
        <a:lstStyle/>
        <a:p>
          <a:endParaRPr lang="en-GB"/>
        </a:p>
      </dgm:t>
    </dgm:pt>
    <dgm:pt modelId="{5E5561D1-7599-4975-93AD-256E5CF0E86A}" type="sibTrans" cxnId="{017BBD4B-08E9-4DF5-A729-E72F53104B3E}">
      <dgm:prSet/>
      <dgm:spPr/>
      <dgm:t>
        <a:bodyPr/>
        <a:lstStyle/>
        <a:p>
          <a:endParaRPr lang="en-GB"/>
        </a:p>
      </dgm:t>
    </dgm:pt>
    <dgm:pt modelId="{A9FFA147-D2CE-4488-BE31-AEF12E2DC193}">
      <dgm:prSet/>
      <dgm:spPr>
        <a:solidFill>
          <a:srgbClr val="00B050"/>
        </a:solidFill>
      </dgm:spPr>
      <dgm:t>
        <a:bodyPr/>
        <a:lstStyle/>
        <a:p>
          <a:r>
            <a:rPr lang="en-GB"/>
            <a:t>Virement Report</a:t>
          </a:r>
        </a:p>
      </dgm:t>
    </dgm:pt>
    <dgm:pt modelId="{5A713561-325D-4A50-8B35-C8E0EF7D7E62}" type="parTrans" cxnId="{BDCCD32C-BCA8-4DC8-8559-F6F80D00DABA}">
      <dgm:prSet/>
      <dgm:spPr/>
      <dgm:t>
        <a:bodyPr/>
        <a:lstStyle/>
        <a:p>
          <a:endParaRPr lang="en-GB"/>
        </a:p>
      </dgm:t>
    </dgm:pt>
    <dgm:pt modelId="{25681F01-0353-49BB-8F0E-D91CBB93F676}" type="sibTrans" cxnId="{BDCCD32C-BCA8-4DC8-8559-F6F80D00DABA}">
      <dgm:prSet/>
      <dgm:spPr/>
      <dgm:t>
        <a:bodyPr/>
        <a:lstStyle/>
        <a:p>
          <a:endParaRPr lang="en-GB"/>
        </a:p>
      </dgm:t>
    </dgm:pt>
    <dgm:pt modelId="{DF366317-9CDF-4E2F-8380-084FC49AE103}">
      <dgm:prSet/>
      <dgm:spPr/>
      <dgm:t>
        <a:bodyPr/>
        <a:lstStyle/>
        <a:p>
          <a:r>
            <a:rPr lang="en-GB"/>
            <a:t>Outturn Report</a:t>
          </a:r>
        </a:p>
      </dgm:t>
    </dgm:pt>
    <dgm:pt modelId="{1FACEEE7-9CA1-4385-B85C-560DE94A2C49}" type="parTrans" cxnId="{A1E27186-6C28-4C9C-B63A-F799ECE8319A}">
      <dgm:prSet/>
      <dgm:spPr/>
      <dgm:t>
        <a:bodyPr/>
        <a:lstStyle/>
        <a:p>
          <a:endParaRPr lang="en-GB"/>
        </a:p>
      </dgm:t>
    </dgm:pt>
    <dgm:pt modelId="{E914C36C-C8F8-4D9E-B4F2-E1E9863A461D}" type="sibTrans" cxnId="{A1E27186-6C28-4C9C-B63A-F799ECE8319A}">
      <dgm:prSet/>
      <dgm:spPr/>
      <dgm:t>
        <a:bodyPr/>
        <a:lstStyle/>
        <a:p>
          <a:endParaRPr lang="en-GB"/>
        </a:p>
      </dgm:t>
    </dgm:pt>
    <dgm:pt modelId="{20510EE5-68E5-4141-8201-6F1A77121E9D}" type="pres">
      <dgm:prSet presAssocID="{B8ACFF62-52CC-4848-B79E-D5E12B262F4F}" presName="hierChild1" presStyleCnt="0">
        <dgm:presLayoutVars>
          <dgm:orgChart val="1"/>
          <dgm:chPref val="1"/>
          <dgm:dir/>
          <dgm:animOne val="branch"/>
          <dgm:animLvl val="lvl"/>
          <dgm:resizeHandles/>
        </dgm:presLayoutVars>
      </dgm:prSet>
      <dgm:spPr/>
    </dgm:pt>
    <dgm:pt modelId="{D1746648-9A22-403A-87B5-E8C91DC07798}" type="pres">
      <dgm:prSet presAssocID="{11A0536C-D489-4EB4-BE30-CFAD95FF22AC}" presName="hierRoot1" presStyleCnt="0">
        <dgm:presLayoutVars>
          <dgm:hierBranch val="init"/>
        </dgm:presLayoutVars>
      </dgm:prSet>
      <dgm:spPr/>
    </dgm:pt>
    <dgm:pt modelId="{79AD8C0F-0A38-4550-9DFA-7A6B2D0097B4}" type="pres">
      <dgm:prSet presAssocID="{11A0536C-D489-4EB4-BE30-CFAD95FF22AC}" presName="rootComposite1" presStyleCnt="0"/>
      <dgm:spPr/>
    </dgm:pt>
    <dgm:pt modelId="{6E0B10D0-65F1-4441-9952-B9D3DC3F190C}" type="pres">
      <dgm:prSet presAssocID="{11A0536C-D489-4EB4-BE30-CFAD95FF22AC}" presName="rootText1" presStyleLbl="node0" presStyleIdx="0" presStyleCnt="1" custScaleX="603452">
        <dgm:presLayoutVars>
          <dgm:chPref val="3"/>
        </dgm:presLayoutVars>
      </dgm:prSet>
      <dgm:spPr/>
    </dgm:pt>
    <dgm:pt modelId="{949058A1-0A3D-4FA6-BD45-A756669B6912}" type="pres">
      <dgm:prSet presAssocID="{11A0536C-D489-4EB4-BE30-CFAD95FF22AC}" presName="rootConnector1" presStyleLbl="node1" presStyleIdx="0" presStyleCnt="0"/>
      <dgm:spPr/>
    </dgm:pt>
    <dgm:pt modelId="{789CA394-9C4A-4B3C-AFF4-8D34C71EB14F}" type="pres">
      <dgm:prSet presAssocID="{11A0536C-D489-4EB4-BE30-CFAD95FF22AC}" presName="hierChild2" presStyleCnt="0"/>
      <dgm:spPr/>
    </dgm:pt>
    <dgm:pt modelId="{8B427D1C-462C-4138-AAF6-CE0332587A60}" type="pres">
      <dgm:prSet presAssocID="{1331A80D-1CF9-4405-AD27-17F363D99408}" presName="Name37" presStyleLbl="parChTrans1D2" presStyleIdx="0" presStyleCnt="6"/>
      <dgm:spPr/>
    </dgm:pt>
    <dgm:pt modelId="{2AC7E2F2-E74C-4239-9D5F-80A15A7B30F8}" type="pres">
      <dgm:prSet presAssocID="{4EE8BCFC-387C-48AA-8906-BB4B7BFE6568}" presName="hierRoot2" presStyleCnt="0">
        <dgm:presLayoutVars>
          <dgm:hierBranch val="init"/>
        </dgm:presLayoutVars>
      </dgm:prSet>
      <dgm:spPr/>
    </dgm:pt>
    <dgm:pt modelId="{B5761C7E-04D5-4220-9B8B-0FB5DF3BB177}" type="pres">
      <dgm:prSet presAssocID="{4EE8BCFC-387C-48AA-8906-BB4B7BFE6568}" presName="rootComposite" presStyleCnt="0"/>
      <dgm:spPr/>
    </dgm:pt>
    <dgm:pt modelId="{ED54A97B-49DE-4BF0-AD17-6948751EDA04}" type="pres">
      <dgm:prSet presAssocID="{4EE8BCFC-387C-48AA-8906-BB4B7BFE6568}" presName="rootText" presStyleLbl="node2" presStyleIdx="0" presStyleCnt="6">
        <dgm:presLayoutVars>
          <dgm:chPref val="3"/>
        </dgm:presLayoutVars>
      </dgm:prSet>
      <dgm:spPr/>
    </dgm:pt>
    <dgm:pt modelId="{2E6F7085-FF59-437A-9546-44BA349FDE8A}" type="pres">
      <dgm:prSet presAssocID="{4EE8BCFC-387C-48AA-8906-BB4B7BFE6568}" presName="rootConnector" presStyleLbl="node2" presStyleIdx="0" presStyleCnt="6"/>
      <dgm:spPr/>
    </dgm:pt>
    <dgm:pt modelId="{8D5EB182-FF6B-490F-9E4E-BAA0AAE477E0}" type="pres">
      <dgm:prSet presAssocID="{4EE8BCFC-387C-48AA-8906-BB4B7BFE6568}" presName="hierChild4" presStyleCnt="0"/>
      <dgm:spPr/>
    </dgm:pt>
    <dgm:pt modelId="{38446DEB-81C8-4D7A-9949-E78200F4690C}" type="pres">
      <dgm:prSet presAssocID="{F32361FE-D523-4FB6-8C37-4218230C28D4}" presName="Name37" presStyleLbl="parChTrans1D3" presStyleIdx="0" presStyleCnt="18"/>
      <dgm:spPr/>
    </dgm:pt>
    <dgm:pt modelId="{0996E6DB-876D-4947-9263-DC26D2DD898C}" type="pres">
      <dgm:prSet presAssocID="{379A42AF-CDA5-4475-9687-6C659E5B6BF5}" presName="hierRoot2" presStyleCnt="0">
        <dgm:presLayoutVars>
          <dgm:hierBranch val="init"/>
        </dgm:presLayoutVars>
      </dgm:prSet>
      <dgm:spPr/>
    </dgm:pt>
    <dgm:pt modelId="{59FC8E01-FF9C-41ED-A588-C19343D66BCE}" type="pres">
      <dgm:prSet presAssocID="{379A42AF-CDA5-4475-9687-6C659E5B6BF5}" presName="rootComposite" presStyleCnt="0"/>
      <dgm:spPr/>
    </dgm:pt>
    <dgm:pt modelId="{E0A245D3-32BF-4292-ADCA-C54E86ACD815}" type="pres">
      <dgm:prSet presAssocID="{379A42AF-CDA5-4475-9687-6C659E5B6BF5}" presName="rootText" presStyleLbl="node3" presStyleIdx="0" presStyleCnt="18">
        <dgm:presLayoutVars>
          <dgm:chPref val="3"/>
        </dgm:presLayoutVars>
      </dgm:prSet>
      <dgm:spPr/>
    </dgm:pt>
    <dgm:pt modelId="{BB9F5BFF-A127-4DEC-8E15-810C590FB031}" type="pres">
      <dgm:prSet presAssocID="{379A42AF-CDA5-4475-9687-6C659E5B6BF5}" presName="rootConnector" presStyleLbl="node3" presStyleIdx="0" presStyleCnt="18"/>
      <dgm:spPr/>
    </dgm:pt>
    <dgm:pt modelId="{556C8BDA-0A3B-4C25-AF06-BAAA943F07FB}" type="pres">
      <dgm:prSet presAssocID="{379A42AF-CDA5-4475-9687-6C659E5B6BF5}" presName="hierChild4" presStyleCnt="0"/>
      <dgm:spPr/>
    </dgm:pt>
    <dgm:pt modelId="{FFCAB6EF-5276-4AA8-A126-81AC0EA034ED}" type="pres">
      <dgm:prSet presAssocID="{379A42AF-CDA5-4475-9687-6C659E5B6BF5}" presName="hierChild5" presStyleCnt="0"/>
      <dgm:spPr/>
    </dgm:pt>
    <dgm:pt modelId="{9589D04E-B17C-41B8-BA50-BD0BEF11109E}" type="pres">
      <dgm:prSet presAssocID="{652ED4AC-EB7C-4175-AF4B-5B50B3C46D7F}" presName="Name37" presStyleLbl="parChTrans1D3" presStyleIdx="1" presStyleCnt="18"/>
      <dgm:spPr/>
    </dgm:pt>
    <dgm:pt modelId="{39E9E922-0E05-4EED-9FB8-51EB062B793D}" type="pres">
      <dgm:prSet presAssocID="{1A16965A-9FEA-438E-8EF7-0C967E429DF2}" presName="hierRoot2" presStyleCnt="0">
        <dgm:presLayoutVars>
          <dgm:hierBranch val="init"/>
        </dgm:presLayoutVars>
      </dgm:prSet>
      <dgm:spPr/>
    </dgm:pt>
    <dgm:pt modelId="{23657E52-C9B0-4FA5-B273-30C659237CF4}" type="pres">
      <dgm:prSet presAssocID="{1A16965A-9FEA-438E-8EF7-0C967E429DF2}" presName="rootComposite" presStyleCnt="0"/>
      <dgm:spPr/>
    </dgm:pt>
    <dgm:pt modelId="{30C72BF5-8D46-4A4A-B5DA-8D8A4E8E9F23}" type="pres">
      <dgm:prSet presAssocID="{1A16965A-9FEA-438E-8EF7-0C967E429DF2}" presName="rootText" presStyleLbl="node3" presStyleIdx="1" presStyleCnt="18">
        <dgm:presLayoutVars>
          <dgm:chPref val="3"/>
        </dgm:presLayoutVars>
      </dgm:prSet>
      <dgm:spPr/>
    </dgm:pt>
    <dgm:pt modelId="{3599EF76-80C8-4E79-BCB3-51DB79F3BDF6}" type="pres">
      <dgm:prSet presAssocID="{1A16965A-9FEA-438E-8EF7-0C967E429DF2}" presName="rootConnector" presStyleLbl="node3" presStyleIdx="1" presStyleCnt="18"/>
      <dgm:spPr/>
    </dgm:pt>
    <dgm:pt modelId="{82742A63-E97C-4335-AF6C-48C86ACDEB43}" type="pres">
      <dgm:prSet presAssocID="{1A16965A-9FEA-438E-8EF7-0C967E429DF2}" presName="hierChild4" presStyleCnt="0"/>
      <dgm:spPr/>
    </dgm:pt>
    <dgm:pt modelId="{EA7422EA-00D3-4DE0-B3D4-B95E655BAEC8}" type="pres">
      <dgm:prSet presAssocID="{1A16965A-9FEA-438E-8EF7-0C967E429DF2}" presName="hierChild5" presStyleCnt="0"/>
      <dgm:spPr/>
    </dgm:pt>
    <dgm:pt modelId="{1A7D5D3A-B402-4A3B-9633-552773F48B32}" type="pres">
      <dgm:prSet presAssocID="{88B4FA2E-2B0F-48CD-80C6-6E8313442C41}" presName="Name37" presStyleLbl="parChTrans1D3" presStyleIdx="2" presStyleCnt="18"/>
      <dgm:spPr/>
    </dgm:pt>
    <dgm:pt modelId="{0477A070-49F9-4C02-B39E-D3E340F7DF66}" type="pres">
      <dgm:prSet presAssocID="{A78D68CC-328D-443A-877F-B0E6B046DD8B}" presName="hierRoot2" presStyleCnt="0">
        <dgm:presLayoutVars>
          <dgm:hierBranch val="init"/>
        </dgm:presLayoutVars>
      </dgm:prSet>
      <dgm:spPr/>
    </dgm:pt>
    <dgm:pt modelId="{3B161403-9833-492D-A657-8FDAD1172224}" type="pres">
      <dgm:prSet presAssocID="{A78D68CC-328D-443A-877F-B0E6B046DD8B}" presName="rootComposite" presStyleCnt="0"/>
      <dgm:spPr/>
    </dgm:pt>
    <dgm:pt modelId="{29850F03-6803-4E49-B257-9EDC84BCAF4C}" type="pres">
      <dgm:prSet presAssocID="{A78D68CC-328D-443A-877F-B0E6B046DD8B}" presName="rootText" presStyleLbl="node3" presStyleIdx="2" presStyleCnt="18">
        <dgm:presLayoutVars>
          <dgm:chPref val="3"/>
        </dgm:presLayoutVars>
      </dgm:prSet>
      <dgm:spPr/>
    </dgm:pt>
    <dgm:pt modelId="{438C479E-2EE9-4457-830F-DF21855E7162}" type="pres">
      <dgm:prSet presAssocID="{A78D68CC-328D-443A-877F-B0E6B046DD8B}" presName="rootConnector" presStyleLbl="node3" presStyleIdx="2" presStyleCnt="18"/>
      <dgm:spPr/>
    </dgm:pt>
    <dgm:pt modelId="{CF56B47E-B453-4002-AEF4-05D167CA5A42}" type="pres">
      <dgm:prSet presAssocID="{A78D68CC-328D-443A-877F-B0E6B046DD8B}" presName="hierChild4" presStyleCnt="0"/>
      <dgm:spPr/>
    </dgm:pt>
    <dgm:pt modelId="{D191019D-E45A-4685-A44E-B17B48F44D4D}" type="pres">
      <dgm:prSet presAssocID="{A78D68CC-328D-443A-877F-B0E6B046DD8B}" presName="hierChild5" presStyleCnt="0"/>
      <dgm:spPr/>
    </dgm:pt>
    <dgm:pt modelId="{F248EA22-5DEC-4ABE-9A8D-C720DD4DAF58}" type="pres">
      <dgm:prSet presAssocID="{4EE8BCFC-387C-48AA-8906-BB4B7BFE6568}" presName="hierChild5" presStyleCnt="0"/>
      <dgm:spPr/>
    </dgm:pt>
    <dgm:pt modelId="{5E85DDDF-3C6F-45C5-85B0-13D09F6A5191}" type="pres">
      <dgm:prSet presAssocID="{350ABFD0-B236-4A25-B19D-880FBE6BD5D5}" presName="Name37" presStyleLbl="parChTrans1D2" presStyleIdx="1" presStyleCnt="6"/>
      <dgm:spPr/>
    </dgm:pt>
    <dgm:pt modelId="{CD0D76B5-12FE-4808-9D1A-FCB921425428}" type="pres">
      <dgm:prSet presAssocID="{8E4E64D2-283B-4C67-BD7E-B1D801E5CB56}" presName="hierRoot2" presStyleCnt="0">
        <dgm:presLayoutVars>
          <dgm:hierBranch val="init"/>
        </dgm:presLayoutVars>
      </dgm:prSet>
      <dgm:spPr/>
    </dgm:pt>
    <dgm:pt modelId="{F32F1DEA-0A74-46CE-A1F0-C3A9E5FE07F3}" type="pres">
      <dgm:prSet presAssocID="{8E4E64D2-283B-4C67-BD7E-B1D801E5CB56}" presName="rootComposite" presStyleCnt="0"/>
      <dgm:spPr/>
    </dgm:pt>
    <dgm:pt modelId="{9E350667-4F9E-4884-B883-152674F7BA49}" type="pres">
      <dgm:prSet presAssocID="{8E4E64D2-283B-4C67-BD7E-B1D801E5CB56}" presName="rootText" presStyleLbl="node2" presStyleIdx="1" presStyleCnt="6">
        <dgm:presLayoutVars>
          <dgm:chPref val="3"/>
        </dgm:presLayoutVars>
      </dgm:prSet>
      <dgm:spPr/>
    </dgm:pt>
    <dgm:pt modelId="{1C260606-E673-4A8C-A513-6491F8F4E5D8}" type="pres">
      <dgm:prSet presAssocID="{8E4E64D2-283B-4C67-BD7E-B1D801E5CB56}" presName="rootConnector" presStyleLbl="node2" presStyleIdx="1" presStyleCnt="6"/>
      <dgm:spPr/>
    </dgm:pt>
    <dgm:pt modelId="{389C9125-D7FB-4373-AB7A-CF82CA9BD381}" type="pres">
      <dgm:prSet presAssocID="{8E4E64D2-283B-4C67-BD7E-B1D801E5CB56}" presName="hierChild4" presStyleCnt="0"/>
      <dgm:spPr/>
    </dgm:pt>
    <dgm:pt modelId="{5650E4BC-E969-416A-8B03-369AC821F2C5}" type="pres">
      <dgm:prSet presAssocID="{30167CFC-C562-47F9-A142-C79EE2641E36}" presName="Name37" presStyleLbl="parChTrans1D3" presStyleIdx="3" presStyleCnt="18"/>
      <dgm:spPr/>
    </dgm:pt>
    <dgm:pt modelId="{8A5BFBFC-E5D4-4F0C-B749-2C9D5B249E33}" type="pres">
      <dgm:prSet presAssocID="{2E37336B-48B8-4D4C-9144-1EE1CF4A6673}" presName="hierRoot2" presStyleCnt="0">
        <dgm:presLayoutVars>
          <dgm:hierBranch val="init"/>
        </dgm:presLayoutVars>
      </dgm:prSet>
      <dgm:spPr/>
    </dgm:pt>
    <dgm:pt modelId="{0EAB983E-3C7D-4527-BE8C-FCBC32F42BDC}" type="pres">
      <dgm:prSet presAssocID="{2E37336B-48B8-4D4C-9144-1EE1CF4A6673}" presName="rootComposite" presStyleCnt="0"/>
      <dgm:spPr/>
    </dgm:pt>
    <dgm:pt modelId="{D384B541-12CD-4611-B062-8634B8DE8182}" type="pres">
      <dgm:prSet presAssocID="{2E37336B-48B8-4D4C-9144-1EE1CF4A6673}" presName="rootText" presStyleLbl="node3" presStyleIdx="3" presStyleCnt="18">
        <dgm:presLayoutVars>
          <dgm:chPref val="3"/>
        </dgm:presLayoutVars>
      </dgm:prSet>
      <dgm:spPr/>
    </dgm:pt>
    <dgm:pt modelId="{D881FE69-1BE2-493E-AEA8-086814A4FFD6}" type="pres">
      <dgm:prSet presAssocID="{2E37336B-48B8-4D4C-9144-1EE1CF4A6673}" presName="rootConnector" presStyleLbl="node3" presStyleIdx="3" presStyleCnt="18"/>
      <dgm:spPr/>
    </dgm:pt>
    <dgm:pt modelId="{7157336F-4547-4B76-800B-B2289CC9D9E9}" type="pres">
      <dgm:prSet presAssocID="{2E37336B-48B8-4D4C-9144-1EE1CF4A6673}" presName="hierChild4" presStyleCnt="0"/>
      <dgm:spPr/>
    </dgm:pt>
    <dgm:pt modelId="{5FABA94E-AFDE-49AB-9FFD-D88A6C673053}" type="pres">
      <dgm:prSet presAssocID="{2E37336B-48B8-4D4C-9144-1EE1CF4A6673}" presName="hierChild5" presStyleCnt="0"/>
      <dgm:spPr/>
    </dgm:pt>
    <dgm:pt modelId="{39CC461E-F2FC-4737-B97C-829EB2121AA5}" type="pres">
      <dgm:prSet presAssocID="{FA18B6CA-C099-412F-AF46-572E9133B680}" presName="Name37" presStyleLbl="parChTrans1D3" presStyleIdx="4" presStyleCnt="18"/>
      <dgm:spPr/>
    </dgm:pt>
    <dgm:pt modelId="{7730321D-5EED-47B9-88B1-161F77E92FC3}" type="pres">
      <dgm:prSet presAssocID="{B69BD007-90F4-4E98-9643-67F1E6A7D722}" presName="hierRoot2" presStyleCnt="0">
        <dgm:presLayoutVars>
          <dgm:hierBranch val="init"/>
        </dgm:presLayoutVars>
      </dgm:prSet>
      <dgm:spPr/>
    </dgm:pt>
    <dgm:pt modelId="{FB430CF2-BA31-4A60-A03E-DDCBF7140032}" type="pres">
      <dgm:prSet presAssocID="{B69BD007-90F4-4E98-9643-67F1E6A7D722}" presName="rootComposite" presStyleCnt="0"/>
      <dgm:spPr/>
    </dgm:pt>
    <dgm:pt modelId="{68F5C1C7-9C2A-416A-B431-30A10CA1827D}" type="pres">
      <dgm:prSet presAssocID="{B69BD007-90F4-4E98-9643-67F1E6A7D722}" presName="rootText" presStyleLbl="node3" presStyleIdx="4" presStyleCnt="18">
        <dgm:presLayoutVars>
          <dgm:chPref val="3"/>
        </dgm:presLayoutVars>
      </dgm:prSet>
      <dgm:spPr/>
    </dgm:pt>
    <dgm:pt modelId="{E369F56F-AF8A-4B84-8AC2-09DFFDCBA280}" type="pres">
      <dgm:prSet presAssocID="{B69BD007-90F4-4E98-9643-67F1E6A7D722}" presName="rootConnector" presStyleLbl="node3" presStyleIdx="4" presStyleCnt="18"/>
      <dgm:spPr/>
    </dgm:pt>
    <dgm:pt modelId="{EACD4298-064E-4370-9CAD-15E19E20FECF}" type="pres">
      <dgm:prSet presAssocID="{B69BD007-90F4-4E98-9643-67F1E6A7D722}" presName="hierChild4" presStyleCnt="0"/>
      <dgm:spPr/>
    </dgm:pt>
    <dgm:pt modelId="{DC9B35F4-1121-4F03-9EBC-A08A6CE9B602}" type="pres">
      <dgm:prSet presAssocID="{B69BD007-90F4-4E98-9643-67F1E6A7D722}" presName="hierChild5" presStyleCnt="0"/>
      <dgm:spPr/>
    </dgm:pt>
    <dgm:pt modelId="{36FD3E5E-AD8D-4786-9FFB-29EEE74E9AA5}" type="pres">
      <dgm:prSet presAssocID="{E27EC962-822F-4605-945A-E394DA36E71A}" presName="Name37" presStyleLbl="parChTrans1D3" presStyleIdx="5" presStyleCnt="18"/>
      <dgm:spPr/>
    </dgm:pt>
    <dgm:pt modelId="{94067680-71E7-489C-AADC-C8188F02E17C}" type="pres">
      <dgm:prSet presAssocID="{45A39B18-F522-48F3-99C1-B06948A6FAA2}" presName="hierRoot2" presStyleCnt="0">
        <dgm:presLayoutVars>
          <dgm:hierBranch val="init"/>
        </dgm:presLayoutVars>
      </dgm:prSet>
      <dgm:spPr/>
    </dgm:pt>
    <dgm:pt modelId="{853B897B-5B28-4135-962B-E7BB9462A095}" type="pres">
      <dgm:prSet presAssocID="{45A39B18-F522-48F3-99C1-B06948A6FAA2}" presName="rootComposite" presStyleCnt="0"/>
      <dgm:spPr/>
    </dgm:pt>
    <dgm:pt modelId="{423E9504-B94B-4D8D-8DCB-B610589D2233}" type="pres">
      <dgm:prSet presAssocID="{45A39B18-F522-48F3-99C1-B06948A6FAA2}" presName="rootText" presStyleLbl="node3" presStyleIdx="5" presStyleCnt="18">
        <dgm:presLayoutVars>
          <dgm:chPref val="3"/>
        </dgm:presLayoutVars>
      </dgm:prSet>
      <dgm:spPr/>
    </dgm:pt>
    <dgm:pt modelId="{33ABAEA7-45CC-4621-BE8E-C7E5F447B2A4}" type="pres">
      <dgm:prSet presAssocID="{45A39B18-F522-48F3-99C1-B06948A6FAA2}" presName="rootConnector" presStyleLbl="node3" presStyleIdx="5" presStyleCnt="18"/>
      <dgm:spPr/>
    </dgm:pt>
    <dgm:pt modelId="{6C468ED3-F9FE-4BC1-97CB-06EEE702926A}" type="pres">
      <dgm:prSet presAssocID="{45A39B18-F522-48F3-99C1-B06948A6FAA2}" presName="hierChild4" presStyleCnt="0"/>
      <dgm:spPr/>
    </dgm:pt>
    <dgm:pt modelId="{DE02B35F-2131-47BE-AA51-B03ECED04D2E}" type="pres">
      <dgm:prSet presAssocID="{45A39B18-F522-48F3-99C1-B06948A6FAA2}" presName="hierChild5" presStyleCnt="0"/>
      <dgm:spPr/>
    </dgm:pt>
    <dgm:pt modelId="{E5232109-A9E0-4BFE-B386-16FAA7760F2C}" type="pres">
      <dgm:prSet presAssocID="{8E4E64D2-283B-4C67-BD7E-B1D801E5CB56}" presName="hierChild5" presStyleCnt="0"/>
      <dgm:spPr/>
    </dgm:pt>
    <dgm:pt modelId="{EC2EBF0A-7C65-43A5-842D-1531D4BD48B2}" type="pres">
      <dgm:prSet presAssocID="{119A771F-BBE9-4CFC-9E7C-6BEBD46CC991}" presName="Name37" presStyleLbl="parChTrans1D2" presStyleIdx="2" presStyleCnt="6"/>
      <dgm:spPr/>
    </dgm:pt>
    <dgm:pt modelId="{1BA29DBA-EBC3-4828-BCAF-CA67F7DBD7EA}" type="pres">
      <dgm:prSet presAssocID="{8B99CE24-516C-4A07-A9EA-76215CC49C58}" presName="hierRoot2" presStyleCnt="0">
        <dgm:presLayoutVars>
          <dgm:hierBranch val="init"/>
        </dgm:presLayoutVars>
      </dgm:prSet>
      <dgm:spPr/>
    </dgm:pt>
    <dgm:pt modelId="{76B568DD-D9B7-4B78-B654-F69AA9F3B61B}" type="pres">
      <dgm:prSet presAssocID="{8B99CE24-516C-4A07-A9EA-76215CC49C58}" presName="rootComposite" presStyleCnt="0"/>
      <dgm:spPr/>
    </dgm:pt>
    <dgm:pt modelId="{4A55D769-7A1A-4E9B-AB16-D42E6FE06F92}" type="pres">
      <dgm:prSet presAssocID="{8B99CE24-516C-4A07-A9EA-76215CC49C58}" presName="rootText" presStyleLbl="node2" presStyleIdx="2" presStyleCnt="6">
        <dgm:presLayoutVars>
          <dgm:chPref val="3"/>
        </dgm:presLayoutVars>
      </dgm:prSet>
      <dgm:spPr/>
    </dgm:pt>
    <dgm:pt modelId="{5AAFE96A-54BF-4F5B-957B-CB3BF7B1BFC4}" type="pres">
      <dgm:prSet presAssocID="{8B99CE24-516C-4A07-A9EA-76215CC49C58}" presName="rootConnector" presStyleLbl="node2" presStyleIdx="2" presStyleCnt="6"/>
      <dgm:spPr/>
    </dgm:pt>
    <dgm:pt modelId="{6DC77206-4D2F-4162-8AFE-2061772979B0}" type="pres">
      <dgm:prSet presAssocID="{8B99CE24-516C-4A07-A9EA-76215CC49C58}" presName="hierChild4" presStyleCnt="0"/>
      <dgm:spPr/>
    </dgm:pt>
    <dgm:pt modelId="{27A4712C-51C3-4810-B9C4-0AA7691BFC66}" type="pres">
      <dgm:prSet presAssocID="{131F4BB7-C3EA-420B-8540-44114D7C8237}" presName="Name37" presStyleLbl="parChTrans1D3" presStyleIdx="6" presStyleCnt="18"/>
      <dgm:spPr/>
    </dgm:pt>
    <dgm:pt modelId="{23731166-D9BD-4BB9-B1E9-B5747520DC72}" type="pres">
      <dgm:prSet presAssocID="{BAC717B6-7F2B-404E-B699-7775DBEFA65D}" presName="hierRoot2" presStyleCnt="0">
        <dgm:presLayoutVars>
          <dgm:hierBranch val="init"/>
        </dgm:presLayoutVars>
      </dgm:prSet>
      <dgm:spPr/>
    </dgm:pt>
    <dgm:pt modelId="{5160A24F-C65F-41A2-AEE9-35B5FB6FAB28}" type="pres">
      <dgm:prSet presAssocID="{BAC717B6-7F2B-404E-B699-7775DBEFA65D}" presName="rootComposite" presStyleCnt="0"/>
      <dgm:spPr/>
    </dgm:pt>
    <dgm:pt modelId="{FD4D6957-7C4E-4CD3-9E76-B268F5E1E8B8}" type="pres">
      <dgm:prSet presAssocID="{BAC717B6-7F2B-404E-B699-7775DBEFA65D}" presName="rootText" presStyleLbl="node3" presStyleIdx="6" presStyleCnt="18">
        <dgm:presLayoutVars>
          <dgm:chPref val="3"/>
        </dgm:presLayoutVars>
      </dgm:prSet>
      <dgm:spPr/>
    </dgm:pt>
    <dgm:pt modelId="{BEDFE37E-2792-4D49-8CAF-24D34B7A23FF}" type="pres">
      <dgm:prSet presAssocID="{BAC717B6-7F2B-404E-B699-7775DBEFA65D}" presName="rootConnector" presStyleLbl="node3" presStyleIdx="6" presStyleCnt="18"/>
      <dgm:spPr/>
    </dgm:pt>
    <dgm:pt modelId="{B33D972D-6ECA-4BD3-B093-CE250D283401}" type="pres">
      <dgm:prSet presAssocID="{BAC717B6-7F2B-404E-B699-7775DBEFA65D}" presName="hierChild4" presStyleCnt="0"/>
      <dgm:spPr/>
    </dgm:pt>
    <dgm:pt modelId="{14D8A872-95CD-479B-A9B6-FEAD6380E816}" type="pres">
      <dgm:prSet presAssocID="{BAC717B6-7F2B-404E-B699-7775DBEFA65D}" presName="hierChild5" presStyleCnt="0"/>
      <dgm:spPr/>
    </dgm:pt>
    <dgm:pt modelId="{B80D9C97-58ED-4661-87A8-D8A39BFBDA30}" type="pres">
      <dgm:prSet presAssocID="{15B2AD5A-FEEA-42BB-B23D-51C8122BFADC}" presName="Name37" presStyleLbl="parChTrans1D3" presStyleIdx="7" presStyleCnt="18"/>
      <dgm:spPr/>
    </dgm:pt>
    <dgm:pt modelId="{E8204494-17C4-40EF-964E-8B7945FDB4D0}" type="pres">
      <dgm:prSet presAssocID="{B9302995-7C4B-4508-8EFD-3869051B6FD5}" presName="hierRoot2" presStyleCnt="0">
        <dgm:presLayoutVars>
          <dgm:hierBranch val="init"/>
        </dgm:presLayoutVars>
      </dgm:prSet>
      <dgm:spPr/>
    </dgm:pt>
    <dgm:pt modelId="{C1227CF9-5C53-4802-BAB6-8790B7FEC2CC}" type="pres">
      <dgm:prSet presAssocID="{B9302995-7C4B-4508-8EFD-3869051B6FD5}" presName="rootComposite" presStyleCnt="0"/>
      <dgm:spPr/>
    </dgm:pt>
    <dgm:pt modelId="{5146298E-903F-4D9A-8937-8F45A22B5FA6}" type="pres">
      <dgm:prSet presAssocID="{B9302995-7C4B-4508-8EFD-3869051B6FD5}" presName="rootText" presStyleLbl="node3" presStyleIdx="7" presStyleCnt="18">
        <dgm:presLayoutVars>
          <dgm:chPref val="3"/>
        </dgm:presLayoutVars>
      </dgm:prSet>
      <dgm:spPr/>
    </dgm:pt>
    <dgm:pt modelId="{7222A626-EFC9-4C67-85A2-E267DAC8798F}" type="pres">
      <dgm:prSet presAssocID="{B9302995-7C4B-4508-8EFD-3869051B6FD5}" presName="rootConnector" presStyleLbl="node3" presStyleIdx="7" presStyleCnt="18"/>
      <dgm:spPr/>
    </dgm:pt>
    <dgm:pt modelId="{A9375757-1A62-4245-88BE-E36221D2DCF4}" type="pres">
      <dgm:prSet presAssocID="{B9302995-7C4B-4508-8EFD-3869051B6FD5}" presName="hierChild4" presStyleCnt="0"/>
      <dgm:spPr/>
    </dgm:pt>
    <dgm:pt modelId="{C505DC02-CA21-43ED-AAE9-5280DA4BF803}" type="pres">
      <dgm:prSet presAssocID="{B9302995-7C4B-4508-8EFD-3869051B6FD5}" presName="hierChild5" presStyleCnt="0"/>
      <dgm:spPr/>
    </dgm:pt>
    <dgm:pt modelId="{B2A8113E-C927-4874-A190-FB1B3B6F8CDB}" type="pres">
      <dgm:prSet presAssocID="{BA2E7B81-A9A9-4EA7-A8E3-BF47594D73EF}" presName="Name37" presStyleLbl="parChTrans1D3" presStyleIdx="8" presStyleCnt="18"/>
      <dgm:spPr/>
    </dgm:pt>
    <dgm:pt modelId="{5B89FAF5-03A4-43B8-BFD6-AA2ACEAC2519}" type="pres">
      <dgm:prSet presAssocID="{3C4A1041-49CE-43C6-8519-92DDDA671CAA}" presName="hierRoot2" presStyleCnt="0">
        <dgm:presLayoutVars>
          <dgm:hierBranch val="init"/>
        </dgm:presLayoutVars>
      </dgm:prSet>
      <dgm:spPr/>
    </dgm:pt>
    <dgm:pt modelId="{D329CB22-C53A-4A66-B2E8-6293B3653A8C}" type="pres">
      <dgm:prSet presAssocID="{3C4A1041-49CE-43C6-8519-92DDDA671CAA}" presName="rootComposite" presStyleCnt="0"/>
      <dgm:spPr/>
    </dgm:pt>
    <dgm:pt modelId="{32400061-F4F6-4AC5-83A2-C8415BCE02B3}" type="pres">
      <dgm:prSet presAssocID="{3C4A1041-49CE-43C6-8519-92DDDA671CAA}" presName="rootText" presStyleLbl="node3" presStyleIdx="8" presStyleCnt="18">
        <dgm:presLayoutVars>
          <dgm:chPref val="3"/>
        </dgm:presLayoutVars>
      </dgm:prSet>
      <dgm:spPr/>
    </dgm:pt>
    <dgm:pt modelId="{E8657148-F82F-4C75-9629-546847D7EA78}" type="pres">
      <dgm:prSet presAssocID="{3C4A1041-49CE-43C6-8519-92DDDA671CAA}" presName="rootConnector" presStyleLbl="node3" presStyleIdx="8" presStyleCnt="18"/>
      <dgm:spPr/>
    </dgm:pt>
    <dgm:pt modelId="{3150D5A4-C004-4758-BC6D-27D8174D4EE5}" type="pres">
      <dgm:prSet presAssocID="{3C4A1041-49CE-43C6-8519-92DDDA671CAA}" presName="hierChild4" presStyleCnt="0"/>
      <dgm:spPr/>
    </dgm:pt>
    <dgm:pt modelId="{A3C59432-0F56-453E-AD49-0B16B421B5A2}" type="pres">
      <dgm:prSet presAssocID="{3C4A1041-49CE-43C6-8519-92DDDA671CAA}" presName="hierChild5" presStyleCnt="0"/>
      <dgm:spPr/>
    </dgm:pt>
    <dgm:pt modelId="{00CA7820-436B-48E4-9228-466DA1794CFA}" type="pres">
      <dgm:prSet presAssocID="{1FACEEE7-9CA1-4385-B85C-560DE94A2C49}" presName="Name37" presStyleLbl="parChTrans1D3" presStyleIdx="9" presStyleCnt="18"/>
      <dgm:spPr/>
    </dgm:pt>
    <dgm:pt modelId="{47A755F2-4D6B-4F9C-86D5-EF148E76016D}" type="pres">
      <dgm:prSet presAssocID="{DF366317-9CDF-4E2F-8380-084FC49AE103}" presName="hierRoot2" presStyleCnt="0">
        <dgm:presLayoutVars>
          <dgm:hierBranch val="init"/>
        </dgm:presLayoutVars>
      </dgm:prSet>
      <dgm:spPr/>
    </dgm:pt>
    <dgm:pt modelId="{1889A58D-AC09-44B3-81E0-E17924EC2935}" type="pres">
      <dgm:prSet presAssocID="{DF366317-9CDF-4E2F-8380-084FC49AE103}" presName="rootComposite" presStyleCnt="0"/>
      <dgm:spPr/>
    </dgm:pt>
    <dgm:pt modelId="{1348BA13-20AD-4069-83BD-3B31EA9A7E4E}" type="pres">
      <dgm:prSet presAssocID="{DF366317-9CDF-4E2F-8380-084FC49AE103}" presName="rootText" presStyleLbl="node3" presStyleIdx="9" presStyleCnt="18">
        <dgm:presLayoutVars>
          <dgm:chPref val="3"/>
        </dgm:presLayoutVars>
      </dgm:prSet>
      <dgm:spPr/>
    </dgm:pt>
    <dgm:pt modelId="{DE20561C-3343-4B30-8314-076070E5225D}" type="pres">
      <dgm:prSet presAssocID="{DF366317-9CDF-4E2F-8380-084FC49AE103}" presName="rootConnector" presStyleLbl="node3" presStyleIdx="9" presStyleCnt="18"/>
      <dgm:spPr/>
    </dgm:pt>
    <dgm:pt modelId="{49350DB6-ABC3-4AA3-A215-18388449B954}" type="pres">
      <dgm:prSet presAssocID="{DF366317-9CDF-4E2F-8380-084FC49AE103}" presName="hierChild4" presStyleCnt="0"/>
      <dgm:spPr/>
    </dgm:pt>
    <dgm:pt modelId="{7DFA933E-2C8A-433E-B8DA-A22E888D669B}" type="pres">
      <dgm:prSet presAssocID="{DF366317-9CDF-4E2F-8380-084FC49AE103}" presName="hierChild5" presStyleCnt="0"/>
      <dgm:spPr/>
    </dgm:pt>
    <dgm:pt modelId="{7CE4AF02-C370-412B-AD82-A349FEB66112}" type="pres">
      <dgm:prSet presAssocID="{5A713561-325D-4A50-8B35-C8E0EF7D7E62}" presName="Name37" presStyleLbl="parChTrans1D3" presStyleIdx="10" presStyleCnt="18"/>
      <dgm:spPr/>
    </dgm:pt>
    <dgm:pt modelId="{631614CF-B2CC-40D2-8422-582F610CA45E}" type="pres">
      <dgm:prSet presAssocID="{A9FFA147-D2CE-4488-BE31-AEF12E2DC193}" presName="hierRoot2" presStyleCnt="0">
        <dgm:presLayoutVars>
          <dgm:hierBranch val="init"/>
        </dgm:presLayoutVars>
      </dgm:prSet>
      <dgm:spPr/>
    </dgm:pt>
    <dgm:pt modelId="{2728F676-72BA-49EA-B170-73DAE55D4945}" type="pres">
      <dgm:prSet presAssocID="{A9FFA147-D2CE-4488-BE31-AEF12E2DC193}" presName="rootComposite" presStyleCnt="0"/>
      <dgm:spPr/>
    </dgm:pt>
    <dgm:pt modelId="{806AA6D7-A68D-4E12-A3B4-FB9D9002A3F0}" type="pres">
      <dgm:prSet presAssocID="{A9FFA147-D2CE-4488-BE31-AEF12E2DC193}" presName="rootText" presStyleLbl="node3" presStyleIdx="10" presStyleCnt="18">
        <dgm:presLayoutVars>
          <dgm:chPref val="3"/>
        </dgm:presLayoutVars>
      </dgm:prSet>
      <dgm:spPr/>
    </dgm:pt>
    <dgm:pt modelId="{403B2353-963B-46FD-A251-7581FCDB7961}" type="pres">
      <dgm:prSet presAssocID="{A9FFA147-D2CE-4488-BE31-AEF12E2DC193}" presName="rootConnector" presStyleLbl="node3" presStyleIdx="10" presStyleCnt="18"/>
      <dgm:spPr/>
    </dgm:pt>
    <dgm:pt modelId="{F6924188-0E50-4F6E-A55F-869B3623CFC5}" type="pres">
      <dgm:prSet presAssocID="{A9FFA147-D2CE-4488-BE31-AEF12E2DC193}" presName="hierChild4" presStyleCnt="0"/>
      <dgm:spPr/>
    </dgm:pt>
    <dgm:pt modelId="{6BDCAE96-1B9A-412F-9AA9-49E3FBF191E0}" type="pres">
      <dgm:prSet presAssocID="{A9FFA147-D2CE-4488-BE31-AEF12E2DC193}" presName="hierChild5" presStyleCnt="0"/>
      <dgm:spPr/>
    </dgm:pt>
    <dgm:pt modelId="{B911B115-D1E2-41D4-B85C-F7EEB96C892D}" type="pres">
      <dgm:prSet presAssocID="{8B99CE24-516C-4A07-A9EA-76215CC49C58}" presName="hierChild5" presStyleCnt="0"/>
      <dgm:spPr/>
    </dgm:pt>
    <dgm:pt modelId="{4E6D1932-84FB-44BF-B261-AEFB99E92FA0}" type="pres">
      <dgm:prSet presAssocID="{69505931-05B8-46EA-8FA6-1797FF7D45E5}" presName="Name37" presStyleLbl="parChTrans1D2" presStyleIdx="3" presStyleCnt="6"/>
      <dgm:spPr/>
    </dgm:pt>
    <dgm:pt modelId="{E74ED988-860B-4C4A-917B-C46A9BF7C8C0}" type="pres">
      <dgm:prSet presAssocID="{8A15DCF0-96A1-4C9C-BDEE-AE44E2019DA0}" presName="hierRoot2" presStyleCnt="0">
        <dgm:presLayoutVars>
          <dgm:hierBranch val="init"/>
        </dgm:presLayoutVars>
      </dgm:prSet>
      <dgm:spPr/>
    </dgm:pt>
    <dgm:pt modelId="{86C7798C-00DD-4A9E-A8BF-60BEB054C2B1}" type="pres">
      <dgm:prSet presAssocID="{8A15DCF0-96A1-4C9C-BDEE-AE44E2019DA0}" presName="rootComposite" presStyleCnt="0"/>
      <dgm:spPr/>
    </dgm:pt>
    <dgm:pt modelId="{560952CA-AC16-4F76-ADA3-70522CBDF154}" type="pres">
      <dgm:prSet presAssocID="{8A15DCF0-96A1-4C9C-BDEE-AE44E2019DA0}" presName="rootText" presStyleLbl="node2" presStyleIdx="3" presStyleCnt="6">
        <dgm:presLayoutVars>
          <dgm:chPref val="3"/>
        </dgm:presLayoutVars>
      </dgm:prSet>
      <dgm:spPr/>
    </dgm:pt>
    <dgm:pt modelId="{053117C3-5AEA-4549-A933-EE0187D712AE}" type="pres">
      <dgm:prSet presAssocID="{8A15DCF0-96A1-4C9C-BDEE-AE44E2019DA0}" presName="rootConnector" presStyleLbl="node2" presStyleIdx="3" presStyleCnt="6"/>
      <dgm:spPr/>
    </dgm:pt>
    <dgm:pt modelId="{DAD36393-0299-4771-98A4-78F0F4242C6B}" type="pres">
      <dgm:prSet presAssocID="{8A15DCF0-96A1-4C9C-BDEE-AE44E2019DA0}" presName="hierChild4" presStyleCnt="0"/>
      <dgm:spPr/>
    </dgm:pt>
    <dgm:pt modelId="{B9E9E187-5294-4163-873B-997B096F3385}" type="pres">
      <dgm:prSet presAssocID="{4238A3C6-1027-49B4-909A-D0998F78C9D8}" presName="Name37" presStyleLbl="parChTrans1D3" presStyleIdx="11" presStyleCnt="18"/>
      <dgm:spPr/>
    </dgm:pt>
    <dgm:pt modelId="{5F3402FE-ACC2-42F2-9487-97ABBDA7DB45}" type="pres">
      <dgm:prSet presAssocID="{E25D1FD7-8B06-4C8F-B5CA-9881A32483BD}" presName="hierRoot2" presStyleCnt="0">
        <dgm:presLayoutVars>
          <dgm:hierBranch val="init"/>
        </dgm:presLayoutVars>
      </dgm:prSet>
      <dgm:spPr/>
    </dgm:pt>
    <dgm:pt modelId="{FB5C1579-7DDA-4006-837E-19AD2BBBAD43}" type="pres">
      <dgm:prSet presAssocID="{E25D1FD7-8B06-4C8F-B5CA-9881A32483BD}" presName="rootComposite" presStyleCnt="0"/>
      <dgm:spPr/>
    </dgm:pt>
    <dgm:pt modelId="{2E92B25F-F565-4B81-8181-3DD9A16B26C0}" type="pres">
      <dgm:prSet presAssocID="{E25D1FD7-8B06-4C8F-B5CA-9881A32483BD}" presName="rootText" presStyleLbl="node3" presStyleIdx="11" presStyleCnt="18">
        <dgm:presLayoutVars>
          <dgm:chPref val="3"/>
        </dgm:presLayoutVars>
      </dgm:prSet>
      <dgm:spPr/>
    </dgm:pt>
    <dgm:pt modelId="{87954CC5-B600-41C4-9854-F0E39BB8A557}" type="pres">
      <dgm:prSet presAssocID="{E25D1FD7-8B06-4C8F-B5CA-9881A32483BD}" presName="rootConnector" presStyleLbl="node3" presStyleIdx="11" presStyleCnt="18"/>
      <dgm:spPr/>
    </dgm:pt>
    <dgm:pt modelId="{AF8FC037-B5D9-4D46-BC50-90288B2AC259}" type="pres">
      <dgm:prSet presAssocID="{E25D1FD7-8B06-4C8F-B5CA-9881A32483BD}" presName="hierChild4" presStyleCnt="0"/>
      <dgm:spPr/>
    </dgm:pt>
    <dgm:pt modelId="{6C0C9D49-B55E-4AB6-892E-D6714291AF29}" type="pres">
      <dgm:prSet presAssocID="{E25D1FD7-8B06-4C8F-B5CA-9881A32483BD}" presName="hierChild5" presStyleCnt="0"/>
      <dgm:spPr/>
    </dgm:pt>
    <dgm:pt modelId="{7934F0BB-981C-4630-9AB2-54BE6078E9A5}" type="pres">
      <dgm:prSet presAssocID="{8A15DCF0-96A1-4C9C-BDEE-AE44E2019DA0}" presName="hierChild5" presStyleCnt="0"/>
      <dgm:spPr/>
    </dgm:pt>
    <dgm:pt modelId="{CD017403-54F6-4628-B896-EA4690A71E1F}" type="pres">
      <dgm:prSet presAssocID="{F08BDA89-ECE8-4CC4-AA68-53A7EED1FCCF}" presName="Name37" presStyleLbl="parChTrans1D2" presStyleIdx="4" presStyleCnt="6"/>
      <dgm:spPr/>
    </dgm:pt>
    <dgm:pt modelId="{504D612D-6146-4124-A309-F0D5244EA178}" type="pres">
      <dgm:prSet presAssocID="{3485B649-71BA-4972-B3CC-869E77A2036B}" presName="hierRoot2" presStyleCnt="0">
        <dgm:presLayoutVars>
          <dgm:hierBranch val="init"/>
        </dgm:presLayoutVars>
      </dgm:prSet>
      <dgm:spPr/>
    </dgm:pt>
    <dgm:pt modelId="{78D223CC-2BB6-4535-AE2D-57D58824FB4F}" type="pres">
      <dgm:prSet presAssocID="{3485B649-71BA-4972-B3CC-869E77A2036B}" presName="rootComposite" presStyleCnt="0"/>
      <dgm:spPr/>
    </dgm:pt>
    <dgm:pt modelId="{F49CF6FD-F453-48D2-BDB5-82B6803E904F}" type="pres">
      <dgm:prSet presAssocID="{3485B649-71BA-4972-B3CC-869E77A2036B}" presName="rootText" presStyleLbl="node2" presStyleIdx="4" presStyleCnt="6">
        <dgm:presLayoutVars>
          <dgm:chPref val="3"/>
        </dgm:presLayoutVars>
      </dgm:prSet>
      <dgm:spPr/>
    </dgm:pt>
    <dgm:pt modelId="{1F2B754D-5B2F-420C-930A-7AF9CEB8EF95}" type="pres">
      <dgm:prSet presAssocID="{3485B649-71BA-4972-B3CC-869E77A2036B}" presName="rootConnector" presStyleLbl="node2" presStyleIdx="4" presStyleCnt="6"/>
      <dgm:spPr/>
    </dgm:pt>
    <dgm:pt modelId="{056D3DED-0280-44AC-8FCF-8A3DC3A1C80A}" type="pres">
      <dgm:prSet presAssocID="{3485B649-71BA-4972-B3CC-869E77A2036B}" presName="hierChild4" presStyleCnt="0"/>
      <dgm:spPr/>
    </dgm:pt>
    <dgm:pt modelId="{CC464CD3-32CB-475B-BB0C-1655A9D340A9}" type="pres">
      <dgm:prSet presAssocID="{4E2C4C87-8E4B-4F63-B8DD-664A64936A27}" presName="Name37" presStyleLbl="parChTrans1D3" presStyleIdx="12" presStyleCnt="18"/>
      <dgm:spPr/>
    </dgm:pt>
    <dgm:pt modelId="{CAB81672-D67D-4E5B-9D46-59A2B6F3595E}" type="pres">
      <dgm:prSet presAssocID="{2AE560AB-8479-4E51-87B0-D6581C03A228}" presName="hierRoot2" presStyleCnt="0">
        <dgm:presLayoutVars>
          <dgm:hierBranch val="init"/>
        </dgm:presLayoutVars>
      </dgm:prSet>
      <dgm:spPr/>
    </dgm:pt>
    <dgm:pt modelId="{D7296D1E-0D1D-4D2B-B718-A88F59659846}" type="pres">
      <dgm:prSet presAssocID="{2AE560AB-8479-4E51-87B0-D6581C03A228}" presName="rootComposite" presStyleCnt="0"/>
      <dgm:spPr/>
    </dgm:pt>
    <dgm:pt modelId="{F5CF017B-386C-412B-BB18-2462692B6328}" type="pres">
      <dgm:prSet presAssocID="{2AE560AB-8479-4E51-87B0-D6581C03A228}" presName="rootText" presStyleLbl="node3" presStyleIdx="12" presStyleCnt="18">
        <dgm:presLayoutVars>
          <dgm:chPref val="3"/>
        </dgm:presLayoutVars>
      </dgm:prSet>
      <dgm:spPr/>
    </dgm:pt>
    <dgm:pt modelId="{BCDA9CF5-4987-4017-AE76-50AACB34690B}" type="pres">
      <dgm:prSet presAssocID="{2AE560AB-8479-4E51-87B0-D6581C03A228}" presName="rootConnector" presStyleLbl="node3" presStyleIdx="12" presStyleCnt="18"/>
      <dgm:spPr/>
    </dgm:pt>
    <dgm:pt modelId="{1D0DC3E3-927F-46B2-AC83-3E5DC1D5CAB4}" type="pres">
      <dgm:prSet presAssocID="{2AE560AB-8479-4E51-87B0-D6581C03A228}" presName="hierChild4" presStyleCnt="0"/>
      <dgm:spPr/>
    </dgm:pt>
    <dgm:pt modelId="{936E109C-4991-425F-88A0-6BBECF6CDD9E}" type="pres">
      <dgm:prSet presAssocID="{2AE560AB-8479-4E51-87B0-D6581C03A228}" presName="hierChild5" presStyleCnt="0"/>
      <dgm:spPr/>
    </dgm:pt>
    <dgm:pt modelId="{7CED16C1-4BB4-4E15-86FA-BA13A31DDDB5}" type="pres">
      <dgm:prSet presAssocID="{EF2A54D6-98BC-474D-B3CE-3CA4550C48C6}" presName="Name37" presStyleLbl="parChTrans1D3" presStyleIdx="13" presStyleCnt="18"/>
      <dgm:spPr/>
    </dgm:pt>
    <dgm:pt modelId="{BF220097-460B-48BC-85F7-E6A9FDD721D1}" type="pres">
      <dgm:prSet presAssocID="{285075E8-CD47-4CC5-8FFE-A8EFFF17DFDF}" presName="hierRoot2" presStyleCnt="0">
        <dgm:presLayoutVars>
          <dgm:hierBranch val="init"/>
        </dgm:presLayoutVars>
      </dgm:prSet>
      <dgm:spPr/>
    </dgm:pt>
    <dgm:pt modelId="{0DA33587-E232-42C6-9D6A-18EFC1E31F80}" type="pres">
      <dgm:prSet presAssocID="{285075E8-CD47-4CC5-8FFE-A8EFFF17DFDF}" presName="rootComposite" presStyleCnt="0"/>
      <dgm:spPr/>
    </dgm:pt>
    <dgm:pt modelId="{1C52D4BA-1CEE-4393-8FD0-BE55FA602D9E}" type="pres">
      <dgm:prSet presAssocID="{285075E8-CD47-4CC5-8FFE-A8EFFF17DFDF}" presName="rootText" presStyleLbl="node3" presStyleIdx="13" presStyleCnt="18">
        <dgm:presLayoutVars>
          <dgm:chPref val="3"/>
        </dgm:presLayoutVars>
      </dgm:prSet>
      <dgm:spPr/>
    </dgm:pt>
    <dgm:pt modelId="{AEBF944A-3323-4438-B284-ACC3A6E02852}" type="pres">
      <dgm:prSet presAssocID="{285075E8-CD47-4CC5-8FFE-A8EFFF17DFDF}" presName="rootConnector" presStyleLbl="node3" presStyleIdx="13" presStyleCnt="18"/>
      <dgm:spPr/>
    </dgm:pt>
    <dgm:pt modelId="{F8DA4CA7-74EA-447E-B875-09F020234B9E}" type="pres">
      <dgm:prSet presAssocID="{285075E8-CD47-4CC5-8FFE-A8EFFF17DFDF}" presName="hierChild4" presStyleCnt="0"/>
      <dgm:spPr/>
    </dgm:pt>
    <dgm:pt modelId="{716E55DA-2926-4996-BAD8-EA9A0012A891}" type="pres">
      <dgm:prSet presAssocID="{285075E8-CD47-4CC5-8FFE-A8EFFF17DFDF}" presName="hierChild5" presStyleCnt="0"/>
      <dgm:spPr/>
    </dgm:pt>
    <dgm:pt modelId="{A5EE257E-A2DB-4CB0-B6E1-932ADC02D125}" type="pres">
      <dgm:prSet presAssocID="{B3F51461-CD5A-48BF-A09A-FF27C5CE59C1}" presName="Name37" presStyleLbl="parChTrans1D3" presStyleIdx="14" presStyleCnt="18"/>
      <dgm:spPr/>
    </dgm:pt>
    <dgm:pt modelId="{F747C85C-D19C-4D8A-83B0-7A27FBDAF9A5}" type="pres">
      <dgm:prSet presAssocID="{BDBFAFEB-7FAC-4533-82B6-96512DBB4852}" presName="hierRoot2" presStyleCnt="0">
        <dgm:presLayoutVars>
          <dgm:hierBranch val="init"/>
        </dgm:presLayoutVars>
      </dgm:prSet>
      <dgm:spPr/>
    </dgm:pt>
    <dgm:pt modelId="{BF28CA96-5483-4882-A8DE-72F7EC239D1D}" type="pres">
      <dgm:prSet presAssocID="{BDBFAFEB-7FAC-4533-82B6-96512DBB4852}" presName="rootComposite" presStyleCnt="0"/>
      <dgm:spPr/>
    </dgm:pt>
    <dgm:pt modelId="{C08BF462-4A8F-4AAB-BC11-04015A7E71BC}" type="pres">
      <dgm:prSet presAssocID="{BDBFAFEB-7FAC-4533-82B6-96512DBB4852}" presName="rootText" presStyleLbl="node3" presStyleIdx="14" presStyleCnt="18">
        <dgm:presLayoutVars>
          <dgm:chPref val="3"/>
        </dgm:presLayoutVars>
      </dgm:prSet>
      <dgm:spPr/>
    </dgm:pt>
    <dgm:pt modelId="{8962087D-3490-4E2A-A6D6-ACF7B38BE3B5}" type="pres">
      <dgm:prSet presAssocID="{BDBFAFEB-7FAC-4533-82B6-96512DBB4852}" presName="rootConnector" presStyleLbl="node3" presStyleIdx="14" presStyleCnt="18"/>
      <dgm:spPr/>
    </dgm:pt>
    <dgm:pt modelId="{4E7BFE4D-9817-40D2-8704-05F85FA81FDA}" type="pres">
      <dgm:prSet presAssocID="{BDBFAFEB-7FAC-4533-82B6-96512DBB4852}" presName="hierChild4" presStyleCnt="0"/>
      <dgm:spPr/>
    </dgm:pt>
    <dgm:pt modelId="{D0DDE1EA-F0F5-4649-B08C-39E2FCCDBF60}" type="pres">
      <dgm:prSet presAssocID="{BDBFAFEB-7FAC-4533-82B6-96512DBB4852}" presName="hierChild5" presStyleCnt="0"/>
      <dgm:spPr/>
    </dgm:pt>
    <dgm:pt modelId="{120D95A1-4983-48A8-BCEA-0144918D9C33}" type="pres">
      <dgm:prSet presAssocID="{496BFA02-F23A-43E7-9D83-409F5441B0FA}" presName="Name37" presStyleLbl="parChTrans1D3" presStyleIdx="15" presStyleCnt="18"/>
      <dgm:spPr/>
    </dgm:pt>
    <dgm:pt modelId="{91498CA3-3222-4E98-997F-F5664241343A}" type="pres">
      <dgm:prSet presAssocID="{1EA8EBCE-67F9-4095-8D44-AD36C756D6D4}" presName="hierRoot2" presStyleCnt="0">
        <dgm:presLayoutVars>
          <dgm:hierBranch val="init"/>
        </dgm:presLayoutVars>
      </dgm:prSet>
      <dgm:spPr/>
    </dgm:pt>
    <dgm:pt modelId="{F6DCC311-BD13-45E9-9193-DCBD2AF68FE9}" type="pres">
      <dgm:prSet presAssocID="{1EA8EBCE-67F9-4095-8D44-AD36C756D6D4}" presName="rootComposite" presStyleCnt="0"/>
      <dgm:spPr/>
    </dgm:pt>
    <dgm:pt modelId="{7A0E834E-5A04-469F-A4D2-F56F4AB54A4C}" type="pres">
      <dgm:prSet presAssocID="{1EA8EBCE-67F9-4095-8D44-AD36C756D6D4}" presName="rootText" presStyleLbl="node3" presStyleIdx="15" presStyleCnt="18">
        <dgm:presLayoutVars>
          <dgm:chPref val="3"/>
        </dgm:presLayoutVars>
      </dgm:prSet>
      <dgm:spPr/>
    </dgm:pt>
    <dgm:pt modelId="{276745F9-7568-469D-98FF-80660EDEE86E}" type="pres">
      <dgm:prSet presAssocID="{1EA8EBCE-67F9-4095-8D44-AD36C756D6D4}" presName="rootConnector" presStyleLbl="node3" presStyleIdx="15" presStyleCnt="18"/>
      <dgm:spPr/>
    </dgm:pt>
    <dgm:pt modelId="{A6F2021E-DCA2-4488-958F-5C18CA21C71D}" type="pres">
      <dgm:prSet presAssocID="{1EA8EBCE-67F9-4095-8D44-AD36C756D6D4}" presName="hierChild4" presStyleCnt="0"/>
      <dgm:spPr/>
    </dgm:pt>
    <dgm:pt modelId="{CD272955-D572-4EC3-BBE0-C6DB41237843}" type="pres">
      <dgm:prSet presAssocID="{1EA8EBCE-67F9-4095-8D44-AD36C756D6D4}" presName="hierChild5" presStyleCnt="0"/>
      <dgm:spPr/>
    </dgm:pt>
    <dgm:pt modelId="{D09C5A5E-1B3D-413B-8178-211C91E5A2D5}" type="pres">
      <dgm:prSet presAssocID="{E98B9B05-60EE-4DAC-A5ED-3F2BEFF03793}" presName="Name37" presStyleLbl="parChTrans1D3" presStyleIdx="16" presStyleCnt="18"/>
      <dgm:spPr/>
    </dgm:pt>
    <dgm:pt modelId="{F54C175E-3D0E-4C89-A7B4-C08B323B1583}" type="pres">
      <dgm:prSet presAssocID="{2290769F-779A-4A2F-BDC1-D9EB3B2675D8}" presName="hierRoot2" presStyleCnt="0">
        <dgm:presLayoutVars>
          <dgm:hierBranch val="init"/>
        </dgm:presLayoutVars>
      </dgm:prSet>
      <dgm:spPr/>
    </dgm:pt>
    <dgm:pt modelId="{50BD75D1-B9A9-43BD-95D4-93496F2B0041}" type="pres">
      <dgm:prSet presAssocID="{2290769F-779A-4A2F-BDC1-D9EB3B2675D8}" presName="rootComposite" presStyleCnt="0"/>
      <dgm:spPr/>
    </dgm:pt>
    <dgm:pt modelId="{D4F52C17-6876-428F-B9CA-7FA1D88B8096}" type="pres">
      <dgm:prSet presAssocID="{2290769F-779A-4A2F-BDC1-D9EB3B2675D8}" presName="rootText" presStyleLbl="node3" presStyleIdx="16" presStyleCnt="18">
        <dgm:presLayoutVars>
          <dgm:chPref val="3"/>
        </dgm:presLayoutVars>
      </dgm:prSet>
      <dgm:spPr/>
    </dgm:pt>
    <dgm:pt modelId="{9775C0F4-9BCC-4EEE-8BF6-2275E82ACAF8}" type="pres">
      <dgm:prSet presAssocID="{2290769F-779A-4A2F-BDC1-D9EB3B2675D8}" presName="rootConnector" presStyleLbl="node3" presStyleIdx="16" presStyleCnt="18"/>
      <dgm:spPr/>
    </dgm:pt>
    <dgm:pt modelId="{C0D0B131-AE13-47C2-A4B3-474B98B17F74}" type="pres">
      <dgm:prSet presAssocID="{2290769F-779A-4A2F-BDC1-D9EB3B2675D8}" presName="hierChild4" presStyleCnt="0"/>
      <dgm:spPr/>
    </dgm:pt>
    <dgm:pt modelId="{096FE174-7357-423D-90BF-EEE09B41D9E6}" type="pres">
      <dgm:prSet presAssocID="{2290769F-779A-4A2F-BDC1-D9EB3B2675D8}" presName="hierChild5" presStyleCnt="0"/>
      <dgm:spPr/>
    </dgm:pt>
    <dgm:pt modelId="{E1ABD312-89D0-410F-9D21-D913D716B76A}" type="pres">
      <dgm:prSet presAssocID="{3485B649-71BA-4972-B3CC-869E77A2036B}" presName="hierChild5" presStyleCnt="0"/>
      <dgm:spPr/>
    </dgm:pt>
    <dgm:pt modelId="{7F9EE0C5-E708-4D34-B4E2-247BE1E657F2}" type="pres">
      <dgm:prSet presAssocID="{53130AC9-B8BE-4AEE-A70B-08E5893FF897}" presName="Name37" presStyleLbl="parChTrans1D2" presStyleIdx="5" presStyleCnt="6"/>
      <dgm:spPr/>
    </dgm:pt>
    <dgm:pt modelId="{71824F83-BDCA-4952-803F-EA03C3E7BBB4}" type="pres">
      <dgm:prSet presAssocID="{B75BCA61-2B74-4D24-A276-B779D0C7D907}" presName="hierRoot2" presStyleCnt="0">
        <dgm:presLayoutVars>
          <dgm:hierBranch val="init"/>
        </dgm:presLayoutVars>
      </dgm:prSet>
      <dgm:spPr/>
    </dgm:pt>
    <dgm:pt modelId="{D1C8EFC1-D063-4922-AA5A-6B934F912835}" type="pres">
      <dgm:prSet presAssocID="{B75BCA61-2B74-4D24-A276-B779D0C7D907}" presName="rootComposite" presStyleCnt="0"/>
      <dgm:spPr/>
    </dgm:pt>
    <dgm:pt modelId="{86F48E92-DF90-4C03-84A2-47A0D424E8D3}" type="pres">
      <dgm:prSet presAssocID="{B75BCA61-2B74-4D24-A276-B779D0C7D907}" presName="rootText" presStyleLbl="node2" presStyleIdx="5" presStyleCnt="6">
        <dgm:presLayoutVars>
          <dgm:chPref val="3"/>
        </dgm:presLayoutVars>
      </dgm:prSet>
      <dgm:spPr/>
    </dgm:pt>
    <dgm:pt modelId="{01D3B7BF-B95D-4E84-96C0-8B7392DD7236}" type="pres">
      <dgm:prSet presAssocID="{B75BCA61-2B74-4D24-A276-B779D0C7D907}" presName="rootConnector" presStyleLbl="node2" presStyleIdx="5" presStyleCnt="6"/>
      <dgm:spPr/>
    </dgm:pt>
    <dgm:pt modelId="{0DA519C8-3436-47E6-A856-201DB27B0702}" type="pres">
      <dgm:prSet presAssocID="{B75BCA61-2B74-4D24-A276-B779D0C7D907}" presName="hierChild4" presStyleCnt="0"/>
      <dgm:spPr/>
    </dgm:pt>
    <dgm:pt modelId="{0D0864A8-66E5-402A-9456-953858CC92F1}" type="pres">
      <dgm:prSet presAssocID="{FBBEFBAE-C340-4FE0-918A-D79E51212DB4}" presName="Name37" presStyleLbl="parChTrans1D3" presStyleIdx="17" presStyleCnt="18"/>
      <dgm:spPr/>
    </dgm:pt>
    <dgm:pt modelId="{1C12A79B-BD11-4657-932C-93139A1822E0}" type="pres">
      <dgm:prSet presAssocID="{CB43BCE9-F604-4F8E-A686-C6DFABCD84B8}" presName="hierRoot2" presStyleCnt="0">
        <dgm:presLayoutVars>
          <dgm:hierBranch val="init"/>
        </dgm:presLayoutVars>
      </dgm:prSet>
      <dgm:spPr/>
    </dgm:pt>
    <dgm:pt modelId="{13E1D4AE-BEDB-4436-B576-9D08879E6817}" type="pres">
      <dgm:prSet presAssocID="{CB43BCE9-F604-4F8E-A686-C6DFABCD84B8}" presName="rootComposite" presStyleCnt="0"/>
      <dgm:spPr/>
    </dgm:pt>
    <dgm:pt modelId="{06B778EC-C984-4C82-B7B0-2CCE5FD43822}" type="pres">
      <dgm:prSet presAssocID="{CB43BCE9-F604-4F8E-A686-C6DFABCD84B8}" presName="rootText" presStyleLbl="node3" presStyleIdx="17" presStyleCnt="18">
        <dgm:presLayoutVars>
          <dgm:chPref val="3"/>
        </dgm:presLayoutVars>
      </dgm:prSet>
      <dgm:spPr/>
    </dgm:pt>
    <dgm:pt modelId="{9C9BB5BC-EC9E-46A0-95BF-4C54FD4C4F57}" type="pres">
      <dgm:prSet presAssocID="{CB43BCE9-F604-4F8E-A686-C6DFABCD84B8}" presName="rootConnector" presStyleLbl="node3" presStyleIdx="17" presStyleCnt="18"/>
      <dgm:spPr/>
    </dgm:pt>
    <dgm:pt modelId="{E1D8E487-CB24-4F39-812E-2168DED83608}" type="pres">
      <dgm:prSet presAssocID="{CB43BCE9-F604-4F8E-A686-C6DFABCD84B8}" presName="hierChild4" presStyleCnt="0"/>
      <dgm:spPr/>
    </dgm:pt>
    <dgm:pt modelId="{E63911F1-443E-4B3D-87F0-DD6F899DA307}" type="pres">
      <dgm:prSet presAssocID="{CB43BCE9-F604-4F8E-A686-C6DFABCD84B8}" presName="hierChild5" presStyleCnt="0"/>
      <dgm:spPr/>
    </dgm:pt>
    <dgm:pt modelId="{16C0924C-7F40-43F0-A32B-DDECF39FD764}" type="pres">
      <dgm:prSet presAssocID="{B75BCA61-2B74-4D24-A276-B779D0C7D907}" presName="hierChild5" presStyleCnt="0"/>
      <dgm:spPr/>
    </dgm:pt>
    <dgm:pt modelId="{980B04C0-96EA-44EA-AA36-62C266BBC37B}" type="pres">
      <dgm:prSet presAssocID="{11A0536C-D489-4EB4-BE30-CFAD95FF22AC}" presName="hierChild3" presStyleCnt="0"/>
      <dgm:spPr/>
    </dgm:pt>
  </dgm:ptLst>
  <dgm:cxnLst>
    <dgm:cxn modelId="{AECA8601-67D5-4233-B4A3-A3D1974DABB4}" type="presOf" srcId="{E25D1FD7-8B06-4C8F-B5CA-9881A32483BD}" destId="{2E92B25F-F565-4B81-8181-3DD9A16B26C0}" srcOrd="0" destOrd="0" presId="urn:microsoft.com/office/officeart/2005/8/layout/orgChart1"/>
    <dgm:cxn modelId="{FBBE4102-91E1-44A2-A0EB-8908CBD024CF}" type="presOf" srcId="{2290769F-779A-4A2F-BDC1-D9EB3B2675D8}" destId="{D4F52C17-6876-428F-B9CA-7FA1D88B8096}" srcOrd="0" destOrd="0" presId="urn:microsoft.com/office/officeart/2005/8/layout/orgChart1"/>
    <dgm:cxn modelId="{8B593F03-66F0-4C5F-AFA3-8BA25C2A3F2C}" type="presOf" srcId="{5A713561-325D-4A50-8B35-C8E0EF7D7E62}" destId="{7CE4AF02-C370-412B-AD82-A349FEB66112}" srcOrd="0" destOrd="0" presId="urn:microsoft.com/office/officeart/2005/8/layout/orgChart1"/>
    <dgm:cxn modelId="{D3736B08-8BD7-4A28-B313-2614CC7864FC}" type="presOf" srcId="{8B99CE24-516C-4A07-A9EA-76215CC49C58}" destId="{5AAFE96A-54BF-4F5B-957B-CB3BF7B1BFC4}" srcOrd="1" destOrd="0" presId="urn:microsoft.com/office/officeart/2005/8/layout/orgChart1"/>
    <dgm:cxn modelId="{9C0B600B-8A6C-4DF2-9DA4-2485C2248E5F}" type="presOf" srcId="{30167CFC-C562-47F9-A142-C79EE2641E36}" destId="{5650E4BC-E969-416A-8B03-369AC821F2C5}" srcOrd="0" destOrd="0" presId="urn:microsoft.com/office/officeart/2005/8/layout/orgChart1"/>
    <dgm:cxn modelId="{C20DA80C-E274-444B-AA9E-72C992109334}" type="presOf" srcId="{3485B649-71BA-4972-B3CC-869E77A2036B}" destId="{F49CF6FD-F453-48D2-BDB5-82B6803E904F}" srcOrd="0" destOrd="0" presId="urn:microsoft.com/office/officeart/2005/8/layout/orgChart1"/>
    <dgm:cxn modelId="{B03BB110-7919-4D34-9970-3F7E0CE84689}" srcId="{8E4E64D2-283B-4C67-BD7E-B1D801E5CB56}" destId="{45A39B18-F522-48F3-99C1-B06948A6FAA2}" srcOrd="2" destOrd="0" parTransId="{E27EC962-822F-4605-945A-E394DA36E71A}" sibTransId="{54AEFEAC-4B6F-4E0A-AAFB-4AB697DD39CF}"/>
    <dgm:cxn modelId="{44CD3B13-CAF6-416A-AE65-2862136C3658}" type="presOf" srcId="{131F4BB7-C3EA-420B-8540-44114D7C8237}" destId="{27A4712C-51C3-4810-B9C4-0AA7691BFC66}" srcOrd="0" destOrd="0" presId="urn:microsoft.com/office/officeart/2005/8/layout/orgChart1"/>
    <dgm:cxn modelId="{5EABBF14-6EED-4D21-95A4-EE8B15138A25}" type="presOf" srcId="{1FACEEE7-9CA1-4385-B85C-560DE94A2C49}" destId="{00CA7820-436B-48E4-9228-466DA1794CFA}" srcOrd="0" destOrd="0" presId="urn:microsoft.com/office/officeart/2005/8/layout/orgChart1"/>
    <dgm:cxn modelId="{CF9E8218-A0A6-407C-BEB2-20156DD2E138}" type="presOf" srcId="{1A16965A-9FEA-438E-8EF7-0C967E429DF2}" destId="{3599EF76-80C8-4E79-BCB3-51DB79F3BDF6}" srcOrd="1" destOrd="0" presId="urn:microsoft.com/office/officeart/2005/8/layout/orgChart1"/>
    <dgm:cxn modelId="{15B5321A-1649-48C4-B9F8-09728373707B}" type="presOf" srcId="{BA2E7B81-A9A9-4EA7-A8E3-BF47594D73EF}" destId="{B2A8113E-C927-4874-A190-FB1B3B6F8CDB}" srcOrd="0" destOrd="0" presId="urn:microsoft.com/office/officeart/2005/8/layout/orgChart1"/>
    <dgm:cxn modelId="{EE2AE51D-F5D9-4B19-A2E1-AD1BBBC8D03C}" type="presOf" srcId="{285075E8-CD47-4CC5-8FFE-A8EFFF17DFDF}" destId="{AEBF944A-3323-4438-B284-ACC3A6E02852}" srcOrd="1" destOrd="0" presId="urn:microsoft.com/office/officeart/2005/8/layout/orgChart1"/>
    <dgm:cxn modelId="{D9CBFE20-9CB9-417C-948E-181167D5FB45}" srcId="{8A15DCF0-96A1-4C9C-BDEE-AE44E2019DA0}" destId="{E25D1FD7-8B06-4C8F-B5CA-9881A32483BD}" srcOrd="0" destOrd="0" parTransId="{4238A3C6-1027-49B4-909A-D0998F78C9D8}" sibTransId="{9214C34E-2B25-4A86-BDFB-2F651903B78D}"/>
    <dgm:cxn modelId="{AD620121-4B9A-477D-85A6-DB8CA6E1AFA7}" srcId="{8E4E64D2-283B-4C67-BD7E-B1D801E5CB56}" destId="{2E37336B-48B8-4D4C-9144-1EE1CF4A6673}" srcOrd="0" destOrd="0" parTransId="{30167CFC-C562-47F9-A142-C79EE2641E36}" sibTransId="{B06920D5-AA84-4458-BED8-5C4599549948}"/>
    <dgm:cxn modelId="{DE122022-6B97-4A06-A00A-65FE69F49FE9}" type="presOf" srcId="{EF2A54D6-98BC-474D-B3CE-3CA4550C48C6}" destId="{7CED16C1-4BB4-4E15-86FA-BA13A31DDDB5}" srcOrd="0" destOrd="0" presId="urn:microsoft.com/office/officeart/2005/8/layout/orgChart1"/>
    <dgm:cxn modelId="{073D2F2A-2C12-4F0B-9CF3-A032BE12E313}" type="presOf" srcId="{2AE560AB-8479-4E51-87B0-D6581C03A228}" destId="{BCDA9CF5-4987-4017-AE76-50AACB34690B}" srcOrd="1" destOrd="0" presId="urn:microsoft.com/office/officeart/2005/8/layout/orgChart1"/>
    <dgm:cxn modelId="{3E58E92B-A463-4BFA-BC55-733BF112B0BB}" type="presOf" srcId="{652ED4AC-EB7C-4175-AF4B-5B50B3C46D7F}" destId="{9589D04E-B17C-41B8-BA50-BD0BEF11109E}" srcOrd="0" destOrd="0" presId="urn:microsoft.com/office/officeart/2005/8/layout/orgChart1"/>
    <dgm:cxn modelId="{50E7F92B-8F36-4718-B0F7-C6B3882EC3E2}" srcId="{11A0536C-D489-4EB4-BE30-CFAD95FF22AC}" destId="{3485B649-71BA-4972-B3CC-869E77A2036B}" srcOrd="4" destOrd="0" parTransId="{F08BDA89-ECE8-4CC4-AA68-53A7EED1FCCF}" sibTransId="{9F083AF8-B669-4194-8A0C-DB23E2C4DD37}"/>
    <dgm:cxn modelId="{CDF2432C-DDC1-4C5A-B45D-ABC8FD6543CE}" type="presOf" srcId="{3C4A1041-49CE-43C6-8519-92DDDA671CAA}" destId="{E8657148-F82F-4C75-9629-546847D7EA78}" srcOrd="1" destOrd="0" presId="urn:microsoft.com/office/officeart/2005/8/layout/orgChart1"/>
    <dgm:cxn modelId="{BDCCD32C-BCA8-4DC8-8559-F6F80D00DABA}" srcId="{8B99CE24-516C-4A07-A9EA-76215CC49C58}" destId="{A9FFA147-D2CE-4488-BE31-AEF12E2DC193}" srcOrd="4" destOrd="0" parTransId="{5A713561-325D-4A50-8B35-C8E0EF7D7E62}" sibTransId="{25681F01-0353-49BB-8F0E-D91CBB93F676}"/>
    <dgm:cxn modelId="{F524F82E-39D0-4DD9-9C2D-69197B9E4DE3}" type="presOf" srcId="{B9302995-7C4B-4508-8EFD-3869051B6FD5}" destId="{5146298E-903F-4D9A-8937-8F45A22B5FA6}" srcOrd="0" destOrd="0" presId="urn:microsoft.com/office/officeart/2005/8/layout/orgChart1"/>
    <dgm:cxn modelId="{D3986830-3113-48E9-AA3F-1418294F5890}" type="presOf" srcId="{1A16965A-9FEA-438E-8EF7-0C967E429DF2}" destId="{30C72BF5-8D46-4A4A-B5DA-8D8A4E8E9F23}" srcOrd="0" destOrd="0" presId="urn:microsoft.com/office/officeart/2005/8/layout/orgChart1"/>
    <dgm:cxn modelId="{B5B76432-5DE4-4A12-BBDE-3E13E5BE93C3}" type="presOf" srcId="{1331A80D-1CF9-4405-AD27-17F363D99408}" destId="{8B427D1C-462C-4138-AAF6-CE0332587A60}" srcOrd="0" destOrd="0" presId="urn:microsoft.com/office/officeart/2005/8/layout/orgChart1"/>
    <dgm:cxn modelId="{D7A92C36-1C45-44FA-910E-70A61420A7FF}" type="presOf" srcId="{E98B9B05-60EE-4DAC-A5ED-3F2BEFF03793}" destId="{D09C5A5E-1B3D-413B-8178-211C91E5A2D5}" srcOrd="0" destOrd="0" presId="urn:microsoft.com/office/officeart/2005/8/layout/orgChart1"/>
    <dgm:cxn modelId="{8AEC9A39-3D54-496A-A28D-80010335EB45}" type="presOf" srcId="{8E4E64D2-283B-4C67-BD7E-B1D801E5CB56}" destId="{1C260606-E673-4A8C-A513-6491F8F4E5D8}" srcOrd="1" destOrd="0" presId="urn:microsoft.com/office/officeart/2005/8/layout/orgChart1"/>
    <dgm:cxn modelId="{07B5883F-B6FF-43B7-A583-99CF245FBB44}" type="presOf" srcId="{FBBEFBAE-C340-4FE0-918A-D79E51212DB4}" destId="{0D0864A8-66E5-402A-9456-953858CC92F1}" srcOrd="0" destOrd="0" presId="urn:microsoft.com/office/officeart/2005/8/layout/orgChart1"/>
    <dgm:cxn modelId="{EDC6495B-3E88-4E06-819F-309E05DC43AA}" type="presOf" srcId="{45A39B18-F522-48F3-99C1-B06948A6FAA2}" destId="{423E9504-B94B-4D8D-8DCB-B610589D2233}" srcOrd="0" destOrd="0" presId="urn:microsoft.com/office/officeart/2005/8/layout/orgChart1"/>
    <dgm:cxn modelId="{2A4ADE5C-0377-4E51-8CC0-C5597CC60888}" type="presOf" srcId="{BAC717B6-7F2B-404E-B699-7775DBEFA65D}" destId="{BEDFE37E-2792-4D49-8CAF-24D34B7A23FF}" srcOrd="1" destOrd="0" presId="urn:microsoft.com/office/officeart/2005/8/layout/orgChart1"/>
    <dgm:cxn modelId="{26D2D45E-3B65-4F6B-AB1D-AEDA80AC3A27}" type="presOf" srcId="{69505931-05B8-46EA-8FA6-1797FF7D45E5}" destId="{4E6D1932-84FB-44BF-B261-AEFB99E92FA0}" srcOrd="0" destOrd="0" presId="urn:microsoft.com/office/officeart/2005/8/layout/orgChart1"/>
    <dgm:cxn modelId="{C9DE5A5F-0269-4B54-92D4-D678DCB018EC}" type="presOf" srcId="{BAC717B6-7F2B-404E-B699-7775DBEFA65D}" destId="{FD4D6957-7C4E-4CD3-9E76-B268F5E1E8B8}" srcOrd="0" destOrd="0" presId="urn:microsoft.com/office/officeart/2005/8/layout/orgChart1"/>
    <dgm:cxn modelId="{22EE2A42-960C-48FE-8C3E-0CE8232FD271}" type="presOf" srcId="{8E4E64D2-283B-4C67-BD7E-B1D801E5CB56}" destId="{9E350667-4F9E-4884-B883-152674F7BA49}" srcOrd="0" destOrd="0" presId="urn:microsoft.com/office/officeart/2005/8/layout/orgChart1"/>
    <dgm:cxn modelId="{E05DA663-A333-4C25-9F80-A6EE9D7B44A9}" srcId="{4EE8BCFC-387C-48AA-8906-BB4B7BFE6568}" destId="{379A42AF-CDA5-4475-9687-6C659E5B6BF5}" srcOrd="0" destOrd="0" parTransId="{F32361FE-D523-4FB6-8C37-4218230C28D4}" sibTransId="{CAC12202-1130-4C87-9C64-666088FB7DE4}"/>
    <dgm:cxn modelId="{9C98DA63-6514-4D83-A68E-E5634FF35B25}" type="presOf" srcId="{CB43BCE9-F604-4F8E-A686-C6DFABCD84B8}" destId="{9C9BB5BC-EC9E-46A0-95BF-4C54FD4C4F57}" srcOrd="1" destOrd="0" presId="urn:microsoft.com/office/officeart/2005/8/layout/orgChart1"/>
    <dgm:cxn modelId="{CC755944-8383-41EF-AA42-061E135A6F5A}" type="presOf" srcId="{119A771F-BBE9-4CFC-9E7C-6BEBD46CC991}" destId="{EC2EBF0A-7C65-43A5-842D-1531D4BD48B2}" srcOrd="0" destOrd="0" presId="urn:microsoft.com/office/officeart/2005/8/layout/orgChart1"/>
    <dgm:cxn modelId="{B6F83166-925E-48F8-987E-682C171F2C87}" type="presOf" srcId="{3485B649-71BA-4972-B3CC-869E77A2036B}" destId="{1F2B754D-5B2F-420C-930A-7AF9CEB8EF95}" srcOrd="1" destOrd="0" presId="urn:microsoft.com/office/officeart/2005/8/layout/orgChart1"/>
    <dgm:cxn modelId="{5B536F47-4E8D-48B8-ADAA-953893747327}" type="presOf" srcId="{8B99CE24-516C-4A07-A9EA-76215CC49C58}" destId="{4A55D769-7A1A-4E9B-AB16-D42E6FE06F92}" srcOrd="0" destOrd="0" presId="urn:microsoft.com/office/officeart/2005/8/layout/orgChart1"/>
    <dgm:cxn modelId="{23A20668-6FF2-4F22-AB22-FF3BCE5014B8}" type="presOf" srcId="{B9302995-7C4B-4508-8EFD-3869051B6FD5}" destId="{7222A626-EFC9-4C67-85A2-E267DAC8798F}" srcOrd="1" destOrd="0" presId="urn:microsoft.com/office/officeart/2005/8/layout/orgChart1"/>
    <dgm:cxn modelId="{CD957B68-0747-4989-A485-9015B4982698}" type="presOf" srcId="{4238A3C6-1027-49B4-909A-D0998F78C9D8}" destId="{B9E9E187-5294-4163-873B-997B096F3385}" srcOrd="0" destOrd="0" presId="urn:microsoft.com/office/officeart/2005/8/layout/orgChart1"/>
    <dgm:cxn modelId="{D17DAB48-BC51-4097-9A25-5261B278F4CA}" type="presOf" srcId="{11A0536C-D489-4EB4-BE30-CFAD95FF22AC}" destId="{949058A1-0A3D-4FA6-BD45-A756669B6912}" srcOrd="1" destOrd="0" presId="urn:microsoft.com/office/officeart/2005/8/layout/orgChart1"/>
    <dgm:cxn modelId="{D5EED548-5722-4B79-AA35-E47B6A5C754D}" type="presOf" srcId="{B69BD007-90F4-4E98-9643-67F1E6A7D722}" destId="{68F5C1C7-9C2A-416A-B431-30A10CA1827D}" srcOrd="0" destOrd="0" presId="urn:microsoft.com/office/officeart/2005/8/layout/orgChart1"/>
    <dgm:cxn modelId="{269FF968-073C-47B8-B474-DE994790A00C}" type="presOf" srcId="{4EE8BCFC-387C-48AA-8906-BB4B7BFE6568}" destId="{ED54A97B-49DE-4BF0-AD17-6948751EDA04}" srcOrd="0" destOrd="0" presId="urn:microsoft.com/office/officeart/2005/8/layout/orgChart1"/>
    <dgm:cxn modelId="{D55F7E6B-C32E-4AEA-9FC9-30B5C1C4852C}" srcId="{4EE8BCFC-387C-48AA-8906-BB4B7BFE6568}" destId="{1A16965A-9FEA-438E-8EF7-0C967E429DF2}" srcOrd="1" destOrd="0" parTransId="{652ED4AC-EB7C-4175-AF4B-5B50B3C46D7F}" sibTransId="{C76E78D2-B8A1-4C29-AA4C-08305DA3BBC8}"/>
    <dgm:cxn modelId="{017BBD4B-08E9-4DF5-A729-E72F53104B3E}" srcId="{3485B649-71BA-4972-B3CC-869E77A2036B}" destId="{2290769F-779A-4A2F-BDC1-D9EB3B2675D8}" srcOrd="4" destOrd="0" parTransId="{E98B9B05-60EE-4DAC-A5ED-3F2BEFF03793}" sibTransId="{5E5561D1-7599-4975-93AD-256E5CF0E86A}"/>
    <dgm:cxn modelId="{F7D3BF4C-C467-4C2C-976C-F1BEBE39A07A}" srcId="{11A0536C-D489-4EB4-BE30-CFAD95FF22AC}" destId="{4EE8BCFC-387C-48AA-8906-BB4B7BFE6568}" srcOrd="0" destOrd="0" parTransId="{1331A80D-1CF9-4405-AD27-17F363D99408}" sibTransId="{878D1F68-2B6D-4BFC-805A-5EBC99275EEA}"/>
    <dgm:cxn modelId="{4C0FDF6D-F2E2-46D5-B708-B1BB8DE92D64}" type="presOf" srcId="{F08BDA89-ECE8-4CC4-AA68-53A7EED1FCCF}" destId="{CD017403-54F6-4628-B896-EA4690A71E1F}" srcOrd="0" destOrd="0" presId="urn:microsoft.com/office/officeart/2005/8/layout/orgChart1"/>
    <dgm:cxn modelId="{4AA3976E-2906-401F-9872-1CE1C6CF00F5}" type="presOf" srcId="{15B2AD5A-FEEA-42BB-B23D-51C8122BFADC}" destId="{B80D9C97-58ED-4661-87A8-D8A39BFBDA30}" srcOrd="0" destOrd="0" presId="urn:microsoft.com/office/officeart/2005/8/layout/orgChart1"/>
    <dgm:cxn modelId="{BB28C94F-E597-4058-8BFD-C39FF0CA1CBA}" srcId="{4EE8BCFC-387C-48AA-8906-BB4B7BFE6568}" destId="{A78D68CC-328D-443A-877F-B0E6B046DD8B}" srcOrd="2" destOrd="0" parTransId="{88B4FA2E-2B0F-48CD-80C6-6E8313442C41}" sibTransId="{7056A7EF-A2EA-431E-8A0B-1F7F3E0E7D28}"/>
    <dgm:cxn modelId="{B316A250-A5DD-4AAC-90C7-B723CB7D6A99}" srcId="{8B99CE24-516C-4A07-A9EA-76215CC49C58}" destId="{3C4A1041-49CE-43C6-8519-92DDDA671CAA}" srcOrd="2" destOrd="0" parTransId="{BA2E7B81-A9A9-4EA7-A8E3-BF47594D73EF}" sibTransId="{471E15AA-5F03-4BA6-9FB2-571F2E39E77D}"/>
    <dgm:cxn modelId="{AA925072-BCE1-46C5-B116-2E868E769009}" type="presOf" srcId="{379A42AF-CDA5-4475-9687-6C659E5B6BF5}" destId="{E0A245D3-32BF-4292-ADCA-C54E86ACD815}" srcOrd="0" destOrd="0" presId="urn:microsoft.com/office/officeart/2005/8/layout/orgChart1"/>
    <dgm:cxn modelId="{74F9EC74-7CB4-4A39-860B-B99D0F8CC9C6}" type="presOf" srcId="{53130AC9-B8BE-4AEE-A70B-08E5893FF897}" destId="{7F9EE0C5-E708-4D34-B4E2-247BE1E657F2}" srcOrd="0" destOrd="0" presId="urn:microsoft.com/office/officeart/2005/8/layout/orgChart1"/>
    <dgm:cxn modelId="{DDC91F58-3A4B-48F8-A0CC-3C1F7B4384D0}" srcId="{11A0536C-D489-4EB4-BE30-CFAD95FF22AC}" destId="{8E4E64D2-283B-4C67-BD7E-B1D801E5CB56}" srcOrd="1" destOrd="0" parTransId="{350ABFD0-B236-4A25-B19D-880FBE6BD5D5}" sibTransId="{E55E0B47-A337-4C6E-8AD3-579DF8D9456E}"/>
    <dgm:cxn modelId="{9DFA7278-6AB6-4970-95E7-38712B70C800}" type="presOf" srcId="{BDBFAFEB-7FAC-4533-82B6-96512DBB4852}" destId="{C08BF462-4A8F-4AAB-BC11-04015A7E71BC}" srcOrd="0" destOrd="0" presId="urn:microsoft.com/office/officeart/2005/8/layout/orgChart1"/>
    <dgm:cxn modelId="{A12C8B7D-C9FB-4832-8E94-EF72FA770A83}" srcId="{3485B649-71BA-4972-B3CC-869E77A2036B}" destId="{BDBFAFEB-7FAC-4533-82B6-96512DBB4852}" srcOrd="2" destOrd="0" parTransId="{B3F51461-CD5A-48BF-A09A-FF27C5CE59C1}" sibTransId="{BBC41C9D-0573-4000-A4CC-CBB3EFBE74EE}"/>
    <dgm:cxn modelId="{57313D81-74F6-4377-84EA-2A5199D71785}" type="presOf" srcId="{2290769F-779A-4A2F-BDC1-D9EB3B2675D8}" destId="{9775C0F4-9BCC-4EEE-8BF6-2275E82ACAF8}" srcOrd="1" destOrd="0" presId="urn:microsoft.com/office/officeart/2005/8/layout/orgChart1"/>
    <dgm:cxn modelId="{A1E27186-6C28-4C9C-B63A-F799ECE8319A}" srcId="{8B99CE24-516C-4A07-A9EA-76215CC49C58}" destId="{DF366317-9CDF-4E2F-8380-084FC49AE103}" srcOrd="3" destOrd="0" parTransId="{1FACEEE7-9CA1-4385-B85C-560DE94A2C49}" sibTransId="{E914C36C-C8F8-4D9E-B4F2-E1E9863A461D}"/>
    <dgm:cxn modelId="{BFCEBB86-81A1-4C36-9638-084188AC8CCA}" type="presOf" srcId="{8A15DCF0-96A1-4C9C-BDEE-AE44E2019DA0}" destId="{053117C3-5AEA-4549-A933-EE0187D712AE}" srcOrd="1" destOrd="0" presId="urn:microsoft.com/office/officeart/2005/8/layout/orgChart1"/>
    <dgm:cxn modelId="{DC14238B-4086-4CF5-8D5C-505319D066FA}" srcId="{B8ACFF62-52CC-4848-B79E-D5E12B262F4F}" destId="{11A0536C-D489-4EB4-BE30-CFAD95FF22AC}" srcOrd="0" destOrd="0" parTransId="{A9D4FA2C-DEE3-4C8D-8687-3A3A5341F046}" sibTransId="{EBB652AB-99B3-4B0D-9292-73EE5B4CDCA8}"/>
    <dgm:cxn modelId="{9660498F-82AA-4FC0-8F7D-A8087A732374}" type="presOf" srcId="{2E37336B-48B8-4D4C-9144-1EE1CF4A6673}" destId="{D881FE69-1BE2-493E-AEA8-086814A4FFD6}" srcOrd="1" destOrd="0" presId="urn:microsoft.com/office/officeart/2005/8/layout/orgChart1"/>
    <dgm:cxn modelId="{25633793-8B90-4FDE-8E2E-266807F65DD6}" srcId="{11A0536C-D489-4EB4-BE30-CFAD95FF22AC}" destId="{8B99CE24-516C-4A07-A9EA-76215CC49C58}" srcOrd="2" destOrd="0" parTransId="{119A771F-BBE9-4CFC-9E7C-6BEBD46CC991}" sibTransId="{4CBC64F4-26D6-48B3-9C9C-6C2E481696B1}"/>
    <dgm:cxn modelId="{3DB47093-6608-438C-9ED3-0CB4BA4F1DA3}" type="presOf" srcId="{BDBFAFEB-7FAC-4533-82B6-96512DBB4852}" destId="{8962087D-3490-4E2A-A6D6-ACF7B38BE3B5}" srcOrd="1" destOrd="0" presId="urn:microsoft.com/office/officeart/2005/8/layout/orgChart1"/>
    <dgm:cxn modelId="{600D5893-4F1A-422E-8A08-93B9A706E32A}" type="presOf" srcId="{B3F51461-CD5A-48BF-A09A-FF27C5CE59C1}" destId="{A5EE257E-A2DB-4CB0-B6E1-932ADC02D125}" srcOrd="0" destOrd="0" presId="urn:microsoft.com/office/officeart/2005/8/layout/orgChart1"/>
    <dgm:cxn modelId="{E6B92496-5778-400D-8B10-E8D94B6A959E}" type="presOf" srcId="{DF366317-9CDF-4E2F-8380-084FC49AE103}" destId="{1348BA13-20AD-4069-83BD-3B31EA9A7E4E}" srcOrd="0" destOrd="0" presId="urn:microsoft.com/office/officeart/2005/8/layout/orgChart1"/>
    <dgm:cxn modelId="{A55FF799-F400-460E-9221-50BC8C07F4C0}" type="presOf" srcId="{E25D1FD7-8B06-4C8F-B5CA-9881A32483BD}" destId="{87954CC5-B600-41C4-9854-F0E39BB8A557}" srcOrd="1" destOrd="0" presId="urn:microsoft.com/office/officeart/2005/8/layout/orgChart1"/>
    <dgm:cxn modelId="{0B61809A-0372-4C85-B809-C0B00B94D3AE}" srcId="{3485B649-71BA-4972-B3CC-869E77A2036B}" destId="{2AE560AB-8479-4E51-87B0-D6581C03A228}" srcOrd="0" destOrd="0" parTransId="{4E2C4C87-8E4B-4F63-B8DD-664A64936A27}" sibTransId="{448687F6-2FBD-4C85-8878-5C74C5BB1942}"/>
    <dgm:cxn modelId="{B883439B-964C-40C5-A6BE-31C2B3D85819}" type="presOf" srcId="{CB43BCE9-F604-4F8E-A686-C6DFABCD84B8}" destId="{06B778EC-C984-4C82-B7B0-2CCE5FD43822}" srcOrd="0" destOrd="0" presId="urn:microsoft.com/office/officeart/2005/8/layout/orgChart1"/>
    <dgm:cxn modelId="{F5B4A9A1-BED6-4311-8FEA-D3650950D722}" type="presOf" srcId="{4EE8BCFC-387C-48AA-8906-BB4B7BFE6568}" destId="{2E6F7085-FF59-437A-9546-44BA349FDE8A}" srcOrd="1" destOrd="0" presId="urn:microsoft.com/office/officeart/2005/8/layout/orgChart1"/>
    <dgm:cxn modelId="{3005AAA1-B664-4CA7-B681-EDD83FB960AD}" srcId="{B75BCA61-2B74-4D24-A276-B779D0C7D907}" destId="{CB43BCE9-F604-4F8E-A686-C6DFABCD84B8}" srcOrd="0" destOrd="0" parTransId="{FBBEFBAE-C340-4FE0-918A-D79E51212DB4}" sibTransId="{BB057BC0-0538-4B80-A910-2CB79B4521B3}"/>
    <dgm:cxn modelId="{6E0E22A4-53D3-4581-873C-38BDAC30D124}" type="presOf" srcId="{350ABFD0-B236-4A25-B19D-880FBE6BD5D5}" destId="{5E85DDDF-3C6F-45C5-85B0-13D09F6A5191}" srcOrd="0" destOrd="0" presId="urn:microsoft.com/office/officeart/2005/8/layout/orgChart1"/>
    <dgm:cxn modelId="{9438E6A4-03EB-4378-A760-503724B2141F}" srcId="{8E4E64D2-283B-4C67-BD7E-B1D801E5CB56}" destId="{B69BD007-90F4-4E98-9643-67F1E6A7D722}" srcOrd="1" destOrd="0" parTransId="{FA18B6CA-C099-412F-AF46-572E9133B680}" sibTransId="{3FF6E543-3CB1-4C80-9330-739B3F836DE5}"/>
    <dgm:cxn modelId="{E3CE46A6-E343-4AFB-9CE0-D662F8FC6556}" type="presOf" srcId="{1EA8EBCE-67F9-4095-8D44-AD36C756D6D4}" destId="{276745F9-7568-469D-98FF-80660EDEE86E}" srcOrd="1" destOrd="0" presId="urn:microsoft.com/office/officeart/2005/8/layout/orgChart1"/>
    <dgm:cxn modelId="{848EEFA7-88BF-42EE-9855-B540C90BAE05}" type="presOf" srcId="{B8ACFF62-52CC-4848-B79E-D5E12B262F4F}" destId="{20510EE5-68E5-4141-8201-6F1A77121E9D}" srcOrd="0" destOrd="0" presId="urn:microsoft.com/office/officeart/2005/8/layout/orgChart1"/>
    <dgm:cxn modelId="{729B99A8-DCA1-4ABC-940A-70AB4D1C02BE}" type="presOf" srcId="{A78D68CC-328D-443A-877F-B0E6B046DD8B}" destId="{29850F03-6803-4E49-B257-9EDC84BCAF4C}" srcOrd="0" destOrd="0" presId="urn:microsoft.com/office/officeart/2005/8/layout/orgChart1"/>
    <dgm:cxn modelId="{9AE6F0AA-53C2-46D7-97E0-212243C4AF6E}" srcId="{8B99CE24-516C-4A07-A9EA-76215CC49C58}" destId="{BAC717B6-7F2B-404E-B699-7775DBEFA65D}" srcOrd="0" destOrd="0" parTransId="{131F4BB7-C3EA-420B-8540-44114D7C8237}" sibTransId="{139C063B-3990-42DA-BBEC-E7D88310EC36}"/>
    <dgm:cxn modelId="{58B1E6AF-6E41-40EB-8642-1263932F0D04}" type="presOf" srcId="{F32361FE-D523-4FB6-8C37-4218230C28D4}" destId="{38446DEB-81C8-4D7A-9949-E78200F4690C}" srcOrd="0" destOrd="0" presId="urn:microsoft.com/office/officeart/2005/8/layout/orgChart1"/>
    <dgm:cxn modelId="{2EDCA7B0-8C6E-4E0B-B842-15BDB360B124}" type="presOf" srcId="{11A0536C-D489-4EB4-BE30-CFAD95FF22AC}" destId="{6E0B10D0-65F1-4441-9952-B9D3DC3F190C}" srcOrd="0" destOrd="0" presId="urn:microsoft.com/office/officeart/2005/8/layout/orgChart1"/>
    <dgm:cxn modelId="{EA24F6B0-8397-40C0-9A11-BFED8C1D5177}" srcId="{3485B649-71BA-4972-B3CC-869E77A2036B}" destId="{1EA8EBCE-67F9-4095-8D44-AD36C756D6D4}" srcOrd="3" destOrd="0" parTransId="{496BFA02-F23A-43E7-9D83-409F5441B0FA}" sibTransId="{0FE02F30-6C2C-4D16-81AE-0E915D2DBE54}"/>
    <dgm:cxn modelId="{902904BA-B65A-416E-AAA7-ABE709B906DD}" type="presOf" srcId="{285075E8-CD47-4CC5-8FFE-A8EFFF17DFDF}" destId="{1C52D4BA-1CEE-4393-8FD0-BE55FA602D9E}" srcOrd="0" destOrd="0" presId="urn:microsoft.com/office/officeart/2005/8/layout/orgChart1"/>
    <dgm:cxn modelId="{C1A405BF-2DEB-4633-B3CA-6D48D9073D79}" srcId="{8B99CE24-516C-4A07-A9EA-76215CC49C58}" destId="{B9302995-7C4B-4508-8EFD-3869051B6FD5}" srcOrd="1" destOrd="0" parTransId="{15B2AD5A-FEEA-42BB-B23D-51C8122BFADC}" sibTransId="{17C56613-4905-41E6-B484-B769AC5030F3}"/>
    <dgm:cxn modelId="{B2906FC0-292B-44E3-8899-C127292E9CE3}" type="presOf" srcId="{A9FFA147-D2CE-4488-BE31-AEF12E2DC193}" destId="{403B2353-963B-46FD-A251-7581FCDB7961}" srcOrd="1" destOrd="0" presId="urn:microsoft.com/office/officeart/2005/8/layout/orgChart1"/>
    <dgm:cxn modelId="{452FFFC0-12A1-4197-80A2-0A3EAEF4F4BF}" type="presOf" srcId="{8A15DCF0-96A1-4C9C-BDEE-AE44E2019DA0}" destId="{560952CA-AC16-4F76-ADA3-70522CBDF154}" srcOrd="0" destOrd="0" presId="urn:microsoft.com/office/officeart/2005/8/layout/orgChart1"/>
    <dgm:cxn modelId="{E5F5FAC2-94BC-4E99-BF3A-04972B949218}" type="presOf" srcId="{2AE560AB-8479-4E51-87B0-D6581C03A228}" destId="{F5CF017B-386C-412B-BB18-2462692B6328}" srcOrd="0" destOrd="0" presId="urn:microsoft.com/office/officeart/2005/8/layout/orgChart1"/>
    <dgm:cxn modelId="{1CBB03C3-7571-461E-B94E-02843E046819}" type="presOf" srcId="{DF366317-9CDF-4E2F-8380-084FC49AE103}" destId="{DE20561C-3343-4B30-8314-076070E5225D}" srcOrd="1" destOrd="0" presId="urn:microsoft.com/office/officeart/2005/8/layout/orgChart1"/>
    <dgm:cxn modelId="{F1C54AC4-E1C5-4D8A-A133-72A7758E261E}" srcId="{3485B649-71BA-4972-B3CC-869E77A2036B}" destId="{285075E8-CD47-4CC5-8FFE-A8EFFF17DFDF}" srcOrd="1" destOrd="0" parTransId="{EF2A54D6-98BC-474D-B3CE-3CA4550C48C6}" sibTransId="{5F6920A2-E54B-4DCA-BDF9-5FBA564FBAC8}"/>
    <dgm:cxn modelId="{81491ECA-9A62-4ECA-83BB-A26FB4BD9F95}" type="presOf" srcId="{B75BCA61-2B74-4D24-A276-B779D0C7D907}" destId="{86F48E92-DF90-4C03-84A2-47A0D424E8D3}" srcOrd="0" destOrd="0" presId="urn:microsoft.com/office/officeart/2005/8/layout/orgChart1"/>
    <dgm:cxn modelId="{F4D279CC-6C6D-4737-A2C3-B6BF8FBC83BD}" srcId="{11A0536C-D489-4EB4-BE30-CFAD95FF22AC}" destId="{8A15DCF0-96A1-4C9C-BDEE-AE44E2019DA0}" srcOrd="3" destOrd="0" parTransId="{69505931-05B8-46EA-8FA6-1797FF7D45E5}" sibTransId="{72E96EB8-B732-47DD-B899-9FF65F94A6E1}"/>
    <dgm:cxn modelId="{ED5076CD-BBC1-483D-A4BC-8008A0B6BBE6}" srcId="{11A0536C-D489-4EB4-BE30-CFAD95FF22AC}" destId="{B75BCA61-2B74-4D24-A276-B779D0C7D907}" srcOrd="5" destOrd="0" parTransId="{53130AC9-B8BE-4AEE-A70B-08E5893FF897}" sibTransId="{6654B600-D203-41F9-BD00-51C3BD1B1731}"/>
    <dgm:cxn modelId="{6DF94ECE-4E4D-465F-A164-0F6E9F9D2752}" type="presOf" srcId="{A9FFA147-D2CE-4488-BE31-AEF12E2DC193}" destId="{806AA6D7-A68D-4E12-A3B4-FB9D9002A3F0}" srcOrd="0" destOrd="0" presId="urn:microsoft.com/office/officeart/2005/8/layout/orgChart1"/>
    <dgm:cxn modelId="{6365ADD1-A211-4CB3-BA01-8F1B06624A6B}" type="presOf" srcId="{1EA8EBCE-67F9-4095-8D44-AD36C756D6D4}" destId="{7A0E834E-5A04-469F-A4D2-F56F4AB54A4C}" srcOrd="0" destOrd="0" presId="urn:microsoft.com/office/officeart/2005/8/layout/orgChart1"/>
    <dgm:cxn modelId="{A5C481D3-AF46-4812-942F-D4858B0D51F7}" type="presOf" srcId="{B75BCA61-2B74-4D24-A276-B779D0C7D907}" destId="{01D3B7BF-B95D-4E84-96C0-8B7392DD7236}" srcOrd="1" destOrd="0" presId="urn:microsoft.com/office/officeart/2005/8/layout/orgChart1"/>
    <dgm:cxn modelId="{1C5B56D6-9CCC-4146-A14C-8BE61B1C7433}" type="presOf" srcId="{E27EC962-822F-4605-945A-E394DA36E71A}" destId="{36FD3E5E-AD8D-4786-9FFB-29EEE74E9AA5}" srcOrd="0" destOrd="0" presId="urn:microsoft.com/office/officeart/2005/8/layout/orgChart1"/>
    <dgm:cxn modelId="{1DEDD5D7-2B87-472D-9AEE-4B3FA8A6A17F}" type="presOf" srcId="{B69BD007-90F4-4E98-9643-67F1E6A7D722}" destId="{E369F56F-AF8A-4B84-8AC2-09DFFDCBA280}" srcOrd="1" destOrd="0" presId="urn:microsoft.com/office/officeart/2005/8/layout/orgChart1"/>
    <dgm:cxn modelId="{1EF872E2-A77C-435B-A0EC-2EA1209ED220}" type="presOf" srcId="{496BFA02-F23A-43E7-9D83-409F5441B0FA}" destId="{120D95A1-4983-48A8-BCEA-0144918D9C33}" srcOrd="0" destOrd="0" presId="urn:microsoft.com/office/officeart/2005/8/layout/orgChart1"/>
    <dgm:cxn modelId="{C027DAE4-D99F-49EB-9B34-2FDD3AD9A6D2}" type="presOf" srcId="{379A42AF-CDA5-4475-9687-6C659E5B6BF5}" destId="{BB9F5BFF-A127-4DEC-8E15-810C590FB031}" srcOrd="1" destOrd="0" presId="urn:microsoft.com/office/officeart/2005/8/layout/orgChart1"/>
    <dgm:cxn modelId="{353062E7-BD84-49E6-AF1D-0EB73A2F6E48}" type="presOf" srcId="{A78D68CC-328D-443A-877F-B0E6B046DD8B}" destId="{438C479E-2EE9-4457-830F-DF21855E7162}" srcOrd="1" destOrd="0" presId="urn:microsoft.com/office/officeart/2005/8/layout/orgChart1"/>
    <dgm:cxn modelId="{3E0423E9-5A4A-4B58-B425-39C6D66199B2}" type="presOf" srcId="{88B4FA2E-2B0F-48CD-80C6-6E8313442C41}" destId="{1A7D5D3A-B402-4A3B-9633-552773F48B32}" srcOrd="0" destOrd="0" presId="urn:microsoft.com/office/officeart/2005/8/layout/orgChart1"/>
    <dgm:cxn modelId="{BB1FB6EE-46F6-4FF4-B98D-BB1516F0A00F}" type="presOf" srcId="{3C4A1041-49CE-43C6-8519-92DDDA671CAA}" destId="{32400061-F4F6-4AC5-83A2-C8415BCE02B3}" srcOrd="0" destOrd="0" presId="urn:microsoft.com/office/officeart/2005/8/layout/orgChart1"/>
    <dgm:cxn modelId="{2FEB77F0-43E1-4091-BD79-B9B186874B6F}" type="presOf" srcId="{FA18B6CA-C099-412F-AF46-572E9133B680}" destId="{39CC461E-F2FC-4737-B97C-829EB2121AA5}" srcOrd="0" destOrd="0" presId="urn:microsoft.com/office/officeart/2005/8/layout/orgChart1"/>
    <dgm:cxn modelId="{808658F2-24B8-4C1E-A917-E5AECBF2071B}" type="presOf" srcId="{45A39B18-F522-48F3-99C1-B06948A6FAA2}" destId="{33ABAEA7-45CC-4621-BE8E-C7E5F447B2A4}" srcOrd="1" destOrd="0" presId="urn:microsoft.com/office/officeart/2005/8/layout/orgChart1"/>
    <dgm:cxn modelId="{07ADE0FA-7F70-4D5C-824A-5A3864C97FEE}" type="presOf" srcId="{2E37336B-48B8-4D4C-9144-1EE1CF4A6673}" destId="{D384B541-12CD-4611-B062-8634B8DE8182}" srcOrd="0" destOrd="0" presId="urn:microsoft.com/office/officeart/2005/8/layout/orgChart1"/>
    <dgm:cxn modelId="{A7AF00FD-131F-432E-A8ED-350015724358}" type="presOf" srcId="{4E2C4C87-8E4B-4F63-B8DD-664A64936A27}" destId="{CC464CD3-32CB-475B-BB0C-1655A9D340A9}" srcOrd="0" destOrd="0" presId="urn:microsoft.com/office/officeart/2005/8/layout/orgChart1"/>
    <dgm:cxn modelId="{79F93245-287E-4990-B8BF-5862FDA72339}" type="presParOf" srcId="{20510EE5-68E5-4141-8201-6F1A77121E9D}" destId="{D1746648-9A22-403A-87B5-E8C91DC07798}" srcOrd="0" destOrd="0" presId="urn:microsoft.com/office/officeart/2005/8/layout/orgChart1"/>
    <dgm:cxn modelId="{F11FA7BB-5463-4F37-8730-9CBBAC3C9399}" type="presParOf" srcId="{D1746648-9A22-403A-87B5-E8C91DC07798}" destId="{79AD8C0F-0A38-4550-9DFA-7A6B2D0097B4}" srcOrd="0" destOrd="0" presId="urn:microsoft.com/office/officeart/2005/8/layout/orgChart1"/>
    <dgm:cxn modelId="{A1AA6A66-F31C-4304-BF04-BE3FFE31B9B1}" type="presParOf" srcId="{79AD8C0F-0A38-4550-9DFA-7A6B2D0097B4}" destId="{6E0B10D0-65F1-4441-9952-B9D3DC3F190C}" srcOrd="0" destOrd="0" presId="urn:microsoft.com/office/officeart/2005/8/layout/orgChart1"/>
    <dgm:cxn modelId="{D0A2255A-CBA0-4C36-A5A5-ADCAFC549BF8}" type="presParOf" srcId="{79AD8C0F-0A38-4550-9DFA-7A6B2D0097B4}" destId="{949058A1-0A3D-4FA6-BD45-A756669B6912}" srcOrd="1" destOrd="0" presId="urn:microsoft.com/office/officeart/2005/8/layout/orgChart1"/>
    <dgm:cxn modelId="{23C05CAD-BDD2-4AB0-A93E-4B25C3F319DB}" type="presParOf" srcId="{D1746648-9A22-403A-87B5-E8C91DC07798}" destId="{789CA394-9C4A-4B3C-AFF4-8D34C71EB14F}" srcOrd="1" destOrd="0" presId="urn:microsoft.com/office/officeart/2005/8/layout/orgChart1"/>
    <dgm:cxn modelId="{2718BC35-E978-4DDB-8974-D2F9238153C5}" type="presParOf" srcId="{789CA394-9C4A-4B3C-AFF4-8D34C71EB14F}" destId="{8B427D1C-462C-4138-AAF6-CE0332587A60}" srcOrd="0" destOrd="0" presId="urn:microsoft.com/office/officeart/2005/8/layout/orgChart1"/>
    <dgm:cxn modelId="{59277879-6732-47E0-8AD3-D064017D1886}" type="presParOf" srcId="{789CA394-9C4A-4B3C-AFF4-8D34C71EB14F}" destId="{2AC7E2F2-E74C-4239-9D5F-80A15A7B30F8}" srcOrd="1" destOrd="0" presId="urn:microsoft.com/office/officeart/2005/8/layout/orgChart1"/>
    <dgm:cxn modelId="{FBBEDBBF-3BF0-4F02-8F6C-7F5686FB1E04}" type="presParOf" srcId="{2AC7E2F2-E74C-4239-9D5F-80A15A7B30F8}" destId="{B5761C7E-04D5-4220-9B8B-0FB5DF3BB177}" srcOrd="0" destOrd="0" presId="urn:microsoft.com/office/officeart/2005/8/layout/orgChart1"/>
    <dgm:cxn modelId="{AE501398-25C4-454A-9BAD-16E64EC66F52}" type="presParOf" srcId="{B5761C7E-04D5-4220-9B8B-0FB5DF3BB177}" destId="{ED54A97B-49DE-4BF0-AD17-6948751EDA04}" srcOrd="0" destOrd="0" presId="urn:microsoft.com/office/officeart/2005/8/layout/orgChart1"/>
    <dgm:cxn modelId="{01526569-D30E-4EBC-BE89-2590C4C85CE4}" type="presParOf" srcId="{B5761C7E-04D5-4220-9B8B-0FB5DF3BB177}" destId="{2E6F7085-FF59-437A-9546-44BA349FDE8A}" srcOrd="1" destOrd="0" presId="urn:microsoft.com/office/officeart/2005/8/layout/orgChart1"/>
    <dgm:cxn modelId="{CEBBF86C-298E-42AE-9DBF-B60FAA8C0E7D}" type="presParOf" srcId="{2AC7E2F2-E74C-4239-9D5F-80A15A7B30F8}" destId="{8D5EB182-FF6B-490F-9E4E-BAA0AAE477E0}" srcOrd="1" destOrd="0" presId="urn:microsoft.com/office/officeart/2005/8/layout/orgChart1"/>
    <dgm:cxn modelId="{BC3DA35E-3D47-4018-97B1-F2A40010848B}" type="presParOf" srcId="{8D5EB182-FF6B-490F-9E4E-BAA0AAE477E0}" destId="{38446DEB-81C8-4D7A-9949-E78200F4690C}" srcOrd="0" destOrd="0" presId="urn:microsoft.com/office/officeart/2005/8/layout/orgChart1"/>
    <dgm:cxn modelId="{01A54F4B-38F2-49B6-82DE-CACA2F460F8A}" type="presParOf" srcId="{8D5EB182-FF6B-490F-9E4E-BAA0AAE477E0}" destId="{0996E6DB-876D-4947-9263-DC26D2DD898C}" srcOrd="1" destOrd="0" presId="urn:microsoft.com/office/officeart/2005/8/layout/orgChart1"/>
    <dgm:cxn modelId="{63C907E6-14CC-485E-88C2-340A93E0CE4D}" type="presParOf" srcId="{0996E6DB-876D-4947-9263-DC26D2DD898C}" destId="{59FC8E01-FF9C-41ED-A588-C19343D66BCE}" srcOrd="0" destOrd="0" presId="urn:microsoft.com/office/officeart/2005/8/layout/orgChart1"/>
    <dgm:cxn modelId="{F863F7A6-4639-488C-90BB-24DDAB7A6CA6}" type="presParOf" srcId="{59FC8E01-FF9C-41ED-A588-C19343D66BCE}" destId="{E0A245D3-32BF-4292-ADCA-C54E86ACD815}" srcOrd="0" destOrd="0" presId="urn:microsoft.com/office/officeart/2005/8/layout/orgChart1"/>
    <dgm:cxn modelId="{6FCB6D7A-4160-4AB2-BC31-B61048AAF965}" type="presParOf" srcId="{59FC8E01-FF9C-41ED-A588-C19343D66BCE}" destId="{BB9F5BFF-A127-4DEC-8E15-810C590FB031}" srcOrd="1" destOrd="0" presId="urn:microsoft.com/office/officeart/2005/8/layout/orgChart1"/>
    <dgm:cxn modelId="{CEBE8BAB-27EC-4054-A920-EE79B68C5BE9}" type="presParOf" srcId="{0996E6DB-876D-4947-9263-DC26D2DD898C}" destId="{556C8BDA-0A3B-4C25-AF06-BAAA943F07FB}" srcOrd="1" destOrd="0" presId="urn:microsoft.com/office/officeart/2005/8/layout/orgChart1"/>
    <dgm:cxn modelId="{6CDE2C60-97BC-455D-89C0-FE0D5A942742}" type="presParOf" srcId="{0996E6DB-876D-4947-9263-DC26D2DD898C}" destId="{FFCAB6EF-5276-4AA8-A126-81AC0EA034ED}" srcOrd="2" destOrd="0" presId="urn:microsoft.com/office/officeart/2005/8/layout/orgChart1"/>
    <dgm:cxn modelId="{7478CD3C-5521-47A1-B185-72158415B104}" type="presParOf" srcId="{8D5EB182-FF6B-490F-9E4E-BAA0AAE477E0}" destId="{9589D04E-B17C-41B8-BA50-BD0BEF11109E}" srcOrd="2" destOrd="0" presId="urn:microsoft.com/office/officeart/2005/8/layout/orgChart1"/>
    <dgm:cxn modelId="{1980BFAE-B326-4FD3-A6A5-8C8EAA738B2F}" type="presParOf" srcId="{8D5EB182-FF6B-490F-9E4E-BAA0AAE477E0}" destId="{39E9E922-0E05-4EED-9FB8-51EB062B793D}" srcOrd="3" destOrd="0" presId="urn:microsoft.com/office/officeart/2005/8/layout/orgChart1"/>
    <dgm:cxn modelId="{AFA33616-BDF9-48E5-B8DA-D9F6463BB6B2}" type="presParOf" srcId="{39E9E922-0E05-4EED-9FB8-51EB062B793D}" destId="{23657E52-C9B0-4FA5-B273-30C659237CF4}" srcOrd="0" destOrd="0" presId="urn:microsoft.com/office/officeart/2005/8/layout/orgChart1"/>
    <dgm:cxn modelId="{68BB808D-05D2-4BD3-8860-5CCE17375E44}" type="presParOf" srcId="{23657E52-C9B0-4FA5-B273-30C659237CF4}" destId="{30C72BF5-8D46-4A4A-B5DA-8D8A4E8E9F23}" srcOrd="0" destOrd="0" presId="urn:microsoft.com/office/officeart/2005/8/layout/orgChart1"/>
    <dgm:cxn modelId="{7E5EC1B1-7229-43D5-A83D-1171474DB635}" type="presParOf" srcId="{23657E52-C9B0-4FA5-B273-30C659237CF4}" destId="{3599EF76-80C8-4E79-BCB3-51DB79F3BDF6}" srcOrd="1" destOrd="0" presId="urn:microsoft.com/office/officeart/2005/8/layout/orgChart1"/>
    <dgm:cxn modelId="{243CD5DE-FF98-44ED-B7FB-406E4C59A93C}" type="presParOf" srcId="{39E9E922-0E05-4EED-9FB8-51EB062B793D}" destId="{82742A63-E97C-4335-AF6C-48C86ACDEB43}" srcOrd="1" destOrd="0" presId="urn:microsoft.com/office/officeart/2005/8/layout/orgChart1"/>
    <dgm:cxn modelId="{436CCE4D-28AC-4D7D-A018-0432CD85B1A5}" type="presParOf" srcId="{39E9E922-0E05-4EED-9FB8-51EB062B793D}" destId="{EA7422EA-00D3-4DE0-B3D4-B95E655BAEC8}" srcOrd="2" destOrd="0" presId="urn:microsoft.com/office/officeart/2005/8/layout/orgChart1"/>
    <dgm:cxn modelId="{CA53C405-5550-4B5A-9EC7-7FEA1ED36533}" type="presParOf" srcId="{8D5EB182-FF6B-490F-9E4E-BAA0AAE477E0}" destId="{1A7D5D3A-B402-4A3B-9633-552773F48B32}" srcOrd="4" destOrd="0" presId="urn:microsoft.com/office/officeart/2005/8/layout/orgChart1"/>
    <dgm:cxn modelId="{BFF67AF9-9733-4DFC-94B1-FD3E47AB9FFB}" type="presParOf" srcId="{8D5EB182-FF6B-490F-9E4E-BAA0AAE477E0}" destId="{0477A070-49F9-4C02-B39E-D3E340F7DF66}" srcOrd="5" destOrd="0" presId="urn:microsoft.com/office/officeart/2005/8/layout/orgChart1"/>
    <dgm:cxn modelId="{86BC89B7-5993-4D85-A679-42280D7EDB7A}" type="presParOf" srcId="{0477A070-49F9-4C02-B39E-D3E340F7DF66}" destId="{3B161403-9833-492D-A657-8FDAD1172224}" srcOrd="0" destOrd="0" presId="urn:microsoft.com/office/officeart/2005/8/layout/orgChart1"/>
    <dgm:cxn modelId="{5C756CD0-0D68-445E-8919-F7385F4C117D}" type="presParOf" srcId="{3B161403-9833-492D-A657-8FDAD1172224}" destId="{29850F03-6803-4E49-B257-9EDC84BCAF4C}" srcOrd="0" destOrd="0" presId="urn:microsoft.com/office/officeart/2005/8/layout/orgChart1"/>
    <dgm:cxn modelId="{2ABAA590-5E0B-4363-9268-1B7E1266A9A8}" type="presParOf" srcId="{3B161403-9833-492D-A657-8FDAD1172224}" destId="{438C479E-2EE9-4457-830F-DF21855E7162}" srcOrd="1" destOrd="0" presId="urn:microsoft.com/office/officeart/2005/8/layout/orgChart1"/>
    <dgm:cxn modelId="{6A205142-4163-4A0C-86BE-1B6202A43FD5}" type="presParOf" srcId="{0477A070-49F9-4C02-B39E-D3E340F7DF66}" destId="{CF56B47E-B453-4002-AEF4-05D167CA5A42}" srcOrd="1" destOrd="0" presId="urn:microsoft.com/office/officeart/2005/8/layout/orgChart1"/>
    <dgm:cxn modelId="{3250212C-1085-4D33-BA89-980B5942D563}" type="presParOf" srcId="{0477A070-49F9-4C02-B39E-D3E340F7DF66}" destId="{D191019D-E45A-4685-A44E-B17B48F44D4D}" srcOrd="2" destOrd="0" presId="urn:microsoft.com/office/officeart/2005/8/layout/orgChart1"/>
    <dgm:cxn modelId="{B2978ADF-DCEC-4497-BE33-95E614DBE20B}" type="presParOf" srcId="{2AC7E2F2-E74C-4239-9D5F-80A15A7B30F8}" destId="{F248EA22-5DEC-4ABE-9A8D-C720DD4DAF58}" srcOrd="2" destOrd="0" presId="urn:microsoft.com/office/officeart/2005/8/layout/orgChart1"/>
    <dgm:cxn modelId="{C2E0648B-809C-4329-9B94-9AFDB74D9E59}" type="presParOf" srcId="{789CA394-9C4A-4B3C-AFF4-8D34C71EB14F}" destId="{5E85DDDF-3C6F-45C5-85B0-13D09F6A5191}" srcOrd="2" destOrd="0" presId="urn:microsoft.com/office/officeart/2005/8/layout/orgChart1"/>
    <dgm:cxn modelId="{9DEAE18E-BB28-4C21-8CD9-662A40C5F702}" type="presParOf" srcId="{789CA394-9C4A-4B3C-AFF4-8D34C71EB14F}" destId="{CD0D76B5-12FE-4808-9D1A-FCB921425428}" srcOrd="3" destOrd="0" presId="urn:microsoft.com/office/officeart/2005/8/layout/orgChart1"/>
    <dgm:cxn modelId="{CF7DB779-D27E-42FE-8520-D821707CFDD3}" type="presParOf" srcId="{CD0D76B5-12FE-4808-9D1A-FCB921425428}" destId="{F32F1DEA-0A74-46CE-A1F0-C3A9E5FE07F3}" srcOrd="0" destOrd="0" presId="urn:microsoft.com/office/officeart/2005/8/layout/orgChart1"/>
    <dgm:cxn modelId="{85FF92C5-2009-4BDC-AB92-53D30E870250}" type="presParOf" srcId="{F32F1DEA-0A74-46CE-A1F0-C3A9E5FE07F3}" destId="{9E350667-4F9E-4884-B883-152674F7BA49}" srcOrd="0" destOrd="0" presId="urn:microsoft.com/office/officeart/2005/8/layout/orgChart1"/>
    <dgm:cxn modelId="{AC5CE265-2894-4F75-9F10-3A011105ECC3}" type="presParOf" srcId="{F32F1DEA-0A74-46CE-A1F0-C3A9E5FE07F3}" destId="{1C260606-E673-4A8C-A513-6491F8F4E5D8}" srcOrd="1" destOrd="0" presId="urn:microsoft.com/office/officeart/2005/8/layout/orgChart1"/>
    <dgm:cxn modelId="{25E3BEB3-6AFC-4D68-9586-A15CB323FA53}" type="presParOf" srcId="{CD0D76B5-12FE-4808-9D1A-FCB921425428}" destId="{389C9125-D7FB-4373-AB7A-CF82CA9BD381}" srcOrd="1" destOrd="0" presId="urn:microsoft.com/office/officeart/2005/8/layout/orgChart1"/>
    <dgm:cxn modelId="{44499E2D-1C43-4271-909F-E54B2D7E2DA2}" type="presParOf" srcId="{389C9125-D7FB-4373-AB7A-CF82CA9BD381}" destId="{5650E4BC-E969-416A-8B03-369AC821F2C5}" srcOrd="0" destOrd="0" presId="urn:microsoft.com/office/officeart/2005/8/layout/orgChart1"/>
    <dgm:cxn modelId="{F5F46089-8637-4323-AF8F-C67CE37F8349}" type="presParOf" srcId="{389C9125-D7FB-4373-AB7A-CF82CA9BD381}" destId="{8A5BFBFC-E5D4-4F0C-B749-2C9D5B249E33}" srcOrd="1" destOrd="0" presId="urn:microsoft.com/office/officeart/2005/8/layout/orgChart1"/>
    <dgm:cxn modelId="{1B81D486-84FF-43EA-AAA8-AC1A01F59C3C}" type="presParOf" srcId="{8A5BFBFC-E5D4-4F0C-B749-2C9D5B249E33}" destId="{0EAB983E-3C7D-4527-BE8C-FCBC32F42BDC}" srcOrd="0" destOrd="0" presId="urn:microsoft.com/office/officeart/2005/8/layout/orgChart1"/>
    <dgm:cxn modelId="{53B32090-93F6-4E7A-9DED-3861FB8EDC44}" type="presParOf" srcId="{0EAB983E-3C7D-4527-BE8C-FCBC32F42BDC}" destId="{D384B541-12CD-4611-B062-8634B8DE8182}" srcOrd="0" destOrd="0" presId="urn:microsoft.com/office/officeart/2005/8/layout/orgChart1"/>
    <dgm:cxn modelId="{49DD525A-63FF-4D66-B04F-6782906D7B79}" type="presParOf" srcId="{0EAB983E-3C7D-4527-BE8C-FCBC32F42BDC}" destId="{D881FE69-1BE2-493E-AEA8-086814A4FFD6}" srcOrd="1" destOrd="0" presId="urn:microsoft.com/office/officeart/2005/8/layout/orgChart1"/>
    <dgm:cxn modelId="{C8411C38-7D14-497D-85FE-934ED08DC0C8}" type="presParOf" srcId="{8A5BFBFC-E5D4-4F0C-B749-2C9D5B249E33}" destId="{7157336F-4547-4B76-800B-B2289CC9D9E9}" srcOrd="1" destOrd="0" presId="urn:microsoft.com/office/officeart/2005/8/layout/orgChart1"/>
    <dgm:cxn modelId="{4F09FFE4-12C4-4091-9073-9B7E50CC106A}" type="presParOf" srcId="{8A5BFBFC-E5D4-4F0C-B749-2C9D5B249E33}" destId="{5FABA94E-AFDE-49AB-9FFD-D88A6C673053}" srcOrd="2" destOrd="0" presId="urn:microsoft.com/office/officeart/2005/8/layout/orgChart1"/>
    <dgm:cxn modelId="{EB82CBB5-3D38-4114-89D5-5DC72D0BE19D}" type="presParOf" srcId="{389C9125-D7FB-4373-AB7A-CF82CA9BD381}" destId="{39CC461E-F2FC-4737-B97C-829EB2121AA5}" srcOrd="2" destOrd="0" presId="urn:microsoft.com/office/officeart/2005/8/layout/orgChart1"/>
    <dgm:cxn modelId="{3995B111-C741-45ED-A956-F8654417FD44}" type="presParOf" srcId="{389C9125-D7FB-4373-AB7A-CF82CA9BD381}" destId="{7730321D-5EED-47B9-88B1-161F77E92FC3}" srcOrd="3" destOrd="0" presId="urn:microsoft.com/office/officeart/2005/8/layout/orgChart1"/>
    <dgm:cxn modelId="{E2837B1A-9851-4E8C-BB31-6135CAE4FD2C}" type="presParOf" srcId="{7730321D-5EED-47B9-88B1-161F77E92FC3}" destId="{FB430CF2-BA31-4A60-A03E-DDCBF7140032}" srcOrd="0" destOrd="0" presId="urn:microsoft.com/office/officeart/2005/8/layout/orgChart1"/>
    <dgm:cxn modelId="{261653FD-2299-4460-85C0-161C430F205C}" type="presParOf" srcId="{FB430CF2-BA31-4A60-A03E-DDCBF7140032}" destId="{68F5C1C7-9C2A-416A-B431-30A10CA1827D}" srcOrd="0" destOrd="0" presId="urn:microsoft.com/office/officeart/2005/8/layout/orgChart1"/>
    <dgm:cxn modelId="{0D73C8A9-B798-406D-B01F-BDA78BF49954}" type="presParOf" srcId="{FB430CF2-BA31-4A60-A03E-DDCBF7140032}" destId="{E369F56F-AF8A-4B84-8AC2-09DFFDCBA280}" srcOrd="1" destOrd="0" presId="urn:microsoft.com/office/officeart/2005/8/layout/orgChart1"/>
    <dgm:cxn modelId="{4F8807E8-F305-4D17-ADE4-1A2FC16CE6E3}" type="presParOf" srcId="{7730321D-5EED-47B9-88B1-161F77E92FC3}" destId="{EACD4298-064E-4370-9CAD-15E19E20FECF}" srcOrd="1" destOrd="0" presId="urn:microsoft.com/office/officeart/2005/8/layout/orgChart1"/>
    <dgm:cxn modelId="{C08AE1DE-C05C-4813-AB52-EA96203C0146}" type="presParOf" srcId="{7730321D-5EED-47B9-88B1-161F77E92FC3}" destId="{DC9B35F4-1121-4F03-9EBC-A08A6CE9B602}" srcOrd="2" destOrd="0" presId="urn:microsoft.com/office/officeart/2005/8/layout/orgChart1"/>
    <dgm:cxn modelId="{3836B694-4B3C-4855-87B7-D86F8FFA899B}" type="presParOf" srcId="{389C9125-D7FB-4373-AB7A-CF82CA9BD381}" destId="{36FD3E5E-AD8D-4786-9FFB-29EEE74E9AA5}" srcOrd="4" destOrd="0" presId="urn:microsoft.com/office/officeart/2005/8/layout/orgChart1"/>
    <dgm:cxn modelId="{4560CC2D-B1AA-48E9-9714-589E819A15B0}" type="presParOf" srcId="{389C9125-D7FB-4373-AB7A-CF82CA9BD381}" destId="{94067680-71E7-489C-AADC-C8188F02E17C}" srcOrd="5" destOrd="0" presId="urn:microsoft.com/office/officeart/2005/8/layout/orgChart1"/>
    <dgm:cxn modelId="{59F651A6-AA11-4352-A8BB-831A26BF4546}" type="presParOf" srcId="{94067680-71E7-489C-AADC-C8188F02E17C}" destId="{853B897B-5B28-4135-962B-E7BB9462A095}" srcOrd="0" destOrd="0" presId="urn:microsoft.com/office/officeart/2005/8/layout/orgChart1"/>
    <dgm:cxn modelId="{3041EBB5-8033-4026-B852-7E8B9C4A8936}" type="presParOf" srcId="{853B897B-5B28-4135-962B-E7BB9462A095}" destId="{423E9504-B94B-4D8D-8DCB-B610589D2233}" srcOrd="0" destOrd="0" presId="urn:microsoft.com/office/officeart/2005/8/layout/orgChart1"/>
    <dgm:cxn modelId="{CC97060A-3645-4F6B-8C83-01511805A735}" type="presParOf" srcId="{853B897B-5B28-4135-962B-E7BB9462A095}" destId="{33ABAEA7-45CC-4621-BE8E-C7E5F447B2A4}" srcOrd="1" destOrd="0" presId="urn:microsoft.com/office/officeart/2005/8/layout/orgChart1"/>
    <dgm:cxn modelId="{AA6542D3-6674-4587-837A-58B16372FB0C}" type="presParOf" srcId="{94067680-71E7-489C-AADC-C8188F02E17C}" destId="{6C468ED3-F9FE-4BC1-97CB-06EEE702926A}" srcOrd="1" destOrd="0" presId="urn:microsoft.com/office/officeart/2005/8/layout/orgChart1"/>
    <dgm:cxn modelId="{7E2C6632-3F6E-4D95-B3FF-86F1ECA2F088}" type="presParOf" srcId="{94067680-71E7-489C-AADC-C8188F02E17C}" destId="{DE02B35F-2131-47BE-AA51-B03ECED04D2E}" srcOrd="2" destOrd="0" presId="urn:microsoft.com/office/officeart/2005/8/layout/orgChart1"/>
    <dgm:cxn modelId="{5C63484D-0DD5-44C8-85B1-21869A2D0FE3}" type="presParOf" srcId="{CD0D76B5-12FE-4808-9D1A-FCB921425428}" destId="{E5232109-A9E0-4BFE-B386-16FAA7760F2C}" srcOrd="2" destOrd="0" presId="urn:microsoft.com/office/officeart/2005/8/layout/orgChart1"/>
    <dgm:cxn modelId="{829D57FB-2EEB-429B-B2B2-76A10E489950}" type="presParOf" srcId="{789CA394-9C4A-4B3C-AFF4-8D34C71EB14F}" destId="{EC2EBF0A-7C65-43A5-842D-1531D4BD48B2}" srcOrd="4" destOrd="0" presId="urn:microsoft.com/office/officeart/2005/8/layout/orgChart1"/>
    <dgm:cxn modelId="{F716F90A-0C34-4FA8-8ECE-0B0FD385AEE6}" type="presParOf" srcId="{789CA394-9C4A-4B3C-AFF4-8D34C71EB14F}" destId="{1BA29DBA-EBC3-4828-BCAF-CA67F7DBD7EA}" srcOrd="5" destOrd="0" presId="urn:microsoft.com/office/officeart/2005/8/layout/orgChart1"/>
    <dgm:cxn modelId="{93F48290-BC66-422C-AB6B-51D5F101AA6A}" type="presParOf" srcId="{1BA29DBA-EBC3-4828-BCAF-CA67F7DBD7EA}" destId="{76B568DD-D9B7-4B78-B654-F69AA9F3B61B}" srcOrd="0" destOrd="0" presId="urn:microsoft.com/office/officeart/2005/8/layout/orgChart1"/>
    <dgm:cxn modelId="{8D74BFC8-9415-4AB7-85D3-AD4E0E50250C}" type="presParOf" srcId="{76B568DD-D9B7-4B78-B654-F69AA9F3B61B}" destId="{4A55D769-7A1A-4E9B-AB16-D42E6FE06F92}" srcOrd="0" destOrd="0" presId="urn:microsoft.com/office/officeart/2005/8/layout/orgChart1"/>
    <dgm:cxn modelId="{38C9B624-FA5F-4881-A63C-17BE38458B14}" type="presParOf" srcId="{76B568DD-D9B7-4B78-B654-F69AA9F3B61B}" destId="{5AAFE96A-54BF-4F5B-957B-CB3BF7B1BFC4}" srcOrd="1" destOrd="0" presId="urn:microsoft.com/office/officeart/2005/8/layout/orgChart1"/>
    <dgm:cxn modelId="{D67E3BC3-4A0F-40B8-9CF9-04C6710E1CC8}" type="presParOf" srcId="{1BA29DBA-EBC3-4828-BCAF-CA67F7DBD7EA}" destId="{6DC77206-4D2F-4162-8AFE-2061772979B0}" srcOrd="1" destOrd="0" presId="urn:microsoft.com/office/officeart/2005/8/layout/orgChart1"/>
    <dgm:cxn modelId="{A5F3DF67-9B71-4840-B9B9-4E91A315EB5A}" type="presParOf" srcId="{6DC77206-4D2F-4162-8AFE-2061772979B0}" destId="{27A4712C-51C3-4810-B9C4-0AA7691BFC66}" srcOrd="0" destOrd="0" presId="urn:microsoft.com/office/officeart/2005/8/layout/orgChart1"/>
    <dgm:cxn modelId="{E6E337B0-5227-4F12-A8B9-64420041EE6B}" type="presParOf" srcId="{6DC77206-4D2F-4162-8AFE-2061772979B0}" destId="{23731166-D9BD-4BB9-B1E9-B5747520DC72}" srcOrd="1" destOrd="0" presId="urn:microsoft.com/office/officeart/2005/8/layout/orgChart1"/>
    <dgm:cxn modelId="{470E961F-5FC7-47B2-9E02-605DD8CC2013}" type="presParOf" srcId="{23731166-D9BD-4BB9-B1E9-B5747520DC72}" destId="{5160A24F-C65F-41A2-AEE9-35B5FB6FAB28}" srcOrd="0" destOrd="0" presId="urn:microsoft.com/office/officeart/2005/8/layout/orgChart1"/>
    <dgm:cxn modelId="{12F64233-D871-4E84-BEBA-592EE3D4447B}" type="presParOf" srcId="{5160A24F-C65F-41A2-AEE9-35B5FB6FAB28}" destId="{FD4D6957-7C4E-4CD3-9E76-B268F5E1E8B8}" srcOrd="0" destOrd="0" presId="urn:microsoft.com/office/officeart/2005/8/layout/orgChart1"/>
    <dgm:cxn modelId="{82E64848-1404-41CB-9790-1F3F4E21F9F2}" type="presParOf" srcId="{5160A24F-C65F-41A2-AEE9-35B5FB6FAB28}" destId="{BEDFE37E-2792-4D49-8CAF-24D34B7A23FF}" srcOrd="1" destOrd="0" presId="urn:microsoft.com/office/officeart/2005/8/layout/orgChart1"/>
    <dgm:cxn modelId="{8739A99D-F9F8-415B-92EE-3B48584B04A2}" type="presParOf" srcId="{23731166-D9BD-4BB9-B1E9-B5747520DC72}" destId="{B33D972D-6ECA-4BD3-B093-CE250D283401}" srcOrd="1" destOrd="0" presId="urn:microsoft.com/office/officeart/2005/8/layout/orgChart1"/>
    <dgm:cxn modelId="{A1F4618F-BE87-4FCB-AA9B-B8BFEC4860D9}" type="presParOf" srcId="{23731166-D9BD-4BB9-B1E9-B5747520DC72}" destId="{14D8A872-95CD-479B-A9B6-FEAD6380E816}" srcOrd="2" destOrd="0" presId="urn:microsoft.com/office/officeart/2005/8/layout/orgChart1"/>
    <dgm:cxn modelId="{B720FAFC-FACE-4375-B09E-948B1D768476}" type="presParOf" srcId="{6DC77206-4D2F-4162-8AFE-2061772979B0}" destId="{B80D9C97-58ED-4661-87A8-D8A39BFBDA30}" srcOrd="2" destOrd="0" presId="urn:microsoft.com/office/officeart/2005/8/layout/orgChart1"/>
    <dgm:cxn modelId="{B8A02FAD-AEA4-4CAE-833C-38C07DDA8547}" type="presParOf" srcId="{6DC77206-4D2F-4162-8AFE-2061772979B0}" destId="{E8204494-17C4-40EF-964E-8B7945FDB4D0}" srcOrd="3" destOrd="0" presId="urn:microsoft.com/office/officeart/2005/8/layout/orgChart1"/>
    <dgm:cxn modelId="{EA023D0B-BBA8-4C26-8295-1848DA7484C0}" type="presParOf" srcId="{E8204494-17C4-40EF-964E-8B7945FDB4D0}" destId="{C1227CF9-5C53-4802-BAB6-8790B7FEC2CC}" srcOrd="0" destOrd="0" presId="urn:microsoft.com/office/officeart/2005/8/layout/orgChart1"/>
    <dgm:cxn modelId="{9B083FFC-ACC8-4CE1-9094-430F24079207}" type="presParOf" srcId="{C1227CF9-5C53-4802-BAB6-8790B7FEC2CC}" destId="{5146298E-903F-4D9A-8937-8F45A22B5FA6}" srcOrd="0" destOrd="0" presId="urn:microsoft.com/office/officeart/2005/8/layout/orgChart1"/>
    <dgm:cxn modelId="{13DEF1C9-98C2-4E07-9734-451CE5DC9C00}" type="presParOf" srcId="{C1227CF9-5C53-4802-BAB6-8790B7FEC2CC}" destId="{7222A626-EFC9-4C67-85A2-E267DAC8798F}" srcOrd="1" destOrd="0" presId="urn:microsoft.com/office/officeart/2005/8/layout/orgChart1"/>
    <dgm:cxn modelId="{C05A2047-62F7-41D0-A887-FB7DA805F302}" type="presParOf" srcId="{E8204494-17C4-40EF-964E-8B7945FDB4D0}" destId="{A9375757-1A62-4245-88BE-E36221D2DCF4}" srcOrd="1" destOrd="0" presId="urn:microsoft.com/office/officeart/2005/8/layout/orgChart1"/>
    <dgm:cxn modelId="{9D3663D8-EDB4-43F7-9308-08CF9D63AB88}" type="presParOf" srcId="{E8204494-17C4-40EF-964E-8B7945FDB4D0}" destId="{C505DC02-CA21-43ED-AAE9-5280DA4BF803}" srcOrd="2" destOrd="0" presId="urn:microsoft.com/office/officeart/2005/8/layout/orgChart1"/>
    <dgm:cxn modelId="{396F2658-5DCF-4608-AB6B-5928D7F7ACB1}" type="presParOf" srcId="{6DC77206-4D2F-4162-8AFE-2061772979B0}" destId="{B2A8113E-C927-4874-A190-FB1B3B6F8CDB}" srcOrd="4" destOrd="0" presId="urn:microsoft.com/office/officeart/2005/8/layout/orgChart1"/>
    <dgm:cxn modelId="{69A38147-91D0-46FF-BB31-F993DAF9F016}" type="presParOf" srcId="{6DC77206-4D2F-4162-8AFE-2061772979B0}" destId="{5B89FAF5-03A4-43B8-BFD6-AA2ACEAC2519}" srcOrd="5" destOrd="0" presId="urn:microsoft.com/office/officeart/2005/8/layout/orgChart1"/>
    <dgm:cxn modelId="{E8DD80CD-99F8-403D-BB67-B1461F66E983}" type="presParOf" srcId="{5B89FAF5-03A4-43B8-BFD6-AA2ACEAC2519}" destId="{D329CB22-C53A-4A66-B2E8-6293B3653A8C}" srcOrd="0" destOrd="0" presId="urn:microsoft.com/office/officeart/2005/8/layout/orgChart1"/>
    <dgm:cxn modelId="{55FB940F-996C-4C46-9207-E202DC43A68F}" type="presParOf" srcId="{D329CB22-C53A-4A66-B2E8-6293B3653A8C}" destId="{32400061-F4F6-4AC5-83A2-C8415BCE02B3}" srcOrd="0" destOrd="0" presId="urn:microsoft.com/office/officeart/2005/8/layout/orgChart1"/>
    <dgm:cxn modelId="{716CF96E-A2CF-4EF3-9B1F-0334C939757C}" type="presParOf" srcId="{D329CB22-C53A-4A66-B2E8-6293B3653A8C}" destId="{E8657148-F82F-4C75-9629-546847D7EA78}" srcOrd="1" destOrd="0" presId="urn:microsoft.com/office/officeart/2005/8/layout/orgChart1"/>
    <dgm:cxn modelId="{FA30B316-DF72-4C96-BC99-41904F852D3B}" type="presParOf" srcId="{5B89FAF5-03A4-43B8-BFD6-AA2ACEAC2519}" destId="{3150D5A4-C004-4758-BC6D-27D8174D4EE5}" srcOrd="1" destOrd="0" presId="urn:microsoft.com/office/officeart/2005/8/layout/orgChart1"/>
    <dgm:cxn modelId="{B8766F3E-27BE-46DC-B741-10C47B626322}" type="presParOf" srcId="{5B89FAF5-03A4-43B8-BFD6-AA2ACEAC2519}" destId="{A3C59432-0F56-453E-AD49-0B16B421B5A2}" srcOrd="2" destOrd="0" presId="urn:microsoft.com/office/officeart/2005/8/layout/orgChart1"/>
    <dgm:cxn modelId="{77D4AB7E-52CA-4825-94FC-C7E0E76C6AE8}" type="presParOf" srcId="{6DC77206-4D2F-4162-8AFE-2061772979B0}" destId="{00CA7820-436B-48E4-9228-466DA1794CFA}" srcOrd="6" destOrd="0" presId="urn:microsoft.com/office/officeart/2005/8/layout/orgChart1"/>
    <dgm:cxn modelId="{D87F4B60-AC3B-4FB4-9DA6-572890ED8315}" type="presParOf" srcId="{6DC77206-4D2F-4162-8AFE-2061772979B0}" destId="{47A755F2-4D6B-4F9C-86D5-EF148E76016D}" srcOrd="7" destOrd="0" presId="urn:microsoft.com/office/officeart/2005/8/layout/orgChart1"/>
    <dgm:cxn modelId="{6DD808CF-F6EE-4A67-98A6-797FAFD7768D}" type="presParOf" srcId="{47A755F2-4D6B-4F9C-86D5-EF148E76016D}" destId="{1889A58D-AC09-44B3-81E0-E17924EC2935}" srcOrd="0" destOrd="0" presId="urn:microsoft.com/office/officeart/2005/8/layout/orgChart1"/>
    <dgm:cxn modelId="{3B4D5A33-F2B7-49A9-8F66-C9D45DAE7EC5}" type="presParOf" srcId="{1889A58D-AC09-44B3-81E0-E17924EC2935}" destId="{1348BA13-20AD-4069-83BD-3B31EA9A7E4E}" srcOrd="0" destOrd="0" presId="urn:microsoft.com/office/officeart/2005/8/layout/orgChart1"/>
    <dgm:cxn modelId="{D3CA7285-7DE9-4DBB-9069-F0FF97BFED29}" type="presParOf" srcId="{1889A58D-AC09-44B3-81E0-E17924EC2935}" destId="{DE20561C-3343-4B30-8314-076070E5225D}" srcOrd="1" destOrd="0" presId="urn:microsoft.com/office/officeart/2005/8/layout/orgChart1"/>
    <dgm:cxn modelId="{0667EF1C-6326-4BEC-8C10-01EF60236CE5}" type="presParOf" srcId="{47A755F2-4D6B-4F9C-86D5-EF148E76016D}" destId="{49350DB6-ABC3-4AA3-A215-18388449B954}" srcOrd="1" destOrd="0" presId="urn:microsoft.com/office/officeart/2005/8/layout/orgChart1"/>
    <dgm:cxn modelId="{DF82053E-1399-4BEA-A985-6293E578AA07}" type="presParOf" srcId="{47A755F2-4D6B-4F9C-86D5-EF148E76016D}" destId="{7DFA933E-2C8A-433E-B8DA-A22E888D669B}" srcOrd="2" destOrd="0" presId="urn:microsoft.com/office/officeart/2005/8/layout/orgChart1"/>
    <dgm:cxn modelId="{F4128DA3-84EA-4FAF-A5BE-03D6CA76DE55}" type="presParOf" srcId="{6DC77206-4D2F-4162-8AFE-2061772979B0}" destId="{7CE4AF02-C370-412B-AD82-A349FEB66112}" srcOrd="8" destOrd="0" presId="urn:microsoft.com/office/officeart/2005/8/layout/orgChart1"/>
    <dgm:cxn modelId="{124AF640-33AC-46C6-85D8-7A4AFB969189}" type="presParOf" srcId="{6DC77206-4D2F-4162-8AFE-2061772979B0}" destId="{631614CF-B2CC-40D2-8422-582F610CA45E}" srcOrd="9" destOrd="0" presId="urn:microsoft.com/office/officeart/2005/8/layout/orgChart1"/>
    <dgm:cxn modelId="{B993E584-0FA2-4098-9458-C2B54C7EA3B1}" type="presParOf" srcId="{631614CF-B2CC-40D2-8422-582F610CA45E}" destId="{2728F676-72BA-49EA-B170-73DAE55D4945}" srcOrd="0" destOrd="0" presId="urn:microsoft.com/office/officeart/2005/8/layout/orgChart1"/>
    <dgm:cxn modelId="{67FB7315-4446-4A27-AA3C-574B0A4F48DB}" type="presParOf" srcId="{2728F676-72BA-49EA-B170-73DAE55D4945}" destId="{806AA6D7-A68D-4E12-A3B4-FB9D9002A3F0}" srcOrd="0" destOrd="0" presId="urn:microsoft.com/office/officeart/2005/8/layout/orgChart1"/>
    <dgm:cxn modelId="{63A5E636-4C96-4A88-B404-91BCCDDEA9B1}" type="presParOf" srcId="{2728F676-72BA-49EA-B170-73DAE55D4945}" destId="{403B2353-963B-46FD-A251-7581FCDB7961}" srcOrd="1" destOrd="0" presId="urn:microsoft.com/office/officeart/2005/8/layout/orgChart1"/>
    <dgm:cxn modelId="{1262EEA0-1EE2-4179-AF60-09E17A32C839}" type="presParOf" srcId="{631614CF-B2CC-40D2-8422-582F610CA45E}" destId="{F6924188-0E50-4F6E-A55F-869B3623CFC5}" srcOrd="1" destOrd="0" presId="urn:microsoft.com/office/officeart/2005/8/layout/orgChart1"/>
    <dgm:cxn modelId="{BE6953F6-35F0-4A7A-A6C4-28F20595425A}" type="presParOf" srcId="{631614CF-B2CC-40D2-8422-582F610CA45E}" destId="{6BDCAE96-1B9A-412F-9AA9-49E3FBF191E0}" srcOrd="2" destOrd="0" presId="urn:microsoft.com/office/officeart/2005/8/layout/orgChart1"/>
    <dgm:cxn modelId="{47A4B5A7-01CD-4C1E-AB1D-82F6E369D622}" type="presParOf" srcId="{1BA29DBA-EBC3-4828-BCAF-CA67F7DBD7EA}" destId="{B911B115-D1E2-41D4-B85C-F7EEB96C892D}" srcOrd="2" destOrd="0" presId="urn:microsoft.com/office/officeart/2005/8/layout/orgChart1"/>
    <dgm:cxn modelId="{F81577E1-9598-498A-B199-70A02A28DAA6}" type="presParOf" srcId="{789CA394-9C4A-4B3C-AFF4-8D34C71EB14F}" destId="{4E6D1932-84FB-44BF-B261-AEFB99E92FA0}" srcOrd="6" destOrd="0" presId="urn:microsoft.com/office/officeart/2005/8/layout/orgChart1"/>
    <dgm:cxn modelId="{6AB33BB1-19FE-453A-B25C-32C11AE0703A}" type="presParOf" srcId="{789CA394-9C4A-4B3C-AFF4-8D34C71EB14F}" destId="{E74ED988-860B-4C4A-917B-C46A9BF7C8C0}" srcOrd="7" destOrd="0" presId="urn:microsoft.com/office/officeart/2005/8/layout/orgChart1"/>
    <dgm:cxn modelId="{FE58B1E5-2D11-435D-BF1D-6ADB124E5A3C}" type="presParOf" srcId="{E74ED988-860B-4C4A-917B-C46A9BF7C8C0}" destId="{86C7798C-00DD-4A9E-A8BF-60BEB054C2B1}" srcOrd="0" destOrd="0" presId="urn:microsoft.com/office/officeart/2005/8/layout/orgChart1"/>
    <dgm:cxn modelId="{14A2BB3C-6EE6-42C6-B72C-A713D1E887C7}" type="presParOf" srcId="{86C7798C-00DD-4A9E-A8BF-60BEB054C2B1}" destId="{560952CA-AC16-4F76-ADA3-70522CBDF154}" srcOrd="0" destOrd="0" presId="urn:microsoft.com/office/officeart/2005/8/layout/orgChart1"/>
    <dgm:cxn modelId="{BDCD76BB-E848-412B-BD48-6FB7A6E44659}" type="presParOf" srcId="{86C7798C-00DD-4A9E-A8BF-60BEB054C2B1}" destId="{053117C3-5AEA-4549-A933-EE0187D712AE}" srcOrd="1" destOrd="0" presId="urn:microsoft.com/office/officeart/2005/8/layout/orgChart1"/>
    <dgm:cxn modelId="{8FA0EBCD-F526-4902-8939-181E914C8381}" type="presParOf" srcId="{E74ED988-860B-4C4A-917B-C46A9BF7C8C0}" destId="{DAD36393-0299-4771-98A4-78F0F4242C6B}" srcOrd="1" destOrd="0" presId="urn:microsoft.com/office/officeart/2005/8/layout/orgChart1"/>
    <dgm:cxn modelId="{69701E48-CCED-44FD-A120-03E81A1143DC}" type="presParOf" srcId="{DAD36393-0299-4771-98A4-78F0F4242C6B}" destId="{B9E9E187-5294-4163-873B-997B096F3385}" srcOrd="0" destOrd="0" presId="urn:microsoft.com/office/officeart/2005/8/layout/orgChart1"/>
    <dgm:cxn modelId="{2E6D6F22-34F7-4363-A0F9-D8E4FE2CE883}" type="presParOf" srcId="{DAD36393-0299-4771-98A4-78F0F4242C6B}" destId="{5F3402FE-ACC2-42F2-9487-97ABBDA7DB45}" srcOrd="1" destOrd="0" presId="urn:microsoft.com/office/officeart/2005/8/layout/orgChart1"/>
    <dgm:cxn modelId="{92C8BABF-4DBE-4DD9-B1D1-D4243668F7A9}" type="presParOf" srcId="{5F3402FE-ACC2-42F2-9487-97ABBDA7DB45}" destId="{FB5C1579-7DDA-4006-837E-19AD2BBBAD43}" srcOrd="0" destOrd="0" presId="urn:microsoft.com/office/officeart/2005/8/layout/orgChart1"/>
    <dgm:cxn modelId="{D7CC6AE2-3102-444D-A527-37884D43A211}" type="presParOf" srcId="{FB5C1579-7DDA-4006-837E-19AD2BBBAD43}" destId="{2E92B25F-F565-4B81-8181-3DD9A16B26C0}" srcOrd="0" destOrd="0" presId="urn:microsoft.com/office/officeart/2005/8/layout/orgChart1"/>
    <dgm:cxn modelId="{3518B733-CCA3-403B-A431-EDF194FBD45A}" type="presParOf" srcId="{FB5C1579-7DDA-4006-837E-19AD2BBBAD43}" destId="{87954CC5-B600-41C4-9854-F0E39BB8A557}" srcOrd="1" destOrd="0" presId="urn:microsoft.com/office/officeart/2005/8/layout/orgChart1"/>
    <dgm:cxn modelId="{C8851BB2-8401-49D0-9A4B-F80051EB745F}" type="presParOf" srcId="{5F3402FE-ACC2-42F2-9487-97ABBDA7DB45}" destId="{AF8FC037-B5D9-4D46-BC50-90288B2AC259}" srcOrd="1" destOrd="0" presId="urn:microsoft.com/office/officeart/2005/8/layout/orgChart1"/>
    <dgm:cxn modelId="{0A7F9394-B063-4CDF-9602-BC6A85DE8F0A}" type="presParOf" srcId="{5F3402FE-ACC2-42F2-9487-97ABBDA7DB45}" destId="{6C0C9D49-B55E-4AB6-892E-D6714291AF29}" srcOrd="2" destOrd="0" presId="urn:microsoft.com/office/officeart/2005/8/layout/orgChart1"/>
    <dgm:cxn modelId="{E7E0FAC7-BA67-42DE-8D90-BF7E076C2C7C}" type="presParOf" srcId="{E74ED988-860B-4C4A-917B-C46A9BF7C8C0}" destId="{7934F0BB-981C-4630-9AB2-54BE6078E9A5}" srcOrd="2" destOrd="0" presId="urn:microsoft.com/office/officeart/2005/8/layout/orgChart1"/>
    <dgm:cxn modelId="{0E7FD55D-B185-4BFC-961A-CC6D97EF96DE}" type="presParOf" srcId="{789CA394-9C4A-4B3C-AFF4-8D34C71EB14F}" destId="{CD017403-54F6-4628-B896-EA4690A71E1F}" srcOrd="8" destOrd="0" presId="urn:microsoft.com/office/officeart/2005/8/layout/orgChart1"/>
    <dgm:cxn modelId="{9B87E6F2-A7A4-4534-A021-28C3E659029B}" type="presParOf" srcId="{789CA394-9C4A-4B3C-AFF4-8D34C71EB14F}" destId="{504D612D-6146-4124-A309-F0D5244EA178}" srcOrd="9" destOrd="0" presId="urn:microsoft.com/office/officeart/2005/8/layout/orgChart1"/>
    <dgm:cxn modelId="{EC83EF05-4313-4828-A0DC-A89667035FA7}" type="presParOf" srcId="{504D612D-6146-4124-A309-F0D5244EA178}" destId="{78D223CC-2BB6-4535-AE2D-57D58824FB4F}" srcOrd="0" destOrd="0" presId="urn:microsoft.com/office/officeart/2005/8/layout/orgChart1"/>
    <dgm:cxn modelId="{222606DA-45DE-4C1C-A843-720AA78F1AB3}" type="presParOf" srcId="{78D223CC-2BB6-4535-AE2D-57D58824FB4F}" destId="{F49CF6FD-F453-48D2-BDB5-82B6803E904F}" srcOrd="0" destOrd="0" presId="urn:microsoft.com/office/officeart/2005/8/layout/orgChart1"/>
    <dgm:cxn modelId="{25BF905B-0802-4345-AC06-2BFEFF5F7624}" type="presParOf" srcId="{78D223CC-2BB6-4535-AE2D-57D58824FB4F}" destId="{1F2B754D-5B2F-420C-930A-7AF9CEB8EF95}" srcOrd="1" destOrd="0" presId="urn:microsoft.com/office/officeart/2005/8/layout/orgChart1"/>
    <dgm:cxn modelId="{BF204082-35A6-4E42-AECF-7EAC2A3C1DE9}" type="presParOf" srcId="{504D612D-6146-4124-A309-F0D5244EA178}" destId="{056D3DED-0280-44AC-8FCF-8A3DC3A1C80A}" srcOrd="1" destOrd="0" presId="urn:microsoft.com/office/officeart/2005/8/layout/orgChart1"/>
    <dgm:cxn modelId="{B289E92E-E7C6-4DAE-A4D6-F36DF80197BF}" type="presParOf" srcId="{056D3DED-0280-44AC-8FCF-8A3DC3A1C80A}" destId="{CC464CD3-32CB-475B-BB0C-1655A9D340A9}" srcOrd="0" destOrd="0" presId="urn:microsoft.com/office/officeart/2005/8/layout/orgChart1"/>
    <dgm:cxn modelId="{EF242AAE-A6CF-4072-B594-4129C6DE0D96}" type="presParOf" srcId="{056D3DED-0280-44AC-8FCF-8A3DC3A1C80A}" destId="{CAB81672-D67D-4E5B-9D46-59A2B6F3595E}" srcOrd="1" destOrd="0" presId="urn:microsoft.com/office/officeart/2005/8/layout/orgChart1"/>
    <dgm:cxn modelId="{BEF32EF1-B28A-4771-996C-D53839D4F2A6}" type="presParOf" srcId="{CAB81672-D67D-4E5B-9D46-59A2B6F3595E}" destId="{D7296D1E-0D1D-4D2B-B718-A88F59659846}" srcOrd="0" destOrd="0" presId="urn:microsoft.com/office/officeart/2005/8/layout/orgChart1"/>
    <dgm:cxn modelId="{E1928860-B82A-4111-818A-12FD24F8E912}" type="presParOf" srcId="{D7296D1E-0D1D-4D2B-B718-A88F59659846}" destId="{F5CF017B-386C-412B-BB18-2462692B6328}" srcOrd="0" destOrd="0" presId="urn:microsoft.com/office/officeart/2005/8/layout/orgChart1"/>
    <dgm:cxn modelId="{FEA9D045-1DCB-403C-85DF-16F686892392}" type="presParOf" srcId="{D7296D1E-0D1D-4D2B-B718-A88F59659846}" destId="{BCDA9CF5-4987-4017-AE76-50AACB34690B}" srcOrd="1" destOrd="0" presId="urn:microsoft.com/office/officeart/2005/8/layout/orgChart1"/>
    <dgm:cxn modelId="{23A7B63D-285B-433C-AE07-54E259F93827}" type="presParOf" srcId="{CAB81672-D67D-4E5B-9D46-59A2B6F3595E}" destId="{1D0DC3E3-927F-46B2-AC83-3E5DC1D5CAB4}" srcOrd="1" destOrd="0" presId="urn:microsoft.com/office/officeart/2005/8/layout/orgChart1"/>
    <dgm:cxn modelId="{0D532403-DC56-47D2-B4A2-6986EC08ECFB}" type="presParOf" srcId="{CAB81672-D67D-4E5B-9D46-59A2B6F3595E}" destId="{936E109C-4991-425F-88A0-6BBECF6CDD9E}" srcOrd="2" destOrd="0" presId="urn:microsoft.com/office/officeart/2005/8/layout/orgChart1"/>
    <dgm:cxn modelId="{DF87D28B-FE28-42F7-AF26-ABA75E1EF126}" type="presParOf" srcId="{056D3DED-0280-44AC-8FCF-8A3DC3A1C80A}" destId="{7CED16C1-4BB4-4E15-86FA-BA13A31DDDB5}" srcOrd="2" destOrd="0" presId="urn:microsoft.com/office/officeart/2005/8/layout/orgChart1"/>
    <dgm:cxn modelId="{F503C321-156B-45A4-B305-39FAD72EB94F}" type="presParOf" srcId="{056D3DED-0280-44AC-8FCF-8A3DC3A1C80A}" destId="{BF220097-460B-48BC-85F7-E6A9FDD721D1}" srcOrd="3" destOrd="0" presId="urn:microsoft.com/office/officeart/2005/8/layout/orgChart1"/>
    <dgm:cxn modelId="{812BEE18-33A9-4B0D-87CD-A9B18DB56943}" type="presParOf" srcId="{BF220097-460B-48BC-85F7-E6A9FDD721D1}" destId="{0DA33587-E232-42C6-9D6A-18EFC1E31F80}" srcOrd="0" destOrd="0" presId="urn:microsoft.com/office/officeart/2005/8/layout/orgChart1"/>
    <dgm:cxn modelId="{2664C38D-0A42-479A-8504-6CCC3AC5EDD3}" type="presParOf" srcId="{0DA33587-E232-42C6-9D6A-18EFC1E31F80}" destId="{1C52D4BA-1CEE-4393-8FD0-BE55FA602D9E}" srcOrd="0" destOrd="0" presId="urn:microsoft.com/office/officeart/2005/8/layout/orgChart1"/>
    <dgm:cxn modelId="{EA55DBC7-4351-4C91-A2E3-643EB6C2EB55}" type="presParOf" srcId="{0DA33587-E232-42C6-9D6A-18EFC1E31F80}" destId="{AEBF944A-3323-4438-B284-ACC3A6E02852}" srcOrd="1" destOrd="0" presId="urn:microsoft.com/office/officeart/2005/8/layout/orgChart1"/>
    <dgm:cxn modelId="{897B7EE9-8175-44A8-AB51-A888AA853782}" type="presParOf" srcId="{BF220097-460B-48BC-85F7-E6A9FDD721D1}" destId="{F8DA4CA7-74EA-447E-B875-09F020234B9E}" srcOrd="1" destOrd="0" presId="urn:microsoft.com/office/officeart/2005/8/layout/orgChart1"/>
    <dgm:cxn modelId="{7A0B02A8-F658-412F-A532-B46C07CA3A4F}" type="presParOf" srcId="{BF220097-460B-48BC-85F7-E6A9FDD721D1}" destId="{716E55DA-2926-4996-BAD8-EA9A0012A891}" srcOrd="2" destOrd="0" presId="urn:microsoft.com/office/officeart/2005/8/layout/orgChart1"/>
    <dgm:cxn modelId="{0EC19067-25BC-441D-8A92-D1191DFB29AA}" type="presParOf" srcId="{056D3DED-0280-44AC-8FCF-8A3DC3A1C80A}" destId="{A5EE257E-A2DB-4CB0-B6E1-932ADC02D125}" srcOrd="4" destOrd="0" presId="urn:microsoft.com/office/officeart/2005/8/layout/orgChart1"/>
    <dgm:cxn modelId="{9FAD100A-BF81-41D1-BBA3-20016C85C778}" type="presParOf" srcId="{056D3DED-0280-44AC-8FCF-8A3DC3A1C80A}" destId="{F747C85C-D19C-4D8A-83B0-7A27FBDAF9A5}" srcOrd="5" destOrd="0" presId="urn:microsoft.com/office/officeart/2005/8/layout/orgChart1"/>
    <dgm:cxn modelId="{4EAA15CC-34B7-4707-9DFA-4C0FA9859682}" type="presParOf" srcId="{F747C85C-D19C-4D8A-83B0-7A27FBDAF9A5}" destId="{BF28CA96-5483-4882-A8DE-72F7EC239D1D}" srcOrd="0" destOrd="0" presId="urn:microsoft.com/office/officeart/2005/8/layout/orgChart1"/>
    <dgm:cxn modelId="{613E3F81-79E8-4345-A03E-922F27BE92D6}" type="presParOf" srcId="{BF28CA96-5483-4882-A8DE-72F7EC239D1D}" destId="{C08BF462-4A8F-4AAB-BC11-04015A7E71BC}" srcOrd="0" destOrd="0" presId="urn:microsoft.com/office/officeart/2005/8/layout/orgChart1"/>
    <dgm:cxn modelId="{06212482-477D-4C5C-BC5C-7312CFD1C3D9}" type="presParOf" srcId="{BF28CA96-5483-4882-A8DE-72F7EC239D1D}" destId="{8962087D-3490-4E2A-A6D6-ACF7B38BE3B5}" srcOrd="1" destOrd="0" presId="urn:microsoft.com/office/officeart/2005/8/layout/orgChart1"/>
    <dgm:cxn modelId="{7D0E40E4-1182-4252-9FC3-87BE0CAAC35D}" type="presParOf" srcId="{F747C85C-D19C-4D8A-83B0-7A27FBDAF9A5}" destId="{4E7BFE4D-9817-40D2-8704-05F85FA81FDA}" srcOrd="1" destOrd="0" presId="urn:microsoft.com/office/officeart/2005/8/layout/orgChart1"/>
    <dgm:cxn modelId="{980D375D-646C-4CF9-A18C-8889F86A02A3}" type="presParOf" srcId="{F747C85C-D19C-4D8A-83B0-7A27FBDAF9A5}" destId="{D0DDE1EA-F0F5-4649-B08C-39E2FCCDBF60}" srcOrd="2" destOrd="0" presId="urn:microsoft.com/office/officeart/2005/8/layout/orgChart1"/>
    <dgm:cxn modelId="{340A5624-5BA5-460F-8F22-EA365DE04C75}" type="presParOf" srcId="{056D3DED-0280-44AC-8FCF-8A3DC3A1C80A}" destId="{120D95A1-4983-48A8-BCEA-0144918D9C33}" srcOrd="6" destOrd="0" presId="urn:microsoft.com/office/officeart/2005/8/layout/orgChart1"/>
    <dgm:cxn modelId="{25643E4B-24FC-4A45-8DC6-4D17C0E5CBD6}" type="presParOf" srcId="{056D3DED-0280-44AC-8FCF-8A3DC3A1C80A}" destId="{91498CA3-3222-4E98-997F-F5664241343A}" srcOrd="7" destOrd="0" presId="urn:microsoft.com/office/officeart/2005/8/layout/orgChart1"/>
    <dgm:cxn modelId="{D9672C2B-0A41-4DCF-87D2-5505411E557A}" type="presParOf" srcId="{91498CA3-3222-4E98-997F-F5664241343A}" destId="{F6DCC311-BD13-45E9-9193-DCBD2AF68FE9}" srcOrd="0" destOrd="0" presId="urn:microsoft.com/office/officeart/2005/8/layout/orgChart1"/>
    <dgm:cxn modelId="{C729DF71-6C5A-4E84-9739-32F587BC1D9F}" type="presParOf" srcId="{F6DCC311-BD13-45E9-9193-DCBD2AF68FE9}" destId="{7A0E834E-5A04-469F-A4D2-F56F4AB54A4C}" srcOrd="0" destOrd="0" presId="urn:microsoft.com/office/officeart/2005/8/layout/orgChart1"/>
    <dgm:cxn modelId="{46D36C7D-1DEE-4CE8-B2FD-4C0BC2A52D11}" type="presParOf" srcId="{F6DCC311-BD13-45E9-9193-DCBD2AF68FE9}" destId="{276745F9-7568-469D-98FF-80660EDEE86E}" srcOrd="1" destOrd="0" presId="urn:microsoft.com/office/officeart/2005/8/layout/orgChart1"/>
    <dgm:cxn modelId="{387BF786-C458-48F6-8B0D-CDAB465D20DF}" type="presParOf" srcId="{91498CA3-3222-4E98-997F-F5664241343A}" destId="{A6F2021E-DCA2-4488-958F-5C18CA21C71D}" srcOrd="1" destOrd="0" presId="urn:microsoft.com/office/officeart/2005/8/layout/orgChart1"/>
    <dgm:cxn modelId="{CDDE00F6-2EC5-49C3-9854-BB84F1C73F13}" type="presParOf" srcId="{91498CA3-3222-4E98-997F-F5664241343A}" destId="{CD272955-D572-4EC3-BBE0-C6DB41237843}" srcOrd="2" destOrd="0" presId="urn:microsoft.com/office/officeart/2005/8/layout/orgChart1"/>
    <dgm:cxn modelId="{CFF6EA45-2702-4E38-8F2F-8E61F2A0E401}" type="presParOf" srcId="{056D3DED-0280-44AC-8FCF-8A3DC3A1C80A}" destId="{D09C5A5E-1B3D-413B-8178-211C91E5A2D5}" srcOrd="8" destOrd="0" presId="urn:microsoft.com/office/officeart/2005/8/layout/orgChart1"/>
    <dgm:cxn modelId="{522ED4C1-A8C1-4BCE-9A96-013F2BC64475}" type="presParOf" srcId="{056D3DED-0280-44AC-8FCF-8A3DC3A1C80A}" destId="{F54C175E-3D0E-4C89-A7B4-C08B323B1583}" srcOrd="9" destOrd="0" presId="urn:microsoft.com/office/officeart/2005/8/layout/orgChart1"/>
    <dgm:cxn modelId="{546B956B-27E9-4704-82D6-1A1BD2EBB34D}" type="presParOf" srcId="{F54C175E-3D0E-4C89-A7B4-C08B323B1583}" destId="{50BD75D1-B9A9-43BD-95D4-93496F2B0041}" srcOrd="0" destOrd="0" presId="urn:microsoft.com/office/officeart/2005/8/layout/orgChart1"/>
    <dgm:cxn modelId="{62258A80-228B-44DB-B8BD-4D572F07AAE2}" type="presParOf" srcId="{50BD75D1-B9A9-43BD-95D4-93496F2B0041}" destId="{D4F52C17-6876-428F-B9CA-7FA1D88B8096}" srcOrd="0" destOrd="0" presId="urn:microsoft.com/office/officeart/2005/8/layout/orgChart1"/>
    <dgm:cxn modelId="{96E8FBF6-FCB6-4AAC-BE55-A7D28A198358}" type="presParOf" srcId="{50BD75D1-B9A9-43BD-95D4-93496F2B0041}" destId="{9775C0F4-9BCC-4EEE-8BF6-2275E82ACAF8}" srcOrd="1" destOrd="0" presId="urn:microsoft.com/office/officeart/2005/8/layout/orgChart1"/>
    <dgm:cxn modelId="{238FFFE7-ECFE-4209-860A-C3A27377E565}" type="presParOf" srcId="{F54C175E-3D0E-4C89-A7B4-C08B323B1583}" destId="{C0D0B131-AE13-47C2-A4B3-474B98B17F74}" srcOrd="1" destOrd="0" presId="urn:microsoft.com/office/officeart/2005/8/layout/orgChart1"/>
    <dgm:cxn modelId="{7692C4B5-40DB-4520-895C-4B55D1274D39}" type="presParOf" srcId="{F54C175E-3D0E-4C89-A7B4-C08B323B1583}" destId="{096FE174-7357-423D-90BF-EEE09B41D9E6}" srcOrd="2" destOrd="0" presId="urn:microsoft.com/office/officeart/2005/8/layout/orgChart1"/>
    <dgm:cxn modelId="{00795A8D-B39E-4BFF-8AE6-EA93211E3BA1}" type="presParOf" srcId="{504D612D-6146-4124-A309-F0D5244EA178}" destId="{E1ABD312-89D0-410F-9D21-D913D716B76A}" srcOrd="2" destOrd="0" presId="urn:microsoft.com/office/officeart/2005/8/layout/orgChart1"/>
    <dgm:cxn modelId="{BEBF0640-52FE-4B74-BED8-A1457FE5F599}" type="presParOf" srcId="{789CA394-9C4A-4B3C-AFF4-8D34C71EB14F}" destId="{7F9EE0C5-E708-4D34-B4E2-247BE1E657F2}" srcOrd="10" destOrd="0" presId="urn:microsoft.com/office/officeart/2005/8/layout/orgChart1"/>
    <dgm:cxn modelId="{5F3CC5DF-0219-4F9D-A9F4-B123B5028DFB}" type="presParOf" srcId="{789CA394-9C4A-4B3C-AFF4-8D34C71EB14F}" destId="{71824F83-BDCA-4952-803F-EA03C3E7BBB4}" srcOrd="11" destOrd="0" presId="urn:microsoft.com/office/officeart/2005/8/layout/orgChart1"/>
    <dgm:cxn modelId="{0D02D15C-4267-4F87-AE3D-95A750BE8529}" type="presParOf" srcId="{71824F83-BDCA-4952-803F-EA03C3E7BBB4}" destId="{D1C8EFC1-D063-4922-AA5A-6B934F912835}" srcOrd="0" destOrd="0" presId="urn:microsoft.com/office/officeart/2005/8/layout/orgChart1"/>
    <dgm:cxn modelId="{4FA721C2-105B-40FB-9FE3-A564090A4A87}" type="presParOf" srcId="{D1C8EFC1-D063-4922-AA5A-6B934F912835}" destId="{86F48E92-DF90-4C03-84A2-47A0D424E8D3}" srcOrd="0" destOrd="0" presId="urn:microsoft.com/office/officeart/2005/8/layout/orgChart1"/>
    <dgm:cxn modelId="{3E4376C6-FE19-4D63-A498-719102D287BC}" type="presParOf" srcId="{D1C8EFC1-D063-4922-AA5A-6B934F912835}" destId="{01D3B7BF-B95D-4E84-96C0-8B7392DD7236}" srcOrd="1" destOrd="0" presId="urn:microsoft.com/office/officeart/2005/8/layout/orgChart1"/>
    <dgm:cxn modelId="{9A68DD40-1B4B-4BF1-887E-143AD492F587}" type="presParOf" srcId="{71824F83-BDCA-4952-803F-EA03C3E7BBB4}" destId="{0DA519C8-3436-47E6-A856-201DB27B0702}" srcOrd="1" destOrd="0" presId="urn:microsoft.com/office/officeart/2005/8/layout/orgChart1"/>
    <dgm:cxn modelId="{2BBE8069-0E5D-4FFC-9913-B6E2F26F3739}" type="presParOf" srcId="{0DA519C8-3436-47E6-A856-201DB27B0702}" destId="{0D0864A8-66E5-402A-9456-953858CC92F1}" srcOrd="0" destOrd="0" presId="urn:microsoft.com/office/officeart/2005/8/layout/orgChart1"/>
    <dgm:cxn modelId="{D0FF1A71-B746-4673-B2D2-9FDB4B2835BD}" type="presParOf" srcId="{0DA519C8-3436-47E6-A856-201DB27B0702}" destId="{1C12A79B-BD11-4657-932C-93139A1822E0}" srcOrd="1" destOrd="0" presId="urn:microsoft.com/office/officeart/2005/8/layout/orgChart1"/>
    <dgm:cxn modelId="{0AB25806-9F40-44C4-8729-02CCD2D93B63}" type="presParOf" srcId="{1C12A79B-BD11-4657-932C-93139A1822E0}" destId="{13E1D4AE-BEDB-4436-B576-9D08879E6817}" srcOrd="0" destOrd="0" presId="urn:microsoft.com/office/officeart/2005/8/layout/orgChart1"/>
    <dgm:cxn modelId="{BF032425-15BE-4859-9651-2FA4E89BF49E}" type="presParOf" srcId="{13E1D4AE-BEDB-4436-B576-9D08879E6817}" destId="{06B778EC-C984-4C82-B7B0-2CCE5FD43822}" srcOrd="0" destOrd="0" presId="urn:microsoft.com/office/officeart/2005/8/layout/orgChart1"/>
    <dgm:cxn modelId="{2F658D07-E9D5-4002-8D0B-772DF878123D}" type="presParOf" srcId="{13E1D4AE-BEDB-4436-B576-9D08879E6817}" destId="{9C9BB5BC-EC9E-46A0-95BF-4C54FD4C4F57}" srcOrd="1" destOrd="0" presId="urn:microsoft.com/office/officeart/2005/8/layout/orgChart1"/>
    <dgm:cxn modelId="{82682908-0526-464D-8B02-26BDDC4A7262}" type="presParOf" srcId="{1C12A79B-BD11-4657-932C-93139A1822E0}" destId="{E1D8E487-CB24-4F39-812E-2168DED83608}" srcOrd="1" destOrd="0" presId="urn:microsoft.com/office/officeart/2005/8/layout/orgChart1"/>
    <dgm:cxn modelId="{68D38EC0-C49B-4903-BFDD-958F2C75608D}" type="presParOf" srcId="{1C12A79B-BD11-4657-932C-93139A1822E0}" destId="{E63911F1-443E-4B3D-87F0-DD6F899DA307}" srcOrd="2" destOrd="0" presId="urn:microsoft.com/office/officeart/2005/8/layout/orgChart1"/>
    <dgm:cxn modelId="{29E20AD3-84F0-4FCF-8271-36D24F503B4A}" type="presParOf" srcId="{71824F83-BDCA-4952-803F-EA03C3E7BBB4}" destId="{16C0924C-7F40-43F0-A32B-DDECF39FD764}" srcOrd="2" destOrd="0" presId="urn:microsoft.com/office/officeart/2005/8/layout/orgChart1"/>
    <dgm:cxn modelId="{098AF6D2-2062-4125-BAF0-7CE2104AE67A}" type="presParOf" srcId="{D1746648-9A22-403A-87B5-E8C91DC07798}" destId="{980B04C0-96EA-44EA-AA36-62C266BBC37B}" srcOrd="2" destOrd="0" presId="urn:microsoft.com/office/officeart/2005/8/layout/orgChart1"/>
  </dgm:cxnLst>
  <dgm:bg>
    <a:noFill/>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D0864A8-66E5-402A-9456-953858CC92F1}">
      <dsp:nvSpPr>
        <dsp:cNvPr id="0" name=""/>
        <dsp:cNvSpPr/>
      </dsp:nvSpPr>
      <dsp:spPr>
        <a:xfrm>
          <a:off x="8295364" y="1445997"/>
          <a:ext cx="178824" cy="548396"/>
        </a:xfrm>
        <a:custGeom>
          <a:avLst/>
          <a:gdLst/>
          <a:ahLst/>
          <a:cxnLst/>
          <a:rect l="0" t="0" r="0" b="0"/>
          <a:pathLst>
            <a:path>
              <a:moveTo>
                <a:pt x="0" y="0"/>
              </a:moveTo>
              <a:lnTo>
                <a:pt x="0" y="548396"/>
              </a:lnTo>
              <a:lnTo>
                <a:pt x="178824" y="548396"/>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7F9EE0C5-E708-4D34-B4E2-247BE1E657F2}">
      <dsp:nvSpPr>
        <dsp:cNvPr id="0" name=""/>
        <dsp:cNvSpPr/>
      </dsp:nvSpPr>
      <dsp:spPr>
        <a:xfrm>
          <a:off x="5165929" y="599560"/>
          <a:ext cx="3606300" cy="250354"/>
        </a:xfrm>
        <a:custGeom>
          <a:avLst/>
          <a:gdLst/>
          <a:ahLst/>
          <a:cxnLst/>
          <a:rect l="0" t="0" r="0" b="0"/>
          <a:pathLst>
            <a:path>
              <a:moveTo>
                <a:pt x="0" y="0"/>
              </a:moveTo>
              <a:lnTo>
                <a:pt x="0" y="125177"/>
              </a:lnTo>
              <a:lnTo>
                <a:pt x="3606300" y="125177"/>
              </a:lnTo>
              <a:lnTo>
                <a:pt x="3606300" y="250354"/>
              </a:lnTo>
            </a:path>
          </a:pathLst>
        </a:custGeom>
        <a:noFill/>
        <a:ln w="25400" cap="flat" cmpd="sng" algn="ctr">
          <a:solidFill>
            <a:schemeClr val="accent4">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D09C5A5E-1B3D-413B-8178-211C91E5A2D5}">
      <dsp:nvSpPr>
        <dsp:cNvPr id="0" name=""/>
        <dsp:cNvSpPr/>
      </dsp:nvSpPr>
      <dsp:spPr>
        <a:xfrm>
          <a:off x="6852843" y="1445997"/>
          <a:ext cx="178824" cy="3934146"/>
        </a:xfrm>
        <a:custGeom>
          <a:avLst/>
          <a:gdLst/>
          <a:ahLst/>
          <a:cxnLst/>
          <a:rect l="0" t="0" r="0" b="0"/>
          <a:pathLst>
            <a:path>
              <a:moveTo>
                <a:pt x="0" y="0"/>
              </a:moveTo>
              <a:lnTo>
                <a:pt x="0" y="3934146"/>
              </a:lnTo>
              <a:lnTo>
                <a:pt x="178824" y="3934146"/>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120D95A1-4983-48A8-BCEA-0144918D9C33}">
      <dsp:nvSpPr>
        <dsp:cNvPr id="0" name=""/>
        <dsp:cNvSpPr/>
      </dsp:nvSpPr>
      <dsp:spPr>
        <a:xfrm>
          <a:off x="6852843" y="1445997"/>
          <a:ext cx="178824" cy="3087708"/>
        </a:xfrm>
        <a:custGeom>
          <a:avLst/>
          <a:gdLst/>
          <a:ahLst/>
          <a:cxnLst/>
          <a:rect l="0" t="0" r="0" b="0"/>
          <a:pathLst>
            <a:path>
              <a:moveTo>
                <a:pt x="0" y="0"/>
              </a:moveTo>
              <a:lnTo>
                <a:pt x="0" y="3087708"/>
              </a:lnTo>
              <a:lnTo>
                <a:pt x="178824" y="3087708"/>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A5EE257E-A2DB-4CB0-B6E1-932ADC02D125}">
      <dsp:nvSpPr>
        <dsp:cNvPr id="0" name=""/>
        <dsp:cNvSpPr/>
      </dsp:nvSpPr>
      <dsp:spPr>
        <a:xfrm>
          <a:off x="6852843" y="1445997"/>
          <a:ext cx="178824" cy="2241271"/>
        </a:xfrm>
        <a:custGeom>
          <a:avLst/>
          <a:gdLst/>
          <a:ahLst/>
          <a:cxnLst/>
          <a:rect l="0" t="0" r="0" b="0"/>
          <a:pathLst>
            <a:path>
              <a:moveTo>
                <a:pt x="0" y="0"/>
              </a:moveTo>
              <a:lnTo>
                <a:pt x="0" y="2241271"/>
              </a:lnTo>
              <a:lnTo>
                <a:pt x="178824" y="2241271"/>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7CED16C1-4BB4-4E15-86FA-BA13A31DDDB5}">
      <dsp:nvSpPr>
        <dsp:cNvPr id="0" name=""/>
        <dsp:cNvSpPr/>
      </dsp:nvSpPr>
      <dsp:spPr>
        <a:xfrm>
          <a:off x="6852843" y="1445997"/>
          <a:ext cx="178824" cy="1394833"/>
        </a:xfrm>
        <a:custGeom>
          <a:avLst/>
          <a:gdLst/>
          <a:ahLst/>
          <a:cxnLst/>
          <a:rect l="0" t="0" r="0" b="0"/>
          <a:pathLst>
            <a:path>
              <a:moveTo>
                <a:pt x="0" y="0"/>
              </a:moveTo>
              <a:lnTo>
                <a:pt x="0" y="1394833"/>
              </a:lnTo>
              <a:lnTo>
                <a:pt x="178824" y="1394833"/>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C464CD3-32CB-475B-BB0C-1655A9D340A9}">
      <dsp:nvSpPr>
        <dsp:cNvPr id="0" name=""/>
        <dsp:cNvSpPr/>
      </dsp:nvSpPr>
      <dsp:spPr>
        <a:xfrm>
          <a:off x="6852843" y="1445997"/>
          <a:ext cx="178824" cy="548396"/>
        </a:xfrm>
        <a:custGeom>
          <a:avLst/>
          <a:gdLst/>
          <a:ahLst/>
          <a:cxnLst/>
          <a:rect l="0" t="0" r="0" b="0"/>
          <a:pathLst>
            <a:path>
              <a:moveTo>
                <a:pt x="0" y="0"/>
              </a:moveTo>
              <a:lnTo>
                <a:pt x="0" y="548396"/>
              </a:lnTo>
              <a:lnTo>
                <a:pt x="178824" y="548396"/>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D017403-54F6-4628-B896-EA4690A71E1F}">
      <dsp:nvSpPr>
        <dsp:cNvPr id="0" name=""/>
        <dsp:cNvSpPr/>
      </dsp:nvSpPr>
      <dsp:spPr>
        <a:xfrm>
          <a:off x="5165929" y="599560"/>
          <a:ext cx="2163780" cy="250354"/>
        </a:xfrm>
        <a:custGeom>
          <a:avLst/>
          <a:gdLst/>
          <a:ahLst/>
          <a:cxnLst/>
          <a:rect l="0" t="0" r="0" b="0"/>
          <a:pathLst>
            <a:path>
              <a:moveTo>
                <a:pt x="0" y="0"/>
              </a:moveTo>
              <a:lnTo>
                <a:pt x="0" y="125177"/>
              </a:lnTo>
              <a:lnTo>
                <a:pt x="2163780" y="125177"/>
              </a:lnTo>
              <a:lnTo>
                <a:pt x="2163780" y="250354"/>
              </a:lnTo>
            </a:path>
          </a:pathLst>
        </a:custGeom>
        <a:noFill/>
        <a:ln w="25400" cap="flat" cmpd="sng" algn="ctr">
          <a:solidFill>
            <a:schemeClr val="accent4">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9E9E187-5294-4163-873B-997B096F3385}">
      <dsp:nvSpPr>
        <dsp:cNvPr id="0" name=""/>
        <dsp:cNvSpPr/>
      </dsp:nvSpPr>
      <dsp:spPr>
        <a:xfrm>
          <a:off x="5410323" y="1445997"/>
          <a:ext cx="178824" cy="548396"/>
        </a:xfrm>
        <a:custGeom>
          <a:avLst/>
          <a:gdLst/>
          <a:ahLst/>
          <a:cxnLst/>
          <a:rect l="0" t="0" r="0" b="0"/>
          <a:pathLst>
            <a:path>
              <a:moveTo>
                <a:pt x="0" y="0"/>
              </a:moveTo>
              <a:lnTo>
                <a:pt x="0" y="548396"/>
              </a:lnTo>
              <a:lnTo>
                <a:pt x="178824" y="548396"/>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E6D1932-84FB-44BF-B261-AEFB99E92FA0}">
      <dsp:nvSpPr>
        <dsp:cNvPr id="0" name=""/>
        <dsp:cNvSpPr/>
      </dsp:nvSpPr>
      <dsp:spPr>
        <a:xfrm>
          <a:off x="5165929" y="599560"/>
          <a:ext cx="721260" cy="250354"/>
        </a:xfrm>
        <a:custGeom>
          <a:avLst/>
          <a:gdLst/>
          <a:ahLst/>
          <a:cxnLst/>
          <a:rect l="0" t="0" r="0" b="0"/>
          <a:pathLst>
            <a:path>
              <a:moveTo>
                <a:pt x="0" y="0"/>
              </a:moveTo>
              <a:lnTo>
                <a:pt x="0" y="125177"/>
              </a:lnTo>
              <a:lnTo>
                <a:pt x="721260" y="125177"/>
              </a:lnTo>
              <a:lnTo>
                <a:pt x="721260" y="250354"/>
              </a:lnTo>
            </a:path>
          </a:pathLst>
        </a:custGeom>
        <a:noFill/>
        <a:ln w="25400" cap="flat" cmpd="sng" algn="ctr">
          <a:solidFill>
            <a:schemeClr val="accent4">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7CE4AF02-C370-412B-AD82-A349FEB66112}">
      <dsp:nvSpPr>
        <dsp:cNvPr id="0" name=""/>
        <dsp:cNvSpPr/>
      </dsp:nvSpPr>
      <dsp:spPr>
        <a:xfrm>
          <a:off x="3967802" y="1445997"/>
          <a:ext cx="178824" cy="3934146"/>
        </a:xfrm>
        <a:custGeom>
          <a:avLst/>
          <a:gdLst/>
          <a:ahLst/>
          <a:cxnLst/>
          <a:rect l="0" t="0" r="0" b="0"/>
          <a:pathLst>
            <a:path>
              <a:moveTo>
                <a:pt x="0" y="0"/>
              </a:moveTo>
              <a:lnTo>
                <a:pt x="0" y="3934146"/>
              </a:lnTo>
              <a:lnTo>
                <a:pt x="178824" y="3934146"/>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0CA7820-436B-48E4-9228-466DA1794CFA}">
      <dsp:nvSpPr>
        <dsp:cNvPr id="0" name=""/>
        <dsp:cNvSpPr/>
      </dsp:nvSpPr>
      <dsp:spPr>
        <a:xfrm>
          <a:off x="3967802" y="1445997"/>
          <a:ext cx="178824" cy="3087708"/>
        </a:xfrm>
        <a:custGeom>
          <a:avLst/>
          <a:gdLst/>
          <a:ahLst/>
          <a:cxnLst/>
          <a:rect l="0" t="0" r="0" b="0"/>
          <a:pathLst>
            <a:path>
              <a:moveTo>
                <a:pt x="0" y="0"/>
              </a:moveTo>
              <a:lnTo>
                <a:pt x="0" y="3087708"/>
              </a:lnTo>
              <a:lnTo>
                <a:pt x="178824" y="3087708"/>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2A8113E-C927-4874-A190-FB1B3B6F8CDB}">
      <dsp:nvSpPr>
        <dsp:cNvPr id="0" name=""/>
        <dsp:cNvSpPr/>
      </dsp:nvSpPr>
      <dsp:spPr>
        <a:xfrm>
          <a:off x="3967802" y="1445997"/>
          <a:ext cx="178824" cy="2241271"/>
        </a:xfrm>
        <a:custGeom>
          <a:avLst/>
          <a:gdLst/>
          <a:ahLst/>
          <a:cxnLst/>
          <a:rect l="0" t="0" r="0" b="0"/>
          <a:pathLst>
            <a:path>
              <a:moveTo>
                <a:pt x="0" y="0"/>
              </a:moveTo>
              <a:lnTo>
                <a:pt x="0" y="2241271"/>
              </a:lnTo>
              <a:lnTo>
                <a:pt x="178824" y="2241271"/>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80D9C97-58ED-4661-87A8-D8A39BFBDA30}">
      <dsp:nvSpPr>
        <dsp:cNvPr id="0" name=""/>
        <dsp:cNvSpPr/>
      </dsp:nvSpPr>
      <dsp:spPr>
        <a:xfrm>
          <a:off x="3967802" y="1445997"/>
          <a:ext cx="178824" cy="1394833"/>
        </a:xfrm>
        <a:custGeom>
          <a:avLst/>
          <a:gdLst/>
          <a:ahLst/>
          <a:cxnLst/>
          <a:rect l="0" t="0" r="0" b="0"/>
          <a:pathLst>
            <a:path>
              <a:moveTo>
                <a:pt x="0" y="0"/>
              </a:moveTo>
              <a:lnTo>
                <a:pt x="0" y="1394833"/>
              </a:lnTo>
              <a:lnTo>
                <a:pt x="178824" y="1394833"/>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27A4712C-51C3-4810-B9C4-0AA7691BFC66}">
      <dsp:nvSpPr>
        <dsp:cNvPr id="0" name=""/>
        <dsp:cNvSpPr/>
      </dsp:nvSpPr>
      <dsp:spPr>
        <a:xfrm>
          <a:off x="3967802" y="1445997"/>
          <a:ext cx="178824" cy="548396"/>
        </a:xfrm>
        <a:custGeom>
          <a:avLst/>
          <a:gdLst/>
          <a:ahLst/>
          <a:cxnLst/>
          <a:rect l="0" t="0" r="0" b="0"/>
          <a:pathLst>
            <a:path>
              <a:moveTo>
                <a:pt x="0" y="0"/>
              </a:moveTo>
              <a:lnTo>
                <a:pt x="0" y="548396"/>
              </a:lnTo>
              <a:lnTo>
                <a:pt x="178824" y="548396"/>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C2EBF0A-7C65-43A5-842D-1531D4BD48B2}">
      <dsp:nvSpPr>
        <dsp:cNvPr id="0" name=""/>
        <dsp:cNvSpPr/>
      </dsp:nvSpPr>
      <dsp:spPr>
        <a:xfrm>
          <a:off x="4444669" y="599560"/>
          <a:ext cx="721260" cy="250354"/>
        </a:xfrm>
        <a:custGeom>
          <a:avLst/>
          <a:gdLst/>
          <a:ahLst/>
          <a:cxnLst/>
          <a:rect l="0" t="0" r="0" b="0"/>
          <a:pathLst>
            <a:path>
              <a:moveTo>
                <a:pt x="721260" y="0"/>
              </a:moveTo>
              <a:lnTo>
                <a:pt x="721260" y="125177"/>
              </a:lnTo>
              <a:lnTo>
                <a:pt x="0" y="125177"/>
              </a:lnTo>
              <a:lnTo>
                <a:pt x="0" y="250354"/>
              </a:lnTo>
            </a:path>
          </a:pathLst>
        </a:custGeom>
        <a:noFill/>
        <a:ln w="25400" cap="flat" cmpd="sng" algn="ctr">
          <a:solidFill>
            <a:schemeClr val="accent4">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36FD3E5E-AD8D-4786-9FFB-29EEE74E9AA5}">
      <dsp:nvSpPr>
        <dsp:cNvPr id="0" name=""/>
        <dsp:cNvSpPr/>
      </dsp:nvSpPr>
      <dsp:spPr>
        <a:xfrm>
          <a:off x="2525282" y="1445997"/>
          <a:ext cx="178824" cy="2241271"/>
        </a:xfrm>
        <a:custGeom>
          <a:avLst/>
          <a:gdLst/>
          <a:ahLst/>
          <a:cxnLst/>
          <a:rect l="0" t="0" r="0" b="0"/>
          <a:pathLst>
            <a:path>
              <a:moveTo>
                <a:pt x="0" y="0"/>
              </a:moveTo>
              <a:lnTo>
                <a:pt x="0" y="2241271"/>
              </a:lnTo>
              <a:lnTo>
                <a:pt x="178824" y="2241271"/>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39CC461E-F2FC-4737-B97C-829EB2121AA5}">
      <dsp:nvSpPr>
        <dsp:cNvPr id="0" name=""/>
        <dsp:cNvSpPr/>
      </dsp:nvSpPr>
      <dsp:spPr>
        <a:xfrm>
          <a:off x="2525282" y="1445997"/>
          <a:ext cx="178824" cy="1394833"/>
        </a:xfrm>
        <a:custGeom>
          <a:avLst/>
          <a:gdLst/>
          <a:ahLst/>
          <a:cxnLst/>
          <a:rect l="0" t="0" r="0" b="0"/>
          <a:pathLst>
            <a:path>
              <a:moveTo>
                <a:pt x="0" y="0"/>
              </a:moveTo>
              <a:lnTo>
                <a:pt x="0" y="1394833"/>
              </a:lnTo>
              <a:lnTo>
                <a:pt x="178824" y="1394833"/>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650E4BC-E969-416A-8B03-369AC821F2C5}">
      <dsp:nvSpPr>
        <dsp:cNvPr id="0" name=""/>
        <dsp:cNvSpPr/>
      </dsp:nvSpPr>
      <dsp:spPr>
        <a:xfrm>
          <a:off x="2525282" y="1445997"/>
          <a:ext cx="178824" cy="548396"/>
        </a:xfrm>
        <a:custGeom>
          <a:avLst/>
          <a:gdLst/>
          <a:ahLst/>
          <a:cxnLst/>
          <a:rect l="0" t="0" r="0" b="0"/>
          <a:pathLst>
            <a:path>
              <a:moveTo>
                <a:pt x="0" y="0"/>
              </a:moveTo>
              <a:lnTo>
                <a:pt x="0" y="548396"/>
              </a:lnTo>
              <a:lnTo>
                <a:pt x="178824" y="548396"/>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E85DDDF-3C6F-45C5-85B0-13D09F6A5191}">
      <dsp:nvSpPr>
        <dsp:cNvPr id="0" name=""/>
        <dsp:cNvSpPr/>
      </dsp:nvSpPr>
      <dsp:spPr>
        <a:xfrm>
          <a:off x="3002148" y="599560"/>
          <a:ext cx="2163780" cy="250354"/>
        </a:xfrm>
        <a:custGeom>
          <a:avLst/>
          <a:gdLst/>
          <a:ahLst/>
          <a:cxnLst/>
          <a:rect l="0" t="0" r="0" b="0"/>
          <a:pathLst>
            <a:path>
              <a:moveTo>
                <a:pt x="2163780" y="0"/>
              </a:moveTo>
              <a:lnTo>
                <a:pt x="2163780" y="125177"/>
              </a:lnTo>
              <a:lnTo>
                <a:pt x="0" y="125177"/>
              </a:lnTo>
              <a:lnTo>
                <a:pt x="0" y="250354"/>
              </a:lnTo>
            </a:path>
          </a:pathLst>
        </a:custGeom>
        <a:noFill/>
        <a:ln w="25400" cap="flat" cmpd="sng" algn="ctr">
          <a:solidFill>
            <a:schemeClr val="accent4">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1A7D5D3A-B402-4A3B-9633-552773F48B32}">
      <dsp:nvSpPr>
        <dsp:cNvPr id="0" name=""/>
        <dsp:cNvSpPr/>
      </dsp:nvSpPr>
      <dsp:spPr>
        <a:xfrm>
          <a:off x="1082762" y="1445997"/>
          <a:ext cx="178824" cy="2241271"/>
        </a:xfrm>
        <a:custGeom>
          <a:avLst/>
          <a:gdLst/>
          <a:ahLst/>
          <a:cxnLst/>
          <a:rect l="0" t="0" r="0" b="0"/>
          <a:pathLst>
            <a:path>
              <a:moveTo>
                <a:pt x="0" y="0"/>
              </a:moveTo>
              <a:lnTo>
                <a:pt x="0" y="2241271"/>
              </a:lnTo>
              <a:lnTo>
                <a:pt x="178824" y="2241271"/>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589D04E-B17C-41B8-BA50-BD0BEF11109E}">
      <dsp:nvSpPr>
        <dsp:cNvPr id="0" name=""/>
        <dsp:cNvSpPr/>
      </dsp:nvSpPr>
      <dsp:spPr>
        <a:xfrm>
          <a:off x="1082762" y="1445997"/>
          <a:ext cx="178824" cy="1394833"/>
        </a:xfrm>
        <a:custGeom>
          <a:avLst/>
          <a:gdLst/>
          <a:ahLst/>
          <a:cxnLst/>
          <a:rect l="0" t="0" r="0" b="0"/>
          <a:pathLst>
            <a:path>
              <a:moveTo>
                <a:pt x="0" y="0"/>
              </a:moveTo>
              <a:lnTo>
                <a:pt x="0" y="1394833"/>
              </a:lnTo>
              <a:lnTo>
                <a:pt x="178824" y="1394833"/>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38446DEB-81C8-4D7A-9949-E78200F4690C}">
      <dsp:nvSpPr>
        <dsp:cNvPr id="0" name=""/>
        <dsp:cNvSpPr/>
      </dsp:nvSpPr>
      <dsp:spPr>
        <a:xfrm>
          <a:off x="1082762" y="1445997"/>
          <a:ext cx="178824" cy="548396"/>
        </a:xfrm>
        <a:custGeom>
          <a:avLst/>
          <a:gdLst/>
          <a:ahLst/>
          <a:cxnLst/>
          <a:rect l="0" t="0" r="0" b="0"/>
          <a:pathLst>
            <a:path>
              <a:moveTo>
                <a:pt x="0" y="0"/>
              </a:moveTo>
              <a:lnTo>
                <a:pt x="0" y="548396"/>
              </a:lnTo>
              <a:lnTo>
                <a:pt x="178824" y="548396"/>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8B427D1C-462C-4138-AAF6-CE0332587A60}">
      <dsp:nvSpPr>
        <dsp:cNvPr id="0" name=""/>
        <dsp:cNvSpPr/>
      </dsp:nvSpPr>
      <dsp:spPr>
        <a:xfrm>
          <a:off x="1559628" y="599560"/>
          <a:ext cx="3606300" cy="250354"/>
        </a:xfrm>
        <a:custGeom>
          <a:avLst/>
          <a:gdLst/>
          <a:ahLst/>
          <a:cxnLst/>
          <a:rect l="0" t="0" r="0" b="0"/>
          <a:pathLst>
            <a:path>
              <a:moveTo>
                <a:pt x="3606300" y="0"/>
              </a:moveTo>
              <a:lnTo>
                <a:pt x="3606300" y="125177"/>
              </a:lnTo>
              <a:lnTo>
                <a:pt x="0" y="125177"/>
              </a:lnTo>
              <a:lnTo>
                <a:pt x="0" y="250354"/>
              </a:lnTo>
            </a:path>
          </a:pathLst>
        </a:custGeom>
        <a:noFill/>
        <a:ln w="25400" cap="flat" cmpd="sng" algn="ctr">
          <a:solidFill>
            <a:schemeClr val="accent4">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6E0B10D0-65F1-4441-9952-B9D3DC3F190C}">
      <dsp:nvSpPr>
        <dsp:cNvPr id="0" name=""/>
        <dsp:cNvSpPr/>
      </dsp:nvSpPr>
      <dsp:spPr>
        <a:xfrm>
          <a:off x="1568855" y="3477"/>
          <a:ext cx="7194147" cy="596082"/>
        </a:xfrm>
        <a:prstGeom prst="rect">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en-GB" sz="2800" kern="1200"/>
            <a:t>School Financial Planning Toolkit</a:t>
          </a:r>
        </a:p>
      </dsp:txBody>
      <dsp:txXfrm>
        <a:off x="1568855" y="3477"/>
        <a:ext cx="7194147" cy="596082"/>
      </dsp:txXfrm>
    </dsp:sp>
    <dsp:sp modelId="{ED54A97B-49DE-4BF0-AD17-6948751EDA04}">
      <dsp:nvSpPr>
        <dsp:cNvPr id="0" name=""/>
        <dsp:cNvSpPr/>
      </dsp:nvSpPr>
      <dsp:spPr>
        <a:xfrm>
          <a:off x="963545" y="849914"/>
          <a:ext cx="1192165" cy="596082"/>
        </a:xfrm>
        <a:prstGeom prst="rect">
          <a:avLst/>
        </a:prstGeom>
        <a:gradFill rotWithShape="0">
          <a:gsLst>
            <a:gs pos="0">
              <a:schemeClr val="accent4">
                <a:hueOff val="0"/>
                <a:satOff val="0"/>
                <a:lumOff val="0"/>
                <a:alphaOff val="0"/>
                <a:shade val="51000"/>
                <a:satMod val="130000"/>
              </a:schemeClr>
            </a:gs>
            <a:gs pos="80000">
              <a:schemeClr val="accent4">
                <a:hueOff val="0"/>
                <a:satOff val="0"/>
                <a:lumOff val="0"/>
                <a:alphaOff val="0"/>
                <a:shade val="93000"/>
                <a:satMod val="130000"/>
              </a:schemeClr>
            </a:gs>
            <a:gs pos="100000">
              <a:schemeClr val="accent4">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1 Year Budget Plan</a:t>
          </a:r>
        </a:p>
      </dsp:txBody>
      <dsp:txXfrm>
        <a:off x="963545" y="849914"/>
        <a:ext cx="1192165" cy="596082"/>
      </dsp:txXfrm>
    </dsp:sp>
    <dsp:sp modelId="{E0A245D3-32BF-4292-ADCA-C54E86ACD815}">
      <dsp:nvSpPr>
        <dsp:cNvPr id="0" name=""/>
        <dsp:cNvSpPr/>
      </dsp:nvSpPr>
      <dsp:spPr>
        <a:xfrm>
          <a:off x="1261586" y="1696352"/>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1 Year Budget Plan</a:t>
          </a:r>
        </a:p>
      </dsp:txBody>
      <dsp:txXfrm>
        <a:off x="1261586" y="1696352"/>
        <a:ext cx="1192165" cy="596082"/>
      </dsp:txXfrm>
    </dsp:sp>
    <dsp:sp modelId="{30C72BF5-8D46-4A4A-B5DA-8D8A4E8E9F23}">
      <dsp:nvSpPr>
        <dsp:cNvPr id="0" name=""/>
        <dsp:cNvSpPr/>
      </dsp:nvSpPr>
      <dsp:spPr>
        <a:xfrm>
          <a:off x="1261586" y="2542790"/>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Budget Setting Checklist</a:t>
          </a:r>
        </a:p>
      </dsp:txBody>
      <dsp:txXfrm>
        <a:off x="1261586" y="2542790"/>
        <a:ext cx="1192165" cy="596082"/>
      </dsp:txXfrm>
    </dsp:sp>
    <dsp:sp modelId="{29850F03-6803-4E49-B257-9EDC84BCAF4C}">
      <dsp:nvSpPr>
        <dsp:cNvPr id="0" name=""/>
        <dsp:cNvSpPr/>
      </dsp:nvSpPr>
      <dsp:spPr>
        <a:xfrm>
          <a:off x="1261586" y="3389227"/>
          <a:ext cx="1192165" cy="596082"/>
        </a:xfrm>
        <a:prstGeom prst="rect">
          <a:avLst/>
        </a:prstGeom>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Virements</a:t>
          </a:r>
        </a:p>
      </dsp:txBody>
      <dsp:txXfrm>
        <a:off x="1261586" y="3389227"/>
        <a:ext cx="1192165" cy="596082"/>
      </dsp:txXfrm>
    </dsp:sp>
    <dsp:sp modelId="{9E350667-4F9E-4884-B883-152674F7BA49}">
      <dsp:nvSpPr>
        <dsp:cNvPr id="0" name=""/>
        <dsp:cNvSpPr/>
      </dsp:nvSpPr>
      <dsp:spPr>
        <a:xfrm>
          <a:off x="2406065" y="849914"/>
          <a:ext cx="1192165" cy="596082"/>
        </a:xfrm>
        <a:prstGeom prst="rect">
          <a:avLst/>
        </a:prstGeom>
        <a:gradFill rotWithShape="0">
          <a:gsLst>
            <a:gs pos="0">
              <a:schemeClr val="accent4">
                <a:hueOff val="0"/>
                <a:satOff val="0"/>
                <a:lumOff val="0"/>
                <a:alphaOff val="0"/>
                <a:shade val="51000"/>
                <a:satMod val="130000"/>
              </a:schemeClr>
            </a:gs>
            <a:gs pos="80000">
              <a:schemeClr val="accent4">
                <a:hueOff val="0"/>
                <a:satOff val="0"/>
                <a:lumOff val="0"/>
                <a:alphaOff val="0"/>
                <a:shade val="93000"/>
                <a:satMod val="130000"/>
              </a:schemeClr>
            </a:gs>
            <a:gs pos="100000">
              <a:schemeClr val="accent4">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Strategic Financial Plan</a:t>
          </a:r>
        </a:p>
      </dsp:txBody>
      <dsp:txXfrm>
        <a:off x="2406065" y="849914"/>
        <a:ext cx="1192165" cy="596082"/>
      </dsp:txXfrm>
    </dsp:sp>
    <dsp:sp modelId="{D384B541-12CD-4611-B062-8634B8DE8182}">
      <dsp:nvSpPr>
        <dsp:cNvPr id="0" name=""/>
        <dsp:cNvSpPr/>
      </dsp:nvSpPr>
      <dsp:spPr>
        <a:xfrm>
          <a:off x="2704107" y="1696352"/>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Strategic Financial Plan Pupil Numbers</a:t>
          </a:r>
        </a:p>
      </dsp:txBody>
      <dsp:txXfrm>
        <a:off x="2704107" y="1696352"/>
        <a:ext cx="1192165" cy="596082"/>
      </dsp:txXfrm>
    </dsp:sp>
    <dsp:sp modelId="{68F5C1C7-9C2A-416A-B431-30A10CA1827D}">
      <dsp:nvSpPr>
        <dsp:cNvPr id="0" name=""/>
        <dsp:cNvSpPr/>
      </dsp:nvSpPr>
      <dsp:spPr>
        <a:xfrm>
          <a:off x="2704107" y="2542790"/>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Strategic Financial Plan 3 Year</a:t>
          </a:r>
        </a:p>
      </dsp:txBody>
      <dsp:txXfrm>
        <a:off x="2704107" y="2542790"/>
        <a:ext cx="1192165" cy="596082"/>
      </dsp:txXfrm>
    </dsp:sp>
    <dsp:sp modelId="{423E9504-B94B-4D8D-8DCB-B610589D2233}">
      <dsp:nvSpPr>
        <dsp:cNvPr id="0" name=""/>
        <dsp:cNvSpPr/>
      </dsp:nvSpPr>
      <dsp:spPr>
        <a:xfrm>
          <a:off x="2704107" y="3389227"/>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5 Year Financial Plan</a:t>
          </a:r>
        </a:p>
      </dsp:txBody>
      <dsp:txXfrm>
        <a:off x="2704107" y="3389227"/>
        <a:ext cx="1192165" cy="596082"/>
      </dsp:txXfrm>
    </dsp:sp>
    <dsp:sp modelId="{4A55D769-7A1A-4E9B-AB16-D42E6FE06F92}">
      <dsp:nvSpPr>
        <dsp:cNvPr id="0" name=""/>
        <dsp:cNvSpPr/>
      </dsp:nvSpPr>
      <dsp:spPr>
        <a:xfrm>
          <a:off x="3848586" y="849914"/>
          <a:ext cx="1192165" cy="596082"/>
        </a:xfrm>
        <a:prstGeom prst="rect">
          <a:avLst/>
        </a:prstGeom>
        <a:gradFill rotWithShape="0">
          <a:gsLst>
            <a:gs pos="0">
              <a:schemeClr val="accent4">
                <a:hueOff val="0"/>
                <a:satOff val="0"/>
                <a:lumOff val="0"/>
                <a:alphaOff val="0"/>
                <a:shade val="51000"/>
                <a:satMod val="130000"/>
              </a:schemeClr>
            </a:gs>
            <a:gs pos="80000">
              <a:schemeClr val="accent4">
                <a:hueOff val="0"/>
                <a:satOff val="0"/>
                <a:lumOff val="0"/>
                <a:alphaOff val="0"/>
                <a:shade val="93000"/>
                <a:satMod val="130000"/>
              </a:schemeClr>
            </a:gs>
            <a:gs pos="100000">
              <a:schemeClr val="accent4">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Reports and Management Summary</a:t>
          </a:r>
        </a:p>
      </dsp:txBody>
      <dsp:txXfrm>
        <a:off x="3848586" y="849914"/>
        <a:ext cx="1192165" cy="596082"/>
      </dsp:txXfrm>
    </dsp:sp>
    <dsp:sp modelId="{FD4D6957-7C4E-4CD3-9E76-B268F5E1E8B8}">
      <dsp:nvSpPr>
        <dsp:cNvPr id="0" name=""/>
        <dsp:cNvSpPr/>
      </dsp:nvSpPr>
      <dsp:spPr>
        <a:xfrm>
          <a:off x="4146627" y="1696352"/>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Budget Report for Governors</a:t>
          </a:r>
        </a:p>
      </dsp:txBody>
      <dsp:txXfrm>
        <a:off x="4146627" y="1696352"/>
        <a:ext cx="1192165" cy="596082"/>
      </dsp:txXfrm>
    </dsp:sp>
    <dsp:sp modelId="{5146298E-903F-4D9A-8937-8F45A22B5FA6}">
      <dsp:nvSpPr>
        <dsp:cNvPr id="0" name=""/>
        <dsp:cNvSpPr/>
      </dsp:nvSpPr>
      <dsp:spPr>
        <a:xfrm>
          <a:off x="4146627" y="2542790"/>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Management Summary</a:t>
          </a:r>
        </a:p>
      </dsp:txBody>
      <dsp:txXfrm>
        <a:off x="4146627" y="2542790"/>
        <a:ext cx="1192165" cy="596082"/>
      </dsp:txXfrm>
    </dsp:sp>
    <dsp:sp modelId="{32400061-F4F6-4AC5-83A2-C8415BCE02B3}">
      <dsp:nvSpPr>
        <dsp:cNvPr id="0" name=""/>
        <dsp:cNvSpPr/>
      </dsp:nvSpPr>
      <dsp:spPr>
        <a:xfrm>
          <a:off x="4146627" y="3389227"/>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Reserves and Estimates</a:t>
          </a:r>
        </a:p>
      </dsp:txBody>
      <dsp:txXfrm>
        <a:off x="4146627" y="3389227"/>
        <a:ext cx="1192165" cy="596082"/>
      </dsp:txXfrm>
    </dsp:sp>
    <dsp:sp modelId="{1348BA13-20AD-4069-83BD-3B31EA9A7E4E}">
      <dsp:nvSpPr>
        <dsp:cNvPr id="0" name=""/>
        <dsp:cNvSpPr/>
      </dsp:nvSpPr>
      <dsp:spPr>
        <a:xfrm>
          <a:off x="4146627" y="4235665"/>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Outturn Report</a:t>
          </a:r>
        </a:p>
      </dsp:txBody>
      <dsp:txXfrm>
        <a:off x="4146627" y="4235665"/>
        <a:ext cx="1192165" cy="596082"/>
      </dsp:txXfrm>
    </dsp:sp>
    <dsp:sp modelId="{806AA6D7-A68D-4E12-A3B4-FB9D9002A3F0}">
      <dsp:nvSpPr>
        <dsp:cNvPr id="0" name=""/>
        <dsp:cNvSpPr/>
      </dsp:nvSpPr>
      <dsp:spPr>
        <a:xfrm>
          <a:off x="4146627" y="5082102"/>
          <a:ext cx="1192165" cy="596082"/>
        </a:xfrm>
        <a:prstGeom prst="rect">
          <a:avLst/>
        </a:prstGeom>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Virement Report</a:t>
          </a:r>
        </a:p>
      </dsp:txBody>
      <dsp:txXfrm>
        <a:off x="4146627" y="5082102"/>
        <a:ext cx="1192165" cy="596082"/>
      </dsp:txXfrm>
    </dsp:sp>
    <dsp:sp modelId="{560952CA-AC16-4F76-ADA3-70522CBDF154}">
      <dsp:nvSpPr>
        <dsp:cNvPr id="0" name=""/>
        <dsp:cNvSpPr/>
      </dsp:nvSpPr>
      <dsp:spPr>
        <a:xfrm>
          <a:off x="5291106" y="849914"/>
          <a:ext cx="1192165" cy="596082"/>
        </a:xfrm>
        <a:prstGeom prst="rect">
          <a:avLst/>
        </a:prstGeom>
        <a:gradFill rotWithShape="0">
          <a:gsLst>
            <a:gs pos="0">
              <a:schemeClr val="accent4">
                <a:hueOff val="0"/>
                <a:satOff val="0"/>
                <a:lumOff val="0"/>
                <a:alphaOff val="0"/>
                <a:shade val="51000"/>
                <a:satMod val="130000"/>
              </a:schemeClr>
            </a:gs>
            <a:gs pos="80000">
              <a:schemeClr val="accent4">
                <a:hueOff val="0"/>
                <a:satOff val="0"/>
                <a:lumOff val="0"/>
                <a:alphaOff val="0"/>
                <a:shade val="93000"/>
                <a:satMod val="130000"/>
              </a:schemeClr>
            </a:gs>
            <a:gs pos="100000">
              <a:schemeClr val="accent4">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Virements</a:t>
          </a:r>
        </a:p>
      </dsp:txBody>
      <dsp:txXfrm>
        <a:off x="5291106" y="849914"/>
        <a:ext cx="1192165" cy="596082"/>
      </dsp:txXfrm>
    </dsp:sp>
    <dsp:sp modelId="{2E92B25F-F565-4B81-8181-3DD9A16B26C0}">
      <dsp:nvSpPr>
        <dsp:cNvPr id="0" name=""/>
        <dsp:cNvSpPr/>
      </dsp:nvSpPr>
      <dsp:spPr>
        <a:xfrm>
          <a:off x="5589148" y="1696352"/>
          <a:ext cx="1192165" cy="596082"/>
        </a:xfrm>
        <a:prstGeom prst="rect">
          <a:avLst/>
        </a:prstGeom>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Virements</a:t>
          </a:r>
        </a:p>
      </dsp:txBody>
      <dsp:txXfrm>
        <a:off x="5589148" y="1696352"/>
        <a:ext cx="1192165" cy="596082"/>
      </dsp:txXfrm>
    </dsp:sp>
    <dsp:sp modelId="{F49CF6FD-F453-48D2-BDB5-82B6803E904F}">
      <dsp:nvSpPr>
        <dsp:cNvPr id="0" name=""/>
        <dsp:cNvSpPr/>
      </dsp:nvSpPr>
      <dsp:spPr>
        <a:xfrm>
          <a:off x="6733627" y="849914"/>
          <a:ext cx="1192165" cy="596082"/>
        </a:xfrm>
        <a:prstGeom prst="rect">
          <a:avLst/>
        </a:prstGeom>
        <a:gradFill rotWithShape="0">
          <a:gsLst>
            <a:gs pos="0">
              <a:schemeClr val="accent4">
                <a:hueOff val="0"/>
                <a:satOff val="0"/>
                <a:lumOff val="0"/>
                <a:alphaOff val="0"/>
                <a:shade val="51000"/>
                <a:satMod val="130000"/>
              </a:schemeClr>
            </a:gs>
            <a:gs pos="80000">
              <a:schemeClr val="accent4">
                <a:hueOff val="0"/>
                <a:satOff val="0"/>
                <a:lumOff val="0"/>
                <a:alphaOff val="0"/>
                <a:shade val="93000"/>
                <a:satMod val="130000"/>
              </a:schemeClr>
            </a:gs>
            <a:gs pos="100000">
              <a:schemeClr val="accent4">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Information</a:t>
          </a:r>
        </a:p>
      </dsp:txBody>
      <dsp:txXfrm>
        <a:off x="6733627" y="849914"/>
        <a:ext cx="1192165" cy="596082"/>
      </dsp:txXfrm>
    </dsp:sp>
    <dsp:sp modelId="{F5CF017B-386C-412B-BB18-2462692B6328}">
      <dsp:nvSpPr>
        <dsp:cNvPr id="0" name=""/>
        <dsp:cNvSpPr/>
      </dsp:nvSpPr>
      <dsp:spPr>
        <a:xfrm>
          <a:off x="7031668" y="1696352"/>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Early Years Block Funding</a:t>
          </a:r>
        </a:p>
      </dsp:txBody>
      <dsp:txXfrm>
        <a:off x="7031668" y="1696352"/>
        <a:ext cx="1192165" cy="596082"/>
      </dsp:txXfrm>
    </dsp:sp>
    <dsp:sp modelId="{1C52D4BA-1CEE-4393-8FD0-BE55FA602D9E}">
      <dsp:nvSpPr>
        <dsp:cNvPr id="0" name=""/>
        <dsp:cNvSpPr/>
      </dsp:nvSpPr>
      <dsp:spPr>
        <a:xfrm>
          <a:off x="7031668" y="2542790"/>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Early Years Calculator</a:t>
          </a:r>
        </a:p>
      </dsp:txBody>
      <dsp:txXfrm>
        <a:off x="7031668" y="2542790"/>
        <a:ext cx="1192165" cy="596082"/>
      </dsp:txXfrm>
    </dsp:sp>
    <dsp:sp modelId="{C08BF462-4A8F-4AAB-BC11-04015A7E71BC}">
      <dsp:nvSpPr>
        <dsp:cNvPr id="0" name=""/>
        <dsp:cNvSpPr/>
      </dsp:nvSpPr>
      <dsp:spPr>
        <a:xfrm>
          <a:off x="7031668" y="3389227"/>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Schools Block Funding</a:t>
          </a:r>
        </a:p>
      </dsp:txBody>
      <dsp:txXfrm>
        <a:off x="7031668" y="3389227"/>
        <a:ext cx="1192165" cy="596082"/>
      </dsp:txXfrm>
    </dsp:sp>
    <dsp:sp modelId="{7A0E834E-5A04-469F-A4D2-F56F4AB54A4C}">
      <dsp:nvSpPr>
        <dsp:cNvPr id="0" name=""/>
        <dsp:cNvSpPr/>
      </dsp:nvSpPr>
      <dsp:spPr>
        <a:xfrm>
          <a:off x="7031668" y="4235665"/>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High Needs Block Funding</a:t>
          </a:r>
        </a:p>
      </dsp:txBody>
      <dsp:txXfrm>
        <a:off x="7031668" y="4235665"/>
        <a:ext cx="1192165" cy="596082"/>
      </dsp:txXfrm>
    </dsp:sp>
    <dsp:sp modelId="{D4F52C17-6876-428F-B9CA-7FA1D88B8096}">
      <dsp:nvSpPr>
        <dsp:cNvPr id="0" name=""/>
        <dsp:cNvSpPr/>
      </dsp:nvSpPr>
      <dsp:spPr>
        <a:xfrm>
          <a:off x="7031668" y="5082102"/>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Summary of School Funding</a:t>
          </a:r>
        </a:p>
      </dsp:txBody>
      <dsp:txXfrm>
        <a:off x="7031668" y="5082102"/>
        <a:ext cx="1192165" cy="596082"/>
      </dsp:txXfrm>
    </dsp:sp>
    <dsp:sp modelId="{86F48E92-DF90-4C03-84A2-47A0D424E8D3}">
      <dsp:nvSpPr>
        <dsp:cNvPr id="0" name=""/>
        <dsp:cNvSpPr/>
      </dsp:nvSpPr>
      <dsp:spPr>
        <a:xfrm>
          <a:off x="8176147" y="849914"/>
          <a:ext cx="1192165" cy="596082"/>
        </a:xfrm>
        <a:prstGeom prst="rect">
          <a:avLst/>
        </a:prstGeom>
        <a:gradFill rotWithShape="0">
          <a:gsLst>
            <a:gs pos="0">
              <a:schemeClr val="accent4">
                <a:hueOff val="0"/>
                <a:satOff val="0"/>
                <a:lumOff val="0"/>
                <a:alphaOff val="0"/>
                <a:shade val="51000"/>
                <a:satMod val="130000"/>
              </a:schemeClr>
            </a:gs>
            <a:gs pos="80000">
              <a:schemeClr val="accent4">
                <a:hueOff val="0"/>
                <a:satOff val="0"/>
                <a:lumOff val="0"/>
                <a:alphaOff val="0"/>
                <a:shade val="93000"/>
                <a:satMod val="130000"/>
              </a:schemeClr>
            </a:gs>
            <a:gs pos="100000">
              <a:schemeClr val="accent4">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Guidance Notes</a:t>
          </a:r>
        </a:p>
      </dsp:txBody>
      <dsp:txXfrm>
        <a:off x="8176147" y="849914"/>
        <a:ext cx="1192165" cy="596082"/>
      </dsp:txXfrm>
    </dsp:sp>
    <dsp:sp modelId="{06B778EC-C984-4C82-B7B0-2CCE5FD43822}">
      <dsp:nvSpPr>
        <dsp:cNvPr id="0" name=""/>
        <dsp:cNvSpPr/>
      </dsp:nvSpPr>
      <dsp:spPr>
        <a:xfrm>
          <a:off x="8474188" y="1696352"/>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Guidance Notes</a:t>
          </a:r>
        </a:p>
      </dsp:txBody>
      <dsp:txXfrm>
        <a:off x="8474188" y="1696352"/>
        <a:ext cx="1192165" cy="596082"/>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hyperlink" Target="#'Guidance Notes'!A1"/><Relationship Id="rId7" Type="http://schemas.openxmlformats.org/officeDocument/2006/relationships/image" Target="../media/image1.png"/><Relationship Id="rId2" Type="http://schemas.openxmlformats.org/officeDocument/2006/relationships/hyperlink" Target="#Virements!A1"/><Relationship Id="rId1" Type="http://schemas.openxmlformats.org/officeDocument/2006/relationships/hyperlink" Target="#'1 Yr Budget Menu'!B6"/><Relationship Id="rId6" Type="http://schemas.openxmlformats.org/officeDocument/2006/relationships/hyperlink" Target="#'Strategic Financial Plans Menu'!A1"/><Relationship Id="rId5" Type="http://schemas.openxmlformats.org/officeDocument/2006/relationships/hyperlink" Target="#'Reports Menu'!A1"/><Relationship Id="rId4" Type="http://schemas.openxmlformats.org/officeDocument/2006/relationships/hyperlink" Target="#'Information Menu'!A1"/></Relationships>
</file>

<file path=xl/drawings/_rels/drawing10.xml.rels><?xml version="1.0" encoding="UTF-8" standalone="yes"?>
<Relationships xmlns="http://schemas.openxmlformats.org/package/2006/relationships"><Relationship Id="rId3" Type="http://schemas.openxmlformats.org/officeDocument/2006/relationships/hyperlink" Target="#'Summary Del Bud'!A1"/><Relationship Id="rId2" Type="http://schemas.openxmlformats.org/officeDocument/2006/relationships/hyperlink" Target="#'HN Funding'!A1"/><Relationship Id="rId1" Type="http://schemas.openxmlformats.org/officeDocument/2006/relationships/hyperlink" Target="#'School Block'!A1"/><Relationship Id="rId5" Type="http://schemas.openxmlformats.org/officeDocument/2006/relationships/hyperlink" Target="#'EY Funding'!A1"/><Relationship Id="rId4" Type="http://schemas.openxmlformats.org/officeDocument/2006/relationships/hyperlink" Target="#'Main Menu'!A1"/></Relationships>
</file>

<file path=xl/drawings/_rels/drawing11.xml.rels><?xml version="1.0" encoding="UTF-8" standalone="yes"?>
<Relationships xmlns="http://schemas.openxmlformats.org/package/2006/relationships"><Relationship Id="rId3" Type="http://schemas.openxmlformats.org/officeDocument/2006/relationships/hyperlink" Target="#'EY Funding'!A1"/><Relationship Id="rId2" Type="http://schemas.openxmlformats.org/officeDocument/2006/relationships/hyperlink" Target="#'Main Menu'!A1"/><Relationship Id="rId1" Type="http://schemas.openxmlformats.org/officeDocument/2006/relationships/hyperlink" Target="#'Information Menu'!A1"/></Relationships>
</file>

<file path=xl/drawings/_rels/drawing12.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Information Menu'!A1"/></Relationships>
</file>

<file path=xl/drawings/_rels/drawing13.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Information Menu'!A1"/></Relationships>
</file>

<file path=xl/drawings/_rels/drawing14.xml.rels><?xml version="1.0" encoding="UTF-8" standalone="yes"?>
<Relationships xmlns="http://schemas.openxmlformats.org/package/2006/relationships"><Relationship Id="rId2" Type="http://schemas.openxmlformats.org/officeDocument/2006/relationships/hyperlink" Target="#'Information Menu'!A1"/><Relationship Id="rId1" Type="http://schemas.openxmlformats.org/officeDocument/2006/relationships/hyperlink" Target="#'Main Menu'!A1"/></Relationships>
</file>

<file path=xl/drawings/_rels/drawing15.xml.rels><?xml version="1.0" encoding="UTF-8" standalone="yes"?>
<Relationships xmlns="http://schemas.openxmlformats.org/package/2006/relationships"><Relationship Id="rId2" Type="http://schemas.openxmlformats.org/officeDocument/2006/relationships/hyperlink" Target="#'Information Menu'!A1"/><Relationship Id="rId1" Type="http://schemas.openxmlformats.org/officeDocument/2006/relationships/hyperlink" Target="#'Main Menu'!A1"/></Relationships>
</file>

<file path=xl/drawings/_rels/drawing16.xml.rels><?xml version="1.0" encoding="UTF-8" standalone="yes"?>
<Relationships xmlns="http://schemas.openxmlformats.org/package/2006/relationships"><Relationship Id="rId3" Type="http://schemas.openxmlformats.org/officeDocument/2006/relationships/hyperlink" Target="#'Main Menu'!A1"/><Relationship Id="rId2" Type="http://schemas.openxmlformats.org/officeDocument/2006/relationships/hyperlink" Target="#'Strategic Financial Plan'!A1"/><Relationship Id="rId1" Type="http://schemas.openxmlformats.org/officeDocument/2006/relationships/hyperlink" Target="#'Strategic Plan Pupil Numbers '!A1"/><Relationship Id="rId4" Type="http://schemas.openxmlformats.org/officeDocument/2006/relationships/hyperlink" Target="#'5 YR Financial Plan'!A1"/></Relationships>
</file>

<file path=xl/drawings/_rels/drawing17.xml.rels><?xml version="1.0" encoding="UTF-8" standalone="yes"?>
<Relationships xmlns="http://schemas.openxmlformats.org/package/2006/relationships"><Relationship Id="rId2" Type="http://schemas.openxmlformats.org/officeDocument/2006/relationships/hyperlink" Target="#'Strategic Financial Plans Menu'!A1"/><Relationship Id="rId1" Type="http://schemas.openxmlformats.org/officeDocument/2006/relationships/hyperlink" Target="#'Main Menu'!A1"/></Relationships>
</file>

<file path=xl/drawings/_rels/drawing18.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Strategic Financial Plans Menu'!A1"/></Relationships>
</file>

<file path=xl/drawings/_rels/drawing19.xml.rels><?xml version="1.0" encoding="UTF-8" standalone="yes"?>
<Relationships xmlns="http://schemas.openxmlformats.org/package/2006/relationships"><Relationship Id="rId2" Type="http://schemas.openxmlformats.org/officeDocument/2006/relationships/hyperlink" Target="#'Strategic Financial Plans Menu'!A1"/><Relationship Id="rId1" Type="http://schemas.openxmlformats.org/officeDocument/2006/relationships/hyperlink" Target="#'Main Menu'!A1"/></Relationships>
</file>

<file path=xl/drawings/_rels/drawing2.xml.rels><?xml version="1.0" encoding="UTF-8" standalone="yes"?>
<Relationships xmlns="http://schemas.openxmlformats.org/package/2006/relationships"><Relationship Id="rId3" Type="http://schemas.openxmlformats.org/officeDocument/2006/relationships/hyperlink" Target="#'Guidance Notes'!B36"/><Relationship Id="rId7" Type="http://schemas.openxmlformats.org/officeDocument/2006/relationships/hyperlink" Target="#Troubleshooting!A1"/><Relationship Id="rId2" Type="http://schemas.openxmlformats.org/officeDocument/2006/relationships/hyperlink" Target="#'Guidance Notes'!B27"/><Relationship Id="rId1" Type="http://schemas.openxmlformats.org/officeDocument/2006/relationships/hyperlink" Target="#'Main Menu'!A1"/><Relationship Id="rId6" Type="http://schemas.openxmlformats.org/officeDocument/2006/relationships/hyperlink" Target="#'Guidance Notes'!B49"/><Relationship Id="rId5" Type="http://schemas.openxmlformats.org/officeDocument/2006/relationships/hyperlink" Target="#'Guidance Notes'!B45"/><Relationship Id="rId4" Type="http://schemas.openxmlformats.org/officeDocument/2006/relationships/hyperlink" Target="#'Guidance Notes'!B64"/></Relationships>
</file>

<file path=xl/drawings/_rels/drawing20.xml.rels><?xml version="1.0" encoding="UTF-8" standalone="yes"?>
<Relationships xmlns="http://schemas.openxmlformats.org/package/2006/relationships"><Relationship Id="rId3" Type="http://schemas.openxmlformats.org/officeDocument/2006/relationships/diagramQuickStyle" Target="../diagrams/quickStyle1.xml"/><Relationship Id="rId7" Type="http://schemas.openxmlformats.org/officeDocument/2006/relationships/hyperlink" Target="#'Main Menu'!A1"/><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hyperlink" Target="#'Guidance Notes'!A1"/><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1.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Guidance Notes'!A1"/></Relationships>
</file>

<file path=xl/drawings/_rels/drawing22.xml.rels><?xml version="1.0" encoding="UTF-8" standalone="yes"?>
<Relationships xmlns="http://schemas.openxmlformats.org/package/2006/relationships"><Relationship Id="rId8" Type="http://schemas.openxmlformats.org/officeDocument/2006/relationships/hyperlink" Target="#'Guidance Notes'!A1"/><Relationship Id="rId3" Type="http://schemas.openxmlformats.org/officeDocument/2006/relationships/image" Target="../media/image6.png"/><Relationship Id="rId7" Type="http://schemas.openxmlformats.org/officeDocument/2006/relationships/hyperlink" Target="#'Main Menu'!A1"/><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hyperlink" Target="#Checklist!A1"/><Relationship Id="rId2" Type="http://schemas.openxmlformats.org/officeDocument/2006/relationships/hyperlink" Target="#'Budget Plan'!A1"/><Relationship Id="rId1" Type="http://schemas.openxmlformats.org/officeDocument/2006/relationships/hyperlink" Target="#'Main Menu'!A1"/><Relationship Id="rId4" Type="http://schemas.openxmlformats.org/officeDocument/2006/relationships/hyperlink" Target="#Virements!A1"/></Relationships>
</file>

<file path=xl/drawings/_rels/drawing4.xml.rels><?xml version="1.0" encoding="UTF-8" standalone="yes"?>
<Relationships xmlns="http://schemas.openxmlformats.org/package/2006/relationships"><Relationship Id="rId3" Type="http://schemas.openxmlformats.org/officeDocument/2006/relationships/hyperlink" Target="#'Reports Menu'!A1"/><Relationship Id="rId2" Type="http://schemas.openxmlformats.org/officeDocument/2006/relationships/hyperlink" Target="#'1 Yr Budget Menu'!B6"/><Relationship Id="rId1" Type="http://schemas.openxmlformats.org/officeDocument/2006/relationships/hyperlink" Target="#'Main Menu'!A1"/></Relationships>
</file>

<file path=xl/drawings/_rels/drawing5.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1 Yr Budget Menu'!B6"/></Relationships>
</file>

<file path=xl/drawings/_rels/drawing6.xml.rels><?xml version="1.0" encoding="UTF-8" standalone="yes"?>
<Relationships xmlns="http://schemas.openxmlformats.org/package/2006/relationships"><Relationship Id="rId3" Type="http://schemas.openxmlformats.org/officeDocument/2006/relationships/hyperlink" Target="#Virements!A1"/><Relationship Id="rId2" Type="http://schemas.openxmlformats.org/officeDocument/2006/relationships/hyperlink" Target="#'Budget Plan'!A1"/><Relationship Id="rId1" Type="http://schemas.openxmlformats.org/officeDocument/2006/relationships/hyperlink" Target="#'Main Menu'!A1"/><Relationship Id="rId5" Type="http://schemas.openxmlformats.org/officeDocument/2006/relationships/hyperlink" Target="#'Outturn Report'!A1"/><Relationship Id="rId4" Type="http://schemas.openxmlformats.org/officeDocument/2006/relationships/hyperlink" Target="#'Management Summary'!A1"/></Relationships>
</file>

<file path=xl/drawings/_rels/drawing7.xml.rels><?xml version="1.0" encoding="UTF-8" standalone="yes"?>
<Relationships xmlns="http://schemas.openxmlformats.org/package/2006/relationships"><Relationship Id="rId1" Type="http://schemas.openxmlformats.org/officeDocument/2006/relationships/hyperlink" Target="#'Reports Menu'!A1"/></Relationships>
</file>

<file path=xl/drawings/_rels/drawing8.xml.rels><?xml version="1.0" encoding="UTF-8" standalone="yes"?>
<Relationships xmlns="http://schemas.openxmlformats.org/package/2006/relationships"><Relationship Id="rId3" Type="http://schemas.openxmlformats.org/officeDocument/2006/relationships/hyperlink" Target="#'Main Menu'!A1"/><Relationship Id="rId2" Type="http://schemas.openxmlformats.org/officeDocument/2006/relationships/hyperlink" Target="#'1 Yr Budget Menu'!B6"/><Relationship Id="rId1" Type="http://schemas.openxmlformats.org/officeDocument/2006/relationships/hyperlink" Target="#'Reports Menu'!A1"/></Relationships>
</file>

<file path=xl/drawings/_rels/drawing9.xml.rels><?xml version="1.0" encoding="UTF-8" standalone="yes"?>
<Relationships xmlns="http://schemas.openxmlformats.org/package/2006/relationships"><Relationship Id="rId3" Type="http://schemas.openxmlformats.org/officeDocument/2006/relationships/hyperlink" Target="#'Reports Menu'!A1"/><Relationship Id="rId2" Type="http://schemas.openxmlformats.org/officeDocument/2006/relationships/hyperlink" Target="#'Main Menu'!A1"/><Relationship Id="rId1" Type="http://schemas.openxmlformats.org/officeDocument/2006/relationships/hyperlink" Target="#'1 Yr Budget Menu'!B6"/></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xdr:col>
      <xdr:colOff>190500</xdr:colOff>
      <xdr:row>14</xdr:row>
      <xdr:rowOff>95249</xdr:rowOff>
    </xdr:from>
    <xdr:to>
      <xdr:col>5</xdr:col>
      <xdr:colOff>582900</xdr:colOff>
      <xdr:row>20</xdr:row>
      <xdr:rowOff>95699</xdr:rowOff>
    </xdr:to>
    <xdr:sp macro="" textlink="">
      <xdr:nvSpPr>
        <xdr:cNvPr id="1027" name="AutoShape 3">
          <a:hlinkClick xmlns:r="http://schemas.openxmlformats.org/officeDocument/2006/relationships" r:id="rId1" tooltip="Click For 1 Year Budget Plan Menu"/>
          <a:extLst>
            <a:ext uri="{FF2B5EF4-FFF2-40B4-BE49-F238E27FC236}">
              <a16:creationId xmlns:a16="http://schemas.microsoft.com/office/drawing/2014/main" id="{00000000-0008-0000-0000-000003040000}"/>
            </a:ext>
          </a:extLst>
        </xdr:cNvPr>
        <xdr:cNvSpPr>
          <a:spLocks noChangeArrowheads="1"/>
        </xdr:cNvSpPr>
      </xdr:nvSpPr>
      <xdr:spPr bwMode="auto">
        <a:xfrm>
          <a:off x="1409700" y="2914649"/>
          <a:ext cx="2221200" cy="972000"/>
        </a:xfrm>
        <a:prstGeom prst="bevel">
          <a:avLst>
            <a:gd name="adj" fmla="val 6194"/>
          </a:avLst>
        </a:prstGeom>
        <a:solidFill>
          <a:srgbClr val="0066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ctr" upright="1"/>
        <a:lstStyle/>
        <a:p>
          <a:pPr algn="ctr" rtl="0">
            <a:defRPr sz="1000"/>
          </a:pPr>
          <a:r>
            <a:rPr lang="en-GB" sz="1600" b="1" i="0" u="none" strike="noStrike" baseline="0">
              <a:solidFill>
                <a:srgbClr val="FFFFFF"/>
              </a:solidFill>
              <a:latin typeface="Arial"/>
              <a:cs typeface="Arial"/>
            </a:rPr>
            <a:t>1 Year </a:t>
          </a:r>
        </a:p>
        <a:p>
          <a:pPr algn="ctr" rtl="0">
            <a:defRPr sz="1000"/>
          </a:pPr>
          <a:r>
            <a:rPr lang="en-GB" sz="1600" b="1" i="0" u="none" strike="noStrike" baseline="0">
              <a:solidFill>
                <a:srgbClr val="FFFFFF"/>
              </a:solidFill>
              <a:latin typeface="Arial"/>
              <a:cs typeface="Arial"/>
            </a:rPr>
            <a:t>Budget Plan Menu</a:t>
          </a:r>
        </a:p>
      </xdr:txBody>
    </xdr:sp>
    <xdr:clientData/>
  </xdr:twoCellAnchor>
  <xdr:twoCellAnchor>
    <xdr:from>
      <xdr:col>6</xdr:col>
      <xdr:colOff>438150</xdr:colOff>
      <xdr:row>21</xdr:row>
      <xdr:rowOff>114299</xdr:rowOff>
    </xdr:from>
    <xdr:to>
      <xdr:col>10</xdr:col>
      <xdr:colOff>220950</xdr:colOff>
      <xdr:row>27</xdr:row>
      <xdr:rowOff>114749</xdr:rowOff>
    </xdr:to>
    <xdr:sp macro="" textlink="">
      <xdr:nvSpPr>
        <xdr:cNvPr id="1028" name="AutoShape 4">
          <a:hlinkClick xmlns:r="http://schemas.openxmlformats.org/officeDocument/2006/relationships" r:id="rId2" tooltip="Click For Virements"/>
          <a:extLst>
            <a:ext uri="{FF2B5EF4-FFF2-40B4-BE49-F238E27FC236}">
              <a16:creationId xmlns:a16="http://schemas.microsoft.com/office/drawing/2014/main" id="{00000000-0008-0000-0000-000004040000}"/>
            </a:ext>
          </a:extLst>
        </xdr:cNvPr>
        <xdr:cNvSpPr>
          <a:spLocks noChangeArrowheads="1"/>
        </xdr:cNvSpPr>
      </xdr:nvSpPr>
      <xdr:spPr bwMode="auto">
        <a:xfrm>
          <a:off x="4095750" y="4067174"/>
          <a:ext cx="2221200" cy="972000"/>
        </a:xfrm>
        <a:prstGeom prst="bevel">
          <a:avLst>
            <a:gd name="adj" fmla="val 6194"/>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600" b="1" i="0" u="none" strike="noStrike" baseline="0">
              <a:solidFill>
                <a:srgbClr val="000080"/>
              </a:solidFill>
              <a:latin typeface="Arial"/>
              <a:cs typeface="Arial"/>
            </a:rPr>
            <a:t>Virements</a:t>
          </a:r>
        </a:p>
      </xdr:txBody>
    </xdr:sp>
    <xdr:clientData/>
  </xdr:twoCellAnchor>
  <xdr:twoCellAnchor>
    <xdr:from>
      <xdr:col>11</xdr:col>
      <xdr:colOff>85725</xdr:colOff>
      <xdr:row>21</xdr:row>
      <xdr:rowOff>104774</xdr:rowOff>
    </xdr:from>
    <xdr:to>
      <xdr:col>14</xdr:col>
      <xdr:colOff>478125</xdr:colOff>
      <xdr:row>27</xdr:row>
      <xdr:rowOff>105224</xdr:rowOff>
    </xdr:to>
    <xdr:sp macro="" textlink="">
      <xdr:nvSpPr>
        <xdr:cNvPr id="1029" name="AutoShape 5">
          <a:hlinkClick xmlns:r="http://schemas.openxmlformats.org/officeDocument/2006/relationships" r:id="rId3" tooltip="Click For Guidance Notes"/>
          <a:extLst>
            <a:ext uri="{FF2B5EF4-FFF2-40B4-BE49-F238E27FC236}">
              <a16:creationId xmlns:a16="http://schemas.microsoft.com/office/drawing/2014/main" id="{00000000-0008-0000-0000-000005040000}"/>
            </a:ext>
          </a:extLst>
        </xdr:cNvPr>
        <xdr:cNvSpPr>
          <a:spLocks noChangeArrowheads="1"/>
        </xdr:cNvSpPr>
      </xdr:nvSpPr>
      <xdr:spPr bwMode="auto">
        <a:xfrm>
          <a:off x="6791325" y="4057649"/>
          <a:ext cx="2221200" cy="972000"/>
        </a:xfrm>
        <a:prstGeom prst="bevel">
          <a:avLst>
            <a:gd name="adj" fmla="val 6194"/>
          </a:avLst>
        </a:prstGeom>
        <a:solidFill>
          <a:srgbClr xmlns:mc="http://schemas.openxmlformats.org/markup-compatibility/2006" xmlns:a14="http://schemas.microsoft.com/office/drawing/2010/main" val="0066CC" mc:Ignorable="a14" a14:legacySpreadsheetColorIndex="3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600" b="1" i="0" u="none" strike="noStrike" baseline="0">
              <a:solidFill>
                <a:srgbClr val="FFFFFF"/>
              </a:solidFill>
              <a:latin typeface="Arial"/>
              <a:cs typeface="Arial"/>
            </a:rPr>
            <a:t>Guidance Notes</a:t>
          </a:r>
        </a:p>
      </xdr:txBody>
    </xdr:sp>
    <xdr:clientData/>
  </xdr:twoCellAnchor>
  <xdr:twoCellAnchor>
    <xdr:from>
      <xdr:col>6</xdr:col>
      <xdr:colOff>428625</xdr:colOff>
      <xdr:row>14</xdr:row>
      <xdr:rowOff>85725</xdr:rowOff>
    </xdr:from>
    <xdr:to>
      <xdr:col>10</xdr:col>
      <xdr:colOff>211425</xdr:colOff>
      <xdr:row>20</xdr:row>
      <xdr:rowOff>86175</xdr:rowOff>
    </xdr:to>
    <xdr:sp macro="" textlink="">
      <xdr:nvSpPr>
        <xdr:cNvPr id="1033" name="AutoShape 9">
          <a:hlinkClick xmlns:r="http://schemas.openxmlformats.org/officeDocument/2006/relationships" r:id="rId4" tooltip="Click For Information Menu"/>
          <a:extLst>
            <a:ext uri="{FF2B5EF4-FFF2-40B4-BE49-F238E27FC236}">
              <a16:creationId xmlns:a16="http://schemas.microsoft.com/office/drawing/2014/main" id="{00000000-0008-0000-0000-000009040000}"/>
            </a:ext>
          </a:extLst>
        </xdr:cNvPr>
        <xdr:cNvSpPr>
          <a:spLocks noChangeArrowheads="1"/>
        </xdr:cNvSpPr>
      </xdr:nvSpPr>
      <xdr:spPr bwMode="auto">
        <a:xfrm>
          <a:off x="4086225" y="2905125"/>
          <a:ext cx="2221200" cy="972000"/>
        </a:xfrm>
        <a:prstGeom prst="bevel">
          <a:avLst>
            <a:gd name="adj" fmla="val 6194"/>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600" b="1" i="0" u="none" strike="noStrike" baseline="0">
              <a:solidFill>
                <a:srgbClr val="000080"/>
              </a:solidFill>
              <a:latin typeface="Arial"/>
              <a:cs typeface="Arial"/>
            </a:rPr>
            <a:t>Information Menu</a:t>
          </a:r>
        </a:p>
      </xdr:txBody>
    </xdr:sp>
    <xdr:clientData/>
  </xdr:twoCellAnchor>
  <xdr:twoCellAnchor>
    <xdr:from>
      <xdr:col>11</xdr:col>
      <xdr:colOff>95250</xdr:colOff>
      <xdr:row>14</xdr:row>
      <xdr:rowOff>104775</xdr:rowOff>
    </xdr:from>
    <xdr:to>
      <xdr:col>14</xdr:col>
      <xdr:colOff>485775</xdr:colOff>
      <xdr:row>20</xdr:row>
      <xdr:rowOff>104775</xdr:rowOff>
    </xdr:to>
    <xdr:sp macro="" textlink="">
      <xdr:nvSpPr>
        <xdr:cNvPr id="1034" name="AutoShape 10">
          <a:hlinkClick xmlns:r="http://schemas.openxmlformats.org/officeDocument/2006/relationships" r:id="rId5" tooltip="Click For Reports &amp; Management Summary Menu"/>
          <a:extLst>
            <a:ext uri="{FF2B5EF4-FFF2-40B4-BE49-F238E27FC236}">
              <a16:creationId xmlns:a16="http://schemas.microsoft.com/office/drawing/2014/main" id="{00000000-0008-0000-0000-00000A040000}"/>
            </a:ext>
          </a:extLst>
        </xdr:cNvPr>
        <xdr:cNvSpPr>
          <a:spLocks noChangeArrowheads="1"/>
        </xdr:cNvSpPr>
      </xdr:nvSpPr>
      <xdr:spPr bwMode="auto">
        <a:xfrm>
          <a:off x="6800850" y="2924175"/>
          <a:ext cx="2219325" cy="971550"/>
        </a:xfrm>
        <a:prstGeom prst="bevel">
          <a:avLst>
            <a:gd name="adj" fmla="val 6194"/>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t" upright="1"/>
        <a:lstStyle/>
        <a:p>
          <a:pPr algn="ctr" rtl="0">
            <a:defRPr sz="1000"/>
          </a:pPr>
          <a:r>
            <a:rPr lang="en-GB" sz="1600" b="1" i="0" u="none" strike="noStrike" baseline="0">
              <a:solidFill>
                <a:srgbClr val="000080"/>
              </a:solidFill>
              <a:latin typeface="Arial"/>
              <a:cs typeface="Arial"/>
            </a:rPr>
            <a:t>Reports and Management</a:t>
          </a:r>
        </a:p>
        <a:p>
          <a:pPr algn="ctr" rtl="0">
            <a:defRPr sz="1000"/>
          </a:pPr>
          <a:r>
            <a:rPr lang="en-GB" sz="1600" b="1" i="0" u="none" strike="noStrike" baseline="0">
              <a:solidFill>
                <a:srgbClr val="000080"/>
              </a:solidFill>
              <a:latin typeface="Arial"/>
              <a:cs typeface="Arial"/>
            </a:rPr>
            <a:t>Summary Menu</a:t>
          </a:r>
        </a:p>
      </xdr:txBody>
    </xdr:sp>
    <xdr:clientData/>
  </xdr:twoCellAnchor>
  <xdr:twoCellAnchor>
    <xdr:from>
      <xdr:col>2</xdr:col>
      <xdr:colOff>190500</xdr:colOff>
      <xdr:row>21</xdr:row>
      <xdr:rowOff>104775</xdr:rowOff>
    </xdr:from>
    <xdr:to>
      <xdr:col>5</xdr:col>
      <xdr:colOff>581025</xdr:colOff>
      <xdr:row>27</xdr:row>
      <xdr:rowOff>105225</xdr:rowOff>
    </xdr:to>
    <xdr:sp macro="" textlink="">
      <xdr:nvSpPr>
        <xdr:cNvPr id="9" name="AutoShape 3">
          <a:hlinkClick xmlns:r="http://schemas.openxmlformats.org/officeDocument/2006/relationships" r:id="rId6" tooltip="Click for Strategic Financial Plans"/>
          <a:extLst>
            <a:ext uri="{FF2B5EF4-FFF2-40B4-BE49-F238E27FC236}">
              <a16:creationId xmlns:a16="http://schemas.microsoft.com/office/drawing/2014/main" id="{00000000-0008-0000-0000-000009000000}"/>
            </a:ext>
          </a:extLst>
        </xdr:cNvPr>
        <xdr:cNvSpPr>
          <a:spLocks noChangeArrowheads="1"/>
        </xdr:cNvSpPr>
      </xdr:nvSpPr>
      <xdr:spPr bwMode="auto">
        <a:xfrm>
          <a:off x="1409700" y="4057650"/>
          <a:ext cx="2219325" cy="972000"/>
        </a:xfrm>
        <a:prstGeom prst="bevel">
          <a:avLst>
            <a:gd name="adj" fmla="val 6194"/>
          </a:avLst>
        </a:prstGeom>
        <a:solidFill>
          <a:srgbClr xmlns:mc="http://schemas.openxmlformats.org/markup-compatibility/2006" xmlns:a14="http://schemas.microsoft.com/office/drawing/2010/main" val="666699" mc:Ignorable="a14" a14:legacySpreadsheetColorIndex="5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600" b="1" i="0" u="none" strike="noStrike" baseline="0">
              <a:solidFill>
                <a:srgbClr val="FFFFFF"/>
              </a:solidFill>
              <a:latin typeface="Arial"/>
              <a:cs typeface="Arial"/>
            </a:rPr>
            <a:t>Strategic Financial Plans</a:t>
          </a:r>
        </a:p>
      </xdr:txBody>
    </xdr:sp>
    <xdr:clientData/>
  </xdr:twoCellAnchor>
  <xdr:twoCellAnchor>
    <xdr:from>
      <xdr:col>5</xdr:col>
      <xdr:colOff>104775</xdr:colOff>
      <xdr:row>4</xdr:row>
      <xdr:rowOff>123825</xdr:rowOff>
    </xdr:from>
    <xdr:to>
      <xdr:col>5</xdr:col>
      <xdr:colOff>485775</xdr:colOff>
      <xdr:row>4</xdr:row>
      <xdr:rowOff>123826</xdr:rowOff>
    </xdr:to>
    <xdr:cxnSp macro="">
      <xdr:nvCxnSpPr>
        <xdr:cNvPr id="10" name="Straight Arrow Connector 9">
          <a:extLst>
            <a:ext uri="{FF2B5EF4-FFF2-40B4-BE49-F238E27FC236}">
              <a16:creationId xmlns:a16="http://schemas.microsoft.com/office/drawing/2014/main" id="{00000000-0008-0000-0000-00000A000000}"/>
            </a:ext>
          </a:extLst>
        </xdr:cNvPr>
        <xdr:cNvCxnSpPr/>
      </xdr:nvCxnSpPr>
      <xdr:spPr bwMode="auto">
        <a:xfrm flipV="1">
          <a:off x="3152775" y="809625"/>
          <a:ext cx="381000" cy="1"/>
        </a:xfrm>
        <a:prstGeom prst="straightConnector1">
          <a:avLst/>
        </a:prstGeom>
        <a:ln>
          <a:solidFill>
            <a:schemeClr val="accent1"/>
          </a:solidFill>
          <a:headEnd type="none" w="med" len="me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12</xdr:col>
      <xdr:colOff>523875</xdr:colOff>
      <xdr:row>2</xdr:row>
      <xdr:rowOff>123825</xdr:rowOff>
    </xdr:from>
    <xdr:to>
      <xdr:col>15</xdr:col>
      <xdr:colOff>504599</xdr:colOff>
      <xdr:row>6</xdr:row>
      <xdr:rowOff>57079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7"/>
        <a:stretch>
          <a:fillRect/>
        </a:stretch>
      </xdr:blipFill>
      <xdr:spPr>
        <a:xfrm>
          <a:off x="7839075" y="485775"/>
          <a:ext cx="1809524" cy="5714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142875</xdr:colOff>
      <xdr:row>7</xdr:row>
      <xdr:rowOff>104775</xdr:rowOff>
    </xdr:from>
    <xdr:to>
      <xdr:col>9</xdr:col>
      <xdr:colOff>552450</xdr:colOff>
      <xdr:row>11</xdr:row>
      <xdr:rowOff>152400</xdr:rowOff>
    </xdr:to>
    <xdr:sp macro="" textlink="">
      <xdr:nvSpPr>
        <xdr:cNvPr id="2053" name="AutoShape 5">
          <a:hlinkClick xmlns:r="http://schemas.openxmlformats.org/officeDocument/2006/relationships" r:id="rId1" tooltip="Click For Schools Block Allocation"/>
          <a:extLst>
            <a:ext uri="{FF2B5EF4-FFF2-40B4-BE49-F238E27FC236}">
              <a16:creationId xmlns:a16="http://schemas.microsoft.com/office/drawing/2014/main" id="{00000000-0008-0000-0900-000005080000}"/>
            </a:ext>
          </a:extLst>
        </xdr:cNvPr>
        <xdr:cNvSpPr>
          <a:spLocks noChangeArrowheads="1"/>
        </xdr:cNvSpPr>
      </xdr:nvSpPr>
      <xdr:spPr bwMode="auto">
        <a:xfrm>
          <a:off x="3257550" y="1381125"/>
          <a:ext cx="2238375" cy="695325"/>
        </a:xfrm>
        <a:prstGeom prst="bevel">
          <a:avLst>
            <a:gd name="adj" fmla="val 6194"/>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t" upright="1"/>
        <a:lstStyle/>
        <a:p>
          <a:pPr algn="ctr" rtl="0">
            <a:defRPr sz="1000"/>
          </a:pPr>
          <a:r>
            <a:rPr lang="en-GB" sz="1600" b="1" i="0" u="none" strike="noStrike" baseline="0">
              <a:solidFill>
                <a:srgbClr val="000080"/>
              </a:solidFill>
              <a:latin typeface="Arial"/>
              <a:cs typeface="Arial"/>
            </a:rPr>
            <a:t>Schools Block Allocation</a:t>
          </a:r>
        </a:p>
      </xdr:txBody>
    </xdr:sp>
    <xdr:clientData/>
  </xdr:twoCellAnchor>
  <xdr:twoCellAnchor>
    <xdr:from>
      <xdr:col>10</xdr:col>
      <xdr:colOff>152400</xdr:colOff>
      <xdr:row>7</xdr:row>
      <xdr:rowOff>104775</xdr:rowOff>
    </xdr:from>
    <xdr:to>
      <xdr:col>13</xdr:col>
      <xdr:colOff>561975</xdr:colOff>
      <xdr:row>11</xdr:row>
      <xdr:rowOff>152400</xdr:rowOff>
    </xdr:to>
    <xdr:sp macro="" textlink="">
      <xdr:nvSpPr>
        <xdr:cNvPr id="2055" name="AutoShape 7">
          <a:hlinkClick xmlns:r="http://schemas.openxmlformats.org/officeDocument/2006/relationships" r:id="rId2" tooltip="Click for High Needs Block Allocation"/>
          <a:extLst>
            <a:ext uri="{FF2B5EF4-FFF2-40B4-BE49-F238E27FC236}">
              <a16:creationId xmlns:a16="http://schemas.microsoft.com/office/drawing/2014/main" id="{00000000-0008-0000-0900-000007080000}"/>
            </a:ext>
          </a:extLst>
        </xdr:cNvPr>
        <xdr:cNvSpPr>
          <a:spLocks noChangeArrowheads="1"/>
        </xdr:cNvSpPr>
      </xdr:nvSpPr>
      <xdr:spPr bwMode="auto">
        <a:xfrm>
          <a:off x="5705475" y="1381125"/>
          <a:ext cx="2238375" cy="695325"/>
        </a:xfrm>
        <a:prstGeom prst="bevel">
          <a:avLst>
            <a:gd name="adj" fmla="val 6194"/>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t" upright="1"/>
        <a:lstStyle/>
        <a:p>
          <a:pPr algn="ctr" rtl="0">
            <a:defRPr sz="1000"/>
          </a:pPr>
          <a:r>
            <a:rPr lang="en-GB" sz="1600" b="1" i="0" u="none" strike="noStrike" baseline="0">
              <a:solidFill>
                <a:srgbClr val="000080"/>
              </a:solidFill>
              <a:latin typeface="Arial"/>
              <a:cs typeface="Arial"/>
            </a:rPr>
            <a:t>High Needs Block Allocation</a:t>
          </a:r>
        </a:p>
      </xdr:txBody>
    </xdr:sp>
    <xdr:clientData/>
  </xdr:twoCellAnchor>
  <xdr:twoCellAnchor>
    <xdr:from>
      <xdr:col>2</xdr:col>
      <xdr:colOff>104775</xdr:colOff>
      <xdr:row>15</xdr:row>
      <xdr:rowOff>142875</xdr:rowOff>
    </xdr:from>
    <xdr:to>
      <xdr:col>14</xdr:col>
      <xdr:colOff>28575</xdr:colOff>
      <xdr:row>20</xdr:row>
      <xdr:rowOff>28575</xdr:rowOff>
    </xdr:to>
    <xdr:sp macro="" textlink="">
      <xdr:nvSpPr>
        <xdr:cNvPr id="2056" name="AutoShape 8">
          <a:hlinkClick xmlns:r="http://schemas.openxmlformats.org/officeDocument/2006/relationships" r:id="rId3" tooltip="Click For School Funding Summary"/>
          <a:extLst>
            <a:ext uri="{FF2B5EF4-FFF2-40B4-BE49-F238E27FC236}">
              <a16:creationId xmlns:a16="http://schemas.microsoft.com/office/drawing/2014/main" id="{00000000-0008-0000-0900-000008080000}"/>
            </a:ext>
          </a:extLst>
        </xdr:cNvPr>
        <xdr:cNvSpPr>
          <a:spLocks noChangeArrowheads="1"/>
        </xdr:cNvSpPr>
      </xdr:nvSpPr>
      <xdr:spPr bwMode="auto">
        <a:xfrm>
          <a:off x="781050" y="2714625"/>
          <a:ext cx="7239000" cy="695325"/>
        </a:xfrm>
        <a:prstGeom prst="bevel">
          <a:avLst>
            <a:gd name="adj" fmla="val 6194"/>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600" b="1" i="0" u="none" strike="noStrike" baseline="0">
              <a:solidFill>
                <a:srgbClr val="000080"/>
              </a:solidFill>
              <a:latin typeface="Arial"/>
              <a:cs typeface="Arial"/>
            </a:rPr>
            <a:t>Summary Of All School Funding</a:t>
          </a:r>
        </a:p>
        <a:p>
          <a:pPr algn="ctr" rtl="0">
            <a:defRPr sz="1000"/>
          </a:pPr>
          <a:r>
            <a:rPr lang="en-GB" sz="1600" b="1" i="0" u="none" strike="noStrike" baseline="0">
              <a:solidFill>
                <a:srgbClr val="000080"/>
              </a:solidFill>
              <a:latin typeface="Arial"/>
              <a:cs typeface="Arial"/>
            </a:rPr>
            <a:t> </a:t>
          </a:r>
          <a:r>
            <a:rPr lang="en-GB" sz="1000" b="1" i="0" u="none" strike="noStrike" baseline="0">
              <a:solidFill>
                <a:srgbClr val="000080"/>
              </a:solidFill>
              <a:latin typeface="Arial"/>
              <a:cs typeface="Arial"/>
            </a:rPr>
            <a:t>(Enter Sixth Form funding on this sheet)</a:t>
          </a:r>
        </a:p>
      </xdr:txBody>
    </xdr:sp>
    <xdr:clientData/>
  </xdr:twoCellAnchor>
  <xdr:twoCellAnchor>
    <xdr:from>
      <xdr:col>11</xdr:col>
      <xdr:colOff>561975</xdr:colOff>
      <xdr:row>31</xdr:row>
      <xdr:rowOff>47625</xdr:rowOff>
    </xdr:from>
    <xdr:to>
      <xdr:col>15</xdr:col>
      <xdr:colOff>361950</xdr:colOff>
      <xdr:row>35</xdr:row>
      <xdr:rowOff>95250</xdr:rowOff>
    </xdr:to>
    <xdr:sp macro="" textlink="">
      <xdr:nvSpPr>
        <xdr:cNvPr id="2057" name="AutoShape 9">
          <a:hlinkClick xmlns:r="http://schemas.openxmlformats.org/officeDocument/2006/relationships" r:id="rId4" tooltip="Return To Main Menu"/>
          <a:extLst>
            <a:ext uri="{FF2B5EF4-FFF2-40B4-BE49-F238E27FC236}">
              <a16:creationId xmlns:a16="http://schemas.microsoft.com/office/drawing/2014/main" id="{00000000-0008-0000-0900-000009080000}"/>
            </a:ext>
          </a:extLst>
        </xdr:cNvPr>
        <xdr:cNvSpPr>
          <a:spLocks noChangeArrowheads="1"/>
        </xdr:cNvSpPr>
      </xdr:nvSpPr>
      <xdr:spPr bwMode="auto">
        <a:xfrm>
          <a:off x="6724650" y="5210175"/>
          <a:ext cx="2238375" cy="695325"/>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t" upright="1"/>
        <a:lstStyle/>
        <a:p>
          <a:pPr algn="ctr" rtl="0">
            <a:defRPr sz="1000"/>
          </a:pPr>
          <a:r>
            <a:rPr lang="en-GB" sz="1600" b="1" i="0" u="none" strike="noStrike" baseline="0">
              <a:solidFill>
                <a:srgbClr val="FFFFFF"/>
              </a:solidFill>
              <a:latin typeface="Arial"/>
              <a:cs typeface="Arial"/>
            </a:rPr>
            <a:t>Return To </a:t>
          </a:r>
        </a:p>
        <a:p>
          <a:pPr algn="ctr" rtl="0">
            <a:defRPr sz="1000"/>
          </a:pPr>
          <a:r>
            <a:rPr lang="en-GB" sz="1600" b="1" i="0" u="none" strike="noStrike" baseline="0">
              <a:solidFill>
                <a:srgbClr val="FFFFFF"/>
              </a:solidFill>
              <a:latin typeface="Arial"/>
              <a:cs typeface="Arial"/>
            </a:rPr>
            <a:t>Main Menu</a:t>
          </a:r>
        </a:p>
      </xdr:txBody>
    </xdr:sp>
    <xdr:clientData/>
  </xdr:twoCellAnchor>
  <xdr:twoCellAnchor>
    <xdr:from>
      <xdr:col>2</xdr:col>
      <xdr:colOff>152400</xdr:colOff>
      <xdr:row>7</xdr:row>
      <xdr:rowOff>104775</xdr:rowOff>
    </xdr:from>
    <xdr:to>
      <xdr:col>5</xdr:col>
      <xdr:colOff>561975</xdr:colOff>
      <xdr:row>11</xdr:row>
      <xdr:rowOff>152400</xdr:rowOff>
    </xdr:to>
    <xdr:sp macro="" textlink="">
      <xdr:nvSpPr>
        <xdr:cNvPr id="2058" name="AutoShape 10">
          <a:hlinkClick xmlns:r="http://schemas.openxmlformats.org/officeDocument/2006/relationships" r:id="rId5" tooltip="Click For Early Years Block Allocation"/>
          <a:extLst>
            <a:ext uri="{FF2B5EF4-FFF2-40B4-BE49-F238E27FC236}">
              <a16:creationId xmlns:a16="http://schemas.microsoft.com/office/drawing/2014/main" id="{00000000-0008-0000-0900-00000A080000}"/>
            </a:ext>
          </a:extLst>
        </xdr:cNvPr>
        <xdr:cNvSpPr>
          <a:spLocks noChangeArrowheads="1"/>
        </xdr:cNvSpPr>
      </xdr:nvSpPr>
      <xdr:spPr bwMode="auto">
        <a:xfrm>
          <a:off x="828675" y="1381125"/>
          <a:ext cx="2238375" cy="695325"/>
        </a:xfrm>
        <a:prstGeom prst="bevel">
          <a:avLst>
            <a:gd name="adj" fmla="val 6194"/>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t" upright="1"/>
        <a:lstStyle/>
        <a:p>
          <a:pPr algn="ctr" rtl="0">
            <a:defRPr sz="1000"/>
          </a:pPr>
          <a:r>
            <a:rPr lang="en-GB" sz="1600" b="1" i="0" u="none" strike="noStrike" baseline="0">
              <a:solidFill>
                <a:srgbClr val="000080"/>
              </a:solidFill>
              <a:latin typeface="Arial"/>
              <a:cs typeface="Arial"/>
            </a:rPr>
            <a:t>Early Years Calculation and Tool</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666750</xdr:colOff>
      <xdr:row>0</xdr:row>
      <xdr:rowOff>19050</xdr:rowOff>
    </xdr:from>
    <xdr:to>
      <xdr:col>5</xdr:col>
      <xdr:colOff>9525</xdr:colOff>
      <xdr:row>0</xdr:row>
      <xdr:rowOff>381000</xdr:rowOff>
    </xdr:to>
    <xdr:sp macro="" textlink="">
      <xdr:nvSpPr>
        <xdr:cNvPr id="7172" name="AutoShape 4">
          <a:hlinkClick xmlns:r="http://schemas.openxmlformats.org/officeDocument/2006/relationships" r:id="rId1" tooltip="Return To Information Menu"/>
          <a:extLst>
            <a:ext uri="{FF2B5EF4-FFF2-40B4-BE49-F238E27FC236}">
              <a16:creationId xmlns:a16="http://schemas.microsoft.com/office/drawing/2014/main" id="{00000000-0008-0000-0A00-0000041C0000}"/>
            </a:ext>
          </a:extLst>
        </xdr:cNvPr>
        <xdr:cNvSpPr>
          <a:spLocks noChangeArrowheads="1"/>
        </xdr:cNvSpPr>
      </xdr:nvSpPr>
      <xdr:spPr bwMode="auto">
        <a:xfrm>
          <a:off x="5867400" y="19050"/>
          <a:ext cx="866775" cy="361950"/>
        </a:xfrm>
        <a:prstGeom prst="bevel">
          <a:avLst>
            <a:gd name="adj" fmla="val 6194"/>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80"/>
              </a:solidFill>
              <a:latin typeface="Arial"/>
              <a:cs typeface="Arial"/>
            </a:rPr>
            <a:t>Return To </a:t>
          </a:r>
        </a:p>
        <a:p>
          <a:pPr algn="ctr" rtl="0">
            <a:defRPr sz="1000"/>
          </a:pPr>
          <a:r>
            <a:rPr lang="en-GB" sz="900" b="1" i="0" u="none" strike="noStrike" baseline="0">
              <a:solidFill>
                <a:srgbClr val="000080"/>
              </a:solidFill>
              <a:latin typeface="Arial"/>
              <a:cs typeface="Arial"/>
            </a:rPr>
            <a:t>Info Menu</a:t>
          </a:r>
        </a:p>
      </xdr:txBody>
    </xdr:sp>
    <xdr:clientData fPrintsWithSheet="0"/>
  </xdr:twoCellAnchor>
  <xdr:twoCellAnchor editAs="absolute">
    <xdr:from>
      <xdr:col>6</xdr:col>
      <xdr:colOff>28575</xdr:colOff>
      <xdr:row>0</xdr:row>
      <xdr:rowOff>9525</xdr:rowOff>
    </xdr:from>
    <xdr:to>
      <xdr:col>6</xdr:col>
      <xdr:colOff>895350</xdr:colOff>
      <xdr:row>0</xdr:row>
      <xdr:rowOff>371475</xdr:rowOff>
    </xdr:to>
    <xdr:sp macro="" textlink="">
      <xdr:nvSpPr>
        <xdr:cNvPr id="7173" name="AutoShape 5">
          <a:hlinkClick xmlns:r="http://schemas.openxmlformats.org/officeDocument/2006/relationships" r:id="rId2" tooltip="Return To Main Menu"/>
          <a:extLst>
            <a:ext uri="{FF2B5EF4-FFF2-40B4-BE49-F238E27FC236}">
              <a16:creationId xmlns:a16="http://schemas.microsoft.com/office/drawing/2014/main" id="{00000000-0008-0000-0A00-0000051C0000}"/>
            </a:ext>
          </a:extLst>
        </xdr:cNvPr>
        <xdr:cNvSpPr>
          <a:spLocks noChangeArrowheads="1"/>
        </xdr:cNvSpPr>
      </xdr:nvSpPr>
      <xdr:spPr bwMode="auto">
        <a:xfrm>
          <a:off x="7658100" y="9525"/>
          <a:ext cx="866775" cy="361950"/>
        </a:xfrm>
        <a:prstGeom prst="bevel">
          <a:avLst>
            <a:gd name="adj" fmla="val 6194"/>
          </a:avLst>
        </a:prstGeom>
        <a:solidFill>
          <a:srgbClr xmlns:mc="http://schemas.openxmlformats.org/markup-compatibility/2006" xmlns:a14="http://schemas.microsoft.com/office/drawing/2010/main" val="0066CC" mc:Ignorable="a14" a14:legacySpreadsheetColorIndex="3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fPrintsWithSheet="0"/>
  </xdr:twoCellAnchor>
  <xdr:twoCellAnchor>
    <xdr:from>
      <xdr:col>3</xdr:col>
      <xdr:colOff>19050</xdr:colOff>
      <xdr:row>0</xdr:row>
      <xdr:rowOff>19050</xdr:rowOff>
    </xdr:from>
    <xdr:to>
      <xdr:col>3</xdr:col>
      <xdr:colOff>590550</xdr:colOff>
      <xdr:row>0</xdr:row>
      <xdr:rowOff>381000</xdr:rowOff>
    </xdr:to>
    <xdr:sp macro="[0]!PrintPage" textlink="">
      <xdr:nvSpPr>
        <xdr:cNvPr id="7174" name="AutoShape 6">
          <a:extLst>
            <a:ext uri="{FF2B5EF4-FFF2-40B4-BE49-F238E27FC236}">
              <a16:creationId xmlns:a16="http://schemas.microsoft.com/office/drawing/2014/main" id="{00000000-0008-0000-0A00-0000061C0000}"/>
            </a:ext>
          </a:extLst>
        </xdr:cNvPr>
        <xdr:cNvSpPr>
          <a:spLocks noChangeArrowheads="1"/>
        </xdr:cNvSpPr>
      </xdr:nvSpPr>
      <xdr:spPr bwMode="auto">
        <a:xfrm>
          <a:off x="5219700" y="19050"/>
          <a:ext cx="571500" cy="361950"/>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Page</a:t>
          </a:r>
        </a:p>
      </xdr:txBody>
    </xdr:sp>
    <xdr:clientData fPrintsWithSheet="0"/>
  </xdr:twoCellAnchor>
  <xdr:twoCellAnchor editAs="absolute">
    <xdr:from>
      <xdr:col>5</xdr:col>
      <xdr:colOff>695325</xdr:colOff>
      <xdr:row>1</xdr:row>
      <xdr:rowOff>114300</xdr:rowOff>
    </xdr:from>
    <xdr:to>
      <xdr:col>7</xdr:col>
      <xdr:colOff>0</xdr:colOff>
      <xdr:row>4</xdr:row>
      <xdr:rowOff>28575</xdr:rowOff>
    </xdr:to>
    <xdr:sp macro="" textlink="">
      <xdr:nvSpPr>
        <xdr:cNvPr id="7179" name="AutoShape 11">
          <a:hlinkClick xmlns:r="http://schemas.openxmlformats.org/officeDocument/2006/relationships" r:id="rId3" tooltip="Return To Main Menu"/>
          <a:extLst>
            <a:ext uri="{FF2B5EF4-FFF2-40B4-BE49-F238E27FC236}">
              <a16:creationId xmlns:a16="http://schemas.microsoft.com/office/drawing/2014/main" id="{00000000-0008-0000-0A00-00000B1C0000}"/>
            </a:ext>
          </a:extLst>
        </xdr:cNvPr>
        <xdr:cNvSpPr>
          <a:spLocks noChangeArrowheads="1"/>
        </xdr:cNvSpPr>
      </xdr:nvSpPr>
      <xdr:spPr bwMode="auto">
        <a:xfrm>
          <a:off x="7419975" y="504825"/>
          <a:ext cx="1428750" cy="590550"/>
        </a:xfrm>
        <a:prstGeom prst="bevel">
          <a:avLst>
            <a:gd name="adj" fmla="val 6194"/>
          </a:avLst>
        </a:prstGeom>
        <a:solidFill>
          <a:srgbClr xmlns:mc="http://schemas.openxmlformats.org/markup-compatibility/2006" xmlns:a14="http://schemas.microsoft.com/office/drawing/2010/main" val="FF8080" mc:Ignorable="a14" a14:legacySpreadsheetColorIndex="2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Click To View Early Years Funding Calculation &amp; Tool</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12</xdr:col>
      <xdr:colOff>1685925</xdr:colOff>
      <xdr:row>0</xdr:row>
      <xdr:rowOff>19050</xdr:rowOff>
    </xdr:from>
    <xdr:to>
      <xdr:col>12</xdr:col>
      <xdr:colOff>2257425</xdr:colOff>
      <xdr:row>0</xdr:row>
      <xdr:rowOff>381000</xdr:rowOff>
    </xdr:to>
    <xdr:sp macro="[0]!PrintPage" textlink="">
      <xdr:nvSpPr>
        <xdr:cNvPr id="16386" name="AutoShape 2">
          <a:extLst>
            <a:ext uri="{FF2B5EF4-FFF2-40B4-BE49-F238E27FC236}">
              <a16:creationId xmlns:a16="http://schemas.microsoft.com/office/drawing/2014/main" id="{00000000-0008-0000-0B00-000002400000}"/>
            </a:ext>
          </a:extLst>
        </xdr:cNvPr>
        <xdr:cNvSpPr>
          <a:spLocks noChangeArrowheads="1"/>
        </xdr:cNvSpPr>
      </xdr:nvSpPr>
      <xdr:spPr bwMode="auto">
        <a:xfrm>
          <a:off x="8410575" y="19050"/>
          <a:ext cx="571500" cy="361950"/>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Page</a:t>
          </a:r>
        </a:p>
      </xdr:txBody>
    </xdr:sp>
    <xdr:clientData/>
  </xdr:twoCellAnchor>
  <xdr:twoCellAnchor>
    <xdr:from>
      <xdr:col>12</xdr:col>
      <xdr:colOff>2333625</xdr:colOff>
      <xdr:row>0</xdr:row>
      <xdr:rowOff>19050</xdr:rowOff>
    </xdr:from>
    <xdr:to>
      <xdr:col>14</xdr:col>
      <xdr:colOff>342900</xdr:colOff>
      <xdr:row>0</xdr:row>
      <xdr:rowOff>381000</xdr:rowOff>
    </xdr:to>
    <xdr:sp macro="" textlink="">
      <xdr:nvSpPr>
        <xdr:cNvPr id="16387" name="AutoShape 3">
          <a:hlinkClick xmlns:r="http://schemas.openxmlformats.org/officeDocument/2006/relationships" r:id="rId1" tooltip="Return To Information Menu"/>
          <a:extLst>
            <a:ext uri="{FF2B5EF4-FFF2-40B4-BE49-F238E27FC236}">
              <a16:creationId xmlns:a16="http://schemas.microsoft.com/office/drawing/2014/main" id="{00000000-0008-0000-0B00-000003400000}"/>
            </a:ext>
          </a:extLst>
        </xdr:cNvPr>
        <xdr:cNvSpPr>
          <a:spLocks noChangeArrowheads="1"/>
        </xdr:cNvSpPr>
      </xdr:nvSpPr>
      <xdr:spPr bwMode="auto">
        <a:xfrm>
          <a:off x="9058275" y="19050"/>
          <a:ext cx="1000125" cy="361950"/>
        </a:xfrm>
        <a:prstGeom prst="bevel">
          <a:avLst>
            <a:gd name="adj" fmla="val 6194"/>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80"/>
              </a:solidFill>
              <a:latin typeface="Arial"/>
              <a:cs typeface="Arial"/>
            </a:rPr>
            <a:t>Return To </a:t>
          </a:r>
        </a:p>
        <a:p>
          <a:pPr algn="ctr" rtl="0">
            <a:defRPr sz="1000"/>
          </a:pPr>
          <a:r>
            <a:rPr lang="en-GB" sz="900" b="1" i="0" u="none" strike="noStrike" baseline="0">
              <a:solidFill>
                <a:srgbClr val="000080"/>
              </a:solidFill>
              <a:latin typeface="Arial"/>
              <a:cs typeface="Arial"/>
            </a:rPr>
            <a:t>Info Menu</a:t>
          </a:r>
        </a:p>
      </xdr:txBody>
    </xdr:sp>
    <xdr:clientData/>
  </xdr:twoCellAnchor>
  <xdr:twoCellAnchor>
    <xdr:from>
      <xdr:col>14</xdr:col>
      <xdr:colOff>419100</xdr:colOff>
      <xdr:row>0</xdr:row>
      <xdr:rowOff>19050</xdr:rowOff>
    </xdr:from>
    <xdr:to>
      <xdr:col>16</xdr:col>
      <xdr:colOff>209550</xdr:colOff>
      <xdr:row>0</xdr:row>
      <xdr:rowOff>381000</xdr:rowOff>
    </xdr:to>
    <xdr:sp macro="" textlink="">
      <xdr:nvSpPr>
        <xdr:cNvPr id="16388" name="AutoShape 4">
          <a:hlinkClick xmlns:r="http://schemas.openxmlformats.org/officeDocument/2006/relationships" r:id="rId2" tooltip="Return To Main Menu"/>
          <a:extLst>
            <a:ext uri="{FF2B5EF4-FFF2-40B4-BE49-F238E27FC236}">
              <a16:creationId xmlns:a16="http://schemas.microsoft.com/office/drawing/2014/main" id="{00000000-0008-0000-0B00-000004400000}"/>
            </a:ext>
          </a:extLst>
        </xdr:cNvPr>
        <xdr:cNvSpPr>
          <a:spLocks noChangeArrowheads="1"/>
        </xdr:cNvSpPr>
      </xdr:nvSpPr>
      <xdr:spPr bwMode="auto">
        <a:xfrm>
          <a:off x="10134600" y="19050"/>
          <a:ext cx="866775" cy="36195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9525</xdr:rowOff>
    </xdr:from>
    <xdr:to>
      <xdr:col>6</xdr:col>
      <xdr:colOff>171450</xdr:colOff>
      <xdr:row>0</xdr:row>
      <xdr:rowOff>371475</xdr:rowOff>
    </xdr:to>
    <xdr:sp macro="[0]!PrintPage" textlink="">
      <xdr:nvSpPr>
        <xdr:cNvPr id="19457" name="AutoShape 1">
          <a:extLst>
            <a:ext uri="{FF2B5EF4-FFF2-40B4-BE49-F238E27FC236}">
              <a16:creationId xmlns:a16="http://schemas.microsoft.com/office/drawing/2014/main" id="{00000000-0008-0000-0C00-0000014C0000}"/>
            </a:ext>
          </a:extLst>
        </xdr:cNvPr>
        <xdr:cNvSpPr>
          <a:spLocks noChangeArrowheads="1"/>
        </xdr:cNvSpPr>
      </xdr:nvSpPr>
      <xdr:spPr bwMode="auto">
        <a:xfrm>
          <a:off x="3733800" y="9525"/>
          <a:ext cx="571500" cy="361950"/>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Page</a:t>
          </a:r>
        </a:p>
      </xdr:txBody>
    </xdr:sp>
    <xdr:clientData/>
  </xdr:twoCellAnchor>
  <xdr:twoCellAnchor>
    <xdr:from>
      <xdr:col>6</xdr:col>
      <xdr:colOff>276225</xdr:colOff>
      <xdr:row>0</xdr:row>
      <xdr:rowOff>0</xdr:rowOff>
    </xdr:from>
    <xdr:to>
      <xdr:col>7</xdr:col>
      <xdr:colOff>685800</xdr:colOff>
      <xdr:row>0</xdr:row>
      <xdr:rowOff>361950</xdr:rowOff>
    </xdr:to>
    <xdr:sp macro="" textlink="">
      <xdr:nvSpPr>
        <xdr:cNvPr id="19458" name="AutoShape 2">
          <a:hlinkClick xmlns:r="http://schemas.openxmlformats.org/officeDocument/2006/relationships" r:id="rId1" tooltip="Return To Information Menu"/>
          <a:extLst>
            <a:ext uri="{FF2B5EF4-FFF2-40B4-BE49-F238E27FC236}">
              <a16:creationId xmlns:a16="http://schemas.microsoft.com/office/drawing/2014/main" id="{00000000-0008-0000-0C00-0000024C0000}"/>
            </a:ext>
          </a:extLst>
        </xdr:cNvPr>
        <xdr:cNvSpPr>
          <a:spLocks noChangeArrowheads="1"/>
        </xdr:cNvSpPr>
      </xdr:nvSpPr>
      <xdr:spPr bwMode="auto">
        <a:xfrm>
          <a:off x="4410075" y="0"/>
          <a:ext cx="866775" cy="361950"/>
        </a:xfrm>
        <a:prstGeom prst="bevel">
          <a:avLst>
            <a:gd name="adj" fmla="val 6194"/>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80"/>
              </a:solidFill>
              <a:latin typeface="Arial"/>
              <a:cs typeface="Arial"/>
            </a:rPr>
            <a:t>Return To </a:t>
          </a:r>
        </a:p>
        <a:p>
          <a:pPr algn="ctr" rtl="0">
            <a:defRPr sz="1000"/>
          </a:pPr>
          <a:r>
            <a:rPr lang="en-GB" sz="900" b="1" i="0" u="none" strike="noStrike" baseline="0">
              <a:solidFill>
                <a:srgbClr val="000080"/>
              </a:solidFill>
              <a:latin typeface="Arial"/>
              <a:cs typeface="Arial"/>
            </a:rPr>
            <a:t>Info Menu</a:t>
          </a:r>
        </a:p>
      </xdr:txBody>
    </xdr:sp>
    <xdr:clientData/>
  </xdr:twoCellAnchor>
  <xdr:twoCellAnchor>
    <xdr:from>
      <xdr:col>7</xdr:col>
      <xdr:colOff>742950</xdr:colOff>
      <xdr:row>0</xdr:row>
      <xdr:rowOff>0</xdr:rowOff>
    </xdr:from>
    <xdr:to>
      <xdr:col>8</xdr:col>
      <xdr:colOff>733425</xdr:colOff>
      <xdr:row>0</xdr:row>
      <xdr:rowOff>361950</xdr:rowOff>
    </xdr:to>
    <xdr:sp macro="" textlink="">
      <xdr:nvSpPr>
        <xdr:cNvPr id="19459" name="AutoShape 3">
          <a:hlinkClick xmlns:r="http://schemas.openxmlformats.org/officeDocument/2006/relationships" r:id="rId2" tooltip="Return To Main Menu"/>
          <a:extLst>
            <a:ext uri="{FF2B5EF4-FFF2-40B4-BE49-F238E27FC236}">
              <a16:creationId xmlns:a16="http://schemas.microsoft.com/office/drawing/2014/main" id="{00000000-0008-0000-0C00-0000034C0000}"/>
            </a:ext>
          </a:extLst>
        </xdr:cNvPr>
        <xdr:cNvSpPr>
          <a:spLocks noChangeArrowheads="1"/>
        </xdr:cNvSpPr>
      </xdr:nvSpPr>
      <xdr:spPr bwMode="auto">
        <a:xfrm>
          <a:off x="5334000" y="0"/>
          <a:ext cx="866775" cy="36195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1085850</xdr:colOff>
      <xdr:row>0</xdr:row>
      <xdr:rowOff>19050</xdr:rowOff>
    </xdr:from>
    <xdr:to>
      <xdr:col>7</xdr:col>
      <xdr:colOff>552450</xdr:colOff>
      <xdr:row>0</xdr:row>
      <xdr:rowOff>381000</xdr:rowOff>
    </xdr:to>
    <xdr:sp macro="" textlink="">
      <xdr:nvSpPr>
        <xdr:cNvPr id="13313" name="AutoShape 1">
          <a:hlinkClick xmlns:r="http://schemas.openxmlformats.org/officeDocument/2006/relationships" r:id="rId1" tooltip="Return To Main Menu"/>
          <a:extLst>
            <a:ext uri="{FF2B5EF4-FFF2-40B4-BE49-F238E27FC236}">
              <a16:creationId xmlns:a16="http://schemas.microsoft.com/office/drawing/2014/main" id="{00000000-0008-0000-0D00-000001340000}"/>
            </a:ext>
          </a:extLst>
        </xdr:cNvPr>
        <xdr:cNvSpPr>
          <a:spLocks noChangeArrowheads="1"/>
        </xdr:cNvSpPr>
      </xdr:nvSpPr>
      <xdr:spPr bwMode="auto">
        <a:xfrm>
          <a:off x="8705850" y="19050"/>
          <a:ext cx="857250" cy="36195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fPrintsWithSheet="0"/>
  </xdr:twoCellAnchor>
  <xdr:twoCellAnchor>
    <xdr:from>
      <xdr:col>6</xdr:col>
      <xdr:colOff>304800</xdr:colOff>
      <xdr:row>0</xdr:row>
      <xdr:rowOff>19050</xdr:rowOff>
    </xdr:from>
    <xdr:to>
      <xdr:col>6</xdr:col>
      <xdr:colOff>1047750</xdr:colOff>
      <xdr:row>0</xdr:row>
      <xdr:rowOff>381000</xdr:rowOff>
    </xdr:to>
    <xdr:sp macro="" textlink="">
      <xdr:nvSpPr>
        <xdr:cNvPr id="13314" name="AutoShape 2">
          <a:hlinkClick xmlns:r="http://schemas.openxmlformats.org/officeDocument/2006/relationships" r:id="rId2" tooltip="Return To Information Menu"/>
          <a:extLst>
            <a:ext uri="{FF2B5EF4-FFF2-40B4-BE49-F238E27FC236}">
              <a16:creationId xmlns:a16="http://schemas.microsoft.com/office/drawing/2014/main" id="{00000000-0008-0000-0D00-000002340000}"/>
            </a:ext>
          </a:extLst>
        </xdr:cNvPr>
        <xdr:cNvSpPr>
          <a:spLocks noChangeArrowheads="1"/>
        </xdr:cNvSpPr>
      </xdr:nvSpPr>
      <xdr:spPr bwMode="auto">
        <a:xfrm>
          <a:off x="7924800" y="19050"/>
          <a:ext cx="742950" cy="361950"/>
        </a:xfrm>
        <a:prstGeom prst="bevel">
          <a:avLst>
            <a:gd name="adj" fmla="val 6194"/>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80"/>
              </a:solidFill>
              <a:latin typeface="Arial"/>
              <a:cs typeface="Arial"/>
            </a:rPr>
            <a:t>Return To </a:t>
          </a:r>
        </a:p>
        <a:p>
          <a:pPr algn="ctr" rtl="0">
            <a:defRPr sz="1000"/>
          </a:pPr>
          <a:r>
            <a:rPr lang="en-GB" sz="900" b="1" i="0" u="none" strike="noStrike" baseline="0">
              <a:solidFill>
                <a:srgbClr val="000080"/>
              </a:solidFill>
              <a:latin typeface="Arial"/>
              <a:cs typeface="Arial"/>
            </a:rPr>
            <a:t>Info Menu</a:t>
          </a:r>
        </a:p>
      </xdr:txBody>
    </xdr:sp>
    <xdr:clientData fPrintsWithSheet="0"/>
  </xdr:twoCellAnchor>
  <xdr:twoCellAnchor>
    <xdr:from>
      <xdr:col>5</xdr:col>
      <xdr:colOff>333375</xdr:colOff>
      <xdr:row>0</xdr:row>
      <xdr:rowOff>19050</xdr:rowOff>
    </xdr:from>
    <xdr:to>
      <xdr:col>6</xdr:col>
      <xdr:colOff>266700</xdr:colOff>
      <xdr:row>0</xdr:row>
      <xdr:rowOff>381000</xdr:rowOff>
    </xdr:to>
    <xdr:sp macro="[0]!PrintPage" textlink="">
      <xdr:nvSpPr>
        <xdr:cNvPr id="13315" name="AutoShape 3">
          <a:extLst>
            <a:ext uri="{FF2B5EF4-FFF2-40B4-BE49-F238E27FC236}">
              <a16:creationId xmlns:a16="http://schemas.microsoft.com/office/drawing/2014/main" id="{00000000-0008-0000-0D00-000003340000}"/>
            </a:ext>
          </a:extLst>
        </xdr:cNvPr>
        <xdr:cNvSpPr>
          <a:spLocks noChangeArrowheads="1"/>
        </xdr:cNvSpPr>
      </xdr:nvSpPr>
      <xdr:spPr bwMode="auto">
        <a:xfrm>
          <a:off x="7058025" y="19050"/>
          <a:ext cx="828675" cy="361950"/>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Page</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2</xdr:col>
      <xdr:colOff>1666875</xdr:colOff>
      <xdr:row>0</xdr:row>
      <xdr:rowOff>0</xdr:rowOff>
    </xdr:from>
    <xdr:to>
      <xdr:col>3</xdr:col>
      <xdr:colOff>114300</xdr:colOff>
      <xdr:row>0</xdr:row>
      <xdr:rowOff>361950</xdr:rowOff>
    </xdr:to>
    <xdr:sp macro="" textlink="">
      <xdr:nvSpPr>
        <xdr:cNvPr id="8196" name="AutoShape 4">
          <a:hlinkClick xmlns:r="http://schemas.openxmlformats.org/officeDocument/2006/relationships" r:id="rId1" tooltip="Return To Main Menu"/>
          <a:extLst>
            <a:ext uri="{FF2B5EF4-FFF2-40B4-BE49-F238E27FC236}">
              <a16:creationId xmlns:a16="http://schemas.microsoft.com/office/drawing/2014/main" id="{00000000-0008-0000-0E00-000004200000}"/>
            </a:ext>
          </a:extLst>
        </xdr:cNvPr>
        <xdr:cNvSpPr>
          <a:spLocks noChangeArrowheads="1"/>
        </xdr:cNvSpPr>
      </xdr:nvSpPr>
      <xdr:spPr bwMode="auto">
        <a:xfrm>
          <a:off x="5781675" y="0"/>
          <a:ext cx="866775" cy="36195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xdr:twoCellAnchor>
  <xdr:twoCellAnchor>
    <xdr:from>
      <xdr:col>2</xdr:col>
      <xdr:colOff>762000</xdr:colOff>
      <xdr:row>0</xdr:row>
      <xdr:rowOff>9525</xdr:rowOff>
    </xdr:from>
    <xdr:to>
      <xdr:col>2</xdr:col>
      <xdr:colOff>1628775</xdr:colOff>
      <xdr:row>0</xdr:row>
      <xdr:rowOff>371475</xdr:rowOff>
    </xdr:to>
    <xdr:sp macro="" textlink="">
      <xdr:nvSpPr>
        <xdr:cNvPr id="8197" name="AutoShape 5">
          <a:hlinkClick xmlns:r="http://schemas.openxmlformats.org/officeDocument/2006/relationships" r:id="rId2" tooltip="Return To Information Menu"/>
          <a:extLst>
            <a:ext uri="{FF2B5EF4-FFF2-40B4-BE49-F238E27FC236}">
              <a16:creationId xmlns:a16="http://schemas.microsoft.com/office/drawing/2014/main" id="{00000000-0008-0000-0E00-000005200000}"/>
            </a:ext>
          </a:extLst>
        </xdr:cNvPr>
        <xdr:cNvSpPr>
          <a:spLocks noChangeArrowheads="1"/>
        </xdr:cNvSpPr>
      </xdr:nvSpPr>
      <xdr:spPr bwMode="auto">
        <a:xfrm>
          <a:off x="4876800" y="9525"/>
          <a:ext cx="866775" cy="361950"/>
        </a:xfrm>
        <a:prstGeom prst="bevel">
          <a:avLst>
            <a:gd name="adj" fmla="val 6194"/>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80"/>
              </a:solidFill>
              <a:latin typeface="Arial"/>
              <a:cs typeface="Arial"/>
            </a:rPr>
            <a:t>Return To </a:t>
          </a:r>
        </a:p>
        <a:p>
          <a:pPr algn="ctr" rtl="0">
            <a:defRPr sz="1000"/>
          </a:pPr>
          <a:r>
            <a:rPr lang="en-GB" sz="900" b="1" i="0" u="none" strike="noStrike" baseline="0">
              <a:solidFill>
                <a:srgbClr val="000080"/>
              </a:solidFill>
              <a:latin typeface="Arial"/>
              <a:cs typeface="Arial"/>
            </a:rPr>
            <a:t>Info Menu</a:t>
          </a:r>
        </a:p>
      </xdr:txBody>
    </xdr:sp>
    <xdr:clientData/>
  </xdr:twoCellAnchor>
  <xdr:twoCellAnchor>
    <xdr:from>
      <xdr:col>2</xdr:col>
      <xdr:colOff>152400</xdr:colOff>
      <xdr:row>0</xdr:row>
      <xdr:rowOff>9525</xdr:rowOff>
    </xdr:from>
    <xdr:to>
      <xdr:col>2</xdr:col>
      <xdr:colOff>723900</xdr:colOff>
      <xdr:row>0</xdr:row>
      <xdr:rowOff>371475</xdr:rowOff>
    </xdr:to>
    <xdr:sp macro="[0]!PrintPage" textlink="">
      <xdr:nvSpPr>
        <xdr:cNvPr id="8198" name="AutoShape 6">
          <a:extLst>
            <a:ext uri="{FF2B5EF4-FFF2-40B4-BE49-F238E27FC236}">
              <a16:creationId xmlns:a16="http://schemas.microsoft.com/office/drawing/2014/main" id="{00000000-0008-0000-0E00-000006200000}"/>
            </a:ext>
          </a:extLst>
        </xdr:cNvPr>
        <xdr:cNvSpPr>
          <a:spLocks noChangeArrowheads="1"/>
        </xdr:cNvSpPr>
      </xdr:nvSpPr>
      <xdr:spPr bwMode="auto">
        <a:xfrm>
          <a:off x="4267200" y="9525"/>
          <a:ext cx="571500" cy="361950"/>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Page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495300</xdr:colOff>
      <xdr:row>11</xdr:row>
      <xdr:rowOff>19050</xdr:rowOff>
    </xdr:from>
    <xdr:to>
      <xdr:col>5</xdr:col>
      <xdr:colOff>419100</xdr:colOff>
      <xdr:row>19</xdr:row>
      <xdr:rowOff>76200</xdr:rowOff>
    </xdr:to>
    <xdr:sp macro="" textlink="">
      <xdr:nvSpPr>
        <xdr:cNvPr id="20481" name="AutoShape 1">
          <a:hlinkClick xmlns:r="http://schemas.openxmlformats.org/officeDocument/2006/relationships" r:id="rId1" tooltip="Click For Strategic Financial Plan Pupil Numbers"/>
          <a:extLst>
            <a:ext uri="{FF2B5EF4-FFF2-40B4-BE49-F238E27FC236}">
              <a16:creationId xmlns:a16="http://schemas.microsoft.com/office/drawing/2014/main" id="{00000000-0008-0000-0F00-000001500000}"/>
            </a:ext>
          </a:extLst>
        </xdr:cNvPr>
        <xdr:cNvSpPr>
          <a:spLocks noChangeArrowheads="1"/>
        </xdr:cNvSpPr>
      </xdr:nvSpPr>
      <xdr:spPr bwMode="auto">
        <a:xfrm>
          <a:off x="1104900" y="1895475"/>
          <a:ext cx="2362200" cy="1352550"/>
        </a:xfrm>
        <a:prstGeom prst="bevel">
          <a:avLst>
            <a:gd name="adj" fmla="val 6194"/>
          </a:avLst>
        </a:prstGeom>
        <a:solidFill>
          <a:srgbClr xmlns:mc="http://schemas.openxmlformats.org/markup-compatibility/2006" xmlns:a14="http://schemas.microsoft.com/office/drawing/2010/main" val="666699" mc:Ignorable="a14" a14:legacySpreadsheetColorIndex="5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600" b="1" i="0" u="none" strike="noStrike" baseline="0">
              <a:solidFill>
                <a:srgbClr val="FFFFFF"/>
              </a:solidFill>
              <a:latin typeface="Arial"/>
              <a:cs typeface="Arial"/>
            </a:rPr>
            <a:t>Strategic Financial Plan Pupil Numbers</a:t>
          </a:r>
        </a:p>
      </xdr:txBody>
    </xdr:sp>
    <xdr:clientData/>
  </xdr:twoCellAnchor>
  <xdr:twoCellAnchor>
    <xdr:from>
      <xdr:col>6</xdr:col>
      <xdr:colOff>228600</xdr:colOff>
      <xdr:row>11</xdr:row>
      <xdr:rowOff>47625</xdr:rowOff>
    </xdr:from>
    <xdr:to>
      <xdr:col>10</xdr:col>
      <xdr:colOff>152400</xdr:colOff>
      <xdr:row>19</xdr:row>
      <xdr:rowOff>104775</xdr:rowOff>
    </xdr:to>
    <xdr:sp macro="" textlink="">
      <xdr:nvSpPr>
        <xdr:cNvPr id="20483" name="AutoShape 3">
          <a:hlinkClick xmlns:r="http://schemas.openxmlformats.org/officeDocument/2006/relationships" r:id="rId2" tooltip="Click for Strategic Financial Plan"/>
          <a:extLst>
            <a:ext uri="{FF2B5EF4-FFF2-40B4-BE49-F238E27FC236}">
              <a16:creationId xmlns:a16="http://schemas.microsoft.com/office/drawing/2014/main" id="{00000000-0008-0000-0F00-000003500000}"/>
            </a:ext>
          </a:extLst>
        </xdr:cNvPr>
        <xdr:cNvSpPr>
          <a:spLocks noChangeArrowheads="1"/>
        </xdr:cNvSpPr>
      </xdr:nvSpPr>
      <xdr:spPr bwMode="auto">
        <a:xfrm>
          <a:off x="3886200" y="1924050"/>
          <a:ext cx="2362200" cy="1352550"/>
        </a:xfrm>
        <a:prstGeom prst="bevel">
          <a:avLst>
            <a:gd name="adj" fmla="val 6194"/>
          </a:avLst>
        </a:prstGeom>
        <a:solidFill>
          <a:srgbClr xmlns:mc="http://schemas.openxmlformats.org/markup-compatibility/2006" xmlns:a14="http://schemas.microsoft.com/office/drawing/2010/main" val="666699" mc:Ignorable="a14" a14:legacySpreadsheetColorIndex="5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600" b="1" i="0" u="none" strike="noStrike" baseline="0">
              <a:solidFill>
                <a:srgbClr val="FFFFFF"/>
              </a:solidFill>
              <a:latin typeface="Arial"/>
              <a:cs typeface="Arial"/>
            </a:rPr>
            <a:t>Strategic Financial Plan (3 Year) </a:t>
          </a:r>
        </a:p>
      </xdr:txBody>
    </xdr:sp>
    <xdr:clientData/>
  </xdr:twoCellAnchor>
  <xdr:twoCellAnchor>
    <xdr:from>
      <xdr:col>10</xdr:col>
      <xdr:colOff>571500</xdr:colOff>
      <xdr:row>21</xdr:row>
      <xdr:rowOff>152400</xdr:rowOff>
    </xdr:from>
    <xdr:to>
      <xdr:col>14</xdr:col>
      <xdr:colOff>466725</xdr:colOff>
      <xdr:row>26</xdr:row>
      <xdr:rowOff>38100</xdr:rowOff>
    </xdr:to>
    <xdr:sp macro="" textlink="">
      <xdr:nvSpPr>
        <xdr:cNvPr id="20485" name="AutoShape 5">
          <a:hlinkClick xmlns:r="http://schemas.openxmlformats.org/officeDocument/2006/relationships" r:id="rId3" tooltip="Return To Main Menu"/>
          <a:extLst>
            <a:ext uri="{FF2B5EF4-FFF2-40B4-BE49-F238E27FC236}">
              <a16:creationId xmlns:a16="http://schemas.microsoft.com/office/drawing/2014/main" id="{00000000-0008-0000-0F00-000005500000}"/>
            </a:ext>
          </a:extLst>
        </xdr:cNvPr>
        <xdr:cNvSpPr>
          <a:spLocks noChangeArrowheads="1"/>
        </xdr:cNvSpPr>
      </xdr:nvSpPr>
      <xdr:spPr bwMode="auto">
        <a:xfrm>
          <a:off x="6667500" y="3648075"/>
          <a:ext cx="2333625" cy="695325"/>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t" upright="1"/>
        <a:lstStyle/>
        <a:p>
          <a:pPr algn="ctr" rtl="0">
            <a:defRPr sz="1000"/>
          </a:pPr>
          <a:r>
            <a:rPr lang="en-GB" sz="1600" b="1" i="0" u="none" strike="noStrike" baseline="0">
              <a:solidFill>
                <a:srgbClr val="FFFFFF"/>
              </a:solidFill>
              <a:latin typeface="Arial"/>
              <a:cs typeface="Arial"/>
            </a:rPr>
            <a:t>Return To </a:t>
          </a:r>
        </a:p>
        <a:p>
          <a:pPr algn="ctr" rtl="0">
            <a:defRPr sz="1000"/>
          </a:pPr>
          <a:r>
            <a:rPr lang="en-GB" sz="1600" b="1" i="0" u="none" strike="noStrike" baseline="0">
              <a:solidFill>
                <a:srgbClr val="FFFFFF"/>
              </a:solidFill>
              <a:latin typeface="Arial"/>
              <a:cs typeface="Arial"/>
            </a:rPr>
            <a:t>Main Menu</a:t>
          </a:r>
        </a:p>
      </xdr:txBody>
    </xdr:sp>
    <xdr:clientData/>
  </xdr:twoCellAnchor>
  <xdr:twoCellAnchor>
    <xdr:from>
      <xdr:col>10</xdr:col>
      <xdr:colOff>552450</xdr:colOff>
      <xdr:row>11</xdr:row>
      <xdr:rowOff>57150</xdr:rowOff>
    </xdr:from>
    <xdr:to>
      <xdr:col>14</xdr:col>
      <xdr:colOff>476250</xdr:colOff>
      <xdr:row>19</xdr:row>
      <xdr:rowOff>114300</xdr:rowOff>
    </xdr:to>
    <xdr:sp macro="" textlink="">
      <xdr:nvSpPr>
        <xdr:cNvPr id="5" name="AutoShape 3">
          <a:hlinkClick xmlns:r="http://schemas.openxmlformats.org/officeDocument/2006/relationships" r:id="rId4" tooltip="Click for 5 Year Financial Plan"/>
          <a:extLst>
            <a:ext uri="{FF2B5EF4-FFF2-40B4-BE49-F238E27FC236}">
              <a16:creationId xmlns:a16="http://schemas.microsoft.com/office/drawing/2014/main" id="{00000000-0008-0000-0F00-000005000000}"/>
            </a:ext>
          </a:extLst>
        </xdr:cNvPr>
        <xdr:cNvSpPr>
          <a:spLocks noChangeArrowheads="1"/>
        </xdr:cNvSpPr>
      </xdr:nvSpPr>
      <xdr:spPr bwMode="auto">
        <a:xfrm>
          <a:off x="6648450" y="1933575"/>
          <a:ext cx="2362200" cy="1352550"/>
        </a:xfrm>
        <a:prstGeom prst="bevel">
          <a:avLst>
            <a:gd name="adj" fmla="val 6194"/>
          </a:avLst>
        </a:prstGeom>
        <a:solidFill>
          <a:srgbClr xmlns:mc="http://schemas.openxmlformats.org/markup-compatibility/2006" xmlns:a14="http://schemas.microsoft.com/office/drawing/2010/main" val="666699" mc:Ignorable="a14" a14:legacySpreadsheetColorIndex="5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600" b="1" i="0" u="none" strike="noStrike" baseline="0">
              <a:solidFill>
                <a:srgbClr val="FFFFFF"/>
              </a:solidFill>
              <a:latin typeface="Arial"/>
              <a:cs typeface="Arial"/>
            </a:rPr>
            <a:t>5 Year </a:t>
          </a:r>
        </a:p>
        <a:p>
          <a:pPr algn="ctr" rtl="0">
            <a:defRPr sz="1000"/>
          </a:pPr>
          <a:r>
            <a:rPr lang="en-GB" sz="1600" b="1" i="0" u="none" strike="noStrike" baseline="0">
              <a:solidFill>
                <a:srgbClr val="FFFFFF"/>
              </a:solidFill>
              <a:latin typeface="Arial"/>
              <a:cs typeface="Arial"/>
            </a:rPr>
            <a:t>Financial Plan (Optional)</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0</xdr:colOff>
      <xdr:row>0</xdr:row>
      <xdr:rowOff>57150</xdr:rowOff>
    </xdr:from>
    <xdr:to>
      <xdr:col>8</xdr:col>
      <xdr:colOff>114300</xdr:colOff>
      <xdr:row>0</xdr:row>
      <xdr:rowOff>419100</xdr:rowOff>
    </xdr:to>
    <xdr:sp macro="[0]!PrintPage" textlink="">
      <xdr:nvSpPr>
        <xdr:cNvPr id="21506" name="AutoShape 2">
          <a:extLst>
            <a:ext uri="{FF2B5EF4-FFF2-40B4-BE49-F238E27FC236}">
              <a16:creationId xmlns:a16="http://schemas.microsoft.com/office/drawing/2014/main" id="{00000000-0008-0000-1000-000002540000}"/>
            </a:ext>
          </a:extLst>
        </xdr:cNvPr>
        <xdr:cNvSpPr>
          <a:spLocks noChangeArrowheads="1"/>
        </xdr:cNvSpPr>
      </xdr:nvSpPr>
      <xdr:spPr bwMode="auto">
        <a:xfrm>
          <a:off x="5076825" y="57150"/>
          <a:ext cx="828675" cy="361950"/>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Page</a:t>
          </a:r>
        </a:p>
      </xdr:txBody>
    </xdr:sp>
    <xdr:clientData fPrintsWithSheet="0"/>
  </xdr:twoCellAnchor>
  <xdr:twoCellAnchor>
    <xdr:from>
      <xdr:col>9</xdr:col>
      <xdr:colOff>617443</xdr:colOff>
      <xdr:row>0</xdr:row>
      <xdr:rowOff>58831</xdr:rowOff>
    </xdr:from>
    <xdr:to>
      <xdr:col>11</xdr:col>
      <xdr:colOff>45384</xdr:colOff>
      <xdr:row>0</xdr:row>
      <xdr:rowOff>420781</xdr:rowOff>
    </xdr:to>
    <xdr:sp macro="" textlink="">
      <xdr:nvSpPr>
        <xdr:cNvPr id="21507" name="AutoShape 3">
          <a:hlinkClick xmlns:r="http://schemas.openxmlformats.org/officeDocument/2006/relationships" r:id="rId1" tooltip="Return To Main Menu"/>
          <a:extLst>
            <a:ext uri="{FF2B5EF4-FFF2-40B4-BE49-F238E27FC236}">
              <a16:creationId xmlns:a16="http://schemas.microsoft.com/office/drawing/2014/main" id="{00000000-0008-0000-1000-000003540000}"/>
            </a:ext>
          </a:extLst>
        </xdr:cNvPr>
        <xdr:cNvSpPr>
          <a:spLocks noChangeArrowheads="1"/>
        </xdr:cNvSpPr>
      </xdr:nvSpPr>
      <xdr:spPr bwMode="auto">
        <a:xfrm>
          <a:off x="7139267" y="58831"/>
          <a:ext cx="862293" cy="36195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xdr:twoCellAnchor>
  <xdr:twoCellAnchor>
    <xdr:from>
      <xdr:col>8</xdr:col>
      <xdr:colOff>268942</xdr:colOff>
      <xdr:row>0</xdr:row>
      <xdr:rowOff>56029</xdr:rowOff>
    </xdr:from>
    <xdr:to>
      <xdr:col>9</xdr:col>
      <xdr:colOff>493059</xdr:colOff>
      <xdr:row>0</xdr:row>
      <xdr:rowOff>419629</xdr:rowOff>
    </xdr:to>
    <xdr:sp macro="" textlink="">
      <xdr:nvSpPr>
        <xdr:cNvPr id="5" name="AutoShape 2">
          <a:hlinkClick xmlns:r="http://schemas.openxmlformats.org/officeDocument/2006/relationships" r:id="rId2" tooltip="Click For Strategic Financial Plans Menue"/>
          <a:extLst>
            <a:ext uri="{FF2B5EF4-FFF2-40B4-BE49-F238E27FC236}">
              <a16:creationId xmlns:a16="http://schemas.microsoft.com/office/drawing/2014/main" id="{00000000-0008-0000-1000-000005000000}"/>
            </a:ext>
          </a:extLst>
        </xdr:cNvPr>
        <xdr:cNvSpPr>
          <a:spLocks noChangeArrowheads="1"/>
        </xdr:cNvSpPr>
      </xdr:nvSpPr>
      <xdr:spPr bwMode="auto">
        <a:xfrm>
          <a:off x="6073589" y="56029"/>
          <a:ext cx="941294" cy="363600"/>
        </a:xfrm>
        <a:prstGeom prst="bevel">
          <a:avLst>
            <a:gd name="adj" fmla="val 6194"/>
          </a:avLst>
        </a:prstGeom>
        <a:solidFill>
          <a:srgbClr xmlns:mc="http://schemas.openxmlformats.org/markup-compatibility/2006" xmlns:a14="http://schemas.microsoft.com/office/drawing/2010/main" val="666699" mc:Ignorable="a14" a14:legacySpreadsheetColorIndex="5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FFFFFF"/>
              </a:solidFill>
              <a:latin typeface="Arial"/>
              <a:cs typeface="Arial"/>
            </a:rPr>
            <a:t>Return To Strategic Plan Menu</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818030</xdr:colOff>
      <xdr:row>0</xdr:row>
      <xdr:rowOff>38099</xdr:rowOff>
    </xdr:from>
    <xdr:to>
      <xdr:col>12</xdr:col>
      <xdr:colOff>1</xdr:colOff>
      <xdr:row>0</xdr:row>
      <xdr:rowOff>481852</xdr:rowOff>
    </xdr:to>
    <xdr:sp macro="[0]!Print_SP" textlink="">
      <xdr:nvSpPr>
        <xdr:cNvPr id="22529" name="AutoShape 1">
          <a:extLst>
            <a:ext uri="{FF2B5EF4-FFF2-40B4-BE49-F238E27FC236}">
              <a16:creationId xmlns:a16="http://schemas.microsoft.com/office/drawing/2014/main" id="{00000000-0008-0000-1100-000001580000}"/>
            </a:ext>
          </a:extLst>
        </xdr:cNvPr>
        <xdr:cNvSpPr>
          <a:spLocks noChangeArrowheads="1"/>
        </xdr:cNvSpPr>
      </xdr:nvSpPr>
      <xdr:spPr bwMode="auto">
        <a:xfrm>
          <a:off x="7003677" y="38099"/>
          <a:ext cx="661148" cy="443753"/>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Page</a:t>
          </a:r>
        </a:p>
      </xdr:txBody>
    </xdr:sp>
    <xdr:clientData fPrintsWithSheet="0"/>
  </xdr:twoCellAnchor>
  <xdr:twoCellAnchor>
    <xdr:from>
      <xdr:col>12</xdr:col>
      <xdr:colOff>123265</xdr:colOff>
      <xdr:row>0</xdr:row>
      <xdr:rowOff>49305</xdr:rowOff>
    </xdr:from>
    <xdr:to>
      <xdr:col>12</xdr:col>
      <xdr:colOff>1064559</xdr:colOff>
      <xdr:row>0</xdr:row>
      <xdr:rowOff>493059</xdr:rowOff>
    </xdr:to>
    <xdr:sp macro="" textlink="">
      <xdr:nvSpPr>
        <xdr:cNvPr id="22530" name="AutoShape 2">
          <a:hlinkClick xmlns:r="http://schemas.openxmlformats.org/officeDocument/2006/relationships" r:id="rId1" tooltip="Click For Strategic Financial Plans Menue"/>
          <a:extLst>
            <a:ext uri="{FF2B5EF4-FFF2-40B4-BE49-F238E27FC236}">
              <a16:creationId xmlns:a16="http://schemas.microsoft.com/office/drawing/2014/main" id="{00000000-0008-0000-1100-000002580000}"/>
            </a:ext>
          </a:extLst>
        </xdr:cNvPr>
        <xdr:cNvSpPr>
          <a:spLocks noChangeArrowheads="1"/>
        </xdr:cNvSpPr>
      </xdr:nvSpPr>
      <xdr:spPr bwMode="auto">
        <a:xfrm>
          <a:off x="7788089" y="49305"/>
          <a:ext cx="941294" cy="443754"/>
        </a:xfrm>
        <a:prstGeom prst="bevel">
          <a:avLst>
            <a:gd name="adj" fmla="val 6194"/>
          </a:avLst>
        </a:prstGeom>
        <a:solidFill>
          <a:srgbClr xmlns:mc="http://schemas.openxmlformats.org/markup-compatibility/2006" xmlns:a14="http://schemas.microsoft.com/office/drawing/2010/main" val="666699" mc:Ignorable="a14" a14:legacySpreadsheetColorIndex="5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FFFFFF"/>
              </a:solidFill>
              <a:latin typeface="Arial"/>
              <a:cs typeface="Arial"/>
            </a:rPr>
            <a:t>Return To Strategic Plan Menu</a:t>
          </a:r>
        </a:p>
      </xdr:txBody>
    </xdr:sp>
    <xdr:clientData/>
  </xdr:twoCellAnchor>
  <xdr:twoCellAnchor>
    <xdr:from>
      <xdr:col>12</xdr:col>
      <xdr:colOff>1175497</xdr:colOff>
      <xdr:row>0</xdr:row>
      <xdr:rowOff>49306</xdr:rowOff>
    </xdr:from>
    <xdr:to>
      <xdr:col>12</xdr:col>
      <xdr:colOff>2043393</xdr:colOff>
      <xdr:row>0</xdr:row>
      <xdr:rowOff>492106</xdr:rowOff>
    </xdr:to>
    <xdr:sp macro="" textlink="">
      <xdr:nvSpPr>
        <xdr:cNvPr id="22531" name="AutoShape 3">
          <a:hlinkClick xmlns:r="http://schemas.openxmlformats.org/officeDocument/2006/relationships" r:id="rId2" tooltip="Return To Main Menu"/>
          <a:extLst>
            <a:ext uri="{FF2B5EF4-FFF2-40B4-BE49-F238E27FC236}">
              <a16:creationId xmlns:a16="http://schemas.microsoft.com/office/drawing/2014/main" id="{00000000-0008-0000-1100-000003580000}"/>
            </a:ext>
          </a:extLst>
        </xdr:cNvPr>
        <xdr:cNvSpPr>
          <a:spLocks noChangeArrowheads="1"/>
        </xdr:cNvSpPr>
      </xdr:nvSpPr>
      <xdr:spPr bwMode="auto">
        <a:xfrm>
          <a:off x="8840321" y="49306"/>
          <a:ext cx="867896" cy="44280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571500</xdr:colOff>
      <xdr:row>0</xdr:row>
      <xdr:rowOff>38100</xdr:rowOff>
    </xdr:from>
    <xdr:to>
      <xdr:col>13</xdr:col>
      <xdr:colOff>276225</xdr:colOff>
      <xdr:row>0</xdr:row>
      <xdr:rowOff>400050</xdr:rowOff>
    </xdr:to>
    <xdr:sp macro="[0]!Print_SP5" textlink="">
      <xdr:nvSpPr>
        <xdr:cNvPr id="2" name="AutoShape 1">
          <a:extLst>
            <a:ext uri="{FF2B5EF4-FFF2-40B4-BE49-F238E27FC236}">
              <a16:creationId xmlns:a16="http://schemas.microsoft.com/office/drawing/2014/main" id="{00000000-0008-0000-1200-000002000000}"/>
            </a:ext>
          </a:extLst>
        </xdr:cNvPr>
        <xdr:cNvSpPr>
          <a:spLocks noChangeArrowheads="1"/>
        </xdr:cNvSpPr>
      </xdr:nvSpPr>
      <xdr:spPr bwMode="auto">
        <a:xfrm>
          <a:off x="7972425" y="38100"/>
          <a:ext cx="828675" cy="361950"/>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Page</a:t>
          </a:r>
        </a:p>
      </xdr:txBody>
    </xdr:sp>
    <xdr:clientData fPrintsWithSheet="0"/>
  </xdr:twoCellAnchor>
  <xdr:twoCellAnchor>
    <xdr:from>
      <xdr:col>14</xdr:col>
      <xdr:colOff>525555</xdr:colOff>
      <xdr:row>0</xdr:row>
      <xdr:rowOff>38100</xdr:rowOff>
    </xdr:from>
    <xdr:to>
      <xdr:col>15</xdr:col>
      <xdr:colOff>788334</xdr:colOff>
      <xdr:row>0</xdr:row>
      <xdr:rowOff>400050</xdr:rowOff>
    </xdr:to>
    <xdr:sp macro="" textlink="">
      <xdr:nvSpPr>
        <xdr:cNvPr id="4" name="AutoShape 3">
          <a:hlinkClick xmlns:r="http://schemas.openxmlformats.org/officeDocument/2006/relationships" r:id="rId1" tooltip="Return To Main Menu"/>
          <a:extLst>
            <a:ext uri="{FF2B5EF4-FFF2-40B4-BE49-F238E27FC236}">
              <a16:creationId xmlns:a16="http://schemas.microsoft.com/office/drawing/2014/main" id="{00000000-0008-0000-1200-000004000000}"/>
            </a:ext>
          </a:extLst>
        </xdr:cNvPr>
        <xdr:cNvSpPr>
          <a:spLocks noChangeArrowheads="1"/>
        </xdr:cNvSpPr>
      </xdr:nvSpPr>
      <xdr:spPr bwMode="auto">
        <a:xfrm>
          <a:off x="9904879" y="38100"/>
          <a:ext cx="867896" cy="36195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xdr:twoCellAnchor>
  <xdr:twoCellAnchor>
    <xdr:from>
      <xdr:col>13</xdr:col>
      <xdr:colOff>347382</xdr:colOff>
      <xdr:row>0</xdr:row>
      <xdr:rowOff>44823</xdr:rowOff>
    </xdr:from>
    <xdr:to>
      <xdr:col>14</xdr:col>
      <xdr:colOff>425823</xdr:colOff>
      <xdr:row>0</xdr:row>
      <xdr:rowOff>408423</xdr:rowOff>
    </xdr:to>
    <xdr:sp macro="" textlink="">
      <xdr:nvSpPr>
        <xdr:cNvPr id="5" name="AutoShape 2">
          <a:hlinkClick xmlns:r="http://schemas.openxmlformats.org/officeDocument/2006/relationships" r:id="rId2" tooltip="Click For Strategic Financial Plans Menue"/>
          <a:extLst>
            <a:ext uri="{FF2B5EF4-FFF2-40B4-BE49-F238E27FC236}">
              <a16:creationId xmlns:a16="http://schemas.microsoft.com/office/drawing/2014/main" id="{00000000-0008-0000-1200-000005000000}"/>
            </a:ext>
          </a:extLst>
        </xdr:cNvPr>
        <xdr:cNvSpPr>
          <a:spLocks noChangeArrowheads="1"/>
        </xdr:cNvSpPr>
      </xdr:nvSpPr>
      <xdr:spPr bwMode="auto">
        <a:xfrm>
          <a:off x="8863853" y="44823"/>
          <a:ext cx="941294" cy="363600"/>
        </a:xfrm>
        <a:prstGeom prst="bevel">
          <a:avLst>
            <a:gd name="adj" fmla="val 6194"/>
          </a:avLst>
        </a:prstGeom>
        <a:solidFill>
          <a:srgbClr xmlns:mc="http://schemas.openxmlformats.org/markup-compatibility/2006" xmlns:a14="http://schemas.microsoft.com/office/drawing/2010/main" val="666699" mc:Ignorable="a14" a14:legacySpreadsheetColorIndex="5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FFFFFF"/>
              </a:solidFill>
              <a:latin typeface="Arial"/>
              <a:cs typeface="Arial"/>
            </a:rPr>
            <a:t>Return To Strategic Plan Menu</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4743450</xdr:colOff>
      <xdr:row>0</xdr:row>
      <xdr:rowOff>19050</xdr:rowOff>
    </xdr:from>
    <xdr:to>
      <xdr:col>1</xdr:col>
      <xdr:colOff>5314950</xdr:colOff>
      <xdr:row>0</xdr:row>
      <xdr:rowOff>400050</xdr:rowOff>
    </xdr:to>
    <xdr:sp macro="[0]!PrintPage" textlink="">
      <xdr:nvSpPr>
        <xdr:cNvPr id="24577" name="AutoShape 1">
          <a:extLst>
            <a:ext uri="{FF2B5EF4-FFF2-40B4-BE49-F238E27FC236}">
              <a16:creationId xmlns:a16="http://schemas.microsoft.com/office/drawing/2014/main" id="{00000000-0008-0000-0100-000001600000}"/>
            </a:ext>
          </a:extLst>
        </xdr:cNvPr>
        <xdr:cNvSpPr>
          <a:spLocks noChangeArrowheads="1"/>
        </xdr:cNvSpPr>
      </xdr:nvSpPr>
      <xdr:spPr bwMode="auto">
        <a:xfrm>
          <a:off x="4914900" y="19050"/>
          <a:ext cx="571500" cy="381000"/>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Page</a:t>
          </a:r>
        </a:p>
      </xdr:txBody>
    </xdr:sp>
    <xdr:clientData fPrintsWithSheet="0"/>
  </xdr:twoCellAnchor>
  <xdr:twoCellAnchor>
    <xdr:from>
      <xdr:col>1</xdr:col>
      <xdr:colOff>6172200</xdr:colOff>
      <xdr:row>0</xdr:row>
      <xdr:rowOff>28575</xdr:rowOff>
    </xdr:from>
    <xdr:to>
      <xdr:col>1</xdr:col>
      <xdr:colOff>7038975</xdr:colOff>
      <xdr:row>0</xdr:row>
      <xdr:rowOff>390525</xdr:rowOff>
    </xdr:to>
    <xdr:sp macro="" textlink="">
      <xdr:nvSpPr>
        <xdr:cNvPr id="24579" name="AutoShape 3">
          <a:hlinkClick xmlns:r="http://schemas.openxmlformats.org/officeDocument/2006/relationships" r:id="rId1" tooltip="Return To Main Menu"/>
          <a:extLst>
            <a:ext uri="{FF2B5EF4-FFF2-40B4-BE49-F238E27FC236}">
              <a16:creationId xmlns:a16="http://schemas.microsoft.com/office/drawing/2014/main" id="{00000000-0008-0000-0100-000003600000}"/>
            </a:ext>
          </a:extLst>
        </xdr:cNvPr>
        <xdr:cNvSpPr>
          <a:spLocks noChangeArrowheads="1"/>
        </xdr:cNvSpPr>
      </xdr:nvSpPr>
      <xdr:spPr bwMode="auto">
        <a:xfrm>
          <a:off x="6343650" y="28575"/>
          <a:ext cx="866775" cy="36195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fPrintsWithSheet="0"/>
  </xdr:twoCellAnchor>
  <xdr:twoCellAnchor>
    <xdr:from>
      <xdr:col>1</xdr:col>
      <xdr:colOff>123825</xdr:colOff>
      <xdr:row>6</xdr:row>
      <xdr:rowOff>19050</xdr:rowOff>
    </xdr:from>
    <xdr:to>
      <xdr:col>1</xdr:col>
      <xdr:colOff>1473825</xdr:colOff>
      <xdr:row>10</xdr:row>
      <xdr:rowOff>55350</xdr:rowOff>
    </xdr:to>
    <xdr:sp macro="" textlink="">
      <xdr:nvSpPr>
        <xdr:cNvPr id="10" name="AutoShape 6">
          <a:hlinkClick xmlns:r="http://schemas.openxmlformats.org/officeDocument/2006/relationships" r:id="rId2" tooltip="1 Year Budget Plan Guidance Notes"/>
          <a:extLst>
            <a:ext uri="{FF2B5EF4-FFF2-40B4-BE49-F238E27FC236}">
              <a16:creationId xmlns:a16="http://schemas.microsoft.com/office/drawing/2014/main" id="{00000000-0008-0000-0100-00000A000000}"/>
            </a:ext>
          </a:extLst>
        </xdr:cNvPr>
        <xdr:cNvSpPr>
          <a:spLocks noChangeArrowheads="1"/>
        </xdr:cNvSpPr>
      </xdr:nvSpPr>
      <xdr:spPr bwMode="auto">
        <a:xfrm>
          <a:off x="295275" y="1905000"/>
          <a:ext cx="1350000" cy="684000"/>
        </a:xfrm>
        <a:prstGeom prst="bevel">
          <a:avLst>
            <a:gd name="adj" fmla="val 6194"/>
          </a:avLst>
        </a:prstGeom>
        <a:solidFill>
          <a:srgbClr xmlns:mc="http://schemas.openxmlformats.org/markup-compatibility/2006" xmlns:a14="http://schemas.microsoft.com/office/drawing/2010/main" val="0066CC" mc:Ignorable="a14" a14:legacySpreadsheetColorIndex="3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ctr" upright="1"/>
        <a:lstStyle/>
        <a:p>
          <a:pPr algn="ctr" rtl="0">
            <a:defRPr sz="1000"/>
          </a:pPr>
          <a:r>
            <a:rPr lang="en-GB" sz="1200" b="1" i="0" u="none" strike="noStrike" baseline="0">
              <a:solidFill>
                <a:srgbClr val="FFFFFF"/>
              </a:solidFill>
              <a:latin typeface="Arial"/>
              <a:cs typeface="Arial"/>
            </a:rPr>
            <a:t>1 Year </a:t>
          </a:r>
        </a:p>
        <a:p>
          <a:pPr algn="ctr" rtl="0">
            <a:defRPr sz="1000"/>
          </a:pPr>
          <a:r>
            <a:rPr lang="en-GB" sz="1200" b="1" i="0" u="none" strike="noStrike" baseline="0">
              <a:solidFill>
                <a:srgbClr val="FFFFFF"/>
              </a:solidFill>
              <a:latin typeface="Arial"/>
              <a:cs typeface="Arial"/>
            </a:rPr>
            <a:t>Budget Plan</a:t>
          </a:r>
        </a:p>
      </xdr:txBody>
    </xdr:sp>
    <xdr:clientData/>
  </xdr:twoCellAnchor>
  <xdr:twoCellAnchor>
    <xdr:from>
      <xdr:col>1</xdr:col>
      <xdr:colOff>1676400</xdr:colOff>
      <xdr:row>6</xdr:row>
      <xdr:rowOff>19050</xdr:rowOff>
    </xdr:from>
    <xdr:to>
      <xdr:col>1</xdr:col>
      <xdr:colOff>3026400</xdr:colOff>
      <xdr:row>10</xdr:row>
      <xdr:rowOff>55350</xdr:rowOff>
    </xdr:to>
    <xdr:sp macro="" textlink="">
      <xdr:nvSpPr>
        <xdr:cNvPr id="12" name="AutoShape 3">
          <a:hlinkClick xmlns:r="http://schemas.openxmlformats.org/officeDocument/2006/relationships" r:id="rId3" tooltip="Strategic Financial Plan Guidance Notes"/>
          <a:extLst>
            <a:ext uri="{FF2B5EF4-FFF2-40B4-BE49-F238E27FC236}">
              <a16:creationId xmlns:a16="http://schemas.microsoft.com/office/drawing/2014/main" id="{00000000-0008-0000-0100-00000C000000}"/>
            </a:ext>
          </a:extLst>
        </xdr:cNvPr>
        <xdr:cNvSpPr>
          <a:spLocks noChangeArrowheads="1"/>
        </xdr:cNvSpPr>
      </xdr:nvSpPr>
      <xdr:spPr bwMode="auto">
        <a:xfrm>
          <a:off x="1847850" y="1905000"/>
          <a:ext cx="1350000" cy="684000"/>
        </a:xfrm>
        <a:prstGeom prst="bevel">
          <a:avLst>
            <a:gd name="adj" fmla="val 6194"/>
          </a:avLst>
        </a:prstGeom>
        <a:solidFill>
          <a:srgbClr xmlns:mc="http://schemas.openxmlformats.org/markup-compatibility/2006" xmlns:a14="http://schemas.microsoft.com/office/drawing/2010/main" val="666699" mc:Ignorable="a14" a14:legacySpreadsheetColorIndex="5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200" b="1" i="0" u="none" strike="noStrike" baseline="0">
              <a:solidFill>
                <a:srgbClr val="FFFFFF"/>
              </a:solidFill>
              <a:latin typeface="Arial"/>
              <a:cs typeface="Arial"/>
            </a:rPr>
            <a:t>Strategic Financial Plans</a:t>
          </a:r>
        </a:p>
      </xdr:txBody>
    </xdr:sp>
    <xdr:clientData/>
  </xdr:twoCellAnchor>
  <xdr:twoCellAnchor>
    <xdr:from>
      <xdr:col>1</xdr:col>
      <xdr:colOff>3219450</xdr:colOff>
      <xdr:row>6</xdr:row>
      <xdr:rowOff>28575</xdr:rowOff>
    </xdr:from>
    <xdr:to>
      <xdr:col>1</xdr:col>
      <xdr:colOff>4569450</xdr:colOff>
      <xdr:row>10</xdr:row>
      <xdr:rowOff>64875</xdr:rowOff>
    </xdr:to>
    <xdr:sp macro="" textlink="">
      <xdr:nvSpPr>
        <xdr:cNvPr id="13" name="AutoShape 9">
          <a:hlinkClick xmlns:r="http://schemas.openxmlformats.org/officeDocument/2006/relationships" r:id="rId4" tooltip="Information Menu Guidance Notes"/>
          <a:extLst>
            <a:ext uri="{FF2B5EF4-FFF2-40B4-BE49-F238E27FC236}">
              <a16:creationId xmlns:a16="http://schemas.microsoft.com/office/drawing/2014/main" id="{00000000-0008-0000-0100-00000D000000}"/>
            </a:ext>
          </a:extLst>
        </xdr:cNvPr>
        <xdr:cNvSpPr>
          <a:spLocks noChangeArrowheads="1"/>
        </xdr:cNvSpPr>
      </xdr:nvSpPr>
      <xdr:spPr bwMode="auto">
        <a:xfrm>
          <a:off x="3390900" y="1914525"/>
          <a:ext cx="1350000" cy="684000"/>
        </a:xfrm>
        <a:prstGeom prst="bevel">
          <a:avLst>
            <a:gd name="adj" fmla="val 6194"/>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200" b="1" i="0" u="none" strike="noStrike" baseline="0">
              <a:solidFill>
                <a:srgbClr val="000080"/>
              </a:solidFill>
              <a:latin typeface="Arial"/>
              <a:cs typeface="Arial"/>
            </a:rPr>
            <a:t>Information Menu</a:t>
          </a:r>
        </a:p>
      </xdr:txBody>
    </xdr:sp>
    <xdr:clientData/>
  </xdr:twoCellAnchor>
  <xdr:twoCellAnchor>
    <xdr:from>
      <xdr:col>1</xdr:col>
      <xdr:colOff>4724400</xdr:colOff>
      <xdr:row>6</xdr:row>
      <xdr:rowOff>9525</xdr:rowOff>
    </xdr:from>
    <xdr:to>
      <xdr:col>1</xdr:col>
      <xdr:colOff>6074400</xdr:colOff>
      <xdr:row>10</xdr:row>
      <xdr:rowOff>45825</xdr:rowOff>
    </xdr:to>
    <xdr:sp macro="" textlink="">
      <xdr:nvSpPr>
        <xdr:cNvPr id="16" name="AutoShape 4">
          <a:hlinkClick xmlns:r="http://schemas.openxmlformats.org/officeDocument/2006/relationships" r:id="rId5" tooltip="Virements Guidance Notes"/>
          <a:extLst>
            <a:ext uri="{FF2B5EF4-FFF2-40B4-BE49-F238E27FC236}">
              <a16:creationId xmlns:a16="http://schemas.microsoft.com/office/drawing/2014/main" id="{00000000-0008-0000-0100-000010000000}"/>
            </a:ext>
          </a:extLst>
        </xdr:cNvPr>
        <xdr:cNvSpPr>
          <a:spLocks noChangeArrowheads="1"/>
        </xdr:cNvSpPr>
      </xdr:nvSpPr>
      <xdr:spPr bwMode="auto">
        <a:xfrm>
          <a:off x="4895850" y="1895475"/>
          <a:ext cx="1350000" cy="684000"/>
        </a:xfrm>
        <a:prstGeom prst="bevel">
          <a:avLst>
            <a:gd name="adj" fmla="val 6194"/>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200" b="1" i="0" u="none" strike="noStrike" baseline="0">
              <a:solidFill>
                <a:srgbClr val="000080"/>
              </a:solidFill>
              <a:latin typeface="Arial"/>
              <a:cs typeface="Arial"/>
            </a:rPr>
            <a:t>Virements</a:t>
          </a:r>
        </a:p>
      </xdr:txBody>
    </xdr:sp>
    <xdr:clientData/>
  </xdr:twoCellAnchor>
  <xdr:twoCellAnchor>
    <xdr:from>
      <xdr:col>1</xdr:col>
      <xdr:colOff>6181725</xdr:colOff>
      <xdr:row>6</xdr:row>
      <xdr:rowOff>9525</xdr:rowOff>
    </xdr:from>
    <xdr:to>
      <xdr:col>1</xdr:col>
      <xdr:colOff>7531725</xdr:colOff>
      <xdr:row>10</xdr:row>
      <xdr:rowOff>45825</xdr:rowOff>
    </xdr:to>
    <xdr:sp macro="" textlink="">
      <xdr:nvSpPr>
        <xdr:cNvPr id="17" name="AutoShape 10">
          <a:hlinkClick xmlns:r="http://schemas.openxmlformats.org/officeDocument/2006/relationships" r:id="rId6" tooltip="Reports &amp; Management Guidance Notes"/>
          <a:extLst>
            <a:ext uri="{FF2B5EF4-FFF2-40B4-BE49-F238E27FC236}">
              <a16:creationId xmlns:a16="http://schemas.microsoft.com/office/drawing/2014/main" id="{00000000-0008-0000-0100-000011000000}"/>
            </a:ext>
          </a:extLst>
        </xdr:cNvPr>
        <xdr:cNvSpPr>
          <a:spLocks noChangeArrowheads="1"/>
        </xdr:cNvSpPr>
      </xdr:nvSpPr>
      <xdr:spPr bwMode="auto">
        <a:xfrm>
          <a:off x="6353175" y="1895475"/>
          <a:ext cx="1350000" cy="684000"/>
        </a:xfrm>
        <a:prstGeom prst="bevel">
          <a:avLst>
            <a:gd name="adj" fmla="val 6194"/>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ctr" upright="1"/>
        <a:lstStyle/>
        <a:p>
          <a:pPr algn="ctr" rtl="0">
            <a:defRPr sz="1000"/>
          </a:pPr>
          <a:r>
            <a:rPr lang="en-GB" sz="1200" b="1" i="0" u="none" strike="noStrike" baseline="0">
              <a:solidFill>
                <a:srgbClr val="000080"/>
              </a:solidFill>
              <a:latin typeface="Arial"/>
              <a:cs typeface="Arial"/>
            </a:rPr>
            <a:t>Reports and Management</a:t>
          </a:r>
        </a:p>
      </xdr:txBody>
    </xdr:sp>
    <xdr:clientData/>
  </xdr:twoCellAnchor>
  <xdr:twoCellAnchor>
    <xdr:from>
      <xdr:col>1</xdr:col>
      <xdr:colOff>4743450</xdr:colOff>
      <xdr:row>2</xdr:row>
      <xdr:rowOff>57150</xdr:rowOff>
    </xdr:from>
    <xdr:to>
      <xdr:col>1</xdr:col>
      <xdr:colOff>7524750</xdr:colOff>
      <xdr:row>4</xdr:row>
      <xdr:rowOff>66675</xdr:rowOff>
    </xdr:to>
    <xdr:sp macro="" textlink="">
      <xdr:nvSpPr>
        <xdr:cNvPr id="14" name="AutoShape 3">
          <a:hlinkClick xmlns:r="http://schemas.openxmlformats.org/officeDocument/2006/relationships" r:id="rId7" tooltip="Help With Printing and Setting Print Titles"/>
          <a:extLst>
            <a:ext uri="{FF2B5EF4-FFF2-40B4-BE49-F238E27FC236}">
              <a16:creationId xmlns:a16="http://schemas.microsoft.com/office/drawing/2014/main" id="{00000000-0008-0000-0100-00000E000000}"/>
            </a:ext>
          </a:extLst>
        </xdr:cNvPr>
        <xdr:cNvSpPr>
          <a:spLocks noChangeArrowheads="1"/>
        </xdr:cNvSpPr>
      </xdr:nvSpPr>
      <xdr:spPr bwMode="auto">
        <a:xfrm>
          <a:off x="4914900" y="647700"/>
          <a:ext cx="2781300" cy="333375"/>
        </a:xfrm>
        <a:prstGeom prst="bevel">
          <a:avLst>
            <a:gd name="adj" fmla="val 6194"/>
          </a:avLst>
        </a:prstGeom>
        <a:solidFill>
          <a:schemeClr val="accent5">
            <a:lumMod val="7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Troubleshooting Help With Printing</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2</xdr:col>
      <xdr:colOff>371475</xdr:colOff>
      <xdr:row>0</xdr:row>
      <xdr:rowOff>123825</xdr:rowOff>
    </xdr:from>
    <xdr:to>
      <xdr:col>20</xdr:col>
      <xdr:colOff>28575</xdr:colOff>
      <xdr:row>35</xdr:row>
      <xdr:rowOff>138113</xdr:rowOff>
    </xdr:to>
    <xdr:graphicFrame macro="">
      <xdr:nvGraphicFramePr>
        <xdr:cNvPr id="2" name="Diagram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0</xdr:colOff>
      <xdr:row>8</xdr:row>
      <xdr:rowOff>1</xdr:rowOff>
    </xdr:from>
    <xdr:to>
      <xdr:col>2</xdr:col>
      <xdr:colOff>123824</xdr:colOff>
      <xdr:row>10</xdr:row>
      <xdr:rowOff>133351</xdr:rowOff>
    </xdr:to>
    <xdr:sp macro="" textlink="">
      <xdr:nvSpPr>
        <xdr:cNvPr id="3" name="AutoShape 3">
          <a:hlinkClick xmlns:r="http://schemas.openxmlformats.org/officeDocument/2006/relationships" r:id="rId6" tooltip="Return To Guidance Notes"/>
          <a:extLst>
            <a:ext uri="{FF2B5EF4-FFF2-40B4-BE49-F238E27FC236}">
              <a16:creationId xmlns:a16="http://schemas.microsoft.com/office/drawing/2014/main" id="{00000000-0008-0000-1300-000003000000}"/>
            </a:ext>
          </a:extLst>
        </xdr:cNvPr>
        <xdr:cNvSpPr>
          <a:spLocks noChangeArrowheads="1"/>
        </xdr:cNvSpPr>
      </xdr:nvSpPr>
      <xdr:spPr bwMode="auto">
        <a:xfrm>
          <a:off x="0" y="1295401"/>
          <a:ext cx="1343024" cy="457200"/>
        </a:xfrm>
        <a:prstGeom prst="bevel">
          <a:avLst>
            <a:gd name="adj" fmla="val 6194"/>
          </a:avLst>
        </a:prstGeom>
        <a:solidFill>
          <a:schemeClr val="accent5">
            <a:lumMod val="7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ctr" rtl="0">
            <a:defRPr sz="1000"/>
          </a:pPr>
          <a:r>
            <a:rPr lang="en-GB" sz="1000" b="1" i="0" u="none" strike="noStrike" baseline="0">
              <a:solidFill>
                <a:srgbClr val="FFFFFF"/>
              </a:solidFill>
              <a:latin typeface="Arial"/>
              <a:cs typeface="Arial"/>
            </a:rPr>
            <a:t>Return To</a:t>
          </a:r>
        </a:p>
        <a:p>
          <a:pPr algn="ctr" rtl="0">
            <a:defRPr sz="1000"/>
          </a:pPr>
          <a:r>
            <a:rPr lang="en-GB" sz="1000" b="1" i="0" u="none" strike="noStrike" baseline="0">
              <a:solidFill>
                <a:srgbClr val="FFFFFF"/>
              </a:solidFill>
              <a:latin typeface="Arial"/>
              <a:cs typeface="Arial"/>
            </a:rPr>
            <a:t> Guidance Notes</a:t>
          </a:r>
        </a:p>
      </xdr:txBody>
    </xdr:sp>
    <xdr:clientData fPrintsWithSheet="0"/>
  </xdr:twoCellAnchor>
  <xdr:twoCellAnchor>
    <xdr:from>
      <xdr:col>0</xdr:col>
      <xdr:colOff>0</xdr:colOff>
      <xdr:row>4</xdr:row>
      <xdr:rowOff>0</xdr:rowOff>
    </xdr:from>
    <xdr:to>
      <xdr:col>2</xdr:col>
      <xdr:colOff>123600</xdr:colOff>
      <xdr:row>6</xdr:row>
      <xdr:rowOff>133350</xdr:rowOff>
    </xdr:to>
    <xdr:sp macro="" textlink="">
      <xdr:nvSpPr>
        <xdr:cNvPr id="6" name="AutoShape 3">
          <a:hlinkClick xmlns:r="http://schemas.openxmlformats.org/officeDocument/2006/relationships" r:id="rId7" tooltip="Return To Main Menu"/>
          <a:extLst>
            <a:ext uri="{FF2B5EF4-FFF2-40B4-BE49-F238E27FC236}">
              <a16:creationId xmlns:a16="http://schemas.microsoft.com/office/drawing/2014/main" id="{00000000-0008-0000-1300-000006000000}"/>
            </a:ext>
          </a:extLst>
        </xdr:cNvPr>
        <xdr:cNvSpPr>
          <a:spLocks noChangeArrowheads="1"/>
        </xdr:cNvSpPr>
      </xdr:nvSpPr>
      <xdr:spPr bwMode="auto">
        <a:xfrm>
          <a:off x="0" y="647700"/>
          <a:ext cx="1342800" cy="45720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3</xdr:col>
      <xdr:colOff>19051</xdr:colOff>
      <xdr:row>2</xdr:row>
      <xdr:rowOff>228600</xdr:rowOff>
    </xdr:from>
    <xdr:to>
      <xdr:col>9</xdr:col>
      <xdr:colOff>352426</xdr:colOff>
      <xdr:row>2</xdr:row>
      <xdr:rowOff>409575</xdr:rowOff>
    </xdr:to>
    <xdr:sp macro="" textlink="">
      <xdr:nvSpPr>
        <xdr:cNvPr id="2" name="Right Arrow 1">
          <a:extLst>
            <a:ext uri="{FF2B5EF4-FFF2-40B4-BE49-F238E27FC236}">
              <a16:creationId xmlns:a16="http://schemas.microsoft.com/office/drawing/2014/main" id="{00000000-0008-0000-1400-000002000000}"/>
            </a:ext>
          </a:extLst>
        </xdr:cNvPr>
        <xdr:cNvSpPr/>
      </xdr:nvSpPr>
      <xdr:spPr bwMode="auto">
        <a:xfrm>
          <a:off x="1704976" y="1362075"/>
          <a:ext cx="4133850" cy="180975"/>
        </a:xfrm>
        <a:prstGeom prst="rightArrow">
          <a:avLst/>
        </a:prstGeom>
        <a:solidFill>
          <a:srgbClr val="9999FF"/>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en-GB" sz="1100"/>
        </a:p>
      </xdr:txBody>
    </xdr:sp>
    <xdr:clientData/>
  </xdr:twoCellAnchor>
  <xdr:twoCellAnchor>
    <xdr:from>
      <xdr:col>3</xdr:col>
      <xdr:colOff>0</xdr:colOff>
      <xdr:row>3</xdr:row>
      <xdr:rowOff>200025</xdr:rowOff>
    </xdr:from>
    <xdr:to>
      <xdr:col>3</xdr:col>
      <xdr:colOff>381000</xdr:colOff>
      <xdr:row>3</xdr:row>
      <xdr:rowOff>371475</xdr:rowOff>
    </xdr:to>
    <xdr:sp macro="" textlink="">
      <xdr:nvSpPr>
        <xdr:cNvPr id="4" name="Right Arrow 3">
          <a:extLst>
            <a:ext uri="{FF2B5EF4-FFF2-40B4-BE49-F238E27FC236}">
              <a16:creationId xmlns:a16="http://schemas.microsoft.com/office/drawing/2014/main" id="{00000000-0008-0000-1400-000004000000}"/>
            </a:ext>
          </a:extLst>
        </xdr:cNvPr>
        <xdr:cNvSpPr/>
      </xdr:nvSpPr>
      <xdr:spPr bwMode="auto">
        <a:xfrm>
          <a:off x="1685925" y="1962150"/>
          <a:ext cx="381000" cy="171450"/>
        </a:xfrm>
        <a:prstGeom prst="rightArrow">
          <a:avLst/>
        </a:prstGeom>
        <a:solidFill>
          <a:srgbClr val="9999FF"/>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en-GB" sz="1100"/>
        </a:p>
      </xdr:txBody>
    </xdr:sp>
    <xdr:clientData/>
  </xdr:twoCellAnchor>
  <xdr:twoCellAnchor>
    <xdr:from>
      <xdr:col>5</xdr:col>
      <xdr:colOff>0</xdr:colOff>
      <xdr:row>3</xdr:row>
      <xdr:rowOff>209550</xdr:rowOff>
    </xdr:from>
    <xdr:to>
      <xdr:col>5</xdr:col>
      <xdr:colOff>381000</xdr:colOff>
      <xdr:row>3</xdr:row>
      <xdr:rowOff>381000</xdr:rowOff>
    </xdr:to>
    <xdr:sp macro="" textlink="">
      <xdr:nvSpPr>
        <xdr:cNvPr id="5" name="Right Arrow 4">
          <a:extLst>
            <a:ext uri="{FF2B5EF4-FFF2-40B4-BE49-F238E27FC236}">
              <a16:creationId xmlns:a16="http://schemas.microsoft.com/office/drawing/2014/main" id="{00000000-0008-0000-1400-000005000000}"/>
            </a:ext>
          </a:extLst>
        </xdr:cNvPr>
        <xdr:cNvSpPr/>
      </xdr:nvSpPr>
      <xdr:spPr bwMode="auto">
        <a:xfrm>
          <a:off x="2952750" y="1971675"/>
          <a:ext cx="381000" cy="171450"/>
        </a:xfrm>
        <a:prstGeom prst="rightArrow">
          <a:avLst/>
        </a:prstGeom>
        <a:solidFill>
          <a:srgbClr val="9999FF"/>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en-GB" sz="1100"/>
        </a:p>
      </xdr:txBody>
    </xdr:sp>
    <xdr:clientData/>
  </xdr:twoCellAnchor>
  <xdr:twoCellAnchor>
    <xdr:from>
      <xdr:col>7</xdr:col>
      <xdr:colOff>9525</xdr:colOff>
      <xdr:row>3</xdr:row>
      <xdr:rowOff>200025</xdr:rowOff>
    </xdr:from>
    <xdr:to>
      <xdr:col>8</xdr:col>
      <xdr:colOff>0</xdr:colOff>
      <xdr:row>3</xdr:row>
      <xdr:rowOff>371475</xdr:rowOff>
    </xdr:to>
    <xdr:sp macro="" textlink="">
      <xdr:nvSpPr>
        <xdr:cNvPr id="6" name="Right Arrow 5">
          <a:extLst>
            <a:ext uri="{FF2B5EF4-FFF2-40B4-BE49-F238E27FC236}">
              <a16:creationId xmlns:a16="http://schemas.microsoft.com/office/drawing/2014/main" id="{00000000-0008-0000-1400-000006000000}"/>
            </a:ext>
          </a:extLst>
        </xdr:cNvPr>
        <xdr:cNvSpPr/>
      </xdr:nvSpPr>
      <xdr:spPr bwMode="auto">
        <a:xfrm>
          <a:off x="4229100" y="1962150"/>
          <a:ext cx="381000" cy="171450"/>
        </a:xfrm>
        <a:prstGeom prst="rightArrow">
          <a:avLst/>
        </a:prstGeom>
        <a:solidFill>
          <a:srgbClr val="9999FF"/>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en-GB" sz="1100"/>
        </a:p>
      </xdr:txBody>
    </xdr:sp>
    <xdr:clientData/>
  </xdr:twoCellAnchor>
  <xdr:twoCellAnchor>
    <xdr:from>
      <xdr:col>9</xdr:col>
      <xdr:colOff>0</xdr:colOff>
      <xdr:row>3</xdr:row>
      <xdr:rowOff>200025</xdr:rowOff>
    </xdr:from>
    <xdr:to>
      <xdr:col>9</xdr:col>
      <xdr:colOff>381000</xdr:colOff>
      <xdr:row>3</xdr:row>
      <xdr:rowOff>371475</xdr:rowOff>
    </xdr:to>
    <xdr:sp macro="" textlink="">
      <xdr:nvSpPr>
        <xdr:cNvPr id="7" name="Right Arrow 6">
          <a:extLst>
            <a:ext uri="{FF2B5EF4-FFF2-40B4-BE49-F238E27FC236}">
              <a16:creationId xmlns:a16="http://schemas.microsoft.com/office/drawing/2014/main" id="{00000000-0008-0000-1400-000007000000}"/>
            </a:ext>
          </a:extLst>
        </xdr:cNvPr>
        <xdr:cNvSpPr/>
      </xdr:nvSpPr>
      <xdr:spPr bwMode="auto">
        <a:xfrm>
          <a:off x="5486400" y="1962150"/>
          <a:ext cx="381000" cy="171450"/>
        </a:xfrm>
        <a:prstGeom prst="rightArrow">
          <a:avLst/>
        </a:prstGeom>
        <a:solidFill>
          <a:srgbClr val="9999FF"/>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en-GB" sz="1100"/>
        </a:p>
      </xdr:txBody>
    </xdr:sp>
    <xdr:clientData/>
  </xdr:twoCellAnchor>
  <xdr:twoCellAnchor>
    <xdr:from>
      <xdr:col>7</xdr:col>
      <xdr:colOff>9525</xdr:colOff>
      <xdr:row>5</xdr:row>
      <xdr:rowOff>247650</xdr:rowOff>
    </xdr:from>
    <xdr:to>
      <xdr:col>8</xdr:col>
      <xdr:colOff>0</xdr:colOff>
      <xdr:row>5</xdr:row>
      <xdr:rowOff>419100</xdr:rowOff>
    </xdr:to>
    <xdr:sp macro="" textlink="">
      <xdr:nvSpPr>
        <xdr:cNvPr id="8" name="Right Arrow 7">
          <a:extLst>
            <a:ext uri="{FF2B5EF4-FFF2-40B4-BE49-F238E27FC236}">
              <a16:creationId xmlns:a16="http://schemas.microsoft.com/office/drawing/2014/main" id="{00000000-0008-0000-1400-000008000000}"/>
            </a:ext>
          </a:extLst>
        </xdr:cNvPr>
        <xdr:cNvSpPr/>
      </xdr:nvSpPr>
      <xdr:spPr bwMode="auto">
        <a:xfrm>
          <a:off x="4229100" y="2752725"/>
          <a:ext cx="381000" cy="171450"/>
        </a:xfrm>
        <a:prstGeom prst="rightArrow">
          <a:avLst/>
        </a:prstGeom>
        <a:solidFill>
          <a:srgbClr val="9999FF"/>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en-GB" sz="1100"/>
        </a:p>
      </xdr:txBody>
    </xdr:sp>
    <xdr:clientData/>
  </xdr:twoCellAnchor>
  <xdr:twoCellAnchor>
    <xdr:from>
      <xdr:col>9</xdr:col>
      <xdr:colOff>9525</xdr:colOff>
      <xdr:row>5</xdr:row>
      <xdr:rowOff>257175</xdr:rowOff>
    </xdr:from>
    <xdr:to>
      <xdr:col>10</xdr:col>
      <xdr:colOff>0</xdr:colOff>
      <xdr:row>5</xdr:row>
      <xdr:rowOff>428625</xdr:rowOff>
    </xdr:to>
    <xdr:sp macro="" textlink="">
      <xdr:nvSpPr>
        <xdr:cNvPr id="9" name="Right Arrow 8">
          <a:extLst>
            <a:ext uri="{FF2B5EF4-FFF2-40B4-BE49-F238E27FC236}">
              <a16:creationId xmlns:a16="http://schemas.microsoft.com/office/drawing/2014/main" id="{00000000-0008-0000-1400-000009000000}"/>
            </a:ext>
          </a:extLst>
        </xdr:cNvPr>
        <xdr:cNvSpPr/>
      </xdr:nvSpPr>
      <xdr:spPr bwMode="auto">
        <a:xfrm>
          <a:off x="5495925" y="2762250"/>
          <a:ext cx="381000" cy="171450"/>
        </a:xfrm>
        <a:prstGeom prst="rightArrow">
          <a:avLst/>
        </a:prstGeom>
        <a:solidFill>
          <a:srgbClr val="9999FF"/>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en-GB" sz="1100"/>
        </a:p>
      </xdr:txBody>
    </xdr:sp>
    <xdr:clientData/>
  </xdr:twoCellAnchor>
  <xdr:twoCellAnchor>
    <xdr:from>
      <xdr:col>7</xdr:col>
      <xdr:colOff>0</xdr:colOff>
      <xdr:row>6</xdr:row>
      <xdr:rowOff>190500</xdr:rowOff>
    </xdr:from>
    <xdr:to>
      <xdr:col>7</xdr:col>
      <xdr:colOff>381000</xdr:colOff>
      <xdr:row>6</xdr:row>
      <xdr:rowOff>361950</xdr:rowOff>
    </xdr:to>
    <xdr:sp macro="" textlink="">
      <xdr:nvSpPr>
        <xdr:cNvPr id="10" name="Right Arrow 9">
          <a:extLst>
            <a:ext uri="{FF2B5EF4-FFF2-40B4-BE49-F238E27FC236}">
              <a16:creationId xmlns:a16="http://schemas.microsoft.com/office/drawing/2014/main" id="{00000000-0008-0000-1400-00000A000000}"/>
            </a:ext>
          </a:extLst>
        </xdr:cNvPr>
        <xdr:cNvSpPr/>
      </xdr:nvSpPr>
      <xdr:spPr bwMode="auto">
        <a:xfrm>
          <a:off x="3619500" y="3324225"/>
          <a:ext cx="381000" cy="171450"/>
        </a:xfrm>
        <a:prstGeom prst="rightArrow">
          <a:avLst/>
        </a:prstGeom>
        <a:solidFill>
          <a:srgbClr val="9999FF"/>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en-GB" sz="1100"/>
        </a:p>
      </xdr:txBody>
    </xdr:sp>
    <xdr:clientData/>
  </xdr:twoCellAnchor>
  <xdr:twoCellAnchor>
    <xdr:from>
      <xdr:col>9</xdr:col>
      <xdr:colOff>9525</xdr:colOff>
      <xdr:row>6</xdr:row>
      <xdr:rowOff>209550</xdr:rowOff>
    </xdr:from>
    <xdr:to>
      <xdr:col>10</xdr:col>
      <xdr:colOff>0</xdr:colOff>
      <xdr:row>6</xdr:row>
      <xdr:rowOff>381000</xdr:rowOff>
    </xdr:to>
    <xdr:sp macro="" textlink="">
      <xdr:nvSpPr>
        <xdr:cNvPr id="11" name="Right Arrow 10">
          <a:extLst>
            <a:ext uri="{FF2B5EF4-FFF2-40B4-BE49-F238E27FC236}">
              <a16:creationId xmlns:a16="http://schemas.microsoft.com/office/drawing/2014/main" id="{00000000-0008-0000-1400-00000B000000}"/>
            </a:ext>
          </a:extLst>
        </xdr:cNvPr>
        <xdr:cNvSpPr/>
      </xdr:nvSpPr>
      <xdr:spPr bwMode="auto">
        <a:xfrm>
          <a:off x="5495925" y="3343275"/>
          <a:ext cx="381000" cy="171450"/>
        </a:xfrm>
        <a:prstGeom prst="rightArrow">
          <a:avLst/>
        </a:prstGeom>
        <a:solidFill>
          <a:srgbClr val="9999FF"/>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en-GB" sz="1100"/>
        </a:p>
      </xdr:txBody>
    </xdr:sp>
    <xdr:clientData/>
  </xdr:twoCellAnchor>
  <xdr:twoCellAnchor>
    <xdr:from>
      <xdr:col>7</xdr:col>
      <xdr:colOff>9525</xdr:colOff>
      <xdr:row>7</xdr:row>
      <xdr:rowOff>161925</xdr:rowOff>
    </xdr:from>
    <xdr:to>
      <xdr:col>8</xdr:col>
      <xdr:colOff>0</xdr:colOff>
      <xdr:row>7</xdr:row>
      <xdr:rowOff>333375</xdr:rowOff>
    </xdr:to>
    <xdr:sp macro="" textlink="">
      <xdr:nvSpPr>
        <xdr:cNvPr id="12" name="Right Arrow 11">
          <a:extLst>
            <a:ext uri="{FF2B5EF4-FFF2-40B4-BE49-F238E27FC236}">
              <a16:creationId xmlns:a16="http://schemas.microsoft.com/office/drawing/2014/main" id="{00000000-0008-0000-1400-00000C000000}"/>
            </a:ext>
          </a:extLst>
        </xdr:cNvPr>
        <xdr:cNvSpPr/>
      </xdr:nvSpPr>
      <xdr:spPr bwMode="auto">
        <a:xfrm>
          <a:off x="4229100" y="3924300"/>
          <a:ext cx="381000" cy="171450"/>
        </a:xfrm>
        <a:prstGeom prst="rightArrow">
          <a:avLst/>
        </a:prstGeom>
        <a:solidFill>
          <a:srgbClr val="9999FF"/>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en-GB" sz="1100"/>
        </a:p>
      </xdr:txBody>
    </xdr:sp>
    <xdr:clientData/>
  </xdr:twoCellAnchor>
  <xdr:twoCellAnchor>
    <xdr:from>
      <xdr:col>9</xdr:col>
      <xdr:colOff>9525</xdr:colOff>
      <xdr:row>7</xdr:row>
      <xdr:rowOff>161925</xdr:rowOff>
    </xdr:from>
    <xdr:to>
      <xdr:col>10</xdr:col>
      <xdr:colOff>0</xdr:colOff>
      <xdr:row>7</xdr:row>
      <xdr:rowOff>333375</xdr:rowOff>
    </xdr:to>
    <xdr:sp macro="" textlink="">
      <xdr:nvSpPr>
        <xdr:cNvPr id="13" name="Right Arrow 12">
          <a:extLst>
            <a:ext uri="{FF2B5EF4-FFF2-40B4-BE49-F238E27FC236}">
              <a16:creationId xmlns:a16="http://schemas.microsoft.com/office/drawing/2014/main" id="{00000000-0008-0000-1400-00000D000000}"/>
            </a:ext>
          </a:extLst>
        </xdr:cNvPr>
        <xdr:cNvSpPr/>
      </xdr:nvSpPr>
      <xdr:spPr bwMode="auto">
        <a:xfrm>
          <a:off x="5495925" y="3924300"/>
          <a:ext cx="381000" cy="171450"/>
        </a:xfrm>
        <a:prstGeom prst="rightArrow">
          <a:avLst/>
        </a:prstGeom>
        <a:solidFill>
          <a:srgbClr val="9999FF"/>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en-GB" sz="1100"/>
        </a:p>
      </xdr:txBody>
    </xdr:sp>
    <xdr:clientData/>
  </xdr:twoCellAnchor>
  <xdr:twoCellAnchor>
    <xdr:from>
      <xdr:col>0</xdr:col>
      <xdr:colOff>0</xdr:colOff>
      <xdr:row>2</xdr:row>
      <xdr:rowOff>381000</xdr:rowOff>
    </xdr:from>
    <xdr:to>
      <xdr:col>0</xdr:col>
      <xdr:colOff>1343024</xdr:colOff>
      <xdr:row>3</xdr:row>
      <xdr:rowOff>209550</xdr:rowOff>
    </xdr:to>
    <xdr:sp macro="" textlink="">
      <xdr:nvSpPr>
        <xdr:cNvPr id="17" name="AutoShape 3">
          <a:hlinkClick xmlns:r="http://schemas.openxmlformats.org/officeDocument/2006/relationships" r:id="rId1" tooltip="Return To Guidance Notes"/>
          <a:extLst>
            <a:ext uri="{FF2B5EF4-FFF2-40B4-BE49-F238E27FC236}">
              <a16:creationId xmlns:a16="http://schemas.microsoft.com/office/drawing/2014/main" id="{00000000-0008-0000-1400-000011000000}"/>
            </a:ext>
          </a:extLst>
        </xdr:cNvPr>
        <xdr:cNvSpPr>
          <a:spLocks noChangeArrowheads="1"/>
        </xdr:cNvSpPr>
      </xdr:nvSpPr>
      <xdr:spPr bwMode="auto">
        <a:xfrm>
          <a:off x="0" y="1514475"/>
          <a:ext cx="1343024" cy="457200"/>
        </a:xfrm>
        <a:prstGeom prst="bevel">
          <a:avLst>
            <a:gd name="adj" fmla="val 6194"/>
          </a:avLst>
        </a:prstGeom>
        <a:solidFill>
          <a:schemeClr val="accent5">
            <a:lumMod val="7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ctr" rtl="0">
            <a:defRPr sz="1000"/>
          </a:pPr>
          <a:r>
            <a:rPr lang="en-GB" sz="1000" b="1" i="0" u="none" strike="noStrike" baseline="0">
              <a:solidFill>
                <a:srgbClr val="FFFFFF"/>
              </a:solidFill>
              <a:latin typeface="Arial"/>
              <a:cs typeface="Arial"/>
            </a:rPr>
            <a:t>Return To</a:t>
          </a:r>
        </a:p>
        <a:p>
          <a:pPr algn="ctr" rtl="0">
            <a:defRPr sz="1000"/>
          </a:pPr>
          <a:r>
            <a:rPr lang="en-GB" sz="1000" b="1" i="0" u="none" strike="noStrike" baseline="0">
              <a:solidFill>
                <a:srgbClr val="FFFFFF"/>
              </a:solidFill>
              <a:latin typeface="Arial"/>
              <a:cs typeface="Arial"/>
            </a:rPr>
            <a:t> Guidance Notes</a:t>
          </a:r>
        </a:p>
      </xdr:txBody>
    </xdr:sp>
    <xdr:clientData fPrintsWithSheet="0"/>
  </xdr:twoCellAnchor>
  <xdr:twoCellAnchor>
    <xdr:from>
      <xdr:col>0</xdr:col>
      <xdr:colOff>9525</xdr:colOff>
      <xdr:row>1</xdr:row>
      <xdr:rowOff>514350</xdr:rowOff>
    </xdr:from>
    <xdr:to>
      <xdr:col>0</xdr:col>
      <xdr:colOff>1352325</xdr:colOff>
      <xdr:row>2</xdr:row>
      <xdr:rowOff>342900</xdr:rowOff>
    </xdr:to>
    <xdr:sp macro="" textlink="">
      <xdr:nvSpPr>
        <xdr:cNvPr id="20" name="AutoShape 3">
          <a:hlinkClick xmlns:r="http://schemas.openxmlformats.org/officeDocument/2006/relationships" r:id="rId2" tooltip="Return To Main Menu"/>
          <a:extLst>
            <a:ext uri="{FF2B5EF4-FFF2-40B4-BE49-F238E27FC236}">
              <a16:creationId xmlns:a16="http://schemas.microsoft.com/office/drawing/2014/main" id="{00000000-0008-0000-1400-000014000000}"/>
            </a:ext>
          </a:extLst>
        </xdr:cNvPr>
        <xdr:cNvSpPr>
          <a:spLocks noChangeArrowheads="1"/>
        </xdr:cNvSpPr>
      </xdr:nvSpPr>
      <xdr:spPr bwMode="auto">
        <a:xfrm>
          <a:off x="9525" y="1019175"/>
          <a:ext cx="1342800" cy="45720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228600</xdr:colOff>
      <xdr:row>33</xdr:row>
      <xdr:rowOff>114300</xdr:rowOff>
    </xdr:to>
    <xdr:pic>
      <xdr:nvPicPr>
        <xdr:cNvPr id="4" name="Picture 3">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43800" cy="545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104775</xdr:rowOff>
    </xdr:from>
    <xdr:to>
      <xdr:col>12</xdr:col>
      <xdr:colOff>228600</xdr:colOff>
      <xdr:row>42</xdr:row>
      <xdr:rowOff>123825</xdr:rowOff>
    </xdr:to>
    <xdr:pic>
      <xdr:nvPicPr>
        <xdr:cNvPr id="6" name="Picture 5">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48300"/>
          <a:ext cx="7543800" cy="147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85725</xdr:rowOff>
    </xdr:from>
    <xdr:to>
      <xdr:col>12</xdr:col>
      <xdr:colOff>228600</xdr:colOff>
      <xdr:row>71</xdr:row>
      <xdr:rowOff>133350</xdr:rowOff>
    </xdr:to>
    <xdr:pic>
      <xdr:nvPicPr>
        <xdr:cNvPr id="8" name="Picture 7">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886575"/>
          <a:ext cx="7543800" cy="474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12</xdr:col>
      <xdr:colOff>190500</xdr:colOff>
      <xdr:row>101</xdr:row>
      <xdr:rowOff>9525</xdr:rowOff>
    </xdr:to>
    <xdr:pic>
      <xdr:nvPicPr>
        <xdr:cNvPr id="9" name="Picture 8">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658600"/>
          <a:ext cx="7505700" cy="470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100</xdr:row>
      <xdr:rowOff>9525</xdr:rowOff>
    </xdr:from>
    <xdr:to>
      <xdr:col>12</xdr:col>
      <xdr:colOff>228600</xdr:colOff>
      <xdr:row>119</xdr:row>
      <xdr:rowOff>47625</xdr:rowOff>
    </xdr:to>
    <xdr:pic>
      <xdr:nvPicPr>
        <xdr:cNvPr id="10" name="Picture 9">
          <a:extLst>
            <a:ext uri="{FF2B5EF4-FFF2-40B4-BE49-F238E27FC236}">
              <a16:creationId xmlns:a16="http://schemas.microsoft.com/office/drawing/2014/main" id="{00000000-0008-0000-15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 y="16202025"/>
          <a:ext cx="75342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104775</xdr:rowOff>
    </xdr:from>
    <xdr:to>
      <xdr:col>12</xdr:col>
      <xdr:colOff>219075</xdr:colOff>
      <xdr:row>151</xdr:row>
      <xdr:rowOff>104775</xdr:rowOff>
    </xdr:to>
    <xdr:pic>
      <xdr:nvPicPr>
        <xdr:cNvPr id="12" name="Picture 11">
          <a:extLst>
            <a:ext uri="{FF2B5EF4-FFF2-40B4-BE49-F238E27FC236}">
              <a16:creationId xmlns:a16="http://schemas.microsoft.com/office/drawing/2014/main" id="{00000000-0008-0000-1500-00000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9373850"/>
          <a:ext cx="7534275" cy="518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3</xdr:row>
      <xdr:rowOff>0</xdr:rowOff>
    </xdr:from>
    <xdr:to>
      <xdr:col>15</xdr:col>
      <xdr:colOff>123600</xdr:colOff>
      <xdr:row>5</xdr:row>
      <xdr:rowOff>133350</xdr:rowOff>
    </xdr:to>
    <xdr:sp macro="" textlink="">
      <xdr:nvSpPr>
        <xdr:cNvPr id="15" name="AutoShape 3">
          <a:hlinkClick xmlns:r="http://schemas.openxmlformats.org/officeDocument/2006/relationships" r:id="rId7" tooltip="Return To Main Menu"/>
          <a:extLst>
            <a:ext uri="{FF2B5EF4-FFF2-40B4-BE49-F238E27FC236}">
              <a16:creationId xmlns:a16="http://schemas.microsoft.com/office/drawing/2014/main" id="{00000000-0008-0000-1500-00000F000000}"/>
            </a:ext>
          </a:extLst>
        </xdr:cNvPr>
        <xdr:cNvSpPr>
          <a:spLocks noChangeArrowheads="1"/>
        </xdr:cNvSpPr>
      </xdr:nvSpPr>
      <xdr:spPr bwMode="auto">
        <a:xfrm>
          <a:off x="7924800" y="485775"/>
          <a:ext cx="1342800" cy="45720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fPrintsWithSheet="0"/>
  </xdr:twoCellAnchor>
  <xdr:twoCellAnchor>
    <xdr:from>
      <xdr:col>13</xdr:col>
      <xdr:colOff>0</xdr:colOff>
      <xdr:row>7</xdr:row>
      <xdr:rowOff>0</xdr:rowOff>
    </xdr:from>
    <xdr:to>
      <xdr:col>15</xdr:col>
      <xdr:colOff>123824</xdr:colOff>
      <xdr:row>9</xdr:row>
      <xdr:rowOff>133350</xdr:rowOff>
    </xdr:to>
    <xdr:sp macro="" textlink="">
      <xdr:nvSpPr>
        <xdr:cNvPr id="18" name="AutoShape 3">
          <a:hlinkClick xmlns:r="http://schemas.openxmlformats.org/officeDocument/2006/relationships" r:id="rId8" tooltip="Return To Guidance Notes"/>
          <a:extLst>
            <a:ext uri="{FF2B5EF4-FFF2-40B4-BE49-F238E27FC236}">
              <a16:creationId xmlns:a16="http://schemas.microsoft.com/office/drawing/2014/main" id="{00000000-0008-0000-1500-000012000000}"/>
            </a:ext>
          </a:extLst>
        </xdr:cNvPr>
        <xdr:cNvSpPr>
          <a:spLocks noChangeArrowheads="1"/>
        </xdr:cNvSpPr>
      </xdr:nvSpPr>
      <xdr:spPr bwMode="auto">
        <a:xfrm>
          <a:off x="7924800" y="1133475"/>
          <a:ext cx="1343024" cy="457200"/>
        </a:xfrm>
        <a:prstGeom prst="bevel">
          <a:avLst>
            <a:gd name="adj" fmla="val 6194"/>
          </a:avLst>
        </a:prstGeom>
        <a:solidFill>
          <a:schemeClr val="accent5">
            <a:lumMod val="7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ctr" rtl="0">
            <a:defRPr sz="1000"/>
          </a:pPr>
          <a:r>
            <a:rPr lang="en-GB" sz="1000" b="1" i="0" u="none" strike="noStrike" baseline="0">
              <a:solidFill>
                <a:srgbClr val="FFFFFF"/>
              </a:solidFill>
              <a:latin typeface="Arial"/>
              <a:cs typeface="Arial"/>
            </a:rPr>
            <a:t>Return To</a:t>
          </a:r>
        </a:p>
        <a:p>
          <a:pPr algn="ctr" rtl="0">
            <a:defRPr sz="1000"/>
          </a:pPr>
          <a:r>
            <a:rPr lang="en-GB" sz="1000" b="1" i="0" u="none" strike="noStrike" baseline="0">
              <a:solidFill>
                <a:srgbClr val="FFFFFF"/>
              </a:solidFill>
              <a:latin typeface="Arial"/>
              <a:cs typeface="Arial"/>
            </a:rPr>
            <a:t> Guidance Notes</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11</xdr:col>
      <xdr:colOff>485775</xdr:colOff>
      <xdr:row>25</xdr:row>
      <xdr:rowOff>38100</xdr:rowOff>
    </xdr:from>
    <xdr:to>
      <xdr:col>15</xdr:col>
      <xdr:colOff>285750</xdr:colOff>
      <xdr:row>29</xdr:row>
      <xdr:rowOff>85725</xdr:rowOff>
    </xdr:to>
    <xdr:sp macro="" textlink="">
      <xdr:nvSpPr>
        <xdr:cNvPr id="3075" name="AutoShape 3">
          <a:hlinkClick xmlns:r="http://schemas.openxmlformats.org/officeDocument/2006/relationships" r:id="rId1" tooltip="Return To Main Menu"/>
          <a:extLst>
            <a:ext uri="{FF2B5EF4-FFF2-40B4-BE49-F238E27FC236}">
              <a16:creationId xmlns:a16="http://schemas.microsoft.com/office/drawing/2014/main" id="{00000000-0008-0000-0200-0000030C0000}"/>
            </a:ext>
          </a:extLst>
        </xdr:cNvPr>
        <xdr:cNvSpPr>
          <a:spLocks noChangeArrowheads="1"/>
        </xdr:cNvSpPr>
      </xdr:nvSpPr>
      <xdr:spPr bwMode="auto">
        <a:xfrm>
          <a:off x="7191375" y="4229100"/>
          <a:ext cx="2238375" cy="695325"/>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t" upright="1"/>
        <a:lstStyle/>
        <a:p>
          <a:pPr algn="ctr" rtl="0">
            <a:defRPr sz="1000"/>
          </a:pPr>
          <a:r>
            <a:rPr lang="en-GB" sz="1600" b="1" i="0" u="none" strike="noStrike" baseline="0">
              <a:solidFill>
                <a:srgbClr val="FFFFFF"/>
              </a:solidFill>
              <a:latin typeface="Arial"/>
              <a:cs typeface="Arial"/>
            </a:rPr>
            <a:t>Return To </a:t>
          </a:r>
        </a:p>
        <a:p>
          <a:pPr algn="ctr" rtl="0">
            <a:defRPr sz="1000"/>
          </a:pPr>
          <a:r>
            <a:rPr lang="en-GB" sz="1600" b="1" i="0" u="none" strike="noStrike" baseline="0">
              <a:solidFill>
                <a:srgbClr val="FFFFFF"/>
              </a:solidFill>
              <a:latin typeface="Arial"/>
              <a:cs typeface="Arial"/>
            </a:rPr>
            <a:t>Main Menu</a:t>
          </a:r>
        </a:p>
      </xdr:txBody>
    </xdr:sp>
    <xdr:clientData/>
  </xdr:twoCellAnchor>
  <xdr:twoCellAnchor>
    <xdr:from>
      <xdr:col>3</xdr:col>
      <xdr:colOff>9525</xdr:colOff>
      <xdr:row>9</xdr:row>
      <xdr:rowOff>76200</xdr:rowOff>
    </xdr:from>
    <xdr:to>
      <xdr:col>6</xdr:col>
      <xdr:colOff>419100</xdr:colOff>
      <xdr:row>13</xdr:row>
      <xdr:rowOff>123825</xdr:rowOff>
    </xdr:to>
    <xdr:sp macro="" textlink="">
      <xdr:nvSpPr>
        <xdr:cNvPr id="3078" name="AutoShape 6">
          <a:hlinkClick xmlns:r="http://schemas.openxmlformats.org/officeDocument/2006/relationships" r:id="rId2" tooltip="Click For 1 Year Budget Plan"/>
          <a:extLst>
            <a:ext uri="{FF2B5EF4-FFF2-40B4-BE49-F238E27FC236}">
              <a16:creationId xmlns:a16="http://schemas.microsoft.com/office/drawing/2014/main" id="{00000000-0008-0000-0200-0000060C0000}"/>
            </a:ext>
          </a:extLst>
        </xdr:cNvPr>
        <xdr:cNvSpPr>
          <a:spLocks noChangeArrowheads="1"/>
        </xdr:cNvSpPr>
      </xdr:nvSpPr>
      <xdr:spPr bwMode="auto">
        <a:xfrm>
          <a:off x="1838325" y="1676400"/>
          <a:ext cx="2238375" cy="695325"/>
        </a:xfrm>
        <a:prstGeom prst="bevel">
          <a:avLst>
            <a:gd name="adj" fmla="val 6194"/>
          </a:avLst>
        </a:prstGeom>
        <a:solidFill>
          <a:srgbClr xmlns:mc="http://schemas.openxmlformats.org/markup-compatibility/2006" xmlns:a14="http://schemas.microsoft.com/office/drawing/2010/main" val="0066CC" mc:Ignorable="a14" a14:legacySpreadsheetColorIndex="3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t" upright="1"/>
        <a:lstStyle/>
        <a:p>
          <a:pPr algn="ctr" rtl="0">
            <a:defRPr sz="1000"/>
          </a:pPr>
          <a:r>
            <a:rPr lang="en-GB" sz="1600" b="1" i="0" u="none" strike="noStrike" baseline="0">
              <a:solidFill>
                <a:srgbClr val="FFFFFF"/>
              </a:solidFill>
              <a:latin typeface="Arial"/>
              <a:cs typeface="Arial"/>
            </a:rPr>
            <a:t>1 Year </a:t>
          </a:r>
        </a:p>
        <a:p>
          <a:pPr algn="ctr" rtl="0">
            <a:defRPr sz="1000"/>
          </a:pPr>
          <a:r>
            <a:rPr lang="en-GB" sz="1600" b="1" i="0" u="none" strike="noStrike" baseline="0">
              <a:solidFill>
                <a:srgbClr val="FFFFFF"/>
              </a:solidFill>
              <a:latin typeface="Arial"/>
              <a:cs typeface="Arial"/>
            </a:rPr>
            <a:t>Budget Plan</a:t>
          </a:r>
        </a:p>
      </xdr:txBody>
    </xdr:sp>
    <xdr:clientData/>
  </xdr:twoCellAnchor>
  <xdr:twoCellAnchor>
    <xdr:from>
      <xdr:col>3</xdr:col>
      <xdr:colOff>9525</xdr:colOff>
      <xdr:row>14</xdr:row>
      <xdr:rowOff>66675</xdr:rowOff>
    </xdr:from>
    <xdr:to>
      <xdr:col>6</xdr:col>
      <xdr:colOff>419100</xdr:colOff>
      <xdr:row>20</xdr:row>
      <xdr:rowOff>76200</xdr:rowOff>
    </xdr:to>
    <xdr:sp macro="" textlink="">
      <xdr:nvSpPr>
        <xdr:cNvPr id="3079" name="AutoShape 7">
          <a:hlinkClick xmlns:r="http://schemas.openxmlformats.org/officeDocument/2006/relationships" r:id="rId3" tooltip="Click For Budget Setting Checklist"/>
          <a:extLst>
            <a:ext uri="{FF2B5EF4-FFF2-40B4-BE49-F238E27FC236}">
              <a16:creationId xmlns:a16="http://schemas.microsoft.com/office/drawing/2014/main" id="{00000000-0008-0000-0200-0000070C0000}"/>
            </a:ext>
          </a:extLst>
        </xdr:cNvPr>
        <xdr:cNvSpPr>
          <a:spLocks noChangeArrowheads="1"/>
        </xdr:cNvSpPr>
      </xdr:nvSpPr>
      <xdr:spPr bwMode="auto">
        <a:xfrm>
          <a:off x="1838325" y="2476500"/>
          <a:ext cx="2238375" cy="981075"/>
        </a:xfrm>
        <a:prstGeom prst="bevel">
          <a:avLst>
            <a:gd name="adj" fmla="val 6194"/>
          </a:avLst>
        </a:prstGeom>
        <a:solidFill>
          <a:srgbClr xmlns:mc="http://schemas.openxmlformats.org/markup-compatibility/2006" xmlns:a14="http://schemas.microsoft.com/office/drawing/2010/main" val="0066CC" mc:Ignorable="a14" a14:legacySpreadsheetColorIndex="3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t" upright="1"/>
        <a:lstStyle/>
        <a:p>
          <a:pPr algn="ctr" rtl="0">
            <a:defRPr sz="1000"/>
          </a:pPr>
          <a:r>
            <a:rPr lang="en-GB" sz="1600" b="1" i="0" u="none" strike="noStrike" baseline="0">
              <a:solidFill>
                <a:srgbClr val="FFFFFF"/>
              </a:solidFill>
              <a:latin typeface="Arial"/>
              <a:cs typeface="Arial"/>
            </a:rPr>
            <a:t>Budget Setting Checklist</a:t>
          </a:r>
        </a:p>
        <a:p>
          <a:pPr algn="ctr" rtl="0">
            <a:defRPr sz="1000"/>
          </a:pPr>
          <a:r>
            <a:rPr lang="en-GB" sz="1000" b="1" i="0" u="none" strike="noStrike" baseline="0">
              <a:solidFill>
                <a:srgbClr val="FFFFFF"/>
              </a:solidFill>
              <a:latin typeface="Arial"/>
              <a:cs typeface="Arial"/>
            </a:rPr>
            <a:t>Please complete before submitting Budget Plan</a:t>
          </a:r>
        </a:p>
      </xdr:txBody>
    </xdr:sp>
    <xdr:clientData/>
  </xdr:twoCellAnchor>
  <xdr:twoCellAnchor>
    <xdr:from>
      <xdr:col>3</xdr:col>
      <xdr:colOff>9525</xdr:colOff>
      <xdr:row>21</xdr:row>
      <xdr:rowOff>47625</xdr:rowOff>
    </xdr:from>
    <xdr:to>
      <xdr:col>6</xdr:col>
      <xdr:colOff>419100</xdr:colOff>
      <xdr:row>25</xdr:row>
      <xdr:rowOff>95250</xdr:rowOff>
    </xdr:to>
    <xdr:sp macro="" textlink="">
      <xdr:nvSpPr>
        <xdr:cNvPr id="3080" name="AutoShape 8">
          <a:hlinkClick xmlns:r="http://schemas.openxmlformats.org/officeDocument/2006/relationships" r:id="rId4" tooltip="Click For Virements"/>
          <a:extLst>
            <a:ext uri="{FF2B5EF4-FFF2-40B4-BE49-F238E27FC236}">
              <a16:creationId xmlns:a16="http://schemas.microsoft.com/office/drawing/2014/main" id="{00000000-0008-0000-0200-0000080C0000}"/>
            </a:ext>
          </a:extLst>
        </xdr:cNvPr>
        <xdr:cNvSpPr>
          <a:spLocks noChangeArrowheads="1"/>
        </xdr:cNvSpPr>
      </xdr:nvSpPr>
      <xdr:spPr bwMode="auto">
        <a:xfrm>
          <a:off x="1838325" y="3590925"/>
          <a:ext cx="2238375" cy="695325"/>
        </a:xfrm>
        <a:prstGeom prst="bevel">
          <a:avLst>
            <a:gd name="adj" fmla="val 6194"/>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600" b="1" i="0" u="none" strike="noStrike" baseline="0">
              <a:solidFill>
                <a:srgbClr val="000080"/>
              </a:solidFill>
              <a:latin typeface="Arial"/>
              <a:cs typeface="Arial"/>
            </a:rPr>
            <a:t>Virements</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2695575</xdr:colOff>
          <xdr:row>7</xdr:row>
          <xdr:rowOff>28575</xdr:rowOff>
        </xdr:from>
        <xdr:to>
          <xdr:col>8</xdr:col>
          <xdr:colOff>6286500</xdr:colOff>
          <xdr:row>8</xdr:row>
          <xdr:rowOff>190500</xdr:rowOff>
        </xdr:to>
        <xdr:sp macro="" textlink="">
          <xdr:nvSpPr>
            <xdr:cNvPr id="4104" name="CheckBox1" hidden="1">
              <a:extLst>
                <a:ext uri="{63B3BB69-23CF-44E3-9099-C40C66FF867C}">
                  <a14:compatExt spid="_x0000_s4104"/>
                </a:ext>
                <a:ext uri="{FF2B5EF4-FFF2-40B4-BE49-F238E27FC236}">
                  <a16:creationId xmlns:a16="http://schemas.microsoft.com/office/drawing/2014/main" id="{00000000-0008-0000-0300-000008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2512219</xdr:colOff>
      <xdr:row>0</xdr:row>
      <xdr:rowOff>66674</xdr:rowOff>
    </xdr:from>
    <xdr:to>
      <xdr:col>8</xdr:col>
      <xdr:colOff>3607594</xdr:colOff>
      <xdr:row>0</xdr:row>
      <xdr:rowOff>678656</xdr:rowOff>
    </xdr:to>
    <xdr:sp macro="" textlink="">
      <xdr:nvSpPr>
        <xdr:cNvPr id="4105" name="AutoShape 9">
          <a:hlinkClick xmlns:r="http://schemas.openxmlformats.org/officeDocument/2006/relationships" r:id="rId1" tooltip="Return To Main Menu"/>
          <a:extLst>
            <a:ext uri="{FF2B5EF4-FFF2-40B4-BE49-F238E27FC236}">
              <a16:creationId xmlns:a16="http://schemas.microsoft.com/office/drawing/2014/main" id="{00000000-0008-0000-0300-000009100000}"/>
            </a:ext>
          </a:extLst>
        </xdr:cNvPr>
        <xdr:cNvSpPr>
          <a:spLocks noChangeArrowheads="1"/>
        </xdr:cNvSpPr>
      </xdr:nvSpPr>
      <xdr:spPr bwMode="auto">
        <a:xfrm>
          <a:off x="10370344" y="66674"/>
          <a:ext cx="1095375" cy="611982"/>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fPrintsWithSheet="0"/>
  </xdr:twoCellAnchor>
  <xdr:twoCellAnchor>
    <xdr:from>
      <xdr:col>8</xdr:col>
      <xdr:colOff>1297781</xdr:colOff>
      <xdr:row>0</xdr:row>
      <xdr:rowOff>66674</xdr:rowOff>
    </xdr:from>
    <xdr:to>
      <xdr:col>8</xdr:col>
      <xdr:colOff>2369342</xdr:colOff>
      <xdr:row>0</xdr:row>
      <xdr:rowOff>666749</xdr:rowOff>
    </xdr:to>
    <xdr:sp macro="" textlink="">
      <xdr:nvSpPr>
        <xdr:cNvPr id="4106" name="AutoShape 10">
          <a:hlinkClick xmlns:r="http://schemas.openxmlformats.org/officeDocument/2006/relationships" r:id="rId2" tooltip="Click For 1 Year Budget Plan Menu"/>
          <a:extLst>
            <a:ext uri="{FF2B5EF4-FFF2-40B4-BE49-F238E27FC236}">
              <a16:creationId xmlns:a16="http://schemas.microsoft.com/office/drawing/2014/main" id="{00000000-0008-0000-0300-00000A100000}"/>
            </a:ext>
          </a:extLst>
        </xdr:cNvPr>
        <xdr:cNvSpPr>
          <a:spLocks noChangeArrowheads="1"/>
        </xdr:cNvSpPr>
      </xdr:nvSpPr>
      <xdr:spPr bwMode="auto">
        <a:xfrm>
          <a:off x="9155906" y="66674"/>
          <a:ext cx="1071561" cy="600075"/>
        </a:xfrm>
        <a:prstGeom prst="bevel">
          <a:avLst>
            <a:gd name="adj" fmla="val 6194"/>
          </a:avLst>
        </a:prstGeom>
        <a:solidFill>
          <a:srgbClr xmlns:mc="http://schemas.openxmlformats.org/markup-compatibility/2006" xmlns:a14="http://schemas.microsoft.com/office/drawing/2010/main" val="0066CC" mc:Ignorable="a14" a14:legacySpreadsheetColorIndex="3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ctr" rtl="0">
            <a:defRPr sz="1000"/>
          </a:pPr>
          <a:r>
            <a:rPr lang="en-GB" sz="800" b="1" i="0" u="none" strike="noStrike" baseline="0">
              <a:solidFill>
                <a:srgbClr val="FFFFFF"/>
              </a:solidFill>
              <a:latin typeface="Arial"/>
              <a:cs typeface="Arial"/>
            </a:rPr>
            <a:t>1 Year </a:t>
          </a:r>
        </a:p>
        <a:p>
          <a:pPr algn="ctr" rtl="0">
            <a:defRPr sz="1000"/>
          </a:pPr>
          <a:r>
            <a:rPr lang="en-GB" sz="800" b="1" i="0" u="none" strike="noStrike" baseline="0">
              <a:solidFill>
                <a:srgbClr val="FFFFFF"/>
              </a:solidFill>
              <a:latin typeface="Arial"/>
              <a:cs typeface="Arial"/>
            </a:rPr>
            <a:t>Budget Plan </a:t>
          </a:r>
        </a:p>
        <a:p>
          <a:pPr algn="ctr" rtl="0">
            <a:defRPr sz="1000"/>
          </a:pPr>
          <a:r>
            <a:rPr lang="en-GB" sz="800" b="1" i="0" u="none" strike="noStrike" baseline="0">
              <a:solidFill>
                <a:srgbClr val="FFFFFF"/>
              </a:solidFill>
              <a:latin typeface="Arial"/>
              <a:cs typeface="Arial"/>
            </a:rPr>
            <a:t>Menu</a:t>
          </a:r>
        </a:p>
      </xdr:txBody>
    </xdr:sp>
    <xdr:clientData fPrintsWithSheet="0"/>
  </xdr:twoCellAnchor>
  <xdr:twoCellAnchor>
    <xdr:from>
      <xdr:col>8</xdr:col>
      <xdr:colOff>250032</xdr:colOff>
      <xdr:row>0</xdr:row>
      <xdr:rowOff>66674</xdr:rowOff>
    </xdr:from>
    <xdr:to>
      <xdr:col>8</xdr:col>
      <xdr:colOff>1121569</xdr:colOff>
      <xdr:row>0</xdr:row>
      <xdr:rowOff>678655</xdr:rowOff>
    </xdr:to>
    <xdr:sp macro="[0]!Print_BP" textlink="">
      <xdr:nvSpPr>
        <xdr:cNvPr id="4107" name="AutoShape 11">
          <a:extLst>
            <a:ext uri="{FF2B5EF4-FFF2-40B4-BE49-F238E27FC236}">
              <a16:creationId xmlns:a16="http://schemas.microsoft.com/office/drawing/2014/main" id="{00000000-0008-0000-0300-00000B100000}"/>
            </a:ext>
          </a:extLst>
        </xdr:cNvPr>
        <xdr:cNvSpPr>
          <a:spLocks noChangeArrowheads="1"/>
        </xdr:cNvSpPr>
      </xdr:nvSpPr>
      <xdr:spPr bwMode="auto">
        <a:xfrm>
          <a:off x="8108157" y="66674"/>
          <a:ext cx="871537" cy="611981"/>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Budget Plan</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0</xdr:colOff>
          <xdr:row>0</xdr:row>
          <xdr:rowOff>66675</xdr:rowOff>
        </xdr:from>
        <xdr:to>
          <xdr:col>6</xdr:col>
          <xdr:colOff>847725</xdr:colOff>
          <xdr:row>0</xdr:row>
          <xdr:rowOff>619125</xdr:rowOff>
        </xdr:to>
        <xdr:sp macro="" textlink="">
          <xdr:nvSpPr>
            <xdr:cNvPr id="2" name="ToggleButton1" hidden="1">
              <a:extLst>
                <a:ext uri="{63B3BB69-23CF-44E3-9099-C40C66FF867C}">
                  <a14:compatExt spid="_x0000_s4105"/>
                </a:ext>
                <a:ext uri="{FF2B5EF4-FFF2-40B4-BE49-F238E27FC236}">
                  <a16:creationId xmlns:a16="http://schemas.microsoft.com/office/drawing/2014/main" id="{00000000-0008-0000-0300-000002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3690937</xdr:colOff>
      <xdr:row>0</xdr:row>
      <xdr:rowOff>71436</xdr:rowOff>
    </xdr:from>
    <xdr:to>
      <xdr:col>8</xdr:col>
      <xdr:colOff>4702969</xdr:colOff>
      <xdr:row>0</xdr:row>
      <xdr:rowOff>666749</xdr:rowOff>
    </xdr:to>
    <xdr:sp macro="" textlink="">
      <xdr:nvSpPr>
        <xdr:cNvPr id="8" name="AutoShape 4">
          <a:hlinkClick xmlns:r="http://schemas.openxmlformats.org/officeDocument/2006/relationships" r:id="rId3" tooltip="Return To Report Menu"/>
          <a:extLst>
            <a:ext uri="{FF2B5EF4-FFF2-40B4-BE49-F238E27FC236}">
              <a16:creationId xmlns:a16="http://schemas.microsoft.com/office/drawing/2014/main" id="{00000000-0008-0000-0300-000008000000}"/>
            </a:ext>
          </a:extLst>
        </xdr:cNvPr>
        <xdr:cNvSpPr>
          <a:spLocks noChangeArrowheads="1"/>
        </xdr:cNvSpPr>
      </xdr:nvSpPr>
      <xdr:spPr bwMode="auto">
        <a:xfrm>
          <a:off x="11549062" y="71436"/>
          <a:ext cx="1012032" cy="595313"/>
        </a:xfrm>
        <a:prstGeom prst="bevel">
          <a:avLst>
            <a:gd name="adj" fmla="val 6194"/>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ctr" upright="1"/>
        <a:lstStyle/>
        <a:p>
          <a:pPr algn="ctr" rtl="0">
            <a:defRPr sz="1000"/>
          </a:pPr>
          <a:r>
            <a:rPr lang="en-GB" sz="800" b="1" i="0" u="none" strike="noStrike" baseline="0">
              <a:solidFill>
                <a:srgbClr val="000080"/>
              </a:solidFill>
              <a:latin typeface="Arial"/>
              <a:cs typeface="Arial"/>
            </a:rPr>
            <a:t>Return To </a:t>
          </a:r>
        </a:p>
        <a:p>
          <a:pPr algn="ctr" rtl="0">
            <a:defRPr sz="1000"/>
          </a:pPr>
          <a:r>
            <a:rPr lang="en-GB" sz="800" b="1" i="0" u="none" strike="noStrike" baseline="0">
              <a:solidFill>
                <a:srgbClr val="000080"/>
              </a:solidFill>
              <a:latin typeface="Arial"/>
              <a:cs typeface="Arial"/>
            </a:rPr>
            <a:t>Report Menu</a:t>
          </a:r>
        </a:p>
      </xdr:txBody>
    </xdr:sp>
    <xdr:clientData fPrintsWithSheet="0"/>
  </xdr:twoCellAnchor>
  <xdr:oneCellAnchor>
    <xdr:from>
      <xdr:col>8</xdr:col>
      <xdr:colOff>892969</xdr:colOff>
      <xdr:row>8</xdr:row>
      <xdr:rowOff>119063</xdr:rowOff>
    </xdr:from>
    <xdr:ext cx="184731" cy="264560"/>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8751094" y="27384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10</xdr:col>
      <xdr:colOff>19050</xdr:colOff>
      <xdr:row>0</xdr:row>
      <xdr:rowOff>38100</xdr:rowOff>
    </xdr:from>
    <xdr:to>
      <xdr:col>10</xdr:col>
      <xdr:colOff>590550</xdr:colOff>
      <xdr:row>0</xdr:row>
      <xdr:rowOff>400050</xdr:rowOff>
    </xdr:to>
    <xdr:sp macro="[0]!PrintPage" textlink="">
      <xdr:nvSpPr>
        <xdr:cNvPr id="6146" name="AutoShape 2">
          <a:extLst>
            <a:ext uri="{FF2B5EF4-FFF2-40B4-BE49-F238E27FC236}">
              <a16:creationId xmlns:a16="http://schemas.microsoft.com/office/drawing/2014/main" id="{00000000-0008-0000-0400-000002180000}"/>
            </a:ext>
          </a:extLst>
        </xdr:cNvPr>
        <xdr:cNvSpPr>
          <a:spLocks noChangeArrowheads="1"/>
        </xdr:cNvSpPr>
      </xdr:nvSpPr>
      <xdr:spPr bwMode="auto">
        <a:xfrm>
          <a:off x="5753100" y="38100"/>
          <a:ext cx="571500" cy="361950"/>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Page</a:t>
          </a:r>
        </a:p>
      </xdr:txBody>
    </xdr:sp>
    <xdr:clientData fPrintsWithSheet="0"/>
  </xdr:twoCellAnchor>
  <xdr:twoCellAnchor>
    <xdr:from>
      <xdr:col>11</xdr:col>
      <xdr:colOff>57150</xdr:colOff>
      <xdr:row>0</xdr:row>
      <xdr:rowOff>38100</xdr:rowOff>
    </xdr:from>
    <xdr:to>
      <xdr:col>12</xdr:col>
      <xdr:colOff>352425</xdr:colOff>
      <xdr:row>0</xdr:row>
      <xdr:rowOff>400050</xdr:rowOff>
    </xdr:to>
    <xdr:sp macro="" textlink="">
      <xdr:nvSpPr>
        <xdr:cNvPr id="6147" name="AutoShape 3">
          <a:hlinkClick xmlns:r="http://schemas.openxmlformats.org/officeDocument/2006/relationships" r:id="rId1" tooltip="Click For 1 Year Budget Plan Menu"/>
          <a:extLst>
            <a:ext uri="{FF2B5EF4-FFF2-40B4-BE49-F238E27FC236}">
              <a16:creationId xmlns:a16="http://schemas.microsoft.com/office/drawing/2014/main" id="{00000000-0008-0000-0400-000003180000}"/>
            </a:ext>
          </a:extLst>
        </xdr:cNvPr>
        <xdr:cNvSpPr>
          <a:spLocks noChangeArrowheads="1"/>
        </xdr:cNvSpPr>
      </xdr:nvSpPr>
      <xdr:spPr bwMode="auto">
        <a:xfrm>
          <a:off x="6400800" y="38100"/>
          <a:ext cx="904875" cy="361950"/>
        </a:xfrm>
        <a:prstGeom prst="bevel">
          <a:avLst>
            <a:gd name="adj" fmla="val 6194"/>
          </a:avLst>
        </a:prstGeom>
        <a:solidFill>
          <a:srgbClr xmlns:mc="http://schemas.openxmlformats.org/markup-compatibility/2006" xmlns:a14="http://schemas.microsoft.com/office/drawing/2010/main" val="0066CC" mc:Ignorable="a14" a14:legacySpreadsheetColorIndex="3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800" b="1" i="0" u="none" strike="noStrike" baseline="0">
              <a:solidFill>
                <a:srgbClr val="FFFFFF"/>
              </a:solidFill>
              <a:latin typeface="Arial"/>
              <a:cs typeface="Arial"/>
            </a:rPr>
            <a:t>1 Year Budget Plan Menu</a:t>
          </a:r>
        </a:p>
      </xdr:txBody>
    </xdr:sp>
    <xdr:clientData fPrintsWithSheet="0"/>
  </xdr:twoCellAnchor>
  <xdr:twoCellAnchor>
    <xdr:from>
      <xdr:col>12</xdr:col>
      <xdr:colOff>419100</xdr:colOff>
      <xdr:row>0</xdr:row>
      <xdr:rowOff>38100</xdr:rowOff>
    </xdr:from>
    <xdr:to>
      <xdr:col>14</xdr:col>
      <xdr:colOff>66675</xdr:colOff>
      <xdr:row>0</xdr:row>
      <xdr:rowOff>400050</xdr:rowOff>
    </xdr:to>
    <xdr:sp macro="" textlink="">
      <xdr:nvSpPr>
        <xdr:cNvPr id="6148" name="AutoShape 4">
          <a:hlinkClick xmlns:r="http://schemas.openxmlformats.org/officeDocument/2006/relationships" r:id="rId2" tooltip="Return To Main Menu"/>
          <a:extLst>
            <a:ext uri="{FF2B5EF4-FFF2-40B4-BE49-F238E27FC236}">
              <a16:creationId xmlns:a16="http://schemas.microsoft.com/office/drawing/2014/main" id="{00000000-0008-0000-0400-000004180000}"/>
            </a:ext>
          </a:extLst>
        </xdr:cNvPr>
        <xdr:cNvSpPr>
          <a:spLocks noChangeArrowheads="1"/>
        </xdr:cNvSpPr>
      </xdr:nvSpPr>
      <xdr:spPr bwMode="auto">
        <a:xfrm>
          <a:off x="7372350" y="38100"/>
          <a:ext cx="866775" cy="36195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12</xdr:col>
      <xdr:colOff>19050</xdr:colOff>
      <xdr:row>20</xdr:row>
      <xdr:rowOff>133350</xdr:rowOff>
    </xdr:from>
    <xdr:to>
      <xdr:col>15</xdr:col>
      <xdr:colOff>428625</xdr:colOff>
      <xdr:row>25</xdr:row>
      <xdr:rowOff>19050</xdr:rowOff>
    </xdr:to>
    <xdr:sp macro="" textlink="">
      <xdr:nvSpPr>
        <xdr:cNvPr id="11265" name="AutoShape 1">
          <a:hlinkClick xmlns:r="http://schemas.openxmlformats.org/officeDocument/2006/relationships" r:id="rId1" tooltip="Return To Main Menu"/>
          <a:extLst>
            <a:ext uri="{FF2B5EF4-FFF2-40B4-BE49-F238E27FC236}">
              <a16:creationId xmlns:a16="http://schemas.microsoft.com/office/drawing/2014/main" id="{00000000-0008-0000-0500-0000012C0000}"/>
            </a:ext>
          </a:extLst>
        </xdr:cNvPr>
        <xdr:cNvSpPr>
          <a:spLocks noChangeArrowheads="1"/>
        </xdr:cNvSpPr>
      </xdr:nvSpPr>
      <xdr:spPr bwMode="auto">
        <a:xfrm>
          <a:off x="7334250" y="3514725"/>
          <a:ext cx="2238375" cy="695325"/>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ctr" upright="1"/>
        <a:lstStyle/>
        <a:p>
          <a:pPr algn="ctr" rtl="0">
            <a:defRPr sz="1000"/>
          </a:pPr>
          <a:r>
            <a:rPr lang="en-GB" sz="1600" b="1" i="0" u="none" strike="noStrike" baseline="0">
              <a:solidFill>
                <a:srgbClr val="FFFFFF"/>
              </a:solidFill>
              <a:latin typeface="Arial"/>
              <a:cs typeface="Arial"/>
            </a:rPr>
            <a:t>Return To </a:t>
          </a:r>
        </a:p>
        <a:p>
          <a:pPr algn="ctr" rtl="0">
            <a:defRPr sz="1000"/>
          </a:pPr>
          <a:r>
            <a:rPr lang="en-GB" sz="1600" b="1" i="0" u="none" strike="noStrike" baseline="0">
              <a:solidFill>
                <a:srgbClr val="FFFFFF"/>
              </a:solidFill>
              <a:latin typeface="Arial"/>
              <a:cs typeface="Arial"/>
            </a:rPr>
            <a:t>Main Menu</a:t>
          </a:r>
        </a:p>
      </xdr:txBody>
    </xdr:sp>
    <xdr:clientData/>
  </xdr:twoCellAnchor>
  <xdr:twoCellAnchor>
    <xdr:from>
      <xdr:col>1</xdr:col>
      <xdr:colOff>438151</xdr:colOff>
      <xdr:row>7</xdr:row>
      <xdr:rowOff>152400</xdr:rowOff>
    </xdr:from>
    <xdr:to>
      <xdr:col>4</xdr:col>
      <xdr:colOff>285751</xdr:colOff>
      <xdr:row>14</xdr:row>
      <xdr:rowOff>66675</xdr:rowOff>
    </xdr:to>
    <xdr:sp macro="" textlink="">
      <xdr:nvSpPr>
        <xdr:cNvPr id="11266" name="AutoShape 2">
          <a:hlinkClick xmlns:r="http://schemas.openxmlformats.org/officeDocument/2006/relationships" r:id="rId2" tooltip="Click For Budget Report For Governors"/>
          <a:extLst>
            <a:ext uri="{FF2B5EF4-FFF2-40B4-BE49-F238E27FC236}">
              <a16:creationId xmlns:a16="http://schemas.microsoft.com/office/drawing/2014/main" id="{00000000-0008-0000-0500-0000022C0000}"/>
            </a:ext>
          </a:extLst>
        </xdr:cNvPr>
        <xdr:cNvSpPr>
          <a:spLocks noChangeArrowheads="1"/>
        </xdr:cNvSpPr>
      </xdr:nvSpPr>
      <xdr:spPr bwMode="auto">
        <a:xfrm>
          <a:off x="1047751" y="1428750"/>
          <a:ext cx="1676400" cy="1047750"/>
        </a:xfrm>
        <a:prstGeom prst="bevel">
          <a:avLst>
            <a:gd name="adj" fmla="val 6194"/>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ctr" upright="1"/>
        <a:lstStyle/>
        <a:p>
          <a:pPr algn="ctr" rtl="0">
            <a:defRPr sz="1000"/>
          </a:pPr>
          <a:r>
            <a:rPr lang="en-GB" sz="1600" b="1" i="0" u="none" strike="noStrike" baseline="0">
              <a:solidFill>
                <a:srgbClr val="000080"/>
              </a:solidFill>
              <a:latin typeface="Arial"/>
              <a:cs typeface="Arial"/>
            </a:rPr>
            <a:t>Budget Report For Governors </a:t>
          </a:r>
          <a:r>
            <a:rPr lang="en-GB" sz="1000" b="1" i="0" u="none" strike="noStrike" baseline="0">
              <a:solidFill>
                <a:srgbClr val="000080"/>
              </a:solidFill>
              <a:latin typeface="Arial"/>
              <a:cs typeface="Arial"/>
            </a:rPr>
            <a:t>(Budget Plan)</a:t>
          </a:r>
        </a:p>
      </xdr:txBody>
    </xdr:sp>
    <xdr:clientData/>
  </xdr:twoCellAnchor>
  <xdr:twoCellAnchor>
    <xdr:from>
      <xdr:col>8</xdr:col>
      <xdr:colOff>542926</xdr:colOff>
      <xdr:row>8</xdr:row>
      <xdr:rowOff>0</xdr:rowOff>
    </xdr:from>
    <xdr:to>
      <xdr:col>11</xdr:col>
      <xdr:colOff>390526</xdr:colOff>
      <xdr:row>14</xdr:row>
      <xdr:rowOff>76200</xdr:rowOff>
    </xdr:to>
    <xdr:sp macro="" textlink="">
      <xdr:nvSpPr>
        <xdr:cNvPr id="11267" name="AutoShape 3">
          <a:hlinkClick xmlns:r="http://schemas.openxmlformats.org/officeDocument/2006/relationships" r:id="rId3" tooltip="Click For Virement Report"/>
          <a:extLst>
            <a:ext uri="{FF2B5EF4-FFF2-40B4-BE49-F238E27FC236}">
              <a16:creationId xmlns:a16="http://schemas.microsoft.com/office/drawing/2014/main" id="{00000000-0008-0000-0500-0000032C0000}"/>
            </a:ext>
          </a:extLst>
        </xdr:cNvPr>
        <xdr:cNvSpPr>
          <a:spLocks noChangeArrowheads="1"/>
        </xdr:cNvSpPr>
      </xdr:nvSpPr>
      <xdr:spPr bwMode="auto">
        <a:xfrm>
          <a:off x="5419726" y="1438275"/>
          <a:ext cx="1676400" cy="1047750"/>
        </a:xfrm>
        <a:prstGeom prst="bevel">
          <a:avLst>
            <a:gd name="adj" fmla="val 6194"/>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ctr" upright="1"/>
        <a:lstStyle/>
        <a:p>
          <a:pPr algn="ctr" rtl="0">
            <a:defRPr sz="1000"/>
          </a:pPr>
          <a:r>
            <a:rPr lang="en-GB" sz="1600" b="1" i="0" u="none" strike="noStrike" baseline="0">
              <a:solidFill>
                <a:srgbClr val="000080"/>
              </a:solidFill>
              <a:latin typeface="Arial"/>
              <a:cs typeface="Arial"/>
            </a:rPr>
            <a:t>Virement </a:t>
          </a:r>
        </a:p>
        <a:p>
          <a:pPr algn="ctr" rtl="0">
            <a:defRPr sz="1000"/>
          </a:pPr>
          <a:r>
            <a:rPr lang="en-GB" sz="1600" b="1" i="0" u="none" strike="noStrike" baseline="0">
              <a:solidFill>
                <a:srgbClr val="000080"/>
              </a:solidFill>
              <a:latin typeface="Arial"/>
              <a:cs typeface="Arial"/>
            </a:rPr>
            <a:t>Report</a:t>
          </a:r>
        </a:p>
      </xdr:txBody>
    </xdr:sp>
    <xdr:clientData/>
  </xdr:twoCellAnchor>
  <xdr:twoCellAnchor>
    <xdr:from>
      <xdr:col>12</xdr:col>
      <xdr:colOff>228601</xdr:colOff>
      <xdr:row>8</xdr:row>
      <xdr:rowOff>0</xdr:rowOff>
    </xdr:from>
    <xdr:to>
      <xdr:col>15</xdr:col>
      <xdr:colOff>76201</xdr:colOff>
      <xdr:row>14</xdr:row>
      <xdr:rowOff>76200</xdr:rowOff>
    </xdr:to>
    <xdr:sp macro="" textlink="">
      <xdr:nvSpPr>
        <xdr:cNvPr id="6" name="AutoShape 2">
          <a:hlinkClick xmlns:r="http://schemas.openxmlformats.org/officeDocument/2006/relationships" r:id="rId4" tooltip="Click For Management Report"/>
          <a:extLst>
            <a:ext uri="{FF2B5EF4-FFF2-40B4-BE49-F238E27FC236}">
              <a16:creationId xmlns:a16="http://schemas.microsoft.com/office/drawing/2014/main" id="{00000000-0008-0000-0500-000006000000}"/>
            </a:ext>
          </a:extLst>
        </xdr:cNvPr>
        <xdr:cNvSpPr>
          <a:spLocks noChangeArrowheads="1"/>
        </xdr:cNvSpPr>
      </xdr:nvSpPr>
      <xdr:spPr bwMode="auto">
        <a:xfrm>
          <a:off x="7543801" y="1438275"/>
          <a:ext cx="1676400" cy="1047750"/>
        </a:xfrm>
        <a:prstGeom prst="bevel">
          <a:avLst>
            <a:gd name="adj" fmla="val 6194"/>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ctr" upright="1"/>
        <a:lstStyle/>
        <a:p>
          <a:pPr algn="ctr" rtl="0">
            <a:defRPr sz="1000"/>
          </a:pPr>
          <a:r>
            <a:rPr lang="en-GB" sz="1600" b="1" i="0" u="none" strike="noStrike" baseline="0">
              <a:solidFill>
                <a:srgbClr val="000080"/>
              </a:solidFill>
              <a:latin typeface="Arial"/>
              <a:cs typeface="Arial"/>
            </a:rPr>
            <a:t>Management Summary Report</a:t>
          </a:r>
        </a:p>
      </xdr:txBody>
    </xdr:sp>
    <xdr:clientData/>
  </xdr:twoCellAnchor>
  <xdr:twoCellAnchor>
    <xdr:from>
      <xdr:col>5</xdr:col>
      <xdr:colOff>190501</xdr:colOff>
      <xdr:row>8</xdr:row>
      <xdr:rowOff>0</xdr:rowOff>
    </xdr:from>
    <xdr:to>
      <xdr:col>8</xdr:col>
      <xdr:colOff>38101</xdr:colOff>
      <xdr:row>14</xdr:row>
      <xdr:rowOff>76200</xdr:rowOff>
    </xdr:to>
    <xdr:sp macro="" textlink="">
      <xdr:nvSpPr>
        <xdr:cNvPr id="11" name="AutoShape 3">
          <a:hlinkClick xmlns:r="http://schemas.openxmlformats.org/officeDocument/2006/relationships" r:id="rId5" tooltip="Click For Outturn Report"/>
          <a:extLst>
            <a:ext uri="{FF2B5EF4-FFF2-40B4-BE49-F238E27FC236}">
              <a16:creationId xmlns:a16="http://schemas.microsoft.com/office/drawing/2014/main" id="{00000000-0008-0000-0500-00000B000000}"/>
            </a:ext>
          </a:extLst>
        </xdr:cNvPr>
        <xdr:cNvSpPr>
          <a:spLocks noChangeArrowheads="1"/>
        </xdr:cNvSpPr>
      </xdr:nvSpPr>
      <xdr:spPr bwMode="auto">
        <a:xfrm>
          <a:off x="3238501" y="1438275"/>
          <a:ext cx="1676400" cy="1047750"/>
        </a:xfrm>
        <a:prstGeom prst="bevel">
          <a:avLst>
            <a:gd name="adj" fmla="val 6194"/>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ctr" upright="1"/>
        <a:lstStyle/>
        <a:p>
          <a:pPr algn="ctr" rtl="0">
            <a:defRPr sz="1000"/>
          </a:pPr>
          <a:r>
            <a:rPr lang="en-GB" sz="1600" b="1" i="0" u="none" strike="noStrike" baseline="0">
              <a:solidFill>
                <a:srgbClr val="000080"/>
              </a:solidFill>
              <a:latin typeface="Arial"/>
              <a:cs typeface="Arial"/>
            </a:rPr>
            <a:t>Outturn </a:t>
          </a:r>
        </a:p>
        <a:p>
          <a:pPr algn="ctr" rtl="0">
            <a:defRPr sz="1000"/>
          </a:pPr>
          <a:r>
            <a:rPr lang="en-GB" sz="1600" b="1" i="0" u="none" strike="noStrike" baseline="0">
              <a:solidFill>
                <a:srgbClr val="000080"/>
              </a:solidFill>
              <a:latin typeface="Arial"/>
              <a:cs typeface="Arial"/>
            </a:rPr>
            <a:t>Report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131109</xdr:colOff>
      <xdr:row>0</xdr:row>
      <xdr:rowOff>38099</xdr:rowOff>
    </xdr:from>
    <xdr:to>
      <xdr:col>10</xdr:col>
      <xdr:colOff>698126</xdr:colOff>
      <xdr:row>0</xdr:row>
      <xdr:rowOff>440530</xdr:rowOff>
    </xdr:to>
    <xdr:sp macro="[0]!Print_MS" textlink="">
      <xdr:nvSpPr>
        <xdr:cNvPr id="2" name="AutoShape 1">
          <a:extLst>
            <a:ext uri="{FF2B5EF4-FFF2-40B4-BE49-F238E27FC236}">
              <a16:creationId xmlns:a16="http://schemas.microsoft.com/office/drawing/2014/main" id="{00000000-0008-0000-0600-000002000000}"/>
            </a:ext>
          </a:extLst>
        </xdr:cNvPr>
        <xdr:cNvSpPr>
          <a:spLocks noChangeArrowheads="1"/>
        </xdr:cNvSpPr>
      </xdr:nvSpPr>
      <xdr:spPr bwMode="auto">
        <a:xfrm>
          <a:off x="6465234" y="38099"/>
          <a:ext cx="567017" cy="402431"/>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Page</a:t>
          </a:r>
        </a:p>
      </xdr:txBody>
    </xdr:sp>
    <xdr:clientData fPrintsWithSheet="0"/>
  </xdr:twoCellAnchor>
  <xdr:twoCellAnchor>
    <xdr:from>
      <xdr:col>10</xdr:col>
      <xdr:colOff>771525</xdr:colOff>
      <xdr:row>0</xdr:row>
      <xdr:rowOff>38099</xdr:rowOff>
    </xdr:from>
    <xdr:to>
      <xdr:col>11</xdr:col>
      <xdr:colOff>571500</xdr:colOff>
      <xdr:row>0</xdr:row>
      <xdr:rowOff>428624</xdr:rowOff>
    </xdr:to>
    <xdr:sp macro="" textlink="">
      <xdr:nvSpPr>
        <xdr:cNvPr id="5" name="AutoShape 4">
          <a:hlinkClick xmlns:r="http://schemas.openxmlformats.org/officeDocument/2006/relationships" r:id="rId1" tooltip="Return To Report Menu"/>
          <a:extLst>
            <a:ext uri="{FF2B5EF4-FFF2-40B4-BE49-F238E27FC236}">
              <a16:creationId xmlns:a16="http://schemas.microsoft.com/office/drawing/2014/main" id="{00000000-0008-0000-0600-000005000000}"/>
            </a:ext>
          </a:extLst>
        </xdr:cNvPr>
        <xdr:cNvSpPr>
          <a:spLocks noChangeArrowheads="1"/>
        </xdr:cNvSpPr>
      </xdr:nvSpPr>
      <xdr:spPr bwMode="auto">
        <a:xfrm>
          <a:off x="7105650" y="38099"/>
          <a:ext cx="919163" cy="390525"/>
        </a:xfrm>
        <a:prstGeom prst="bevel">
          <a:avLst>
            <a:gd name="adj" fmla="val 6194"/>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800" b="1" i="0" u="none" strike="noStrike" baseline="0">
              <a:solidFill>
                <a:srgbClr val="000080"/>
              </a:solidFill>
              <a:latin typeface="Arial"/>
              <a:cs typeface="Arial"/>
            </a:rPr>
            <a:t>Return To Report Menu</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10</xdr:col>
      <xdr:colOff>2234453</xdr:colOff>
      <xdr:row>0</xdr:row>
      <xdr:rowOff>26895</xdr:rowOff>
    </xdr:from>
    <xdr:to>
      <xdr:col>10</xdr:col>
      <xdr:colOff>2809875</xdr:colOff>
      <xdr:row>0</xdr:row>
      <xdr:rowOff>388845</xdr:rowOff>
    </xdr:to>
    <xdr:sp macro="[0]!Print_OT" textlink="">
      <xdr:nvSpPr>
        <xdr:cNvPr id="17409" name="AutoShape 1">
          <a:extLst>
            <a:ext uri="{FF2B5EF4-FFF2-40B4-BE49-F238E27FC236}">
              <a16:creationId xmlns:a16="http://schemas.microsoft.com/office/drawing/2014/main" id="{00000000-0008-0000-0700-000001440000}"/>
            </a:ext>
          </a:extLst>
        </xdr:cNvPr>
        <xdr:cNvSpPr>
          <a:spLocks noChangeArrowheads="1"/>
        </xdr:cNvSpPr>
      </xdr:nvSpPr>
      <xdr:spPr bwMode="auto">
        <a:xfrm>
          <a:off x="9843247" y="26895"/>
          <a:ext cx="575422" cy="361950"/>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Page</a:t>
          </a:r>
        </a:p>
      </xdr:txBody>
    </xdr:sp>
    <xdr:clientData fPrintsWithSheet="0"/>
  </xdr:twoCellAnchor>
  <xdr:twoCellAnchor>
    <xdr:from>
      <xdr:col>10</xdr:col>
      <xdr:colOff>2940423</xdr:colOff>
      <xdr:row>0</xdr:row>
      <xdr:rowOff>26895</xdr:rowOff>
    </xdr:from>
    <xdr:to>
      <xdr:col>10</xdr:col>
      <xdr:colOff>3849220</xdr:colOff>
      <xdr:row>0</xdr:row>
      <xdr:rowOff>388845</xdr:rowOff>
    </xdr:to>
    <xdr:sp macro="" textlink="">
      <xdr:nvSpPr>
        <xdr:cNvPr id="17410" name="AutoShape 2">
          <a:hlinkClick xmlns:r="http://schemas.openxmlformats.org/officeDocument/2006/relationships" r:id="rId1" tooltip="Return To Report Menu"/>
          <a:extLst>
            <a:ext uri="{FF2B5EF4-FFF2-40B4-BE49-F238E27FC236}">
              <a16:creationId xmlns:a16="http://schemas.microsoft.com/office/drawing/2014/main" id="{00000000-0008-0000-0700-000002440000}"/>
            </a:ext>
          </a:extLst>
        </xdr:cNvPr>
        <xdr:cNvSpPr>
          <a:spLocks noChangeArrowheads="1"/>
        </xdr:cNvSpPr>
      </xdr:nvSpPr>
      <xdr:spPr bwMode="auto">
        <a:xfrm>
          <a:off x="10549217" y="26895"/>
          <a:ext cx="908797" cy="361950"/>
        </a:xfrm>
        <a:prstGeom prst="bevel">
          <a:avLst>
            <a:gd name="adj" fmla="val 6194"/>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800" b="1" i="0" u="none" strike="noStrike" baseline="0">
              <a:solidFill>
                <a:srgbClr val="000080"/>
              </a:solidFill>
              <a:latin typeface="Arial"/>
              <a:cs typeface="Arial"/>
            </a:rPr>
            <a:t>Return To Report Menu</a:t>
          </a:r>
        </a:p>
      </xdr:txBody>
    </xdr:sp>
    <xdr:clientData fPrintsWithSheet="0"/>
  </xdr:twoCellAnchor>
  <xdr:twoCellAnchor>
    <xdr:from>
      <xdr:col>10</xdr:col>
      <xdr:colOff>3962400</xdr:colOff>
      <xdr:row>0</xdr:row>
      <xdr:rowOff>26895</xdr:rowOff>
    </xdr:from>
    <xdr:to>
      <xdr:col>10</xdr:col>
      <xdr:colOff>4867275</xdr:colOff>
      <xdr:row>0</xdr:row>
      <xdr:rowOff>388845</xdr:rowOff>
    </xdr:to>
    <xdr:sp macro="" textlink="">
      <xdr:nvSpPr>
        <xdr:cNvPr id="17411" name="AutoShape 3">
          <a:hlinkClick xmlns:r="http://schemas.openxmlformats.org/officeDocument/2006/relationships" r:id="rId2" tooltip="Click For 1 Year Budget Plan Menu"/>
          <a:extLst>
            <a:ext uri="{FF2B5EF4-FFF2-40B4-BE49-F238E27FC236}">
              <a16:creationId xmlns:a16="http://schemas.microsoft.com/office/drawing/2014/main" id="{00000000-0008-0000-0700-000003440000}"/>
            </a:ext>
          </a:extLst>
        </xdr:cNvPr>
        <xdr:cNvSpPr>
          <a:spLocks noChangeArrowheads="1"/>
        </xdr:cNvSpPr>
      </xdr:nvSpPr>
      <xdr:spPr bwMode="auto">
        <a:xfrm>
          <a:off x="11571194" y="26895"/>
          <a:ext cx="904875" cy="361950"/>
        </a:xfrm>
        <a:prstGeom prst="bevel">
          <a:avLst>
            <a:gd name="adj" fmla="val 6194"/>
          </a:avLst>
        </a:prstGeom>
        <a:solidFill>
          <a:srgbClr xmlns:mc="http://schemas.openxmlformats.org/markup-compatibility/2006" xmlns:a14="http://schemas.microsoft.com/office/drawing/2010/main" val="0066CC" mc:Ignorable="a14" a14:legacySpreadsheetColorIndex="3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800" b="1" i="0" u="none" strike="noStrike" baseline="0">
              <a:solidFill>
                <a:srgbClr val="FFFFFF"/>
              </a:solidFill>
              <a:latin typeface="Arial"/>
              <a:cs typeface="Arial"/>
            </a:rPr>
            <a:t>1 Year Budget Plan Menu</a:t>
          </a:r>
        </a:p>
      </xdr:txBody>
    </xdr:sp>
    <xdr:clientData fPrintsWithSheet="0"/>
  </xdr:twoCellAnchor>
  <xdr:twoCellAnchor>
    <xdr:from>
      <xdr:col>10</xdr:col>
      <xdr:colOff>5046008</xdr:colOff>
      <xdr:row>0</xdr:row>
      <xdr:rowOff>26894</xdr:rowOff>
    </xdr:from>
    <xdr:to>
      <xdr:col>10</xdr:col>
      <xdr:colOff>5912783</xdr:colOff>
      <xdr:row>0</xdr:row>
      <xdr:rowOff>388844</xdr:rowOff>
    </xdr:to>
    <xdr:sp macro="" textlink="">
      <xdr:nvSpPr>
        <xdr:cNvPr id="17412" name="AutoShape 4">
          <a:hlinkClick xmlns:r="http://schemas.openxmlformats.org/officeDocument/2006/relationships" r:id="rId3" tooltip="Return To Main Menu"/>
          <a:extLst>
            <a:ext uri="{FF2B5EF4-FFF2-40B4-BE49-F238E27FC236}">
              <a16:creationId xmlns:a16="http://schemas.microsoft.com/office/drawing/2014/main" id="{00000000-0008-0000-0700-000004440000}"/>
            </a:ext>
          </a:extLst>
        </xdr:cNvPr>
        <xdr:cNvSpPr>
          <a:spLocks noChangeArrowheads="1"/>
        </xdr:cNvSpPr>
      </xdr:nvSpPr>
      <xdr:spPr bwMode="auto">
        <a:xfrm>
          <a:off x="12654802" y="26894"/>
          <a:ext cx="866775" cy="36195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7</xdr:col>
      <xdr:colOff>101974</xdr:colOff>
      <xdr:row>0</xdr:row>
      <xdr:rowOff>26893</xdr:rowOff>
    </xdr:from>
    <xdr:to>
      <xdr:col>7</xdr:col>
      <xdr:colOff>673474</xdr:colOff>
      <xdr:row>0</xdr:row>
      <xdr:rowOff>388843</xdr:rowOff>
    </xdr:to>
    <xdr:sp macro="[0]!Print_V" textlink="">
      <xdr:nvSpPr>
        <xdr:cNvPr id="14337" name="AutoShape 1">
          <a:extLst>
            <a:ext uri="{FF2B5EF4-FFF2-40B4-BE49-F238E27FC236}">
              <a16:creationId xmlns:a16="http://schemas.microsoft.com/office/drawing/2014/main" id="{00000000-0008-0000-0800-000001380000}"/>
            </a:ext>
          </a:extLst>
        </xdr:cNvPr>
        <xdr:cNvSpPr>
          <a:spLocks noChangeArrowheads="1"/>
        </xdr:cNvSpPr>
      </xdr:nvSpPr>
      <xdr:spPr bwMode="auto">
        <a:xfrm>
          <a:off x="3732680" y="26893"/>
          <a:ext cx="571500" cy="361950"/>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Page</a:t>
          </a:r>
        </a:p>
      </xdr:txBody>
    </xdr:sp>
    <xdr:clientData fPrintsWithSheet="0"/>
  </xdr:twoCellAnchor>
  <xdr:twoCellAnchor>
    <xdr:from>
      <xdr:col>9</xdr:col>
      <xdr:colOff>238686</xdr:colOff>
      <xdr:row>0</xdr:row>
      <xdr:rowOff>38100</xdr:rowOff>
    </xdr:from>
    <xdr:to>
      <xdr:col>10</xdr:col>
      <xdr:colOff>527237</xdr:colOff>
      <xdr:row>0</xdr:row>
      <xdr:rowOff>400050</xdr:rowOff>
    </xdr:to>
    <xdr:sp macro="" textlink="">
      <xdr:nvSpPr>
        <xdr:cNvPr id="14338" name="AutoShape 2">
          <a:hlinkClick xmlns:r="http://schemas.openxmlformats.org/officeDocument/2006/relationships" r:id="rId1" tooltip="Click For 1 Year Budget Plan Menu"/>
          <a:extLst>
            <a:ext uri="{FF2B5EF4-FFF2-40B4-BE49-F238E27FC236}">
              <a16:creationId xmlns:a16="http://schemas.microsoft.com/office/drawing/2014/main" id="{00000000-0008-0000-0800-000002380000}"/>
            </a:ext>
          </a:extLst>
        </xdr:cNvPr>
        <xdr:cNvSpPr>
          <a:spLocks noChangeArrowheads="1"/>
        </xdr:cNvSpPr>
      </xdr:nvSpPr>
      <xdr:spPr bwMode="auto">
        <a:xfrm>
          <a:off x="5337362" y="38100"/>
          <a:ext cx="904875" cy="361950"/>
        </a:xfrm>
        <a:prstGeom prst="bevel">
          <a:avLst>
            <a:gd name="adj" fmla="val 6194"/>
          </a:avLst>
        </a:prstGeom>
        <a:solidFill>
          <a:srgbClr xmlns:mc="http://schemas.openxmlformats.org/markup-compatibility/2006" xmlns:a14="http://schemas.microsoft.com/office/drawing/2010/main" val="0066CC" mc:Ignorable="a14" a14:legacySpreadsheetColorIndex="3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800" b="1" i="0" u="none" strike="noStrike" baseline="0">
              <a:solidFill>
                <a:srgbClr val="FFFFFF"/>
              </a:solidFill>
              <a:latin typeface="Arial"/>
              <a:cs typeface="Arial"/>
            </a:rPr>
            <a:t>1 Year Budget Plan Menu</a:t>
          </a:r>
        </a:p>
      </xdr:txBody>
    </xdr:sp>
    <xdr:clientData fPrintsWithSheet="0"/>
  </xdr:twoCellAnchor>
  <xdr:twoCellAnchor>
    <xdr:from>
      <xdr:col>11</xdr:col>
      <xdr:colOff>12887</xdr:colOff>
      <xdr:row>0</xdr:row>
      <xdr:rowOff>38100</xdr:rowOff>
    </xdr:from>
    <xdr:to>
      <xdr:col>12</xdr:col>
      <xdr:colOff>29695</xdr:colOff>
      <xdr:row>0</xdr:row>
      <xdr:rowOff>400050</xdr:rowOff>
    </xdr:to>
    <xdr:sp macro="" textlink="">
      <xdr:nvSpPr>
        <xdr:cNvPr id="14339" name="AutoShape 3">
          <a:hlinkClick xmlns:r="http://schemas.openxmlformats.org/officeDocument/2006/relationships" r:id="rId2" tooltip="Return To Main Menu"/>
          <a:extLst>
            <a:ext uri="{FF2B5EF4-FFF2-40B4-BE49-F238E27FC236}">
              <a16:creationId xmlns:a16="http://schemas.microsoft.com/office/drawing/2014/main" id="{00000000-0008-0000-0800-000003380000}"/>
            </a:ext>
          </a:extLst>
        </xdr:cNvPr>
        <xdr:cNvSpPr>
          <a:spLocks noChangeArrowheads="1"/>
        </xdr:cNvSpPr>
      </xdr:nvSpPr>
      <xdr:spPr bwMode="auto">
        <a:xfrm>
          <a:off x="6344211" y="38100"/>
          <a:ext cx="868455" cy="36195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fPrintsWithSheet="0"/>
  </xdr:twoCellAnchor>
  <xdr:twoCellAnchor>
    <xdr:from>
      <xdr:col>7</xdr:col>
      <xdr:colOff>746312</xdr:colOff>
      <xdr:row>0</xdr:row>
      <xdr:rowOff>26894</xdr:rowOff>
    </xdr:from>
    <xdr:to>
      <xdr:col>9</xdr:col>
      <xdr:colOff>183217</xdr:colOff>
      <xdr:row>0</xdr:row>
      <xdr:rowOff>388844</xdr:rowOff>
    </xdr:to>
    <xdr:sp macro="" textlink="">
      <xdr:nvSpPr>
        <xdr:cNvPr id="14340" name="AutoShape 4">
          <a:hlinkClick xmlns:r="http://schemas.openxmlformats.org/officeDocument/2006/relationships" r:id="rId3" tooltip="Return To Report Menu"/>
          <a:extLst>
            <a:ext uri="{FF2B5EF4-FFF2-40B4-BE49-F238E27FC236}">
              <a16:creationId xmlns:a16="http://schemas.microsoft.com/office/drawing/2014/main" id="{00000000-0008-0000-0800-000004380000}"/>
            </a:ext>
          </a:extLst>
        </xdr:cNvPr>
        <xdr:cNvSpPr>
          <a:spLocks noChangeArrowheads="1"/>
        </xdr:cNvSpPr>
      </xdr:nvSpPr>
      <xdr:spPr bwMode="auto">
        <a:xfrm>
          <a:off x="4377018" y="26894"/>
          <a:ext cx="904875" cy="361950"/>
        </a:xfrm>
        <a:prstGeom prst="bevel">
          <a:avLst>
            <a:gd name="adj" fmla="val 6194"/>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ctr" upright="1"/>
        <a:lstStyle/>
        <a:p>
          <a:pPr algn="ctr" rtl="0">
            <a:defRPr sz="1000"/>
          </a:pPr>
          <a:r>
            <a:rPr lang="en-GB" sz="800" b="1" i="0" u="none" strike="noStrike" baseline="0">
              <a:solidFill>
                <a:srgbClr val="000080"/>
              </a:solidFill>
              <a:latin typeface="Arial"/>
              <a:cs typeface="Arial"/>
            </a:rPr>
            <a:t>Return To Report Menu</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csd\Finance\Accounting%20Services\Schools%20Accountancy%20Team\Funding\2017-18\APT%20Final%20December%20Issue\Scenarios\2017-18%20APT%20MFG%20Disapplicatio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Finance\Financial%20Mangement\FM%20Teams%20CYP%20Districts\CYP\2015-16\2015-16%20Closing\Copy%20of%20School%20Carryforward%202015-1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Finance\Accounting%20Services\Schools%20Accountancy%20Team\Banking\2019-20\Budget%20Shares%20-%2019-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Finance\Accounting%20Services\Schools%20Accountancy%20Team\Funding\2019-20\6th%20Form\Sixth%20Form%20Formula%20Funding%2019-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nance/Accounting%20Services/Schools%20Accountancy%20Team/Funding/2020-21/APT%20&amp;%20Supporting%20info/202021_P2_APT_935_Suffolk%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Dedicated%20Schools%20Grant\2017-18%20Allocations\Pupil%20Premium\Outputs\June%2017\Models\Primary\201415_Pupil_Premium_allocations_Fani_v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csd\Accounting%20Services\Schools%20Accountancy%20Team\Funding\2014-15\S251\s251%20Budget%2014-15%20final%2021.2.14m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Finance\Accounting%20Services\Schools%20Accountancy%20Team\Funding\2015-16\S251\Budget\S251%20MDQ%2015-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ser\csd\Finance%20General\RA%20Returns\2016-17\Form\RA%202016-17%20Form.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Finance\Accounting%20Services\Schools%20Accountancy%20Team\Funding\2016-17\S.251\16-17%20Budget\s251%20Budget%2016-17%20tables.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Finance\Accounting%20Services\Schools%20Accountancy%20Team\Funding\2021-22\APT%20&amp;%20Supporting%20info\202122_P1_APT_935_Suffol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Finance\Accounting%20Services\Schools%20Accountancy%20Team\3%20Way%20Recs\2018_19\reports%20for%20roll%20over%2018-1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user\csd\Data\Finance\Financial%20Mangement\FM%20Teams%20CYP%20Districts\CYP\2015-16\RA%202016-17\210316%20RA%20Row%20allocation%20Cost%20Centre%20Total%20Service%20Summary%20Expand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6-17 submitted baselines"/>
      <sheetName val="16-17 submitted HN places"/>
      <sheetName val="Proposed Free Schools"/>
      <sheetName val="Inputs &amp; Adjustments"/>
      <sheetName val="Local Factors"/>
      <sheetName val="Adjusted Factors"/>
      <sheetName val="16-17 final baselines"/>
      <sheetName val="Commentary"/>
      <sheetName val="Proforma"/>
      <sheetName val="De Delegation"/>
      <sheetName val="Education Functions"/>
      <sheetName val="New ISB"/>
      <sheetName val="School level SB"/>
      <sheetName val="Recoupment"/>
      <sheetName val="Validation sheet"/>
    </sheetNames>
    <sheetDataSet>
      <sheetData sheetId="0" refreshError="1"/>
      <sheetData sheetId="1" refreshError="1"/>
      <sheetData sheetId="2" refreshError="1"/>
      <sheetData sheetId="3" refreshError="1"/>
      <sheetData sheetId="4" refreshError="1"/>
      <sheetData sheetId="5" refreshError="1"/>
      <sheetData sheetId="6" refreshError="1">
        <row r="6">
          <cell r="CO6" t="str">
            <v>School closed prior to 1 April 2017</v>
          </cell>
        </row>
        <row r="7">
          <cell r="CO7" t="str">
            <v>New School opening prior to 1 April 2017</v>
          </cell>
        </row>
        <row r="8">
          <cell r="CO8" t="str">
            <v>New School opening after 1 April 2017</v>
          </cell>
        </row>
        <row r="9">
          <cell r="CO9" t="str">
            <v>Amalgamation of schools by 1 April 2017</v>
          </cell>
        </row>
        <row r="10">
          <cell r="CO10" t="str">
            <v>Change in pupil numbers/factors</v>
          </cell>
        </row>
        <row r="11">
          <cell r="CO11" t="str">
            <v>Conversion to academy status prior to 9 January 2017</v>
          </cell>
        </row>
        <row r="12">
          <cell r="CO12" t="str">
            <v>New Academy/Free School</v>
          </cell>
        </row>
        <row r="13">
          <cell r="CO13" t="str">
            <v>Other</v>
          </cell>
        </row>
      </sheetData>
      <sheetData sheetId="7" refreshError="1">
        <row r="5">
          <cell r="AA5">
            <v>0</v>
          </cell>
        </row>
      </sheetData>
      <sheetData sheetId="8" refreshError="1"/>
      <sheetData sheetId="9" refreshError="1"/>
      <sheetData sheetId="10" refreshError="1"/>
      <sheetData sheetId="11" refreshError="1">
        <row r="9">
          <cell r="E9" t="str">
            <v>No</v>
          </cell>
        </row>
        <row r="11">
          <cell r="E11">
            <v>2727</v>
          </cell>
        </row>
        <row r="12">
          <cell r="E12">
            <v>3931</v>
          </cell>
        </row>
        <row r="13">
          <cell r="E13">
            <v>4335</v>
          </cell>
        </row>
        <row r="15">
          <cell r="D15" t="str">
            <v>FSM % Primary</v>
          </cell>
          <cell r="E15">
            <v>400</v>
          </cell>
          <cell r="L15">
            <v>0.5</v>
          </cell>
        </row>
        <row r="16">
          <cell r="D16" t="str">
            <v>FSM % Secondary</v>
          </cell>
          <cell r="F16">
            <v>400</v>
          </cell>
          <cell r="M16">
            <v>0.5</v>
          </cell>
        </row>
        <row r="17">
          <cell r="E17">
            <v>155</v>
          </cell>
          <cell r="F17">
            <v>155</v>
          </cell>
          <cell r="L17">
            <v>0.5</v>
          </cell>
          <cell r="M17">
            <v>0.5</v>
          </cell>
        </row>
        <row r="18">
          <cell r="E18">
            <v>508</v>
          </cell>
          <cell r="F18">
            <v>508</v>
          </cell>
          <cell r="L18">
            <v>0.5</v>
          </cell>
          <cell r="M18">
            <v>0.5</v>
          </cell>
        </row>
        <row r="19">
          <cell r="E19">
            <v>1156</v>
          </cell>
          <cell r="F19">
            <v>1156</v>
          </cell>
          <cell r="L19">
            <v>0.5</v>
          </cell>
          <cell r="M19">
            <v>0.5</v>
          </cell>
        </row>
        <row r="20">
          <cell r="E20">
            <v>1203</v>
          </cell>
          <cell r="F20">
            <v>1203</v>
          </cell>
          <cell r="L20">
            <v>0.5</v>
          </cell>
          <cell r="M20">
            <v>0.5</v>
          </cell>
        </row>
        <row r="21">
          <cell r="E21">
            <v>1283</v>
          </cell>
          <cell r="F21">
            <v>1283</v>
          </cell>
          <cell r="L21">
            <v>0.5</v>
          </cell>
          <cell r="M21">
            <v>0.5</v>
          </cell>
        </row>
        <row r="22">
          <cell r="E22">
            <v>1509</v>
          </cell>
          <cell r="F22">
            <v>1509</v>
          </cell>
          <cell r="L22">
            <v>0.5</v>
          </cell>
          <cell r="M22">
            <v>0.5</v>
          </cell>
        </row>
        <row r="24">
          <cell r="E24">
            <v>925</v>
          </cell>
          <cell r="L24">
            <v>0</v>
          </cell>
        </row>
        <row r="25">
          <cell r="D25" t="str">
            <v>EAL 1 Primary</v>
          </cell>
          <cell r="E25">
            <v>1500</v>
          </cell>
          <cell r="L25">
            <v>0</v>
          </cell>
        </row>
        <row r="26">
          <cell r="D26" t="str">
            <v>EAL 1 Secondary</v>
          </cell>
          <cell r="F26">
            <v>1500</v>
          </cell>
        </row>
        <row r="27">
          <cell r="L27">
            <v>0</v>
          </cell>
        </row>
        <row r="29">
          <cell r="F29">
            <v>885</v>
          </cell>
          <cell r="L29">
            <v>1</v>
          </cell>
        </row>
        <row r="30">
          <cell r="D30" t="str">
            <v>Low Attainment % old FSP 78</v>
          </cell>
        </row>
        <row r="31">
          <cell r="F31">
            <v>1110</v>
          </cell>
          <cell r="M31">
            <v>1</v>
          </cell>
        </row>
        <row r="38">
          <cell r="F38">
            <v>114000</v>
          </cell>
          <cell r="G38">
            <v>114000</v>
          </cell>
          <cell r="L38">
            <v>8.77E-2</v>
          </cell>
          <cell r="M38">
            <v>8.77E-2</v>
          </cell>
        </row>
        <row r="39">
          <cell r="F39">
            <v>100000</v>
          </cell>
          <cell r="G39">
            <v>100000</v>
          </cell>
          <cell r="H39">
            <v>100000</v>
          </cell>
          <cell r="I39">
            <v>100000</v>
          </cell>
        </row>
        <row r="41">
          <cell r="D41">
            <v>2</v>
          </cell>
          <cell r="G41">
            <v>21.4</v>
          </cell>
          <cell r="K41" t="str">
            <v>Tapered</v>
          </cell>
        </row>
        <row r="42">
          <cell r="D42">
            <v>3</v>
          </cell>
          <cell r="G42">
            <v>120</v>
          </cell>
          <cell r="K42" t="str">
            <v>Tapered</v>
          </cell>
        </row>
        <row r="43">
          <cell r="D43">
            <v>2</v>
          </cell>
          <cell r="G43">
            <v>69.2</v>
          </cell>
          <cell r="K43" t="str">
            <v>Tapered</v>
          </cell>
        </row>
        <row r="44">
          <cell r="D44">
            <v>2</v>
          </cell>
          <cell r="G44">
            <v>62.5</v>
          </cell>
          <cell r="K44" t="str">
            <v>Tapered</v>
          </cell>
        </row>
        <row r="61">
          <cell r="J61" t="str">
            <v>Yes</v>
          </cell>
        </row>
        <row r="62">
          <cell r="D62">
            <v>1.0686899999999999E-2</v>
          </cell>
          <cell r="G62">
            <v>1</v>
          </cell>
        </row>
      </sheetData>
      <sheetData sheetId="12" refreshError="1">
        <row r="8">
          <cell r="X8">
            <v>30.259999999999998</v>
          </cell>
        </row>
        <row r="9">
          <cell r="Y9">
            <v>30.259999999999998</v>
          </cell>
        </row>
        <row r="10">
          <cell r="X10">
            <v>0</v>
          </cell>
        </row>
        <row r="11">
          <cell r="Y11">
            <v>0</v>
          </cell>
        </row>
        <row r="12">
          <cell r="X12">
            <v>0</v>
          </cell>
          <cell r="Y12">
            <v>0</v>
          </cell>
        </row>
        <row r="13">
          <cell r="X13">
            <v>0</v>
          </cell>
          <cell r="Y13">
            <v>0</v>
          </cell>
        </row>
        <row r="14">
          <cell r="X14">
            <v>0</v>
          </cell>
          <cell r="Y14">
            <v>0</v>
          </cell>
        </row>
        <row r="15">
          <cell r="X15">
            <v>0</v>
          </cell>
          <cell r="Y15">
            <v>0</v>
          </cell>
        </row>
        <row r="16">
          <cell r="X16">
            <v>0</v>
          </cell>
          <cell r="Y16">
            <v>0</v>
          </cell>
        </row>
        <row r="17">
          <cell r="X17">
            <v>0</v>
          </cell>
          <cell r="Y17">
            <v>0</v>
          </cell>
        </row>
        <row r="18">
          <cell r="X18">
            <v>0</v>
          </cell>
          <cell r="Y18">
            <v>0</v>
          </cell>
        </row>
        <row r="19">
          <cell r="X19">
            <v>0</v>
          </cell>
        </row>
        <row r="20">
          <cell r="Y20">
            <v>0</v>
          </cell>
        </row>
        <row r="21">
          <cell r="X21">
            <v>0</v>
          </cell>
        </row>
        <row r="22">
          <cell r="Y22">
            <v>0</v>
          </cell>
        </row>
        <row r="23">
          <cell r="X23">
            <v>0</v>
          </cell>
          <cell r="Y23">
            <v>0</v>
          </cell>
        </row>
        <row r="24">
          <cell r="X24">
            <v>0</v>
          </cell>
          <cell r="Y24">
            <v>0</v>
          </cell>
        </row>
        <row r="26">
          <cell r="X26">
            <v>0</v>
          </cell>
          <cell r="Y26">
            <v>0</v>
          </cell>
        </row>
      </sheetData>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073 Reconciliation"/>
      <sheetName val="YZ001-BR301"/>
      <sheetName val="School Balances"/>
      <sheetName val="Summary 15-16"/>
      <sheetName val="Schs Cfwd 14-15 REVISED V4"/>
      <sheetName val="Pivot (2)"/>
      <sheetName val="Pivot"/>
      <sheetName val="Code Detail (2)"/>
      <sheetName val="Schools Balances 15.04.16"/>
      <sheetName val="Schools Balances 14.04.16 (2)"/>
      <sheetName val="Schools Balances 13.04.16 (2)"/>
      <sheetName val="Sheet4"/>
      <sheetName val="Code Detail"/>
      <sheetName val="Capital"/>
      <sheetName val="Mutual Loan 310315"/>
      <sheetName val="Mutual Loan 310314"/>
    </sheetNames>
    <sheetDataSet>
      <sheetData sheetId="0"/>
      <sheetData sheetId="1"/>
      <sheetData sheetId="2">
        <row r="1">
          <cell r="A1">
            <v>0</v>
          </cell>
        </row>
      </sheetData>
      <sheetData sheetId="3">
        <row r="1">
          <cell r="A1">
            <v>0</v>
          </cell>
        </row>
      </sheetData>
      <sheetData sheetId="4">
        <row r="1">
          <cell r="B1">
            <v>2</v>
          </cell>
        </row>
      </sheetData>
      <sheetData sheetId="5"/>
      <sheetData sheetId="6"/>
      <sheetData sheetId="7"/>
      <sheetData sheetId="8">
        <row r="1">
          <cell r="B1">
            <v>2</v>
          </cell>
          <cell r="C1">
            <v>3</v>
          </cell>
          <cell r="D1">
            <v>4</v>
          </cell>
          <cell r="E1">
            <v>5</v>
          </cell>
          <cell r="F1">
            <v>6</v>
          </cell>
          <cell r="G1">
            <v>7</v>
          </cell>
        </row>
        <row r="3">
          <cell r="C3" t="str">
            <v>Sum of YTD Actual</v>
          </cell>
          <cell r="D3" t="str">
            <v>Subjective Parent + Description</v>
          </cell>
          <cell r="E3">
            <v>0</v>
          </cell>
          <cell r="F3">
            <v>0</v>
          </cell>
          <cell r="G3">
            <v>0</v>
          </cell>
          <cell r="H3">
            <v>0</v>
          </cell>
        </row>
        <row r="4">
          <cell r="C4" t="str">
            <v>CC&amp;Desc</v>
          </cell>
          <cell r="D4" t="str">
            <v>Revenue</v>
          </cell>
          <cell r="E4" t="str">
            <v>S1_CAP</v>
          </cell>
          <cell r="F4" t="str">
            <v>B1_AE-Current Assets</v>
          </cell>
          <cell r="G4" t="str">
            <v>B1_AF-Current Liabilities</v>
          </cell>
          <cell r="H4" t="str">
            <v>Grand Total</v>
          </cell>
        </row>
        <row r="5">
          <cell r="A5">
            <v>1</v>
          </cell>
          <cell r="B5" t="str">
            <v>EE001</v>
          </cell>
          <cell r="C5" t="str">
            <v>EE001 - Aldeburgh Primary School</v>
          </cell>
          <cell r="D5">
            <v>384879.87999999995</v>
          </cell>
          <cell r="E5">
            <v>-4788.75</v>
          </cell>
          <cell r="F5">
            <v>106045.42</v>
          </cell>
          <cell r="G5">
            <v>0</v>
          </cell>
          <cell r="H5">
            <v>486136.54999999993</v>
          </cell>
        </row>
        <row r="6">
          <cell r="A6">
            <v>5</v>
          </cell>
          <cell r="B6" t="str">
            <v>EE005</v>
          </cell>
          <cell r="C6" t="str">
            <v>EE005 - Barnby &amp; North Cove Community</v>
          </cell>
          <cell r="D6">
            <v>295257.49999999994</v>
          </cell>
          <cell r="E6">
            <v>-2753.5099999999998</v>
          </cell>
          <cell r="F6">
            <v>52387.700000000004</v>
          </cell>
          <cell r="G6">
            <v>0</v>
          </cell>
          <cell r="H6">
            <v>344891.68999999994</v>
          </cell>
        </row>
        <row r="7">
          <cell r="A7">
            <v>6</v>
          </cell>
          <cell r="B7" t="str">
            <v>EE006</v>
          </cell>
          <cell r="C7" t="str">
            <v>EE006 - The Albert Pye Community Prima</v>
          </cell>
          <cell r="D7">
            <v>1280545.5500000005</v>
          </cell>
          <cell r="E7">
            <v>-2438.5500000000002</v>
          </cell>
          <cell r="F7">
            <v>103949.07</v>
          </cell>
          <cell r="G7">
            <v>0</v>
          </cell>
          <cell r="H7">
            <v>1382056.0700000005</v>
          </cell>
        </row>
        <row r="8">
          <cell r="A8">
            <v>7</v>
          </cell>
          <cell r="B8" t="str">
            <v>EE007</v>
          </cell>
          <cell r="C8" t="str">
            <v>EE007 - Ravensmere Infant School</v>
          </cell>
          <cell r="D8">
            <v>353103.38</v>
          </cell>
          <cell r="E8">
            <v>2696.5</v>
          </cell>
          <cell r="F8">
            <v>55278.5</v>
          </cell>
          <cell r="G8">
            <v>0</v>
          </cell>
          <cell r="H8">
            <v>411078.38</v>
          </cell>
        </row>
        <row r="9">
          <cell r="A9">
            <v>8</v>
          </cell>
          <cell r="B9" t="str">
            <v>EE008</v>
          </cell>
          <cell r="C9" t="str">
            <v>EE008 - Crowfoot Community Primary Sch</v>
          </cell>
          <cell r="D9">
            <v>498834.03</v>
          </cell>
          <cell r="E9">
            <v>5543.75</v>
          </cell>
          <cell r="F9">
            <v>0</v>
          </cell>
          <cell r="G9">
            <v>0</v>
          </cell>
          <cell r="H9">
            <v>504377.78</v>
          </cell>
        </row>
        <row r="10">
          <cell r="A10">
            <v>9</v>
          </cell>
          <cell r="B10" t="str">
            <v>EE009</v>
          </cell>
          <cell r="C10" t="str">
            <v>EE009 - St Benets Catholic Primary School</v>
          </cell>
          <cell r="D10">
            <v>451014.89000000007</v>
          </cell>
          <cell r="E10">
            <v>0</v>
          </cell>
          <cell r="F10">
            <v>30771.360000000001</v>
          </cell>
          <cell r="G10">
            <v>0</v>
          </cell>
          <cell r="H10">
            <v>481786.25000000006</v>
          </cell>
        </row>
        <row r="11">
          <cell r="A11">
            <v>10</v>
          </cell>
          <cell r="B11" t="str">
            <v>EE010</v>
          </cell>
          <cell r="C11" t="str">
            <v>EE010 - Bedfield C of E VCP School</v>
          </cell>
          <cell r="D11">
            <v>287840.28000000009</v>
          </cell>
          <cell r="E11">
            <v>462.5</v>
          </cell>
          <cell r="F11">
            <v>96643.09</v>
          </cell>
          <cell r="G11">
            <v>0</v>
          </cell>
          <cell r="H11">
            <v>384945.87000000011</v>
          </cell>
        </row>
        <row r="12">
          <cell r="A12">
            <v>11</v>
          </cell>
          <cell r="B12" t="str">
            <v>EE011</v>
          </cell>
          <cell r="C12" t="str">
            <v>EE011 - Benhall, St Marys C of E VCP</v>
          </cell>
          <cell r="D12">
            <v>400731.78999999975</v>
          </cell>
          <cell r="E12">
            <v>-3431.94</v>
          </cell>
          <cell r="F12">
            <v>126499.15000000001</v>
          </cell>
          <cell r="G12">
            <v>0</v>
          </cell>
          <cell r="H12">
            <v>523798.99999999971</v>
          </cell>
        </row>
        <row r="13">
          <cell r="A13">
            <v>12</v>
          </cell>
          <cell r="B13" t="str">
            <v>EE012</v>
          </cell>
          <cell r="C13" t="str">
            <v>EE012 - Blundeston C of E VCP School</v>
          </cell>
          <cell r="D13">
            <v>659956.86999999988</v>
          </cell>
          <cell r="E13">
            <v>-821.55999999999949</v>
          </cell>
          <cell r="F13">
            <v>122097.41</v>
          </cell>
          <cell r="G13">
            <v>0</v>
          </cell>
          <cell r="H13">
            <v>781232.71999999986</v>
          </cell>
        </row>
        <row r="14">
          <cell r="A14">
            <v>13</v>
          </cell>
          <cell r="B14" t="str">
            <v>EE013</v>
          </cell>
          <cell r="C14" t="str">
            <v>EE013 - Bramfield C of E VCP School</v>
          </cell>
          <cell r="D14">
            <v>1067880.31</v>
          </cell>
          <cell r="E14">
            <v>16757</v>
          </cell>
          <cell r="F14">
            <v>275698.57</v>
          </cell>
          <cell r="G14">
            <v>0</v>
          </cell>
          <cell r="H14">
            <v>1360335.8800000001</v>
          </cell>
        </row>
        <row r="15">
          <cell r="A15">
            <v>14</v>
          </cell>
          <cell r="B15" t="str">
            <v>EE014</v>
          </cell>
          <cell r="C15" t="str">
            <v>EE014 - Brampton C of E VCP School</v>
          </cell>
          <cell r="D15">
            <v>343929.24</v>
          </cell>
          <cell r="E15">
            <v>-4855</v>
          </cell>
          <cell r="F15">
            <v>119561.76000000001</v>
          </cell>
          <cell r="G15">
            <v>0</v>
          </cell>
          <cell r="H15">
            <v>458636</v>
          </cell>
        </row>
        <row r="16">
          <cell r="A16">
            <v>15</v>
          </cell>
          <cell r="B16" t="str">
            <v>EE015</v>
          </cell>
          <cell r="C16" t="str">
            <v>EE015 - Bungay Primary School</v>
          </cell>
          <cell r="D16">
            <v>854013.90000000037</v>
          </cell>
          <cell r="E16">
            <v>-0.1500000000005457</v>
          </cell>
          <cell r="F16">
            <v>81988.639999999999</v>
          </cell>
          <cell r="G16">
            <v>0</v>
          </cell>
          <cell r="H16">
            <v>936002.39000000036</v>
          </cell>
        </row>
        <row r="17">
          <cell r="A17">
            <v>16</v>
          </cell>
          <cell r="B17" t="str">
            <v>EE016</v>
          </cell>
          <cell r="C17" t="str">
            <v>EE016 - St Edmunds Catholic Primary School</v>
          </cell>
          <cell r="D17">
            <v>433775.49</v>
          </cell>
          <cell r="E17">
            <v>0</v>
          </cell>
          <cell r="F17">
            <v>1423.71</v>
          </cell>
          <cell r="G17">
            <v>0</v>
          </cell>
          <cell r="H17">
            <v>435199.2</v>
          </cell>
        </row>
        <row r="18">
          <cell r="A18">
            <v>17</v>
          </cell>
          <cell r="B18" t="str">
            <v>EE017</v>
          </cell>
          <cell r="C18" t="str">
            <v>EE017 - St Botolphs CEVCP School</v>
          </cell>
          <cell r="D18">
            <v>637024.00999999966</v>
          </cell>
          <cell r="E18">
            <v>4002.51</v>
          </cell>
          <cell r="F18">
            <v>132855.5</v>
          </cell>
          <cell r="G18">
            <v>0</v>
          </cell>
          <cell r="H18">
            <v>773882.01999999967</v>
          </cell>
        </row>
        <row r="19">
          <cell r="A19">
            <v>19</v>
          </cell>
          <cell r="B19" t="str">
            <v>EE019</v>
          </cell>
          <cell r="C19" t="str">
            <v>EE019 - Carlton Colville Primary Schoo</v>
          </cell>
          <cell r="D19">
            <v>1489356.04</v>
          </cell>
          <cell r="E19">
            <v>-2023</v>
          </cell>
          <cell r="F19">
            <v>129335.35</v>
          </cell>
          <cell r="G19">
            <v>0</v>
          </cell>
          <cell r="H19">
            <v>1616668.3900000001</v>
          </cell>
        </row>
        <row r="20">
          <cell r="A20">
            <v>20</v>
          </cell>
          <cell r="B20" t="str">
            <v>EE020</v>
          </cell>
          <cell r="C20" t="str">
            <v>EE020 - Charsfield C of E VCP School</v>
          </cell>
          <cell r="D20">
            <v>232028.77000000005</v>
          </cell>
          <cell r="E20">
            <v>-1635.31</v>
          </cell>
          <cell r="F20">
            <v>33878.75</v>
          </cell>
          <cell r="G20">
            <v>0</v>
          </cell>
          <cell r="H20">
            <v>264272.21000000002</v>
          </cell>
        </row>
        <row r="21">
          <cell r="A21">
            <v>22</v>
          </cell>
          <cell r="B21" t="str">
            <v>EE022</v>
          </cell>
          <cell r="C21" t="str">
            <v>EE022 - Corton C of E VCP School</v>
          </cell>
          <cell r="D21">
            <v>443069.69999999995</v>
          </cell>
          <cell r="E21">
            <v>0</v>
          </cell>
          <cell r="F21">
            <v>72861.64</v>
          </cell>
          <cell r="G21">
            <v>0</v>
          </cell>
          <cell r="H21">
            <v>515931.33999999997</v>
          </cell>
        </row>
        <row r="22">
          <cell r="A22">
            <v>23</v>
          </cell>
          <cell r="B22" t="str">
            <v>EE023</v>
          </cell>
          <cell r="C22" t="str">
            <v>EE023 - Knodishall, Coldfair Green Com</v>
          </cell>
          <cell r="D22">
            <v>510869.59</v>
          </cell>
          <cell r="E22">
            <v>-630</v>
          </cell>
          <cell r="F22">
            <v>29830.9</v>
          </cell>
          <cell r="G22">
            <v>0</v>
          </cell>
          <cell r="H22">
            <v>540070.49</v>
          </cell>
        </row>
        <row r="23">
          <cell r="A23">
            <v>25</v>
          </cell>
          <cell r="B23" t="str">
            <v>EE025</v>
          </cell>
          <cell r="C23" t="str">
            <v>EE025 - Sir Robert Hitcham's C of E VAP School, Debenham</v>
          </cell>
          <cell r="D23">
            <v>694194.22</v>
          </cell>
          <cell r="E23">
            <v>0</v>
          </cell>
          <cell r="F23">
            <v>89560.09</v>
          </cell>
          <cell r="G23">
            <v>0</v>
          </cell>
          <cell r="H23">
            <v>783754.30999999994</v>
          </cell>
        </row>
        <row r="24">
          <cell r="A24">
            <v>26</v>
          </cell>
          <cell r="B24" t="str">
            <v>EE026</v>
          </cell>
          <cell r="C24" t="str">
            <v>EE026 - Dennington C of E VCP School</v>
          </cell>
          <cell r="D24">
            <v>193521.11000000004</v>
          </cell>
          <cell r="E24">
            <v>-4148</v>
          </cell>
          <cell r="F24">
            <v>62459.9</v>
          </cell>
          <cell r="G24">
            <v>0</v>
          </cell>
          <cell r="H24">
            <v>251833.01000000004</v>
          </cell>
        </row>
        <row r="25">
          <cell r="A25">
            <v>29</v>
          </cell>
          <cell r="B25" t="str">
            <v>EE029</v>
          </cell>
          <cell r="C25" t="str">
            <v>EE029 - Earl Soham Community Primary</v>
          </cell>
          <cell r="D25">
            <v>348501.67999999993</v>
          </cell>
          <cell r="E25">
            <v>-3142</v>
          </cell>
          <cell r="F25">
            <v>89945.81</v>
          </cell>
          <cell r="G25">
            <v>0</v>
          </cell>
          <cell r="H25">
            <v>435305.48999999993</v>
          </cell>
        </row>
        <row r="26">
          <cell r="A26">
            <v>31</v>
          </cell>
          <cell r="B26" t="str">
            <v>EE031</v>
          </cell>
          <cell r="C26" t="str">
            <v>EE031 - Eye, St Peter &amp; St Paul C of E</v>
          </cell>
          <cell r="D26">
            <v>702880.55000000028</v>
          </cell>
          <cell r="E26">
            <v>0</v>
          </cell>
          <cell r="F26">
            <v>22382.02</v>
          </cell>
          <cell r="G26">
            <v>0</v>
          </cell>
          <cell r="H26">
            <v>725262.5700000003</v>
          </cell>
        </row>
        <row r="27">
          <cell r="A27">
            <v>35</v>
          </cell>
          <cell r="B27" t="str">
            <v>EE035</v>
          </cell>
          <cell r="C27" t="str">
            <v>EE035 - Sir Robert Hitcham's C of E VAP School, Framlingham</v>
          </cell>
          <cell r="D27">
            <v>982084.12999999966</v>
          </cell>
          <cell r="E27">
            <v>0</v>
          </cell>
          <cell r="F27">
            <v>231663.03</v>
          </cell>
          <cell r="G27">
            <v>0</v>
          </cell>
          <cell r="H27">
            <v>1213747.1599999997</v>
          </cell>
        </row>
        <row r="28">
          <cell r="A28">
            <v>36</v>
          </cell>
          <cell r="B28" t="str">
            <v>EE036</v>
          </cell>
          <cell r="C28" t="str">
            <v>EE036 - Fressingfield C of E VCP Schoo</v>
          </cell>
          <cell r="D28">
            <v>448726.28000000009</v>
          </cell>
          <cell r="E28">
            <v>-2354.9700000000003</v>
          </cell>
          <cell r="F28">
            <v>112707.74</v>
          </cell>
          <cell r="G28">
            <v>0</v>
          </cell>
          <cell r="H28">
            <v>559079.05000000016</v>
          </cell>
        </row>
        <row r="29">
          <cell r="A29">
            <v>38</v>
          </cell>
          <cell r="B29" t="str">
            <v>EE038</v>
          </cell>
          <cell r="C29" t="str">
            <v>EE038 - Gislingham C of E VCP School</v>
          </cell>
          <cell r="D29">
            <v>648680.6399999999</v>
          </cell>
          <cell r="E29">
            <v>-7174.2599999999984</v>
          </cell>
          <cell r="F29">
            <v>335907.87</v>
          </cell>
          <cell r="G29">
            <v>0</v>
          </cell>
          <cell r="H29">
            <v>977414.24999999988</v>
          </cell>
        </row>
        <row r="30">
          <cell r="A30">
            <v>41</v>
          </cell>
          <cell r="B30" t="str">
            <v>EE041</v>
          </cell>
          <cell r="C30" t="str">
            <v>EE041 - Edgar Sewter Community Primary</v>
          </cell>
          <cell r="D30">
            <v>912845.46</v>
          </cell>
          <cell r="E30">
            <v>6520.6100000000006</v>
          </cell>
          <cell r="F30">
            <v>33605.17</v>
          </cell>
          <cell r="G30">
            <v>0</v>
          </cell>
          <cell r="H30">
            <v>952971.24</v>
          </cell>
        </row>
        <row r="31">
          <cell r="A31">
            <v>42</v>
          </cell>
          <cell r="B31" t="str">
            <v>EE042</v>
          </cell>
          <cell r="C31" t="str">
            <v>EE042 - Helmingham Community Primary S</v>
          </cell>
          <cell r="D31">
            <v>375234.57</v>
          </cell>
          <cell r="E31">
            <v>15047.570000000003</v>
          </cell>
          <cell r="F31">
            <v>88187.7</v>
          </cell>
          <cell r="G31">
            <v>0</v>
          </cell>
          <cell r="H31">
            <v>478469.84</v>
          </cell>
        </row>
        <row r="32">
          <cell r="A32">
            <v>44</v>
          </cell>
          <cell r="B32" t="str">
            <v>EE044</v>
          </cell>
          <cell r="C32" t="str">
            <v>EE044 - Holton St Peter Community Prim</v>
          </cell>
          <cell r="D32">
            <v>371017.24999999994</v>
          </cell>
          <cell r="E32">
            <v>-1598.75</v>
          </cell>
          <cell r="F32">
            <v>62800.340000000004</v>
          </cell>
          <cell r="G32">
            <v>0</v>
          </cell>
          <cell r="H32">
            <v>432218.83999999997</v>
          </cell>
        </row>
        <row r="33">
          <cell r="A33">
            <v>48</v>
          </cell>
          <cell r="B33" t="str">
            <v>EE048</v>
          </cell>
          <cell r="C33" t="str">
            <v>EE048 - Ilketshall St Lawrence School</v>
          </cell>
          <cell r="D33">
            <v>441270.88999999984</v>
          </cell>
          <cell r="E33">
            <v>-5125</v>
          </cell>
          <cell r="F33">
            <v>117028.55</v>
          </cell>
          <cell r="G33">
            <v>0</v>
          </cell>
          <cell r="H33">
            <v>553174.43999999983</v>
          </cell>
        </row>
        <row r="34">
          <cell r="A34">
            <v>50</v>
          </cell>
          <cell r="B34" t="str">
            <v>EE050</v>
          </cell>
          <cell r="C34" t="str">
            <v>EE050 - Kelsale C of E VCP School</v>
          </cell>
          <cell r="D34">
            <v>513785.7599999996</v>
          </cell>
          <cell r="E34">
            <v>8647.2799999999988</v>
          </cell>
          <cell r="F34">
            <v>154550.24</v>
          </cell>
          <cell r="G34">
            <v>0</v>
          </cell>
          <cell r="H34">
            <v>676983.27999999956</v>
          </cell>
        </row>
        <row r="35">
          <cell r="A35">
            <v>56</v>
          </cell>
          <cell r="B35" t="str">
            <v>EE056</v>
          </cell>
          <cell r="C35" t="str">
            <v>EE056 - All Saints C of E VAP School, Laxfield</v>
          </cell>
          <cell r="D35">
            <v>309830.70999999985</v>
          </cell>
          <cell r="E35">
            <v>0</v>
          </cell>
          <cell r="F35">
            <v>108153.58</v>
          </cell>
          <cell r="G35">
            <v>0</v>
          </cell>
          <cell r="H35">
            <v>417984.28999999986</v>
          </cell>
        </row>
        <row r="36">
          <cell r="A36">
            <v>59</v>
          </cell>
          <cell r="B36" t="str">
            <v>EE059</v>
          </cell>
          <cell r="C36" t="str">
            <v>EE059 - Dell Primary School</v>
          </cell>
          <cell r="D36">
            <v>1133442.5099999991</v>
          </cell>
          <cell r="E36">
            <v>-1935.75</v>
          </cell>
          <cell r="F36">
            <v>0</v>
          </cell>
          <cell r="G36">
            <v>0</v>
          </cell>
          <cell r="H36">
            <v>1131506.7599999991</v>
          </cell>
        </row>
        <row r="37">
          <cell r="A37">
            <v>60</v>
          </cell>
          <cell r="B37" t="str">
            <v>EE060</v>
          </cell>
          <cell r="C37" t="str">
            <v>EE060 - Elm Tree Community Primary Sch</v>
          </cell>
          <cell r="D37">
            <v>1245468.9300000002</v>
          </cell>
          <cell r="E37">
            <v>7808.25</v>
          </cell>
          <cell r="F37">
            <v>114375.81</v>
          </cell>
          <cell r="G37">
            <v>0</v>
          </cell>
          <cell r="H37">
            <v>1367652.9900000002</v>
          </cell>
        </row>
        <row r="38">
          <cell r="A38">
            <v>62</v>
          </cell>
          <cell r="B38" t="str">
            <v>EE062</v>
          </cell>
          <cell r="C38" t="str">
            <v>EE062 - Gunton Community Primary Schoo</v>
          </cell>
          <cell r="D38">
            <v>669836.88000000047</v>
          </cell>
          <cell r="E38">
            <v>-603.40000000000055</v>
          </cell>
          <cell r="F38">
            <v>0</v>
          </cell>
          <cell r="G38">
            <v>0</v>
          </cell>
          <cell r="H38">
            <v>669233.48000000045</v>
          </cell>
        </row>
        <row r="39">
          <cell r="A39">
            <v>63</v>
          </cell>
          <cell r="B39" t="str">
            <v>EE063</v>
          </cell>
          <cell r="C39" t="str">
            <v>EE063 - Meadow Community Primary Schoo</v>
          </cell>
          <cell r="D39">
            <v>429262.47000000003</v>
          </cell>
          <cell r="E39">
            <v>-7099.38</v>
          </cell>
          <cell r="F39">
            <v>0</v>
          </cell>
          <cell r="G39">
            <v>0</v>
          </cell>
          <cell r="H39">
            <v>422163.09</v>
          </cell>
        </row>
        <row r="40">
          <cell r="A40">
            <v>64</v>
          </cell>
          <cell r="B40" t="str">
            <v>EE064</v>
          </cell>
          <cell r="C40" t="str">
            <v>EE064 - Northfield St Nicholas Primary</v>
          </cell>
          <cell r="D40">
            <v>696535.02000000014</v>
          </cell>
          <cell r="E40">
            <v>-8682.25</v>
          </cell>
          <cell r="F40">
            <v>0</v>
          </cell>
          <cell r="G40">
            <v>0</v>
          </cell>
          <cell r="H40">
            <v>687852.77000000014</v>
          </cell>
        </row>
        <row r="41">
          <cell r="A41">
            <v>65</v>
          </cell>
          <cell r="B41" t="str">
            <v>EE065</v>
          </cell>
          <cell r="C41" t="str">
            <v>EE065 - Poplars Community Primary Scho</v>
          </cell>
          <cell r="D41">
            <v>2238026.2700000019</v>
          </cell>
          <cell r="E41">
            <v>-581.30000000000109</v>
          </cell>
          <cell r="F41">
            <v>88360.59</v>
          </cell>
          <cell r="G41">
            <v>0</v>
          </cell>
          <cell r="H41">
            <v>2325805.5600000019</v>
          </cell>
        </row>
        <row r="42">
          <cell r="A42">
            <v>67</v>
          </cell>
          <cell r="B42" t="str">
            <v>EE067</v>
          </cell>
          <cell r="C42" t="str">
            <v>EE067 - Pakefield Primary School</v>
          </cell>
          <cell r="D42">
            <v>846.82</v>
          </cell>
          <cell r="E42">
            <v>-946.25</v>
          </cell>
          <cell r="F42">
            <v>0</v>
          </cell>
          <cell r="G42">
            <v>0</v>
          </cell>
          <cell r="H42">
            <v>-99.42999999999995</v>
          </cell>
        </row>
        <row r="43">
          <cell r="A43">
            <v>68</v>
          </cell>
          <cell r="B43" t="str">
            <v>EE068</v>
          </cell>
          <cell r="C43" t="str">
            <v>EE068 - Roman Hill Primary School</v>
          </cell>
          <cell r="D43">
            <v>1935513.8499999987</v>
          </cell>
          <cell r="E43">
            <v>6890.75</v>
          </cell>
          <cell r="F43">
            <v>834176.92</v>
          </cell>
          <cell r="G43">
            <v>0</v>
          </cell>
          <cell r="H43">
            <v>2776581.5199999986</v>
          </cell>
        </row>
        <row r="44">
          <cell r="A44">
            <v>70</v>
          </cell>
          <cell r="B44" t="str">
            <v>EE070</v>
          </cell>
          <cell r="C44" t="str">
            <v>EE070 - St Margarets Community Primar</v>
          </cell>
          <cell r="D44">
            <v>516537.38</v>
          </cell>
          <cell r="E44">
            <v>-6394.25</v>
          </cell>
          <cell r="F44">
            <v>0</v>
          </cell>
          <cell r="G44">
            <v>0</v>
          </cell>
          <cell r="H44">
            <v>510143.13</v>
          </cell>
        </row>
        <row r="45">
          <cell r="A45">
            <v>72</v>
          </cell>
          <cell r="B45" t="str">
            <v>EE072</v>
          </cell>
          <cell r="C45" t="str">
            <v>EE072 - St Marys Roman Catholic Prima</v>
          </cell>
          <cell r="D45">
            <v>790106.14999999944</v>
          </cell>
          <cell r="E45">
            <v>0</v>
          </cell>
          <cell r="F45">
            <v>54981.4</v>
          </cell>
          <cell r="G45">
            <v>0</v>
          </cell>
          <cell r="H45">
            <v>845087.54999999946</v>
          </cell>
        </row>
        <row r="46">
          <cell r="A46">
            <v>74</v>
          </cell>
          <cell r="B46" t="str">
            <v>EE074</v>
          </cell>
          <cell r="C46" t="str">
            <v>EE074 - Woods Loke Community Primary S</v>
          </cell>
          <cell r="D46">
            <v>1583650.5</v>
          </cell>
          <cell r="E46">
            <v>3952.25</v>
          </cell>
          <cell r="F46">
            <v>159674.17000000001</v>
          </cell>
          <cell r="G46">
            <v>0</v>
          </cell>
          <cell r="H46">
            <v>1747276.92</v>
          </cell>
        </row>
        <row r="47">
          <cell r="A47">
            <v>75</v>
          </cell>
          <cell r="B47" t="str">
            <v>EE075</v>
          </cell>
          <cell r="C47" t="str">
            <v>EE075 - Oulton Broad Primary School</v>
          </cell>
          <cell r="D47">
            <v>877160.24</v>
          </cell>
          <cell r="E47">
            <v>-7199.05</v>
          </cell>
          <cell r="F47">
            <v>186156.91</v>
          </cell>
          <cell r="G47">
            <v>0</v>
          </cell>
          <cell r="H47">
            <v>1056118.0999999999</v>
          </cell>
        </row>
        <row r="48">
          <cell r="A48">
            <v>80</v>
          </cell>
          <cell r="B48" t="str">
            <v>EE080</v>
          </cell>
          <cell r="C48" t="str">
            <v>EE080 - Mellis C of E VCP School</v>
          </cell>
          <cell r="D48">
            <v>600152.74000000034</v>
          </cell>
          <cell r="E48">
            <v>-2987.83</v>
          </cell>
          <cell r="F48">
            <v>18195.68</v>
          </cell>
          <cell r="G48">
            <v>0</v>
          </cell>
          <cell r="H48">
            <v>615360.59000000043</v>
          </cell>
        </row>
        <row r="49">
          <cell r="A49">
            <v>81</v>
          </cell>
          <cell r="B49" t="str">
            <v>EE081</v>
          </cell>
          <cell r="C49" t="str">
            <v>EE081 - Mendham Primary School</v>
          </cell>
          <cell r="D49">
            <v>571011.62</v>
          </cell>
          <cell r="E49">
            <v>-389.70000000000073</v>
          </cell>
          <cell r="F49">
            <v>52631.53</v>
          </cell>
          <cell r="G49">
            <v>0</v>
          </cell>
          <cell r="H49">
            <v>623253.45000000007</v>
          </cell>
        </row>
        <row r="50">
          <cell r="A50">
            <v>82</v>
          </cell>
          <cell r="B50" t="str">
            <v>EE082</v>
          </cell>
          <cell r="C50" t="str">
            <v>EE082 - Middleton Community Primary Sc</v>
          </cell>
          <cell r="D50">
            <v>54708.89</v>
          </cell>
          <cell r="E50">
            <v>0</v>
          </cell>
          <cell r="F50">
            <v>0</v>
          </cell>
          <cell r="G50">
            <v>0</v>
          </cell>
          <cell r="H50">
            <v>54708.89</v>
          </cell>
        </row>
        <row r="51">
          <cell r="A51">
            <v>84</v>
          </cell>
          <cell r="B51" t="str">
            <v>EE084</v>
          </cell>
          <cell r="C51" t="str">
            <v>EE084 - Occold Primary School</v>
          </cell>
          <cell r="D51">
            <v>320461.49</v>
          </cell>
          <cell r="E51">
            <v>3437.6100000000006</v>
          </cell>
          <cell r="F51">
            <v>67192.460000000006</v>
          </cell>
          <cell r="G51">
            <v>0</v>
          </cell>
          <cell r="H51">
            <v>391091.56</v>
          </cell>
        </row>
        <row r="52">
          <cell r="A52">
            <v>86</v>
          </cell>
          <cell r="B52" t="str">
            <v>EE086</v>
          </cell>
          <cell r="C52" t="str">
            <v>EE086 - Palgrave C of E VCP School</v>
          </cell>
          <cell r="D52">
            <v>115278.50000000001</v>
          </cell>
          <cell r="E52">
            <v>0</v>
          </cell>
          <cell r="F52">
            <v>0</v>
          </cell>
          <cell r="G52">
            <v>0</v>
          </cell>
          <cell r="H52">
            <v>115278.50000000001</v>
          </cell>
        </row>
        <row r="53">
          <cell r="A53">
            <v>88</v>
          </cell>
          <cell r="B53" t="str">
            <v>EE088</v>
          </cell>
          <cell r="C53" t="str">
            <v>EE088 - Peasenhall Primary School</v>
          </cell>
          <cell r="D53">
            <v>96802.359999999986</v>
          </cell>
          <cell r="E53">
            <v>0</v>
          </cell>
          <cell r="F53">
            <v>0.03</v>
          </cell>
          <cell r="G53">
            <v>0</v>
          </cell>
          <cell r="H53">
            <v>96802.389999999985</v>
          </cell>
        </row>
        <row r="54">
          <cell r="A54">
            <v>92</v>
          </cell>
          <cell r="B54" t="str">
            <v>EE092</v>
          </cell>
          <cell r="C54" t="str">
            <v>EE092 - Reydon Primary School</v>
          </cell>
          <cell r="D54">
            <v>7774.5</v>
          </cell>
          <cell r="E54">
            <v>-7767</v>
          </cell>
          <cell r="F54">
            <v>0</v>
          </cell>
          <cell r="G54">
            <v>0</v>
          </cell>
          <cell r="H54">
            <v>7.5</v>
          </cell>
        </row>
        <row r="55">
          <cell r="A55">
            <v>93</v>
          </cell>
          <cell r="B55" t="str">
            <v>EE093</v>
          </cell>
          <cell r="C55" t="str">
            <v>EE093 - Ringsfield C of E VCP School</v>
          </cell>
          <cell r="D55">
            <v>345618.09999999992</v>
          </cell>
          <cell r="E55">
            <v>-297.25</v>
          </cell>
          <cell r="F55">
            <v>73947.150000000009</v>
          </cell>
          <cell r="G55">
            <v>0</v>
          </cell>
          <cell r="H55">
            <v>419267.99999999994</v>
          </cell>
        </row>
        <row r="56">
          <cell r="A56">
            <v>96</v>
          </cell>
          <cell r="B56" t="str">
            <v>EE096</v>
          </cell>
          <cell r="C56" t="str">
            <v>EE096 - Saxmundham Primary School</v>
          </cell>
          <cell r="D56">
            <v>993342.60000000009</v>
          </cell>
          <cell r="E56">
            <v>23227.85</v>
          </cell>
          <cell r="F56">
            <v>80481.290000000008</v>
          </cell>
          <cell r="G56">
            <v>0</v>
          </cell>
          <cell r="H56">
            <v>1097051.7400000002</v>
          </cell>
        </row>
        <row r="57">
          <cell r="A57">
            <v>97</v>
          </cell>
          <cell r="B57" t="str">
            <v>EE097</v>
          </cell>
          <cell r="C57" t="str">
            <v>EE097 - Snape Community Primary School</v>
          </cell>
          <cell r="D57">
            <v>265045.2199999998</v>
          </cell>
          <cell r="E57">
            <v>4770.32</v>
          </cell>
          <cell r="F57">
            <v>9252.43</v>
          </cell>
          <cell r="G57">
            <v>0</v>
          </cell>
          <cell r="H57">
            <v>279067.9699999998</v>
          </cell>
        </row>
        <row r="58">
          <cell r="A58">
            <v>98</v>
          </cell>
          <cell r="B58" t="str">
            <v>EE098</v>
          </cell>
          <cell r="C58" t="str">
            <v>EE098 - Somerleyton Primary School</v>
          </cell>
          <cell r="D58">
            <v>251432.98000000013</v>
          </cell>
          <cell r="E58">
            <v>4046</v>
          </cell>
          <cell r="F58">
            <v>26569.18</v>
          </cell>
          <cell r="G58">
            <v>0</v>
          </cell>
          <cell r="H58">
            <v>282048.16000000015</v>
          </cell>
        </row>
        <row r="59">
          <cell r="A59">
            <v>99</v>
          </cell>
          <cell r="B59" t="str">
            <v>EE099</v>
          </cell>
          <cell r="C59" t="str">
            <v>EE099 - Southwold Primary School</v>
          </cell>
          <cell r="D59">
            <v>339193.16999999981</v>
          </cell>
          <cell r="E59">
            <v>33896.22</v>
          </cell>
          <cell r="F59">
            <v>86659.42</v>
          </cell>
          <cell r="G59">
            <v>0</v>
          </cell>
          <cell r="H59">
            <v>459748.80999999982</v>
          </cell>
        </row>
        <row r="60">
          <cell r="A60">
            <v>101</v>
          </cell>
          <cell r="B60" t="str">
            <v>EE101</v>
          </cell>
          <cell r="C60" t="str">
            <v>EE101 - Stonham Aspal C of E VAP Schoo</v>
          </cell>
          <cell r="D60">
            <v>633481.32000000007</v>
          </cell>
          <cell r="E60">
            <v>5537.3500000000013</v>
          </cell>
          <cell r="F60">
            <v>54384.020000000004</v>
          </cell>
          <cell r="G60">
            <v>0</v>
          </cell>
          <cell r="H60">
            <v>693402.69000000006</v>
          </cell>
        </row>
        <row r="61">
          <cell r="A61">
            <v>102</v>
          </cell>
          <cell r="B61" t="str">
            <v>EE102</v>
          </cell>
          <cell r="C61" t="str">
            <v>EE102 - Stradbroke C of E VCP School</v>
          </cell>
          <cell r="D61">
            <v>382199.4</v>
          </cell>
          <cell r="E61">
            <v>-2614.65</v>
          </cell>
          <cell r="F61">
            <v>161203.17000000001</v>
          </cell>
          <cell r="G61">
            <v>0</v>
          </cell>
          <cell r="H61">
            <v>540787.92000000004</v>
          </cell>
        </row>
        <row r="62">
          <cell r="A62">
            <v>106</v>
          </cell>
          <cell r="B62" t="str">
            <v>EE106</v>
          </cell>
          <cell r="C62" t="str">
            <v>EE106 - Thorndon C of E VCP School</v>
          </cell>
          <cell r="D62">
            <v>331750.73999999993</v>
          </cell>
          <cell r="E62">
            <v>3016.6400000000003</v>
          </cell>
          <cell r="F62">
            <v>10579.130000000001</v>
          </cell>
          <cell r="G62">
            <v>0</v>
          </cell>
          <cell r="H62">
            <v>345346.50999999995</v>
          </cell>
        </row>
        <row r="63">
          <cell r="A63">
            <v>109</v>
          </cell>
          <cell r="B63" t="str">
            <v>EE109</v>
          </cell>
          <cell r="C63" t="str">
            <v>EE109 - Wenhaston Primary School</v>
          </cell>
          <cell r="D63">
            <v>386164.25</v>
          </cell>
          <cell r="E63">
            <v>3642.5</v>
          </cell>
          <cell r="F63">
            <v>54152.800000000003</v>
          </cell>
          <cell r="G63">
            <v>0</v>
          </cell>
          <cell r="H63">
            <v>443959.55</v>
          </cell>
        </row>
        <row r="64">
          <cell r="A64">
            <v>110</v>
          </cell>
          <cell r="B64" t="str">
            <v>EE110</v>
          </cell>
          <cell r="C64" t="str">
            <v>EE110 - Wetheringsett C of E VCP Schoo</v>
          </cell>
          <cell r="D64">
            <v>345884.1999999999</v>
          </cell>
          <cell r="E64">
            <v>-282</v>
          </cell>
          <cell r="F64">
            <v>34514.379999999997</v>
          </cell>
          <cell r="G64">
            <v>0</v>
          </cell>
          <cell r="H64">
            <v>380116.5799999999</v>
          </cell>
        </row>
        <row r="65">
          <cell r="A65">
            <v>112</v>
          </cell>
          <cell r="B65" t="str">
            <v>EE112</v>
          </cell>
          <cell r="C65" t="str">
            <v>EE112 - Wilby C of E VCP School</v>
          </cell>
          <cell r="D65">
            <v>349252.7799999998</v>
          </cell>
          <cell r="E65">
            <v>4667.93</v>
          </cell>
          <cell r="F65">
            <v>83545.8</v>
          </cell>
          <cell r="G65">
            <v>0</v>
          </cell>
          <cell r="H65">
            <v>437466.50999999978</v>
          </cell>
        </row>
        <row r="66">
          <cell r="A66">
            <v>113</v>
          </cell>
          <cell r="B66" t="str">
            <v>EE113</v>
          </cell>
          <cell r="C66" t="str">
            <v>EE113 - Worlingham C of E VCP School</v>
          </cell>
          <cell r="D66">
            <v>1003370.7000000001</v>
          </cell>
          <cell r="E66">
            <v>9010.66</v>
          </cell>
          <cell r="F66">
            <v>65792.290000000008</v>
          </cell>
          <cell r="G66">
            <v>0</v>
          </cell>
          <cell r="H66">
            <v>1078173.6499999999</v>
          </cell>
        </row>
        <row r="67">
          <cell r="A67">
            <v>114</v>
          </cell>
          <cell r="B67" t="str">
            <v>EE114</v>
          </cell>
          <cell r="C67" t="str">
            <v>EE114 - Worlingworth C of E VCP School</v>
          </cell>
          <cell r="D67">
            <v>245597.85000000015</v>
          </cell>
          <cell r="E67">
            <v>-4421.6500000000005</v>
          </cell>
          <cell r="F67">
            <v>33596.03</v>
          </cell>
          <cell r="G67">
            <v>0</v>
          </cell>
          <cell r="H67">
            <v>274772.2300000001</v>
          </cell>
        </row>
        <row r="68">
          <cell r="A68">
            <v>115</v>
          </cell>
          <cell r="B68" t="str">
            <v>EE115</v>
          </cell>
          <cell r="C68" t="str">
            <v>EE115 - Wortham Primary School</v>
          </cell>
          <cell r="D68">
            <v>352122.7300000001</v>
          </cell>
          <cell r="E68">
            <v>-4611.1899999999996</v>
          </cell>
          <cell r="F68">
            <v>88480.06</v>
          </cell>
          <cell r="G68">
            <v>0</v>
          </cell>
          <cell r="H68">
            <v>435991.60000000009</v>
          </cell>
        </row>
        <row r="69">
          <cell r="A69">
            <v>119</v>
          </cell>
          <cell r="B69" t="str">
            <v>EE119</v>
          </cell>
          <cell r="C69" t="str">
            <v>EE119 - Yoxford Primary School</v>
          </cell>
          <cell r="D69">
            <v>47647.64</v>
          </cell>
          <cell r="E69">
            <v>0</v>
          </cell>
          <cell r="F69">
            <v>0.13</v>
          </cell>
          <cell r="G69">
            <v>0</v>
          </cell>
          <cell r="H69">
            <v>47647.77</v>
          </cell>
        </row>
        <row r="70">
          <cell r="A70">
            <v>157</v>
          </cell>
          <cell r="B70" t="str">
            <v>EE157</v>
          </cell>
          <cell r="C70" t="str">
            <v>EE157 - Pakefield High School</v>
          </cell>
          <cell r="D70">
            <v>4575425.2199999979</v>
          </cell>
          <cell r="E70">
            <v>-19103.13</v>
          </cell>
          <cell r="F70">
            <v>117663.06</v>
          </cell>
          <cell r="G70">
            <v>0</v>
          </cell>
          <cell r="H70">
            <v>4673985.1499999976</v>
          </cell>
        </row>
        <row r="71">
          <cell r="A71">
            <v>171</v>
          </cell>
          <cell r="B71" t="str">
            <v>EE171</v>
          </cell>
          <cell r="C71" t="str">
            <v>EE171 - The Benjamin Britten High Scho</v>
          </cell>
          <cell r="D71">
            <v>5187172.240000003</v>
          </cell>
          <cell r="E71">
            <v>2616.5200000000004</v>
          </cell>
          <cell r="F71">
            <v>132885.79</v>
          </cell>
          <cell r="G71">
            <v>0</v>
          </cell>
          <cell r="H71">
            <v>5322674.5500000026</v>
          </cell>
        </row>
        <row r="72">
          <cell r="A72">
            <v>176</v>
          </cell>
          <cell r="B72" t="str">
            <v>EE176</v>
          </cell>
          <cell r="C72" t="str">
            <v>EE176 - Old Warren House Special Unit</v>
          </cell>
          <cell r="D72">
            <v>230548.70999999985</v>
          </cell>
          <cell r="E72">
            <v>-2159.25</v>
          </cell>
          <cell r="F72">
            <v>133148.6</v>
          </cell>
          <cell r="G72">
            <v>0</v>
          </cell>
          <cell r="H72">
            <v>361538.05999999982</v>
          </cell>
        </row>
        <row r="73">
          <cell r="A73">
            <v>187</v>
          </cell>
          <cell r="B73" t="str">
            <v>EE187</v>
          </cell>
          <cell r="C73" t="str">
            <v>EE187 - The Attic Pupil Referral Unit</v>
          </cell>
          <cell r="D73">
            <v>479020.72999999975</v>
          </cell>
          <cell r="E73">
            <v>-4585</v>
          </cell>
          <cell r="F73">
            <v>159691.45000000001</v>
          </cell>
          <cell r="G73">
            <v>0</v>
          </cell>
          <cell r="H73">
            <v>634127.1799999997</v>
          </cell>
        </row>
        <row r="74">
          <cell r="A74">
            <v>189</v>
          </cell>
          <cell r="B74" t="str">
            <v>EE189</v>
          </cell>
          <cell r="C74" t="str">
            <v>EE189 - First Base (Lowestoft)</v>
          </cell>
          <cell r="D74">
            <v>73102.850000000006</v>
          </cell>
          <cell r="E74">
            <v>-4000</v>
          </cell>
          <cell r="F74">
            <v>115814.64</v>
          </cell>
          <cell r="G74">
            <v>0</v>
          </cell>
          <cell r="H74">
            <v>184917.49</v>
          </cell>
        </row>
        <row r="75">
          <cell r="A75">
            <v>190</v>
          </cell>
          <cell r="B75" t="str">
            <v>EE190</v>
          </cell>
          <cell r="C75" t="str">
            <v>EE190 - Harbour (Lowestoft KS2/3 Centre)</v>
          </cell>
          <cell r="D75">
            <v>249613.84000000014</v>
          </cell>
          <cell r="E75">
            <v>-2567.5</v>
          </cell>
          <cell r="F75">
            <v>119990.69</v>
          </cell>
          <cell r="G75">
            <v>0</v>
          </cell>
          <cell r="H75">
            <v>367037.03000000014</v>
          </cell>
        </row>
        <row r="76">
          <cell r="A76">
            <v>196</v>
          </cell>
          <cell r="B76" t="str">
            <v>EE196</v>
          </cell>
          <cell r="C76" t="str">
            <v>EE196 - Warren School</v>
          </cell>
          <cell r="D76">
            <v>1107284.1600000008</v>
          </cell>
          <cell r="E76">
            <v>-5312</v>
          </cell>
          <cell r="F76">
            <v>108136.37</v>
          </cell>
          <cell r="G76">
            <v>0</v>
          </cell>
          <cell r="H76">
            <v>1210108.5300000007</v>
          </cell>
        </row>
        <row r="77">
          <cell r="A77">
            <v>202</v>
          </cell>
          <cell r="B77" t="str">
            <v>EE202</v>
          </cell>
          <cell r="C77" t="str">
            <v>EE202 - Bawdsey CEVCP School</v>
          </cell>
          <cell r="D77">
            <v>302316.97999999986</v>
          </cell>
          <cell r="E77">
            <v>-1000.29</v>
          </cell>
          <cell r="F77">
            <v>100342.2</v>
          </cell>
          <cell r="G77">
            <v>0</v>
          </cell>
          <cell r="H77">
            <v>401658.8899999999</v>
          </cell>
        </row>
        <row r="78">
          <cell r="A78">
            <v>203</v>
          </cell>
          <cell r="B78" t="str">
            <v>EE203</v>
          </cell>
          <cell r="C78" t="str">
            <v>EE203 - Bentley CEVCP School</v>
          </cell>
          <cell r="D78">
            <v>233786.03999999998</v>
          </cell>
          <cell r="E78">
            <v>133.81999999999971</v>
          </cell>
          <cell r="F78">
            <v>97295.95</v>
          </cell>
          <cell r="G78">
            <v>0</v>
          </cell>
          <cell r="H78">
            <v>331215.81</v>
          </cell>
        </row>
        <row r="79">
          <cell r="A79">
            <v>205</v>
          </cell>
          <cell r="B79" t="str">
            <v>EE205</v>
          </cell>
          <cell r="C79" t="str">
            <v>EE205 - Bildeston Primary School</v>
          </cell>
          <cell r="D79">
            <v>445905.69999999995</v>
          </cell>
          <cell r="E79">
            <v>7506.7400000000016</v>
          </cell>
          <cell r="F79">
            <v>141528.59</v>
          </cell>
          <cell r="G79">
            <v>0</v>
          </cell>
          <cell r="H79">
            <v>594941.02999999991</v>
          </cell>
        </row>
        <row r="80">
          <cell r="A80">
            <v>206</v>
          </cell>
          <cell r="B80" t="str">
            <v>EE206</v>
          </cell>
          <cell r="C80" t="str">
            <v>EE206 - Bramford CEVCP School</v>
          </cell>
          <cell r="D80">
            <v>739909.24000000011</v>
          </cell>
          <cell r="E80">
            <v>-6227.5</v>
          </cell>
          <cell r="F80">
            <v>140043.06</v>
          </cell>
          <cell r="G80">
            <v>0</v>
          </cell>
          <cell r="H80">
            <v>873724.8</v>
          </cell>
        </row>
        <row r="81">
          <cell r="A81">
            <v>208</v>
          </cell>
          <cell r="B81" t="str">
            <v>EE208</v>
          </cell>
          <cell r="C81" t="str">
            <v>EE208 - Brooklands Primary School</v>
          </cell>
          <cell r="D81">
            <v>684764.56</v>
          </cell>
          <cell r="E81">
            <v>2212.33</v>
          </cell>
          <cell r="F81">
            <v>86709.759999999995</v>
          </cell>
          <cell r="G81">
            <v>0</v>
          </cell>
          <cell r="H81">
            <v>773686.65</v>
          </cell>
        </row>
        <row r="82">
          <cell r="A82">
            <v>211</v>
          </cell>
          <cell r="B82" t="str">
            <v>EE211</v>
          </cell>
          <cell r="C82" t="str">
            <v>EE211 - Bucklesham Primary School</v>
          </cell>
          <cell r="D82">
            <v>384519.65999999992</v>
          </cell>
          <cell r="E82">
            <v>-3888.61</v>
          </cell>
          <cell r="F82">
            <v>88983.12</v>
          </cell>
          <cell r="G82">
            <v>0</v>
          </cell>
          <cell r="H82">
            <v>469614.16999999993</v>
          </cell>
        </row>
        <row r="83">
          <cell r="A83">
            <v>216</v>
          </cell>
          <cell r="B83" t="str">
            <v>EE216</v>
          </cell>
          <cell r="C83" t="str">
            <v>EE216 - Capel St Mary CEVCP School</v>
          </cell>
          <cell r="D83">
            <v>897385.56999999983</v>
          </cell>
          <cell r="E83">
            <v>38.380000000000109</v>
          </cell>
          <cell r="F83">
            <v>100360.7</v>
          </cell>
          <cell r="G83">
            <v>0</v>
          </cell>
          <cell r="H83">
            <v>997784.64999999979</v>
          </cell>
        </row>
        <row r="84">
          <cell r="A84">
            <v>217</v>
          </cell>
          <cell r="B84" t="str">
            <v>EE217</v>
          </cell>
          <cell r="C84" t="str">
            <v>EE217 - Chelmondiston CEVCP School</v>
          </cell>
          <cell r="D84">
            <v>443911.8899999999</v>
          </cell>
          <cell r="E84">
            <v>-2484.35</v>
          </cell>
          <cell r="F84">
            <v>96293.2</v>
          </cell>
          <cell r="G84">
            <v>0</v>
          </cell>
          <cell r="H84">
            <v>537720.73999999987</v>
          </cell>
        </row>
        <row r="85">
          <cell r="A85">
            <v>219</v>
          </cell>
          <cell r="B85" t="str">
            <v>EE219</v>
          </cell>
          <cell r="C85" t="str">
            <v>EE219 - Claydon Primary School</v>
          </cell>
          <cell r="D85">
            <v>1198959.0199999998</v>
          </cell>
          <cell r="E85">
            <v>509.68000000000029</v>
          </cell>
          <cell r="F85">
            <v>134463.04000000001</v>
          </cell>
          <cell r="G85">
            <v>0</v>
          </cell>
          <cell r="H85">
            <v>1333931.7399999998</v>
          </cell>
        </row>
        <row r="86">
          <cell r="A86">
            <v>220</v>
          </cell>
          <cell r="B86" t="str">
            <v>EE220</v>
          </cell>
          <cell r="C86" t="str">
            <v>EE220 - Copdock Primary School</v>
          </cell>
          <cell r="D86">
            <v>343010.08000000013</v>
          </cell>
          <cell r="E86">
            <v>4181.4500000000007</v>
          </cell>
          <cell r="F86">
            <v>100702.78</v>
          </cell>
          <cell r="G86">
            <v>0</v>
          </cell>
          <cell r="H86">
            <v>447894.31000000011</v>
          </cell>
        </row>
        <row r="87">
          <cell r="A87">
            <v>223</v>
          </cell>
          <cell r="B87" t="str">
            <v>EE223</v>
          </cell>
          <cell r="C87" t="str">
            <v>EE223 - East Bergholt CEVCP School</v>
          </cell>
          <cell r="D87">
            <v>622728.50999999989</v>
          </cell>
          <cell r="E87">
            <v>384.28999999999996</v>
          </cell>
          <cell r="F87">
            <v>71931.790000000008</v>
          </cell>
          <cell r="G87">
            <v>0</v>
          </cell>
          <cell r="H87">
            <v>695044.59</v>
          </cell>
        </row>
        <row r="88">
          <cell r="A88">
            <v>224</v>
          </cell>
          <cell r="B88" t="str">
            <v>EE224</v>
          </cell>
          <cell r="C88" t="str">
            <v>EE224 - Elmsett CEVCP School</v>
          </cell>
          <cell r="D88">
            <v>358509.97000000003</v>
          </cell>
          <cell r="E88">
            <v>12837.490000000002</v>
          </cell>
          <cell r="F88">
            <v>71237.72</v>
          </cell>
          <cell r="G88">
            <v>0</v>
          </cell>
          <cell r="H88">
            <v>442585.18000000005</v>
          </cell>
        </row>
        <row r="89">
          <cell r="A89">
            <v>225</v>
          </cell>
          <cell r="B89" t="str">
            <v>EE225</v>
          </cell>
          <cell r="C89" t="str">
            <v>EE225 - Eyke CEVCP School</v>
          </cell>
          <cell r="D89">
            <v>484525.06000000011</v>
          </cell>
          <cell r="E89">
            <v>5415.0300000000007</v>
          </cell>
          <cell r="F89">
            <v>59926.9</v>
          </cell>
          <cell r="G89">
            <v>0</v>
          </cell>
          <cell r="H89">
            <v>549866.99000000011</v>
          </cell>
        </row>
        <row r="90">
          <cell r="A90">
            <v>228</v>
          </cell>
          <cell r="B90" t="str">
            <v>EE228</v>
          </cell>
          <cell r="C90" t="str">
            <v>EE228 - Causton Junior School</v>
          </cell>
          <cell r="D90">
            <v>1075035.7800000005</v>
          </cell>
          <cell r="E90">
            <v>1842.5</v>
          </cell>
          <cell r="F90">
            <v>105389.11</v>
          </cell>
          <cell r="G90">
            <v>0</v>
          </cell>
          <cell r="H90">
            <v>1182267.3900000006</v>
          </cell>
        </row>
        <row r="91">
          <cell r="A91">
            <v>229</v>
          </cell>
          <cell r="B91" t="str">
            <v>EE229</v>
          </cell>
          <cell r="C91" t="str">
            <v>EE229 - Colneis Junior School</v>
          </cell>
          <cell r="D91">
            <v>1050075.4900000002</v>
          </cell>
          <cell r="E91">
            <v>-2017.92</v>
          </cell>
          <cell r="F91">
            <v>210939.98</v>
          </cell>
          <cell r="G91">
            <v>0</v>
          </cell>
          <cell r="H91">
            <v>1258997.5500000003</v>
          </cell>
        </row>
        <row r="92">
          <cell r="A92">
            <v>230</v>
          </cell>
          <cell r="B92" t="str">
            <v>EE230</v>
          </cell>
          <cell r="C92" t="str">
            <v>EE230 - Fairfield Infant School</v>
          </cell>
          <cell r="D92">
            <v>1089165.6799999997</v>
          </cell>
          <cell r="E92">
            <v>6788.5599999999995</v>
          </cell>
          <cell r="F92">
            <v>173185.87</v>
          </cell>
          <cell r="G92">
            <v>0</v>
          </cell>
          <cell r="H92">
            <v>1269140.1099999999</v>
          </cell>
        </row>
        <row r="93">
          <cell r="A93">
            <v>231</v>
          </cell>
          <cell r="B93" t="str">
            <v>EE231</v>
          </cell>
          <cell r="C93" t="str">
            <v>EE231 - Grange Community Primary Schoo</v>
          </cell>
          <cell r="D93">
            <v>847507.83</v>
          </cell>
          <cell r="E93">
            <v>-227.71000000000004</v>
          </cell>
          <cell r="F93">
            <v>90972.62</v>
          </cell>
          <cell r="G93">
            <v>0</v>
          </cell>
          <cell r="H93">
            <v>938252.74</v>
          </cell>
        </row>
        <row r="94">
          <cell r="A94">
            <v>232</v>
          </cell>
          <cell r="B94" t="str">
            <v>EE232</v>
          </cell>
          <cell r="C94" t="str">
            <v>EE232 - Kingsfleet Primary School</v>
          </cell>
          <cell r="D94">
            <v>623627.64000000013</v>
          </cell>
          <cell r="E94">
            <v>-381.80999999999949</v>
          </cell>
          <cell r="F94">
            <v>223952.63</v>
          </cell>
          <cell r="G94">
            <v>0</v>
          </cell>
          <cell r="H94">
            <v>847198.46000000008</v>
          </cell>
        </row>
        <row r="95">
          <cell r="A95">
            <v>234</v>
          </cell>
          <cell r="B95" t="str">
            <v>EE234</v>
          </cell>
          <cell r="C95" t="str">
            <v>EE234 - Maidstone Infant School</v>
          </cell>
          <cell r="D95">
            <v>810814.32</v>
          </cell>
          <cell r="E95">
            <v>-3459.25</v>
          </cell>
          <cell r="F95">
            <v>142778.99</v>
          </cell>
          <cell r="G95">
            <v>0</v>
          </cell>
          <cell r="H95">
            <v>950134.05999999994</v>
          </cell>
        </row>
        <row r="96">
          <cell r="A96">
            <v>237</v>
          </cell>
          <cell r="B96" t="str">
            <v>EE237</v>
          </cell>
          <cell r="C96" t="str">
            <v>EE237 - Grundisburgh Primary School</v>
          </cell>
          <cell r="D96">
            <v>619458.53999999969</v>
          </cell>
          <cell r="E96">
            <v>-683.75</v>
          </cell>
          <cell r="F96">
            <v>120784.3</v>
          </cell>
          <cell r="G96">
            <v>0</v>
          </cell>
          <cell r="H96">
            <v>739559.08999999973</v>
          </cell>
        </row>
        <row r="97">
          <cell r="A97">
            <v>238</v>
          </cell>
          <cell r="B97" t="str">
            <v>EE238</v>
          </cell>
          <cell r="C97" t="str">
            <v>EE238 - Beaumont Primary School</v>
          </cell>
          <cell r="D97">
            <v>503764.57999999996</v>
          </cell>
          <cell r="E97">
            <v>224.98000000000047</v>
          </cell>
          <cell r="F97">
            <v>91135.44</v>
          </cell>
          <cell r="G97">
            <v>0</v>
          </cell>
          <cell r="H97">
            <v>595125</v>
          </cell>
        </row>
        <row r="98">
          <cell r="A98">
            <v>239</v>
          </cell>
          <cell r="B98" t="str">
            <v>EE239</v>
          </cell>
          <cell r="C98" t="str">
            <v>EE239 - Hadleigh Community Primary Sch</v>
          </cell>
          <cell r="D98">
            <v>1710865.7399999998</v>
          </cell>
          <cell r="E98">
            <v>-8587.4800000000032</v>
          </cell>
          <cell r="F98">
            <v>143605.05000000002</v>
          </cell>
          <cell r="G98">
            <v>0</v>
          </cell>
          <cell r="H98">
            <v>1845883.3099999998</v>
          </cell>
        </row>
        <row r="99">
          <cell r="A99">
            <v>240</v>
          </cell>
          <cell r="B99" t="str">
            <v>EE240</v>
          </cell>
          <cell r="C99" t="str">
            <v>EE240 - St Marys CEVAP School, Hadlei</v>
          </cell>
          <cell r="D99">
            <v>507756.55999999994</v>
          </cell>
          <cell r="E99">
            <v>0</v>
          </cell>
          <cell r="F99">
            <v>46338.11</v>
          </cell>
          <cell r="G99">
            <v>0</v>
          </cell>
          <cell r="H99">
            <v>554094.66999999993</v>
          </cell>
        </row>
        <row r="100">
          <cell r="A100">
            <v>242</v>
          </cell>
          <cell r="B100" t="str">
            <v>EE242</v>
          </cell>
          <cell r="C100" t="str">
            <v>EE242 - Henley Primary School</v>
          </cell>
          <cell r="D100">
            <v>414818.32000000007</v>
          </cell>
          <cell r="E100">
            <v>-4503.3</v>
          </cell>
          <cell r="F100">
            <v>76806.759999999995</v>
          </cell>
          <cell r="G100">
            <v>0</v>
          </cell>
          <cell r="H100">
            <v>487121.78000000009</v>
          </cell>
        </row>
        <row r="101">
          <cell r="A101">
            <v>243</v>
          </cell>
          <cell r="B101" t="str">
            <v>EE243</v>
          </cell>
          <cell r="C101" t="str">
            <v>EE243 - Hintlesham &amp; Chattisham CEVCP</v>
          </cell>
          <cell r="D101">
            <v>379177.53000000014</v>
          </cell>
          <cell r="E101">
            <v>-3229.65</v>
          </cell>
          <cell r="F101">
            <v>46534.25</v>
          </cell>
          <cell r="G101">
            <v>0</v>
          </cell>
          <cell r="H101">
            <v>422482.13000000012</v>
          </cell>
        </row>
        <row r="102">
          <cell r="A102">
            <v>245</v>
          </cell>
          <cell r="B102" t="str">
            <v>EE245</v>
          </cell>
          <cell r="C102" t="str">
            <v>EE245 - Holbrook Primary School</v>
          </cell>
          <cell r="D102">
            <v>584280.63999999978</v>
          </cell>
          <cell r="E102">
            <v>235.05000000000018</v>
          </cell>
          <cell r="F102">
            <v>17923.68</v>
          </cell>
          <cell r="G102">
            <v>0</v>
          </cell>
          <cell r="H102">
            <v>602439.36999999988</v>
          </cell>
        </row>
        <row r="103">
          <cell r="A103">
            <v>246</v>
          </cell>
          <cell r="B103" t="str">
            <v>EE246</v>
          </cell>
          <cell r="C103" t="str">
            <v>EE246 - Hollesley Primary School</v>
          </cell>
          <cell r="D103">
            <v>435702.17999999976</v>
          </cell>
          <cell r="E103">
            <v>437.5</v>
          </cell>
          <cell r="F103">
            <v>140411.51</v>
          </cell>
          <cell r="G103">
            <v>0</v>
          </cell>
          <cell r="H103">
            <v>576551.18999999971</v>
          </cell>
        </row>
        <row r="104">
          <cell r="A104">
            <v>249</v>
          </cell>
          <cell r="B104" t="str">
            <v>EE249</v>
          </cell>
          <cell r="C104" t="str">
            <v>EE249 - Broke Hall Community Primary S</v>
          </cell>
          <cell r="D104">
            <v>2019309.6300000001</v>
          </cell>
          <cell r="E104">
            <v>-4851.1499999999996</v>
          </cell>
          <cell r="F104">
            <v>266529.43</v>
          </cell>
          <cell r="G104">
            <v>0</v>
          </cell>
          <cell r="H104">
            <v>2280987.91</v>
          </cell>
        </row>
        <row r="105">
          <cell r="A105">
            <v>250</v>
          </cell>
          <cell r="B105" t="str">
            <v>EE250</v>
          </cell>
          <cell r="C105" t="str">
            <v>EE250 - Britannia Primary School &amp; Nur</v>
          </cell>
          <cell r="D105">
            <v>2099834.5699999994</v>
          </cell>
          <cell r="E105">
            <v>6364.75</v>
          </cell>
          <cell r="F105">
            <v>488350.88</v>
          </cell>
          <cell r="G105">
            <v>0</v>
          </cell>
          <cell r="H105">
            <v>2594550.1999999993</v>
          </cell>
        </row>
        <row r="106">
          <cell r="A106">
            <v>252</v>
          </cell>
          <cell r="B106" t="str">
            <v>EE252</v>
          </cell>
          <cell r="C106" t="str">
            <v>EE252 - Castle Hill Junior School</v>
          </cell>
          <cell r="D106">
            <v>0</v>
          </cell>
          <cell r="E106">
            <v>0</v>
          </cell>
          <cell r="F106">
            <v>0</v>
          </cell>
          <cell r="G106">
            <v>0</v>
          </cell>
          <cell r="H106">
            <v>0</v>
          </cell>
        </row>
        <row r="107">
          <cell r="A107">
            <v>253</v>
          </cell>
          <cell r="B107" t="str">
            <v>EE253</v>
          </cell>
          <cell r="C107" t="str">
            <v>EE253 - The Oaks Community Primary School</v>
          </cell>
          <cell r="D107">
            <v>14845.52</v>
          </cell>
          <cell r="E107">
            <v>-15146.630000000001</v>
          </cell>
          <cell r="F107">
            <v>0</v>
          </cell>
          <cell r="G107">
            <v>0</v>
          </cell>
          <cell r="H107">
            <v>-301.11000000000058</v>
          </cell>
        </row>
        <row r="108">
          <cell r="A108">
            <v>258</v>
          </cell>
          <cell r="B108" t="str">
            <v>EE258</v>
          </cell>
          <cell r="C108" t="str">
            <v>EE258 - Clifford Road Primary School</v>
          </cell>
          <cell r="D108">
            <v>1358942.3999999994</v>
          </cell>
          <cell r="E108">
            <v>7843.1900000000005</v>
          </cell>
          <cell r="F108">
            <v>185570.52</v>
          </cell>
          <cell r="G108">
            <v>0</v>
          </cell>
          <cell r="H108">
            <v>1552356.1099999994</v>
          </cell>
        </row>
        <row r="109">
          <cell r="A109">
            <v>259</v>
          </cell>
          <cell r="B109" t="str">
            <v>EE259</v>
          </cell>
          <cell r="C109" t="str">
            <v>EE259 - Dale Hall Community Primary Sc</v>
          </cell>
          <cell r="D109">
            <v>1358240.9199999997</v>
          </cell>
          <cell r="E109">
            <v>-2341.4700000000003</v>
          </cell>
          <cell r="F109">
            <v>59123.89</v>
          </cell>
          <cell r="G109">
            <v>0</v>
          </cell>
          <cell r="H109">
            <v>1415023.3399999996</v>
          </cell>
        </row>
        <row r="110">
          <cell r="A110">
            <v>260</v>
          </cell>
          <cell r="B110" t="str">
            <v>EE260</v>
          </cell>
          <cell r="C110" t="str">
            <v>EE260 - The Willows Primary School</v>
          </cell>
          <cell r="D110">
            <v>1121361.8400000005</v>
          </cell>
          <cell r="E110">
            <v>3378.0599999999995</v>
          </cell>
          <cell r="F110">
            <v>75102.11</v>
          </cell>
          <cell r="G110">
            <v>0</v>
          </cell>
          <cell r="H110">
            <v>1199842.0100000007</v>
          </cell>
        </row>
        <row r="111">
          <cell r="A111">
            <v>263</v>
          </cell>
          <cell r="B111" t="str">
            <v>EE263</v>
          </cell>
          <cell r="C111" t="str">
            <v>EE263 - Halifax Primary School</v>
          </cell>
          <cell r="D111">
            <v>1579600.8700000006</v>
          </cell>
          <cell r="E111">
            <v>-8477.5</v>
          </cell>
          <cell r="F111">
            <v>395569.41000000003</v>
          </cell>
          <cell r="G111">
            <v>0</v>
          </cell>
          <cell r="H111">
            <v>1966692.7800000007</v>
          </cell>
        </row>
        <row r="112">
          <cell r="A112">
            <v>264</v>
          </cell>
          <cell r="B112" t="str">
            <v>EE264</v>
          </cell>
          <cell r="C112" t="str">
            <v>EE264 - Handford Hall Primary School</v>
          </cell>
          <cell r="D112">
            <v>1302042.7799999998</v>
          </cell>
          <cell r="E112">
            <v>-7669.75</v>
          </cell>
          <cell r="F112">
            <v>524722.6</v>
          </cell>
          <cell r="G112">
            <v>0</v>
          </cell>
          <cell r="H112">
            <v>1819095.63</v>
          </cell>
        </row>
        <row r="113">
          <cell r="A113">
            <v>266</v>
          </cell>
          <cell r="B113" t="str">
            <v>EE266</v>
          </cell>
          <cell r="C113" t="str">
            <v>EE266 - Highfield Nursery</v>
          </cell>
          <cell r="D113">
            <v>315480.22000000044</v>
          </cell>
          <cell r="E113">
            <v>984.55000000000018</v>
          </cell>
          <cell r="F113">
            <v>167617.38</v>
          </cell>
          <cell r="G113">
            <v>0</v>
          </cell>
          <cell r="H113">
            <v>484082.15000000043</v>
          </cell>
        </row>
        <row r="114">
          <cell r="A114">
            <v>269</v>
          </cell>
          <cell r="B114" t="str">
            <v>EE269</v>
          </cell>
          <cell r="C114" t="str">
            <v>EE269 - Morland Primary School</v>
          </cell>
          <cell r="D114">
            <v>1607073.7699999993</v>
          </cell>
          <cell r="E114">
            <v>3871</v>
          </cell>
          <cell r="F114">
            <v>414408.02</v>
          </cell>
          <cell r="G114">
            <v>0</v>
          </cell>
          <cell r="H114">
            <v>2025352.7899999993</v>
          </cell>
        </row>
        <row r="115">
          <cell r="A115">
            <v>270</v>
          </cell>
          <cell r="B115" t="str">
            <v>EE270</v>
          </cell>
          <cell r="C115" t="str">
            <v>EE270 - Murrayfield Community Primary</v>
          </cell>
          <cell r="D115">
            <v>1612042.6299999992</v>
          </cell>
          <cell r="E115">
            <v>990.25</v>
          </cell>
          <cell r="F115">
            <v>102095.83</v>
          </cell>
          <cell r="G115">
            <v>0</v>
          </cell>
          <cell r="H115">
            <v>1715128.7099999993</v>
          </cell>
        </row>
        <row r="116">
          <cell r="A116">
            <v>273</v>
          </cell>
          <cell r="B116" t="str">
            <v>EE273</v>
          </cell>
          <cell r="C116" t="str">
            <v>EE273 - Ravenswood Primary School</v>
          </cell>
          <cell r="D116">
            <v>1691847.5700000015</v>
          </cell>
          <cell r="E116">
            <v>-8513.0499999999993</v>
          </cell>
          <cell r="F116">
            <v>432704.84</v>
          </cell>
          <cell r="G116">
            <v>0</v>
          </cell>
          <cell r="H116">
            <v>2116039.3600000017</v>
          </cell>
        </row>
        <row r="117">
          <cell r="A117">
            <v>274</v>
          </cell>
          <cell r="B117" t="str">
            <v>EE274</v>
          </cell>
          <cell r="C117" t="str">
            <v>EE274 - Pipers Vale Community Primary</v>
          </cell>
          <cell r="D117">
            <v>1788617.5899999992</v>
          </cell>
          <cell r="E117">
            <v>2182.369999999999</v>
          </cell>
          <cell r="F117">
            <v>88440.86</v>
          </cell>
          <cell r="G117">
            <v>0</v>
          </cell>
          <cell r="H117">
            <v>1879240.8199999994</v>
          </cell>
        </row>
        <row r="118">
          <cell r="A118">
            <v>275</v>
          </cell>
          <cell r="B118" t="str">
            <v>EE275</v>
          </cell>
          <cell r="C118" t="str">
            <v>EE275 - Ranelagh Primary School</v>
          </cell>
          <cell r="D118">
            <v>1060399.5000000002</v>
          </cell>
          <cell r="E118">
            <v>3212.619999999999</v>
          </cell>
          <cell r="F118">
            <v>271421.12</v>
          </cell>
          <cell r="G118">
            <v>0</v>
          </cell>
          <cell r="H118">
            <v>1335033.2400000002</v>
          </cell>
        </row>
        <row r="119">
          <cell r="A119">
            <v>279</v>
          </cell>
          <cell r="B119" t="str">
            <v>EE279</v>
          </cell>
          <cell r="C119" t="str">
            <v>EE279 - Rose Hill Primary School</v>
          </cell>
          <cell r="D119">
            <v>1012061.5299999993</v>
          </cell>
          <cell r="E119">
            <v>4092.7199999999993</v>
          </cell>
          <cell r="F119">
            <v>82656.91</v>
          </cell>
          <cell r="G119">
            <v>0</v>
          </cell>
          <cell r="H119">
            <v>1098811.1599999992</v>
          </cell>
        </row>
        <row r="120">
          <cell r="A120">
            <v>281</v>
          </cell>
          <cell r="B120" t="str">
            <v>EE281</v>
          </cell>
          <cell r="C120" t="str">
            <v>EE281 - Rushmere Hall Primary School</v>
          </cell>
          <cell r="D120">
            <v>2130514.0300000003</v>
          </cell>
          <cell r="E120">
            <v>1209.6000000000004</v>
          </cell>
          <cell r="F120">
            <v>493972.91000000003</v>
          </cell>
          <cell r="G120">
            <v>0</v>
          </cell>
          <cell r="H120">
            <v>2625696.5400000005</v>
          </cell>
        </row>
        <row r="121">
          <cell r="A121">
            <v>283</v>
          </cell>
          <cell r="B121" t="str">
            <v>EE283</v>
          </cell>
          <cell r="C121" t="str">
            <v>EE283 - St Helens Primary School</v>
          </cell>
          <cell r="D121">
            <v>6505.61</v>
          </cell>
          <cell r="E121">
            <v>-6504.72</v>
          </cell>
          <cell r="F121">
            <v>0</v>
          </cell>
          <cell r="G121">
            <v>0</v>
          </cell>
          <cell r="H121">
            <v>0.88999999999941792</v>
          </cell>
        </row>
        <row r="122">
          <cell r="A122">
            <v>284</v>
          </cell>
          <cell r="B122" t="str">
            <v>EE284</v>
          </cell>
          <cell r="C122" t="str">
            <v>EE284 - St Johns CEVAP School, Ipswic</v>
          </cell>
          <cell r="D122">
            <v>686906.9600000002</v>
          </cell>
          <cell r="E122">
            <v>0</v>
          </cell>
          <cell r="F122">
            <v>233897.61000000002</v>
          </cell>
          <cell r="G122">
            <v>0</v>
          </cell>
          <cell r="H122">
            <v>920804.57000000018</v>
          </cell>
        </row>
        <row r="123">
          <cell r="A123">
            <v>285</v>
          </cell>
          <cell r="B123" t="str">
            <v>EE285</v>
          </cell>
          <cell r="C123" t="str">
            <v>EE285 - St Margarets CEVAP School, Ip</v>
          </cell>
          <cell r="D123">
            <v>903977.66000000038</v>
          </cell>
          <cell r="E123">
            <v>0</v>
          </cell>
          <cell r="F123">
            <v>51736.17</v>
          </cell>
          <cell r="G123">
            <v>0</v>
          </cell>
          <cell r="H123">
            <v>955713.83000000042</v>
          </cell>
        </row>
        <row r="124">
          <cell r="A124">
            <v>287</v>
          </cell>
          <cell r="B124" t="str">
            <v>EE287</v>
          </cell>
          <cell r="C124" t="str">
            <v>EE287 - St Marks Catholic Primary Sch</v>
          </cell>
          <cell r="D124">
            <v>862258.39999999991</v>
          </cell>
          <cell r="E124">
            <v>0</v>
          </cell>
          <cell r="F124">
            <v>14550.48</v>
          </cell>
          <cell r="G124">
            <v>0</v>
          </cell>
          <cell r="H124">
            <v>876808.87999999989</v>
          </cell>
        </row>
        <row r="125">
          <cell r="A125">
            <v>288</v>
          </cell>
          <cell r="B125" t="str">
            <v>EE288</v>
          </cell>
          <cell r="C125" t="str">
            <v>EE288 - St Matthews CEVAP School</v>
          </cell>
          <cell r="D125">
            <v>1587719.4100000004</v>
          </cell>
          <cell r="E125">
            <v>0</v>
          </cell>
          <cell r="F125">
            <v>284831.67</v>
          </cell>
          <cell r="G125">
            <v>0</v>
          </cell>
          <cell r="H125">
            <v>1872551.0800000003</v>
          </cell>
        </row>
        <row r="126">
          <cell r="A126">
            <v>289</v>
          </cell>
          <cell r="B126" t="str">
            <v>EE289</v>
          </cell>
          <cell r="C126" t="str">
            <v>EE289 - St Marys Catholic Primary Sch</v>
          </cell>
          <cell r="D126">
            <v>816955.66000000015</v>
          </cell>
          <cell r="E126">
            <v>0</v>
          </cell>
          <cell r="F126">
            <v>45992.13</v>
          </cell>
          <cell r="G126">
            <v>0</v>
          </cell>
          <cell r="H126">
            <v>862947.79000000015</v>
          </cell>
        </row>
        <row r="127">
          <cell r="A127">
            <v>291</v>
          </cell>
          <cell r="B127" t="str">
            <v>EE291</v>
          </cell>
          <cell r="C127" t="str">
            <v>EE291 - St Pancras Catholic Primary Sc</v>
          </cell>
          <cell r="D127">
            <v>893282.76</v>
          </cell>
          <cell r="E127">
            <v>0</v>
          </cell>
          <cell r="F127">
            <v>14602.69</v>
          </cell>
          <cell r="G127">
            <v>0</v>
          </cell>
          <cell r="H127">
            <v>907885.45</v>
          </cell>
        </row>
        <row r="128">
          <cell r="A128">
            <v>293</v>
          </cell>
          <cell r="B128" t="str">
            <v>EE293</v>
          </cell>
          <cell r="C128" t="str">
            <v>EE293 - Springfield Infant School</v>
          </cell>
          <cell r="D128">
            <v>1057194.9800000002</v>
          </cell>
          <cell r="E128">
            <v>3793.75</v>
          </cell>
          <cell r="F128">
            <v>204097.79</v>
          </cell>
          <cell r="G128">
            <v>0</v>
          </cell>
          <cell r="H128">
            <v>1265086.5200000003</v>
          </cell>
        </row>
        <row r="129">
          <cell r="A129">
            <v>294</v>
          </cell>
          <cell r="B129" t="str">
            <v>EE294</v>
          </cell>
          <cell r="C129" t="str">
            <v>EE294 - Springfield Junior School</v>
          </cell>
          <cell r="D129">
            <v>1240791.9499999995</v>
          </cell>
          <cell r="E129">
            <v>5830.3599999999988</v>
          </cell>
          <cell r="F129">
            <v>134116.56</v>
          </cell>
          <cell r="G129">
            <v>0</v>
          </cell>
          <cell r="H129">
            <v>1380738.8699999996</v>
          </cell>
        </row>
        <row r="130">
          <cell r="A130">
            <v>295</v>
          </cell>
          <cell r="B130" t="str">
            <v>EE295</v>
          </cell>
          <cell r="C130" t="str">
            <v>EE295 - New Sprites CP School (Sept 20</v>
          </cell>
          <cell r="D130">
            <v>610350.87000000011</v>
          </cell>
          <cell r="E130">
            <v>-8693.5</v>
          </cell>
          <cell r="F130">
            <v>0</v>
          </cell>
          <cell r="G130">
            <v>0</v>
          </cell>
          <cell r="H130">
            <v>601657.37000000011</v>
          </cell>
        </row>
        <row r="131">
          <cell r="A131">
            <v>300</v>
          </cell>
          <cell r="B131" t="str">
            <v>EE300</v>
          </cell>
          <cell r="C131" t="str">
            <v>EE300 - White House Community Infant S</v>
          </cell>
          <cell r="D131">
            <v>2135466.1800000002</v>
          </cell>
          <cell r="E131">
            <v>36581.64</v>
          </cell>
          <cell r="F131">
            <v>254292.25</v>
          </cell>
          <cell r="G131">
            <v>0</v>
          </cell>
          <cell r="H131">
            <v>2426340.0700000003</v>
          </cell>
        </row>
        <row r="132">
          <cell r="A132">
            <v>303</v>
          </cell>
          <cell r="B132" t="str">
            <v>EE303</v>
          </cell>
          <cell r="C132" t="str">
            <v>EE303 - Whitton Community Primary Scho</v>
          </cell>
          <cell r="D132">
            <v>10221.730000000001</v>
          </cell>
          <cell r="E132">
            <v>-10222.77</v>
          </cell>
          <cell r="F132">
            <v>0</v>
          </cell>
          <cell r="G132">
            <v>0</v>
          </cell>
          <cell r="H132">
            <v>-1.0399999999990541</v>
          </cell>
        </row>
        <row r="133">
          <cell r="A133">
            <v>307</v>
          </cell>
          <cell r="B133" t="str">
            <v>EE307</v>
          </cell>
          <cell r="C133" t="str">
            <v>EE307 - Cedarwood Primary School</v>
          </cell>
          <cell r="D133">
            <v>1432910.3400000003</v>
          </cell>
          <cell r="E133">
            <v>1537.2100000000009</v>
          </cell>
          <cell r="F133">
            <v>27902.440000000002</v>
          </cell>
          <cell r="G133">
            <v>0</v>
          </cell>
          <cell r="H133">
            <v>1462349.9900000002</v>
          </cell>
        </row>
        <row r="134">
          <cell r="A134">
            <v>308</v>
          </cell>
          <cell r="B134" t="str">
            <v>EE308</v>
          </cell>
          <cell r="C134" t="str">
            <v>EE308 - Kersey CEVCP School</v>
          </cell>
          <cell r="D134">
            <v>316057.70999999996</v>
          </cell>
          <cell r="E134">
            <v>-4877.5</v>
          </cell>
          <cell r="F134">
            <v>136492.29999999999</v>
          </cell>
          <cell r="G134">
            <v>0</v>
          </cell>
          <cell r="H134">
            <v>447672.50999999995</v>
          </cell>
        </row>
        <row r="135">
          <cell r="A135">
            <v>309</v>
          </cell>
          <cell r="B135" t="str">
            <v>EE309</v>
          </cell>
          <cell r="C135" t="str">
            <v>EE309 - Heath Primary School</v>
          </cell>
          <cell r="D135">
            <v>1702215.8300000005</v>
          </cell>
          <cell r="E135">
            <v>204.89999999999964</v>
          </cell>
          <cell r="F135">
            <v>153242.25</v>
          </cell>
          <cell r="G135">
            <v>0</v>
          </cell>
          <cell r="H135">
            <v>1855662.9800000004</v>
          </cell>
        </row>
        <row r="136">
          <cell r="A136">
            <v>310</v>
          </cell>
          <cell r="B136" t="str">
            <v>EE310</v>
          </cell>
          <cell r="C136" t="str">
            <v>EE310 - Bealings School</v>
          </cell>
          <cell r="D136">
            <v>408727.04000000021</v>
          </cell>
          <cell r="E136">
            <v>5379.74</v>
          </cell>
          <cell r="F136">
            <v>30212.32</v>
          </cell>
          <cell r="G136">
            <v>0</v>
          </cell>
          <cell r="H136">
            <v>444319.10000000021</v>
          </cell>
        </row>
        <row r="137">
          <cell r="A137">
            <v>311</v>
          </cell>
          <cell r="B137" t="str">
            <v>EE311</v>
          </cell>
          <cell r="C137" t="str">
            <v>EE311 - Birchwood Primary School</v>
          </cell>
          <cell r="D137">
            <v>701541.36000000045</v>
          </cell>
          <cell r="E137">
            <v>2283.369999999999</v>
          </cell>
          <cell r="F137">
            <v>90807.28</v>
          </cell>
          <cell r="G137">
            <v>0</v>
          </cell>
          <cell r="H137">
            <v>794632.01000000047</v>
          </cell>
        </row>
        <row r="138">
          <cell r="A138">
            <v>312</v>
          </cell>
          <cell r="B138" t="str">
            <v>EE312</v>
          </cell>
          <cell r="C138" t="str">
            <v>EE312 - Martlesham Beacon Hill Primary</v>
          </cell>
          <cell r="D138">
            <v>448200.11999999988</v>
          </cell>
          <cell r="E138">
            <v>1614.92</v>
          </cell>
          <cell r="F138">
            <v>24267.86</v>
          </cell>
          <cell r="G138">
            <v>0</v>
          </cell>
          <cell r="H138">
            <v>474082.89999999985</v>
          </cell>
        </row>
        <row r="139">
          <cell r="A139">
            <v>313</v>
          </cell>
          <cell r="B139" t="str">
            <v>EE313</v>
          </cell>
          <cell r="C139" t="str">
            <v>EE313 - Gorseland Primary School</v>
          </cell>
          <cell r="D139">
            <v>1769534.7899999998</v>
          </cell>
          <cell r="E139">
            <v>-9449.5</v>
          </cell>
          <cell r="F139">
            <v>189019.97</v>
          </cell>
          <cell r="G139">
            <v>0</v>
          </cell>
          <cell r="H139">
            <v>1949105.2599999998</v>
          </cell>
        </row>
        <row r="140">
          <cell r="A140">
            <v>314</v>
          </cell>
          <cell r="B140" t="str">
            <v>EE314</v>
          </cell>
          <cell r="C140" t="str">
            <v>EE314 - Melton Primary School</v>
          </cell>
          <cell r="D140">
            <v>561127.26000000013</v>
          </cell>
          <cell r="E140">
            <v>-2727.15</v>
          </cell>
          <cell r="F140">
            <v>58365.4</v>
          </cell>
          <cell r="G140">
            <v>0</v>
          </cell>
          <cell r="H140">
            <v>616765.51000000013</v>
          </cell>
        </row>
        <row r="141">
          <cell r="A141">
            <v>316</v>
          </cell>
          <cell r="B141" t="str">
            <v>EE316</v>
          </cell>
          <cell r="C141" t="str">
            <v>EE316 - Nacton CEVCP School</v>
          </cell>
          <cell r="D141">
            <v>435961.44000000012</v>
          </cell>
          <cell r="E141">
            <v>-3079.17</v>
          </cell>
          <cell r="F141">
            <v>32374.81</v>
          </cell>
          <cell r="G141">
            <v>0</v>
          </cell>
          <cell r="H141">
            <v>465257.08000000013</v>
          </cell>
        </row>
        <row r="142">
          <cell r="A142">
            <v>317</v>
          </cell>
          <cell r="B142" t="str">
            <v>EE317</v>
          </cell>
          <cell r="C142" t="str">
            <v>EE317 - Orford CEVAP School</v>
          </cell>
          <cell r="D142">
            <v>298033.96999999968</v>
          </cell>
          <cell r="E142">
            <v>-314</v>
          </cell>
          <cell r="F142">
            <v>20981.58</v>
          </cell>
          <cell r="G142">
            <v>0</v>
          </cell>
          <cell r="H142">
            <v>318701.5499999997</v>
          </cell>
        </row>
        <row r="143">
          <cell r="A143">
            <v>318</v>
          </cell>
          <cell r="B143" t="str">
            <v>EE318</v>
          </cell>
          <cell r="C143" t="str">
            <v>EE318 - Otley Primary School</v>
          </cell>
          <cell r="D143">
            <v>279136.58999999997</v>
          </cell>
          <cell r="E143">
            <v>-4663.75</v>
          </cell>
          <cell r="F143">
            <v>76843.540000000008</v>
          </cell>
          <cell r="G143">
            <v>0</v>
          </cell>
          <cell r="H143">
            <v>351316.38</v>
          </cell>
        </row>
        <row r="144">
          <cell r="A144">
            <v>320</v>
          </cell>
          <cell r="B144" t="str">
            <v>EE320</v>
          </cell>
          <cell r="C144" t="str">
            <v>EE320 - Rendlesham Primary School</v>
          </cell>
          <cell r="D144">
            <v>753466.21999999962</v>
          </cell>
          <cell r="E144">
            <v>-6549.25</v>
          </cell>
          <cell r="F144">
            <v>190907.13</v>
          </cell>
          <cell r="G144">
            <v>0</v>
          </cell>
          <cell r="H144">
            <v>937824.09999999963</v>
          </cell>
        </row>
        <row r="145">
          <cell r="A145">
            <v>322</v>
          </cell>
          <cell r="B145" t="str">
            <v>EE322</v>
          </cell>
          <cell r="C145" t="str">
            <v>EE322 - Shotley Community Primary Scho</v>
          </cell>
          <cell r="D145">
            <v>530571.21000000031</v>
          </cell>
          <cell r="E145">
            <v>5929.48</v>
          </cell>
          <cell r="F145">
            <v>25661.48</v>
          </cell>
          <cell r="G145">
            <v>0</v>
          </cell>
          <cell r="H145">
            <v>562162.17000000027</v>
          </cell>
        </row>
        <row r="146">
          <cell r="A146">
            <v>324</v>
          </cell>
          <cell r="B146" t="str">
            <v>EE324</v>
          </cell>
          <cell r="C146" t="str">
            <v>EE324 - Somersham Primary School</v>
          </cell>
          <cell r="D146">
            <v>375123.04000000004</v>
          </cell>
          <cell r="E146">
            <v>-4978.75</v>
          </cell>
          <cell r="F146">
            <v>91859.72</v>
          </cell>
          <cell r="G146">
            <v>0</v>
          </cell>
          <cell r="H146">
            <v>462004.01</v>
          </cell>
        </row>
        <row r="147">
          <cell r="A147">
            <v>325</v>
          </cell>
          <cell r="B147" t="str">
            <v>EE325</v>
          </cell>
          <cell r="C147" t="str">
            <v>EE325 - Sproughton CEVCP School</v>
          </cell>
          <cell r="D147">
            <v>336498.31000000006</v>
          </cell>
          <cell r="E147">
            <v>-5046.25</v>
          </cell>
          <cell r="F147">
            <v>77149.47</v>
          </cell>
          <cell r="G147">
            <v>0</v>
          </cell>
          <cell r="H147">
            <v>408601.53</v>
          </cell>
        </row>
        <row r="148">
          <cell r="A148">
            <v>327</v>
          </cell>
          <cell r="B148" t="str">
            <v>EE327</v>
          </cell>
          <cell r="C148" t="str">
            <v>EE327 - Stratford St Mary Primary Scho</v>
          </cell>
          <cell r="D148">
            <v>315696.67999999988</v>
          </cell>
          <cell r="E148">
            <v>1960.3199999999997</v>
          </cell>
          <cell r="F148">
            <v>69250.28</v>
          </cell>
          <cell r="G148">
            <v>0</v>
          </cell>
          <cell r="H148">
            <v>386907.27999999985</v>
          </cell>
        </row>
        <row r="149">
          <cell r="A149">
            <v>328</v>
          </cell>
          <cell r="B149" t="str">
            <v>EE328</v>
          </cell>
          <cell r="C149" t="str">
            <v>EE328 - Stutton CEVCP School</v>
          </cell>
          <cell r="D149">
            <v>242096.64000000007</v>
          </cell>
          <cell r="E149">
            <v>-3773</v>
          </cell>
          <cell r="F149">
            <v>47204.13</v>
          </cell>
          <cell r="G149">
            <v>0</v>
          </cell>
          <cell r="H149">
            <v>285527.77000000008</v>
          </cell>
        </row>
        <row r="150">
          <cell r="A150">
            <v>331</v>
          </cell>
          <cell r="B150" t="str">
            <v>EE331</v>
          </cell>
          <cell r="C150" t="str">
            <v>EE331 - Tattingstone CEVCP School</v>
          </cell>
          <cell r="D150">
            <v>345606.27999999991</v>
          </cell>
          <cell r="E150">
            <v>0</v>
          </cell>
          <cell r="F150">
            <v>38668.200000000004</v>
          </cell>
          <cell r="G150">
            <v>0</v>
          </cell>
          <cell r="H150">
            <v>384274.47999999992</v>
          </cell>
        </row>
        <row r="151">
          <cell r="A151">
            <v>332</v>
          </cell>
          <cell r="B151" t="str">
            <v>EE332</v>
          </cell>
          <cell r="C151" t="str">
            <v>EE332 - Trimley St Martin Primary Scho</v>
          </cell>
          <cell r="D151">
            <v>671076.57999999996</v>
          </cell>
          <cell r="E151">
            <v>-309.68000000000029</v>
          </cell>
          <cell r="F151">
            <v>51076.85</v>
          </cell>
          <cell r="G151">
            <v>0</v>
          </cell>
          <cell r="H151">
            <v>721843.74999999988</v>
          </cell>
        </row>
        <row r="152">
          <cell r="A152">
            <v>333</v>
          </cell>
          <cell r="B152" t="str">
            <v>EE333</v>
          </cell>
          <cell r="C152" t="str">
            <v>EE333 - Trimley St Mary Primary School</v>
          </cell>
          <cell r="D152">
            <v>1282217.4500000002</v>
          </cell>
          <cell r="E152">
            <v>11762.25</v>
          </cell>
          <cell r="F152">
            <v>197149.97</v>
          </cell>
          <cell r="G152">
            <v>0</v>
          </cell>
          <cell r="H152">
            <v>1491129.6700000002</v>
          </cell>
        </row>
        <row r="153">
          <cell r="A153">
            <v>337</v>
          </cell>
          <cell r="B153" t="str">
            <v>EE337</v>
          </cell>
          <cell r="C153" t="str">
            <v>EE337 - Waldringfield Primary School</v>
          </cell>
          <cell r="D153">
            <v>419905.94000000018</v>
          </cell>
          <cell r="E153">
            <v>11561</v>
          </cell>
          <cell r="F153">
            <v>85217.53</v>
          </cell>
          <cell r="G153">
            <v>0</v>
          </cell>
          <cell r="H153">
            <v>516684.4700000002</v>
          </cell>
        </row>
        <row r="154">
          <cell r="A154">
            <v>338</v>
          </cell>
          <cell r="B154" t="str">
            <v>EE338</v>
          </cell>
          <cell r="C154" t="str">
            <v>EE338 - Whatfield CEVCP School</v>
          </cell>
          <cell r="D154">
            <v>228583.19000000009</v>
          </cell>
          <cell r="E154">
            <v>-1798.52</v>
          </cell>
          <cell r="F154">
            <v>134803.54</v>
          </cell>
          <cell r="G154">
            <v>0</v>
          </cell>
          <cell r="H154">
            <v>361588.21000000008</v>
          </cell>
        </row>
        <row r="155">
          <cell r="A155">
            <v>339</v>
          </cell>
          <cell r="B155" t="str">
            <v>EE339</v>
          </cell>
          <cell r="C155" t="str">
            <v>EE339 - Witnesham Primary School</v>
          </cell>
          <cell r="D155">
            <v>399142.44000000024</v>
          </cell>
          <cell r="E155">
            <v>-2762.63</v>
          </cell>
          <cell r="F155">
            <v>72034.77</v>
          </cell>
          <cell r="G155">
            <v>0</v>
          </cell>
          <cell r="H155">
            <v>468414.58000000025</v>
          </cell>
        </row>
        <row r="156">
          <cell r="A156">
            <v>341</v>
          </cell>
          <cell r="B156" t="str">
            <v>EE341</v>
          </cell>
          <cell r="C156" t="str">
            <v>EE341 - Sandlings Primary School</v>
          </cell>
          <cell r="D156">
            <v>508476.00999999983</v>
          </cell>
          <cell r="E156">
            <v>4472.75</v>
          </cell>
          <cell r="F156">
            <v>219494.92</v>
          </cell>
          <cell r="G156">
            <v>0</v>
          </cell>
          <cell r="H156">
            <v>732443.67999999982</v>
          </cell>
        </row>
        <row r="157">
          <cell r="A157">
            <v>342</v>
          </cell>
          <cell r="B157" t="str">
            <v>EE342</v>
          </cell>
          <cell r="C157" t="str">
            <v>EE342 - Woodbridge Primary School</v>
          </cell>
          <cell r="D157">
            <v>796079.1399999999</v>
          </cell>
          <cell r="E157">
            <v>-4240.6600000000008</v>
          </cell>
          <cell r="F157">
            <v>56994.99</v>
          </cell>
          <cell r="G157">
            <v>0</v>
          </cell>
          <cell r="H157">
            <v>848833.46999999986</v>
          </cell>
        </row>
        <row r="158">
          <cell r="A158">
            <v>343</v>
          </cell>
          <cell r="B158" t="str">
            <v>EE343</v>
          </cell>
          <cell r="C158" t="str">
            <v>EE343 - Kyson Primary School</v>
          </cell>
          <cell r="D158">
            <v>1315767.3200000008</v>
          </cell>
          <cell r="E158">
            <v>2.1000000000003638</v>
          </cell>
          <cell r="F158">
            <v>72092.759999999995</v>
          </cell>
          <cell r="G158">
            <v>0</v>
          </cell>
          <cell r="H158">
            <v>1387862.1800000009</v>
          </cell>
        </row>
        <row r="159">
          <cell r="A159">
            <v>344</v>
          </cell>
          <cell r="B159" t="str">
            <v>EE344</v>
          </cell>
          <cell r="C159" t="str">
            <v>EE344 - St Marys CEVAP School, Woodbr</v>
          </cell>
          <cell r="D159">
            <v>578336.37</v>
          </cell>
          <cell r="E159">
            <v>0</v>
          </cell>
          <cell r="F159">
            <v>107486.61</v>
          </cell>
          <cell r="G159">
            <v>0</v>
          </cell>
          <cell r="H159">
            <v>685822.98</v>
          </cell>
        </row>
        <row r="160">
          <cell r="A160">
            <v>351</v>
          </cell>
          <cell r="B160" t="str">
            <v>EE351</v>
          </cell>
          <cell r="C160" t="str">
            <v>EE351 - Alderwood P.R.U.</v>
          </cell>
          <cell r="D160">
            <v>164255.25999999978</v>
          </cell>
          <cell r="E160">
            <v>-4270</v>
          </cell>
          <cell r="F160">
            <v>180281.52</v>
          </cell>
          <cell r="G160">
            <v>0</v>
          </cell>
          <cell r="H160">
            <v>340266.7799999998</v>
          </cell>
        </row>
        <row r="161">
          <cell r="A161">
            <v>352</v>
          </cell>
          <cell r="B161" t="str">
            <v>EE352</v>
          </cell>
          <cell r="C161" t="str">
            <v>EE352 - First Base (Ipswich)</v>
          </cell>
          <cell r="D161">
            <v>123794.29999999997</v>
          </cell>
          <cell r="E161">
            <v>68756.75</v>
          </cell>
          <cell r="F161">
            <v>87379.839999999997</v>
          </cell>
          <cell r="G161">
            <v>0</v>
          </cell>
          <cell r="H161">
            <v>279930.88999999996</v>
          </cell>
        </row>
        <row r="162">
          <cell r="A162">
            <v>353</v>
          </cell>
          <cell r="B162" t="str">
            <v>EE353</v>
          </cell>
          <cell r="C162" t="str">
            <v>EE353 - St Christophers P.R.U.</v>
          </cell>
          <cell r="D162">
            <v>148347.06999999977</v>
          </cell>
          <cell r="E162">
            <v>15012.259999999998</v>
          </cell>
          <cell r="F162">
            <v>-2271.69</v>
          </cell>
          <cell r="G162">
            <v>0</v>
          </cell>
          <cell r="H162">
            <v>161087.63999999978</v>
          </cell>
        </row>
        <row r="163">
          <cell r="A163">
            <v>356</v>
          </cell>
          <cell r="B163" t="str">
            <v>EE356</v>
          </cell>
          <cell r="C163" t="str">
            <v>EE356 - Claydon High School</v>
          </cell>
          <cell r="D163">
            <v>3259014.5599999991</v>
          </cell>
          <cell r="E163">
            <v>4693.75</v>
          </cell>
          <cell r="F163">
            <v>645661.66</v>
          </cell>
          <cell r="G163">
            <v>0</v>
          </cell>
          <cell r="H163">
            <v>3909369.9699999993</v>
          </cell>
        </row>
        <row r="164">
          <cell r="A164">
            <v>367</v>
          </cell>
          <cell r="B164" t="str">
            <v>EE367</v>
          </cell>
          <cell r="C164" t="str">
            <v>EE367 - Ipswich Parkside Special Unit</v>
          </cell>
          <cell r="D164">
            <v>847407.4500000017</v>
          </cell>
          <cell r="E164">
            <v>-6801.25</v>
          </cell>
          <cell r="F164">
            <v>300136.64</v>
          </cell>
          <cell r="G164">
            <v>0</v>
          </cell>
          <cell r="H164">
            <v>1140742.8400000017</v>
          </cell>
        </row>
        <row r="165">
          <cell r="A165">
            <v>370</v>
          </cell>
          <cell r="B165" t="str">
            <v>EE370</v>
          </cell>
          <cell r="C165" t="str">
            <v>EE370 - Northgate High School</v>
          </cell>
          <cell r="D165">
            <v>7966571.6499999976</v>
          </cell>
          <cell r="E165">
            <v>-32167.909999999996</v>
          </cell>
          <cell r="F165">
            <v>288798.69</v>
          </cell>
          <cell r="G165">
            <v>0</v>
          </cell>
          <cell r="H165">
            <v>8223202.4299999978</v>
          </cell>
        </row>
        <row r="166">
          <cell r="A166">
            <v>374</v>
          </cell>
          <cell r="B166" t="str">
            <v>EE374</v>
          </cell>
          <cell r="C166" t="str">
            <v>EE374 - Suffolk One</v>
          </cell>
          <cell r="D166">
            <v>38706.939999997994</v>
          </cell>
          <cell r="E166">
            <v>-39280</v>
          </cell>
          <cell r="F166">
            <v>23387.89</v>
          </cell>
          <cell r="G166">
            <v>0</v>
          </cell>
          <cell r="H166">
            <v>22814.829999997994</v>
          </cell>
        </row>
        <row r="167">
          <cell r="A167">
            <v>389</v>
          </cell>
          <cell r="B167" t="str">
            <v>EE389</v>
          </cell>
          <cell r="C167" t="str">
            <v>EE389 - Ipswich Westbridge Unit</v>
          </cell>
          <cell r="D167">
            <v>272974.8400000002</v>
          </cell>
          <cell r="E167">
            <v>-2007</v>
          </cell>
          <cell r="F167">
            <v>51853.279999999999</v>
          </cell>
          <cell r="G167">
            <v>0</v>
          </cell>
          <cell r="H167">
            <v>322821.12000000023</v>
          </cell>
        </row>
        <row r="168">
          <cell r="A168">
            <v>393</v>
          </cell>
          <cell r="B168" t="str">
            <v>EE393</v>
          </cell>
          <cell r="C168" t="str">
            <v>EE393 - Beacon Hill School</v>
          </cell>
          <cell r="D168">
            <v>14268.44</v>
          </cell>
          <cell r="E168">
            <v>-14269.75</v>
          </cell>
          <cell r="F168">
            <v>0</v>
          </cell>
          <cell r="G168">
            <v>0</v>
          </cell>
          <cell r="H168">
            <v>-1.3099999999994907</v>
          </cell>
        </row>
        <row r="169">
          <cell r="A169">
            <v>396</v>
          </cell>
          <cell r="B169" t="str">
            <v>EE396</v>
          </cell>
          <cell r="C169" t="str">
            <v>EE396 - The Bridge School</v>
          </cell>
          <cell r="D169">
            <v>1220115.1000000001</v>
          </cell>
          <cell r="E169">
            <v>60631.47</v>
          </cell>
          <cell r="F169">
            <v>276644.40000000002</v>
          </cell>
          <cell r="G169">
            <v>0</v>
          </cell>
          <cell r="H169">
            <v>1557390.97</v>
          </cell>
        </row>
        <row r="170">
          <cell r="A170">
            <v>400</v>
          </cell>
          <cell r="B170" t="str">
            <v>EE400</v>
          </cell>
          <cell r="C170" t="str">
            <v>EE400 - Acton C of E VC Primary School</v>
          </cell>
          <cell r="D170">
            <v>606910.31000000006</v>
          </cell>
          <cell r="E170">
            <v>2245</v>
          </cell>
          <cell r="F170">
            <v>20317.29</v>
          </cell>
          <cell r="G170">
            <v>0</v>
          </cell>
          <cell r="H170">
            <v>629472.60000000009</v>
          </cell>
        </row>
        <row r="171">
          <cell r="A171">
            <v>402</v>
          </cell>
          <cell r="B171" t="str">
            <v>EE402</v>
          </cell>
          <cell r="C171" t="str">
            <v>EE402 - Bacton Community Primary Schoo</v>
          </cell>
          <cell r="D171">
            <v>561934.31999999995</v>
          </cell>
          <cell r="E171">
            <v>7405.8700000000008</v>
          </cell>
          <cell r="F171">
            <v>19270.22</v>
          </cell>
          <cell r="G171">
            <v>0</v>
          </cell>
          <cell r="H171">
            <v>588610.40999999992</v>
          </cell>
        </row>
        <row r="172">
          <cell r="A172">
            <v>404</v>
          </cell>
          <cell r="B172" t="str">
            <v>EE404</v>
          </cell>
          <cell r="C172" t="str">
            <v>EE404 - Bardwell C of E VCP School</v>
          </cell>
          <cell r="D172">
            <v>267484.25999999978</v>
          </cell>
          <cell r="E172">
            <v>-3291.31</v>
          </cell>
          <cell r="F172">
            <v>119309.88</v>
          </cell>
          <cell r="G172">
            <v>0</v>
          </cell>
          <cell r="H172">
            <v>383502.82999999978</v>
          </cell>
        </row>
        <row r="173">
          <cell r="A173">
            <v>405</v>
          </cell>
          <cell r="B173" t="str">
            <v>EE405</v>
          </cell>
          <cell r="C173" t="str">
            <v>EE405 - Barnham C of E VCP School</v>
          </cell>
          <cell r="D173">
            <v>535170.43999999959</v>
          </cell>
          <cell r="E173">
            <v>-5361.65</v>
          </cell>
          <cell r="F173">
            <v>155376.20000000001</v>
          </cell>
          <cell r="G173">
            <v>0</v>
          </cell>
          <cell r="H173">
            <v>685184.98999999964</v>
          </cell>
        </row>
        <row r="174">
          <cell r="A174">
            <v>406</v>
          </cell>
          <cell r="B174" t="str">
            <v>EE406</v>
          </cell>
          <cell r="C174" t="str">
            <v>EE406 - Barningham C of E VCP School</v>
          </cell>
          <cell r="D174">
            <v>369799.36999999994</v>
          </cell>
          <cell r="E174">
            <v>2954</v>
          </cell>
          <cell r="F174">
            <v>57954.590000000004</v>
          </cell>
          <cell r="G174">
            <v>0</v>
          </cell>
          <cell r="H174">
            <v>430707.95999999996</v>
          </cell>
        </row>
        <row r="175">
          <cell r="A175">
            <v>407</v>
          </cell>
          <cell r="B175" t="str">
            <v>EE407</v>
          </cell>
          <cell r="C175" t="str">
            <v>EE407 - Barrow C of E VCP School</v>
          </cell>
          <cell r="D175">
            <v>536364.18999999983</v>
          </cell>
          <cell r="E175">
            <v>11546.45</v>
          </cell>
          <cell r="F175">
            <v>190735.63</v>
          </cell>
          <cell r="G175">
            <v>0</v>
          </cell>
          <cell r="H175">
            <v>738646.26999999979</v>
          </cell>
        </row>
        <row r="176">
          <cell r="A176">
            <v>409</v>
          </cell>
          <cell r="B176" t="str">
            <v>EE409</v>
          </cell>
          <cell r="C176" t="str">
            <v>EE409 - Boxford C of E VCP School</v>
          </cell>
          <cell r="D176">
            <v>761965.30000000028</v>
          </cell>
          <cell r="E176">
            <v>-1314</v>
          </cell>
          <cell r="F176">
            <v>62181.06</v>
          </cell>
          <cell r="G176">
            <v>0</v>
          </cell>
          <cell r="H176">
            <v>822832.36000000034</v>
          </cell>
        </row>
        <row r="177">
          <cell r="A177">
            <v>412</v>
          </cell>
          <cell r="B177" t="str">
            <v>EE412</v>
          </cell>
          <cell r="C177" t="str">
            <v>EE412 - Bures C of E VCP School</v>
          </cell>
          <cell r="D177">
            <v>716559.66999999993</v>
          </cell>
          <cell r="E177">
            <v>-4172.51</v>
          </cell>
          <cell r="F177">
            <v>107922.82</v>
          </cell>
          <cell r="G177">
            <v>0</v>
          </cell>
          <cell r="H177">
            <v>820309.98</v>
          </cell>
        </row>
        <row r="178">
          <cell r="A178">
            <v>413</v>
          </cell>
          <cell r="B178" t="str">
            <v>EE413</v>
          </cell>
          <cell r="C178" t="str">
            <v>EE413 - The Glade Community Primary Sc</v>
          </cell>
          <cell r="D178">
            <v>854670.34999999986</v>
          </cell>
          <cell r="E178">
            <v>97.090000000000146</v>
          </cell>
          <cell r="F178">
            <v>53887.99</v>
          </cell>
          <cell r="G178">
            <v>0</v>
          </cell>
          <cell r="H178">
            <v>908655.42999999982</v>
          </cell>
        </row>
        <row r="179">
          <cell r="A179">
            <v>415</v>
          </cell>
          <cell r="B179" t="str">
            <v>EE415</v>
          </cell>
          <cell r="C179" t="str">
            <v>EE415 - Guildhall Feoffment Community</v>
          </cell>
          <cell r="D179">
            <v>986498.80999999982</v>
          </cell>
          <cell r="E179">
            <v>-234.34000000000106</v>
          </cell>
          <cell r="F179">
            <v>83005.84</v>
          </cell>
          <cell r="G179">
            <v>0</v>
          </cell>
          <cell r="H179">
            <v>1069270.3099999998</v>
          </cell>
        </row>
        <row r="180">
          <cell r="A180">
            <v>416</v>
          </cell>
          <cell r="B180" t="str">
            <v>EE416</v>
          </cell>
          <cell r="C180" t="str">
            <v>EE416 - Hardwick Primary School</v>
          </cell>
          <cell r="D180">
            <v>900799.07000000007</v>
          </cell>
          <cell r="E180">
            <v>12891.73</v>
          </cell>
          <cell r="F180">
            <v>246483.14</v>
          </cell>
          <cell r="G180">
            <v>0</v>
          </cell>
          <cell r="H180">
            <v>1160173.94</v>
          </cell>
        </row>
        <row r="181">
          <cell r="A181">
            <v>417</v>
          </cell>
          <cell r="B181" t="str">
            <v>EE417</v>
          </cell>
          <cell r="C181" t="str">
            <v>EE417 - Howard Community Primary Schoo</v>
          </cell>
          <cell r="D181">
            <v>870758.12000000034</v>
          </cell>
          <cell r="E181">
            <v>-6241</v>
          </cell>
          <cell r="F181">
            <v>128675.55</v>
          </cell>
          <cell r="G181">
            <v>0</v>
          </cell>
          <cell r="H181">
            <v>993192.67000000039</v>
          </cell>
        </row>
        <row r="182">
          <cell r="A182">
            <v>418</v>
          </cell>
          <cell r="B182" t="str">
            <v>EE418</v>
          </cell>
          <cell r="C182" t="str">
            <v>EE418 - Sebert Wood Community Primary</v>
          </cell>
          <cell r="D182">
            <v>1164783.5800000003</v>
          </cell>
          <cell r="E182">
            <v>2330.25</v>
          </cell>
          <cell r="F182">
            <v>111763.15000000001</v>
          </cell>
          <cell r="G182">
            <v>0</v>
          </cell>
          <cell r="H182">
            <v>1278876.9800000002</v>
          </cell>
        </row>
        <row r="183">
          <cell r="A183">
            <v>420</v>
          </cell>
          <cell r="B183" t="str">
            <v>EE420</v>
          </cell>
          <cell r="C183" t="str">
            <v>EE420 - St Edmunds Catholic Primary School</v>
          </cell>
          <cell r="D183">
            <v>1089592.6499999997</v>
          </cell>
          <cell r="E183">
            <v>0</v>
          </cell>
          <cell r="F183">
            <v>155931.73000000001</v>
          </cell>
          <cell r="G183">
            <v>0</v>
          </cell>
          <cell r="H183">
            <v>1245524.3799999997</v>
          </cell>
        </row>
        <row r="184">
          <cell r="A184">
            <v>421</v>
          </cell>
          <cell r="B184" t="str">
            <v>EE421</v>
          </cell>
          <cell r="C184" t="str">
            <v>EE421 - St Edmundsbury CEVAP School</v>
          </cell>
          <cell r="D184">
            <v>768314.8400000002</v>
          </cell>
          <cell r="E184">
            <v>0</v>
          </cell>
          <cell r="F184">
            <v>30964.37</v>
          </cell>
          <cell r="G184">
            <v>0</v>
          </cell>
          <cell r="H184">
            <v>799279.2100000002</v>
          </cell>
        </row>
        <row r="185">
          <cell r="A185">
            <v>422</v>
          </cell>
          <cell r="B185" t="str">
            <v>EE422</v>
          </cell>
          <cell r="C185" t="str">
            <v>EE422 - Sextons Manor Community Prima</v>
          </cell>
          <cell r="D185">
            <v>654762.99000000011</v>
          </cell>
          <cell r="E185">
            <v>6082.130000000001</v>
          </cell>
          <cell r="F185">
            <v>37387.93</v>
          </cell>
          <cell r="G185">
            <v>0</v>
          </cell>
          <cell r="H185">
            <v>698233.05000000016</v>
          </cell>
        </row>
        <row r="186">
          <cell r="A186">
            <v>423</v>
          </cell>
          <cell r="B186" t="str">
            <v>EE423</v>
          </cell>
          <cell r="C186" t="str">
            <v>EE423 - Tollgate Primary School</v>
          </cell>
          <cell r="D186">
            <v>-54587</v>
          </cell>
          <cell r="E186">
            <v>0</v>
          </cell>
          <cell r="F186">
            <v>0</v>
          </cell>
          <cell r="G186">
            <v>0</v>
          </cell>
          <cell r="H186">
            <v>-54587</v>
          </cell>
        </row>
        <row r="187">
          <cell r="A187">
            <v>424</v>
          </cell>
          <cell r="B187" t="str">
            <v>EE424</v>
          </cell>
          <cell r="C187" t="str">
            <v>EE424 - Westgate Community Primary Sch</v>
          </cell>
          <cell r="D187">
            <v>1234782.1700000004</v>
          </cell>
          <cell r="E187">
            <v>-4350.1000000000004</v>
          </cell>
          <cell r="F187">
            <v>29115.88</v>
          </cell>
          <cell r="G187">
            <v>0</v>
          </cell>
          <cell r="H187">
            <v>1259547.9500000002</v>
          </cell>
        </row>
        <row r="188">
          <cell r="A188">
            <v>425</v>
          </cell>
          <cell r="B188" t="str">
            <v>EE425</v>
          </cell>
          <cell r="C188" t="str">
            <v>EE425 - Abbotts Green CP</v>
          </cell>
          <cell r="D188">
            <v>1192846.6599999992</v>
          </cell>
          <cell r="E188">
            <v>-4471.17</v>
          </cell>
          <cell r="F188">
            <v>88163.11</v>
          </cell>
          <cell r="G188">
            <v>0</v>
          </cell>
          <cell r="H188">
            <v>1276538.5999999994</v>
          </cell>
        </row>
        <row r="189">
          <cell r="A189">
            <v>426</v>
          </cell>
          <cell r="B189" t="str">
            <v>EE426</v>
          </cell>
          <cell r="C189" t="str">
            <v>EE426 - Cavendish C of E VCP School</v>
          </cell>
          <cell r="D189">
            <v>362901.29000000004</v>
          </cell>
          <cell r="E189">
            <v>-4978.75</v>
          </cell>
          <cell r="F189">
            <v>46877.72</v>
          </cell>
          <cell r="G189">
            <v>0</v>
          </cell>
          <cell r="H189">
            <v>404800.26</v>
          </cell>
        </row>
        <row r="190">
          <cell r="A190">
            <v>429</v>
          </cell>
          <cell r="B190" t="str">
            <v>EE429</v>
          </cell>
          <cell r="C190" t="str">
            <v>EE429 - Clare Community Primary School</v>
          </cell>
          <cell r="D190">
            <v>572166.87000000034</v>
          </cell>
          <cell r="E190">
            <v>7628.2899999999991</v>
          </cell>
          <cell r="F190">
            <v>41610.550000000003</v>
          </cell>
          <cell r="G190">
            <v>0</v>
          </cell>
          <cell r="H190">
            <v>621405.71000000043</v>
          </cell>
        </row>
        <row r="191">
          <cell r="A191">
            <v>430</v>
          </cell>
          <cell r="B191" t="str">
            <v>EE430</v>
          </cell>
          <cell r="C191" t="str">
            <v>EE430 - Cockfield C of E VCP School</v>
          </cell>
          <cell r="D191">
            <v>321438.96999999986</v>
          </cell>
          <cell r="E191">
            <v>3793.1399999999994</v>
          </cell>
          <cell r="F191">
            <v>31852.14</v>
          </cell>
          <cell r="G191">
            <v>0</v>
          </cell>
          <cell r="H191">
            <v>357084.24999999988</v>
          </cell>
        </row>
        <row r="192">
          <cell r="A192">
            <v>431</v>
          </cell>
          <cell r="B192" t="str">
            <v>EE431</v>
          </cell>
          <cell r="C192" t="str">
            <v>EE431 - Combs ford Primary School</v>
          </cell>
          <cell r="D192">
            <v>1273006.4899999995</v>
          </cell>
          <cell r="E192">
            <v>32885.83</v>
          </cell>
          <cell r="F192">
            <v>207629.82</v>
          </cell>
          <cell r="G192">
            <v>0</v>
          </cell>
          <cell r="H192">
            <v>1513522.1399999997</v>
          </cell>
        </row>
        <row r="193">
          <cell r="A193">
            <v>432</v>
          </cell>
          <cell r="B193" t="str">
            <v>EE432</v>
          </cell>
          <cell r="C193" t="str">
            <v>EE432 - Creeting St Mary C of E VAP Sc</v>
          </cell>
          <cell r="D193">
            <v>379638.17000000004</v>
          </cell>
          <cell r="E193">
            <v>0</v>
          </cell>
          <cell r="F193">
            <v>47155.47</v>
          </cell>
          <cell r="G193">
            <v>0</v>
          </cell>
          <cell r="H193">
            <v>426793.64</v>
          </cell>
        </row>
        <row r="194">
          <cell r="A194">
            <v>436</v>
          </cell>
          <cell r="B194" t="str">
            <v>EE436</v>
          </cell>
          <cell r="C194" t="str">
            <v>EE436 - Elmswell Community Primary Sch</v>
          </cell>
          <cell r="D194">
            <v>999269.46000000043</v>
          </cell>
          <cell r="E194">
            <v>10085.489999999998</v>
          </cell>
          <cell r="F194">
            <v>97070.86</v>
          </cell>
          <cell r="G194">
            <v>0</v>
          </cell>
          <cell r="H194">
            <v>1106425.8100000005</v>
          </cell>
        </row>
        <row r="195">
          <cell r="A195">
            <v>440</v>
          </cell>
          <cell r="B195" t="str">
            <v>EE440</v>
          </cell>
          <cell r="C195" t="str">
            <v>EE440 - Glemsford Community Primary Sc</v>
          </cell>
          <cell r="D195">
            <v>-5965.72</v>
          </cell>
          <cell r="E195">
            <v>5963.87</v>
          </cell>
          <cell r="F195">
            <v>0</v>
          </cell>
          <cell r="G195">
            <v>0</v>
          </cell>
          <cell r="H195">
            <v>-1.8500000000003638</v>
          </cell>
        </row>
        <row r="196">
          <cell r="A196">
            <v>441</v>
          </cell>
          <cell r="B196" t="str">
            <v>EE441</v>
          </cell>
          <cell r="C196" t="str">
            <v>EE441 - Great Barton C of E VCP School</v>
          </cell>
          <cell r="D196">
            <v>607178.98999999976</v>
          </cell>
          <cell r="E196">
            <v>-4985</v>
          </cell>
          <cell r="F196">
            <v>86785.33</v>
          </cell>
          <cell r="G196">
            <v>0</v>
          </cell>
          <cell r="H196">
            <v>688979.31999999972</v>
          </cell>
        </row>
        <row r="197">
          <cell r="A197">
            <v>442</v>
          </cell>
          <cell r="B197" t="str">
            <v>EE442</v>
          </cell>
          <cell r="C197" t="str">
            <v>EE442 - Wells Hall Community Primary S</v>
          </cell>
          <cell r="D197">
            <v>1733317.9599999995</v>
          </cell>
          <cell r="E197">
            <v>1035.8499999999985</v>
          </cell>
          <cell r="F197">
            <v>228224.91</v>
          </cell>
          <cell r="G197">
            <v>0</v>
          </cell>
          <cell r="H197">
            <v>1962578.7199999995</v>
          </cell>
        </row>
        <row r="198">
          <cell r="A198">
            <v>443</v>
          </cell>
          <cell r="B198" t="str">
            <v>EE443</v>
          </cell>
          <cell r="C198" t="str">
            <v>EE443 - Pot Kiln Primary School</v>
          </cell>
          <cell r="D198">
            <v>968148.40999999898</v>
          </cell>
          <cell r="E198">
            <v>-3188.5</v>
          </cell>
          <cell r="F198">
            <v>126943.49</v>
          </cell>
          <cell r="G198">
            <v>0</v>
          </cell>
          <cell r="H198">
            <v>1091903.399999999</v>
          </cell>
        </row>
        <row r="199">
          <cell r="A199">
            <v>444</v>
          </cell>
          <cell r="B199" t="str">
            <v>EE444</v>
          </cell>
          <cell r="C199" t="str">
            <v>EE444 - Great Finborough C of E VCP Sc</v>
          </cell>
          <cell r="D199">
            <v>492710.94000000006</v>
          </cell>
          <cell r="E199">
            <v>-5.8900000000003274</v>
          </cell>
          <cell r="F199">
            <v>43192.07</v>
          </cell>
          <cell r="G199">
            <v>0</v>
          </cell>
          <cell r="H199">
            <v>535897.12</v>
          </cell>
        </row>
        <row r="200">
          <cell r="A200">
            <v>445</v>
          </cell>
          <cell r="B200" t="str">
            <v>EE445</v>
          </cell>
          <cell r="C200" t="str">
            <v>EE445 - Great Waldingfield C of E VCP</v>
          </cell>
          <cell r="D200">
            <v>540009.39999999991</v>
          </cell>
          <cell r="E200">
            <v>4905.5400000000081</v>
          </cell>
          <cell r="F200">
            <v>82738.27</v>
          </cell>
          <cell r="G200">
            <v>0</v>
          </cell>
          <cell r="H200">
            <v>627653.21</v>
          </cell>
        </row>
        <row r="201">
          <cell r="A201">
            <v>446</v>
          </cell>
          <cell r="B201" t="str">
            <v>EE446</v>
          </cell>
          <cell r="C201" t="str">
            <v>EE446 - Great Whelnetham C of E VCP Sc</v>
          </cell>
          <cell r="D201">
            <v>503496.14999999973</v>
          </cell>
          <cell r="E201">
            <v>12212.810000000001</v>
          </cell>
          <cell r="F201">
            <v>39128.770000000004</v>
          </cell>
          <cell r="G201">
            <v>0</v>
          </cell>
          <cell r="H201">
            <v>554837.72999999975</v>
          </cell>
        </row>
        <row r="202">
          <cell r="A202">
            <v>447</v>
          </cell>
          <cell r="B202" t="str">
            <v>EE447</v>
          </cell>
          <cell r="C202" t="str">
            <v>EE447 - Coupals Community Primary Scho</v>
          </cell>
          <cell r="D202">
            <v>0.97000000000000064</v>
          </cell>
          <cell r="E202">
            <v>0</v>
          </cell>
          <cell r="F202">
            <v>0</v>
          </cell>
          <cell r="G202">
            <v>0</v>
          </cell>
          <cell r="H202">
            <v>0.97000000000000064</v>
          </cell>
        </row>
        <row r="203">
          <cell r="A203">
            <v>448</v>
          </cell>
          <cell r="B203" t="str">
            <v>EE448</v>
          </cell>
          <cell r="C203" t="str">
            <v>EE448 - Hartest C of E VCP School</v>
          </cell>
          <cell r="D203">
            <v>346522.25999999983</v>
          </cell>
          <cell r="E203">
            <v>-56.5</v>
          </cell>
          <cell r="F203">
            <v>67682.86</v>
          </cell>
          <cell r="G203">
            <v>0</v>
          </cell>
          <cell r="H203">
            <v>414148.61999999982</v>
          </cell>
        </row>
        <row r="204">
          <cell r="A204">
            <v>449</v>
          </cell>
          <cell r="B204" t="str">
            <v>EE449</v>
          </cell>
          <cell r="C204" t="str">
            <v>EE449 - Crawfords C of E VC Primary S</v>
          </cell>
          <cell r="D204">
            <v>318213.90000000002</v>
          </cell>
          <cell r="E204">
            <v>42.650000000000546</v>
          </cell>
          <cell r="F204">
            <v>21299.38</v>
          </cell>
          <cell r="G204">
            <v>0</v>
          </cell>
          <cell r="H204">
            <v>339555.93000000005</v>
          </cell>
        </row>
        <row r="205">
          <cell r="A205">
            <v>451</v>
          </cell>
          <cell r="B205" t="str">
            <v>EE451</v>
          </cell>
          <cell r="C205" t="str">
            <v>EE451 - New Cangle Community Primary S</v>
          </cell>
          <cell r="D205">
            <v>895493.73999999976</v>
          </cell>
          <cell r="E205">
            <v>5942.9700000000012</v>
          </cell>
          <cell r="F205">
            <v>65793.040000000008</v>
          </cell>
          <cell r="G205">
            <v>0</v>
          </cell>
          <cell r="H205">
            <v>967229.74999999977</v>
          </cell>
        </row>
        <row r="206">
          <cell r="A206">
            <v>452</v>
          </cell>
          <cell r="B206" t="str">
            <v>EE452</v>
          </cell>
          <cell r="C206" t="str">
            <v>EE452 - Clements Community Primary Sch</v>
          </cell>
          <cell r="D206">
            <v>1021010.8699999999</v>
          </cell>
          <cell r="E206">
            <v>3898.79</v>
          </cell>
          <cell r="F206">
            <v>67601.64</v>
          </cell>
          <cell r="G206">
            <v>0</v>
          </cell>
          <cell r="H206">
            <v>1092511.2999999998</v>
          </cell>
        </row>
        <row r="207">
          <cell r="A207">
            <v>455</v>
          </cell>
          <cell r="B207" t="str">
            <v>EE455</v>
          </cell>
          <cell r="C207" t="str">
            <v>EE455 - St Felix R C Primary School</v>
          </cell>
          <cell r="D207">
            <v>1069661.6599999997</v>
          </cell>
          <cell r="E207">
            <v>0</v>
          </cell>
          <cell r="F207">
            <v>131233.26999999999</v>
          </cell>
          <cell r="G207">
            <v>0</v>
          </cell>
          <cell r="H207">
            <v>1200894.9299999997</v>
          </cell>
        </row>
        <row r="208">
          <cell r="A208">
            <v>457</v>
          </cell>
          <cell r="B208" t="str">
            <v>EE457</v>
          </cell>
          <cell r="C208" t="str">
            <v>EE457 - Honington C of E VCP School</v>
          </cell>
          <cell r="D208">
            <v>582131.03000000026</v>
          </cell>
          <cell r="E208">
            <v>-1456.3600000000006</v>
          </cell>
          <cell r="F208">
            <v>16668.47</v>
          </cell>
          <cell r="G208">
            <v>0</v>
          </cell>
          <cell r="H208">
            <v>597343.14000000025</v>
          </cell>
        </row>
        <row r="209">
          <cell r="A209">
            <v>458</v>
          </cell>
          <cell r="B209" t="str">
            <v>EE458</v>
          </cell>
          <cell r="C209" t="str">
            <v>EE458 - Hopton C of E VCP School</v>
          </cell>
          <cell r="D209">
            <v>389949.17999999982</v>
          </cell>
          <cell r="E209">
            <v>-10182.999999999998</v>
          </cell>
          <cell r="F209">
            <v>75861.279999999999</v>
          </cell>
          <cell r="G209">
            <v>0</v>
          </cell>
          <cell r="H209">
            <v>455627.45999999985</v>
          </cell>
        </row>
        <row r="210">
          <cell r="A210">
            <v>460</v>
          </cell>
          <cell r="B210" t="str">
            <v>EE460</v>
          </cell>
          <cell r="C210" t="str">
            <v>EE460 - Hundon Community Primary Schoo</v>
          </cell>
          <cell r="D210">
            <v>365514.71000000008</v>
          </cell>
          <cell r="E210">
            <v>1216.5500000000002</v>
          </cell>
          <cell r="F210">
            <v>60142.07</v>
          </cell>
          <cell r="G210">
            <v>0</v>
          </cell>
          <cell r="H210">
            <v>426873.33000000007</v>
          </cell>
        </row>
        <row r="211">
          <cell r="A211">
            <v>461</v>
          </cell>
          <cell r="B211" t="str">
            <v>EE461</v>
          </cell>
          <cell r="C211" t="str">
            <v>EE461 - Ickworth Park Primary School</v>
          </cell>
          <cell r="D211">
            <v>723704.92999999993</v>
          </cell>
          <cell r="E211">
            <v>1413.4399999999996</v>
          </cell>
          <cell r="F211">
            <v>140949.17000000001</v>
          </cell>
          <cell r="G211">
            <v>0</v>
          </cell>
          <cell r="H211">
            <v>866067.53999999992</v>
          </cell>
        </row>
        <row r="212">
          <cell r="A212">
            <v>464</v>
          </cell>
          <cell r="B212" t="str">
            <v>EE464</v>
          </cell>
          <cell r="C212" t="str">
            <v>EE464 - Ixworth CEVC Primary School</v>
          </cell>
          <cell r="D212">
            <v>755832.56999999983</v>
          </cell>
          <cell r="E212">
            <v>-793.29</v>
          </cell>
          <cell r="F212">
            <v>92545.3</v>
          </cell>
          <cell r="G212">
            <v>0</v>
          </cell>
          <cell r="H212">
            <v>847584.57999999984</v>
          </cell>
        </row>
        <row r="213">
          <cell r="A213">
            <v>466</v>
          </cell>
          <cell r="B213" t="str">
            <v>EE466</v>
          </cell>
          <cell r="C213" t="str">
            <v>EE466 - Lakenheath Community Primary S</v>
          </cell>
          <cell r="D213">
            <v>898636.73000000021</v>
          </cell>
          <cell r="E213">
            <v>-8932.7799999999988</v>
          </cell>
          <cell r="F213">
            <v>159371.01</v>
          </cell>
          <cell r="G213">
            <v>0</v>
          </cell>
          <cell r="H213">
            <v>1049074.9600000002</v>
          </cell>
        </row>
        <row r="214">
          <cell r="A214">
            <v>467</v>
          </cell>
          <cell r="B214" t="str">
            <v>EE467</v>
          </cell>
          <cell r="C214" t="str">
            <v>EE467 - Lavenham Community Primary Sch</v>
          </cell>
          <cell r="D214">
            <v>432705.47</v>
          </cell>
          <cell r="E214">
            <v>-4317.6499999999996</v>
          </cell>
          <cell r="F214">
            <v>195706.61000000002</v>
          </cell>
          <cell r="G214">
            <v>0</v>
          </cell>
          <cell r="H214">
            <v>624094.42999999993</v>
          </cell>
        </row>
        <row r="215">
          <cell r="A215">
            <v>468</v>
          </cell>
          <cell r="B215" t="str">
            <v>EE468</v>
          </cell>
          <cell r="C215" t="str">
            <v>EE468 - All Saints C of E VCP School,</v>
          </cell>
          <cell r="D215">
            <v>502043.55000000022</v>
          </cell>
          <cell r="E215">
            <v>264.75</v>
          </cell>
          <cell r="F215">
            <v>53429.440000000002</v>
          </cell>
          <cell r="G215">
            <v>0</v>
          </cell>
          <cell r="H215">
            <v>555737.74000000022</v>
          </cell>
        </row>
        <row r="216">
          <cell r="A216">
            <v>469</v>
          </cell>
          <cell r="B216" t="str">
            <v>EE469</v>
          </cell>
          <cell r="C216" t="str">
            <v>EE469 - Long melford C of E VC Primary</v>
          </cell>
          <cell r="D216">
            <v>838808.14000000048</v>
          </cell>
          <cell r="E216">
            <v>3763.45</v>
          </cell>
          <cell r="F216">
            <v>52441.08</v>
          </cell>
          <cell r="G216">
            <v>0</v>
          </cell>
          <cell r="H216">
            <v>895012.67000000039</v>
          </cell>
        </row>
        <row r="217">
          <cell r="A217">
            <v>471</v>
          </cell>
          <cell r="B217" t="str">
            <v>EE471</v>
          </cell>
          <cell r="C217" t="str">
            <v>EE471 - Mendlesham Community Primary S</v>
          </cell>
          <cell r="D217">
            <v>362268.33</v>
          </cell>
          <cell r="E217">
            <v>-641.14999999999964</v>
          </cell>
          <cell r="F217">
            <v>93375.66</v>
          </cell>
          <cell r="G217">
            <v>0</v>
          </cell>
          <cell r="H217">
            <v>455002.83999999997</v>
          </cell>
        </row>
        <row r="218">
          <cell r="A218">
            <v>473</v>
          </cell>
          <cell r="B218" t="str">
            <v>EE473</v>
          </cell>
          <cell r="C218" t="str">
            <v>EE473 - Beck Row Primary School</v>
          </cell>
          <cell r="D218">
            <v>716828.58000000007</v>
          </cell>
          <cell r="E218">
            <v>-3155.75</v>
          </cell>
          <cell r="F218">
            <v>199180.95</v>
          </cell>
          <cell r="G218">
            <v>0</v>
          </cell>
          <cell r="H218">
            <v>912853.78</v>
          </cell>
        </row>
        <row r="219">
          <cell r="A219">
            <v>474</v>
          </cell>
          <cell r="B219" t="str">
            <v>EE474</v>
          </cell>
          <cell r="C219" t="str">
            <v>EE474 - Great Heath Primary School</v>
          </cell>
          <cell r="D219">
            <v>749531.29000000027</v>
          </cell>
          <cell r="E219">
            <v>-7892.95</v>
          </cell>
          <cell r="F219">
            <v>751.14</v>
          </cell>
          <cell r="G219">
            <v>0</v>
          </cell>
          <cell r="H219">
            <v>742389.48000000033</v>
          </cell>
        </row>
        <row r="220">
          <cell r="A220">
            <v>475</v>
          </cell>
          <cell r="B220" t="str">
            <v>EE475</v>
          </cell>
          <cell r="C220" t="str">
            <v>EE475 - EFMS School Recharge Control Account</v>
          </cell>
          <cell r="D220">
            <v>-4.5474735088646412E-13</v>
          </cell>
          <cell r="E220">
            <v>0</v>
          </cell>
          <cell r="F220">
            <v>0</v>
          </cell>
          <cell r="G220">
            <v>0</v>
          </cell>
          <cell r="H220">
            <v>-4.5474735088646412E-13</v>
          </cell>
        </row>
        <row r="221">
          <cell r="A221">
            <v>476</v>
          </cell>
          <cell r="B221" t="str">
            <v>EE476</v>
          </cell>
          <cell r="C221" t="str">
            <v>EE476 - West Row Community Primary Sch</v>
          </cell>
          <cell r="D221">
            <v>669582.12999999989</v>
          </cell>
          <cell r="E221">
            <v>-563.25</v>
          </cell>
          <cell r="F221">
            <v>43118.42</v>
          </cell>
          <cell r="G221">
            <v>0</v>
          </cell>
          <cell r="H221">
            <v>712137.29999999993</v>
          </cell>
        </row>
        <row r="222">
          <cell r="A222">
            <v>478</v>
          </cell>
          <cell r="B222" t="str">
            <v>EE478</v>
          </cell>
          <cell r="C222" t="str">
            <v>EE478 - Moulton C of E VCP School</v>
          </cell>
          <cell r="D222">
            <v>674044.01</v>
          </cell>
          <cell r="E222">
            <v>-1970.5</v>
          </cell>
          <cell r="F222">
            <v>39801.910000000003</v>
          </cell>
          <cell r="G222">
            <v>0</v>
          </cell>
          <cell r="H222">
            <v>711875.42</v>
          </cell>
        </row>
        <row r="223">
          <cell r="A223">
            <v>479</v>
          </cell>
          <cell r="B223" t="str">
            <v>EE479</v>
          </cell>
          <cell r="C223" t="str">
            <v>EE479 - Nayland Primary School</v>
          </cell>
          <cell r="D223">
            <v>703915.11000000045</v>
          </cell>
          <cell r="E223">
            <v>-724.10000000000036</v>
          </cell>
          <cell r="F223">
            <v>75098.290000000008</v>
          </cell>
          <cell r="G223">
            <v>0</v>
          </cell>
          <cell r="H223">
            <v>778289.30000000051</v>
          </cell>
        </row>
        <row r="224">
          <cell r="A224">
            <v>480</v>
          </cell>
          <cell r="B224" t="str">
            <v>EE480</v>
          </cell>
          <cell r="C224" t="str">
            <v>EE480 - Bosmere Community Primary Scho</v>
          </cell>
          <cell r="D224">
            <v>1034429.5799999997</v>
          </cell>
          <cell r="E224">
            <v>-6819.25</v>
          </cell>
          <cell r="F224">
            <v>271862.67</v>
          </cell>
          <cell r="G224">
            <v>0</v>
          </cell>
          <cell r="H224">
            <v>1299472.9999999998</v>
          </cell>
        </row>
        <row r="225">
          <cell r="A225">
            <v>481</v>
          </cell>
          <cell r="B225" t="str">
            <v>EE481</v>
          </cell>
          <cell r="C225" t="str">
            <v>EE481 - All Saints C of E VAP School, Newmarket</v>
          </cell>
          <cell r="D225">
            <v>741128.56</v>
          </cell>
          <cell r="E225">
            <v>0</v>
          </cell>
          <cell r="F225">
            <v>70746.89</v>
          </cell>
          <cell r="G225">
            <v>0</v>
          </cell>
          <cell r="H225">
            <v>811875.45000000007</v>
          </cell>
        </row>
        <row r="226">
          <cell r="A226">
            <v>482</v>
          </cell>
          <cell r="B226" t="str">
            <v>EE482</v>
          </cell>
          <cell r="C226" t="str">
            <v>EE482 - Exning Primary School</v>
          </cell>
          <cell r="D226">
            <v>664533.01999999967</v>
          </cell>
          <cell r="E226">
            <v>-6002.5</v>
          </cell>
          <cell r="F226">
            <v>130750.79000000001</v>
          </cell>
          <cell r="G226">
            <v>0</v>
          </cell>
          <cell r="H226">
            <v>789281.30999999971</v>
          </cell>
        </row>
        <row r="227">
          <cell r="A227">
            <v>483</v>
          </cell>
          <cell r="B227" t="str">
            <v>EE483</v>
          </cell>
          <cell r="C227" t="str">
            <v>EE483 - Houldsworth Valley Primary Sch</v>
          </cell>
          <cell r="D227">
            <v>822264.22999999975</v>
          </cell>
          <cell r="E227">
            <v>-6216.25</v>
          </cell>
          <cell r="F227">
            <v>152476.61000000002</v>
          </cell>
          <cell r="G227">
            <v>0</v>
          </cell>
          <cell r="H227">
            <v>968524.58999999973</v>
          </cell>
        </row>
        <row r="228">
          <cell r="A228">
            <v>484</v>
          </cell>
          <cell r="B228" t="str">
            <v>EE484</v>
          </cell>
          <cell r="C228" t="str">
            <v>EE484 - Laureate Community Primary Sch</v>
          </cell>
          <cell r="D228">
            <v>877340.23000000021</v>
          </cell>
          <cell r="E228">
            <v>-180.84999999999945</v>
          </cell>
          <cell r="F228">
            <v>305763.83</v>
          </cell>
          <cell r="G228">
            <v>0</v>
          </cell>
          <cell r="H228">
            <v>1182923.2100000002</v>
          </cell>
        </row>
        <row r="229">
          <cell r="A229">
            <v>486</v>
          </cell>
          <cell r="B229" t="str">
            <v>EE486</v>
          </cell>
          <cell r="C229" t="str">
            <v>EE486 - Paddocks Primary School</v>
          </cell>
          <cell r="D229">
            <v>614499.58000000007</v>
          </cell>
          <cell r="E229">
            <v>-6205</v>
          </cell>
          <cell r="F229">
            <v>274664.34000000003</v>
          </cell>
          <cell r="G229">
            <v>0</v>
          </cell>
          <cell r="H229">
            <v>882958.92000000016</v>
          </cell>
        </row>
        <row r="230">
          <cell r="A230">
            <v>488</v>
          </cell>
          <cell r="B230" t="str">
            <v>EE488</v>
          </cell>
          <cell r="C230" t="str">
            <v>EE488 - Norton C of E VCP School</v>
          </cell>
          <cell r="D230">
            <v>682635.04999999981</v>
          </cell>
          <cell r="E230">
            <v>3941.9400000000005</v>
          </cell>
          <cell r="F230">
            <v>80923.900000000009</v>
          </cell>
          <cell r="G230">
            <v>0</v>
          </cell>
          <cell r="H230">
            <v>767500.88999999978</v>
          </cell>
        </row>
        <row r="231">
          <cell r="A231">
            <v>489</v>
          </cell>
          <cell r="B231" t="str">
            <v>EE489</v>
          </cell>
          <cell r="C231" t="str">
            <v>EE489 - Old Newton C of E VCP School</v>
          </cell>
          <cell r="D231">
            <v>252964.62999999992</v>
          </cell>
          <cell r="E231">
            <v>11122.130000000001</v>
          </cell>
          <cell r="F231">
            <v>113680.21</v>
          </cell>
          <cell r="G231">
            <v>0</v>
          </cell>
          <cell r="H231">
            <v>377766.96999999991</v>
          </cell>
        </row>
        <row r="232">
          <cell r="A232">
            <v>492</v>
          </cell>
          <cell r="B232" t="str">
            <v>EE492</v>
          </cell>
          <cell r="C232" t="str">
            <v>EE492 - Rattlesden C of E CVP School</v>
          </cell>
          <cell r="D232">
            <v>352756.26</v>
          </cell>
          <cell r="E232">
            <v>1751.13</v>
          </cell>
          <cell r="F232">
            <v>86518.41</v>
          </cell>
          <cell r="G232">
            <v>0</v>
          </cell>
          <cell r="H232">
            <v>441025.80000000005</v>
          </cell>
        </row>
        <row r="233">
          <cell r="A233">
            <v>494</v>
          </cell>
          <cell r="B233" t="str">
            <v>EE494</v>
          </cell>
          <cell r="C233" t="str">
            <v>EE494 - Ringshall School</v>
          </cell>
          <cell r="D233">
            <v>457217.69</v>
          </cell>
          <cell r="E233">
            <v>135.89999999999964</v>
          </cell>
          <cell r="F233">
            <v>66371.820000000007</v>
          </cell>
          <cell r="G233">
            <v>0</v>
          </cell>
          <cell r="H233">
            <v>523725.41000000003</v>
          </cell>
        </row>
        <row r="234">
          <cell r="A234">
            <v>495</v>
          </cell>
          <cell r="B234" t="str">
            <v>EE495</v>
          </cell>
          <cell r="C234" t="str">
            <v>EE495 - Risby C of E VCP School</v>
          </cell>
          <cell r="D234">
            <v>568893.57999999996</v>
          </cell>
          <cell r="E234">
            <v>1670.4099999999999</v>
          </cell>
          <cell r="F234">
            <v>68492.680000000008</v>
          </cell>
          <cell r="G234">
            <v>0</v>
          </cell>
          <cell r="H234">
            <v>639056.67000000004</v>
          </cell>
        </row>
        <row r="235">
          <cell r="A235">
            <v>496</v>
          </cell>
          <cell r="B235" t="str">
            <v>EE496</v>
          </cell>
          <cell r="C235" t="str">
            <v>EE496 - Rougham CEVC Primary School</v>
          </cell>
          <cell r="D235">
            <v>662950.06000000029</v>
          </cell>
          <cell r="E235">
            <v>8137.1200000000008</v>
          </cell>
          <cell r="F235">
            <v>81010.89</v>
          </cell>
          <cell r="G235">
            <v>0</v>
          </cell>
          <cell r="H235">
            <v>752098.0700000003</v>
          </cell>
        </row>
        <row r="236">
          <cell r="A236">
            <v>499</v>
          </cell>
          <cell r="B236" t="str">
            <v>EE499</v>
          </cell>
          <cell r="C236" t="str">
            <v>EE499 - Stanton Community Primary Scho</v>
          </cell>
          <cell r="D236">
            <v>710271.07999999984</v>
          </cell>
          <cell r="E236">
            <v>-5282.41</v>
          </cell>
          <cell r="F236">
            <v>126427.03</v>
          </cell>
          <cell r="G236">
            <v>0</v>
          </cell>
          <cell r="H236">
            <v>831415.69999999984</v>
          </cell>
        </row>
        <row r="237">
          <cell r="A237">
            <v>501</v>
          </cell>
          <cell r="B237" t="str">
            <v>EE501</v>
          </cell>
          <cell r="C237" t="str">
            <v>EE501 - Stoke-By-Nayland C of E VCP Sc</v>
          </cell>
          <cell r="D237">
            <v>389140.56000000006</v>
          </cell>
          <cell r="E237">
            <v>8069.78</v>
          </cell>
          <cell r="F237">
            <v>204481.56</v>
          </cell>
          <cell r="G237">
            <v>0</v>
          </cell>
          <cell r="H237">
            <v>601691.90000000014</v>
          </cell>
        </row>
        <row r="238">
          <cell r="A238">
            <v>502</v>
          </cell>
          <cell r="B238" t="str">
            <v>EE502</v>
          </cell>
          <cell r="C238" t="str">
            <v>EE502 - Chilton Primary School</v>
          </cell>
          <cell r="D238">
            <v>794647.84000000032</v>
          </cell>
          <cell r="E238">
            <v>6593.7000000000007</v>
          </cell>
          <cell r="F238">
            <v>192302.65</v>
          </cell>
          <cell r="G238">
            <v>0</v>
          </cell>
          <cell r="H238">
            <v>993544.19000000029</v>
          </cell>
        </row>
        <row r="239">
          <cell r="A239">
            <v>503</v>
          </cell>
          <cell r="B239" t="str">
            <v>EE503</v>
          </cell>
          <cell r="C239" t="str">
            <v>EE503 - Abbots Hall Community Primary</v>
          </cell>
          <cell r="D239">
            <v>1142069.1200000003</v>
          </cell>
          <cell r="E239">
            <v>6388.09</v>
          </cell>
          <cell r="F239">
            <v>174617.15</v>
          </cell>
          <cell r="G239">
            <v>0</v>
          </cell>
          <cell r="H239">
            <v>1323074.3600000003</v>
          </cell>
        </row>
        <row r="240">
          <cell r="A240">
            <v>504</v>
          </cell>
          <cell r="B240" t="str">
            <v>EE504</v>
          </cell>
          <cell r="C240" t="str">
            <v>EE504 - Wood Ley Community Primary Sch</v>
          </cell>
          <cell r="D240">
            <v>907488.55000000016</v>
          </cell>
          <cell r="E240">
            <v>-6407.5</v>
          </cell>
          <cell r="F240">
            <v>87997.07</v>
          </cell>
          <cell r="G240">
            <v>0</v>
          </cell>
          <cell r="H240">
            <v>989078.12000000011</v>
          </cell>
        </row>
        <row r="241">
          <cell r="A241">
            <v>505</v>
          </cell>
          <cell r="B241" t="str">
            <v>EE505</v>
          </cell>
          <cell r="C241" t="str">
            <v>EE505 - Cedars Park Primary School, Stowmarket</v>
          </cell>
          <cell r="D241">
            <v>1336348.1199999994</v>
          </cell>
          <cell r="E241">
            <v>-7892.5</v>
          </cell>
          <cell r="F241">
            <v>171262.39</v>
          </cell>
          <cell r="G241">
            <v>0</v>
          </cell>
          <cell r="H241">
            <v>1499718.0099999993</v>
          </cell>
        </row>
        <row r="242">
          <cell r="A242">
            <v>506</v>
          </cell>
          <cell r="B242" t="str">
            <v>EE506</v>
          </cell>
          <cell r="C242" t="str">
            <v>EE506 - Freeman Community Primary Scho</v>
          </cell>
          <cell r="D242">
            <v>620169.31999999948</v>
          </cell>
          <cell r="E242">
            <v>6256.29</v>
          </cell>
          <cell r="F242">
            <v>124005.95</v>
          </cell>
          <cell r="G242">
            <v>0</v>
          </cell>
          <cell r="H242">
            <v>750431.55999999947</v>
          </cell>
        </row>
        <row r="243">
          <cell r="A243">
            <v>507</v>
          </cell>
          <cell r="B243" t="str">
            <v>EE507</v>
          </cell>
          <cell r="C243" t="str">
            <v>EE507 - St Gregory C of E VCP School</v>
          </cell>
          <cell r="D243">
            <v>1221017.7800000007</v>
          </cell>
          <cell r="E243">
            <v>-7025.35</v>
          </cell>
          <cell r="F243">
            <v>253429.35</v>
          </cell>
          <cell r="G243">
            <v>0</v>
          </cell>
          <cell r="H243">
            <v>1467421.7800000007</v>
          </cell>
        </row>
        <row r="244">
          <cell r="A244">
            <v>508</v>
          </cell>
          <cell r="B244" t="str">
            <v>EE508</v>
          </cell>
          <cell r="C244" t="str">
            <v>EE508 - Trinity CEVAP School</v>
          </cell>
          <cell r="D244">
            <v>247809.9499999999</v>
          </cell>
          <cell r="E244">
            <v>0</v>
          </cell>
          <cell r="F244">
            <v>150424.39000000001</v>
          </cell>
          <cell r="G244">
            <v>0</v>
          </cell>
          <cell r="H244">
            <v>398234.33999999991</v>
          </cell>
        </row>
        <row r="245">
          <cell r="A245">
            <v>509</v>
          </cell>
          <cell r="B245" t="str">
            <v>EE509</v>
          </cell>
          <cell r="C245" t="str">
            <v>EE509 - St Josephs RCP School</v>
          </cell>
          <cell r="D245">
            <v>550806.01000000024</v>
          </cell>
          <cell r="E245">
            <v>0</v>
          </cell>
          <cell r="F245">
            <v>140981</v>
          </cell>
          <cell r="G245">
            <v>0</v>
          </cell>
          <cell r="H245">
            <v>691787.01000000024</v>
          </cell>
        </row>
        <row r="246">
          <cell r="A246">
            <v>511</v>
          </cell>
          <cell r="B246" t="str">
            <v>EE511</v>
          </cell>
          <cell r="C246" t="str">
            <v>EE511 - Tudor C of E VCP School, Sudbu</v>
          </cell>
          <cell r="D246">
            <v>384851.4499999999</v>
          </cell>
          <cell r="E246">
            <v>20271.75</v>
          </cell>
          <cell r="F246">
            <v>0</v>
          </cell>
          <cell r="G246">
            <v>0</v>
          </cell>
          <cell r="H246">
            <v>405123.1999999999</v>
          </cell>
        </row>
        <row r="247">
          <cell r="A247">
            <v>512</v>
          </cell>
          <cell r="B247" t="str">
            <v>EE512</v>
          </cell>
          <cell r="C247" t="str">
            <v>EE512 - Woodhall Community Primary Sch</v>
          </cell>
          <cell r="D247">
            <v>1484546.6799999995</v>
          </cell>
          <cell r="E247">
            <v>-1420.1000000000004</v>
          </cell>
          <cell r="F247">
            <v>135577.23000000001</v>
          </cell>
          <cell r="G247">
            <v>0</v>
          </cell>
          <cell r="H247">
            <v>1618703.8099999994</v>
          </cell>
        </row>
        <row r="248">
          <cell r="A248">
            <v>513</v>
          </cell>
          <cell r="B248" t="str">
            <v>EE513</v>
          </cell>
          <cell r="C248" t="str">
            <v>EE513 - Thurlow C of E VCP School</v>
          </cell>
          <cell r="D248">
            <v>421523.64</v>
          </cell>
          <cell r="E248">
            <v>-5102.5</v>
          </cell>
          <cell r="F248">
            <v>87286.69</v>
          </cell>
          <cell r="G248">
            <v>0</v>
          </cell>
          <cell r="H248">
            <v>503707.83</v>
          </cell>
        </row>
        <row r="249">
          <cell r="A249">
            <v>514</v>
          </cell>
          <cell r="B249" t="str">
            <v>EE514</v>
          </cell>
          <cell r="C249" t="str">
            <v>EE514 - Thurston CEVC Primary School</v>
          </cell>
          <cell r="D249">
            <v>550381.98000000021</v>
          </cell>
          <cell r="E249">
            <v>-4858.2</v>
          </cell>
          <cell r="F249">
            <v>81139.180000000008</v>
          </cell>
          <cell r="G249">
            <v>0</v>
          </cell>
          <cell r="H249">
            <v>626662.96000000031</v>
          </cell>
        </row>
        <row r="250">
          <cell r="A250">
            <v>515</v>
          </cell>
          <cell r="B250" t="str">
            <v>EE515</v>
          </cell>
          <cell r="C250" t="str">
            <v>EE515 - St Christopher¿s CEVCP School</v>
          </cell>
          <cell r="D250">
            <v>1090417.8399999999</v>
          </cell>
          <cell r="E250">
            <v>755.63999999999942</v>
          </cell>
          <cell r="F250">
            <v>4405.46</v>
          </cell>
          <cell r="G250">
            <v>0</v>
          </cell>
          <cell r="H250">
            <v>1095578.9399999997</v>
          </cell>
        </row>
        <row r="251">
          <cell r="A251">
            <v>517</v>
          </cell>
          <cell r="B251" t="str">
            <v>EE517</v>
          </cell>
          <cell r="C251" t="str">
            <v>EE517 - Walsham-Le-Willows C of E VCP</v>
          </cell>
          <cell r="D251">
            <v>527974.50000000023</v>
          </cell>
          <cell r="E251">
            <v>-5690.44</v>
          </cell>
          <cell r="F251">
            <v>170667.55000000002</v>
          </cell>
          <cell r="G251">
            <v>0</v>
          </cell>
          <cell r="H251">
            <v>692951.61000000034</v>
          </cell>
        </row>
        <row r="252">
          <cell r="A252">
            <v>521</v>
          </cell>
          <cell r="B252" t="str">
            <v>EE521</v>
          </cell>
          <cell r="C252" t="str">
            <v>EE521 - Wickhambrook Community Primary</v>
          </cell>
          <cell r="D252">
            <v>563214.79999999981</v>
          </cell>
          <cell r="E252">
            <v>24403</v>
          </cell>
          <cell r="F252">
            <v>214637.11000000002</v>
          </cell>
          <cell r="G252">
            <v>0</v>
          </cell>
          <cell r="H252">
            <v>802254.9099999998</v>
          </cell>
        </row>
        <row r="253">
          <cell r="A253">
            <v>522</v>
          </cell>
          <cell r="B253" t="str">
            <v>EE522</v>
          </cell>
          <cell r="C253" t="str">
            <v>EE522 - Woolpit Community Primary Scho</v>
          </cell>
          <cell r="D253">
            <v>565052.44000000029</v>
          </cell>
          <cell r="E253">
            <v>211.67000000000007</v>
          </cell>
          <cell r="F253">
            <v>91495.37</v>
          </cell>
          <cell r="G253">
            <v>0</v>
          </cell>
          <cell r="H253">
            <v>656759.48000000033</v>
          </cell>
        </row>
        <row r="254">
          <cell r="A254">
            <v>528</v>
          </cell>
          <cell r="B254" t="str">
            <v>EE528</v>
          </cell>
          <cell r="C254" t="str">
            <v>EE528 - Howard Middle School</v>
          </cell>
          <cell r="D254">
            <v>1305438.5600000003</v>
          </cell>
          <cell r="E254">
            <v>1385</v>
          </cell>
          <cell r="F254">
            <v>115989.82</v>
          </cell>
          <cell r="G254">
            <v>0</v>
          </cell>
          <cell r="H254">
            <v>1422813.3800000004</v>
          </cell>
        </row>
        <row r="255">
          <cell r="A255">
            <v>529</v>
          </cell>
          <cell r="B255" t="str">
            <v>EE529</v>
          </cell>
          <cell r="C255" t="str">
            <v>EE529 - St James CEVA Middle School</v>
          </cell>
          <cell r="D255">
            <v>1647476.5699999998</v>
          </cell>
          <cell r="E255">
            <v>-1095.4499999999989</v>
          </cell>
          <cell r="F255">
            <v>298741.51</v>
          </cell>
          <cell r="G255">
            <v>0</v>
          </cell>
          <cell r="H255">
            <v>1945122.63</v>
          </cell>
        </row>
        <row r="256">
          <cell r="A256">
            <v>530</v>
          </cell>
          <cell r="B256" t="str">
            <v>EE530</v>
          </cell>
          <cell r="C256" t="str">
            <v>EE530 - St Louis Catholic Middle Schoo</v>
          </cell>
          <cell r="D256">
            <v>1569768.2199999995</v>
          </cell>
          <cell r="E256">
            <v>0</v>
          </cell>
          <cell r="F256">
            <v>57751.630000000005</v>
          </cell>
          <cell r="G256">
            <v>0</v>
          </cell>
          <cell r="H256">
            <v>1627519.8499999996</v>
          </cell>
        </row>
        <row r="257">
          <cell r="A257">
            <v>532</v>
          </cell>
          <cell r="B257" t="str">
            <v>EE532</v>
          </cell>
          <cell r="C257" t="str">
            <v>EE532 - Hardwick Middle School</v>
          </cell>
          <cell r="D257">
            <v>1464153.7600000007</v>
          </cell>
          <cell r="E257">
            <v>7891.7300000000005</v>
          </cell>
          <cell r="F257">
            <v>262372.51</v>
          </cell>
          <cell r="G257">
            <v>0</v>
          </cell>
          <cell r="H257">
            <v>1734418.0000000007</v>
          </cell>
        </row>
        <row r="258">
          <cell r="A258">
            <v>534</v>
          </cell>
          <cell r="B258" t="str">
            <v>EE534</v>
          </cell>
          <cell r="C258" t="str">
            <v>EE534 - Combs Middle School</v>
          </cell>
          <cell r="D258">
            <v>700269.08000000007</v>
          </cell>
          <cell r="E258">
            <v>0</v>
          </cell>
          <cell r="F258">
            <v>0</v>
          </cell>
          <cell r="G258">
            <v>0</v>
          </cell>
          <cell r="H258">
            <v>700269.08000000007</v>
          </cell>
        </row>
        <row r="259">
          <cell r="A259">
            <v>542</v>
          </cell>
          <cell r="B259" t="str">
            <v>EE542</v>
          </cell>
          <cell r="C259" t="str">
            <v>EE542 - Needham Market Middle School</v>
          </cell>
          <cell r="D259">
            <v>525056.58000000007</v>
          </cell>
          <cell r="E259">
            <v>0</v>
          </cell>
          <cell r="F259">
            <v>0.1</v>
          </cell>
          <cell r="G259">
            <v>0</v>
          </cell>
          <cell r="H259">
            <v>525056.68000000005</v>
          </cell>
        </row>
        <row r="260">
          <cell r="A260">
            <v>546</v>
          </cell>
          <cell r="B260" t="str">
            <v>EE546</v>
          </cell>
          <cell r="C260" t="str">
            <v>EE546 - Stowmarket Middle School</v>
          </cell>
          <cell r="D260">
            <v>838517.17999999982</v>
          </cell>
          <cell r="E260">
            <v>5068.26</v>
          </cell>
          <cell r="F260">
            <v>-0.81</v>
          </cell>
          <cell r="G260">
            <v>0</v>
          </cell>
          <cell r="H260">
            <v>843584.62999999977</v>
          </cell>
        </row>
        <row r="261">
          <cell r="A261">
            <v>547</v>
          </cell>
          <cell r="B261" t="str">
            <v>EE547</v>
          </cell>
          <cell r="C261" t="str">
            <v>EE547 - Blackbourne CEVC Middle School</v>
          </cell>
          <cell r="D261">
            <v>0</v>
          </cell>
          <cell r="E261">
            <v>0</v>
          </cell>
          <cell r="F261">
            <v>0</v>
          </cell>
          <cell r="G261">
            <v>0</v>
          </cell>
          <cell r="H261">
            <v>0</v>
          </cell>
        </row>
        <row r="262">
          <cell r="A262">
            <v>550</v>
          </cell>
          <cell r="B262" t="str">
            <v>EE550</v>
          </cell>
          <cell r="C262" t="str">
            <v>EE550 - Bacton Community Middle School</v>
          </cell>
          <cell r="D262">
            <v>785651.63999999966</v>
          </cell>
          <cell r="E262">
            <v>450</v>
          </cell>
          <cell r="F262">
            <v>0</v>
          </cell>
          <cell r="G262">
            <v>0</v>
          </cell>
          <cell r="H262">
            <v>786101.63999999966</v>
          </cell>
        </row>
        <row r="263">
          <cell r="A263">
            <v>552</v>
          </cell>
          <cell r="B263" t="str">
            <v>EE552</v>
          </cell>
          <cell r="C263" t="str">
            <v>EE552 - King Edward VIC of EVC Upper S</v>
          </cell>
          <cell r="D263">
            <v>6408935.3799999971</v>
          </cell>
          <cell r="E263">
            <v>-3752.489999999998</v>
          </cell>
          <cell r="F263">
            <v>462058.94</v>
          </cell>
          <cell r="G263">
            <v>0</v>
          </cell>
          <cell r="H263">
            <v>6867241.8299999973</v>
          </cell>
        </row>
        <row r="264">
          <cell r="A264">
            <v>553</v>
          </cell>
          <cell r="B264" t="str">
            <v>EE553</v>
          </cell>
          <cell r="C264" t="str">
            <v>EE553 - St Benedicts Catholic School</v>
          </cell>
          <cell r="D264">
            <v>3542373.6399999973</v>
          </cell>
          <cell r="E264">
            <v>0</v>
          </cell>
          <cell r="F264">
            <v>224437.75</v>
          </cell>
          <cell r="G264">
            <v>0</v>
          </cell>
          <cell r="H264">
            <v>3766811.3899999973</v>
          </cell>
        </row>
        <row r="265">
          <cell r="A265">
            <v>555</v>
          </cell>
          <cell r="B265" t="str">
            <v>EE555</v>
          </cell>
          <cell r="C265" t="str">
            <v>EE555 - Thomas Gainsborough School</v>
          </cell>
          <cell r="D265">
            <v>-118756.66</v>
          </cell>
          <cell r="E265">
            <v>118264</v>
          </cell>
          <cell r="F265">
            <v>0</v>
          </cell>
          <cell r="G265">
            <v>0</v>
          </cell>
          <cell r="H265">
            <v>-492.55999999999767</v>
          </cell>
        </row>
        <row r="266">
          <cell r="A266">
            <v>558</v>
          </cell>
          <cell r="B266" t="str">
            <v>EE558</v>
          </cell>
          <cell r="C266" t="str">
            <v>EE558 - Stowmarket High School</v>
          </cell>
          <cell r="D266">
            <v>4384353.3999999976</v>
          </cell>
          <cell r="E266">
            <v>24327.22</v>
          </cell>
          <cell r="F266">
            <v>347004.83</v>
          </cell>
          <cell r="G266">
            <v>0</v>
          </cell>
          <cell r="H266">
            <v>4755685.4499999974</v>
          </cell>
        </row>
        <row r="267">
          <cell r="A267">
            <v>560</v>
          </cell>
          <cell r="B267" t="str">
            <v>EE560</v>
          </cell>
          <cell r="C267" t="str">
            <v>EE560 - Thurston Community College</v>
          </cell>
          <cell r="D267">
            <v>8485981.910000002</v>
          </cell>
          <cell r="E267">
            <v>-3356.25</v>
          </cell>
          <cell r="F267">
            <v>1069317.5900000001</v>
          </cell>
          <cell r="G267">
            <v>0</v>
          </cell>
          <cell r="H267">
            <v>9551943.2500000019</v>
          </cell>
        </row>
        <row r="268">
          <cell r="A268">
            <v>562</v>
          </cell>
          <cell r="B268" t="str">
            <v>EE562</v>
          </cell>
          <cell r="C268" t="str">
            <v>EE562 - Stowupland High School</v>
          </cell>
          <cell r="D268">
            <v>3898423.9299999997</v>
          </cell>
          <cell r="E268">
            <v>-6556.35</v>
          </cell>
          <cell r="F268">
            <v>222704.73</v>
          </cell>
          <cell r="G268">
            <v>0</v>
          </cell>
          <cell r="H268">
            <v>4114572.3099999996</v>
          </cell>
        </row>
        <row r="269">
          <cell r="A269">
            <v>576</v>
          </cell>
          <cell r="B269" t="str">
            <v>EE576</v>
          </cell>
          <cell r="C269" t="str">
            <v>EE576 - Riverwalk School</v>
          </cell>
          <cell r="D269">
            <v>1048287.6600000011</v>
          </cell>
          <cell r="E269">
            <v>10144.120000000003</v>
          </cell>
          <cell r="F269">
            <v>268358.84999999998</v>
          </cell>
          <cell r="G269">
            <v>0</v>
          </cell>
          <cell r="H269">
            <v>1326790.6300000013</v>
          </cell>
        </row>
        <row r="270">
          <cell r="A270">
            <v>577</v>
          </cell>
          <cell r="B270" t="str">
            <v>EE577</v>
          </cell>
          <cell r="C270" t="str">
            <v>EE577 - Hampden House Pru</v>
          </cell>
          <cell r="D270">
            <v>240165.2900000001</v>
          </cell>
          <cell r="E270">
            <v>595</v>
          </cell>
          <cell r="F270">
            <v>7922.8200000000006</v>
          </cell>
          <cell r="G270">
            <v>0</v>
          </cell>
          <cell r="H270">
            <v>248683.1100000001</v>
          </cell>
        </row>
        <row r="271">
          <cell r="A271">
            <v>579</v>
          </cell>
          <cell r="B271" t="str">
            <v>EE579</v>
          </cell>
          <cell r="C271" t="str">
            <v>EE579 - Hillside Special School</v>
          </cell>
          <cell r="D271">
            <v>663475.46000000008</v>
          </cell>
          <cell r="E271">
            <v>579.23999999999978</v>
          </cell>
          <cell r="F271">
            <v>111071.72</v>
          </cell>
          <cell r="G271">
            <v>0</v>
          </cell>
          <cell r="H271">
            <v>775126.42</v>
          </cell>
        </row>
        <row r="272">
          <cell r="A272">
            <v>580</v>
          </cell>
          <cell r="B272" t="str">
            <v>EE580</v>
          </cell>
          <cell r="C272" t="str">
            <v>EE580 - Albany Centre PRU</v>
          </cell>
          <cell r="D272">
            <v>281038.03000000003</v>
          </cell>
          <cell r="E272">
            <v>994.25</v>
          </cell>
          <cell r="F272">
            <v>50972.36</v>
          </cell>
          <cell r="G272">
            <v>0</v>
          </cell>
          <cell r="H272">
            <v>333004.64</v>
          </cell>
        </row>
        <row r="273">
          <cell r="A273">
            <v>584</v>
          </cell>
          <cell r="B273" t="str">
            <v>EE584</v>
          </cell>
          <cell r="C273" t="str">
            <v>EE584 - Kingsfield PRU</v>
          </cell>
          <cell r="D273">
            <v>591754.25000000035</v>
          </cell>
          <cell r="E273">
            <v>-3055.55</v>
          </cell>
          <cell r="F273">
            <v>130322.40000000001</v>
          </cell>
          <cell r="G273">
            <v>0</v>
          </cell>
          <cell r="H273">
            <v>719021.10000000033</v>
          </cell>
        </row>
        <row r="274">
          <cell r="A274">
            <v>597</v>
          </cell>
          <cell r="B274" t="str">
            <v>EE597</v>
          </cell>
          <cell r="C274" t="str">
            <v>EE597 - First Base (Brandon) PRU</v>
          </cell>
          <cell r="D274">
            <v>224217.41000000003</v>
          </cell>
          <cell r="E274">
            <v>19238.060000000001</v>
          </cell>
          <cell r="F274">
            <v>75700.680000000008</v>
          </cell>
          <cell r="G274">
            <v>0</v>
          </cell>
          <cell r="H274">
            <v>319156.15000000002</v>
          </cell>
        </row>
        <row r="275">
          <cell r="A275">
            <v>598</v>
          </cell>
          <cell r="B275" t="str">
            <v>EE598</v>
          </cell>
          <cell r="C275" t="str">
            <v>EE598 - Mill Meadow PRU</v>
          </cell>
          <cell r="D275">
            <v>210588.84999999969</v>
          </cell>
          <cell r="E275">
            <v>6611.5499999999993</v>
          </cell>
          <cell r="F275">
            <v>4400.5</v>
          </cell>
          <cell r="G275">
            <v>0</v>
          </cell>
          <cell r="H275">
            <v>221600.89999999967</v>
          </cell>
        </row>
        <row r="276">
          <cell r="A276">
            <v>996</v>
          </cell>
          <cell r="B276" t="str">
            <v>EE996</v>
          </cell>
          <cell r="C276" t="str">
            <v>EE996 - Schools NNDR bills</v>
          </cell>
          <cell r="D276">
            <v>175053.23</v>
          </cell>
          <cell r="E276">
            <v>0</v>
          </cell>
          <cell r="F276">
            <v>0</v>
          </cell>
          <cell r="G276">
            <v>0</v>
          </cell>
          <cell r="H276">
            <v>175053.23</v>
          </cell>
        </row>
        <row r="277">
          <cell r="A277">
            <v>998</v>
          </cell>
          <cell r="B277" t="str">
            <v>EE998</v>
          </cell>
          <cell r="C277" t="str">
            <v>EE998 - Schools Mutual Loans : Contra</v>
          </cell>
          <cell r="D277">
            <v>-1019.12</v>
          </cell>
          <cell r="E277">
            <v>0</v>
          </cell>
          <cell r="F277">
            <v>0</v>
          </cell>
          <cell r="G277">
            <v>-842665.2899999998</v>
          </cell>
          <cell r="H277">
            <v>-843684.4099999998</v>
          </cell>
        </row>
        <row r="278">
          <cell r="A278">
            <v>999</v>
          </cell>
          <cell r="B278" t="str">
            <v>EE999</v>
          </cell>
          <cell r="C278" t="str">
            <v>EE999 - School Bank Accounts : Overdra</v>
          </cell>
          <cell r="D278">
            <v>-190544.31</v>
          </cell>
          <cell r="E278">
            <v>245536.05</v>
          </cell>
          <cell r="F278">
            <v>0</v>
          </cell>
          <cell r="G278">
            <v>0</v>
          </cell>
          <cell r="H278">
            <v>54991.739999999991</v>
          </cell>
        </row>
        <row r="279">
          <cell r="A279" t="str">
            <v>and</v>
          </cell>
          <cell r="B279" t="str">
            <v>Grand</v>
          </cell>
          <cell r="C279" t="str">
            <v>(blank)</v>
          </cell>
          <cell r="D279">
            <v>0</v>
          </cell>
          <cell r="E279">
            <v>0</v>
          </cell>
          <cell r="F279">
            <v>0</v>
          </cell>
          <cell r="G279">
            <v>0</v>
          </cell>
          <cell r="H279">
            <v>0</v>
          </cell>
        </row>
        <row r="280">
          <cell r="C280">
            <v>0</v>
          </cell>
          <cell r="F280">
            <v>0</v>
          </cell>
          <cell r="G280">
            <v>0</v>
          </cell>
          <cell r="H280">
            <v>0</v>
          </cell>
        </row>
        <row r="281">
          <cell r="C281" t="str">
            <v>Grand Total</v>
          </cell>
          <cell r="D281">
            <v>227510339.26000014</v>
          </cell>
          <cell r="E281">
            <v>602343.62</v>
          </cell>
          <cell r="F281">
            <v>31095942.309999991</v>
          </cell>
          <cell r="G281">
            <v>-842665.2899999998</v>
          </cell>
          <cell r="H281">
            <v>258365959.99999994</v>
          </cell>
        </row>
        <row r="284">
          <cell r="D284">
            <v>227510339.26000014</v>
          </cell>
          <cell r="E284">
            <v>602343.62</v>
          </cell>
          <cell r="F284">
            <v>31095942.309999991</v>
          </cell>
          <cell r="G284">
            <v>-842665.2899999998</v>
          </cell>
          <cell r="H284">
            <v>258365959.99999994</v>
          </cell>
        </row>
      </sheetData>
      <sheetData sheetId="9"/>
      <sheetData sheetId="10"/>
      <sheetData sheetId="11"/>
      <sheetData sheetId="12"/>
      <sheetData sheetId="13"/>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ISB 19-20"/>
      <sheetName val="Adjusted Factors 19-20"/>
      <sheetName val="2019-20 Delegated Budget Alloca"/>
      <sheetName val="Budget Share 19-20"/>
      <sheetName val="Sheet1"/>
      <sheetName val="April"/>
      <sheetName val="May"/>
      <sheetName val="Jun"/>
      <sheetName val="Jul"/>
      <sheetName val="Aug"/>
      <sheetName val="Sep"/>
      <sheetName val="Oct"/>
      <sheetName val="Nov"/>
      <sheetName val="Dec"/>
      <sheetName val="Jan"/>
      <sheetName val="Sheet2"/>
    </sheetNames>
    <sheetDataSet>
      <sheetData sheetId="0">
        <row r="1">
          <cell r="A1" t="str">
            <v>School Number</v>
          </cell>
          <cell r="B1" t="str">
            <v>Academy Type</v>
          </cell>
          <cell r="C1" t="str">
            <v>URN</v>
          </cell>
          <cell r="D1" t="str">
            <v>LAESTAB</v>
          </cell>
          <cell r="E1" t="str">
            <v>School Name</v>
          </cell>
          <cell r="F1" t="str">
            <v>NOR
(from Adjusted Factors column O)</v>
          </cell>
          <cell r="G1" t="str">
            <v>NOR Primary
(from Adjusted Factors column P)</v>
          </cell>
          <cell r="H1" t="str">
            <v>NOR Secondary
(from Adjusted Factors column S)</v>
          </cell>
          <cell r="I1" t="str">
            <v>Basic Entitlement (Primary)</v>
          </cell>
          <cell r="J1" t="str">
            <v>Basic Entitlement (KS3)</v>
          </cell>
          <cell r="K1" t="str">
            <v>Basic Entitlement (KS4)</v>
          </cell>
          <cell r="L1" t="str">
            <v>Free School Meals 
(Primary)</v>
          </cell>
          <cell r="M1" t="str">
            <v>Free School Meals
(Secondary)</v>
          </cell>
          <cell r="N1" t="str">
            <v>Free School Meals Ever 6
(Primary)</v>
          </cell>
          <cell r="O1" t="str">
            <v>Free School Meals Ever 6
(Secondary)</v>
          </cell>
          <cell r="P1" t="str">
            <v>IDACI (P F)</v>
          </cell>
          <cell r="Q1" t="str">
            <v>IDACI (P E)</v>
          </cell>
          <cell r="R1" t="str">
            <v>IDACI (P D)</v>
          </cell>
          <cell r="S1" t="str">
            <v>IDACI (P C)</v>
          </cell>
          <cell r="T1" t="str">
            <v>IDACI (P B)</v>
          </cell>
          <cell r="U1" t="str">
            <v>IDACI (P A)</v>
          </cell>
          <cell r="V1" t="str">
            <v>IDACI (S F)</v>
          </cell>
          <cell r="W1" t="str">
            <v>IDACI (S E)</v>
          </cell>
          <cell r="X1" t="str">
            <v>IDACI (S D)</v>
          </cell>
          <cell r="Y1" t="str">
            <v>IDACI (S C)</v>
          </cell>
          <cell r="Z1" t="str">
            <v>IDACI (S B)</v>
          </cell>
          <cell r="AA1" t="str">
            <v>IDACI (S A)</v>
          </cell>
          <cell r="AB1" t="str">
            <v>EAL (P)</v>
          </cell>
          <cell r="AC1" t="str">
            <v>EAL (S)</v>
          </cell>
          <cell r="AD1" t="str">
            <v>LAC</v>
          </cell>
          <cell r="AE1" t="str">
            <v>Low Attainment (P)</v>
          </cell>
          <cell r="AF1" t="str">
            <v>Low Attainment (S)</v>
          </cell>
          <cell r="AG1" t="str">
            <v>Mobility (P)</v>
          </cell>
          <cell r="AH1" t="str">
            <v>Mobility (S)</v>
          </cell>
          <cell r="AI1" t="str">
            <v>Lump Sum</v>
          </cell>
          <cell r="AJ1" t="str">
            <v>Sparsity Funding</v>
          </cell>
          <cell r="AK1" t="str">
            <v>London Fringe</v>
          </cell>
          <cell r="AL1" t="str">
            <v>Split Sites</v>
          </cell>
          <cell r="AM1" t="str">
            <v>Rates</v>
          </cell>
          <cell r="AN1" t="str">
            <v>PFI</v>
          </cell>
          <cell r="AO1" t="str">
            <v>19-20 Approved Exceptional  Circumstance 1:
Reserved for Additional lump sum for schools amalgamated during  FY18-19</v>
          </cell>
          <cell r="AP1" t="str">
            <v>19-20 Approved Exceptional  Circumstance 2:
Reserved for additional sparsity lump sum</v>
          </cell>
          <cell r="AQ1" t="str">
            <v>19-20 Approved Exceptional  Circumstance 3</v>
          </cell>
          <cell r="AR1" t="str">
            <v>19-20 Approved Exceptional  Circumstance 4</v>
          </cell>
          <cell r="AS1" t="str">
            <v>19-20 Approved Exceptional  Circumstance 5</v>
          </cell>
          <cell r="AT1" t="str">
            <v>19-20 Approved Exceptional  Circumstance 6</v>
          </cell>
          <cell r="AU1" t="str">
            <v>19-20 Approved Exceptional  Circumstance 7</v>
          </cell>
          <cell r="AV1" t="str">
            <v>Basic Entitlement Total</v>
          </cell>
          <cell r="AW1" t="str">
            <v>AEN Total</v>
          </cell>
          <cell r="AX1" t="str">
            <v>School Factors total</v>
          </cell>
          <cell r="AY1" t="str">
            <v>Notional SEN Budget</v>
          </cell>
          <cell r="AZ1" t="str">
            <v>Total Allocation</v>
          </cell>
          <cell r="BA1" t="str">
            <v>Minimum per pupil funding: adjusted total allocation (excluding selected premises costs)</v>
          </cell>
          <cell r="BB1" t="str">
            <v>Minimum per pupil funding: minimum per pupil rate</v>
          </cell>
          <cell r="BC1" t="str">
            <v>Minimum per pupil funding: minimum funding level</v>
          </cell>
          <cell r="BD1" t="str">
            <v>Minimum per pupil funding: additional funding to meet the primary minimum funding level</v>
          </cell>
          <cell r="BE1" t="str">
            <v>Minimum per pupil funding: additional funding to meet the secondary minimum funding level</v>
          </cell>
          <cell r="BF1" t="str">
            <v>Total allocation including minimum funding level adjustment</v>
          </cell>
          <cell r="BG1" t="str">
            <v>Total Allocation for funding floor comparison</v>
          </cell>
          <cell r="BH1" t="str">
            <v>19-20 funding floor per pupil rate</v>
          </cell>
          <cell r="BI1" t="str">
            <v>17-18 funding floor per pupil rate</v>
          </cell>
          <cell r="BJ1" t="str">
            <v>Funding floor % change</v>
          </cell>
          <cell r="BK1" t="str">
            <v>Funding floor adjustment</v>
          </cell>
          <cell r="BL1" t="str">
            <v>Total allocation including funding floor protection</v>
          </cell>
          <cell r="BM1" t="str">
            <v>Primary Funding</v>
          </cell>
          <cell r="BN1" t="str">
            <v>Secondary Funding</v>
          </cell>
          <cell r="BO1" t="str">
            <v>19-20 MFG budget using minimum funding level and funding floor protection</v>
          </cell>
          <cell r="BP1" t="str">
            <v>Minimum allocation after capping/scaling</v>
          </cell>
          <cell r="BQ1" t="str">
            <v>19-20 MFG Budget</v>
          </cell>
          <cell r="BR1" t="str">
            <v>19-20 MFG Unit Value</v>
          </cell>
          <cell r="BS1" t="str">
            <v>18-19 MFG Unit Value</v>
          </cell>
          <cell r="BT1" t="str">
            <v>MFG % change</v>
          </cell>
          <cell r="BU1" t="str">
            <v>MFG Value adjustment</v>
          </cell>
          <cell r="BV1" t="str">
            <v>Alternative gains cap adjustment</v>
          </cell>
          <cell r="BW1" t="str">
            <v>19-20 MFG Adjustment</v>
          </cell>
          <cell r="BX1" t="str">
            <v>19-20 Post MFG Budget</v>
          </cell>
          <cell r="BY1" t="str">
            <v>Minimum per pupil funding: post MFG minimum funding per pupil rate</v>
          </cell>
          <cell r="BZ1" t="str">
            <v>Minimum per pupil funding: per pupil rate is greater than or equal to the minimum entered on the Proforma sheet?</v>
          </cell>
          <cell r="CA1" t="str">
            <v>19-20 Post MFG per pupil Budget</v>
          </cell>
          <cell r="CB1" t="str">
            <v xml:space="preserve">Year on year % Change
</v>
          </cell>
          <cell r="CC1" t="str">
            <v>De-delegation</v>
          </cell>
          <cell r="CD1" t="str">
            <v>Post De-delegation budget</v>
          </cell>
        </row>
        <row r="2">
          <cell r="C2" t="str">
            <v>Total</v>
          </cell>
          <cell r="F2">
            <v>92917.75</v>
          </cell>
          <cell r="G2">
            <v>56014.75</v>
          </cell>
          <cell r="H2">
            <v>36903</v>
          </cell>
          <cell r="I2">
            <v>155373713.55000001</v>
          </cell>
          <cell r="J2">
            <v>87699430.799999997</v>
          </cell>
          <cell r="K2">
            <v>63354569.599999987</v>
          </cell>
          <cell r="L2">
            <v>3127806.9551076726</v>
          </cell>
          <cell r="M2">
            <v>1940399.9999999995</v>
          </cell>
          <cell r="N2">
            <v>6182079.1227737842</v>
          </cell>
          <cell r="O2">
            <v>6986138.7535005072</v>
          </cell>
          <cell r="P2">
            <v>1032212.0946059108</v>
          </cell>
          <cell r="Q2">
            <v>753722.90549086116</v>
          </cell>
          <cell r="R2">
            <v>1271421.389916447</v>
          </cell>
          <cell r="S2">
            <v>920466.92323820689</v>
          </cell>
          <cell r="T2">
            <v>794916.19393638056</v>
          </cell>
          <cell r="U2">
            <v>249042.03666391151</v>
          </cell>
          <cell r="V2">
            <v>903060.86799583805</v>
          </cell>
          <cell r="W2">
            <v>730574.35531452869</v>
          </cell>
          <cell r="X2">
            <v>1095075.915149854</v>
          </cell>
          <cell r="Y2">
            <v>730849.71124316205</v>
          </cell>
          <cell r="Z2">
            <v>727188.32926758146</v>
          </cell>
          <cell r="AA2">
            <v>171758.75644054127</v>
          </cell>
          <cell r="AB2">
            <v>1718675.6840446927</v>
          </cell>
          <cell r="AC2">
            <v>776539.21143939765</v>
          </cell>
          <cell r="AD2">
            <v>0</v>
          </cell>
          <cell r="AE2">
            <v>19558049.279886361</v>
          </cell>
          <cell r="AF2">
            <v>13794676.654492415</v>
          </cell>
          <cell r="AG2">
            <v>0</v>
          </cell>
          <cell r="AH2">
            <v>0</v>
          </cell>
          <cell r="AI2">
            <v>32890000</v>
          </cell>
          <cell r="AJ2">
            <v>961517.4232309747</v>
          </cell>
          <cell r="AK2">
            <v>0</v>
          </cell>
          <cell r="AL2">
            <v>279000</v>
          </cell>
          <cell r="AM2">
            <v>4791875.7235999992</v>
          </cell>
          <cell r="AN2">
            <v>0</v>
          </cell>
          <cell r="AO2">
            <v>0</v>
          </cell>
          <cell r="AP2">
            <v>0</v>
          </cell>
          <cell r="AQ2">
            <v>156838</v>
          </cell>
          <cell r="AR2">
            <v>0</v>
          </cell>
          <cell r="AS2">
            <v>0</v>
          </cell>
          <cell r="AT2">
            <v>0</v>
          </cell>
          <cell r="AU2">
            <v>0</v>
          </cell>
          <cell r="AV2">
            <v>306427713.95000005</v>
          </cell>
          <cell r="AW2">
            <v>63464655.140508071</v>
          </cell>
          <cell r="AX2">
            <v>39079231.146830976</v>
          </cell>
          <cell r="AY2">
            <v>50150784.089701377</v>
          </cell>
          <cell r="AZ2">
            <v>408971600.23733902</v>
          </cell>
          <cell r="BA2">
            <v>403900724.51373893</v>
          </cell>
          <cell r="BC2">
            <v>373281766.66666669</v>
          </cell>
          <cell r="BD2">
            <v>470121.75102928904</v>
          </cell>
          <cell r="BE2">
            <v>1159005.6667522518</v>
          </cell>
          <cell r="BF2">
            <v>410600727.65512067</v>
          </cell>
          <cell r="BG2">
            <v>0</v>
          </cell>
          <cell r="BH2">
            <v>0</v>
          </cell>
          <cell r="BI2">
            <v>0</v>
          </cell>
          <cell r="BK2">
            <v>0</v>
          </cell>
          <cell r="BL2">
            <v>410600727.65512067</v>
          </cell>
          <cell r="BM2">
            <v>223193226.26479194</v>
          </cell>
          <cell r="BN2">
            <v>187407501.39032882</v>
          </cell>
          <cell r="BO2">
            <v>378352642.39026666</v>
          </cell>
          <cell r="BQ2">
            <v>371957334.50828952</v>
          </cell>
          <cell r="BR2">
            <v>1075267.9600500497</v>
          </cell>
          <cell r="BS2">
            <v>1042092.8241328031</v>
          </cell>
          <cell r="BW2">
            <v>0.29054070540314569</v>
          </cell>
          <cell r="BX2">
            <v>410600727.94566125</v>
          </cell>
          <cell r="CC2">
            <v>-778511.68750000035</v>
          </cell>
          <cell r="CD2">
            <v>409822216.25816131</v>
          </cell>
        </row>
        <row r="3">
          <cell r="A3">
            <v>1</v>
          </cell>
          <cell r="B3" t="str">
            <v>Recoupment Academy</v>
          </cell>
          <cell r="C3">
            <v>144211</v>
          </cell>
          <cell r="D3">
            <v>9352058</v>
          </cell>
          <cell r="E3" t="str">
            <v>Aldeburgh Primary School</v>
          </cell>
          <cell r="F3">
            <v>105</v>
          </cell>
          <cell r="G3">
            <v>105</v>
          </cell>
          <cell r="H3">
            <v>0</v>
          </cell>
          <cell r="I3">
            <v>291249</v>
          </cell>
          <cell r="J3">
            <v>0</v>
          </cell>
          <cell r="K3">
            <v>0</v>
          </cell>
          <cell r="L3">
            <v>4840.0000000000109</v>
          </cell>
          <cell r="M3">
            <v>0</v>
          </cell>
          <cell r="N3">
            <v>7162.105263157895</v>
          </cell>
          <cell r="O3">
            <v>0</v>
          </cell>
          <cell r="P3">
            <v>0</v>
          </cell>
          <cell r="Q3">
            <v>0</v>
          </cell>
          <cell r="R3">
            <v>0</v>
          </cell>
          <cell r="S3">
            <v>0</v>
          </cell>
          <cell r="T3">
            <v>0</v>
          </cell>
          <cell r="U3">
            <v>0</v>
          </cell>
          <cell r="V3">
            <v>0</v>
          </cell>
          <cell r="W3">
            <v>0</v>
          </cell>
          <cell r="X3">
            <v>0</v>
          </cell>
          <cell r="Y3">
            <v>0</v>
          </cell>
          <cell r="Z3">
            <v>0</v>
          </cell>
          <cell r="AA3">
            <v>0</v>
          </cell>
          <cell r="AB3">
            <v>600.83333333333269</v>
          </cell>
          <cell r="AC3">
            <v>0</v>
          </cell>
          <cell r="AD3">
            <v>0</v>
          </cell>
          <cell r="AE3">
            <v>32442.5581395349</v>
          </cell>
          <cell r="AF3">
            <v>0</v>
          </cell>
          <cell r="AG3">
            <v>0</v>
          </cell>
          <cell r="AH3">
            <v>0</v>
          </cell>
          <cell r="AI3">
            <v>110000</v>
          </cell>
          <cell r="AJ3">
            <v>14953.271028037379</v>
          </cell>
          <cell r="AK3">
            <v>0</v>
          </cell>
          <cell r="AL3">
            <v>0</v>
          </cell>
          <cell r="AM3">
            <v>1635.5985800000001</v>
          </cell>
          <cell r="AN3">
            <v>0</v>
          </cell>
          <cell r="AO3">
            <v>0</v>
          </cell>
          <cell r="AP3">
            <v>0</v>
          </cell>
          <cell r="AQ3">
            <v>10775</v>
          </cell>
          <cell r="AR3">
            <v>0</v>
          </cell>
          <cell r="AS3">
            <v>0</v>
          </cell>
          <cell r="AT3">
            <v>0</v>
          </cell>
          <cell r="AU3">
            <v>0</v>
          </cell>
          <cell r="AV3">
            <v>291249</v>
          </cell>
          <cell r="AW3">
            <v>45045.496736026136</v>
          </cell>
          <cell r="AX3">
            <v>137363.86960803741</v>
          </cell>
          <cell r="AY3">
            <v>48442.610771113854</v>
          </cell>
          <cell r="AZ3">
            <v>473658.36634406354</v>
          </cell>
          <cell r="BA3">
            <v>472022.76776406355</v>
          </cell>
          <cell r="BB3">
            <v>3500</v>
          </cell>
          <cell r="BC3">
            <v>367500</v>
          </cell>
          <cell r="BD3">
            <v>0</v>
          </cell>
          <cell r="BE3">
            <v>0</v>
          </cell>
          <cell r="BF3">
            <v>473658.36634406354</v>
          </cell>
          <cell r="BG3" t="str">
            <v/>
          </cell>
          <cell r="BH3" t="str">
            <v/>
          </cell>
          <cell r="BI3" t="str">
            <v/>
          </cell>
          <cell r="BJ3" t="str">
            <v/>
          </cell>
          <cell r="BK3" t="str">
            <v/>
          </cell>
          <cell r="BL3">
            <v>473658.36634406354</v>
          </cell>
          <cell r="BM3">
            <v>473658.36634406354</v>
          </cell>
          <cell r="BN3">
            <v>0</v>
          </cell>
          <cell r="BO3">
            <v>369135.59857999999</v>
          </cell>
          <cell r="BP3">
            <v>242546.72897196261</v>
          </cell>
          <cell r="BQ3">
            <v>347069.49673602614</v>
          </cell>
          <cell r="BR3">
            <v>3305.423778438344</v>
          </cell>
          <cell r="BS3">
            <v>3196.2618088975778</v>
          </cell>
          <cell r="BT3">
            <v>3.4153012508827386E-2</v>
          </cell>
          <cell r="BU3">
            <v>-3.3516844344825456E-3</v>
          </cell>
          <cell r="BV3">
            <v>0</v>
          </cell>
          <cell r="BW3">
            <v>-1124.8504001083688</v>
          </cell>
          <cell r="BX3">
            <v>472533.51594395516</v>
          </cell>
          <cell r="BY3">
            <v>4484.7420701329065</v>
          </cell>
          <cell r="BZ3" t="str">
            <v>Y</v>
          </cell>
          <cell r="CA3">
            <v>4500.3191994662393</v>
          </cell>
          <cell r="CB3">
            <v>2.828556431549778E-3</v>
          </cell>
          <cell r="CC3">
            <v>0</v>
          </cell>
          <cell r="CD3">
            <v>472533.51594395516</v>
          </cell>
        </row>
        <row r="4">
          <cell r="A4">
            <v>5</v>
          </cell>
          <cell r="B4" t="str">
            <v>Recoupment Academy</v>
          </cell>
          <cell r="C4">
            <v>144828</v>
          </cell>
          <cell r="D4">
            <v>9352208</v>
          </cell>
          <cell r="E4" t="str">
            <v>Barnby and North Cove Community Primary School</v>
          </cell>
          <cell r="F4">
            <v>96</v>
          </cell>
          <cell r="G4">
            <v>96</v>
          </cell>
          <cell r="H4">
            <v>0</v>
          </cell>
          <cell r="I4">
            <v>266284.80000000005</v>
          </cell>
          <cell r="J4">
            <v>0</v>
          </cell>
          <cell r="K4">
            <v>0</v>
          </cell>
          <cell r="L4">
            <v>5280</v>
          </cell>
          <cell r="M4">
            <v>0</v>
          </cell>
          <cell r="N4">
            <v>11917.241379310346</v>
          </cell>
          <cell r="O4">
            <v>0</v>
          </cell>
          <cell r="P4">
            <v>2042.5531914893568</v>
          </cell>
          <cell r="Q4">
            <v>245.10638297872279</v>
          </cell>
          <cell r="R4">
            <v>1470.6382978723402</v>
          </cell>
          <cell r="S4">
            <v>796.59574468085293</v>
          </cell>
          <cell r="T4">
            <v>857.87234042553393</v>
          </cell>
          <cell r="U4">
            <v>0</v>
          </cell>
          <cell r="V4">
            <v>0</v>
          </cell>
          <cell r="W4">
            <v>0</v>
          </cell>
          <cell r="X4">
            <v>0</v>
          </cell>
          <cell r="Y4">
            <v>0</v>
          </cell>
          <cell r="Z4">
            <v>0</v>
          </cell>
          <cell r="AA4">
            <v>0</v>
          </cell>
          <cell r="AB4">
            <v>0</v>
          </cell>
          <cell r="AC4">
            <v>0</v>
          </cell>
          <cell r="AD4">
            <v>0</v>
          </cell>
          <cell r="AE4">
            <v>32703.999999999964</v>
          </cell>
          <cell r="AF4">
            <v>0</v>
          </cell>
          <cell r="AG4">
            <v>0</v>
          </cell>
          <cell r="AH4">
            <v>0</v>
          </cell>
          <cell r="AI4">
            <v>110000</v>
          </cell>
          <cell r="AJ4">
            <v>0</v>
          </cell>
          <cell r="AK4">
            <v>0</v>
          </cell>
          <cell r="AL4">
            <v>0</v>
          </cell>
          <cell r="AM4">
            <v>3754.1534799999999</v>
          </cell>
          <cell r="AN4">
            <v>0</v>
          </cell>
          <cell r="AO4">
            <v>0</v>
          </cell>
          <cell r="AP4">
            <v>0</v>
          </cell>
          <cell r="AQ4">
            <v>0</v>
          </cell>
          <cell r="AR4">
            <v>0</v>
          </cell>
          <cell r="AS4">
            <v>0</v>
          </cell>
          <cell r="AT4">
            <v>0</v>
          </cell>
          <cell r="AU4">
            <v>0</v>
          </cell>
          <cell r="AV4">
            <v>266284.80000000005</v>
          </cell>
          <cell r="AW4">
            <v>55314.007336757117</v>
          </cell>
          <cell r="AX4">
            <v>113754.15347999999</v>
          </cell>
          <cell r="AY4">
            <v>54008.003668378544</v>
          </cell>
          <cell r="AZ4">
            <v>435352.96081675717</v>
          </cell>
          <cell r="BA4">
            <v>431598.80733675719</v>
          </cell>
          <cell r="BB4">
            <v>3500</v>
          </cell>
          <cell r="BC4">
            <v>336000</v>
          </cell>
          <cell r="BD4">
            <v>0</v>
          </cell>
          <cell r="BE4">
            <v>0</v>
          </cell>
          <cell r="BF4">
            <v>435352.96081675717</v>
          </cell>
          <cell r="BG4" t="str">
            <v/>
          </cell>
          <cell r="BH4" t="str">
            <v/>
          </cell>
          <cell r="BI4" t="str">
            <v/>
          </cell>
          <cell r="BJ4" t="str">
            <v/>
          </cell>
          <cell r="BK4" t="str">
            <v/>
          </cell>
          <cell r="BL4">
            <v>435352.96081675717</v>
          </cell>
          <cell r="BM4">
            <v>435352.96081675711</v>
          </cell>
          <cell r="BN4">
            <v>0</v>
          </cell>
          <cell r="BO4">
            <v>339754.15347999998</v>
          </cell>
          <cell r="BP4">
            <v>225999.99999999997</v>
          </cell>
          <cell r="BQ4">
            <v>321598.80733675719</v>
          </cell>
          <cell r="BR4">
            <v>3349.9875764245539</v>
          </cell>
          <cell r="BS4">
            <v>3158.1600445783129</v>
          </cell>
          <cell r="BT4">
            <v>6.0740282043513241E-2</v>
          </cell>
          <cell r="BU4">
            <v>-5.9608872809888717E-3</v>
          </cell>
          <cell r="BV4">
            <v>0</v>
          </cell>
          <cell r="BW4">
            <v>-1807.2418599411949</v>
          </cell>
          <cell r="BX4">
            <v>433545.71895681595</v>
          </cell>
          <cell r="BY4">
            <v>4476.9954737168327</v>
          </cell>
          <cell r="BZ4" t="str">
            <v>Y</v>
          </cell>
          <cell r="CA4">
            <v>4516.1012391334998</v>
          </cell>
          <cell r="CB4">
            <v>-2.5657776786693898E-3</v>
          </cell>
          <cell r="CC4">
            <v>0</v>
          </cell>
          <cell r="CD4">
            <v>433545.71895681595</v>
          </cell>
        </row>
        <row r="5">
          <cell r="A5">
            <v>6</v>
          </cell>
          <cell r="B5" t="str">
            <v>Recoupment Academy</v>
          </cell>
          <cell r="C5">
            <v>143492</v>
          </cell>
          <cell r="D5">
            <v>9352063</v>
          </cell>
          <cell r="E5" t="str">
            <v>The Albert Pye Community Primary School</v>
          </cell>
          <cell r="F5">
            <v>359</v>
          </cell>
          <cell r="G5">
            <v>359</v>
          </cell>
          <cell r="H5">
            <v>0</v>
          </cell>
          <cell r="I5">
            <v>995794.20000000007</v>
          </cell>
          <cell r="J5">
            <v>0</v>
          </cell>
          <cell r="K5">
            <v>0</v>
          </cell>
          <cell r="L5">
            <v>18040.00000000004</v>
          </cell>
          <cell r="M5">
            <v>0</v>
          </cell>
          <cell r="N5">
            <v>44945.195530726254</v>
          </cell>
          <cell r="O5">
            <v>0</v>
          </cell>
          <cell r="P5">
            <v>15599.999999999969</v>
          </cell>
          <cell r="Q5">
            <v>0</v>
          </cell>
          <cell r="R5">
            <v>719.99999999999955</v>
          </cell>
          <cell r="S5">
            <v>0</v>
          </cell>
          <cell r="T5">
            <v>14700.000000000005</v>
          </cell>
          <cell r="U5">
            <v>0</v>
          </cell>
          <cell r="V5">
            <v>0</v>
          </cell>
          <cell r="W5">
            <v>0</v>
          </cell>
          <cell r="X5">
            <v>0</v>
          </cell>
          <cell r="Y5">
            <v>0</v>
          </cell>
          <cell r="Z5">
            <v>0</v>
          </cell>
          <cell r="AA5">
            <v>0</v>
          </cell>
          <cell r="AB5">
            <v>1738.7304075235104</v>
          </cell>
          <cell r="AC5">
            <v>0</v>
          </cell>
          <cell r="AD5">
            <v>0</v>
          </cell>
          <cell r="AE5">
            <v>101013.05696202548</v>
          </cell>
          <cell r="AF5">
            <v>0</v>
          </cell>
          <cell r="AG5">
            <v>0</v>
          </cell>
          <cell r="AH5">
            <v>0</v>
          </cell>
          <cell r="AI5">
            <v>110000</v>
          </cell>
          <cell r="AJ5">
            <v>0</v>
          </cell>
          <cell r="AK5">
            <v>0</v>
          </cell>
          <cell r="AL5">
            <v>0</v>
          </cell>
          <cell r="AM5">
            <v>7003.4593999999997</v>
          </cell>
          <cell r="AN5">
            <v>0</v>
          </cell>
          <cell r="AO5">
            <v>0</v>
          </cell>
          <cell r="AP5">
            <v>0</v>
          </cell>
          <cell r="AQ5">
            <v>0</v>
          </cell>
          <cell r="AR5">
            <v>0</v>
          </cell>
          <cell r="AS5">
            <v>0</v>
          </cell>
          <cell r="AT5">
            <v>0</v>
          </cell>
          <cell r="AU5">
            <v>0</v>
          </cell>
          <cell r="AV5">
            <v>995794.20000000007</v>
          </cell>
          <cell r="AW5">
            <v>196756.98290027527</v>
          </cell>
          <cell r="AX5">
            <v>117003.45939999999</v>
          </cell>
          <cell r="AY5">
            <v>158014.65472738861</v>
          </cell>
          <cell r="AZ5">
            <v>1309554.6423002754</v>
          </cell>
          <cell r="BA5">
            <v>1302551.1829002753</v>
          </cell>
          <cell r="BB5">
            <v>3500</v>
          </cell>
          <cell r="BC5">
            <v>1256500</v>
          </cell>
          <cell r="BD5">
            <v>0</v>
          </cell>
          <cell r="BE5">
            <v>0</v>
          </cell>
          <cell r="BF5">
            <v>1309554.6423002754</v>
          </cell>
          <cell r="BG5" t="str">
            <v/>
          </cell>
          <cell r="BH5" t="str">
            <v/>
          </cell>
          <cell r="BI5" t="str">
            <v/>
          </cell>
          <cell r="BJ5" t="str">
            <v/>
          </cell>
          <cell r="BK5" t="str">
            <v/>
          </cell>
          <cell r="BL5">
            <v>1309554.6423002754</v>
          </cell>
          <cell r="BM5">
            <v>1309554.6423002754</v>
          </cell>
          <cell r="BN5">
            <v>0</v>
          </cell>
          <cell r="BO5">
            <v>1263503.4594000001</v>
          </cell>
          <cell r="BP5">
            <v>1146500</v>
          </cell>
          <cell r="BQ5">
            <v>1192551.1829002753</v>
          </cell>
          <cell r="BR5">
            <v>3321.8695902514633</v>
          </cell>
          <cell r="BS5">
            <v>3206.7869019444443</v>
          </cell>
          <cell r="BT5">
            <v>3.5887226630880363E-2</v>
          </cell>
          <cell r="BU5">
            <v>-3.5218755260426953E-3</v>
          </cell>
          <cell r="BV5">
            <v>0</v>
          </cell>
          <cell r="BW5">
            <v>-4054.511646282077</v>
          </cell>
          <cell r="BX5">
            <v>1305500.1306539932</v>
          </cell>
          <cell r="BY5">
            <v>3616.9823711810395</v>
          </cell>
          <cell r="BZ5" t="str">
            <v>Y</v>
          </cell>
          <cell r="CA5">
            <v>3636.4906146350786</v>
          </cell>
          <cell r="CB5">
            <v>2.9765402411428221E-2</v>
          </cell>
          <cell r="CC5">
            <v>0</v>
          </cell>
          <cell r="CD5">
            <v>1305500.1306539932</v>
          </cell>
        </row>
        <row r="6">
          <cell r="A6">
            <v>7</v>
          </cell>
          <cell r="B6" t="str">
            <v>Recoupment Academy</v>
          </cell>
          <cell r="C6">
            <v>143491</v>
          </cell>
          <cell r="D6">
            <v>9352064</v>
          </cell>
          <cell r="E6" t="str">
            <v>Ravensmere Infant School</v>
          </cell>
          <cell r="F6">
            <v>57</v>
          </cell>
          <cell r="G6">
            <v>57</v>
          </cell>
          <cell r="H6">
            <v>0</v>
          </cell>
          <cell r="I6">
            <v>158106.6</v>
          </cell>
          <cell r="J6">
            <v>0</v>
          </cell>
          <cell r="K6">
            <v>0</v>
          </cell>
          <cell r="L6">
            <v>6159.9999999999927</v>
          </cell>
          <cell r="M6">
            <v>0</v>
          </cell>
          <cell r="N6">
            <v>8347.1186440677957</v>
          </cell>
          <cell r="O6">
            <v>0</v>
          </cell>
          <cell r="P6">
            <v>2200.0000000000014</v>
          </cell>
          <cell r="Q6">
            <v>0</v>
          </cell>
          <cell r="R6">
            <v>0</v>
          </cell>
          <cell r="S6">
            <v>0</v>
          </cell>
          <cell r="T6">
            <v>1259.9999999999995</v>
          </cell>
          <cell r="U6">
            <v>0</v>
          </cell>
          <cell r="V6">
            <v>0</v>
          </cell>
          <cell r="W6">
            <v>0</v>
          </cell>
          <cell r="X6">
            <v>0</v>
          </cell>
          <cell r="Y6">
            <v>0</v>
          </cell>
          <cell r="Z6">
            <v>0</v>
          </cell>
          <cell r="AA6">
            <v>0</v>
          </cell>
          <cell r="AB6">
            <v>0</v>
          </cell>
          <cell r="AC6">
            <v>0</v>
          </cell>
          <cell r="AD6">
            <v>0</v>
          </cell>
          <cell r="AE6">
            <v>9446.5945945945859</v>
          </cell>
          <cell r="AF6">
            <v>0</v>
          </cell>
          <cell r="AG6">
            <v>0</v>
          </cell>
          <cell r="AH6">
            <v>0</v>
          </cell>
          <cell r="AI6">
            <v>110000</v>
          </cell>
          <cell r="AJ6">
            <v>0</v>
          </cell>
          <cell r="AK6">
            <v>0</v>
          </cell>
          <cell r="AL6">
            <v>0</v>
          </cell>
          <cell r="AM6">
            <v>909.77418</v>
          </cell>
          <cell r="AN6">
            <v>0</v>
          </cell>
          <cell r="AO6">
            <v>0</v>
          </cell>
          <cell r="AP6">
            <v>0</v>
          </cell>
          <cell r="AQ6">
            <v>0</v>
          </cell>
          <cell r="AR6">
            <v>0</v>
          </cell>
          <cell r="AS6">
            <v>0</v>
          </cell>
          <cell r="AT6">
            <v>0</v>
          </cell>
          <cell r="AU6">
            <v>0</v>
          </cell>
          <cell r="AV6">
            <v>158106.6</v>
          </cell>
          <cell r="AW6">
            <v>27413.713238662374</v>
          </cell>
          <cell r="AX6">
            <v>110909.77417999999</v>
          </cell>
          <cell r="AY6">
            <v>28429.153916628478</v>
          </cell>
          <cell r="AZ6">
            <v>296430.08741866238</v>
          </cell>
          <cell r="BA6">
            <v>295520.31323866238</v>
          </cell>
          <cell r="BB6">
            <v>3500</v>
          </cell>
          <cell r="BC6">
            <v>199500</v>
          </cell>
          <cell r="BD6">
            <v>0</v>
          </cell>
          <cell r="BE6">
            <v>0</v>
          </cell>
          <cell r="BF6">
            <v>296430.08741866238</v>
          </cell>
          <cell r="BG6" t="str">
            <v/>
          </cell>
          <cell r="BH6" t="str">
            <v/>
          </cell>
          <cell r="BI6" t="str">
            <v/>
          </cell>
          <cell r="BJ6" t="str">
            <v/>
          </cell>
          <cell r="BK6" t="str">
            <v/>
          </cell>
          <cell r="BL6">
            <v>296430.08741866238</v>
          </cell>
          <cell r="BM6">
            <v>296430.08741866238</v>
          </cell>
          <cell r="BN6">
            <v>0</v>
          </cell>
          <cell r="BO6">
            <v>200409.77418000001</v>
          </cell>
          <cell r="BP6">
            <v>89500.000000000015</v>
          </cell>
          <cell r="BQ6">
            <v>185520.31323866238</v>
          </cell>
          <cell r="BR6">
            <v>3254.7423375203925</v>
          </cell>
          <cell r="BS6">
            <v>3140.459727586207</v>
          </cell>
          <cell r="BT6">
            <v>3.6390407726076601E-2</v>
          </cell>
          <cell r="BU6">
            <v>-3.5712563601362972E-3</v>
          </cell>
          <cell r="BV6">
            <v>0</v>
          </cell>
          <cell r="BW6">
            <v>-639.27704622596616</v>
          </cell>
          <cell r="BX6">
            <v>295790.81037243642</v>
          </cell>
          <cell r="BY6">
            <v>5173.3515121480068</v>
          </cell>
          <cell r="BZ6" t="str">
            <v>Y</v>
          </cell>
          <cell r="CA6">
            <v>5189.3124626743229</v>
          </cell>
          <cell r="CB6">
            <v>2.7106722315853871E-2</v>
          </cell>
          <cell r="CC6">
            <v>0</v>
          </cell>
          <cell r="CD6">
            <v>295790.81037243642</v>
          </cell>
        </row>
        <row r="7">
          <cell r="A7">
            <v>8</v>
          </cell>
          <cell r="B7" t="str">
            <v>Recoupment Academy</v>
          </cell>
          <cell r="C7">
            <v>142017</v>
          </cell>
          <cell r="D7">
            <v>9352078</v>
          </cell>
          <cell r="E7" t="str">
            <v>Beccles Primary Academy</v>
          </cell>
          <cell r="F7">
            <v>231</v>
          </cell>
          <cell r="G7">
            <v>231</v>
          </cell>
          <cell r="H7">
            <v>0</v>
          </cell>
          <cell r="I7">
            <v>640747.80000000005</v>
          </cell>
          <cell r="J7">
            <v>0</v>
          </cell>
          <cell r="K7">
            <v>0</v>
          </cell>
          <cell r="L7">
            <v>32559.999999999964</v>
          </cell>
          <cell r="M7">
            <v>0</v>
          </cell>
          <cell r="N7">
            <v>50859.656652360522</v>
          </cell>
          <cell r="O7">
            <v>0</v>
          </cell>
          <cell r="P7">
            <v>5245.4148471615663</v>
          </cell>
          <cell r="Q7">
            <v>0</v>
          </cell>
          <cell r="R7">
            <v>726.28820960698681</v>
          </cell>
          <cell r="S7">
            <v>0</v>
          </cell>
          <cell r="T7">
            <v>31351.441048034889</v>
          </cell>
          <cell r="U7">
            <v>1160.0436681222704</v>
          </cell>
          <cell r="V7">
            <v>0</v>
          </cell>
          <cell r="W7">
            <v>0</v>
          </cell>
          <cell r="X7">
            <v>0</v>
          </cell>
          <cell r="Y7">
            <v>0</v>
          </cell>
          <cell r="Z7">
            <v>0</v>
          </cell>
          <cell r="AA7">
            <v>0</v>
          </cell>
          <cell r="AB7">
            <v>3415.2631578947412</v>
          </cell>
          <cell r="AC7">
            <v>0</v>
          </cell>
          <cell r="AD7">
            <v>0</v>
          </cell>
          <cell r="AE7">
            <v>108252.23414634157</v>
          </cell>
          <cell r="AF7">
            <v>0</v>
          </cell>
          <cell r="AG7">
            <v>0</v>
          </cell>
          <cell r="AH7">
            <v>0</v>
          </cell>
          <cell r="AI7">
            <v>110000</v>
          </cell>
          <cell r="AJ7">
            <v>0</v>
          </cell>
          <cell r="AK7">
            <v>0</v>
          </cell>
          <cell r="AL7">
            <v>0</v>
          </cell>
          <cell r="AM7">
            <v>3882.0465600000002</v>
          </cell>
          <cell r="AN7">
            <v>0</v>
          </cell>
          <cell r="AO7">
            <v>0</v>
          </cell>
          <cell r="AP7">
            <v>0</v>
          </cell>
          <cell r="AQ7">
            <v>0</v>
          </cell>
          <cell r="AR7">
            <v>0</v>
          </cell>
          <cell r="AS7">
            <v>0</v>
          </cell>
          <cell r="AT7">
            <v>0</v>
          </cell>
          <cell r="AU7">
            <v>0</v>
          </cell>
          <cell r="AV7">
            <v>640747.80000000005</v>
          </cell>
          <cell r="AW7">
            <v>233570.34172952251</v>
          </cell>
          <cell r="AX7">
            <v>113882.04656</v>
          </cell>
          <cell r="AY7">
            <v>179202.65635898465</v>
          </cell>
          <cell r="AZ7">
            <v>988200.18828952254</v>
          </cell>
          <cell r="BA7">
            <v>984318.1417295225</v>
          </cell>
          <cell r="BB7">
            <v>3500</v>
          </cell>
          <cell r="BC7">
            <v>808500</v>
          </cell>
          <cell r="BD7">
            <v>0</v>
          </cell>
          <cell r="BE7">
            <v>0</v>
          </cell>
          <cell r="BF7">
            <v>988200.18828952254</v>
          </cell>
          <cell r="BG7" t="str">
            <v/>
          </cell>
          <cell r="BH7" t="str">
            <v/>
          </cell>
          <cell r="BI7" t="str">
            <v/>
          </cell>
          <cell r="BJ7" t="str">
            <v/>
          </cell>
          <cell r="BK7" t="str">
            <v/>
          </cell>
          <cell r="BL7">
            <v>988200.18828952254</v>
          </cell>
          <cell r="BM7">
            <v>988200.18828952278</v>
          </cell>
          <cell r="BN7">
            <v>0</v>
          </cell>
          <cell r="BO7">
            <v>812382.04656000005</v>
          </cell>
          <cell r="BP7">
            <v>698500</v>
          </cell>
          <cell r="BQ7">
            <v>874318.1417295225</v>
          </cell>
          <cell r="BR7">
            <v>3784.9270204741233</v>
          </cell>
          <cell r="BS7">
            <v>3571.0964404166666</v>
          </cell>
          <cell r="BT7">
            <v>5.9878130883664255E-2</v>
          </cell>
          <cell r="BU7">
            <v>-5.8762780939694238E-3</v>
          </cell>
          <cell r="BV7">
            <v>0</v>
          </cell>
          <cell r="BW7">
            <v>-4847.4785861669807</v>
          </cell>
          <cell r="BX7">
            <v>983352.70970335556</v>
          </cell>
          <cell r="BY7">
            <v>4240.1327408803272</v>
          </cell>
          <cell r="BZ7" t="str">
            <v>Y</v>
          </cell>
          <cell r="CA7">
            <v>4256.9381372439639</v>
          </cell>
          <cell r="CB7">
            <v>5.232828849520299E-2</v>
          </cell>
          <cell r="CC7">
            <v>0</v>
          </cell>
          <cell r="CD7">
            <v>983352.70970335556</v>
          </cell>
        </row>
        <row r="8">
          <cell r="A8">
            <v>9</v>
          </cell>
          <cell r="B8" t="str">
            <v>Recoupment Academy</v>
          </cell>
          <cell r="C8">
            <v>142786</v>
          </cell>
          <cell r="D8">
            <v>9352120</v>
          </cell>
          <cell r="E8" t="str">
            <v>St Benet's Catholic Primary School</v>
          </cell>
          <cell r="F8">
            <v>95</v>
          </cell>
          <cell r="G8">
            <v>95</v>
          </cell>
          <cell r="H8">
            <v>0</v>
          </cell>
          <cell r="I8">
            <v>263511</v>
          </cell>
          <cell r="J8">
            <v>0</v>
          </cell>
          <cell r="K8">
            <v>0</v>
          </cell>
          <cell r="L8">
            <v>6599.9999999999891</v>
          </cell>
          <cell r="M8">
            <v>0</v>
          </cell>
          <cell r="N8">
            <v>10493.18181818182</v>
          </cell>
          <cell r="O8">
            <v>0</v>
          </cell>
          <cell r="P8">
            <v>2399.9999999999959</v>
          </cell>
          <cell r="Q8">
            <v>0</v>
          </cell>
          <cell r="R8">
            <v>720.00000000000114</v>
          </cell>
          <cell r="S8">
            <v>0</v>
          </cell>
          <cell r="T8">
            <v>3780.0000000000014</v>
          </cell>
          <cell r="U8">
            <v>0</v>
          </cell>
          <cell r="V8">
            <v>0</v>
          </cell>
          <cell r="W8">
            <v>0</v>
          </cell>
          <cell r="X8">
            <v>0</v>
          </cell>
          <cell r="Y8">
            <v>0</v>
          </cell>
          <cell r="Z8">
            <v>0</v>
          </cell>
          <cell r="AA8">
            <v>0</v>
          </cell>
          <cell r="AB8">
            <v>1178.9156626506035</v>
          </cell>
          <cell r="AC8">
            <v>0</v>
          </cell>
          <cell r="AD8">
            <v>0</v>
          </cell>
          <cell r="AE8">
            <v>39088.18181818186</v>
          </cell>
          <cell r="AF8">
            <v>0</v>
          </cell>
          <cell r="AG8">
            <v>0</v>
          </cell>
          <cell r="AH8">
            <v>0</v>
          </cell>
          <cell r="AI8">
            <v>110000</v>
          </cell>
          <cell r="AJ8">
            <v>0</v>
          </cell>
          <cell r="AK8">
            <v>0</v>
          </cell>
          <cell r="AL8">
            <v>0</v>
          </cell>
          <cell r="AM8">
            <v>1154.3694399999999</v>
          </cell>
          <cell r="AN8">
            <v>0</v>
          </cell>
          <cell r="AO8">
            <v>0</v>
          </cell>
          <cell r="AP8">
            <v>0</v>
          </cell>
          <cell r="AQ8">
            <v>0</v>
          </cell>
          <cell r="AR8">
            <v>0</v>
          </cell>
          <cell r="AS8">
            <v>0</v>
          </cell>
          <cell r="AT8">
            <v>0</v>
          </cell>
          <cell r="AU8">
            <v>0</v>
          </cell>
          <cell r="AV8">
            <v>263511</v>
          </cell>
          <cell r="AW8">
            <v>64260.27929901427</v>
          </cell>
          <cell r="AX8">
            <v>111154.36943999999</v>
          </cell>
          <cell r="AY8">
            <v>61083.772727272764</v>
          </cell>
          <cell r="AZ8">
            <v>438925.64873901423</v>
          </cell>
          <cell r="BA8">
            <v>437771.27929901425</v>
          </cell>
          <cell r="BB8">
            <v>3500</v>
          </cell>
          <cell r="BC8">
            <v>332500</v>
          </cell>
          <cell r="BD8">
            <v>0</v>
          </cell>
          <cell r="BE8">
            <v>0</v>
          </cell>
          <cell r="BF8">
            <v>438925.64873901423</v>
          </cell>
          <cell r="BG8" t="str">
            <v/>
          </cell>
          <cell r="BH8" t="str">
            <v/>
          </cell>
          <cell r="BI8" t="str">
            <v/>
          </cell>
          <cell r="BJ8" t="str">
            <v/>
          </cell>
          <cell r="BK8" t="str">
            <v/>
          </cell>
          <cell r="BL8">
            <v>438925.64873901423</v>
          </cell>
          <cell r="BM8">
            <v>438925.64873901429</v>
          </cell>
          <cell r="BN8">
            <v>0</v>
          </cell>
          <cell r="BO8">
            <v>333654.36943999998</v>
          </cell>
          <cell r="BP8">
            <v>222499.99999999997</v>
          </cell>
          <cell r="BQ8">
            <v>327771.27929901425</v>
          </cell>
          <cell r="BR8">
            <v>3450.2239926212028</v>
          </cell>
          <cell r="BS8">
            <v>3320.8396047619049</v>
          </cell>
          <cell r="BT8">
            <v>3.8961348110209147E-2</v>
          </cell>
          <cell r="BU8">
            <v>-3.8235615078960278E-3</v>
          </cell>
          <cell r="BV8">
            <v>0</v>
          </cell>
          <cell r="BW8">
            <v>-1206.2562762331065</v>
          </cell>
          <cell r="BX8">
            <v>437719.39246278111</v>
          </cell>
          <cell r="BY8">
            <v>4595.4212949766434</v>
          </cell>
          <cell r="BZ8" t="str">
            <v>Y</v>
          </cell>
          <cell r="CA8">
            <v>4607.5725522398016</v>
          </cell>
          <cell r="CB8">
            <v>-7.8034045494702609E-3</v>
          </cell>
          <cell r="CC8">
            <v>0</v>
          </cell>
          <cell r="CD8">
            <v>437719.39246278111</v>
          </cell>
        </row>
        <row r="9">
          <cell r="A9">
            <v>10</v>
          </cell>
          <cell r="B9">
            <v>0</v>
          </cell>
          <cell r="C9">
            <v>124720</v>
          </cell>
          <cell r="D9">
            <v>9353075</v>
          </cell>
          <cell r="E9" t="str">
            <v>Bedfield Church of England Voluntary Controlled Primary School</v>
          </cell>
          <cell r="F9">
            <v>45</v>
          </cell>
          <cell r="G9">
            <v>45</v>
          </cell>
          <cell r="H9">
            <v>0</v>
          </cell>
          <cell r="I9">
            <v>124821.00000000001</v>
          </cell>
          <cell r="J9">
            <v>0</v>
          </cell>
          <cell r="K9">
            <v>0</v>
          </cell>
          <cell r="L9">
            <v>439.99999999999949</v>
          </cell>
          <cell r="M9">
            <v>0</v>
          </cell>
          <cell r="N9">
            <v>3619.1489361702124</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17081.999999999978</v>
          </cell>
          <cell r="AF9">
            <v>0</v>
          </cell>
          <cell r="AG9">
            <v>0</v>
          </cell>
          <cell r="AH9">
            <v>0</v>
          </cell>
          <cell r="AI9">
            <v>110000</v>
          </cell>
          <cell r="AJ9">
            <v>0</v>
          </cell>
          <cell r="AK9">
            <v>0</v>
          </cell>
          <cell r="AL9">
            <v>1000</v>
          </cell>
          <cell r="AM9">
            <v>10250.772420000001</v>
          </cell>
          <cell r="AN9">
            <v>0</v>
          </cell>
          <cell r="AO9">
            <v>0</v>
          </cell>
          <cell r="AP9">
            <v>0</v>
          </cell>
          <cell r="AQ9">
            <v>0</v>
          </cell>
          <cell r="AR9">
            <v>0</v>
          </cell>
          <cell r="AS9">
            <v>0</v>
          </cell>
          <cell r="AT9">
            <v>0</v>
          </cell>
          <cell r="AU9">
            <v>0</v>
          </cell>
          <cell r="AV9">
            <v>124821.00000000001</v>
          </cell>
          <cell r="AW9">
            <v>21141.14893617019</v>
          </cell>
          <cell r="AX9">
            <v>121250.77241999999</v>
          </cell>
          <cell r="AY9">
            <v>29110.574468085084</v>
          </cell>
          <cell r="AZ9">
            <v>267212.92135617021</v>
          </cell>
          <cell r="BA9">
            <v>255962.14893617021</v>
          </cell>
          <cell r="BB9">
            <v>3500</v>
          </cell>
          <cell r="BC9">
            <v>157500</v>
          </cell>
          <cell r="BD9">
            <v>0</v>
          </cell>
          <cell r="BE9">
            <v>0</v>
          </cell>
          <cell r="BF9">
            <v>267212.92135617021</v>
          </cell>
          <cell r="BG9" t="str">
            <v/>
          </cell>
          <cell r="BH9" t="str">
            <v/>
          </cell>
          <cell r="BI9" t="str">
            <v/>
          </cell>
          <cell r="BJ9" t="str">
            <v/>
          </cell>
          <cell r="BK9" t="str">
            <v/>
          </cell>
          <cell r="BL9">
            <v>267212.92135617021</v>
          </cell>
          <cell r="BM9">
            <v>267212.92135617021</v>
          </cell>
          <cell r="BN9">
            <v>0</v>
          </cell>
          <cell r="BO9">
            <v>168750.77241999999</v>
          </cell>
          <cell r="BP9">
            <v>48499.999999999993</v>
          </cell>
          <cell r="BQ9">
            <v>146962.14893617021</v>
          </cell>
          <cell r="BR9">
            <v>3265.8255319148934</v>
          </cell>
          <cell r="BS9">
            <v>3121.3906235294107</v>
          </cell>
          <cell r="BT9">
            <v>4.6272615576120245E-2</v>
          </cell>
          <cell r="BU9">
            <v>-4.541069556578385E-3</v>
          </cell>
          <cell r="BV9">
            <v>0</v>
          </cell>
          <cell r="BW9">
            <v>-637.85033706143827</v>
          </cell>
          <cell r="BX9">
            <v>266575.07101910876</v>
          </cell>
          <cell r="BY9">
            <v>5673.8733022024171</v>
          </cell>
          <cell r="BZ9" t="str">
            <v>Y</v>
          </cell>
          <cell r="CA9">
            <v>5923.8904670913053</v>
          </cell>
          <cell r="CB9">
            <v>0.10303505581613637</v>
          </cell>
          <cell r="CC9">
            <v>-1196.55</v>
          </cell>
          <cell r="CD9">
            <v>265378.52101910877</v>
          </cell>
        </row>
        <row r="10">
          <cell r="A10">
            <v>11</v>
          </cell>
          <cell r="B10">
            <v>0</v>
          </cell>
          <cell r="C10">
            <v>124721</v>
          </cell>
          <cell r="D10">
            <v>9353076</v>
          </cell>
          <cell r="E10" t="str">
            <v>Benhall St Mary's Church of England Voluntary Controlled Primary School</v>
          </cell>
          <cell r="F10">
            <v>101</v>
          </cell>
          <cell r="G10">
            <v>101</v>
          </cell>
          <cell r="H10">
            <v>0</v>
          </cell>
          <cell r="I10">
            <v>280153.80000000005</v>
          </cell>
          <cell r="J10">
            <v>0</v>
          </cell>
          <cell r="K10">
            <v>0</v>
          </cell>
          <cell r="L10">
            <v>7479.9999999999864</v>
          </cell>
          <cell r="M10">
            <v>0</v>
          </cell>
          <cell r="N10">
            <v>10683.092783505155</v>
          </cell>
          <cell r="O10">
            <v>0</v>
          </cell>
          <cell r="P10">
            <v>600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31670.386363636382</v>
          </cell>
          <cell r="AF10">
            <v>0</v>
          </cell>
          <cell r="AG10">
            <v>0</v>
          </cell>
          <cell r="AH10">
            <v>0</v>
          </cell>
          <cell r="AI10">
            <v>110000</v>
          </cell>
          <cell r="AJ10">
            <v>0</v>
          </cell>
          <cell r="AK10">
            <v>0</v>
          </cell>
          <cell r="AL10">
            <v>0</v>
          </cell>
          <cell r="AM10">
            <v>6159.1443200000003</v>
          </cell>
          <cell r="AN10">
            <v>0</v>
          </cell>
          <cell r="AO10">
            <v>0</v>
          </cell>
          <cell r="AP10">
            <v>0</v>
          </cell>
          <cell r="AQ10">
            <v>0</v>
          </cell>
          <cell r="AR10">
            <v>0</v>
          </cell>
          <cell r="AS10">
            <v>0</v>
          </cell>
          <cell r="AT10">
            <v>0</v>
          </cell>
          <cell r="AU10">
            <v>0</v>
          </cell>
          <cell r="AV10">
            <v>280153.80000000005</v>
          </cell>
          <cell r="AW10">
            <v>50433.479147141523</v>
          </cell>
          <cell r="AX10">
            <v>116159.14432000001</v>
          </cell>
          <cell r="AY10">
            <v>51050.932755388953</v>
          </cell>
          <cell r="AZ10">
            <v>446746.42346714158</v>
          </cell>
          <cell r="BA10">
            <v>440587.27914714155</v>
          </cell>
          <cell r="BB10">
            <v>3500</v>
          </cell>
          <cell r="BC10">
            <v>353500</v>
          </cell>
          <cell r="BD10">
            <v>0</v>
          </cell>
          <cell r="BE10">
            <v>0</v>
          </cell>
          <cell r="BF10">
            <v>446746.42346714158</v>
          </cell>
          <cell r="BG10" t="str">
            <v/>
          </cell>
          <cell r="BH10" t="str">
            <v/>
          </cell>
          <cell r="BI10" t="str">
            <v/>
          </cell>
          <cell r="BJ10" t="str">
            <v/>
          </cell>
          <cell r="BK10" t="str">
            <v/>
          </cell>
          <cell r="BL10">
            <v>446746.42346714158</v>
          </cell>
          <cell r="BM10">
            <v>446746.42346714163</v>
          </cell>
          <cell r="BN10">
            <v>0</v>
          </cell>
          <cell r="BO10">
            <v>359659.14432000002</v>
          </cell>
          <cell r="BP10">
            <v>243500.00000000003</v>
          </cell>
          <cell r="BQ10">
            <v>330587.27914714155</v>
          </cell>
          <cell r="BR10">
            <v>3273.141377694471</v>
          </cell>
          <cell r="BS10">
            <v>3286.330791089109</v>
          </cell>
          <cell r="BT10">
            <v>-4.013416248419395E-3</v>
          </cell>
          <cell r="BU10">
            <v>0</v>
          </cell>
          <cell r="BV10">
            <v>0</v>
          </cell>
          <cell r="BW10">
            <v>0</v>
          </cell>
          <cell r="BX10">
            <v>446746.42346714158</v>
          </cell>
          <cell r="BY10">
            <v>4362.2502885855602</v>
          </cell>
          <cell r="BZ10" t="str">
            <v>Y</v>
          </cell>
          <cell r="CA10">
            <v>4423.2319155162531</v>
          </cell>
          <cell r="CB10">
            <v>-2.6778819622516048E-3</v>
          </cell>
          <cell r="CC10">
            <v>-2685.59</v>
          </cell>
          <cell r="CD10">
            <v>444060.83346714155</v>
          </cell>
        </row>
        <row r="11">
          <cell r="A11">
            <v>12</v>
          </cell>
          <cell r="B11">
            <v>0</v>
          </cell>
          <cell r="C11">
            <v>124751</v>
          </cell>
          <cell r="D11">
            <v>9353114</v>
          </cell>
          <cell r="E11" t="str">
            <v>Blundeston Church of England Voluntary Controlled Primary School</v>
          </cell>
          <cell r="F11">
            <v>200</v>
          </cell>
          <cell r="G11">
            <v>200</v>
          </cell>
          <cell r="H11">
            <v>0</v>
          </cell>
          <cell r="I11">
            <v>554760</v>
          </cell>
          <cell r="J11">
            <v>0</v>
          </cell>
          <cell r="K11">
            <v>0</v>
          </cell>
          <cell r="L11">
            <v>10560</v>
          </cell>
          <cell r="M11">
            <v>0</v>
          </cell>
          <cell r="N11">
            <v>15728.155339805824</v>
          </cell>
          <cell r="O11">
            <v>0</v>
          </cell>
          <cell r="P11">
            <v>6200</v>
          </cell>
          <cell r="Q11">
            <v>1680.0000000000002</v>
          </cell>
          <cell r="R11">
            <v>1440</v>
          </cell>
          <cell r="S11">
            <v>0</v>
          </cell>
          <cell r="T11">
            <v>840</v>
          </cell>
          <cell r="U11">
            <v>1725</v>
          </cell>
          <cell r="V11">
            <v>0</v>
          </cell>
          <cell r="W11">
            <v>0</v>
          </cell>
          <cell r="X11">
            <v>0</v>
          </cell>
          <cell r="Y11">
            <v>0</v>
          </cell>
          <cell r="Z11">
            <v>0</v>
          </cell>
          <cell r="AA11">
            <v>0</v>
          </cell>
          <cell r="AB11">
            <v>1755.6818181818135</v>
          </cell>
          <cell r="AC11">
            <v>0</v>
          </cell>
          <cell r="AD11">
            <v>0</v>
          </cell>
          <cell r="AE11">
            <v>76055.813953488381</v>
          </cell>
          <cell r="AF11">
            <v>0</v>
          </cell>
          <cell r="AG11">
            <v>0</v>
          </cell>
          <cell r="AH11">
            <v>0</v>
          </cell>
          <cell r="AI11">
            <v>110000</v>
          </cell>
          <cell r="AJ11">
            <v>0</v>
          </cell>
          <cell r="AK11">
            <v>0</v>
          </cell>
          <cell r="AL11">
            <v>0</v>
          </cell>
          <cell r="AM11">
            <v>20235.599999999999</v>
          </cell>
          <cell r="AN11">
            <v>0</v>
          </cell>
          <cell r="AO11">
            <v>0</v>
          </cell>
          <cell r="AP11">
            <v>0</v>
          </cell>
          <cell r="AQ11">
            <v>0</v>
          </cell>
          <cell r="AR11">
            <v>0</v>
          </cell>
          <cell r="AS11">
            <v>0</v>
          </cell>
          <cell r="AT11">
            <v>0</v>
          </cell>
          <cell r="AU11">
            <v>0</v>
          </cell>
          <cell r="AV11">
            <v>554760</v>
          </cell>
          <cell r="AW11">
            <v>115984.65111147602</v>
          </cell>
          <cell r="AX11">
            <v>130235.6</v>
          </cell>
          <cell r="AY11">
            <v>105141.39162339129</v>
          </cell>
          <cell r="AZ11">
            <v>800980.25111147598</v>
          </cell>
          <cell r="BA11">
            <v>780744.65111147601</v>
          </cell>
          <cell r="BB11">
            <v>3500</v>
          </cell>
          <cell r="BC11">
            <v>700000</v>
          </cell>
          <cell r="BD11">
            <v>0</v>
          </cell>
          <cell r="BE11">
            <v>0</v>
          </cell>
          <cell r="BF11">
            <v>800980.25111147598</v>
          </cell>
          <cell r="BG11" t="str">
            <v/>
          </cell>
          <cell r="BH11" t="str">
            <v/>
          </cell>
          <cell r="BI11" t="str">
            <v/>
          </cell>
          <cell r="BJ11" t="str">
            <v/>
          </cell>
          <cell r="BK11" t="str">
            <v/>
          </cell>
          <cell r="BL11">
            <v>800980.25111147598</v>
          </cell>
          <cell r="BM11">
            <v>800980.25111147598</v>
          </cell>
          <cell r="BN11">
            <v>0</v>
          </cell>
          <cell r="BO11">
            <v>720235.6</v>
          </cell>
          <cell r="BP11">
            <v>590000</v>
          </cell>
          <cell r="BQ11">
            <v>670744.65111147601</v>
          </cell>
          <cell r="BR11">
            <v>3353.7232555573801</v>
          </cell>
          <cell r="BS11">
            <v>3135.0607936585366</v>
          </cell>
          <cell r="BT11">
            <v>6.9747439137749528E-2</v>
          </cell>
          <cell r="BU11">
            <v>-6.8448253588930669E-3</v>
          </cell>
          <cell r="BV11">
            <v>0</v>
          </cell>
          <cell r="BW11">
            <v>-4291.7887244210751</v>
          </cell>
          <cell r="BX11">
            <v>796688.46238705493</v>
          </cell>
          <cell r="BY11">
            <v>3882.2643119352747</v>
          </cell>
          <cell r="BZ11" t="str">
            <v>Y</v>
          </cell>
          <cell r="CA11">
            <v>3983.4423119352746</v>
          </cell>
          <cell r="CB11">
            <v>5.7111879968289925E-2</v>
          </cell>
          <cell r="CC11">
            <v>-5318</v>
          </cell>
          <cell r="CD11">
            <v>791370.46238705493</v>
          </cell>
        </row>
        <row r="12">
          <cell r="A12">
            <v>13</v>
          </cell>
          <cell r="B12" t="str">
            <v>Recoupment Academy</v>
          </cell>
          <cell r="C12">
            <v>143050</v>
          </cell>
          <cell r="D12">
            <v>9352150</v>
          </cell>
          <cell r="E12" t="str">
            <v>Bramfield Church of England Primary School</v>
          </cell>
          <cell r="F12">
            <v>91</v>
          </cell>
          <cell r="G12">
            <v>91</v>
          </cell>
          <cell r="H12">
            <v>0</v>
          </cell>
          <cell r="I12">
            <v>252415.80000000002</v>
          </cell>
          <cell r="J12">
            <v>0</v>
          </cell>
          <cell r="K12">
            <v>0</v>
          </cell>
          <cell r="L12">
            <v>2639.9999999999986</v>
          </cell>
          <cell r="M12">
            <v>0</v>
          </cell>
          <cell r="N12">
            <v>5648.2758620689656</v>
          </cell>
          <cell r="O12">
            <v>0</v>
          </cell>
          <cell r="P12">
            <v>1399.9999999999995</v>
          </cell>
          <cell r="Q12">
            <v>0</v>
          </cell>
          <cell r="R12">
            <v>0</v>
          </cell>
          <cell r="S12">
            <v>0</v>
          </cell>
          <cell r="T12">
            <v>420.00000000000045</v>
          </cell>
          <cell r="U12">
            <v>0</v>
          </cell>
          <cell r="V12">
            <v>0</v>
          </cell>
          <cell r="W12">
            <v>0</v>
          </cell>
          <cell r="X12">
            <v>0</v>
          </cell>
          <cell r="Y12">
            <v>0</v>
          </cell>
          <cell r="Z12">
            <v>0</v>
          </cell>
          <cell r="AA12">
            <v>0</v>
          </cell>
          <cell r="AB12">
            <v>0</v>
          </cell>
          <cell r="AC12">
            <v>0</v>
          </cell>
          <cell r="AD12">
            <v>0</v>
          </cell>
          <cell r="AE12">
            <v>36962.333333333292</v>
          </cell>
          <cell r="AF12">
            <v>0</v>
          </cell>
          <cell r="AG12">
            <v>0</v>
          </cell>
          <cell r="AH12">
            <v>0</v>
          </cell>
          <cell r="AI12">
            <v>110000</v>
          </cell>
          <cell r="AJ12">
            <v>19626.168224299061</v>
          </cell>
          <cell r="AK12">
            <v>0</v>
          </cell>
          <cell r="AL12">
            <v>0</v>
          </cell>
          <cell r="AM12">
            <v>2272.06952</v>
          </cell>
          <cell r="AN12">
            <v>0</v>
          </cell>
          <cell r="AO12">
            <v>0</v>
          </cell>
          <cell r="AP12">
            <v>0</v>
          </cell>
          <cell r="AQ12">
            <v>0</v>
          </cell>
          <cell r="AR12">
            <v>0</v>
          </cell>
          <cell r="AS12">
            <v>0</v>
          </cell>
          <cell r="AT12">
            <v>0</v>
          </cell>
          <cell r="AU12">
            <v>0</v>
          </cell>
          <cell r="AV12">
            <v>252415.80000000002</v>
          </cell>
          <cell r="AW12">
            <v>47070.609195402256</v>
          </cell>
          <cell r="AX12">
            <v>131898.23774429905</v>
          </cell>
          <cell r="AY12">
            <v>52015.471264367778</v>
          </cell>
          <cell r="AZ12">
            <v>431384.64693970134</v>
          </cell>
          <cell r="BA12">
            <v>429112.57741970132</v>
          </cell>
          <cell r="BB12">
            <v>3500</v>
          </cell>
          <cell r="BC12">
            <v>318500</v>
          </cell>
          <cell r="BD12">
            <v>0</v>
          </cell>
          <cell r="BE12">
            <v>0</v>
          </cell>
          <cell r="BF12">
            <v>431384.64693970134</v>
          </cell>
          <cell r="BG12" t="str">
            <v/>
          </cell>
          <cell r="BH12" t="str">
            <v/>
          </cell>
          <cell r="BI12" t="str">
            <v/>
          </cell>
          <cell r="BJ12" t="str">
            <v/>
          </cell>
          <cell r="BK12" t="str">
            <v/>
          </cell>
          <cell r="BL12">
            <v>431384.64693970134</v>
          </cell>
          <cell r="BM12">
            <v>431384.64693970134</v>
          </cell>
          <cell r="BN12">
            <v>0</v>
          </cell>
          <cell r="BO12">
            <v>320772.06952000002</v>
          </cell>
          <cell r="BP12">
            <v>188873.83177570096</v>
          </cell>
          <cell r="BQ12">
            <v>299486.40919540229</v>
          </cell>
          <cell r="BR12">
            <v>3291.0594417077173</v>
          </cell>
          <cell r="BS12">
            <v>3194.533990632965</v>
          </cell>
          <cell r="BT12">
            <v>3.0215815939910129E-2</v>
          </cell>
          <cell r="BU12">
            <v>-2.9652985936397423E-3</v>
          </cell>
          <cell r="BV12">
            <v>0</v>
          </cell>
          <cell r="BW12">
            <v>-862.01999062800382</v>
          </cell>
          <cell r="BX12">
            <v>430522.62694907334</v>
          </cell>
          <cell r="BY12">
            <v>4706.0500816381682</v>
          </cell>
          <cell r="BZ12" t="str">
            <v>Y</v>
          </cell>
          <cell r="CA12">
            <v>4731.0178785612452</v>
          </cell>
          <cell r="CB12">
            <v>8.1392536799751447E-3</v>
          </cell>
          <cell r="CC12">
            <v>0</v>
          </cell>
          <cell r="CD12">
            <v>430522.62694907334</v>
          </cell>
        </row>
        <row r="13">
          <cell r="A13">
            <v>14</v>
          </cell>
          <cell r="B13" t="str">
            <v>Recoupment Academy</v>
          </cell>
          <cell r="C13">
            <v>144827</v>
          </cell>
          <cell r="D13">
            <v>9352207</v>
          </cell>
          <cell r="E13" t="str">
            <v>Brampton Church of England Primary School</v>
          </cell>
          <cell r="F13">
            <v>87</v>
          </cell>
          <cell r="G13">
            <v>87</v>
          </cell>
          <cell r="H13">
            <v>0</v>
          </cell>
          <cell r="I13">
            <v>241320.6</v>
          </cell>
          <cell r="J13">
            <v>0</v>
          </cell>
          <cell r="K13">
            <v>0</v>
          </cell>
          <cell r="L13">
            <v>9680.0000000000073</v>
          </cell>
          <cell r="M13">
            <v>0</v>
          </cell>
          <cell r="N13">
            <v>12363.15789473684</v>
          </cell>
          <cell r="O13">
            <v>0</v>
          </cell>
          <cell r="P13">
            <v>600.0000000000008</v>
          </cell>
          <cell r="Q13">
            <v>0</v>
          </cell>
          <cell r="R13">
            <v>359.99999999999937</v>
          </cell>
          <cell r="S13">
            <v>0</v>
          </cell>
          <cell r="T13">
            <v>839.99999999999864</v>
          </cell>
          <cell r="U13">
            <v>0</v>
          </cell>
          <cell r="V13">
            <v>0</v>
          </cell>
          <cell r="W13">
            <v>0</v>
          </cell>
          <cell r="X13">
            <v>0</v>
          </cell>
          <cell r="Y13">
            <v>0</v>
          </cell>
          <cell r="Z13">
            <v>0</v>
          </cell>
          <cell r="AA13">
            <v>0</v>
          </cell>
          <cell r="AB13">
            <v>0</v>
          </cell>
          <cell r="AC13">
            <v>0</v>
          </cell>
          <cell r="AD13">
            <v>0</v>
          </cell>
          <cell r="AE13">
            <v>25933.250000000033</v>
          </cell>
          <cell r="AF13">
            <v>0</v>
          </cell>
          <cell r="AG13">
            <v>0</v>
          </cell>
          <cell r="AH13">
            <v>0</v>
          </cell>
          <cell r="AI13">
            <v>110000</v>
          </cell>
          <cell r="AJ13">
            <v>20961.281708945255</v>
          </cell>
          <cell r="AK13">
            <v>0</v>
          </cell>
          <cell r="AL13">
            <v>0</v>
          </cell>
          <cell r="AM13">
            <v>1612.3072</v>
          </cell>
          <cell r="AN13">
            <v>0</v>
          </cell>
          <cell r="AO13">
            <v>0</v>
          </cell>
          <cell r="AP13">
            <v>0</v>
          </cell>
          <cell r="AQ13">
            <v>0</v>
          </cell>
          <cell r="AR13">
            <v>0</v>
          </cell>
          <cell r="AS13">
            <v>0</v>
          </cell>
          <cell r="AT13">
            <v>0</v>
          </cell>
          <cell r="AU13">
            <v>0</v>
          </cell>
          <cell r="AV13">
            <v>241320.6</v>
          </cell>
          <cell r="AW13">
            <v>49776.407894736883</v>
          </cell>
          <cell r="AX13">
            <v>132573.58890894527</v>
          </cell>
          <cell r="AY13">
            <v>47853.828947368456</v>
          </cell>
          <cell r="AZ13">
            <v>423670.59680368216</v>
          </cell>
          <cell r="BA13">
            <v>422058.28960368218</v>
          </cell>
          <cell r="BB13">
            <v>3500</v>
          </cell>
          <cell r="BC13">
            <v>304500</v>
          </cell>
          <cell r="BD13">
            <v>0</v>
          </cell>
          <cell r="BE13">
            <v>0</v>
          </cell>
          <cell r="BF13">
            <v>423670.59680368216</v>
          </cell>
          <cell r="BG13" t="str">
            <v/>
          </cell>
          <cell r="BH13" t="str">
            <v/>
          </cell>
          <cell r="BI13" t="str">
            <v/>
          </cell>
          <cell r="BJ13" t="str">
            <v/>
          </cell>
          <cell r="BK13" t="str">
            <v/>
          </cell>
          <cell r="BL13">
            <v>423670.59680368216</v>
          </cell>
          <cell r="BM13">
            <v>423670.59680368216</v>
          </cell>
          <cell r="BN13">
            <v>0</v>
          </cell>
          <cell r="BO13">
            <v>306112.30719999998</v>
          </cell>
          <cell r="BP13">
            <v>173538.71829105471</v>
          </cell>
          <cell r="BQ13">
            <v>291097.00789473689</v>
          </cell>
          <cell r="BR13">
            <v>3345.9426194797343</v>
          </cell>
          <cell r="BS13">
            <v>3117.805857411709</v>
          </cell>
          <cell r="BT13">
            <v>7.3172215494333656E-2</v>
          </cell>
          <cell r="BU13">
            <v>-7.18092366363207E-3</v>
          </cell>
          <cell r="BV13">
            <v>0</v>
          </cell>
          <cell r="BW13">
            <v>-1947.8191498285621</v>
          </cell>
          <cell r="BX13">
            <v>421722.77765385358</v>
          </cell>
          <cell r="BY13">
            <v>4828.8559822282023</v>
          </cell>
          <cell r="BZ13" t="str">
            <v>Y</v>
          </cell>
          <cell r="CA13">
            <v>4847.3882488948684</v>
          </cell>
          <cell r="CB13">
            <v>-1.7435968332534246E-2</v>
          </cell>
          <cell r="CC13">
            <v>0</v>
          </cell>
          <cell r="CD13">
            <v>421722.77765385358</v>
          </cell>
        </row>
        <row r="14">
          <cell r="A14">
            <v>15</v>
          </cell>
          <cell r="B14" t="str">
            <v>Recoupment Academy</v>
          </cell>
          <cell r="C14">
            <v>144443</v>
          </cell>
          <cell r="D14">
            <v>9352067</v>
          </cell>
          <cell r="E14" t="str">
            <v>Bungay Primary School</v>
          </cell>
          <cell r="F14">
            <v>214</v>
          </cell>
          <cell r="G14">
            <v>214</v>
          </cell>
          <cell r="H14">
            <v>0</v>
          </cell>
          <cell r="I14">
            <v>593593.20000000007</v>
          </cell>
          <cell r="J14">
            <v>0</v>
          </cell>
          <cell r="K14">
            <v>0</v>
          </cell>
          <cell r="L14">
            <v>21120.000000000022</v>
          </cell>
          <cell r="M14">
            <v>0</v>
          </cell>
          <cell r="N14">
            <v>37985</v>
          </cell>
          <cell r="O14">
            <v>0</v>
          </cell>
          <cell r="P14">
            <v>17160.377358490561</v>
          </cell>
          <cell r="Q14">
            <v>0</v>
          </cell>
          <cell r="R14">
            <v>0</v>
          </cell>
          <cell r="S14">
            <v>0</v>
          </cell>
          <cell r="T14">
            <v>0</v>
          </cell>
          <cell r="U14">
            <v>0</v>
          </cell>
          <cell r="V14">
            <v>0</v>
          </cell>
          <cell r="W14">
            <v>0</v>
          </cell>
          <cell r="X14">
            <v>0</v>
          </cell>
          <cell r="Y14">
            <v>0</v>
          </cell>
          <cell r="Z14">
            <v>0</v>
          </cell>
          <cell r="AA14">
            <v>0</v>
          </cell>
          <cell r="AB14">
            <v>7034.6808510638248</v>
          </cell>
          <cell r="AC14">
            <v>0</v>
          </cell>
          <cell r="AD14">
            <v>0</v>
          </cell>
          <cell r="AE14">
            <v>86008.764044943775</v>
          </cell>
          <cell r="AF14">
            <v>0</v>
          </cell>
          <cell r="AG14">
            <v>0</v>
          </cell>
          <cell r="AH14">
            <v>0</v>
          </cell>
          <cell r="AI14">
            <v>110000</v>
          </cell>
          <cell r="AJ14">
            <v>0</v>
          </cell>
          <cell r="AK14">
            <v>0</v>
          </cell>
          <cell r="AL14">
            <v>0</v>
          </cell>
          <cell r="AM14">
            <v>4383.4602000000004</v>
          </cell>
          <cell r="AN14">
            <v>0</v>
          </cell>
          <cell r="AO14">
            <v>0</v>
          </cell>
          <cell r="AP14">
            <v>0</v>
          </cell>
          <cell r="AQ14">
            <v>0</v>
          </cell>
          <cell r="AR14">
            <v>0</v>
          </cell>
          <cell r="AS14">
            <v>0</v>
          </cell>
          <cell r="AT14">
            <v>0</v>
          </cell>
          <cell r="AU14">
            <v>0</v>
          </cell>
          <cell r="AV14">
            <v>593593.20000000007</v>
          </cell>
          <cell r="AW14">
            <v>169308.8222544982</v>
          </cell>
          <cell r="AX14">
            <v>114383.4602</v>
          </cell>
          <cell r="AY14">
            <v>134140.45272418906</v>
          </cell>
          <cell r="AZ14">
            <v>877285.48245449818</v>
          </cell>
          <cell r="BA14">
            <v>872902.02225449821</v>
          </cell>
          <cell r="BB14">
            <v>3500</v>
          </cell>
          <cell r="BC14">
            <v>749000</v>
          </cell>
          <cell r="BD14">
            <v>0</v>
          </cell>
          <cell r="BE14">
            <v>0</v>
          </cell>
          <cell r="BF14">
            <v>877285.48245449818</v>
          </cell>
          <cell r="BG14" t="str">
            <v/>
          </cell>
          <cell r="BH14" t="str">
            <v/>
          </cell>
          <cell r="BI14" t="str">
            <v/>
          </cell>
          <cell r="BJ14" t="str">
            <v/>
          </cell>
          <cell r="BK14" t="str">
            <v/>
          </cell>
          <cell r="BL14">
            <v>877285.48245449818</v>
          </cell>
          <cell r="BM14">
            <v>877285.48245449818</v>
          </cell>
          <cell r="BN14">
            <v>0</v>
          </cell>
          <cell r="BO14">
            <v>753383.46019999997</v>
          </cell>
          <cell r="BP14">
            <v>639000</v>
          </cell>
          <cell r="BQ14">
            <v>762902.02225449821</v>
          </cell>
          <cell r="BR14">
            <v>3564.962720815412</v>
          </cell>
          <cell r="BS14">
            <v>3343.8078191588784</v>
          </cell>
          <cell r="BT14">
            <v>6.6138640022728429E-2</v>
          </cell>
          <cell r="BU14">
            <v>-6.4906675575025063E-3</v>
          </cell>
          <cell r="BV14">
            <v>0</v>
          </cell>
          <cell r="BW14">
            <v>-4644.5586150922763</v>
          </cell>
          <cell r="BX14">
            <v>872640.92383940588</v>
          </cell>
          <cell r="BY14">
            <v>4057.2778674738593</v>
          </cell>
          <cell r="BZ14" t="str">
            <v>Y</v>
          </cell>
          <cell r="CA14">
            <v>4077.761326352364</v>
          </cell>
          <cell r="CB14">
            <v>5.1546942529992146E-2</v>
          </cell>
          <cell r="CC14">
            <v>0</v>
          </cell>
          <cell r="CD14">
            <v>872640.92383940588</v>
          </cell>
        </row>
        <row r="15">
          <cell r="A15">
            <v>16</v>
          </cell>
          <cell r="B15" t="str">
            <v>Recoupment Academy</v>
          </cell>
          <cell r="C15">
            <v>142770</v>
          </cell>
          <cell r="D15">
            <v>9352116</v>
          </cell>
          <cell r="E15" t="str">
            <v>St Edmund's Catholic Primary School</v>
          </cell>
          <cell r="F15">
            <v>82</v>
          </cell>
          <cell r="G15">
            <v>82</v>
          </cell>
          <cell r="H15">
            <v>0</v>
          </cell>
          <cell r="I15">
            <v>227451.6</v>
          </cell>
          <cell r="J15">
            <v>0</v>
          </cell>
          <cell r="K15">
            <v>0</v>
          </cell>
          <cell r="L15">
            <v>4840.0000000000136</v>
          </cell>
          <cell r="M15">
            <v>0</v>
          </cell>
          <cell r="N15">
            <v>8200</v>
          </cell>
          <cell r="O15">
            <v>0</v>
          </cell>
          <cell r="P15">
            <v>3199.9999999999968</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34718.799999999974</v>
          </cell>
          <cell r="AF15">
            <v>0</v>
          </cell>
          <cell r="AG15">
            <v>0</v>
          </cell>
          <cell r="AH15">
            <v>0</v>
          </cell>
          <cell r="AI15">
            <v>110000</v>
          </cell>
          <cell r="AJ15">
            <v>0</v>
          </cell>
          <cell r="AK15">
            <v>0</v>
          </cell>
          <cell r="AL15">
            <v>0</v>
          </cell>
          <cell r="AM15">
            <v>1951.68274</v>
          </cell>
          <cell r="AN15">
            <v>0</v>
          </cell>
          <cell r="AO15">
            <v>0</v>
          </cell>
          <cell r="AP15">
            <v>0</v>
          </cell>
          <cell r="AQ15">
            <v>0</v>
          </cell>
          <cell r="AR15">
            <v>0</v>
          </cell>
          <cell r="AS15">
            <v>0</v>
          </cell>
          <cell r="AT15">
            <v>0</v>
          </cell>
          <cell r="AU15">
            <v>0</v>
          </cell>
          <cell r="AV15">
            <v>227451.6</v>
          </cell>
          <cell r="AW15">
            <v>50958.799999999988</v>
          </cell>
          <cell r="AX15">
            <v>111951.68274</v>
          </cell>
          <cell r="AY15">
            <v>52837.799999999981</v>
          </cell>
          <cell r="AZ15">
            <v>390362.08274000004</v>
          </cell>
          <cell r="BA15">
            <v>388410.4</v>
          </cell>
          <cell r="BB15">
            <v>3500</v>
          </cell>
          <cell r="BC15">
            <v>287000</v>
          </cell>
          <cell r="BD15">
            <v>0</v>
          </cell>
          <cell r="BE15">
            <v>0</v>
          </cell>
          <cell r="BF15">
            <v>390362.08274000004</v>
          </cell>
          <cell r="BG15" t="str">
            <v/>
          </cell>
          <cell r="BH15" t="str">
            <v/>
          </cell>
          <cell r="BI15" t="str">
            <v/>
          </cell>
          <cell r="BJ15" t="str">
            <v/>
          </cell>
          <cell r="BK15" t="str">
            <v/>
          </cell>
          <cell r="BL15">
            <v>390362.08274000004</v>
          </cell>
          <cell r="BM15">
            <v>390362.08273999998</v>
          </cell>
          <cell r="BN15">
            <v>0</v>
          </cell>
          <cell r="BO15">
            <v>288951.68274000002</v>
          </cell>
          <cell r="BP15">
            <v>177000.00000000003</v>
          </cell>
          <cell r="BQ15">
            <v>278410.40000000002</v>
          </cell>
          <cell r="BR15">
            <v>3395.2487804878051</v>
          </cell>
          <cell r="BS15">
            <v>3185.8378597560973</v>
          </cell>
          <cell r="BT15">
            <v>6.5731819995302587E-2</v>
          </cell>
          <cell r="BU15">
            <v>-6.4507433384250086E-3</v>
          </cell>
          <cell r="BV15">
            <v>0</v>
          </cell>
          <cell r="BW15">
            <v>-1685.1838327921541</v>
          </cell>
          <cell r="BX15">
            <v>388676.89890720788</v>
          </cell>
          <cell r="BY15">
            <v>4716.1611727708278</v>
          </cell>
          <cell r="BZ15" t="str">
            <v>Y</v>
          </cell>
          <cell r="CA15">
            <v>4739.9621817952184</v>
          </cell>
          <cell r="CB15">
            <v>4.1614878874965955E-2</v>
          </cell>
          <cell r="CC15">
            <v>0</v>
          </cell>
          <cell r="CD15">
            <v>388676.89890720788</v>
          </cell>
        </row>
        <row r="16">
          <cell r="A16">
            <v>17</v>
          </cell>
          <cell r="B16">
            <v>0</v>
          </cell>
          <cell r="C16">
            <v>124758</v>
          </cell>
          <cell r="D16">
            <v>9353125</v>
          </cell>
          <cell r="E16" t="str">
            <v>St Botolph's Church of England Voluntary Controlled Primary School</v>
          </cell>
          <cell r="F16">
            <v>177</v>
          </cell>
          <cell r="G16">
            <v>177</v>
          </cell>
          <cell r="H16">
            <v>0</v>
          </cell>
          <cell r="I16">
            <v>490962.60000000003</v>
          </cell>
          <cell r="J16">
            <v>0</v>
          </cell>
          <cell r="K16">
            <v>0</v>
          </cell>
          <cell r="L16">
            <v>7919.9999999999782</v>
          </cell>
          <cell r="M16">
            <v>0</v>
          </cell>
          <cell r="N16">
            <v>17522.999999999996</v>
          </cell>
          <cell r="O16">
            <v>0</v>
          </cell>
          <cell r="P16">
            <v>600.00000000000057</v>
          </cell>
          <cell r="Q16">
            <v>0</v>
          </cell>
          <cell r="R16">
            <v>0</v>
          </cell>
          <cell r="S16">
            <v>0</v>
          </cell>
          <cell r="T16">
            <v>0</v>
          </cell>
          <cell r="U16">
            <v>0</v>
          </cell>
          <cell r="V16">
            <v>0</v>
          </cell>
          <cell r="W16">
            <v>0</v>
          </cell>
          <cell r="X16">
            <v>0</v>
          </cell>
          <cell r="Y16">
            <v>0</v>
          </cell>
          <cell r="Z16">
            <v>0</v>
          </cell>
          <cell r="AA16">
            <v>0</v>
          </cell>
          <cell r="AB16">
            <v>3397.0807453416137</v>
          </cell>
          <cell r="AC16">
            <v>0</v>
          </cell>
          <cell r="AD16">
            <v>0</v>
          </cell>
          <cell r="AE16">
            <v>69303.545454545441</v>
          </cell>
          <cell r="AF16">
            <v>0</v>
          </cell>
          <cell r="AG16">
            <v>0</v>
          </cell>
          <cell r="AH16">
            <v>0</v>
          </cell>
          <cell r="AI16">
            <v>110000</v>
          </cell>
          <cell r="AJ16">
            <v>0</v>
          </cell>
          <cell r="AK16">
            <v>0</v>
          </cell>
          <cell r="AL16">
            <v>0</v>
          </cell>
          <cell r="AM16">
            <v>25948.069</v>
          </cell>
          <cell r="AN16">
            <v>0</v>
          </cell>
          <cell r="AO16">
            <v>0</v>
          </cell>
          <cell r="AP16">
            <v>0</v>
          </cell>
          <cell r="AQ16">
            <v>0</v>
          </cell>
          <cell r="AR16">
            <v>0</v>
          </cell>
          <cell r="AS16">
            <v>0</v>
          </cell>
          <cell r="AT16">
            <v>0</v>
          </cell>
          <cell r="AU16">
            <v>0</v>
          </cell>
          <cell r="AV16">
            <v>490962.60000000003</v>
          </cell>
          <cell r="AW16">
            <v>98743.626199887032</v>
          </cell>
          <cell r="AX16">
            <v>135948.06899999999</v>
          </cell>
          <cell r="AY16">
            <v>92324.045454545427</v>
          </cell>
          <cell r="AZ16">
            <v>725654.29519988713</v>
          </cell>
          <cell r="BA16">
            <v>699706.22619988711</v>
          </cell>
          <cell r="BB16">
            <v>3500</v>
          </cell>
          <cell r="BC16">
            <v>619500</v>
          </cell>
          <cell r="BD16">
            <v>0</v>
          </cell>
          <cell r="BE16">
            <v>0</v>
          </cell>
          <cell r="BF16">
            <v>725654.29519988713</v>
          </cell>
          <cell r="BG16" t="str">
            <v/>
          </cell>
          <cell r="BH16" t="str">
            <v/>
          </cell>
          <cell r="BI16" t="str">
            <v/>
          </cell>
          <cell r="BJ16" t="str">
            <v/>
          </cell>
          <cell r="BK16" t="str">
            <v/>
          </cell>
          <cell r="BL16">
            <v>725654.29519988713</v>
          </cell>
          <cell r="BM16">
            <v>725654.29519988713</v>
          </cell>
          <cell r="BN16">
            <v>0</v>
          </cell>
          <cell r="BO16">
            <v>645448.06900000002</v>
          </cell>
          <cell r="BP16">
            <v>509500</v>
          </cell>
          <cell r="BQ16">
            <v>589706.22619988711</v>
          </cell>
          <cell r="BR16">
            <v>3331.6735943496446</v>
          </cell>
          <cell r="BS16">
            <v>3117.8151377049185</v>
          </cell>
          <cell r="BT16">
            <v>6.8592410774601389E-2</v>
          </cell>
          <cell r="BU16">
            <v>-6.7314739939102891E-3</v>
          </cell>
          <cell r="BV16">
            <v>0</v>
          </cell>
          <cell r="BW16">
            <v>-3714.785998558646</v>
          </cell>
          <cell r="BX16">
            <v>721939.5092013285</v>
          </cell>
          <cell r="BY16">
            <v>3932.1550293860369</v>
          </cell>
          <cell r="BZ16" t="str">
            <v>Y</v>
          </cell>
          <cell r="CA16">
            <v>4078.7542892730426</v>
          </cell>
          <cell r="CB16">
            <v>5.7316217352298748E-2</v>
          </cell>
          <cell r="CC16">
            <v>-4706.43</v>
          </cell>
          <cell r="CD16">
            <v>717233.07920132845</v>
          </cell>
        </row>
        <row r="17">
          <cell r="A17">
            <v>19</v>
          </cell>
          <cell r="B17">
            <v>0</v>
          </cell>
          <cell r="C17">
            <v>124574</v>
          </cell>
          <cell r="D17">
            <v>9352068</v>
          </cell>
          <cell r="E17" t="str">
            <v>Carlton Colville Primary School</v>
          </cell>
          <cell r="F17">
            <v>417</v>
          </cell>
          <cell r="G17">
            <v>417</v>
          </cell>
          <cell r="H17">
            <v>0</v>
          </cell>
          <cell r="I17">
            <v>1156674.6000000001</v>
          </cell>
          <cell r="J17">
            <v>0</v>
          </cell>
          <cell r="K17">
            <v>0</v>
          </cell>
          <cell r="L17">
            <v>25079.999999999931</v>
          </cell>
          <cell r="M17">
            <v>0</v>
          </cell>
          <cell r="N17">
            <v>42254.679334916858</v>
          </cell>
          <cell r="O17">
            <v>0</v>
          </cell>
          <cell r="P17">
            <v>20999.999999999989</v>
          </cell>
          <cell r="Q17">
            <v>2639.9999999999995</v>
          </cell>
          <cell r="R17">
            <v>13679.999999999998</v>
          </cell>
          <cell r="S17">
            <v>1949.999999999998</v>
          </cell>
          <cell r="T17">
            <v>1260.0000000000005</v>
          </cell>
          <cell r="U17">
            <v>0</v>
          </cell>
          <cell r="V17">
            <v>0</v>
          </cell>
          <cell r="W17">
            <v>0</v>
          </cell>
          <cell r="X17">
            <v>0</v>
          </cell>
          <cell r="Y17">
            <v>0</v>
          </cell>
          <cell r="Z17">
            <v>0</v>
          </cell>
          <cell r="AA17">
            <v>0</v>
          </cell>
          <cell r="AB17">
            <v>1784.6675900276998</v>
          </cell>
          <cell r="AC17">
            <v>0</v>
          </cell>
          <cell r="AD17">
            <v>0</v>
          </cell>
          <cell r="AE17">
            <v>124646.99164345427</v>
          </cell>
          <cell r="AF17">
            <v>0</v>
          </cell>
          <cell r="AG17">
            <v>0</v>
          </cell>
          <cell r="AH17">
            <v>0</v>
          </cell>
          <cell r="AI17">
            <v>110000</v>
          </cell>
          <cell r="AJ17">
            <v>0</v>
          </cell>
          <cell r="AK17">
            <v>0</v>
          </cell>
          <cell r="AL17">
            <v>0</v>
          </cell>
          <cell r="AM17">
            <v>41567.294999999998</v>
          </cell>
          <cell r="AN17">
            <v>0</v>
          </cell>
          <cell r="AO17">
            <v>0</v>
          </cell>
          <cell r="AP17">
            <v>0</v>
          </cell>
          <cell r="AQ17">
            <v>0</v>
          </cell>
          <cell r="AR17">
            <v>0</v>
          </cell>
          <cell r="AS17">
            <v>0</v>
          </cell>
          <cell r="AT17">
            <v>0</v>
          </cell>
          <cell r="AU17">
            <v>0</v>
          </cell>
          <cell r="AV17">
            <v>1156674.6000000001</v>
          </cell>
          <cell r="AW17">
            <v>234296.33856839873</v>
          </cell>
          <cell r="AX17">
            <v>151567.29499999998</v>
          </cell>
          <cell r="AY17">
            <v>188578.33131091265</v>
          </cell>
          <cell r="AZ17">
            <v>1542538.2335683987</v>
          </cell>
          <cell r="BA17">
            <v>1500970.9385683988</v>
          </cell>
          <cell r="BB17">
            <v>3500</v>
          </cell>
          <cell r="BC17">
            <v>1459500</v>
          </cell>
          <cell r="BD17">
            <v>0</v>
          </cell>
          <cell r="BE17">
            <v>0</v>
          </cell>
          <cell r="BF17">
            <v>1542538.2335683987</v>
          </cell>
          <cell r="BG17" t="str">
            <v/>
          </cell>
          <cell r="BH17" t="str">
            <v/>
          </cell>
          <cell r="BI17" t="str">
            <v/>
          </cell>
          <cell r="BJ17" t="str">
            <v/>
          </cell>
          <cell r="BK17" t="str">
            <v/>
          </cell>
          <cell r="BL17">
            <v>1542538.2335683987</v>
          </cell>
          <cell r="BM17">
            <v>1542538.2335683987</v>
          </cell>
          <cell r="BN17">
            <v>0</v>
          </cell>
          <cell r="BO17">
            <v>1501067.2949999999</v>
          </cell>
          <cell r="BP17">
            <v>1349500</v>
          </cell>
          <cell r="BQ17">
            <v>1390970.9385683988</v>
          </cell>
          <cell r="BR17">
            <v>3335.6617231856085</v>
          </cell>
          <cell r="BS17">
            <v>3180.0798973747014</v>
          </cell>
          <cell r="BT17">
            <v>4.8923873245872475E-2</v>
          </cell>
          <cell r="BU17">
            <v>-4.8012568258921605E-3</v>
          </cell>
          <cell r="BV17">
            <v>0</v>
          </cell>
          <cell r="BW17">
            <v>-6366.9145910016869</v>
          </cell>
          <cell r="BX17">
            <v>1536171.3189773972</v>
          </cell>
          <cell r="BY17">
            <v>3584.1823116963965</v>
          </cell>
          <cell r="BZ17" t="str">
            <v>Y</v>
          </cell>
          <cell r="CA17">
            <v>3683.864074286324</v>
          </cell>
          <cell r="CB17">
            <v>4.0733606627382235E-2</v>
          </cell>
          <cell r="CC17">
            <v>-11088.03</v>
          </cell>
          <cell r="CD17">
            <v>1525083.2889773971</v>
          </cell>
        </row>
        <row r="18">
          <cell r="A18">
            <v>20</v>
          </cell>
          <cell r="B18" t="str">
            <v>Recoupment Academy</v>
          </cell>
          <cell r="C18">
            <v>146148</v>
          </cell>
          <cell r="D18">
            <v>9353081</v>
          </cell>
          <cell r="E18" t="str">
            <v>Charsfield Church of England Primary School</v>
          </cell>
          <cell r="F18">
            <v>44</v>
          </cell>
          <cell r="G18">
            <v>44</v>
          </cell>
          <cell r="H18">
            <v>0</v>
          </cell>
          <cell r="I18">
            <v>122047.20000000001</v>
          </cell>
          <cell r="J18">
            <v>0</v>
          </cell>
          <cell r="K18">
            <v>0</v>
          </cell>
          <cell r="L18">
            <v>2639.9999999999932</v>
          </cell>
          <cell r="M18">
            <v>0</v>
          </cell>
          <cell r="N18">
            <v>4224</v>
          </cell>
          <cell r="O18">
            <v>0</v>
          </cell>
          <cell r="P18">
            <v>0</v>
          </cell>
          <cell r="Q18">
            <v>239.99999999999972</v>
          </cell>
          <cell r="R18">
            <v>0</v>
          </cell>
          <cell r="S18">
            <v>389.99999999999955</v>
          </cell>
          <cell r="T18">
            <v>0</v>
          </cell>
          <cell r="U18">
            <v>0</v>
          </cell>
          <cell r="V18">
            <v>0</v>
          </cell>
          <cell r="W18">
            <v>0</v>
          </cell>
          <cell r="X18">
            <v>0</v>
          </cell>
          <cell r="Y18">
            <v>0</v>
          </cell>
          <cell r="Z18">
            <v>0</v>
          </cell>
          <cell r="AA18">
            <v>0</v>
          </cell>
          <cell r="AB18">
            <v>0</v>
          </cell>
          <cell r="AC18">
            <v>0</v>
          </cell>
          <cell r="AD18">
            <v>0</v>
          </cell>
          <cell r="AE18">
            <v>14989.333333333318</v>
          </cell>
          <cell r="AF18">
            <v>0</v>
          </cell>
          <cell r="AG18">
            <v>0</v>
          </cell>
          <cell r="AH18">
            <v>0</v>
          </cell>
          <cell r="AI18">
            <v>110000</v>
          </cell>
          <cell r="AJ18">
            <v>25000</v>
          </cell>
          <cell r="AK18">
            <v>0</v>
          </cell>
          <cell r="AL18">
            <v>0</v>
          </cell>
          <cell r="AM18">
            <v>2448.2316600000004</v>
          </cell>
          <cell r="AN18">
            <v>0</v>
          </cell>
          <cell r="AO18">
            <v>0</v>
          </cell>
          <cell r="AP18">
            <v>0</v>
          </cell>
          <cell r="AQ18">
            <v>0</v>
          </cell>
          <cell r="AR18">
            <v>0</v>
          </cell>
          <cell r="AS18">
            <v>0</v>
          </cell>
          <cell r="AT18">
            <v>0</v>
          </cell>
          <cell r="AU18">
            <v>0</v>
          </cell>
          <cell r="AV18">
            <v>122047.20000000001</v>
          </cell>
          <cell r="AW18">
            <v>22483.33333333331</v>
          </cell>
          <cell r="AX18">
            <v>137448.23165999999</v>
          </cell>
          <cell r="AY18">
            <v>28735.333333333314</v>
          </cell>
          <cell r="AZ18">
            <v>281978.76499333332</v>
          </cell>
          <cell r="BA18">
            <v>279530.53333333333</v>
          </cell>
          <cell r="BB18">
            <v>3500</v>
          </cell>
          <cell r="BC18">
            <v>154000</v>
          </cell>
          <cell r="BD18">
            <v>0</v>
          </cell>
          <cell r="BE18">
            <v>0</v>
          </cell>
          <cell r="BF18">
            <v>281978.76499333332</v>
          </cell>
          <cell r="BG18" t="str">
            <v/>
          </cell>
          <cell r="BH18" t="str">
            <v/>
          </cell>
          <cell r="BI18" t="str">
            <v/>
          </cell>
          <cell r="BJ18" t="str">
            <v/>
          </cell>
          <cell r="BK18" t="str">
            <v/>
          </cell>
          <cell r="BL18">
            <v>281978.76499333332</v>
          </cell>
          <cell r="BM18">
            <v>281978.76499333332</v>
          </cell>
          <cell r="BN18">
            <v>0</v>
          </cell>
          <cell r="BO18">
            <v>156448.23165999999</v>
          </cell>
          <cell r="BP18">
            <v>18999.999999999989</v>
          </cell>
          <cell r="BQ18">
            <v>144530.53333333333</v>
          </cell>
          <cell r="BR18">
            <v>3284.7848484848482</v>
          </cell>
          <cell r="BS18">
            <v>2904.0151795454544</v>
          </cell>
          <cell r="BT18">
            <v>0.13111834663308924</v>
          </cell>
          <cell r="BU18">
            <v>-1.2867600519035469E-2</v>
          </cell>
          <cell r="BV18">
            <v>0</v>
          </cell>
          <cell r="BW18">
            <v>-1644.1791181906626</v>
          </cell>
          <cell r="BX18">
            <v>280334.58587514266</v>
          </cell>
          <cell r="BY18">
            <v>6315.5989594350604</v>
          </cell>
          <cell r="BZ18" t="str">
            <v>Y</v>
          </cell>
          <cell r="CA18">
            <v>6371.2405880714241</v>
          </cell>
          <cell r="CB18">
            <v>4.7867460618947089E-2</v>
          </cell>
          <cell r="CC18">
            <v>0</v>
          </cell>
          <cell r="CD18">
            <v>280334.58587514266</v>
          </cell>
        </row>
        <row r="19">
          <cell r="A19">
            <v>22</v>
          </cell>
          <cell r="B19">
            <v>0</v>
          </cell>
          <cell r="C19">
            <v>124727</v>
          </cell>
          <cell r="D19">
            <v>9353083</v>
          </cell>
          <cell r="E19" t="str">
            <v>Corton Church of England Voluntary Aided Primary School</v>
          </cell>
          <cell r="F19">
            <v>115</v>
          </cell>
          <cell r="G19">
            <v>115</v>
          </cell>
          <cell r="H19">
            <v>0</v>
          </cell>
          <cell r="I19">
            <v>318987</v>
          </cell>
          <cell r="J19">
            <v>0</v>
          </cell>
          <cell r="K19">
            <v>0</v>
          </cell>
          <cell r="L19">
            <v>9240.0000000000055</v>
          </cell>
          <cell r="M19">
            <v>0</v>
          </cell>
          <cell r="N19">
            <v>14838.053097345133</v>
          </cell>
          <cell r="O19">
            <v>0</v>
          </cell>
          <cell r="P19">
            <v>1210.5263157894731</v>
          </cell>
          <cell r="Q19">
            <v>1210.5263157894731</v>
          </cell>
          <cell r="R19">
            <v>0</v>
          </cell>
          <cell r="S19">
            <v>786.84210526315758</v>
          </cell>
          <cell r="T19">
            <v>2965.7894736842095</v>
          </cell>
          <cell r="U19">
            <v>1160.0877192982452</v>
          </cell>
          <cell r="V19">
            <v>0</v>
          </cell>
          <cell r="W19">
            <v>0</v>
          </cell>
          <cell r="X19">
            <v>0</v>
          </cell>
          <cell r="Y19">
            <v>0</v>
          </cell>
          <cell r="Z19">
            <v>0</v>
          </cell>
          <cell r="AA19">
            <v>0</v>
          </cell>
          <cell r="AB19">
            <v>0</v>
          </cell>
          <cell r="AC19">
            <v>0</v>
          </cell>
          <cell r="AD19">
            <v>0</v>
          </cell>
          <cell r="AE19">
            <v>34909.900990099013</v>
          </cell>
          <cell r="AF19">
            <v>0</v>
          </cell>
          <cell r="AG19">
            <v>0</v>
          </cell>
          <cell r="AH19">
            <v>0</v>
          </cell>
          <cell r="AI19">
            <v>110000</v>
          </cell>
          <cell r="AJ19">
            <v>0</v>
          </cell>
          <cell r="AK19">
            <v>0</v>
          </cell>
          <cell r="AL19">
            <v>1000</v>
          </cell>
          <cell r="AM19">
            <v>1782.2453600000001</v>
          </cell>
          <cell r="AN19">
            <v>0</v>
          </cell>
          <cell r="AO19">
            <v>0</v>
          </cell>
          <cell r="AP19">
            <v>0</v>
          </cell>
          <cell r="AQ19">
            <v>0</v>
          </cell>
          <cell r="AR19">
            <v>0</v>
          </cell>
          <cell r="AS19">
            <v>0</v>
          </cell>
          <cell r="AT19">
            <v>0</v>
          </cell>
          <cell r="AU19">
            <v>0</v>
          </cell>
          <cell r="AV19">
            <v>318987</v>
          </cell>
          <cell r="AW19">
            <v>66321.726017268709</v>
          </cell>
          <cell r="AX19">
            <v>112782.24536</v>
          </cell>
          <cell r="AY19">
            <v>60614.813503683865</v>
          </cell>
          <cell r="AZ19">
            <v>498090.97137726872</v>
          </cell>
          <cell r="BA19">
            <v>495308.72601726872</v>
          </cell>
          <cell r="BB19">
            <v>3500</v>
          </cell>
          <cell r="BC19">
            <v>402500</v>
          </cell>
          <cell r="BD19">
            <v>0</v>
          </cell>
          <cell r="BE19">
            <v>0</v>
          </cell>
          <cell r="BF19">
            <v>498090.97137726872</v>
          </cell>
          <cell r="BG19" t="str">
            <v/>
          </cell>
          <cell r="BH19" t="str">
            <v/>
          </cell>
          <cell r="BI19" t="str">
            <v/>
          </cell>
          <cell r="BJ19" t="str">
            <v/>
          </cell>
          <cell r="BK19" t="str">
            <v/>
          </cell>
          <cell r="BL19">
            <v>498090.97137726872</v>
          </cell>
          <cell r="BM19">
            <v>498090.97137726872</v>
          </cell>
          <cell r="BN19">
            <v>0</v>
          </cell>
          <cell r="BO19">
            <v>405282.24536</v>
          </cell>
          <cell r="BP19">
            <v>293500</v>
          </cell>
          <cell r="BQ19">
            <v>386308.72601726872</v>
          </cell>
          <cell r="BR19">
            <v>3359.2063131936411</v>
          </cell>
          <cell r="BS19">
            <v>3194.5574605263159</v>
          </cell>
          <cell r="BT19">
            <v>5.1540426084619125E-2</v>
          </cell>
          <cell r="BU19">
            <v>-5.058038256794092E-3</v>
          </cell>
          <cell r="BV19">
            <v>0</v>
          </cell>
          <cell r="BW19">
            <v>-1858.1922926199452</v>
          </cell>
          <cell r="BX19">
            <v>496232.77908464876</v>
          </cell>
          <cell r="BY19">
            <v>4290.8742063012933</v>
          </cell>
          <cell r="BZ19" t="str">
            <v>Y</v>
          </cell>
          <cell r="CA19">
            <v>4315.0676442143367</v>
          </cell>
          <cell r="CB19">
            <v>3.3606836552743324E-2</v>
          </cell>
          <cell r="CC19">
            <v>-3057.85</v>
          </cell>
          <cell r="CD19">
            <v>493174.92908464879</v>
          </cell>
        </row>
        <row r="20">
          <cell r="A20">
            <v>23</v>
          </cell>
          <cell r="B20">
            <v>0</v>
          </cell>
          <cell r="C20">
            <v>124629</v>
          </cell>
          <cell r="D20">
            <v>9352136</v>
          </cell>
          <cell r="E20" t="str">
            <v>Coldfair Green Community Primary School</v>
          </cell>
          <cell r="F20">
            <v>139</v>
          </cell>
          <cell r="G20">
            <v>139</v>
          </cell>
          <cell r="H20">
            <v>0</v>
          </cell>
          <cell r="I20">
            <v>385558.2</v>
          </cell>
          <cell r="J20">
            <v>0</v>
          </cell>
          <cell r="K20">
            <v>0</v>
          </cell>
          <cell r="L20">
            <v>3959.9999999999991</v>
          </cell>
          <cell r="M20">
            <v>0</v>
          </cell>
          <cell r="N20">
            <v>7506</v>
          </cell>
          <cell r="O20">
            <v>0</v>
          </cell>
          <cell r="P20">
            <v>2599.9999999999995</v>
          </cell>
          <cell r="Q20">
            <v>0</v>
          </cell>
          <cell r="R20">
            <v>0</v>
          </cell>
          <cell r="S20">
            <v>0</v>
          </cell>
          <cell r="T20">
            <v>0</v>
          </cell>
          <cell r="U20">
            <v>0</v>
          </cell>
          <cell r="V20">
            <v>0</v>
          </cell>
          <cell r="W20">
            <v>0</v>
          </cell>
          <cell r="X20">
            <v>0</v>
          </cell>
          <cell r="Y20">
            <v>0</v>
          </cell>
          <cell r="Z20">
            <v>0</v>
          </cell>
          <cell r="AA20">
            <v>0</v>
          </cell>
          <cell r="AB20">
            <v>1183.223140495867</v>
          </cell>
          <cell r="AC20">
            <v>0</v>
          </cell>
          <cell r="AD20">
            <v>0</v>
          </cell>
          <cell r="AE20">
            <v>35812.941176470529</v>
          </cell>
          <cell r="AF20">
            <v>0</v>
          </cell>
          <cell r="AG20">
            <v>0</v>
          </cell>
          <cell r="AH20">
            <v>0</v>
          </cell>
          <cell r="AI20">
            <v>110000</v>
          </cell>
          <cell r="AJ20">
            <v>0</v>
          </cell>
          <cell r="AK20">
            <v>0</v>
          </cell>
          <cell r="AL20">
            <v>0</v>
          </cell>
          <cell r="AM20">
            <v>11678.118059999999</v>
          </cell>
          <cell r="AN20">
            <v>0</v>
          </cell>
          <cell r="AO20">
            <v>0</v>
          </cell>
          <cell r="AP20">
            <v>0</v>
          </cell>
          <cell r="AQ20">
            <v>0</v>
          </cell>
          <cell r="AR20">
            <v>0</v>
          </cell>
          <cell r="AS20">
            <v>0</v>
          </cell>
          <cell r="AT20">
            <v>0</v>
          </cell>
          <cell r="AU20">
            <v>0</v>
          </cell>
          <cell r="AV20">
            <v>385558.2</v>
          </cell>
          <cell r="AW20">
            <v>51062.164316966395</v>
          </cell>
          <cell r="AX20">
            <v>121678.11805999999</v>
          </cell>
          <cell r="AY20">
            <v>52844.941176470529</v>
          </cell>
          <cell r="AZ20">
            <v>558298.48237696639</v>
          </cell>
          <cell r="BA20">
            <v>546620.36431696638</v>
          </cell>
          <cell r="BB20">
            <v>3500</v>
          </cell>
          <cell r="BC20">
            <v>486500</v>
          </cell>
          <cell r="BD20">
            <v>0</v>
          </cell>
          <cell r="BE20">
            <v>0</v>
          </cell>
          <cell r="BF20">
            <v>558298.48237696639</v>
          </cell>
          <cell r="BG20" t="str">
            <v/>
          </cell>
          <cell r="BH20" t="str">
            <v/>
          </cell>
          <cell r="BI20" t="str">
            <v/>
          </cell>
          <cell r="BJ20" t="str">
            <v/>
          </cell>
          <cell r="BK20" t="str">
            <v/>
          </cell>
          <cell r="BL20">
            <v>558298.48237696639</v>
          </cell>
          <cell r="BM20">
            <v>558298.48237696639</v>
          </cell>
          <cell r="BN20">
            <v>0</v>
          </cell>
          <cell r="BO20">
            <v>498178.11806000001</v>
          </cell>
          <cell r="BP20">
            <v>376500</v>
          </cell>
          <cell r="BQ20">
            <v>436620.36431696638</v>
          </cell>
          <cell r="BR20">
            <v>3141.1537001220604</v>
          </cell>
          <cell r="BS20">
            <v>2992.9815284722226</v>
          </cell>
          <cell r="BT20">
            <v>4.9506543973050425E-2</v>
          </cell>
          <cell r="BU20">
            <v>-4.8584385578464414E-3</v>
          </cell>
          <cell r="BV20">
            <v>0</v>
          </cell>
          <cell r="BW20">
            <v>-2021.2291436583757</v>
          </cell>
          <cell r="BX20">
            <v>556277.25323330797</v>
          </cell>
          <cell r="BY20">
            <v>3917.9793897360287</v>
          </cell>
          <cell r="BZ20" t="str">
            <v>Y</v>
          </cell>
          <cell r="CA20">
            <v>4001.9946275777552</v>
          </cell>
          <cell r="CB20">
            <v>4.3212277055726389E-2</v>
          </cell>
          <cell r="CC20">
            <v>-3696.0099999999998</v>
          </cell>
          <cell r="CD20">
            <v>552581.24323330796</v>
          </cell>
        </row>
        <row r="21">
          <cell r="A21">
            <v>25</v>
          </cell>
          <cell r="B21">
            <v>0</v>
          </cell>
          <cell r="C21">
            <v>124774</v>
          </cell>
          <cell r="D21">
            <v>9353329</v>
          </cell>
          <cell r="E21" t="str">
            <v>Sir Robert Hitcham Church of England Voluntary Aided School</v>
          </cell>
          <cell r="F21">
            <v>187</v>
          </cell>
          <cell r="G21">
            <v>187</v>
          </cell>
          <cell r="H21">
            <v>0</v>
          </cell>
          <cell r="I21">
            <v>518700.60000000003</v>
          </cell>
          <cell r="J21">
            <v>0</v>
          </cell>
          <cell r="K21">
            <v>0</v>
          </cell>
          <cell r="L21">
            <v>7920</v>
          </cell>
          <cell r="M21">
            <v>0</v>
          </cell>
          <cell r="N21">
            <v>14103.351955307262</v>
          </cell>
          <cell r="O21">
            <v>0</v>
          </cell>
          <cell r="P21">
            <v>0</v>
          </cell>
          <cell r="Q21">
            <v>0</v>
          </cell>
          <cell r="R21">
            <v>0</v>
          </cell>
          <cell r="S21">
            <v>0</v>
          </cell>
          <cell r="T21">
            <v>0</v>
          </cell>
          <cell r="U21">
            <v>0</v>
          </cell>
          <cell r="V21">
            <v>0</v>
          </cell>
          <cell r="W21">
            <v>0</v>
          </cell>
          <cell r="X21">
            <v>0</v>
          </cell>
          <cell r="Y21">
            <v>0</v>
          </cell>
          <cell r="Z21">
            <v>0</v>
          </cell>
          <cell r="AA21">
            <v>0</v>
          </cell>
          <cell r="AB21">
            <v>613.40764331210221</v>
          </cell>
          <cell r="AC21">
            <v>0</v>
          </cell>
          <cell r="AD21">
            <v>0</v>
          </cell>
          <cell r="AE21">
            <v>48086.748387096683</v>
          </cell>
          <cell r="AF21">
            <v>0</v>
          </cell>
          <cell r="AG21">
            <v>0</v>
          </cell>
          <cell r="AH21">
            <v>0</v>
          </cell>
          <cell r="AI21">
            <v>110000</v>
          </cell>
          <cell r="AJ21">
            <v>0</v>
          </cell>
          <cell r="AK21">
            <v>0</v>
          </cell>
          <cell r="AL21">
            <v>0</v>
          </cell>
          <cell r="AM21">
            <v>4459.0371000000005</v>
          </cell>
          <cell r="AN21">
            <v>0</v>
          </cell>
          <cell r="AO21">
            <v>0</v>
          </cell>
          <cell r="AP21">
            <v>0</v>
          </cell>
          <cell r="AQ21">
            <v>0</v>
          </cell>
          <cell r="AR21">
            <v>0</v>
          </cell>
          <cell r="AS21">
            <v>0</v>
          </cell>
          <cell r="AT21">
            <v>0</v>
          </cell>
          <cell r="AU21">
            <v>0</v>
          </cell>
          <cell r="AV21">
            <v>518700.60000000003</v>
          </cell>
          <cell r="AW21">
            <v>70723.507985716045</v>
          </cell>
          <cell r="AX21">
            <v>114459.0371</v>
          </cell>
          <cell r="AY21">
            <v>69097.424364750317</v>
          </cell>
          <cell r="AZ21">
            <v>703883.14508571604</v>
          </cell>
          <cell r="BA21">
            <v>699424.10798571608</v>
          </cell>
          <cell r="BB21">
            <v>3500</v>
          </cell>
          <cell r="BC21">
            <v>654500</v>
          </cell>
          <cell r="BD21">
            <v>0</v>
          </cell>
          <cell r="BE21">
            <v>0</v>
          </cell>
          <cell r="BF21">
            <v>703883.14508571604</v>
          </cell>
          <cell r="BG21" t="str">
            <v/>
          </cell>
          <cell r="BH21" t="str">
            <v/>
          </cell>
          <cell r="BI21" t="str">
            <v/>
          </cell>
          <cell r="BJ21" t="str">
            <v/>
          </cell>
          <cell r="BK21" t="str">
            <v/>
          </cell>
          <cell r="BL21">
            <v>703883.14508571604</v>
          </cell>
          <cell r="BM21">
            <v>703883.14508571615</v>
          </cell>
          <cell r="BN21">
            <v>0</v>
          </cell>
          <cell r="BO21">
            <v>658959.03709999996</v>
          </cell>
          <cell r="BP21">
            <v>544500</v>
          </cell>
          <cell r="BQ21">
            <v>589424.10798571608</v>
          </cell>
          <cell r="BR21">
            <v>3152.0005774637225</v>
          </cell>
          <cell r="BS21">
            <v>2990.9519201117314</v>
          </cell>
          <cell r="BT21">
            <v>5.3845284596208048E-2</v>
          </cell>
          <cell r="BU21">
            <v>-5.2842308480034478E-3</v>
          </cell>
          <cell r="BV21">
            <v>0</v>
          </cell>
          <cell r="BW21">
            <v>-2955.5126350149667</v>
          </cell>
          <cell r="BX21">
            <v>700927.63245070109</v>
          </cell>
          <cell r="BY21">
            <v>3724.4309911802197</v>
          </cell>
          <cell r="BZ21" t="str">
            <v>Y</v>
          </cell>
          <cell r="CA21">
            <v>3748.2761093620379</v>
          </cell>
          <cell r="CB21">
            <v>3.2625153945520013E-2</v>
          </cell>
          <cell r="CC21">
            <v>-4972.33</v>
          </cell>
          <cell r="CD21">
            <v>695955.30245070113</v>
          </cell>
        </row>
        <row r="22">
          <cell r="A22">
            <v>26</v>
          </cell>
          <cell r="B22" t="str">
            <v>Recoupment Academy</v>
          </cell>
          <cell r="C22">
            <v>146234</v>
          </cell>
          <cell r="D22">
            <v>9353084</v>
          </cell>
          <cell r="E22" t="str">
            <v>Dennington Church of England Primary School</v>
          </cell>
          <cell r="F22">
            <v>62</v>
          </cell>
          <cell r="G22">
            <v>62</v>
          </cell>
          <cell r="H22">
            <v>0</v>
          </cell>
          <cell r="I22">
            <v>171975.6</v>
          </cell>
          <cell r="J22">
            <v>0</v>
          </cell>
          <cell r="K22">
            <v>0</v>
          </cell>
          <cell r="L22">
            <v>2640</v>
          </cell>
          <cell r="M22">
            <v>0</v>
          </cell>
          <cell r="N22">
            <v>13051.525423728814</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28801.818181818209</v>
          </cell>
          <cell r="AF22">
            <v>0</v>
          </cell>
          <cell r="AG22">
            <v>0</v>
          </cell>
          <cell r="AH22">
            <v>0</v>
          </cell>
          <cell r="AI22">
            <v>110000</v>
          </cell>
          <cell r="AJ22">
            <v>25000</v>
          </cell>
          <cell r="AK22">
            <v>0</v>
          </cell>
          <cell r="AL22">
            <v>0</v>
          </cell>
          <cell r="AM22">
            <v>1956.1182200000001</v>
          </cell>
          <cell r="AN22">
            <v>0</v>
          </cell>
          <cell r="AO22">
            <v>0</v>
          </cell>
          <cell r="AP22">
            <v>0</v>
          </cell>
          <cell r="AQ22">
            <v>0</v>
          </cell>
          <cell r="AR22">
            <v>0</v>
          </cell>
          <cell r="AS22">
            <v>0</v>
          </cell>
          <cell r="AT22">
            <v>0</v>
          </cell>
          <cell r="AU22">
            <v>0</v>
          </cell>
          <cell r="AV22">
            <v>171975.6</v>
          </cell>
          <cell r="AW22">
            <v>44493.343605547023</v>
          </cell>
          <cell r="AX22">
            <v>136956.11822</v>
          </cell>
          <cell r="AY22">
            <v>46646.580893682614</v>
          </cell>
          <cell r="AZ22">
            <v>353425.06182554702</v>
          </cell>
          <cell r="BA22">
            <v>351468.94360554701</v>
          </cell>
          <cell r="BB22">
            <v>3500</v>
          </cell>
          <cell r="BC22">
            <v>217000</v>
          </cell>
          <cell r="BD22">
            <v>0</v>
          </cell>
          <cell r="BE22">
            <v>0</v>
          </cell>
          <cell r="BF22">
            <v>353425.06182554702</v>
          </cell>
          <cell r="BG22" t="str">
            <v/>
          </cell>
          <cell r="BH22" t="str">
            <v/>
          </cell>
          <cell r="BI22" t="str">
            <v/>
          </cell>
          <cell r="BJ22" t="str">
            <v/>
          </cell>
          <cell r="BK22" t="str">
            <v/>
          </cell>
          <cell r="BL22">
            <v>353425.06182554702</v>
          </cell>
          <cell r="BM22">
            <v>353425.06182554702</v>
          </cell>
          <cell r="BN22">
            <v>0</v>
          </cell>
          <cell r="BO22">
            <v>218956.11822</v>
          </cell>
          <cell r="BP22">
            <v>82000</v>
          </cell>
          <cell r="BQ22">
            <v>216468.94360554701</v>
          </cell>
          <cell r="BR22">
            <v>3491.4345742830164</v>
          </cell>
          <cell r="BS22">
            <v>2912.4483500000001</v>
          </cell>
          <cell r="BT22">
            <v>0.19879707885051981</v>
          </cell>
          <cell r="BU22">
            <v>-1.9509408566277118E-2</v>
          </cell>
          <cell r="BV22">
            <v>0</v>
          </cell>
          <cell r="BW22">
            <v>-3522.8489768764389</v>
          </cell>
          <cell r="BX22">
            <v>349902.21284867061</v>
          </cell>
          <cell r="BY22">
            <v>5612.0337843333964</v>
          </cell>
          <cell r="BZ22" t="str">
            <v>Y</v>
          </cell>
          <cell r="CA22">
            <v>5643.5840782043642</v>
          </cell>
          <cell r="CB22">
            <v>7.8573807860797595E-2</v>
          </cell>
          <cell r="CC22">
            <v>0</v>
          </cell>
          <cell r="CD22">
            <v>349902.21284867061</v>
          </cell>
        </row>
        <row r="23">
          <cell r="A23">
            <v>29</v>
          </cell>
          <cell r="B23">
            <v>0</v>
          </cell>
          <cell r="C23">
            <v>124578</v>
          </cell>
          <cell r="D23">
            <v>9352072</v>
          </cell>
          <cell r="E23" t="str">
            <v>Earl Soham Community Primary School</v>
          </cell>
          <cell r="F23">
            <v>57</v>
          </cell>
          <cell r="G23">
            <v>57</v>
          </cell>
          <cell r="H23">
            <v>0</v>
          </cell>
          <cell r="I23">
            <v>158106.6</v>
          </cell>
          <cell r="J23">
            <v>0</v>
          </cell>
          <cell r="K23">
            <v>0</v>
          </cell>
          <cell r="L23">
            <v>2199.9999999999991</v>
          </cell>
          <cell r="M23">
            <v>0</v>
          </cell>
          <cell r="N23">
            <v>4860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21675.906976744183</v>
          </cell>
          <cell r="AF23">
            <v>0</v>
          </cell>
          <cell r="AG23">
            <v>0</v>
          </cell>
          <cell r="AH23">
            <v>0</v>
          </cell>
          <cell r="AI23">
            <v>110000</v>
          </cell>
          <cell r="AJ23">
            <v>25000</v>
          </cell>
          <cell r="AK23">
            <v>0</v>
          </cell>
          <cell r="AL23">
            <v>0</v>
          </cell>
          <cell r="AM23">
            <v>8212.1992399999999</v>
          </cell>
          <cell r="AN23">
            <v>0</v>
          </cell>
          <cell r="AO23">
            <v>0</v>
          </cell>
          <cell r="AP23">
            <v>0</v>
          </cell>
          <cell r="AQ23">
            <v>2970</v>
          </cell>
          <cell r="AR23">
            <v>0</v>
          </cell>
          <cell r="AS23">
            <v>0</v>
          </cell>
          <cell r="AT23">
            <v>0</v>
          </cell>
          <cell r="AU23">
            <v>0</v>
          </cell>
          <cell r="AV23">
            <v>158106.6</v>
          </cell>
          <cell r="AW23">
            <v>28735.906976744183</v>
          </cell>
          <cell r="AX23">
            <v>146182.19923999999</v>
          </cell>
          <cell r="AY23">
            <v>35204.906976744183</v>
          </cell>
          <cell r="AZ23">
            <v>333024.70621674415</v>
          </cell>
          <cell r="BA23">
            <v>324812.50697674416</v>
          </cell>
          <cell r="BB23">
            <v>3500</v>
          </cell>
          <cell r="BC23">
            <v>199500</v>
          </cell>
          <cell r="BD23">
            <v>0</v>
          </cell>
          <cell r="BE23">
            <v>0</v>
          </cell>
          <cell r="BF23">
            <v>333024.70621674415</v>
          </cell>
          <cell r="BG23" t="str">
            <v/>
          </cell>
          <cell r="BH23" t="str">
            <v/>
          </cell>
          <cell r="BI23" t="str">
            <v/>
          </cell>
          <cell r="BJ23" t="str">
            <v/>
          </cell>
          <cell r="BK23" t="str">
            <v/>
          </cell>
          <cell r="BL23">
            <v>333024.70621674415</v>
          </cell>
          <cell r="BM23">
            <v>333024.70621674415</v>
          </cell>
          <cell r="BN23">
            <v>0</v>
          </cell>
          <cell r="BO23">
            <v>207712.19923999999</v>
          </cell>
          <cell r="BP23">
            <v>64499.999999999985</v>
          </cell>
          <cell r="BQ23">
            <v>189812.50697674416</v>
          </cell>
          <cell r="BR23">
            <v>3330.0439820481433</v>
          </cell>
          <cell r="BS23">
            <v>3022.0339793103449</v>
          </cell>
          <cell r="BT23">
            <v>0.10192142273929332</v>
          </cell>
          <cell r="BU23">
            <v>-1.0002293239792849E-2</v>
          </cell>
          <cell r="BV23">
            <v>0</v>
          </cell>
          <cell r="BW23">
            <v>-1722.9543923757683</v>
          </cell>
          <cell r="BX23">
            <v>331301.75182436837</v>
          </cell>
          <cell r="BY23">
            <v>5668.2377646380419</v>
          </cell>
          <cell r="BZ23" t="str">
            <v>Y</v>
          </cell>
          <cell r="CA23">
            <v>5812.3114355152347</v>
          </cell>
          <cell r="CB23">
            <v>5.9063404189917623E-2</v>
          </cell>
          <cell r="CC23">
            <v>-1515.6299999999999</v>
          </cell>
          <cell r="CD23">
            <v>329786.12182436837</v>
          </cell>
        </row>
        <row r="24">
          <cell r="A24">
            <v>30</v>
          </cell>
          <cell r="B24" t="str">
            <v>Recoupment Academy</v>
          </cell>
          <cell r="C24">
            <v>141550</v>
          </cell>
          <cell r="D24">
            <v>9352073</v>
          </cell>
          <cell r="E24" t="str">
            <v>Easton Primary School</v>
          </cell>
          <cell r="F24">
            <v>80</v>
          </cell>
          <cell r="G24">
            <v>80</v>
          </cell>
          <cell r="H24">
            <v>0</v>
          </cell>
          <cell r="I24">
            <v>221904</v>
          </cell>
          <cell r="J24">
            <v>0</v>
          </cell>
          <cell r="K24">
            <v>0</v>
          </cell>
          <cell r="L24">
            <v>440</v>
          </cell>
          <cell r="M24">
            <v>0</v>
          </cell>
          <cell r="N24">
            <v>2215.3846153846152</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31146.666666666668</v>
          </cell>
          <cell r="AF24">
            <v>0</v>
          </cell>
          <cell r="AG24">
            <v>0</v>
          </cell>
          <cell r="AH24">
            <v>0</v>
          </cell>
          <cell r="AI24">
            <v>110000</v>
          </cell>
          <cell r="AJ24">
            <v>23297.730307076097</v>
          </cell>
          <cell r="AK24">
            <v>0</v>
          </cell>
          <cell r="AL24">
            <v>0</v>
          </cell>
          <cell r="AM24">
            <v>1659.6155800000001</v>
          </cell>
          <cell r="AN24">
            <v>0</v>
          </cell>
          <cell r="AO24">
            <v>0</v>
          </cell>
          <cell r="AP24">
            <v>0</v>
          </cell>
          <cell r="AQ24">
            <v>0</v>
          </cell>
          <cell r="AR24">
            <v>0</v>
          </cell>
          <cell r="AS24">
            <v>0</v>
          </cell>
          <cell r="AT24">
            <v>0</v>
          </cell>
          <cell r="AU24">
            <v>0</v>
          </cell>
          <cell r="AV24">
            <v>221904</v>
          </cell>
          <cell r="AW24">
            <v>33802.051282051281</v>
          </cell>
          <cell r="AX24">
            <v>134957.34588707611</v>
          </cell>
          <cell r="AY24">
            <v>42473.358974358976</v>
          </cell>
          <cell r="AZ24">
            <v>390663.39716912736</v>
          </cell>
          <cell r="BA24">
            <v>389003.78158912738</v>
          </cell>
          <cell r="BB24">
            <v>3500</v>
          </cell>
          <cell r="BC24">
            <v>280000</v>
          </cell>
          <cell r="BD24">
            <v>0</v>
          </cell>
          <cell r="BE24">
            <v>0</v>
          </cell>
          <cell r="BF24">
            <v>390663.39716912736</v>
          </cell>
          <cell r="BG24" t="str">
            <v/>
          </cell>
          <cell r="BH24" t="str">
            <v/>
          </cell>
          <cell r="BI24" t="str">
            <v/>
          </cell>
          <cell r="BJ24" t="str">
            <v/>
          </cell>
          <cell r="BK24" t="str">
            <v/>
          </cell>
          <cell r="BL24">
            <v>390663.39716912736</v>
          </cell>
          <cell r="BM24">
            <v>390663.39716912736</v>
          </cell>
          <cell r="BN24">
            <v>0</v>
          </cell>
          <cell r="BO24">
            <v>281659.61557999998</v>
          </cell>
          <cell r="BP24">
            <v>146702.26969292387</v>
          </cell>
          <cell r="BQ24">
            <v>255706.05128205125</v>
          </cell>
          <cell r="BR24">
            <v>3196.3256410256408</v>
          </cell>
          <cell r="BS24">
            <v>3329.8408209595245</v>
          </cell>
          <cell r="BT24">
            <v>-4.0096565305307919E-2</v>
          </cell>
          <cell r="BU24">
            <v>2.5096565305307919E-2</v>
          </cell>
          <cell r="BV24">
            <v>0</v>
          </cell>
          <cell r="BW24">
            <v>6685.4054095592674</v>
          </cell>
          <cell r="BX24">
            <v>397348.80257868662</v>
          </cell>
          <cell r="BY24">
            <v>4946.114837483583</v>
          </cell>
          <cell r="BZ24" t="str">
            <v>Y</v>
          </cell>
          <cell r="CA24">
            <v>4966.8600322335824</v>
          </cell>
          <cell r="CB24">
            <v>-2.7083618591352554E-2</v>
          </cell>
          <cell r="CC24">
            <v>0</v>
          </cell>
          <cell r="CD24">
            <v>397348.80257868662</v>
          </cell>
        </row>
        <row r="25">
          <cell r="A25">
            <v>31</v>
          </cell>
          <cell r="B25" t="str">
            <v>Recoupment Academy</v>
          </cell>
          <cell r="C25">
            <v>145692</v>
          </cell>
          <cell r="D25">
            <v>9353323</v>
          </cell>
          <cell r="E25" t="str">
            <v>St Peter and St Paul Church of England Primary School, Eye</v>
          </cell>
          <cell r="F25">
            <v>193</v>
          </cell>
          <cell r="G25">
            <v>193</v>
          </cell>
          <cell r="H25">
            <v>0</v>
          </cell>
          <cell r="I25">
            <v>535343.4</v>
          </cell>
          <cell r="J25">
            <v>0</v>
          </cell>
          <cell r="K25">
            <v>0</v>
          </cell>
          <cell r="L25">
            <v>7919.9999999999982</v>
          </cell>
          <cell r="M25">
            <v>0</v>
          </cell>
          <cell r="N25">
            <v>17370</v>
          </cell>
          <cell r="O25">
            <v>0</v>
          </cell>
          <cell r="P25">
            <v>1199.9999999999998</v>
          </cell>
          <cell r="Q25">
            <v>0</v>
          </cell>
          <cell r="R25">
            <v>360.00000000000017</v>
          </cell>
          <cell r="S25">
            <v>0</v>
          </cell>
          <cell r="T25">
            <v>0</v>
          </cell>
          <cell r="U25">
            <v>0</v>
          </cell>
          <cell r="V25">
            <v>0</v>
          </cell>
          <cell r="W25">
            <v>0</v>
          </cell>
          <cell r="X25">
            <v>0</v>
          </cell>
          <cell r="Y25">
            <v>0</v>
          </cell>
          <cell r="Z25">
            <v>0</v>
          </cell>
          <cell r="AA25">
            <v>0</v>
          </cell>
          <cell r="AB25">
            <v>0</v>
          </cell>
          <cell r="AC25">
            <v>0</v>
          </cell>
          <cell r="AD25">
            <v>0</v>
          </cell>
          <cell r="AE25">
            <v>46963.333333333314</v>
          </cell>
          <cell r="AF25">
            <v>0</v>
          </cell>
          <cell r="AG25">
            <v>0</v>
          </cell>
          <cell r="AH25">
            <v>0</v>
          </cell>
          <cell r="AI25">
            <v>110000</v>
          </cell>
          <cell r="AJ25">
            <v>0</v>
          </cell>
          <cell r="AK25">
            <v>0</v>
          </cell>
          <cell r="AL25">
            <v>0</v>
          </cell>
          <cell r="AM25">
            <v>1708.24234</v>
          </cell>
          <cell r="AN25">
            <v>0</v>
          </cell>
          <cell r="AO25">
            <v>0</v>
          </cell>
          <cell r="AP25">
            <v>0</v>
          </cell>
          <cell r="AQ25">
            <v>0</v>
          </cell>
          <cell r="AR25">
            <v>0</v>
          </cell>
          <cell r="AS25">
            <v>0</v>
          </cell>
          <cell r="AT25">
            <v>0</v>
          </cell>
          <cell r="AU25">
            <v>0</v>
          </cell>
          <cell r="AV25">
            <v>535343.4</v>
          </cell>
          <cell r="AW25">
            <v>73813.333333333314</v>
          </cell>
          <cell r="AX25">
            <v>111708.24234</v>
          </cell>
          <cell r="AY25">
            <v>70387.333333333314</v>
          </cell>
          <cell r="AZ25">
            <v>720864.97567333339</v>
          </cell>
          <cell r="BA25">
            <v>719156.7333333334</v>
          </cell>
          <cell r="BB25">
            <v>3500</v>
          </cell>
          <cell r="BC25">
            <v>675500</v>
          </cell>
          <cell r="BD25">
            <v>0</v>
          </cell>
          <cell r="BE25">
            <v>0</v>
          </cell>
          <cell r="BF25">
            <v>720864.97567333339</v>
          </cell>
          <cell r="BG25" t="str">
            <v/>
          </cell>
          <cell r="BH25" t="str">
            <v/>
          </cell>
          <cell r="BI25" t="str">
            <v/>
          </cell>
          <cell r="BJ25" t="str">
            <v/>
          </cell>
          <cell r="BK25" t="str">
            <v/>
          </cell>
          <cell r="BL25">
            <v>720864.97567333339</v>
          </cell>
          <cell r="BM25">
            <v>720864.97567333339</v>
          </cell>
          <cell r="BN25">
            <v>0</v>
          </cell>
          <cell r="BO25">
            <v>677208.24234</v>
          </cell>
          <cell r="BP25">
            <v>565500</v>
          </cell>
          <cell r="BQ25">
            <v>609156.7333333334</v>
          </cell>
          <cell r="BR25">
            <v>3156.2525043177898</v>
          </cell>
          <cell r="BS25">
            <v>3041.2376862433862</v>
          </cell>
          <cell r="BT25">
            <v>3.7818424582418221E-2</v>
          </cell>
          <cell r="BU25">
            <v>-3.7113980787721514E-3</v>
          </cell>
          <cell r="BV25">
            <v>0</v>
          </cell>
          <cell r="BW25">
            <v>-2178.4380352219409</v>
          </cell>
          <cell r="BX25">
            <v>718686.53763811151</v>
          </cell>
          <cell r="BY25">
            <v>3714.9134471404741</v>
          </cell>
          <cell r="BZ25" t="str">
            <v>Y</v>
          </cell>
          <cell r="CA25">
            <v>3723.764443720785</v>
          </cell>
          <cell r="CB25">
            <v>2.3655926400134586E-2</v>
          </cell>
          <cell r="CC25">
            <v>0</v>
          </cell>
          <cell r="CD25">
            <v>718686.53763811151</v>
          </cell>
        </row>
        <row r="26">
          <cell r="A26">
            <v>35</v>
          </cell>
          <cell r="B26">
            <v>0</v>
          </cell>
          <cell r="C26">
            <v>124775</v>
          </cell>
          <cell r="D26">
            <v>9353330</v>
          </cell>
          <cell r="E26" t="str">
            <v>Sir Robert Hitcham's Church of England Voluntary Aided Primary School</v>
          </cell>
          <cell r="F26">
            <v>303</v>
          </cell>
          <cell r="G26">
            <v>303</v>
          </cell>
          <cell r="H26">
            <v>0</v>
          </cell>
          <cell r="I26">
            <v>840461.4</v>
          </cell>
          <cell r="J26">
            <v>0</v>
          </cell>
          <cell r="K26">
            <v>0</v>
          </cell>
          <cell r="L26">
            <v>11440</v>
          </cell>
          <cell r="M26">
            <v>0</v>
          </cell>
          <cell r="N26">
            <v>18593.181818181816</v>
          </cell>
          <cell r="O26">
            <v>0</v>
          </cell>
          <cell r="P26">
            <v>0</v>
          </cell>
          <cell r="Q26">
            <v>240.79470198675531</v>
          </cell>
          <cell r="R26">
            <v>0</v>
          </cell>
          <cell r="S26">
            <v>0</v>
          </cell>
          <cell r="T26">
            <v>0</v>
          </cell>
          <cell r="U26">
            <v>0</v>
          </cell>
          <cell r="V26">
            <v>0</v>
          </cell>
          <cell r="W26">
            <v>0</v>
          </cell>
          <cell r="X26">
            <v>0</v>
          </cell>
          <cell r="Y26">
            <v>0</v>
          </cell>
          <cell r="Z26">
            <v>0</v>
          </cell>
          <cell r="AA26">
            <v>0</v>
          </cell>
          <cell r="AB26">
            <v>3035.8949416342357</v>
          </cell>
          <cell r="AC26">
            <v>0</v>
          </cell>
          <cell r="AD26">
            <v>0</v>
          </cell>
          <cell r="AE26">
            <v>84684.171428571412</v>
          </cell>
          <cell r="AF26">
            <v>0</v>
          </cell>
          <cell r="AG26">
            <v>0</v>
          </cell>
          <cell r="AH26">
            <v>0</v>
          </cell>
          <cell r="AI26">
            <v>110000</v>
          </cell>
          <cell r="AJ26">
            <v>0</v>
          </cell>
          <cell r="AK26">
            <v>0</v>
          </cell>
          <cell r="AL26">
            <v>0</v>
          </cell>
          <cell r="AM26">
            <v>6549.9979999999996</v>
          </cell>
          <cell r="AN26">
            <v>0</v>
          </cell>
          <cell r="AO26">
            <v>0</v>
          </cell>
          <cell r="AP26">
            <v>0</v>
          </cell>
          <cell r="AQ26">
            <v>0</v>
          </cell>
          <cell r="AR26">
            <v>0</v>
          </cell>
          <cell r="AS26">
            <v>0</v>
          </cell>
          <cell r="AT26">
            <v>0</v>
          </cell>
          <cell r="AU26">
            <v>0</v>
          </cell>
          <cell r="AV26">
            <v>840461.4</v>
          </cell>
          <cell r="AW26">
            <v>117994.04289037423</v>
          </cell>
          <cell r="AX26">
            <v>116549.99799999999</v>
          </cell>
          <cell r="AY26">
            <v>109820.15968865569</v>
          </cell>
          <cell r="AZ26">
            <v>1075005.4408903741</v>
          </cell>
          <cell r="BA26">
            <v>1068455.4428903742</v>
          </cell>
          <cell r="BB26">
            <v>3500</v>
          </cell>
          <cell r="BC26">
            <v>1060500</v>
          </cell>
          <cell r="BD26">
            <v>0</v>
          </cell>
          <cell r="BE26">
            <v>0</v>
          </cell>
          <cell r="BF26">
            <v>1075005.4408903741</v>
          </cell>
          <cell r="BG26" t="str">
            <v/>
          </cell>
          <cell r="BH26" t="str">
            <v/>
          </cell>
          <cell r="BI26" t="str">
            <v/>
          </cell>
          <cell r="BJ26" t="str">
            <v/>
          </cell>
          <cell r="BK26" t="str">
            <v/>
          </cell>
          <cell r="BL26">
            <v>1075005.4408903741</v>
          </cell>
          <cell r="BM26">
            <v>1075005.4408903741</v>
          </cell>
          <cell r="BN26">
            <v>0</v>
          </cell>
          <cell r="BO26">
            <v>1067049.9979999999</v>
          </cell>
          <cell r="BP26">
            <v>950499.99999999988</v>
          </cell>
          <cell r="BQ26">
            <v>958455.44289037411</v>
          </cell>
          <cell r="BR26">
            <v>3163.2192834665811</v>
          </cell>
          <cell r="BS26">
            <v>3016.6009382352945</v>
          </cell>
          <cell r="BT26">
            <v>4.8603825376073134E-2</v>
          </cell>
          <cell r="BU26">
            <v>-4.7698481920793023E-3</v>
          </cell>
          <cell r="BV26">
            <v>0</v>
          </cell>
          <cell r="BW26">
            <v>-4359.7847450343033</v>
          </cell>
          <cell r="BX26">
            <v>1070645.6561453398</v>
          </cell>
          <cell r="BY26">
            <v>3511.8668585654782</v>
          </cell>
          <cell r="BZ26" t="str">
            <v>Y</v>
          </cell>
          <cell r="CA26">
            <v>3533.4840136809894</v>
          </cell>
          <cell r="CB26">
            <v>4.0170916307608051E-2</v>
          </cell>
          <cell r="CC26">
            <v>-8056.7699999999995</v>
          </cell>
          <cell r="CD26">
            <v>1062588.8861453398</v>
          </cell>
        </row>
        <row r="27">
          <cell r="A27">
            <v>36</v>
          </cell>
          <cell r="B27" t="str">
            <v>Recoupment Academy</v>
          </cell>
          <cell r="C27">
            <v>145696</v>
          </cell>
          <cell r="D27">
            <v>9353089</v>
          </cell>
          <cell r="E27" t="str">
            <v>Fressingfield Church of England Primary School</v>
          </cell>
          <cell r="F27">
            <v>131</v>
          </cell>
          <cell r="G27">
            <v>131</v>
          </cell>
          <cell r="H27">
            <v>0</v>
          </cell>
          <cell r="I27">
            <v>363367.80000000005</v>
          </cell>
          <cell r="J27">
            <v>0</v>
          </cell>
          <cell r="K27">
            <v>0</v>
          </cell>
          <cell r="L27">
            <v>2199.9999999999991</v>
          </cell>
          <cell r="M27">
            <v>0</v>
          </cell>
          <cell r="N27">
            <v>8051.7073170731701</v>
          </cell>
          <cell r="O27">
            <v>0</v>
          </cell>
          <cell r="P27">
            <v>0</v>
          </cell>
          <cell r="Q27">
            <v>0</v>
          </cell>
          <cell r="R27">
            <v>0</v>
          </cell>
          <cell r="S27">
            <v>0</v>
          </cell>
          <cell r="T27">
            <v>0</v>
          </cell>
          <cell r="U27">
            <v>0</v>
          </cell>
          <cell r="V27">
            <v>0</v>
          </cell>
          <cell r="W27">
            <v>0</v>
          </cell>
          <cell r="X27">
            <v>0</v>
          </cell>
          <cell r="Y27">
            <v>0</v>
          </cell>
          <cell r="Z27">
            <v>0</v>
          </cell>
          <cell r="AA27">
            <v>0</v>
          </cell>
          <cell r="AB27">
            <v>1194.0707964601779</v>
          </cell>
          <cell r="AC27">
            <v>0</v>
          </cell>
          <cell r="AD27">
            <v>0</v>
          </cell>
          <cell r="AE27">
            <v>45833.477477477434</v>
          </cell>
          <cell r="AF27">
            <v>0</v>
          </cell>
          <cell r="AG27">
            <v>0</v>
          </cell>
          <cell r="AH27">
            <v>0</v>
          </cell>
          <cell r="AI27">
            <v>110000</v>
          </cell>
          <cell r="AJ27">
            <v>6275.0333778371105</v>
          </cell>
          <cell r="AK27">
            <v>0</v>
          </cell>
          <cell r="AL27">
            <v>0</v>
          </cell>
          <cell r="AM27">
            <v>21584.639999999999</v>
          </cell>
          <cell r="AN27">
            <v>0</v>
          </cell>
          <cell r="AO27">
            <v>0</v>
          </cell>
          <cell r="AP27">
            <v>0</v>
          </cell>
          <cell r="AQ27">
            <v>0</v>
          </cell>
          <cell r="AR27">
            <v>0</v>
          </cell>
          <cell r="AS27">
            <v>0</v>
          </cell>
          <cell r="AT27">
            <v>0</v>
          </cell>
          <cell r="AU27">
            <v>0</v>
          </cell>
          <cell r="AV27">
            <v>363367.80000000005</v>
          </cell>
          <cell r="AW27">
            <v>57279.255591010777</v>
          </cell>
          <cell r="AX27">
            <v>137859.67337783711</v>
          </cell>
          <cell r="AY27">
            <v>60958.331136014021</v>
          </cell>
          <cell r="AZ27">
            <v>558506.72896884801</v>
          </cell>
          <cell r="BA27">
            <v>536922.08896884799</v>
          </cell>
          <cell r="BB27">
            <v>3500</v>
          </cell>
          <cell r="BC27">
            <v>458500</v>
          </cell>
          <cell r="BD27">
            <v>0</v>
          </cell>
          <cell r="BE27">
            <v>0</v>
          </cell>
          <cell r="BF27">
            <v>558506.72896884801</v>
          </cell>
          <cell r="BG27" t="str">
            <v/>
          </cell>
          <cell r="BH27" t="str">
            <v/>
          </cell>
          <cell r="BI27" t="str">
            <v/>
          </cell>
          <cell r="BJ27" t="str">
            <v/>
          </cell>
          <cell r="BK27" t="str">
            <v/>
          </cell>
          <cell r="BL27">
            <v>558506.72896884801</v>
          </cell>
          <cell r="BM27">
            <v>558506.72896884801</v>
          </cell>
          <cell r="BN27">
            <v>0</v>
          </cell>
          <cell r="BO27">
            <v>480084.64</v>
          </cell>
          <cell r="BP27">
            <v>342224.9666221629</v>
          </cell>
          <cell r="BQ27">
            <v>420647.0555910109</v>
          </cell>
          <cell r="BR27">
            <v>3211.0462258855791</v>
          </cell>
          <cell r="BS27">
            <v>3059.003250173148</v>
          </cell>
          <cell r="BT27">
            <v>4.9703437125745153E-2</v>
          </cell>
          <cell r="BU27">
            <v>-4.8777611202403901E-3</v>
          </cell>
          <cell r="BV27">
            <v>0</v>
          </cell>
          <cell r="BW27">
            <v>-1954.6624127702473</v>
          </cell>
          <cell r="BX27">
            <v>556552.0665560778</v>
          </cell>
          <cell r="BY27">
            <v>4083.7208134051739</v>
          </cell>
          <cell r="BZ27" t="str">
            <v>Y</v>
          </cell>
          <cell r="CA27">
            <v>4248.4890576799835</v>
          </cell>
          <cell r="CB27">
            <v>2.809192104034719E-2</v>
          </cell>
          <cell r="CC27">
            <v>0</v>
          </cell>
          <cell r="CD27">
            <v>556552.0665560778</v>
          </cell>
        </row>
        <row r="28">
          <cell r="A28">
            <v>38</v>
          </cell>
          <cell r="B28" t="str">
            <v>Recoupment Academy</v>
          </cell>
          <cell r="C28">
            <v>143065</v>
          </cell>
          <cell r="D28">
            <v>9353116</v>
          </cell>
          <cell r="E28" t="str">
            <v>Gislingham Church of England Primary School</v>
          </cell>
          <cell r="F28">
            <v>133</v>
          </cell>
          <cell r="G28">
            <v>133</v>
          </cell>
          <cell r="H28">
            <v>0</v>
          </cell>
          <cell r="I28">
            <v>368915.4</v>
          </cell>
          <cell r="J28">
            <v>0</v>
          </cell>
          <cell r="K28">
            <v>0</v>
          </cell>
          <cell r="L28">
            <v>3519.9999999999986</v>
          </cell>
          <cell r="M28">
            <v>0</v>
          </cell>
          <cell r="N28">
            <v>8618.4</v>
          </cell>
          <cell r="O28">
            <v>0</v>
          </cell>
          <cell r="P28">
            <v>0</v>
          </cell>
          <cell r="Q28">
            <v>0</v>
          </cell>
          <cell r="R28">
            <v>0</v>
          </cell>
          <cell r="S28">
            <v>0</v>
          </cell>
          <cell r="T28">
            <v>0</v>
          </cell>
          <cell r="U28">
            <v>0</v>
          </cell>
          <cell r="V28">
            <v>0</v>
          </cell>
          <cell r="W28">
            <v>0</v>
          </cell>
          <cell r="X28">
            <v>0</v>
          </cell>
          <cell r="Y28">
            <v>0</v>
          </cell>
          <cell r="Z28">
            <v>0</v>
          </cell>
          <cell r="AA28">
            <v>0</v>
          </cell>
          <cell r="AB28">
            <v>575.58823529411734</v>
          </cell>
          <cell r="AC28">
            <v>0</v>
          </cell>
          <cell r="AD28">
            <v>0</v>
          </cell>
          <cell r="AE28">
            <v>44527.482758620725</v>
          </cell>
          <cell r="AF28">
            <v>0</v>
          </cell>
          <cell r="AG28">
            <v>0</v>
          </cell>
          <cell r="AH28">
            <v>0</v>
          </cell>
          <cell r="AI28">
            <v>110000</v>
          </cell>
          <cell r="AJ28">
            <v>5607.4766355140164</v>
          </cell>
          <cell r="AK28">
            <v>0</v>
          </cell>
          <cell r="AL28">
            <v>0</v>
          </cell>
          <cell r="AM28">
            <v>3501.7296999999999</v>
          </cell>
          <cell r="AN28">
            <v>0</v>
          </cell>
          <cell r="AO28">
            <v>0</v>
          </cell>
          <cell r="AP28">
            <v>0</v>
          </cell>
          <cell r="AQ28">
            <v>0</v>
          </cell>
          <cell r="AR28">
            <v>0</v>
          </cell>
          <cell r="AS28">
            <v>0</v>
          </cell>
          <cell r="AT28">
            <v>0</v>
          </cell>
          <cell r="AU28">
            <v>0</v>
          </cell>
          <cell r="AV28">
            <v>368915.4</v>
          </cell>
          <cell r="AW28">
            <v>57241.470993914838</v>
          </cell>
          <cell r="AX28">
            <v>119109.20633551401</v>
          </cell>
          <cell r="AY28">
            <v>60595.682758620722</v>
          </cell>
          <cell r="AZ28">
            <v>545266.07732942887</v>
          </cell>
          <cell r="BA28">
            <v>541764.34762942884</v>
          </cell>
          <cell r="BB28">
            <v>3500</v>
          </cell>
          <cell r="BC28">
            <v>465500</v>
          </cell>
          <cell r="BD28">
            <v>0</v>
          </cell>
          <cell r="BE28">
            <v>0</v>
          </cell>
          <cell r="BF28">
            <v>545266.07732942887</v>
          </cell>
          <cell r="BG28" t="str">
            <v/>
          </cell>
          <cell r="BH28" t="str">
            <v/>
          </cell>
          <cell r="BI28" t="str">
            <v/>
          </cell>
          <cell r="BJ28" t="str">
            <v/>
          </cell>
          <cell r="BK28" t="str">
            <v/>
          </cell>
          <cell r="BL28">
            <v>545266.07732942887</v>
          </cell>
          <cell r="BM28">
            <v>545266.07732942887</v>
          </cell>
          <cell r="BN28">
            <v>0</v>
          </cell>
          <cell r="BO28">
            <v>469001.72970000003</v>
          </cell>
          <cell r="BP28">
            <v>349892.523364486</v>
          </cell>
          <cell r="BQ28">
            <v>426156.87099391484</v>
          </cell>
          <cell r="BR28">
            <v>3204.1869999542469</v>
          </cell>
          <cell r="BS28">
            <v>3048.2189101158883</v>
          </cell>
          <cell r="BT28">
            <v>5.1166958291859979E-2</v>
          </cell>
          <cell r="BU28">
            <v>-5.0213871359757502E-3</v>
          </cell>
          <cell r="BV28">
            <v>0</v>
          </cell>
          <cell r="BW28">
            <v>-2035.7362006448943</v>
          </cell>
          <cell r="BX28">
            <v>543230.341128784</v>
          </cell>
          <cell r="BY28">
            <v>4058.109860366797</v>
          </cell>
          <cell r="BZ28" t="str">
            <v>Y</v>
          </cell>
          <cell r="CA28">
            <v>4084.4386551036391</v>
          </cell>
          <cell r="CB28">
            <v>2.0984714849718644E-2</v>
          </cell>
          <cell r="CC28">
            <v>0</v>
          </cell>
          <cell r="CD28">
            <v>543230.341128784</v>
          </cell>
        </row>
        <row r="29">
          <cell r="A29">
            <v>41</v>
          </cell>
          <cell r="B29" t="str">
            <v>Recoupment Academy</v>
          </cell>
          <cell r="C29">
            <v>144444</v>
          </cell>
          <cell r="D29">
            <v>9352080</v>
          </cell>
          <cell r="E29" t="str">
            <v>Edgar Sewter Community Primary School</v>
          </cell>
          <cell r="F29">
            <v>288</v>
          </cell>
          <cell r="G29">
            <v>288</v>
          </cell>
          <cell r="H29">
            <v>0</v>
          </cell>
          <cell r="I29">
            <v>798854.4</v>
          </cell>
          <cell r="J29">
            <v>0</v>
          </cell>
          <cell r="K29">
            <v>0</v>
          </cell>
          <cell r="L29">
            <v>16279.999999999969</v>
          </cell>
          <cell r="M29">
            <v>0</v>
          </cell>
          <cell r="N29">
            <v>30331.91489361702</v>
          </cell>
          <cell r="O29">
            <v>0</v>
          </cell>
          <cell r="P29">
            <v>11038.327526132409</v>
          </cell>
          <cell r="Q29">
            <v>0</v>
          </cell>
          <cell r="R29">
            <v>0</v>
          </cell>
          <cell r="S29">
            <v>0</v>
          </cell>
          <cell r="T29">
            <v>0</v>
          </cell>
          <cell r="U29">
            <v>0</v>
          </cell>
          <cell r="V29">
            <v>0</v>
          </cell>
          <cell r="W29">
            <v>0</v>
          </cell>
          <cell r="X29">
            <v>0</v>
          </cell>
          <cell r="Y29">
            <v>0</v>
          </cell>
          <cell r="Z29">
            <v>0</v>
          </cell>
          <cell r="AA29">
            <v>0</v>
          </cell>
          <cell r="AB29">
            <v>1823.606557377047</v>
          </cell>
          <cell r="AC29">
            <v>0</v>
          </cell>
          <cell r="AD29">
            <v>0</v>
          </cell>
          <cell r="AE29">
            <v>106254.0746887968</v>
          </cell>
          <cell r="AF29">
            <v>0</v>
          </cell>
          <cell r="AG29">
            <v>0</v>
          </cell>
          <cell r="AH29">
            <v>0</v>
          </cell>
          <cell r="AI29">
            <v>110000</v>
          </cell>
          <cell r="AJ29">
            <v>0</v>
          </cell>
          <cell r="AK29">
            <v>0</v>
          </cell>
          <cell r="AL29">
            <v>0</v>
          </cell>
          <cell r="AM29">
            <v>6046.152</v>
          </cell>
          <cell r="AN29">
            <v>0</v>
          </cell>
          <cell r="AO29">
            <v>0</v>
          </cell>
          <cell r="AP29">
            <v>0</v>
          </cell>
          <cell r="AQ29">
            <v>0</v>
          </cell>
          <cell r="AR29">
            <v>0</v>
          </cell>
          <cell r="AS29">
            <v>0</v>
          </cell>
          <cell r="AT29">
            <v>0</v>
          </cell>
          <cell r="AU29">
            <v>0</v>
          </cell>
          <cell r="AV29">
            <v>798854.4</v>
          </cell>
          <cell r="AW29">
            <v>165727.92366592324</v>
          </cell>
          <cell r="AX29">
            <v>116046.152</v>
          </cell>
          <cell r="AY29">
            <v>145078.19589867149</v>
          </cell>
          <cell r="AZ29">
            <v>1080628.4756659232</v>
          </cell>
          <cell r="BA29">
            <v>1074582.3236659232</v>
          </cell>
          <cell r="BB29">
            <v>3500</v>
          </cell>
          <cell r="BC29">
            <v>1008000</v>
          </cell>
          <cell r="BD29">
            <v>0</v>
          </cell>
          <cell r="BE29">
            <v>0</v>
          </cell>
          <cell r="BF29">
            <v>1080628.4756659232</v>
          </cell>
          <cell r="BG29" t="str">
            <v/>
          </cell>
          <cell r="BH29" t="str">
            <v/>
          </cell>
          <cell r="BI29" t="str">
            <v/>
          </cell>
          <cell r="BJ29" t="str">
            <v/>
          </cell>
          <cell r="BK29" t="str">
            <v/>
          </cell>
          <cell r="BL29">
            <v>1080628.4756659232</v>
          </cell>
          <cell r="BM29">
            <v>1080628.4756659232</v>
          </cell>
          <cell r="BN29">
            <v>0</v>
          </cell>
          <cell r="BO29">
            <v>1014046.152</v>
          </cell>
          <cell r="BP29">
            <v>898000</v>
          </cell>
          <cell r="BQ29">
            <v>964582.32366592321</v>
          </cell>
          <cell r="BR29">
            <v>3349.2441793955668</v>
          </cell>
          <cell r="BS29">
            <v>3153.0027275000002</v>
          </cell>
          <cell r="BT29">
            <v>6.2239543969936688E-2</v>
          </cell>
          <cell r="BU29">
            <v>-6.1080207984408677E-3</v>
          </cell>
          <cell r="BV29">
            <v>0</v>
          </cell>
          <cell r="BW29">
            <v>-5546.4785962879068</v>
          </cell>
          <cell r="BX29">
            <v>1075081.9970696352</v>
          </cell>
          <cell r="BY29">
            <v>3711.9300176029001</v>
          </cell>
          <cell r="BZ29" t="str">
            <v>Y</v>
          </cell>
          <cell r="CA29">
            <v>3732.9236009362335</v>
          </cell>
          <cell r="CB29">
            <v>4.6519679516384471E-2</v>
          </cell>
          <cell r="CC29">
            <v>0</v>
          </cell>
          <cell r="CD29">
            <v>1075081.9970696352</v>
          </cell>
        </row>
        <row r="30">
          <cell r="A30">
            <v>42</v>
          </cell>
          <cell r="B30">
            <v>0</v>
          </cell>
          <cell r="C30">
            <v>124586</v>
          </cell>
          <cell r="D30">
            <v>9352081</v>
          </cell>
          <cell r="E30" t="str">
            <v>Helmingham Community Primary School</v>
          </cell>
          <cell r="F30">
            <v>52</v>
          </cell>
          <cell r="G30">
            <v>52</v>
          </cell>
          <cell r="H30">
            <v>0</v>
          </cell>
          <cell r="I30">
            <v>144237.6</v>
          </cell>
          <cell r="J30">
            <v>0</v>
          </cell>
          <cell r="K30">
            <v>0</v>
          </cell>
          <cell r="L30">
            <v>2639.9999999999914</v>
          </cell>
          <cell r="M30">
            <v>0</v>
          </cell>
          <cell r="N30">
            <v>7020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16909.454545454537</v>
          </cell>
          <cell r="AF30">
            <v>0</v>
          </cell>
          <cell r="AG30">
            <v>0</v>
          </cell>
          <cell r="AH30">
            <v>0</v>
          </cell>
          <cell r="AI30">
            <v>110000</v>
          </cell>
          <cell r="AJ30">
            <v>25000</v>
          </cell>
          <cell r="AK30">
            <v>0</v>
          </cell>
          <cell r="AL30">
            <v>0</v>
          </cell>
          <cell r="AM30">
            <v>2951.4235799999997</v>
          </cell>
          <cell r="AN30">
            <v>0</v>
          </cell>
          <cell r="AO30">
            <v>0</v>
          </cell>
          <cell r="AP30">
            <v>0</v>
          </cell>
          <cell r="AQ30">
            <v>26500</v>
          </cell>
          <cell r="AR30">
            <v>0</v>
          </cell>
          <cell r="AS30">
            <v>0</v>
          </cell>
          <cell r="AT30">
            <v>0</v>
          </cell>
          <cell r="AU30">
            <v>0</v>
          </cell>
          <cell r="AV30">
            <v>144237.6</v>
          </cell>
          <cell r="AW30">
            <v>26569.45454545453</v>
          </cell>
          <cell r="AX30">
            <v>164451.42358</v>
          </cell>
          <cell r="AY30">
            <v>31738.454545454533</v>
          </cell>
          <cell r="AZ30">
            <v>335258.47812545451</v>
          </cell>
          <cell r="BA30">
            <v>332307.05454545451</v>
          </cell>
          <cell r="BB30">
            <v>3500</v>
          </cell>
          <cell r="BC30">
            <v>182000</v>
          </cell>
          <cell r="BD30">
            <v>0</v>
          </cell>
          <cell r="BE30">
            <v>0</v>
          </cell>
          <cell r="BF30">
            <v>335258.47812545451</v>
          </cell>
          <cell r="BG30" t="str">
            <v/>
          </cell>
          <cell r="BH30" t="str">
            <v/>
          </cell>
          <cell r="BI30" t="str">
            <v/>
          </cell>
          <cell r="BJ30" t="str">
            <v/>
          </cell>
          <cell r="BK30" t="str">
            <v/>
          </cell>
          <cell r="BL30">
            <v>335258.47812545451</v>
          </cell>
          <cell r="BM30">
            <v>335258.47812545451</v>
          </cell>
          <cell r="BN30">
            <v>0</v>
          </cell>
          <cell r="BO30">
            <v>184951.42358</v>
          </cell>
          <cell r="BP30">
            <v>47000</v>
          </cell>
          <cell r="BQ30">
            <v>197307.05454545451</v>
          </cell>
          <cell r="BR30">
            <v>3794.366433566433</v>
          </cell>
          <cell r="BS30">
            <v>3974.9484843750006</v>
          </cell>
          <cell r="BT30">
            <v>-4.543003551326813E-2</v>
          </cell>
          <cell r="BU30">
            <v>3.043003551326813E-2</v>
          </cell>
          <cell r="BV30">
            <v>0</v>
          </cell>
          <cell r="BW30">
            <v>6289.8068242330146</v>
          </cell>
          <cell r="BX30">
            <v>341548.28494968754</v>
          </cell>
          <cell r="BY30">
            <v>6511.4781032632218</v>
          </cell>
          <cell r="BZ30" t="str">
            <v>Y</v>
          </cell>
          <cell r="CA30">
            <v>6568.2362490324531</v>
          </cell>
          <cell r="CB30">
            <v>6.6487009097551342E-2</v>
          </cell>
          <cell r="CC30">
            <v>-1382.68</v>
          </cell>
          <cell r="CD30">
            <v>340165.60494968755</v>
          </cell>
        </row>
        <row r="31">
          <cell r="A31">
            <v>44</v>
          </cell>
          <cell r="B31" t="str">
            <v>Recoupment Academy</v>
          </cell>
          <cell r="C31">
            <v>144442</v>
          </cell>
          <cell r="D31">
            <v>9352086</v>
          </cell>
          <cell r="E31" t="str">
            <v>Holton St Peter Community Primary School</v>
          </cell>
          <cell r="F31">
            <v>95</v>
          </cell>
          <cell r="G31">
            <v>95</v>
          </cell>
          <cell r="H31">
            <v>0</v>
          </cell>
          <cell r="I31">
            <v>263511</v>
          </cell>
          <cell r="J31">
            <v>0</v>
          </cell>
          <cell r="K31">
            <v>0</v>
          </cell>
          <cell r="L31">
            <v>3520.0000000000009</v>
          </cell>
          <cell r="M31">
            <v>0</v>
          </cell>
          <cell r="N31">
            <v>9180</v>
          </cell>
          <cell r="O31">
            <v>0</v>
          </cell>
          <cell r="P31">
            <v>2800.0000000000082</v>
          </cell>
          <cell r="Q31">
            <v>0</v>
          </cell>
          <cell r="R31">
            <v>360.00000000000057</v>
          </cell>
          <cell r="S31">
            <v>0</v>
          </cell>
          <cell r="T31">
            <v>0</v>
          </cell>
          <cell r="U31">
            <v>0</v>
          </cell>
          <cell r="V31">
            <v>0</v>
          </cell>
          <cell r="W31">
            <v>0</v>
          </cell>
          <cell r="X31">
            <v>0</v>
          </cell>
          <cell r="Y31">
            <v>0</v>
          </cell>
          <cell r="Z31">
            <v>0</v>
          </cell>
          <cell r="AA31">
            <v>0</v>
          </cell>
          <cell r="AB31">
            <v>0</v>
          </cell>
          <cell r="AC31">
            <v>0</v>
          </cell>
          <cell r="AD31">
            <v>0</v>
          </cell>
          <cell r="AE31">
            <v>29873.846153846182</v>
          </cell>
          <cell r="AF31">
            <v>0</v>
          </cell>
          <cell r="AG31">
            <v>0</v>
          </cell>
          <cell r="AH31">
            <v>0</v>
          </cell>
          <cell r="AI31">
            <v>110000</v>
          </cell>
          <cell r="AJ31">
            <v>0</v>
          </cell>
          <cell r="AK31">
            <v>0</v>
          </cell>
          <cell r="AL31">
            <v>0</v>
          </cell>
          <cell r="AM31">
            <v>1574.2785800000001</v>
          </cell>
          <cell r="AN31">
            <v>0</v>
          </cell>
          <cell r="AO31">
            <v>0</v>
          </cell>
          <cell r="AP31">
            <v>0</v>
          </cell>
          <cell r="AQ31">
            <v>0</v>
          </cell>
          <cell r="AR31">
            <v>0</v>
          </cell>
          <cell r="AS31">
            <v>0</v>
          </cell>
          <cell r="AT31">
            <v>0</v>
          </cell>
          <cell r="AU31">
            <v>0</v>
          </cell>
          <cell r="AV31">
            <v>263511</v>
          </cell>
          <cell r="AW31">
            <v>45733.846153846185</v>
          </cell>
          <cell r="AX31">
            <v>111574.27858</v>
          </cell>
          <cell r="AY31">
            <v>47802.846153846185</v>
          </cell>
          <cell r="AZ31">
            <v>420819.12473384617</v>
          </cell>
          <cell r="BA31">
            <v>419244.84615384619</v>
          </cell>
          <cell r="BB31">
            <v>3500</v>
          </cell>
          <cell r="BC31">
            <v>332500</v>
          </cell>
          <cell r="BD31">
            <v>0</v>
          </cell>
          <cell r="BE31">
            <v>0</v>
          </cell>
          <cell r="BF31">
            <v>420819.12473384617</v>
          </cell>
          <cell r="BG31" t="str">
            <v/>
          </cell>
          <cell r="BH31" t="str">
            <v/>
          </cell>
          <cell r="BI31" t="str">
            <v/>
          </cell>
          <cell r="BJ31" t="str">
            <v/>
          </cell>
          <cell r="BK31" t="str">
            <v/>
          </cell>
          <cell r="BL31">
            <v>420819.12473384617</v>
          </cell>
          <cell r="BM31">
            <v>420819.12473384617</v>
          </cell>
          <cell r="BN31">
            <v>0</v>
          </cell>
          <cell r="BO31">
            <v>334074.27857999998</v>
          </cell>
          <cell r="BP31">
            <v>222499.99999999997</v>
          </cell>
          <cell r="BQ31">
            <v>309244.84615384619</v>
          </cell>
          <cell r="BR31">
            <v>3255.2089068825912</v>
          </cell>
          <cell r="BS31">
            <v>3090.2065627659576</v>
          </cell>
          <cell r="BT31">
            <v>5.3395247458456176E-2</v>
          </cell>
          <cell r="BU31">
            <v>-5.2400654184047513E-3</v>
          </cell>
          <cell r="BV31">
            <v>0</v>
          </cell>
          <cell r="BW31">
            <v>-1538.3240318013441</v>
          </cell>
          <cell r="BX31">
            <v>419280.8007020448</v>
          </cell>
          <cell r="BY31">
            <v>4396.9107591794191</v>
          </cell>
          <cell r="BZ31" t="str">
            <v>Y</v>
          </cell>
          <cell r="CA31">
            <v>4413.4821126531033</v>
          </cell>
          <cell r="CB31">
            <v>3.195740973177319E-2</v>
          </cell>
          <cell r="CC31">
            <v>0</v>
          </cell>
          <cell r="CD31">
            <v>419280.8007020448</v>
          </cell>
        </row>
        <row r="32">
          <cell r="A32">
            <v>45</v>
          </cell>
          <cell r="B32" t="str">
            <v>Recoupment Academy</v>
          </cell>
          <cell r="C32">
            <v>143074</v>
          </cell>
          <cell r="D32">
            <v>9352087</v>
          </cell>
          <cell r="E32" t="str">
            <v>St Edmund's Primary School</v>
          </cell>
          <cell r="F32">
            <v>60</v>
          </cell>
          <cell r="G32">
            <v>60</v>
          </cell>
          <cell r="H32">
            <v>0</v>
          </cell>
          <cell r="I32">
            <v>166428</v>
          </cell>
          <cell r="J32">
            <v>0</v>
          </cell>
          <cell r="K32">
            <v>0</v>
          </cell>
          <cell r="L32">
            <v>1760.0000000000007</v>
          </cell>
          <cell r="M32">
            <v>0</v>
          </cell>
          <cell r="N32">
            <v>2314.2857142857142</v>
          </cell>
          <cell r="O32">
            <v>0</v>
          </cell>
          <cell r="P32">
            <v>0</v>
          </cell>
          <cell r="Q32">
            <v>0</v>
          </cell>
          <cell r="R32">
            <v>0</v>
          </cell>
          <cell r="S32">
            <v>0</v>
          </cell>
          <cell r="T32">
            <v>0</v>
          </cell>
          <cell r="U32">
            <v>0</v>
          </cell>
          <cell r="V32">
            <v>0</v>
          </cell>
          <cell r="W32">
            <v>0</v>
          </cell>
          <cell r="X32">
            <v>0</v>
          </cell>
          <cell r="Y32">
            <v>0</v>
          </cell>
          <cell r="Z32">
            <v>0</v>
          </cell>
          <cell r="AA32">
            <v>0</v>
          </cell>
          <cell r="AB32">
            <v>551.78571428571558</v>
          </cell>
          <cell r="AC32">
            <v>0</v>
          </cell>
          <cell r="AD32">
            <v>0</v>
          </cell>
          <cell r="AE32">
            <v>14150.769230769245</v>
          </cell>
          <cell r="AF32">
            <v>0</v>
          </cell>
          <cell r="AG32">
            <v>0</v>
          </cell>
          <cell r="AH32">
            <v>0</v>
          </cell>
          <cell r="AI32">
            <v>110000</v>
          </cell>
          <cell r="AJ32">
            <v>25000</v>
          </cell>
          <cell r="AK32">
            <v>0</v>
          </cell>
          <cell r="AL32">
            <v>0</v>
          </cell>
          <cell r="AM32">
            <v>1208.3821399999999</v>
          </cell>
          <cell r="AN32">
            <v>0</v>
          </cell>
          <cell r="AO32">
            <v>0</v>
          </cell>
          <cell r="AP32">
            <v>0</v>
          </cell>
          <cell r="AQ32">
            <v>0</v>
          </cell>
          <cell r="AR32">
            <v>0</v>
          </cell>
          <cell r="AS32">
            <v>0</v>
          </cell>
          <cell r="AT32">
            <v>0</v>
          </cell>
          <cell r="AU32">
            <v>0</v>
          </cell>
          <cell r="AV32">
            <v>166428</v>
          </cell>
          <cell r="AW32">
            <v>18776.840659340676</v>
          </cell>
          <cell r="AX32">
            <v>136208.38214</v>
          </cell>
          <cell r="AY32">
            <v>26186.912087912104</v>
          </cell>
          <cell r="AZ32">
            <v>321413.22279934067</v>
          </cell>
          <cell r="BA32">
            <v>320204.84065934067</v>
          </cell>
          <cell r="BB32">
            <v>3500</v>
          </cell>
          <cell r="BC32">
            <v>210000</v>
          </cell>
          <cell r="BD32">
            <v>0</v>
          </cell>
          <cell r="BE32">
            <v>0</v>
          </cell>
          <cell r="BF32">
            <v>321413.22279934067</v>
          </cell>
          <cell r="BG32" t="str">
            <v/>
          </cell>
          <cell r="BH32" t="str">
            <v/>
          </cell>
          <cell r="BI32" t="str">
            <v/>
          </cell>
          <cell r="BJ32" t="str">
            <v/>
          </cell>
          <cell r="BK32" t="str">
            <v/>
          </cell>
          <cell r="BL32">
            <v>321413.22279934067</v>
          </cell>
          <cell r="BM32">
            <v>321413.22279934067</v>
          </cell>
          <cell r="BN32">
            <v>0</v>
          </cell>
          <cell r="BO32">
            <v>211208.38214</v>
          </cell>
          <cell r="BP32">
            <v>75000</v>
          </cell>
          <cell r="BQ32">
            <v>185204.84065934067</v>
          </cell>
          <cell r="BR32">
            <v>3086.7473443223444</v>
          </cell>
          <cell r="BS32">
            <v>2800.3905760563384</v>
          </cell>
          <cell r="BT32">
            <v>0.10225601054166845</v>
          </cell>
          <cell r="BU32">
            <v>-1.003512878333088E-2</v>
          </cell>
          <cell r="BV32">
            <v>0</v>
          </cell>
          <cell r="BW32">
            <v>-1686.1368044610904</v>
          </cell>
          <cell r="BX32">
            <v>319727.0859948796</v>
          </cell>
          <cell r="BY32">
            <v>5308.6450642479931</v>
          </cell>
          <cell r="BZ32" t="str">
            <v>Y</v>
          </cell>
          <cell r="CA32">
            <v>5328.7847665813269</v>
          </cell>
          <cell r="CB32">
            <v>0.12935018201200199</v>
          </cell>
          <cell r="CC32">
            <v>0</v>
          </cell>
          <cell r="CD32">
            <v>319727.0859948796</v>
          </cell>
        </row>
        <row r="33">
          <cell r="A33">
            <v>48</v>
          </cell>
          <cell r="B33" t="str">
            <v>Recoupment Academy</v>
          </cell>
          <cell r="C33">
            <v>144445</v>
          </cell>
          <cell r="D33">
            <v>9352088</v>
          </cell>
          <cell r="E33" t="str">
            <v>Ilketshall St Lawrence School</v>
          </cell>
          <cell r="F33">
            <v>99</v>
          </cell>
          <cell r="G33">
            <v>99</v>
          </cell>
          <cell r="H33">
            <v>0</v>
          </cell>
          <cell r="I33">
            <v>274606.2</v>
          </cell>
          <cell r="J33">
            <v>0</v>
          </cell>
          <cell r="K33">
            <v>0</v>
          </cell>
          <cell r="L33">
            <v>3080</v>
          </cell>
          <cell r="M33">
            <v>0</v>
          </cell>
          <cell r="N33">
            <v>8182.6530612244906</v>
          </cell>
          <cell r="O33">
            <v>0</v>
          </cell>
          <cell r="P33">
            <v>1199.9999999999998</v>
          </cell>
          <cell r="Q33">
            <v>0</v>
          </cell>
          <cell r="R33">
            <v>0</v>
          </cell>
          <cell r="S33">
            <v>0</v>
          </cell>
          <cell r="T33">
            <v>839.99999999999989</v>
          </cell>
          <cell r="U33">
            <v>0</v>
          </cell>
          <cell r="V33">
            <v>0</v>
          </cell>
          <cell r="W33">
            <v>0</v>
          </cell>
          <cell r="X33">
            <v>0</v>
          </cell>
          <cell r="Y33">
            <v>0</v>
          </cell>
          <cell r="Z33">
            <v>0</v>
          </cell>
          <cell r="AA33">
            <v>0</v>
          </cell>
          <cell r="AB33">
            <v>0</v>
          </cell>
          <cell r="AC33">
            <v>0</v>
          </cell>
          <cell r="AD33">
            <v>0</v>
          </cell>
          <cell r="AE33">
            <v>29256.289156626492</v>
          </cell>
          <cell r="AF33">
            <v>0</v>
          </cell>
          <cell r="AG33">
            <v>0</v>
          </cell>
          <cell r="AH33">
            <v>0</v>
          </cell>
          <cell r="AI33">
            <v>110000</v>
          </cell>
          <cell r="AJ33">
            <v>16955.941255006674</v>
          </cell>
          <cell r="AK33">
            <v>0</v>
          </cell>
          <cell r="AL33">
            <v>0</v>
          </cell>
          <cell r="AM33">
            <v>3174.2298000000001</v>
          </cell>
          <cell r="AN33">
            <v>0</v>
          </cell>
          <cell r="AO33">
            <v>0</v>
          </cell>
          <cell r="AP33">
            <v>0</v>
          </cell>
          <cell r="AQ33">
            <v>0</v>
          </cell>
          <cell r="AR33">
            <v>0</v>
          </cell>
          <cell r="AS33">
            <v>0</v>
          </cell>
          <cell r="AT33">
            <v>0</v>
          </cell>
          <cell r="AU33">
            <v>0</v>
          </cell>
          <cell r="AV33">
            <v>274606.2</v>
          </cell>
          <cell r="AW33">
            <v>42558.942217850985</v>
          </cell>
          <cell r="AX33">
            <v>130130.17105500668</v>
          </cell>
          <cell r="AY33">
            <v>45906.615687238736</v>
          </cell>
          <cell r="AZ33">
            <v>447295.31327285769</v>
          </cell>
          <cell r="BA33">
            <v>444121.08347285772</v>
          </cell>
          <cell r="BB33">
            <v>3500</v>
          </cell>
          <cell r="BC33">
            <v>346500</v>
          </cell>
          <cell r="BD33">
            <v>0</v>
          </cell>
          <cell r="BE33">
            <v>0</v>
          </cell>
          <cell r="BF33">
            <v>447295.31327285769</v>
          </cell>
          <cell r="BG33" t="str">
            <v/>
          </cell>
          <cell r="BH33" t="str">
            <v/>
          </cell>
          <cell r="BI33" t="str">
            <v/>
          </cell>
          <cell r="BJ33" t="str">
            <v/>
          </cell>
          <cell r="BK33" t="str">
            <v/>
          </cell>
          <cell r="BL33">
            <v>447295.31327285769</v>
          </cell>
          <cell r="BM33">
            <v>447295.31327285769</v>
          </cell>
          <cell r="BN33">
            <v>0</v>
          </cell>
          <cell r="BO33">
            <v>349674.22979999997</v>
          </cell>
          <cell r="BP33">
            <v>219544.05874499329</v>
          </cell>
          <cell r="BQ33">
            <v>317165.14221785101</v>
          </cell>
          <cell r="BR33">
            <v>3203.6883052308185</v>
          </cell>
          <cell r="BS33">
            <v>3006.0598630807408</v>
          </cell>
          <cell r="BT33">
            <v>6.5743348819254546E-2</v>
          </cell>
          <cell r="BU33">
            <v>-6.4518747460798288E-3</v>
          </cell>
          <cell r="BV33">
            <v>0</v>
          </cell>
          <cell r="BW33">
            <v>-1920.0774498656669</v>
          </cell>
          <cell r="BX33">
            <v>445375.23582299205</v>
          </cell>
          <cell r="BY33">
            <v>4466.6768285150711</v>
          </cell>
          <cell r="BZ33" t="str">
            <v>Y</v>
          </cell>
          <cell r="CA33">
            <v>4498.7397557877985</v>
          </cell>
          <cell r="CB33">
            <v>4.1419339910267139E-2</v>
          </cell>
          <cell r="CC33">
            <v>0</v>
          </cell>
          <cell r="CD33">
            <v>445375.23582299205</v>
          </cell>
        </row>
        <row r="34">
          <cell r="A34">
            <v>50</v>
          </cell>
          <cell r="B34">
            <v>0</v>
          </cell>
          <cell r="C34">
            <v>124735</v>
          </cell>
          <cell r="D34">
            <v>9353093</v>
          </cell>
          <cell r="E34" t="str">
            <v>Kelsale Church of England Voluntary Controlled Primary School</v>
          </cell>
          <cell r="F34">
            <v>162</v>
          </cell>
          <cell r="G34">
            <v>162</v>
          </cell>
          <cell r="H34">
            <v>0</v>
          </cell>
          <cell r="I34">
            <v>449355.60000000003</v>
          </cell>
          <cell r="J34">
            <v>0</v>
          </cell>
          <cell r="K34">
            <v>0</v>
          </cell>
          <cell r="L34">
            <v>8800.0000000000164</v>
          </cell>
          <cell r="M34">
            <v>0</v>
          </cell>
          <cell r="N34">
            <v>19753.548387096773</v>
          </cell>
          <cell r="O34">
            <v>0</v>
          </cell>
          <cell r="P34">
            <v>1620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51588.782608695699</v>
          </cell>
          <cell r="AF34">
            <v>0</v>
          </cell>
          <cell r="AG34">
            <v>0</v>
          </cell>
          <cell r="AH34">
            <v>0</v>
          </cell>
          <cell r="AI34">
            <v>110000</v>
          </cell>
          <cell r="AJ34">
            <v>0</v>
          </cell>
          <cell r="AK34">
            <v>0</v>
          </cell>
          <cell r="AL34">
            <v>0</v>
          </cell>
          <cell r="AM34">
            <v>13613.04</v>
          </cell>
          <cell r="AN34">
            <v>0</v>
          </cell>
          <cell r="AO34">
            <v>0</v>
          </cell>
          <cell r="AP34">
            <v>0</v>
          </cell>
          <cell r="AQ34">
            <v>0</v>
          </cell>
          <cell r="AR34">
            <v>0</v>
          </cell>
          <cell r="AS34">
            <v>0</v>
          </cell>
          <cell r="AT34">
            <v>0</v>
          </cell>
          <cell r="AU34">
            <v>0</v>
          </cell>
          <cell r="AV34">
            <v>449355.60000000003</v>
          </cell>
          <cell r="AW34">
            <v>81762.330995792494</v>
          </cell>
          <cell r="AX34">
            <v>123613.04000000001</v>
          </cell>
          <cell r="AY34">
            <v>76674.5568022441</v>
          </cell>
          <cell r="AZ34">
            <v>654730.97099579254</v>
          </cell>
          <cell r="BA34">
            <v>641117.9309957925</v>
          </cell>
          <cell r="BB34">
            <v>3500</v>
          </cell>
          <cell r="BC34">
            <v>567000</v>
          </cell>
          <cell r="BD34">
            <v>0</v>
          </cell>
          <cell r="BE34">
            <v>0</v>
          </cell>
          <cell r="BF34">
            <v>654730.97099579254</v>
          </cell>
          <cell r="BG34" t="str">
            <v/>
          </cell>
          <cell r="BH34" t="str">
            <v/>
          </cell>
          <cell r="BI34" t="str">
            <v/>
          </cell>
          <cell r="BJ34" t="str">
            <v/>
          </cell>
          <cell r="BK34" t="str">
            <v/>
          </cell>
          <cell r="BL34">
            <v>654730.97099579254</v>
          </cell>
          <cell r="BM34">
            <v>654730.97099579254</v>
          </cell>
          <cell r="BN34">
            <v>0</v>
          </cell>
          <cell r="BO34">
            <v>580613.04</v>
          </cell>
          <cell r="BP34">
            <v>457000.00000000006</v>
          </cell>
          <cell r="BQ34">
            <v>531117.9309957925</v>
          </cell>
          <cell r="BR34">
            <v>3278.505746887608</v>
          </cell>
          <cell r="BS34">
            <v>3165.0549145695363</v>
          </cell>
          <cell r="BT34">
            <v>3.5844822721978448E-2</v>
          </cell>
          <cell r="BU34">
            <v>-3.5177141209136154E-3</v>
          </cell>
          <cell r="BV34">
            <v>0</v>
          </cell>
          <cell r="BW34">
            <v>-1803.6688553646236</v>
          </cell>
          <cell r="BX34">
            <v>652927.30214042787</v>
          </cell>
          <cell r="BY34">
            <v>3946.3843342001719</v>
          </cell>
          <cell r="BZ34" t="str">
            <v>Y</v>
          </cell>
          <cell r="CA34">
            <v>4030.4154453112833</v>
          </cell>
          <cell r="CB34">
            <v>1.2223737443014082E-2</v>
          </cell>
          <cell r="CC34">
            <v>-4307.58</v>
          </cell>
          <cell r="CD34">
            <v>648619.72214042791</v>
          </cell>
        </row>
        <row r="35">
          <cell r="A35">
            <v>52</v>
          </cell>
          <cell r="B35" t="str">
            <v>Recoupment Academy</v>
          </cell>
          <cell r="C35">
            <v>141172</v>
          </cell>
          <cell r="D35">
            <v>9352043</v>
          </cell>
          <cell r="E35" t="str">
            <v>Kessingland Church of England Primary Academy</v>
          </cell>
          <cell r="F35">
            <v>225</v>
          </cell>
          <cell r="G35">
            <v>225</v>
          </cell>
          <cell r="H35">
            <v>0</v>
          </cell>
          <cell r="I35">
            <v>624105</v>
          </cell>
          <cell r="J35">
            <v>0</v>
          </cell>
          <cell r="K35">
            <v>0</v>
          </cell>
          <cell r="L35">
            <v>35200.000000000044</v>
          </cell>
          <cell r="M35">
            <v>0</v>
          </cell>
          <cell r="N35">
            <v>54648.471615720518</v>
          </cell>
          <cell r="O35">
            <v>0</v>
          </cell>
          <cell r="P35">
            <v>599.99999999999852</v>
          </cell>
          <cell r="Q35">
            <v>16560.000000000018</v>
          </cell>
          <cell r="R35">
            <v>22680.000000000004</v>
          </cell>
          <cell r="S35">
            <v>0</v>
          </cell>
          <cell r="T35">
            <v>1259.9999999999968</v>
          </cell>
          <cell r="U35">
            <v>1150.0000000000002</v>
          </cell>
          <cell r="V35">
            <v>0</v>
          </cell>
          <cell r="W35">
            <v>0</v>
          </cell>
          <cell r="X35">
            <v>0</v>
          </cell>
          <cell r="Y35">
            <v>0</v>
          </cell>
          <cell r="Z35">
            <v>0</v>
          </cell>
          <cell r="AA35">
            <v>0</v>
          </cell>
          <cell r="AB35">
            <v>2971.1538461538412</v>
          </cell>
          <cell r="AC35">
            <v>0</v>
          </cell>
          <cell r="AD35">
            <v>0</v>
          </cell>
          <cell r="AE35">
            <v>127485.2331606217</v>
          </cell>
          <cell r="AF35">
            <v>0</v>
          </cell>
          <cell r="AG35">
            <v>0</v>
          </cell>
          <cell r="AH35">
            <v>0</v>
          </cell>
          <cell r="AI35">
            <v>110000</v>
          </cell>
          <cell r="AJ35">
            <v>0</v>
          </cell>
          <cell r="AK35">
            <v>0</v>
          </cell>
          <cell r="AL35">
            <v>0</v>
          </cell>
          <cell r="AM35">
            <v>5549.3169199999993</v>
          </cell>
          <cell r="AN35">
            <v>0</v>
          </cell>
          <cell r="AO35">
            <v>0</v>
          </cell>
          <cell r="AP35">
            <v>0</v>
          </cell>
          <cell r="AQ35">
            <v>0</v>
          </cell>
          <cell r="AR35">
            <v>0</v>
          </cell>
          <cell r="AS35">
            <v>0</v>
          </cell>
          <cell r="AT35">
            <v>0</v>
          </cell>
          <cell r="AU35">
            <v>0</v>
          </cell>
          <cell r="AV35">
            <v>624105</v>
          </cell>
          <cell r="AW35">
            <v>262554.85862249613</v>
          </cell>
          <cell r="AX35">
            <v>115549.31692</v>
          </cell>
          <cell r="AY35">
            <v>203533.46896848199</v>
          </cell>
          <cell r="AZ35">
            <v>1002209.1755424961</v>
          </cell>
          <cell r="BA35">
            <v>996659.85862249613</v>
          </cell>
          <cell r="BB35">
            <v>3500</v>
          </cell>
          <cell r="BC35">
            <v>787500</v>
          </cell>
          <cell r="BD35">
            <v>0</v>
          </cell>
          <cell r="BE35">
            <v>0</v>
          </cell>
          <cell r="BF35">
            <v>1002209.1755424961</v>
          </cell>
          <cell r="BG35" t="str">
            <v/>
          </cell>
          <cell r="BH35" t="str">
            <v/>
          </cell>
          <cell r="BI35" t="str">
            <v/>
          </cell>
          <cell r="BJ35" t="str">
            <v/>
          </cell>
          <cell r="BK35" t="str">
            <v/>
          </cell>
          <cell r="BL35">
            <v>1002209.1755424961</v>
          </cell>
          <cell r="BM35">
            <v>1002209.1755424961</v>
          </cell>
          <cell r="BN35">
            <v>0</v>
          </cell>
          <cell r="BO35">
            <v>793049.31692000001</v>
          </cell>
          <cell r="BP35">
            <v>677500</v>
          </cell>
          <cell r="BQ35">
            <v>886659.85862249613</v>
          </cell>
          <cell r="BR35">
            <v>3940.7104827666494</v>
          </cell>
          <cell r="BS35">
            <v>3635.7586377777779</v>
          </cell>
          <cell r="BT35">
            <v>8.3875712160932092E-2</v>
          </cell>
          <cell r="BU35">
            <v>-8.2313359270510412E-3</v>
          </cell>
          <cell r="BV35">
            <v>0</v>
          </cell>
          <cell r="BW35">
            <v>-6733.6089068759347</v>
          </cell>
          <cell r="BX35">
            <v>995475.5666356202</v>
          </cell>
          <cell r="BY35">
            <v>4399.6722209583122</v>
          </cell>
          <cell r="BZ35" t="str">
            <v>Y</v>
          </cell>
          <cell r="CA35">
            <v>4424.3358517138677</v>
          </cell>
          <cell r="CB35">
            <v>6.6418464739816274E-2</v>
          </cell>
          <cell r="CC35">
            <v>0</v>
          </cell>
          <cell r="CD35">
            <v>995475.5666356202</v>
          </cell>
        </row>
        <row r="36">
          <cell r="A36">
            <v>56</v>
          </cell>
          <cell r="B36" t="str">
            <v>Recoupment Academy</v>
          </cell>
          <cell r="C36">
            <v>145693</v>
          </cell>
          <cell r="D36">
            <v>9353331</v>
          </cell>
          <cell r="E36" t="str">
            <v>All Saints Church of England Primary School, Laxfield</v>
          </cell>
          <cell r="F36">
            <v>118</v>
          </cell>
          <cell r="G36">
            <v>118</v>
          </cell>
          <cell r="H36">
            <v>0</v>
          </cell>
          <cell r="I36">
            <v>327308.40000000002</v>
          </cell>
          <cell r="J36">
            <v>0</v>
          </cell>
          <cell r="K36">
            <v>0</v>
          </cell>
          <cell r="L36">
            <v>2639.9999999999977</v>
          </cell>
          <cell r="M36">
            <v>0</v>
          </cell>
          <cell r="N36">
            <v>6939.8019801980199</v>
          </cell>
          <cell r="O36">
            <v>0</v>
          </cell>
          <cell r="P36">
            <v>200</v>
          </cell>
          <cell r="Q36">
            <v>0</v>
          </cell>
          <cell r="R36">
            <v>0</v>
          </cell>
          <cell r="S36">
            <v>390</v>
          </cell>
          <cell r="T36">
            <v>0</v>
          </cell>
          <cell r="U36">
            <v>0</v>
          </cell>
          <cell r="V36">
            <v>0</v>
          </cell>
          <cell r="W36">
            <v>0</v>
          </cell>
          <cell r="X36">
            <v>0</v>
          </cell>
          <cell r="Y36">
            <v>0</v>
          </cell>
          <cell r="Z36">
            <v>0</v>
          </cell>
          <cell r="AA36">
            <v>0</v>
          </cell>
          <cell r="AB36">
            <v>0</v>
          </cell>
          <cell r="AC36">
            <v>0</v>
          </cell>
          <cell r="AD36">
            <v>0</v>
          </cell>
          <cell r="AE36">
            <v>38901.935483870926</v>
          </cell>
          <cell r="AF36">
            <v>0</v>
          </cell>
          <cell r="AG36">
            <v>0</v>
          </cell>
          <cell r="AH36">
            <v>0</v>
          </cell>
          <cell r="AI36">
            <v>110000</v>
          </cell>
          <cell r="AJ36">
            <v>10614.152202937246</v>
          </cell>
          <cell r="AK36">
            <v>0</v>
          </cell>
          <cell r="AL36">
            <v>0</v>
          </cell>
          <cell r="AM36">
            <v>2015.384</v>
          </cell>
          <cell r="AN36">
            <v>0</v>
          </cell>
          <cell r="AO36">
            <v>0</v>
          </cell>
          <cell r="AP36">
            <v>0</v>
          </cell>
          <cell r="AQ36">
            <v>0</v>
          </cell>
          <cell r="AR36">
            <v>0</v>
          </cell>
          <cell r="AS36">
            <v>0</v>
          </cell>
          <cell r="AT36">
            <v>0</v>
          </cell>
          <cell r="AU36">
            <v>0</v>
          </cell>
          <cell r="AV36">
            <v>327308.40000000002</v>
          </cell>
          <cell r="AW36">
            <v>49071.737464068945</v>
          </cell>
          <cell r="AX36">
            <v>122629.53620293725</v>
          </cell>
          <cell r="AY36">
            <v>53985.836473969932</v>
          </cell>
          <cell r="AZ36">
            <v>499009.67366700619</v>
          </cell>
          <cell r="BA36">
            <v>496994.28966700617</v>
          </cell>
          <cell r="BB36">
            <v>3500</v>
          </cell>
          <cell r="BC36">
            <v>413000</v>
          </cell>
          <cell r="BD36">
            <v>0</v>
          </cell>
          <cell r="BE36">
            <v>0</v>
          </cell>
          <cell r="BF36">
            <v>499009.67366700619</v>
          </cell>
          <cell r="BG36" t="str">
            <v/>
          </cell>
          <cell r="BH36" t="str">
            <v/>
          </cell>
          <cell r="BI36" t="str">
            <v/>
          </cell>
          <cell r="BJ36" t="str">
            <v/>
          </cell>
          <cell r="BK36" t="str">
            <v/>
          </cell>
          <cell r="BL36">
            <v>499009.67366700619</v>
          </cell>
          <cell r="BM36">
            <v>499009.67366700619</v>
          </cell>
          <cell r="BN36">
            <v>0</v>
          </cell>
          <cell r="BO36">
            <v>415015.38400000002</v>
          </cell>
          <cell r="BP36">
            <v>292385.84779706277</v>
          </cell>
          <cell r="BQ36">
            <v>376380.13746406895</v>
          </cell>
          <cell r="BR36">
            <v>3189.6621818988892</v>
          </cell>
          <cell r="BS36">
            <v>3055.5775884332957</v>
          </cell>
          <cell r="BT36">
            <v>4.3881914166788855E-2</v>
          </cell>
          <cell r="BU36">
            <v>-4.3064525751604077E-3</v>
          </cell>
          <cell r="BV36">
            <v>0</v>
          </cell>
          <cell r="BW36">
            <v>-1552.7265969686973</v>
          </cell>
          <cell r="BX36">
            <v>497456.94707003748</v>
          </cell>
          <cell r="BY36">
            <v>4198.6573141528597</v>
          </cell>
          <cell r="BZ36" t="str">
            <v>Y</v>
          </cell>
          <cell r="CA36">
            <v>4215.7368395765889</v>
          </cell>
          <cell r="CB36">
            <v>-4.3817849559401045E-3</v>
          </cell>
          <cell r="CC36">
            <v>0</v>
          </cell>
          <cell r="CD36">
            <v>497456.94707003748</v>
          </cell>
        </row>
        <row r="37">
          <cell r="A37">
            <v>57</v>
          </cell>
          <cell r="B37" t="str">
            <v>Recoupment Academy</v>
          </cell>
          <cell r="C37">
            <v>141554</v>
          </cell>
          <cell r="D37">
            <v>9352091</v>
          </cell>
          <cell r="E37" t="str">
            <v>Leiston Primary School</v>
          </cell>
          <cell r="F37">
            <v>249</v>
          </cell>
          <cell r="G37">
            <v>249</v>
          </cell>
          <cell r="H37">
            <v>0</v>
          </cell>
          <cell r="I37">
            <v>690676.20000000007</v>
          </cell>
          <cell r="J37">
            <v>0</v>
          </cell>
          <cell r="K37">
            <v>0</v>
          </cell>
          <cell r="L37">
            <v>16279.999999999984</v>
          </cell>
          <cell r="M37">
            <v>0</v>
          </cell>
          <cell r="N37">
            <v>40808.871595330733</v>
          </cell>
          <cell r="O37">
            <v>0</v>
          </cell>
          <cell r="P37">
            <v>18199.999999999989</v>
          </cell>
          <cell r="Q37">
            <v>0</v>
          </cell>
          <cell r="R37">
            <v>0</v>
          </cell>
          <cell r="S37">
            <v>0</v>
          </cell>
          <cell r="T37">
            <v>0</v>
          </cell>
          <cell r="U37">
            <v>0</v>
          </cell>
          <cell r="V37">
            <v>0</v>
          </cell>
          <cell r="W37">
            <v>0</v>
          </cell>
          <cell r="X37">
            <v>0</v>
          </cell>
          <cell r="Y37">
            <v>0</v>
          </cell>
          <cell r="Z37">
            <v>0</v>
          </cell>
          <cell r="AA37">
            <v>0</v>
          </cell>
          <cell r="AB37">
            <v>607.74881516587743</v>
          </cell>
          <cell r="AC37">
            <v>0</v>
          </cell>
          <cell r="AD37">
            <v>0</v>
          </cell>
          <cell r="AE37">
            <v>83596.637681159395</v>
          </cell>
          <cell r="AF37">
            <v>0</v>
          </cell>
          <cell r="AG37">
            <v>0</v>
          </cell>
          <cell r="AH37">
            <v>0</v>
          </cell>
          <cell r="AI37">
            <v>110000</v>
          </cell>
          <cell r="AJ37">
            <v>0</v>
          </cell>
          <cell r="AK37">
            <v>0</v>
          </cell>
          <cell r="AL37">
            <v>0</v>
          </cell>
          <cell r="AM37">
            <v>3593.7505799999999</v>
          </cell>
          <cell r="AN37">
            <v>0</v>
          </cell>
          <cell r="AO37">
            <v>0</v>
          </cell>
          <cell r="AP37">
            <v>0</v>
          </cell>
          <cell r="AQ37">
            <v>0</v>
          </cell>
          <cell r="AR37">
            <v>0</v>
          </cell>
          <cell r="AS37">
            <v>0</v>
          </cell>
          <cell r="AT37">
            <v>0</v>
          </cell>
          <cell r="AU37">
            <v>0</v>
          </cell>
          <cell r="AV37">
            <v>690676.20000000007</v>
          </cell>
          <cell r="AW37">
            <v>159493.25809165597</v>
          </cell>
          <cell r="AX37">
            <v>113593.75057999999</v>
          </cell>
          <cell r="AY37">
            <v>131240.07347882475</v>
          </cell>
          <cell r="AZ37">
            <v>963763.20867165597</v>
          </cell>
          <cell r="BA37">
            <v>960169.45809165598</v>
          </cell>
          <cell r="BB37">
            <v>3500</v>
          </cell>
          <cell r="BC37">
            <v>871500</v>
          </cell>
          <cell r="BD37">
            <v>0</v>
          </cell>
          <cell r="BE37">
            <v>0</v>
          </cell>
          <cell r="BF37">
            <v>963763.20867165597</v>
          </cell>
          <cell r="BG37" t="str">
            <v/>
          </cell>
          <cell r="BH37" t="str">
            <v/>
          </cell>
          <cell r="BI37" t="str">
            <v/>
          </cell>
          <cell r="BJ37" t="str">
            <v/>
          </cell>
          <cell r="BK37" t="str">
            <v/>
          </cell>
          <cell r="BL37">
            <v>963763.20867165597</v>
          </cell>
          <cell r="BM37">
            <v>963763.20867165609</v>
          </cell>
          <cell r="BN37">
            <v>0</v>
          </cell>
          <cell r="BO37">
            <v>875093.75057999999</v>
          </cell>
          <cell r="BP37">
            <v>761500</v>
          </cell>
          <cell r="BQ37">
            <v>850169.45809165598</v>
          </cell>
          <cell r="BR37">
            <v>3414.3351730588593</v>
          </cell>
          <cell r="BS37">
            <v>3329.8007509652507</v>
          </cell>
          <cell r="BT37">
            <v>2.5387231373860286E-2</v>
          </cell>
          <cell r="BU37">
            <v>-2.4914343415059388E-3</v>
          </cell>
          <cell r="BV37">
            <v>0</v>
          </cell>
          <cell r="BW37">
            <v>-2065.6990053904456</v>
          </cell>
          <cell r="BX37">
            <v>961697.50966626557</v>
          </cell>
          <cell r="BY37">
            <v>3847.806261390625</v>
          </cell>
          <cell r="BZ37" t="str">
            <v>Y</v>
          </cell>
          <cell r="CA37">
            <v>3862.2389946436369</v>
          </cell>
          <cell r="CB37">
            <v>2.4986418662385601E-2</v>
          </cell>
          <cell r="CC37">
            <v>0</v>
          </cell>
          <cell r="CD37">
            <v>961697.50966626557</v>
          </cell>
        </row>
        <row r="38">
          <cell r="A38">
            <v>59</v>
          </cell>
          <cell r="B38" t="str">
            <v>Recoupment Academy</v>
          </cell>
          <cell r="C38">
            <v>141736</v>
          </cell>
          <cell r="D38">
            <v>9352053</v>
          </cell>
          <cell r="E38" t="str">
            <v>Dell Primary School</v>
          </cell>
          <cell r="F38">
            <v>392</v>
          </cell>
          <cell r="G38">
            <v>392</v>
          </cell>
          <cell r="H38">
            <v>0</v>
          </cell>
          <cell r="I38">
            <v>1087329.6000000001</v>
          </cell>
          <cell r="J38">
            <v>0</v>
          </cell>
          <cell r="K38">
            <v>0</v>
          </cell>
          <cell r="L38">
            <v>36080.000000000036</v>
          </cell>
          <cell r="M38">
            <v>0</v>
          </cell>
          <cell r="N38">
            <v>55152.357320099261</v>
          </cell>
          <cell r="O38">
            <v>0</v>
          </cell>
          <cell r="P38">
            <v>7274.2268041237139</v>
          </cell>
          <cell r="Q38">
            <v>1939.7938144329871</v>
          </cell>
          <cell r="R38">
            <v>44372.783505154686</v>
          </cell>
          <cell r="S38">
            <v>3940.2061855670163</v>
          </cell>
          <cell r="T38">
            <v>14851.546391752576</v>
          </cell>
          <cell r="U38">
            <v>1742.7835051546397</v>
          </cell>
          <cell r="V38">
            <v>0</v>
          </cell>
          <cell r="W38">
            <v>0</v>
          </cell>
          <cell r="X38">
            <v>0</v>
          </cell>
          <cell r="Y38">
            <v>0</v>
          </cell>
          <cell r="Z38">
            <v>0</v>
          </cell>
          <cell r="AA38">
            <v>0</v>
          </cell>
          <cell r="AB38">
            <v>3490.7204610951107</v>
          </cell>
          <cell r="AC38">
            <v>0</v>
          </cell>
          <cell r="AD38">
            <v>0</v>
          </cell>
          <cell r="AE38">
            <v>148207.72254335263</v>
          </cell>
          <cell r="AF38">
            <v>0</v>
          </cell>
          <cell r="AG38">
            <v>0</v>
          </cell>
          <cell r="AH38">
            <v>0</v>
          </cell>
          <cell r="AI38">
            <v>110000</v>
          </cell>
          <cell r="AJ38">
            <v>0</v>
          </cell>
          <cell r="AK38">
            <v>0</v>
          </cell>
          <cell r="AL38">
            <v>0</v>
          </cell>
          <cell r="AM38">
            <v>4454.1928200000002</v>
          </cell>
          <cell r="AN38">
            <v>0</v>
          </cell>
          <cell r="AO38">
            <v>0</v>
          </cell>
          <cell r="AP38">
            <v>0</v>
          </cell>
          <cell r="AQ38">
            <v>0</v>
          </cell>
          <cell r="AR38">
            <v>0</v>
          </cell>
          <cell r="AS38">
            <v>0</v>
          </cell>
          <cell r="AT38">
            <v>0</v>
          </cell>
          <cell r="AU38">
            <v>0</v>
          </cell>
          <cell r="AV38">
            <v>1087329.6000000001</v>
          </cell>
          <cell r="AW38">
            <v>317052.14053073263</v>
          </cell>
          <cell r="AX38">
            <v>114454.19282</v>
          </cell>
          <cell r="AY38">
            <v>240883.57130649508</v>
          </cell>
          <cell r="AZ38">
            <v>1518835.9333507328</v>
          </cell>
          <cell r="BA38">
            <v>1514381.7405307328</v>
          </cell>
          <cell r="BB38">
            <v>3500</v>
          </cell>
          <cell r="BC38">
            <v>1372000</v>
          </cell>
          <cell r="BD38">
            <v>0</v>
          </cell>
          <cell r="BE38">
            <v>0</v>
          </cell>
          <cell r="BF38">
            <v>1518835.9333507328</v>
          </cell>
          <cell r="BG38" t="str">
            <v/>
          </cell>
          <cell r="BH38" t="str">
            <v/>
          </cell>
          <cell r="BI38" t="str">
            <v/>
          </cell>
          <cell r="BJ38" t="str">
            <v/>
          </cell>
          <cell r="BK38" t="str">
            <v/>
          </cell>
          <cell r="BL38">
            <v>1518835.9333507328</v>
          </cell>
          <cell r="BM38">
            <v>1518835.933350733</v>
          </cell>
          <cell r="BN38">
            <v>0</v>
          </cell>
          <cell r="BO38">
            <v>1376454.19282</v>
          </cell>
          <cell r="BP38">
            <v>1262000</v>
          </cell>
          <cell r="BQ38">
            <v>1404381.7405307328</v>
          </cell>
          <cell r="BR38">
            <v>3582.6064809457471</v>
          </cell>
          <cell r="BS38">
            <v>3483.0477404466496</v>
          </cell>
          <cell r="BT38">
            <v>2.8583800142323198E-2</v>
          </cell>
          <cell r="BU38">
            <v>-2.8051369697072144E-3</v>
          </cell>
          <cell r="BV38">
            <v>0</v>
          </cell>
          <cell r="BW38">
            <v>-3830.0069857209737</v>
          </cell>
          <cell r="BX38">
            <v>1515005.9263650118</v>
          </cell>
          <cell r="BY38">
            <v>3853.4482998597241</v>
          </cell>
          <cell r="BZ38" t="str">
            <v>Y</v>
          </cell>
          <cell r="CA38">
            <v>3864.8110366454384</v>
          </cell>
          <cell r="CB38">
            <v>2.6015551825309791E-2</v>
          </cell>
          <cell r="CC38">
            <v>0</v>
          </cell>
          <cell r="CD38">
            <v>1515005.9263650118</v>
          </cell>
        </row>
        <row r="39">
          <cell r="A39">
            <v>60</v>
          </cell>
          <cell r="B39" t="str">
            <v>Recoupment Academy</v>
          </cell>
          <cell r="C39">
            <v>142580</v>
          </cell>
          <cell r="D39">
            <v>9352113</v>
          </cell>
          <cell r="E39" t="str">
            <v>Elm Tree Primary School</v>
          </cell>
          <cell r="F39">
            <v>361</v>
          </cell>
          <cell r="G39">
            <v>361</v>
          </cell>
          <cell r="H39">
            <v>0</v>
          </cell>
          <cell r="I39">
            <v>1001341.8</v>
          </cell>
          <cell r="J39">
            <v>0</v>
          </cell>
          <cell r="K39">
            <v>0</v>
          </cell>
          <cell r="L39">
            <v>36519.999999999971</v>
          </cell>
          <cell r="M39">
            <v>0</v>
          </cell>
          <cell r="N39">
            <v>58043.932584269663</v>
          </cell>
          <cell r="O39">
            <v>0</v>
          </cell>
          <cell r="P39">
            <v>11632.222222222215</v>
          </cell>
          <cell r="Q39">
            <v>1684.6666666666626</v>
          </cell>
          <cell r="R39">
            <v>26714.000000000058</v>
          </cell>
          <cell r="S39">
            <v>5475.1666666666688</v>
          </cell>
          <cell r="T39">
            <v>16425.499999999949</v>
          </cell>
          <cell r="U39">
            <v>2882.9861111111136</v>
          </cell>
          <cell r="V39">
            <v>0</v>
          </cell>
          <cell r="W39">
            <v>0</v>
          </cell>
          <cell r="X39">
            <v>0</v>
          </cell>
          <cell r="Y39">
            <v>0</v>
          </cell>
          <cell r="Z39">
            <v>0</v>
          </cell>
          <cell r="AA39">
            <v>0</v>
          </cell>
          <cell r="AB39">
            <v>2414.4805194805217</v>
          </cell>
          <cell r="AC39">
            <v>0</v>
          </cell>
          <cell r="AD39">
            <v>0</v>
          </cell>
          <cell r="AE39">
            <v>142934.48344370848</v>
          </cell>
          <cell r="AF39">
            <v>0</v>
          </cell>
          <cell r="AG39">
            <v>0</v>
          </cell>
          <cell r="AH39">
            <v>0</v>
          </cell>
          <cell r="AI39">
            <v>110000</v>
          </cell>
          <cell r="AJ39">
            <v>0</v>
          </cell>
          <cell r="AK39">
            <v>0</v>
          </cell>
          <cell r="AL39">
            <v>0</v>
          </cell>
          <cell r="AM39">
            <v>6907.66734</v>
          </cell>
          <cell r="AN39">
            <v>0</v>
          </cell>
          <cell r="AO39">
            <v>0</v>
          </cell>
          <cell r="AP39">
            <v>0</v>
          </cell>
          <cell r="AQ39">
            <v>0</v>
          </cell>
          <cell r="AR39">
            <v>0</v>
          </cell>
          <cell r="AS39">
            <v>0</v>
          </cell>
          <cell r="AT39">
            <v>0</v>
          </cell>
          <cell r="AU39">
            <v>0</v>
          </cell>
          <cell r="AV39">
            <v>1001341.8</v>
          </cell>
          <cell r="AW39">
            <v>304727.43821412529</v>
          </cell>
          <cell r="AX39">
            <v>116907.66734</v>
          </cell>
          <cell r="AY39">
            <v>232622.72056917663</v>
          </cell>
          <cell r="AZ39">
            <v>1422976.9055541253</v>
          </cell>
          <cell r="BA39">
            <v>1416069.2382141254</v>
          </cell>
          <cell r="BB39">
            <v>4041.6666666666665</v>
          </cell>
          <cell r="BC39">
            <v>1459041.6666666665</v>
          </cell>
          <cell r="BD39">
            <v>25067.249930648984</v>
          </cell>
          <cell r="BE39">
            <v>17905.178521892132</v>
          </cell>
          <cell r="BF39">
            <v>1465949.3340066664</v>
          </cell>
          <cell r="BG39" t="str">
            <v/>
          </cell>
          <cell r="BH39" t="str">
            <v/>
          </cell>
          <cell r="BI39" t="str">
            <v/>
          </cell>
          <cell r="BJ39" t="str">
            <v/>
          </cell>
          <cell r="BK39" t="str">
            <v/>
          </cell>
          <cell r="BL39">
            <v>1465949.3340066664</v>
          </cell>
          <cell r="BM39">
            <v>1448044.1554847744</v>
          </cell>
          <cell r="BN39">
            <v>17905.178521892132</v>
          </cell>
          <cell r="BO39">
            <v>1465949.3340066664</v>
          </cell>
          <cell r="BP39">
            <v>1349041.6666666665</v>
          </cell>
          <cell r="BQ39">
            <v>1349041.6666666665</v>
          </cell>
          <cell r="BR39">
            <v>3736.9575253924281</v>
          </cell>
          <cell r="BS39">
            <v>3451.7188407624635</v>
          </cell>
          <cell r="BT39">
            <v>8.2636708778678264E-2</v>
          </cell>
          <cell r="BU39">
            <v>-8.1097434804257816E-3</v>
          </cell>
          <cell r="BV39">
            <v>0</v>
          </cell>
          <cell r="BW39">
            <v>0</v>
          </cell>
          <cell r="BX39">
            <v>1465949.3340066664</v>
          </cell>
          <cell r="BY39">
            <v>4041.6666666666661</v>
          </cell>
          <cell r="BZ39" t="str">
            <v>N</v>
          </cell>
          <cell r="CA39">
            <v>4060.8014792428435</v>
          </cell>
          <cell r="CB39">
            <v>7.0287953706375639E-2</v>
          </cell>
          <cell r="CC39">
            <v>0</v>
          </cell>
          <cell r="CD39">
            <v>1465949.3340066664</v>
          </cell>
        </row>
        <row r="40">
          <cell r="A40">
            <v>61</v>
          </cell>
          <cell r="B40" t="str">
            <v>Recoupment Academy</v>
          </cell>
          <cell r="C40">
            <v>140573</v>
          </cell>
          <cell r="D40">
            <v>9352014</v>
          </cell>
          <cell r="E40" t="str">
            <v>Red Oak Primary School</v>
          </cell>
          <cell r="F40">
            <v>396</v>
          </cell>
          <cell r="G40">
            <v>396</v>
          </cell>
          <cell r="H40">
            <v>0</v>
          </cell>
          <cell r="I40">
            <v>1098424.8</v>
          </cell>
          <cell r="J40">
            <v>0</v>
          </cell>
          <cell r="K40">
            <v>0</v>
          </cell>
          <cell r="L40">
            <v>72600.000000000058</v>
          </cell>
          <cell r="M40">
            <v>0</v>
          </cell>
          <cell r="N40">
            <v>109069.14572864323</v>
          </cell>
          <cell r="O40">
            <v>0</v>
          </cell>
          <cell r="P40">
            <v>17199.999999999985</v>
          </cell>
          <cell r="Q40">
            <v>2159.9999999999973</v>
          </cell>
          <cell r="R40">
            <v>21240.000000000004</v>
          </cell>
          <cell r="S40">
            <v>47190.000000000073</v>
          </cell>
          <cell r="T40">
            <v>39060.000000000022</v>
          </cell>
          <cell r="U40">
            <v>4025.0000000000055</v>
          </cell>
          <cell r="V40">
            <v>0</v>
          </cell>
          <cell r="W40">
            <v>0</v>
          </cell>
          <cell r="X40">
            <v>0</v>
          </cell>
          <cell r="Y40">
            <v>0</v>
          </cell>
          <cell r="Z40">
            <v>0</v>
          </cell>
          <cell r="AA40">
            <v>0</v>
          </cell>
          <cell r="AB40">
            <v>7155.7894736842072</v>
          </cell>
          <cell r="AC40">
            <v>0</v>
          </cell>
          <cell r="AD40">
            <v>0</v>
          </cell>
          <cell r="AE40">
            <v>164607.63302752277</v>
          </cell>
          <cell r="AF40">
            <v>0</v>
          </cell>
          <cell r="AG40">
            <v>0</v>
          </cell>
          <cell r="AH40">
            <v>0</v>
          </cell>
          <cell r="AI40">
            <v>110000</v>
          </cell>
          <cell r="AJ40">
            <v>0</v>
          </cell>
          <cell r="AK40">
            <v>0</v>
          </cell>
          <cell r="AL40">
            <v>0</v>
          </cell>
          <cell r="AM40">
            <v>12365.065579999999</v>
          </cell>
          <cell r="AN40">
            <v>0</v>
          </cell>
          <cell r="AO40">
            <v>0</v>
          </cell>
          <cell r="AP40">
            <v>0</v>
          </cell>
          <cell r="AQ40">
            <v>0</v>
          </cell>
          <cell r="AR40">
            <v>0</v>
          </cell>
          <cell r="AS40">
            <v>0</v>
          </cell>
          <cell r="AT40">
            <v>0</v>
          </cell>
          <cell r="AU40">
            <v>0</v>
          </cell>
          <cell r="AV40">
            <v>1098424.8</v>
          </cell>
          <cell r="AW40">
            <v>484307.56822985032</v>
          </cell>
          <cell r="AX40">
            <v>122365.06557999999</v>
          </cell>
          <cell r="AY40">
            <v>330878.70589184447</v>
          </cell>
          <cell r="AZ40">
            <v>1705097.4338098504</v>
          </cell>
          <cell r="BA40">
            <v>1692732.3682298504</v>
          </cell>
          <cell r="BB40">
            <v>3500</v>
          </cell>
          <cell r="BC40">
            <v>1386000</v>
          </cell>
          <cell r="BD40">
            <v>0</v>
          </cell>
          <cell r="BE40">
            <v>0</v>
          </cell>
          <cell r="BF40">
            <v>1705097.4338098504</v>
          </cell>
          <cell r="BG40" t="str">
            <v/>
          </cell>
          <cell r="BH40" t="str">
            <v/>
          </cell>
          <cell r="BI40" t="str">
            <v/>
          </cell>
          <cell r="BJ40" t="str">
            <v/>
          </cell>
          <cell r="BK40" t="str">
            <v/>
          </cell>
          <cell r="BL40">
            <v>1705097.4338098504</v>
          </cell>
          <cell r="BM40">
            <v>1705097.4338098504</v>
          </cell>
          <cell r="BN40">
            <v>0</v>
          </cell>
          <cell r="BO40">
            <v>1398365.0655799999</v>
          </cell>
          <cell r="BP40">
            <v>1276000</v>
          </cell>
          <cell r="BQ40">
            <v>1582732.3682298504</v>
          </cell>
          <cell r="BR40">
            <v>3996.7989096713395</v>
          </cell>
          <cell r="BS40">
            <v>4004.4551473145784</v>
          </cell>
          <cell r="BT40">
            <v>-1.9119299284381416E-3</v>
          </cell>
          <cell r="BU40">
            <v>0</v>
          </cell>
          <cell r="BV40">
            <v>0</v>
          </cell>
          <cell r="BW40">
            <v>0</v>
          </cell>
          <cell r="BX40">
            <v>1705097.4338098504</v>
          </cell>
          <cell r="BY40">
            <v>4274.5766874491173</v>
          </cell>
          <cell r="BZ40" t="str">
            <v>Y</v>
          </cell>
          <cell r="CA40">
            <v>4305.8016005299251</v>
          </cell>
          <cell r="CB40">
            <v>-2.5312971813770124E-3</v>
          </cell>
          <cell r="CC40">
            <v>0</v>
          </cell>
          <cell r="CD40">
            <v>1705097.4338098504</v>
          </cell>
        </row>
        <row r="41">
          <cell r="A41">
            <v>62</v>
          </cell>
          <cell r="B41" t="str">
            <v>Recoupment Academy</v>
          </cell>
          <cell r="C41">
            <v>142187</v>
          </cell>
          <cell r="D41">
            <v>9352104</v>
          </cell>
          <cell r="E41" t="str">
            <v>Gunton Primary Academy</v>
          </cell>
          <cell r="F41">
            <v>314</v>
          </cell>
          <cell r="G41">
            <v>314</v>
          </cell>
          <cell r="H41">
            <v>0</v>
          </cell>
          <cell r="I41">
            <v>870973.20000000007</v>
          </cell>
          <cell r="J41">
            <v>0</v>
          </cell>
          <cell r="K41">
            <v>0</v>
          </cell>
          <cell r="L41">
            <v>22439.999999999989</v>
          </cell>
          <cell r="M41">
            <v>0</v>
          </cell>
          <cell r="N41">
            <v>39672.692307692305</v>
          </cell>
          <cell r="O41">
            <v>0</v>
          </cell>
          <cell r="P41">
            <v>2006.3897763578286</v>
          </cell>
          <cell r="Q41">
            <v>6259.9361022364228</v>
          </cell>
          <cell r="R41">
            <v>1444.6006389776412</v>
          </cell>
          <cell r="S41">
            <v>0</v>
          </cell>
          <cell r="T41">
            <v>29493.929712460107</v>
          </cell>
          <cell r="U41">
            <v>2307.3482428115103</v>
          </cell>
          <cell r="V41">
            <v>0</v>
          </cell>
          <cell r="W41">
            <v>0</v>
          </cell>
          <cell r="X41">
            <v>0</v>
          </cell>
          <cell r="Y41">
            <v>0</v>
          </cell>
          <cell r="Z41">
            <v>0</v>
          </cell>
          <cell r="AA41">
            <v>0</v>
          </cell>
          <cell r="AB41">
            <v>3606.9144981412564</v>
          </cell>
          <cell r="AC41">
            <v>0</v>
          </cell>
          <cell r="AD41">
            <v>0</v>
          </cell>
          <cell r="AE41">
            <v>95666.91320754723</v>
          </cell>
          <cell r="AF41">
            <v>0</v>
          </cell>
          <cell r="AG41">
            <v>0</v>
          </cell>
          <cell r="AH41">
            <v>0</v>
          </cell>
          <cell r="AI41">
            <v>110000</v>
          </cell>
          <cell r="AJ41">
            <v>0</v>
          </cell>
          <cell r="AK41">
            <v>0</v>
          </cell>
          <cell r="AL41">
            <v>0</v>
          </cell>
          <cell r="AM41">
            <v>6848.8818999999994</v>
          </cell>
          <cell r="AN41">
            <v>0</v>
          </cell>
          <cell r="AO41">
            <v>0</v>
          </cell>
          <cell r="AP41">
            <v>0</v>
          </cell>
          <cell r="AQ41">
            <v>0</v>
          </cell>
          <cell r="AR41">
            <v>0</v>
          </cell>
          <cell r="AS41">
            <v>0</v>
          </cell>
          <cell r="AT41">
            <v>0</v>
          </cell>
          <cell r="AU41">
            <v>0</v>
          </cell>
          <cell r="AV41">
            <v>870973.20000000007</v>
          </cell>
          <cell r="AW41">
            <v>202898.7244862243</v>
          </cell>
          <cell r="AX41">
            <v>116848.88189999999</v>
          </cell>
          <cell r="AY41">
            <v>157478.36159781512</v>
          </cell>
          <cell r="AZ41">
            <v>1190720.8063862242</v>
          </cell>
          <cell r="BA41">
            <v>1183871.9244862243</v>
          </cell>
          <cell r="BB41">
            <v>3500</v>
          </cell>
          <cell r="BC41">
            <v>1099000</v>
          </cell>
          <cell r="BD41">
            <v>0</v>
          </cell>
          <cell r="BE41">
            <v>0</v>
          </cell>
          <cell r="BF41">
            <v>1190720.8063862242</v>
          </cell>
          <cell r="BG41" t="str">
            <v/>
          </cell>
          <cell r="BH41" t="str">
            <v/>
          </cell>
          <cell r="BI41" t="str">
            <v/>
          </cell>
          <cell r="BJ41" t="str">
            <v/>
          </cell>
          <cell r="BK41" t="str">
            <v/>
          </cell>
          <cell r="BL41">
            <v>1190720.8063862242</v>
          </cell>
          <cell r="BM41">
            <v>1190720.8063862242</v>
          </cell>
          <cell r="BN41">
            <v>0</v>
          </cell>
          <cell r="BO41">
            <v>1105848.8818999999</v>
          </cell>
          <cell r="BP41">
            <v>988999.99999999988</v>
          </cell>
          <cell r="BQ41">
            <v>1073871.9244862243</v>
          </cell>
          <cell r="BR41">
            <v>3419.9742818032623</v>
          </cell>
          <cell r="BS41">
            <v>3338.0439605177999</v>
          </cell>
          <cell r="BT41">
            <v>2.4544410515418551E-2</v>
          </cell>
          <cell r="BU41">
            <v>-2.4087221780747848E-3</v>
          </cell>
          <cell r="BV41">
            <v>0</v>
          </cell>
          <cell r="BW41">
            <v>-2524.692042993574</v>
          </cell>
          <cell r="BX41">
            <v>1188196.1143432306</v>
          </cell>
          <cell r="BY41">
            <v>3762.2523326217538</v>
          </cell>
          <cell r="BZ41" t="str">
            <v>Y</v>
          </cell>
          <cell r="CA41">
            <v>3784.0640584179318</v>
          </cell>
          <cell r="CB41">
            <v>1.8393616578078253E-2</v>
          </cell>
          <cell r="CC41">
            <v>0</v>
          </cell>
          <cell r="CD41">
            <v>1188196.1143432306</v>
          </cell>
        </row>
        <row r="42">
          <cell r="A42">
            <v>63</v>
          </cell>
          <cell r="B42" t="str">
            <v>Recoupment Academy</v>
          </cell>
          <cell r="C42">
            <v>141983</v>
          </cell>
          <cell r="D42">
            <v>9352056</v>
          </cell>
          <cell r="E42" t="str">
            <v>Phoenix St Peter Academy</v>
          </cell>
          <cell r="F42">
            <v>194</v>
          </cell>
          <cell r="G42">
            <v>194</v>
          </cell>
          <cell r="H42">
            <v>0</v>
          </cell>
          <cell r="I42">
            <v>538117.20000000007</v>
          </cell>
          <cell r="J42">
            <v>0</v>
          </cell>
          <cell r="K42">
            <v>0</v>
          </cell>
          <cell r="L42">
            <v>23320.000000000015</v>
          </cell>
          <cell r="M42">
            <v>0</v>
          </cell>
          <cell r="N42">
            <v>45501.818181818184</v>
          </cell>
          <cell r="O42">
            <v>0</v>
          </cell>
          <cell r="P42">
            <v>12599.999999999996</v>
          </cell>
          <cell r="Q42">
            <v>2160.0000000000009</v>
          </cell>
          <cell r="R42">
            <v>12240.000000000007</v>
          </cell>
          <cell r="S42">
            <v>7020.0000000000027</v>
          </cell>
          <cell r="T42">
            <v>15960.000000000015</v>
          </cell>
          <cell r="U42">
            <v>4024.9999999999973</v>
          </cell>
          <cell r="V42">
            <v>0</v>
          </cell>
          <cell r="W42">
            <v>0</v>
          </cell>
          <cell r="X42">
            <v>0</v>
          </cell>
          <cell r="Y42">
            <v>0</v>
          </cell>
          <cell r="Z42">
            <v>0</v>
          </cell>
          <cell r="AA42">
            <v>0</v>
          </cell>
          <cell r="AB42">
            <v>5167.7586206896576</v>
          </cell>
          <cell r="AC42">
            <v>0</v>
          </cell>
          <cell r="AD42">
            <v>0</v>
          </cell>
          <cell r="AE42">
            <v>88253.439024390202</v>
          </cell>
          <cell r="AF42">
            <v>0</v>
          </cell>
          <cell r="AG42">
            <v>0</v>
          </cell>
          <cell r="AH42">
            <v>0</v>
          </cell>
          <cell r="AI42">
            <v>110000</v>
          </cell>
          <cell r="AJ42">
            <v>0</v>
          </cell>
          <cell r="AK42">
            <v>0</v>
          </cell>
          <cell r="AL42">
            <v>0</v>
          </cell>
          <cell r="AM42">
            <v>4441.7244199999996</v>
          </cell>
          <cell r="AN42">
            <v>0</v>
          </cell>
          <cell r="AO42">
            <v>0</v>
          </cell>
          <cell r="AP42">
            <v>0</v>
          </cell>
          <cell r="AQ42">
            <v>0</v>
          </cell>
          <cell r="AR42">
            <v>0</v>
          </cell>
          <cell r="AS42">
            <v>0</v>
          </cell>
          <cell r="AT42">
            <v>0</v>
          </cell>
          <cell r="AU42">
            <v>0</v>
          </cell>
          <cell r="AV42">
            <v>538117.20000000007</v>
          </cell>
          <cell r="AW42">
            <v>216248.01582689807</v>
          </cell>
          <cell r="AX42">
            <v>114441.72442</v>
          </cell>
          <cell r="AY42">
            <v>159665.8481152993</v>
          </cell>
          <cell r="AZ42">
            <v>868806.9402468981</v>
          </cell>
          <cell r="BA42">
            <v>864365.21582689811</v>
          </cell>
          <cell r="BB42">
            <v>3500</v>
          </cell>
          <cell r="BC42">
            <v>679000</v>
          </cell>
          <cell r="BD42">
            <v>0</v>
          </cell>
          <cell r="BE42">
            <v>0</v>
          </cell>
          <cell r="BF42">
            <v>868806.9402468981</v>
          </cell>
          <cell r="BG42" t="str">
            <v/>
          </cell>
          <cell r="BH42" t="str">
            <v/>
          </cell>
          <cell r="BI42" t="str">
            <v/>
          </cell>
          <cell r="BJ42" t="str">
            <v/>
          </cell>
          <cell r="BK42" t="str">
            <v/>
          </cell>
          <cell r="BL42">
            <v>868806.9402468981</v>
          </cell>
          <cell r="BM42">
            <v>868806.9402468981</v>
          </cell>
          <cell r="BN42">
            <v>0</v>
          </cell>
          <cell r="BO42">
            <v>683441.72441999998</v>
          </cell>
          <cell r="BP42">
            <v>569000</v>
          </cell>
          <cell r="BQ42">
            <v>754365.21582689811</v>
          </cell>
          <cell r="BR42">
            <v>3888.4804939530832</v>
          </cell>
          <cell r="BS42">
            <v>3752.9339974093264</v>
          </cell>
          <cell r="BT42">
            <v>3.611747412486481E-2</v>
          </cell>
          <cell r="BU42">
            <v>-3.5444713934340952E-3</v>
          </cell>
          <cell r="BV42">
            <v>0</v>
          </cell>
          <cell r="BW42">
            <v>-2580.6204358811433</v>
          </cell>
          <cell r="BX42">
            <v>866226.3198110169</v>
          </cell>
          <cell r="BY42">
            <v>4442.1886360361696</v>
          </cell>
          <cell r="BZ42" t="str">
            <v>Y</v>
          </cell>
          <cell r="CA42">
            <v>4465.0841227372002</v>
          </cell>
          <cell r="CB42">
            <v>2.7542506941101941E-2</v>
          </cell>
          <cell r="CC42">
            <v>0</v>
          </cell>
          <cell r="CD42">
            <v>866226.3198110169</v>
          </cell>
        </row>
        <row r="43">
          <cell r="A43">
            <v>64</v>
          </cell>
          <cell r="B43" t="str">
            <v>Recoupment Academy</v>
          </cell>
          <cell r="C43">
            <v>142016</v>
          </cell>
          <cell r="D43">
            <v>9352065</v>
          </cell>
          <cell r="E43" t="str">
            <v>Northfield St Nicholas Primary Academy</v>
          </cell>
          <cell r="F43">
            <v>402</v>
          </cell>
          <cell r="G43">
            <v>402</v>
          </cell>
          <cell r="H43">
            <v>0</v>
          </cell>
          <cell r="I43">
            <v>1115067.6000000001</v>
          </cell>
          <cell r="J43">
            <v>0</v>
          </cell>
          <cell r="K43">
            <v>0</v>
          </cell>
          <cell r="L43">
            <v>56760.000000000051</v>
          </cell>
          <cell r="M43">
            <v>0</v>
          </cell>
          <cell r="N43">
            <v>110940.14742014742</v>
          </cell>
          <cell r="O43">
            <v>0</v>
          </cell>
          <cell r="P43">
            <v>1407.0000000000002</v>
          </cell>
          <cell r="Q43">
            <v>18572.400000000001</v>
          </cell>
          <cell r="R43">
            <v>9768.6</v>
          </cell>
          <cell r="S43">
            <v>1175.8499999999999</v>
          </cell>
          <cell r="T43">
            <v>69224.399999999994</v>
          </cell>
          <cell r="U43">
            <v>38717.625000000007</v>
          </cell>
          <cell r="V43">
            <v>0</v>
          </cell>
          <cell r="W43">
            <v>0</v>
          </cell>
          <cell r="X43">
            <v>0</v>
          </cell>
          <cell r="Y43">
            <v>0</v>
          </cell>
          <cell r="Z43">
            <v>0</v>
          </cell>
          <cell r="AA43">
            <v>0</v>
          </cell>
          <cell r="AB43">
            <v>6639.4460641399319</v>
          </cell>
          <cell r="AC43">
            <v>0</v>
          </cell>
          <cell r="AD43">
            <v>0</v>
          </cell>
          <cell r="AE43">
            <v>179365.52212389364</v>
          </cell>
          <cell r="AF43">
            <v>0</v>
          </cell>
          <cell r="AG43">
            <v>0</v>
          </cell>
          <cell r="AH43">
            <v>0</v>
          </cell>
          <cell r="AI43">
            <v>110000</v>
          </cell>
          <cell r="AJ43">
            <v>0</v>
          </cell>
          <cell r="AK43">
            <v>0</v>
          </cell>
          <cell r="AL43">
            <v>0</v>
          </cell>
          <cell r="AM43">
            <v>7282.8333200000006</v>
          </cell>
          <cell r="AN43">
            <v>0</v>
          </cell>
          <cell r="AO43">
            <v>0</v>
          </cell>
          <cell r="AP43">
            <v>0</v>
          </cell>
          <cell r="AQ43">
            <v>0</v>
          </cell>
          <cell r="AR43">
            <v>0</v>
          </cell>
          <cell r="AS43">
            <v>0</v>
          </cell>
          <cell r="AT43">
            <v>0</v>
          </cell>
          <cell r="AU43">
            <v>0</v>
          </cell>
          <cell r="AV43">
            <v>1115067.6000000001</v>
          </cell>
          <cell r="AW43">
            <v>492570.99060818099</v>
          </cell>
          <cell r="AX43">
            <v>117282.83332000001</v>
          </cell>
          <cell r="AY43">
            <v>342647.53333396732</v>
          </cell>
          <cell r="AZ43">
            <v>1724921.4239281809</v>
          </cell>
          <cell r="BA43">
            <v>1717638.590608181</v>
          </cell>
          <cell r="BB43">
            <v>3500</v>
          </cell>
          <cell r="BC43">
            <v>1407000</v>
          </cell>
          <cell r="BD43">
            <v>0</v>
          </cell>
          <cell r="BE43">
            <v>0</v>
          </cell>
          <cell r="BF43">
            <v>1724921.4239281809</v>
          </cell>
          <cell r="BG43" t="str">
            <v/>
          </cell>
          <cell r="BH43" t="str">
            <v/>
          </cell>
          <cell r="BI43" t="str">
            <v/>
          </cell>
          <cell r="BJ43" t="str">
            <v/>
          </cell>
          <cell r="BK43" t="str">
            <v/>
          </cell>
          <cell r="BL43">
            <v>1724921.4239281809</v>
          </cell>
          <cell r="BM43">
            <v>1724921.4239281812</v>
          </cell>
          <cell r="BN43">
            <v>0</v>
          </cell>
          <cell r="BO43">
            <v>1414282.83332</v>
          </cell>
          <cell r="BP43">
            <v>1297000</v>
          </cell>
          <cell r="BQ43">
            <v>1607638.590608181</v>
          </cell>
          <cell r="BR43">
            <v>3999.1009716621415</v>
          </cell>
          <cell r="BS43">
            <v>4077.7248053921567</v>
          </cell>
          <cell r="BT43">
            <v>-1.9281299617386474E-2</v>
          </cell>
          <cell r="BU43">
            <v>4.2812996173864741E-3</v>
          </cell>
          <cell r="BV43">
            <v>0</v>
          </cell>
          <cell r="BW43">
            <v>7018.1005829513751</v>
          </cell>
          <cell r="BX43">
            <v>1731939.5245111324</v>
          </cell>
          <cell r="BY43">
            <v>4290.1907741072946</v>
          </cell>
          <cell r="BZ43" t="str">
            <v>Y</v>
          </cell>
          <cell r="CA43">
            <v>4308.3072749033145</v>
          </cell>
          <cell r="CB43">
            <v>-1.2942454776359247E-2</v>
          </cell>
          <cell r="CC43">
            <v>0</v>
          </cell>
          <cell r="CD43">
            <v>1731939.5245111324</v>
          </cell>
        </row>
        <row r="44">
          <cell r="A44">
            <v>65</v>
          </cell>
          <cell r="B44" t="str">
            <v>Recoupment Academy</v>
          </cell>
          <cell r="C44">
            <v>145541</v>
          </cell>
          <cell r="D44">
            <v>9352147</v>
          </cell>
          <cell r="E44" t="str">
            <v>Poplars Community Primary School</v>
          </cell>
          <cell r="F44">
            <v>466</v>
          </cell>
          <cell r="G44">
            <v>466</v>
          </cell>
          <cell r="H44">
            <v>0</v>
          </cell>
          <cell r="I44">
            <v>1292590.8</v>
          </cell>
          <cell r="J44">
            <v>0</v>
          </cell>
          <cell r="K44">
            <v>0</v>
          </cell>
          <cell r="L44">
            <v>85800.000000000087</v>
          </cell>
          <cell r="M44">
            <v>0</v>
          </cell>
          <cell r="N44">
            <v>116101.127348643</v>
          </cell>
          <cell r="O44">
            <v>0</v>
          </cell>
          <cell r="P44">
            <v>1599.9999999999973</v>
          </cell>
          <cell r="Q44">
            <v>28320.000000000036</v>
          </cell>
          <cell r="R44">
            <v>12960.000000000005</v>
          </cell>
          <cell r="S44">
            <v>390.0000000000008</v>
          </cell>
          <cell r="T44">
            <v>74760.000000000073</v>
          </cell>
          <cell r="U44">
            <v>33350.000000000073</v>
          </cell>
          <cell r="V44">
            <v>0</v>
          </cell>
          <cell r="W44">
            <v>0</v>
          </cell>
          <cell r="X44">
            <v>0</v>
          </cell>
          <cell r="Y44">
            <v>0</v>
          </cell>
          <cell r="Z44">
            <v>0</v>
          </cell>
          <cell r="AA44">
            <v>0</v>
          </cell>
          <cell r="AB44">
            <v>10199.575000000001</v>
          </cell>
          <cell r="AC44">
            <v>0</v>
          </cell>
          <cell r="AD44">
            <v>0</v>
          </cell>
          <cell r="AE44">
            <v>207597.02564102571</v>
          </cell>
          <cell r="AF44">
            <v>0</v>
          </cell>
          <cell r="AG44">
            <v>0</v>
          </cell>
          <cell r="AH44">
            <v>0</v>
          </cell>
          <cell r="AI44">
            <v>110000</v>
          </cell>
          <cell r="AJ44">
            <v>0</v>
          </cell>
          <cell r="AK44">
            <v>0</v>
          </cell>
          <cell r="AL44">
            <v>0</v>
          </cell>
          <cell r="AM44">
            <v>49124.985000000001</v>
          </cell>
          <cell r="AN44">
            <v>0</v>
          </cell>
          <cell r="AO44">
            <v>0</v>
          </cell>
          <cell r="AP44">
            <v>0</v>
          </cell>
          <cell r="AQ44">
            <v>0</v>
          </cell>
          <cell r="AR44">
            <v>0</v>
          </cell>
          <cell r="AS44">
            <v>0</v>
          </cell>
          <cell r="AT44">
            <v>0</v>
          </cell>
          <cell r="AU44">
            <v>0</v>
          </cell>
          <cell r="AV44">
            <v>1292590.8</v>
          </cell>
          <cell r="AW44">
            <v>571077.72798966896</v>
          </cell>
          <cell r="AX44">
            <v>159124.98499999999</v>
          </cell>
          <cell r="AY44">
            <v>394236.58931534737</v>
          </cell>
          <cell r="AZ44">
            <v>2022793.5129896691</v>
          </cell>
          <cell r="BA44">
            <v>1973668.527989669</v>
          </cell>
          <cell r="BB44">
            <v>3500</v>
          </cell>
          <cell r="BC44">
            <v>1631000</v>
          </cell>
          <cell r="BD44">
            <v>0</v>
          </cell>
          <cell r="BE44">
            <v>0</v>
          </cell>
          <cell r="BF44">
            <v>2022793.5129896691</v>
          </cell>
          <cell r="BG44" t="str">
            <v/>
          </cell>
          <cell r="BH44" t="str">
            <v/>
          </cell>
          <cell r="BI44" t="str">
            <v/>
          </cell>
          <cell r="BJ44" t="str">
            <v/>
          </cell>
          <cell r="BK44" t="str">
            <v/>
          </cell>
          <cell r="BL44">
            <v>2022793.5129896691</v>
          </cell>
          <cell r="BM44">
            <v>2022793.5129896686</v>
          </cell>
          <cell r="BN44">
            <v>0</v>
          </cell>
          <cell r="BO44">
            <v>1680124.9850000001</v>
          </cell>
          <cell r="BP44">
            <v>1521000</v>
          </cell>
          <cell r="BQ44">
            <v>1863668.527989669</v>
          </cell>
          <cell r="BR44">
            <v>3999.2886866731096</v>
          </cell>
          <cell r="BS44">
            <v>3908.2612041237112</v>
          </cell>
          <cell r="BT44">
            <v>2.3291043713596443E-2</v>
          </cell>
          <cell r="BU44">
            <v>-2.2857201442343282E-3</v>
          </cell>
          <cell r="BV44">
            <v>0</v>
          </cell>
          <cell r="BW44">
            <v>-4162.8671752489063</v>
          </cell>
          <cell r="BX44">
            <v>2018630.6458144202</v>
          </cell>
          <cell r="BY44">
            <v>4226.406997455837</v>
          </cell>
          <cell r="BZ44" t="str">
            <v>Y</v>
          </cell>
          <cell r="CA44">
            <v>4331.8254202026183</v>
          </cell>
          <cell r="CB44">
            <v>2.306278739150236E-2</v>
          </cell>
          <cell r="CC44">
            <v>0</v>
          </cell>
          <cell r="CD44">
            <v>2018630.6458144202</v>
          </cell>
        </row>
        <row r="45">
          <cell r="A45">
            <v>67</v>
          </cell>
          <cell r="B45" t="str">
            <v>Recoupment Academy</v>
          </cell>
          <cell r="C45">
            <v>141640</v>
          </cell>
          <cell r="D45">
            <v>9352145</v>
          </cell>
          <cell r="E45" t="str">
            <v>Pakefield Primary School</v>
          </cell>
          <cell r="F45">
            <v>404</v>
          </cell>
          <cell r="G45">
            <v>404</v>
          </cell>
          <cell r="H45">
            <v>0</v>
          </cell>
          <cell r="I45">
            <v>1120615.2000000002</v>
          </cell>
          <cell r="J45">
            <v>0</v>
          </cell>
          <cell r="K45">
            <v>0</v>
          </cell>
          <cell r="L45">
            <v>22000.00000000004</v>
          </cell>
          <cell r="M45">
            <v>0</v>
          </cell>
          <cell r="N45">
            <v>47311.807228915663</v>
          </cell>
          <cell r="O45">
            <v>0</v>
          </cell>
          <cell r="P45">
            <v>9044.7761194030099</v>
          </cell>
          <cell r="Q45">
            <v>13506.865671641821</v>
          </cell>
          <cell r="R45">
            <v>12300.89552238806</v>
          </cell>
          <cell r="S45">
            <v>11366.268656716424</v>
          </cell>
          <cell r="T45">
            <v>5065.0746268656685</v>
          </cell>
          <cell r="U45">
            <v>0</v>
          </cell>
          <cell r="V45">
            <v>0</v>
          </cell>
          <cell r="W45">
            <v>0</v>
          </cell>
          <cell r="X45">
            <v>0</v>
          </cell>
          <cell r="Y45">
            <v>0</v>
          </cell>
          <cell r="Z45">
            <v>0</v>
          </cell>
          <cell r="AA45">
            <v>0</v>
          </cell>
          <cell r="AB45">
            <v>0</v>
          </cell>
          <cell r="AC45">
            <v>0</v>
          </cell>
          <cell r="AD45">
            <v>0</v>
          </cell>
          <cell r="AE45">
            <v>127227.11627906979</v>
          </cell>
          <cell r="AF45">
            <v>0</v>
          </cell>
          <cell r="AG45">
            <v>0</v>
          </cell>
          <cell r="AH45">
            <v>0</v>
          </cell>
          <cell r="AI45">
            <v>110000</v>
          </cell>
          <cell r="AJ45">
            <v>0</v>
          </cell>
          <cell r="AK45">
            <v>0</v>
          </cell>
          <cell r="AL45">
            <v>0</v>
          </cell>
          <cell r="AM45">
            <v>7279.2256600000001</v>
          </cell>
          <cell r="AN45">
            <v>0</v>
          </cell>
          <cell r="AO45">
            <v>0</v>
          </cell>
          <cell r="AP45">
            <v>0</v>
          </cell>
          <cell r="AQ45">
            <v>0</v>
          </cell>
          <cell r="AR45">
            <v>0</v>
          </cell>
          <cell r="AS45">
            <v>0</v>
          </cell>
          <cell r="AT45">
            <v>0</v>
          </cell>
          <cell r="AU45">
            <v>0</v>
          </cell>
          <cell r="AV45">
            <v>1120615.2000000002</v>
          </cell>
          <cell r="AW45">
            <v>247822.80410500045</v>
          </cell>
          <cell r="AX45">
            <v>117279.22566</v>
          </cell>
          <cell r="AY45">
            <v>197523.96019203513</v>
          </cell>
          <cell r="AZ45">
            <v>1485717.2297650008</v>
          </cell>
          <cell r="BA45">
            <v>1478438.0041050008</v>
          </cell>
          <cell r="BB45">
            <v>3500</v>
          </cell>
          <cell r="BC45">
            <v>1414000</v>
          </cell>
          <cell r="BD45">
            <v>0</v>
          </cell>
          <cell r="BE45">
            <v>0</v>
          </cell>
          <cell r="BF45">
            <v>1485717.2297650008</v>
          </cell>
          <cell r="BG45" t="str">
            <v/>
          </cell>
          <cell r="BH45" t="str">
            <v/>
          </cell>
          <cell r="BI45" t="str">
            <v/>
          </cell>
          <cell r="BJ45" t="str">
            <v/>
          </cell>
          <cell r="BK45" t="str">
            <v/>
          </cell>
          <cell r="BL45">
            <v>1485717.2297650008</v>
          </cell>
          <cell r="BM45">
            <v>1485717.2297650008</v>
          </cell>
          <cell r="BN45">
            <v>0</v>
          </cell>
          <cell r="BO45">
            <v>1421279.22566</v>
          </cell>
          <cell r="BP45">
            <v>1304000</v>
          </cell>
          <cell r="BQ45">
            <v>1368438.0041050008</v>
          </cell>
          <cell r="BR45">
            <v>3387.2227824381207</v>
          </cell>
          <cell r="BS45">
            <v>3278.7666561445781</v>
          </cell>
          <cell r="BT45">
            <v>3.3078330258815541E-2</v>
          </cell>
          <cell r="BU45">
            <v>-3.2462180201084582E-3</v>
          </cell>
          <cell r="BV45">
            <v>0</v>
          </cell>
          <cell r="BW45">
            <v>-4300.010926774542</v>
          </cell>
          <cell r="BX45">
            <v>1481417.2188382263</v>
          </cell>
          <cell r="BY45">
            <v>3648.8564187579859</v>
          </cell>
          <cell r="BZ45" t="str">
            <v>Y</v>
          </cell>
          <cell r="CA45">
            <v>3666.8743040550157</v>
          </cell>
          <cell r="CB45">
            <v>2.9734623055434728E-2</v>
          </cell>
          <cell r="CC45">
            <v>0</v>
          </cell>
          <cell r="CD45">
            <v>1481417.2188382263</v>
          </cell>
        </row>
        <row r="46">
          <cell r="A46">
            <v>68</v>
          </cell>
          <cell r="B46" t="str">
            <v>Recoupment Academy</v>
          </cell>
          <cell r="C46">
            <v>145559</v>
          </cell>
          <cell r="D46">
            <v>9352215</v>
          </cell>
          <cell r="E46" t="str">
            <v>Roman Hill Primary School</v>
          </cell>
          <cell r="F46">
            <v>506</v>
          </cell>
          <cell r="G46">
            <v>506</v>
          </cell>
          <cell r="H46">
            <v>0</v>
          </cell>
          <cell r="I46">
            <v>1403542.8</v>
          </cell>
          <cell r="J46">
            <v>0</v>
          </cell>
          <cell r="K46">
            <v>0</v>
          </cell>
          <cell r="L46">
            <v>87999.999999999898</v>
          </cell>
          <cell r="M46">
            <v>0</v>
          </cell>
          <cell r="N46">
            <v>143667.85714285713</v>
          </cell>
          <cell r="O46">
            <v>0</v>
          </cell>
          <cell r="P46">
            <v>2204.3564356435663</v>
          </cell>
          <cell r="Q46">
            <v>6733.3069306930629</v>
          </cell>
          <cell r="R46">
            <v>4689.2673267326654</v>
          </cell>
          <cell r="S46">
            <v>390.77227722772267</v>
          </cell>
          <cell r="T46">
            <v>116991.20792079218</v>
          </cell>
          <cell r="U46">
            <v>82963.960396039562</v>
          </cell>
          <cell r="V46">
            <v>0</v>
          </cell>
          <cell r="W46">
            <v>0</v>
          </cell>
          <cell r="X46">
            <v>0</v>
          </cell>
          <cell r="Y46">
            <v>0</v>
          </cell>
          <cell r="Z46">
            <v>0</v>
          </cell>
          <cell r="AA46">
            <v>0</v>
          </cell>
          <cell r="AB46">
            <v>7155.7894736842072</v>
          </cell>
          <cell r="AC46">
            <v>0</v>
          </cell>
          <cell r="AD46">
            <v>0</v>
          </cell>
          <cell r="AE46">
            <v>193924.5</v>
          </cell>
          <cell r="AF46">
            <v>0</v>
          </cell>
          <cell r="AG46">
            <v>0</v>
          </cell>
          <cell r="AH46">
            <v>0</v>
          </cell>
          <cell r="AI46">
            <v>110000</v>
          </cell>
          <cell r="AJ46">
            <v>0</v>
          </cell>
          <cell r="AK46">
            <v>0</v>
          </cell>
          <cell r="AL46">
            <v>1000</v>
          </cell>
          <cell r="AM46">
            <v>31796.18806</v>
          </cell>
          <cell r="AN46">
            <v>0</v>
          </cell>
          <cell r="AO46">
            <v>0</v>
          </cell>
          <cell r="AP46">
            <v>0</v>
          </cell>
          <cell r="AQ46">
            <v>0</v>
          </cell>
          <cell r="AR46">
            <v>0</v>
          </cell>
          <cell r="AS46">
            <v>0</v>
          </cell>
          <cell r="AT46">
            <v>0</v>
          </cell>
          <cell r="AU46">
            <v>0</v>
          </cell>
          <cell r="AV46">
            <v>1403542.8</v>
          </cell>
          <cell r="AW46">
            <v>646721.01790366997</v>
          </cell>
          <cell r="AX46">
            <v>142796.18806000001</v>
          </cell>
          <cell r="AY46">
            <v>426743.86421499291</v>
          </cell>
          <cell r="AZ46">
            <v>2193060.0059636701</v>
          </cell>
          <cell r="BA46">
            <v>2160263.81790367</v>
          </cell>
          <cell r="BB46">
            <v>3500</v>
          </cell>
          <cell r="BC46">
            <v>1771000</v>
          </cell>
          <cell r="BD46">
            <v>0</v>
          </cell>
          <cell r="BE46">
            <v>0</v>
          </cell>
          <cell r="BF46">
            <v>2193060.0059636701</v>
          </cell>
          <cell r="BG46" t="str">
            <v/>
          </cell>
          <cell r="BH46" t="str">
            <v/>
          </cell>
          <cell r="BI46" t="str">
            <v/>
          </cell>
          <cell r="BJ46" t="str">
            <v/>
          </cell>
          <cell r="BK46" t="str">
            <v/>
          </cell>
          <cell r="BL46">
            <v>2193060.0059636701</v>
          </cell>
          <cell r="BM46">
            <v>2193060.0059636701</v>
          </cell>
          <cell r="BN46">
            <v>0</v>
          </cell>
          <cell r="BO46">
            <v>1803796.1880600001</v>
          </cell>
          <cell r="BP46">
            <v>1662000</v>
          </cell>
          <cell r="BQ46">
            <v>2051263.81790367</v>
          </cell>
          <cell r="BR46">
            <v>4053.8810630507314</v>
          </cell>
          <cell r="BS46">
            <v>4278.6784048192776</v>
          </cell>
          <cell r="BT46">
            <v>-5.2538966591961271E-2</v>
          </cell>
          <cell r="BU46">
            <v>3.7538966591961272E-2</v>
          </cell>
          <cell r="BV46">
            <v>0</v>
          </cell>
          <cell r="BW46">
            <v>81272.285842306053</v>
          </cell>
          <cell r="BX46">
            <v>2274332.2918059761</v>
          </cell>
          <cell r="BY46">
            <v>4429.9132485098344</v>
          </cell>
          <cell r="BZ46" t="str">
            <v>Y</v>
          </cell>
          <cell r="CA46">
            <v>4494.727849418925</v>
          </cell>
          <cell r="CB46">
            <v>-1.4753818994590495E-2</v>
          </cell>
          <cell r="CC46">
            <v>0</v>
          </cell>
          <cell r="CD46">
            <v>2274332.2918059761</v>
          </cell>
        </row>
        <row r="47">
          <cell r="A47">
            <v>70</v>
          </cell>
          <cell r="B47" t="str">
            <v>Recoupment Academy</v>
          </cell>
          <cell r="C47">
            <v>141984</v>
          </cell>
          <cell r="D47">
            <v>9352057</v>
          </cell>
          <cell r="E47" t="str">
            <v>St Margaret's Primary Academy</v>
          </cell>
          <cell r="F47">
            <v>403</v>
          </cell>
          <cell r="G47">
            <v>403</v>
          </cell>
          <cell r="H47">
            <v>0</v>
          </cell>
          <cell r="I47">
            <v>1117841.4000000001</v>
          </cell>
          <cell r="J47">
            <v>0</v>
          </cell>
          <cell r="K47">
            <v>0</v>
          </cell>
          <cell r="L47">
            <v>60720.000000000087</v>
          </cell>
          <cell r="M47">
            <v>0</v>
          </cell>
          <cell r="N47">
            <v>117558.54271356782</v>
          </cell>
          <cell r="O47">
            <v>0</v>
          </cell>
          <cell r="P47">
            <v>3014.9625935162103</v>
          </cell>
          <cell r="Q47">
            <v>29667.231920199472</v>
          </cell>
          <cell r="R47">
            <v>5788.7281795511217</v>
          </cell>
          <cell r="S47">
            <v>0</v>
          </cell>
          <cell r="T47">
            <v>60359.5511221946</v>
          </cell>
          <cell r="U47">
            <v>39295.01246882791</v>
          </cell>
          <cell r="V47">
            <v>0</v>
          </cell>
          <cell r="W47">
            <v>0</v>
          </cell>
          <cell r="X47">
            <v>0</v>
          </cell>
          <cell r="Y47">
            <v>0</v>
          </cell>
          <cell r="Z47">
            <v>0</v>
          </cell>
          <cell r="AA47">
            <v>0</v>
          </cell>
          <cell r="AB47">
            <v>5414.2173913043416</v>
          </cell>
          <cell r="AC47">
            <v>0</v>
          </cell>
          <cell r="AD47">
            <v>0</v>
          </cell>
          <cell r="AE47">
            <v>160307.12574850317</v>
          </cell>
          <cell r="AF47">
            <v>0</v>
          </cell>
          <cell r="AG47">
            <v>0</v>
          </cell>
          <cell r="AH47">
            <v>0</v>
          </cell>
          <cell r="AI47">
            <v>110000</v>
          </cell>
          <cell r="AJ47">
            <v>0</v>
          </cell>
          <cell r="AK47">
            <v>0</v>
          </cell>
          <cell r="AL47">
            <v>0</v>
          </cell>
          <cell r="AM47">
            <v>3911.08158</v>
          </cell>
          <cell r="AN47">
            <v>0</v>
          </cell>
          <cell r="AO47">
            <v>0</v>
          </cell>
          <cell r="AP47">
            <v>0</v>
          </cell>
          <cell r="AQ47">
            <v>0</v>
          </cell>
          <cell r="AR47">
            <v>0</v>
          </cell>
          <cell r="AS47">
            <v>0</v>
          </cell>
          <cell r="AT47">
            <v>0</v>
          </cell>
          <cell r="AU47">
            <v>0</v>
          </cell>
          <cell r="AV47">
            <v>1117841.4000000001</v>
          </cell>
          <cell r="AW47">
            <v>482125.3721376647</v>
          </cell>
          <cell r="AX47">
            <v>113911.08158</v>
          </cell>
          <cell r="AY47">
            <v>328508.14024743176</v>
          </cell>
          <cell r="AZ47">
            <v>1713877.8537176647</v>
          </cell>
          <cell r="BA47">
            <v>1709966.7721376647</v>
          </cell>
          <cell r="BB47">
            <v>3500</v>
          </cell>
          <cell r="BC47">
            <v>1410500</v>
          </cell>
          <cell r="BD47">
            <v>0</v>
          </cell>
          <cell r="BE47">
            <v>0</v>
          </cell>
          <cell r="BF47">
            <v>1713877.8537176647</v>
          </cell>
          <cell r="BG47" t="str">
            <v/>
          </cell>
          <cell r="BH47" t="str">
            <v/>
          </cell>
          <cell r="BI47" t="str">
            <v/>
          </cell>
          <cell r="BJ47" t="str">
            <v/>
          </cell>
          <cell r="BK47" t="str">
            <v/>
          </cell>
          <cell r="BL47">
            <v>1713877.8537176647</v>
          </cell>
          <cell r="BM47">
            <v>1713877.853717665</v>
          </cell>
          <cell r="BN47">
            <v>0</v>
          </cell>
          <cell r="BO47">
            <v>1414411.08158</v>
          </cell>
          <cell r="BP47">
            <v>1300500</v>
          </cell>
          <cell r="BQ47">
            <v>1599966.7721376647</v>
          </cell>
          <cell r="BR47">
            <v>3970.1408737907313</v>
          </cell>
          <cell r="BS47">
            <v>4027.9384701754389</v>
          </cell>
          <cell r="BT47">
            <v>-1.4349175592592928E-2</v>
          </cell>
          <cell r="BU47">
            <v>0</v>
          </cell>
          <cell r="BV47">
            <v>0</v>
          </cell>
          <cell r="BW47">
            <v>0</v>
          </cell>
          <cell r="BX47">
            <v>1713877.8537176647</v>
          </cell>
          <cell r="BY47">
            <v>4243.0937273887466</v>
          </cell>
          <cell r="BZ47" t="str">
            <v>Y</v>
          </cell>
          <cell r="CA47">
            <v>4252.7986444607068</v>
          </cell>
          <cell r="CB47">
            <v>-1.4008157998324E-2</v>
          </cell>
          <cell r="CC47">
            <v>0</v>
          </cell>
          <cell r="CD47">
            <v>1713877.8537176647</v>
          </cell>
        </row>
        <row r="48">
          <cell r="A48">
            <v>72</v>
          </cell>
          <cell r="B48" t="str">
            <v>Recoupment Academy</v>
          </cell>
          <cell r="C48">
            <v>142806</v>
          </cell>
          <cell r="D48">
            <v>9353335</v>
          </cell>
          <cell r="E48" t="str">
            <v>St Mary's Roman Catholic Primary School</v>
          </cell>
          <cell r="F48">
            <v>207</v>
          </cell>
          <cell r="G48">
            <v>207</v>
          </cell>
          <cell r="H48">
            <v>0</v>
          </cell>
          <cell r="I48">
            <v>574176.60000000009</v>
          </cell>
          <cell r="J48">
            <v>0</v>
          </cell>
          <cell r="K48">
            <v>0</v>
          </cell>
          <cell r="L48">
            <v>12320.000000000018</v>
          </cell>
          <cell r="M48">
            <v>0</v>
          </cell>
          <cell r="N48">
            <v>19071.469194312798</v>
          </cell>
          <cell r="O48">
            <v>0</v>
          </cell>
          <cell r="P48">
            <v>12399.999999999984</v>
          </cell>
          <cell r="Q48">
            <v>5999.9999999999809</v>
          </cell>
          <cell r="R48">
            <v>5399.9999999999982</v>
          </cell>
          <cell r="S48">
            <v>3509.9999999999986</v>
          </cell>
          <cell r="T48">
            <v>5880.0000000000009</v>
          </cell>
          <cell r="U48">
            <v>6899.9999999999982</v>
          </cell>
          <cell r="V48">
            <v>0</v>
          </cell>
          <cell r="W48">
            <v>0</v>
          </cell>
          <cell r="X48">
            <v>0</v>
          </cell>
          <cell r="Y48">
            <v>0</v>
          </cell>
          <cell r="Z48">
            <v>0</v>
          </cell>
          <cell r="AA48">
            <v>0</v>
          </cell>
          <cell r="AB48">
            <v>8626.9942196531811</v>
          </cell>
          <cell r="AC48">
            <v>0</v>
          </cell>
          <cell r="AD48">
            <v>0</v>
          </cell>
          <cell r="AE48">
            <v>70918.670454545514</v>
          </cell>
          <cell r="AF48">
            <v>0</v>
          </cell>
          <cell r="AG48">
            <v>0</v>
          </cell>
          <cell r="AH48">
            <v>0</v>
          </cell>
          <cell r="AI48">
            <v>110000</v>
          </cell>
          <cell r="AJ48">
            <v>0</v>
          </cell>
          <cell r="AK48">
            <v>0</v>
          </cell>
          <cell r="AL48">
            <v>0</v>
          </cell>
          <cell r="AM48">
            <v>3194.6698000000001</v>
          </cell>
          <cell r="AN48">
            <v>0</v>
          </cell>
          <cell r="AO48">
            <v>0</v>
          </cell>
          <cell r="AP48">
            <v>0</v>
          </cell>
          <cell r="AQ48">
            <v>0</v>
          </cell>
          <cell r="AR48">
            <v>0</v>
          </cell>
          <cell r="AS48">
            <v>0</v>
          </cell>
          <cell r="AT48">
            <v>0</v>
          </cell>
          <cell r="AU48">
            <v>0</v>
          </cell>
          <cell r="AV48">
            <v>574176.60000000009</v>
          </cell>
          <cell r="AW48">
            <v>151027.13386851148</v>
          </cell>
          <cell r="AX48">
            <v>113194.6698</v>
          </cell>
          <cell r="AY48">
            <v>116658.40505170191</v>
          </cell>
          <cell r="AZ48">
            <v>838398.40366851166</v>
          </cell>
          <cell r="BA48">
            <v>835203.73386851163</v>
          </cell>
          <cell r="BB48">
            <v>3500</v>
          </cell>
          <cell r="BC48">
            <v>724500</v>
          </cell>
          <cell r="BD48">
            <v>0</v>
          </cell>
          <cell r="BE48">
            <v>0</v>
          </cell>
          <cell r="BF48">
            <v>838398.40366851166</v>
          </cell>
          <cell r="BG48" t="str">
            <v/>
          </cell>
          <cell r="BH48" t="str">
            <v/>
          </cell>
          <cell r="BI48" t="str">
            <v/>
          </cell>
          <cell r="BJ48" t="str">
            <v/>
          </cell>
          <cell r="BK48" t="str">
            <v/>
          </cell>
          <cell r="BL48">
            <v>838398.40366851166</v>
          </cell>
          <cell r="BM48">
            <v>838398.40366851166</v>
          </cell>
          <cell r="BN48">
            <v>0</v>
          </cell>
          <cell r="BO48">
            <v>727694.66980000003</v>
          </cell>
          <cell r="BP48">
            <v>614500</v>
          </cell>
          <cell r="BQ48">
            <v>725203.73386851163</v>
          </cell>
          <cell r="BR48">
            <v>3503.3996805242109</v>
          </cell>
          <cell r="BS48">
            <v>3334.5300971563979</v>
          </cell>
          <cell r="BT48">
            <v>5.0642692807547504E-2</v>
          </cell>
          <cell r="BU48">
            <v>-4.9699371368621317E-3</v>
          </cell>
          <cell r="BV48">
            <v>0</v>
          </cell>
          <cell r="BW48">
            <v>-3430.4878275153096</v>
          </cell>
          <cell r="BX48">
            <v>834967.91584099631</v>
          </cell>
          <cell r="BY48">
            <v>4018.2282417439433</v>
          </cell>
          <cell r="BZ48" t="str">
            <v>Y</v>
          </cell>
          <cell r="CA48">
            <v>4033.6614291835572</v>
          </cell>
          <cell r="CB48">
            <v>4.2108872606126058E-2</v>
          </cell>
          <cell r="CC48">
            <v>0</v>
          </cell>
          <cell r="CD48">
            <v>834967.91584099631</v>
          </cell>
        </row>
        <row r="49">
          <cell r="A49">
            <v>73</v>
          </cell>
          <cell r="B49" t="str">
            <v>Recoupment Academy</v>
          </cell>
          <cell r="C49">
            <v>139804</v>
          </cell>
          <cell r="D49">
            <v>9352006</v>
          </cell>
          <cell r="E49" t="str">
            <v>Westwood Primary School</v>
          </cell>
          <cell r="F49">
            <v>206</v>
          </cell>
          <cell r="G49">
            <v>206</v>
          </cell>
          <cell r="H49">
            <v>0</v>
          </cell>
          <cell r="I49">
            <v>571402.80000000005</v>
          </cell>
          <cell r="J49">
            <v>0</v>
          </cell>
          <cell r="K49">
            <v>0</v>
          </cell>
          <cell r="L49">
            <v>31239.999999999975</v>
          </cell>
          <cell r="M49">
            <v>0</v>
          </cell>
          <cell r="N49">
            <v>54289.377990430621</v>
          </cell>
          <cell r="O49">
            <v>0</v>
          </cell>
          <cell r="P49">
            <v>9399.9999999999909</v>
          </cell>
          <cell r="Q49">
            <v>1200.0000000000014</v>
          </cell>
          <cell r="R49">
            <v>9000.0000000000091</v>
          </cell>
          <cell r="S49">
            <v>11309.999999999984</v>
          </cell>
          <cell r="T49">
            <v>20580.000000000007</v>
          </cell>
          <cell r="U49">
            <v>574.99999999999943</v>
          </cell>
          <cell r="V49">
            <v>0</v>
          </cell>
          <cell r="W49">
            <v>0</v>
          </cell>
          <cell r="X49">
            <v>0</v>
          </cell>
          <cell r="Y49">
            <v>0</v>
          </cell>
          <cell r="Z49">
            <v>0</v>
          </cell>
          <cell r="AA49">
            <v>0</v>
          </cell>
          <cell r="AB49">
            <v>5425.0568181818144</v>
          </cell>
          <cell r="AC49">
            <v>0</v>
          </cell>
          <cell r="AD49">
            <v>0</v>
          </cell>
          <cell r="AE49">
            <v>84711.100591715891</v>
          </cell>
          <cell r="AF49">
            <v>0</v>
          </cell>
          <cell r="AG49">
            <v>0</v>
          </cell>
          <cell r="AH49">
            <v>0</v>
          </cell>
          <cell r="AI49">
            <v>110000</v>
          </cell>
          <cell r="AJ49">
            <v>0</v>
          </cell>
          <cell r="AK49">
            <v>0</v>
          </cell>
          <cell r="AL49">
            <v>0</v>
          </cell>
          <cell r="AM49">
            <v>3420.90994</v>
          </cell>
          <cell r="AN49">
            <v>0</v>
          </cell>
          <cell r="AO49">
            <v>0</v>
          </cell>
          <cell r="AP49">
            <v>0</v>
          </cell>
          <cell r="AQ49">
            <v>0</v>
          </cell>
          <cell r="AR49">
            <v>0</v>
          </cell>
          <cell r="AS49">
            <v>0</v>
          </cell>
          <cell r="AT49">
            <v>0</v>
          </cell>
          <cell r="AU49">
            <v>0</v>
          </cell>
          <cell r="AV49">
            <v>571402.80000000005</v>
          </cell>
          <cell r="AW49">
            <v>227730.53540032831</v>
          </cell>
          <cell r="AX49">
            <v>113420.90994</v>
          </cell>
          <cell r="AY49">
            <v>163507.28958693118</v>
          </cell>
          <cell r="AZ49">
            <v>912554.24534032843</v>
          </cell>
          <cell r="BA49">
            <v>909133.33540032839</v>
          </cell>
          <cell r="BB49">
            <v>3500</v>
          </cell>
          <cell r="BC49">
            <v>721000</v>
          </cell>
          <cell r="BD49">
            <v>0</v>
          </cell>
          <cell r="BE49">
            <v>0</v>
          </cell>
          <cell r="BF49">
            <v>912554.24534032843</v>
          </cell>
          <cell r="BG49" t="str">
            <v/>
          </cell>
          <cell r="BH49" t="str">
            <v/>
          </cell>
          <cell r="BI49" t="str">
            <v/>
          </cell>
          <cell r="BJ49" t="str">
            <v/>
          </cell>
          <cell r="BK49" t="str">
            <v/>
          </cell>
          <cell r="BL49">
            <v>912554.24534032843</v>
          </cell>
          <cell r="BM49">
            <v>912554.24534032831</v>
          </cell>
          <cell r="BN49">
            <v>0</v>
          </cell>
          <cell r="BO49">
            <v>724420.90994000004</v>
          </cell>
          <cell r="BP49">
            <v>611000</v>
          </cell>
          <cell r="BQ49">
            <v>799133.33540032839</v>
          </cell>
          <cell r="BR49">
            <v>3879.2880359239243</v>
          </cell>
          <cell r="BS49">
            <v>3804.856206635071</v>
          </cell>
          <cell r="BT49">
            <v>1.9562323842634562E-2</v>
          </cell>
          <cell r="BU49">
            <v>-1.9197936436417809E-3</v>
          </cell>
          <cell r="BV49">
            <v>0</v>
          </cell>
          <cell r="BW49">
            <v>-1504.7349846566115</v>
          </cell>
          <cell r="BX49">
            <v>911049.51035567187</v>
          </cell>
          <cell r="BY49">
            <v>4405.9640796877275</v>
          </cell>
          <cell r="BZ49" t="str">
            <v>Y</v>
          </cell>
          <cell r="CA49">
            <v>4422.5704386197667</v>
          </cell>
          <cell r="CB49">
            <v>1.8545026757356364E-2</v>
          </cell>
          <cell r="CC49">
            <v>0</v>
          </cell>
          <cell r="CD49">
            <v>911049.51035567187</v>
          </cell>
        </row>
        <row r="50">
          <cell r="A50">
            <v>74</v>
          </cell>
          <cell r="B50" t="str">
            <v>Recoupment Academy</v>
          </cell>
          <cell r="C50">
            <v>145695</v>
          </cell>
          <cell r="D50">
            <v>9352152</v>
          </cell>
          <cell r="E50" t="str">
            <v>Woods Loke Primary School</v>
          </cell>
          <cell r="F50">
            <v>417</v>
          </cell>
          <cell r="G50">
            <v>417</v>
          </cell>
          <cell r="H50">
            <v>0</v>
          </cell>
          <cell r="I50">
            <v>1156674.6000000001</v>
          </cell>
          <cell r="J50">
            <v>0</v>
          </cell>
          <cell r="K50">
            <v>0</v>
          </cell>
          <cell r="L50">
            <v>30800.000000000044</v>
          </cell>
          <cell r="M50">
            <v>0</v>
          </cell>
          <cell r="N50">
            <v>48771.705069124429</v>
          </cell>
          <cell r="O50">
            <v>0</v>
          </cell>
          <cell r="P50">
            <v>15200.000000000011</v>
          </cell>
          <cell r="Q50">
            <v>4320.0000000000018</v>
          </cell>
          <cell r="R50">
            <v>3239.9999999999936</v>
          </cell>
          <cell r="S50">
            <v>389.9999999999996</v>
          </cell>
          <cell r="T50">
            <v>8819.9999999999964</v>
          </cell>
          <cell r="U50">
            <v>2874.9999999999968</v>
          </cell>
          <cell r="V50">
            <v>0</v>
          </cell>
          <cell r="W50">
            <v>0</v>
          </cell>
          <cell r="X50">
            <v>0</v>
          </cell>
          <cell r="Y50">
            <v>0</v>
          </cell>
          <cell r="Z50">
            <v>0</v>
          </cell>
          <cell r="AA50">
            <v>0</v>
          </cell>
          <cell r="AB50">
            <v>2399.4972067039107</v>
          </cell>
          <cell r="AC50">
            <v>0</v>
          </cell>
          <cell r="AD50">
            <v>0</v>
          </cell>
          <cell r="AE50">
            <v>142858.32676056348</v>
          </cell>
          <cell r="AF50">
            <v>0</v>
          </cell>
          <cell r="AG50">
            <v>0</v>
          </cell>
          <cell r="AH50">
            <v>0</v>
          </cell>
          <cell r="AI50">
            <v>110000</v>
          </cell>
          <cell r="AJ50">
            <v>0</v>
          </cell>
          <cell r="AK50">
            <v>0</v>
          </cell>
          <cell r="AL50">
            <v>0</v>
          </cell>
          <cell r="AM50">
            <v>3778.8449999999998</v>
          </cell>
          <cell r="AN50">
            <v>0</v>
          </cell>
          <cell r="AO50">
            <v>0</v>
          </cell>
          <cell r="AP50">
            <v>0</v>
          </cell>
          <cell r="AQ50">
            <v>0</v>
          </cell>
          <cell r="AR50">
            <v>0</v>
          </cell>
          <cell r="AS50">
            <v>0</v>
          </cell>
          <cell r="AT50">
            <v>0</v>
          </cell>
          <cell r="AU50">
            <v>0</v>
          </cell>
          <cell r="AV50">
            <v>1156674.6000000001</v>
          </cell>
          <cell r="AW50">
            <v>259674.52903639188</v>
          </cell>
          <cell r="AX50">
            <v>113778.845</v>
          </cell>
          <cell r="AY50">
            <v>210065.67929512571</v>
          </cell>
          <cell r="AZ50">
            <v>1530127.9740363921</v>
          </cell>
          <cell r="BA50">
            <v>1526349.1290363921</v>
          </cell>
          <cell r="BB50">
            <v>3500</v>
          </cell>
          <cell r="BC50">
            <v>1459500</v>
          </cell>
          <cell r="BD50">
            <v>0</v>
          </cell>
          <cell r="BE50">
            <v>0</v>
          </cell>
          <cell r="BF50">
            <v>1530127.9740363921</v>
          </cell>
          <cell r="BG50" t="str">
            <v/>
          </cell>
          <cell r="BH50" t="str">
            <v/>
          </cell>
          <cell r="BI50" t="str">
            <v/>
          </cell>
          <cell r="BJ50" t="str">
            <v/>
          </cell>
          <cell r="BK50" t="str">
            <v/>
          </cell>
          <cell r="BL50">
            <v>1530127.9740363921</v>
          </cell>
          <cell r="BM50">
            <v>1530127.9740363921</v>
          </cell>
          <cell r="BN50">
            <v>0</v>
          </cell>
          <cell r="BO50">
            <v>1463278.845</v>
          </cell>
          <cell r="BP50">
            <v>1349500</v>
          </cell>
          <cell r="BQ50">
            <v>1416349.1290363921</v>
          </cell>
          <cell r="BR50">
            <v>3396.5206931328348</v>
          </cell>
          <cell r="BS50">
            <v>3196.0838868360279</v>
          </cell>
          <cell r="BT50">
            <v>6.2713249524633072E-2</v>
          </cell>
          <cell r="BU50">
            <v>-6.1545089825737727E-3</v>
          </cell>
          <cell r="BV50">
            <v>0</v>
          </cell>
          <cell r="BW50">
            <v>-8202.5263550767086</v>
          </cell>
          <cell r="BX50">
            <v>1521925.4476813152</v>
          </cell>
          <cell r="BY50">
            <v>3640.639334967183</v>
          </cell>
          <cell r="BZ50" t="str">
            <v>Y</v>
          </cell>
          <cell r="CA50">
            <v>3649.7013133844489</v>
          </cell>
          <cell r="CB50">
            <v>2.7333450911060986E-2</v>
          </cell>
          <cell r="CC50">
            <v>0</v>
          </cell>
          <cell r="CD50">
            <v>1521925.4476813152</v>
          </cell>
        </row>
        <row r="51">
          <cell r="A51">
            <v>75</v>
          </cell>
          <cell r="B51">
            <v>0</v>
          </cell>
          <cell r="C51">
            <v>124676</v>
          </cell>
          <cell r="D51">
            <v>9352919</v>
          </cell>
          <cell r="E51" t="str">
            <v>Oulton Broad Primary School</v>
          </cell>
          <cell r="F51">
            <v>273</v>
          </cell>
          <cell r="G51">
            <v>273</v>
          </cell>
          <cell r="H51">
            <v>0</v>
          </cell>
          <cell r="I51">
            <v>757247.4</v>
          </cell>
          <cell r="J51">
            <v>0</v>
          </cell>
          <cell r="K51">
            <v>0</v>
          </cell>
          <cell r="L51">
            <v>22440.000000000025</v>
          </cell>
          <cell r="M51">
            <v>0</v>
          </cell>
          <cell r="N51">
            <v>35127.421875</v>
          </cell>
          <cell r="O51">
            <v>0</v>
          </cell>
          <cell r="P51">
            <v>20599.999999999985</v>
          </cell>
          <cell r="Q51">
            <v>239.9999999999998</v>
          </cell>
          <cell r="R51">
            <v>720.00000000000045</v>
          </cell>
          <cell r="S51">
            <v>0</v>
          </cell>
          <cell r="T51">
            <v>5040.0000000000055</v>
          </cell>
          <cell r="U51">
            <v>0</v>
          </cell>
          <cell r="V51">
            <v>0</v>
          </cell>
          <cell r="W51">
            <v>0</v>
          </cell>
          <cell r="X51">
            <v>0</v>
          </cell>
          <cell r="Y51">
            <v>0</v>
          </cell>
          <cell r="Z51">
            <v>0</v>
          </cell>
          <cell r="AA51">
            <v>0</v>
          </cell>
          <cell r="AB51">
            <v>613.9519650655028</v>
          </cell>
          <cell r="AC51">
            <v>0</v>
          </cell>
          <cell r="AD51">
            <v>0</v>
          </cell>
          <cell r="AE51">
            <v>54561.173333333463</v>
          </cell>
          <cell r="AF51">
            <v>0</v>
          </cell>
          <cell r="AG51">
            <v>0</v>
          </cell>
          <cell r="AH51">
            <v>0</v>
          </cell>
          <cell r="AI51">
            <v>110000</v>
          </cell>
          <cell r="AJ51">
            <v>0</v>
          </cell>
          <cell r="AK51">
            <v>0</v>
          </cell>
          <cell r="AL51">
            <v>0</v>
          </cell>
          <cell r="AM51">
            <v>23178.959999999999</v>
          </cell>
          <cell r="AN51">
            <v>0</v>
          </cell>
          <cell r="AO51">
            <v>0</v>
          </cell>
          <cell r="AP51">
            <v>0</v>
          </cell>
          <cell r="AQ51">
            <v>0</v>
          </cell>
          <cell r="AR51">
            <v>0</v>
          </cell>
          <cell r="AS51">
            <v>0</v>
          </cell>
          <cell r="AT51">
            <v>0</v>
          </cell>
          <cell r="AU51">
            <v>0</v>
          </cell>
          <cell r="AV51">
            <v>757247.4</v>
          </cell>
          <cell r="AW51">
            <v>139342.54717339898</v>
          </cell>
          <cell r="AX51">
            <v>133178.96</v>
          </cell>
          <cell r="AY51">
            <v>106643.88427083347</v>
          </cell>
          <cell r="AZ51">
            <v>1029768.907173399</v>
          </cell>
          <cell r="BA51">
            <v>1006589.947173399</v>
          </cell>
          <cell r="BB51">
            <v>3500</v>
          </cell>
          <cell r="BC51">
            <v>955500</v>
          </cell>
          <cell r="BD51">
            <v>0</v>
          </cell>
          <cell r="BE51">
            <v>0</v>
          </cell>
          <cell r="BF51">
            <v>1029768.907173399</v>
          </cell>
          <cell r="BG51" t="str">
            <v/>
          </cell>
          <cell r="BH51" t="str">
            <v/>
          </cell>
          <cell r="BI51" t="str">
            <v/>
          </cell>
          <cell r="BJ51" t="str">
            <v/>
          </cell>
          <cell r="BK51" t="str">
            <v/>
          </cell>
          <cell r="BL51">
            <v>1029768.907173399</v>
          </cell>
          <cell r="BM51">
            <v>1029768.907173399</v>
          </cell>
          <cell r="BN51">
            <v>0</v>
          </cell>
          <cell r="BO51">
            <v>978678.96</v>
          </cell>
          <cell r="BP51">
            <v>845500</v>
          </cell>
          <cell r="BQ51">
            <v>896589.94717339904</v>
          </cell>
          <cell r="BR51">
            <v>3284.2122607084216</v>
          </cell>
          <cell r="BS51">
            <v>3140.0326828793777</v>
          </cell>
          <cell r="BT51">
            <v>4.5916585077335141E-2</v>
          </cell>
          <cell r="BU51">
            <v>-4.5061296847099617E-3</v>
          </cell>
          <cell r="BV51">
            <v>0</v>
          </cell>
          <cell r="BW51">
            <v>-3862.7846939360475</v>
          </cell>
          <cell r="BX51">
            <v>1025906.122479463</v>
          </cell>
          <cell r="BY51">
            <v>3672.9932691555423</v>
          </cell>
          <cell r="BZ51" t="str">
            <v>Y</v>
          </cell>
          <cell r="CA51">
            <v>3757.8978845401575</v>
          </cell>
          <cell r="CB51">
            <v>2.7787841796866219E-2</v>
          </cell>
          <cell r="CC51">
            <v>-7259.07</v>
          </cell>
          <cell r="CD51">
            <v>1018647.052479463</v>
          </cell>
        </row>
        <row r="52">
          <cell r="A52">
            <v>77</v>
          </cell>
          <cell r="B52" t="str">
            <v>Recoupment Academy</v>
          </cell>
          <cell r="C52">
            <v>140823</v>
          </cell>
          <cell r="D52">
            <v>9352025</v>
          </cell>
          <cell r="E52" t="str">
            <v>Grove Primary School</v>
          </cell>
          <cell r="F52">
            <v>300</v>
          </cell>
          <cell r="G52">
            <v>300</v>
          </cell>
          <cell r="H52">
            <v>0</v>
          </cell>
          <cell r="I52">
            <v>832140</v>
          </cell>
          <cell r="J52">
            <v>0</v>
          </cell>
          <cell r="K52">
            <v>0</v>
          </cell>
          <cell r="L52">
            <v>25519.999999999956</v>
          </cell>
          <cell r="M52">
            <v>0</v>
          </cell>
          <cell r="N52">
            <v>35217.391304347824</v>
          </cell>
          <cell r="O52">
            <v>0</v>
          </cell>
          <cell r="P52">
            <v>3825.5033557047</v>
          </cell>
          <cell r="Q52">
            <v>0</v>
          </cell>
          <cell r="R52">
            <v>32255.03355704694</v>
          </cell>
          <cell r="S52">
            <v>2355.7046979865818</v>
          </cell>
          <cell r="T52">
            <v>3382.5503355704677</v>
          </cell>
          <cell r="U52">
            <v>1736.5771812080482</v>
          </cell>
          <cell r="V52">
            <v>0</v>
          </cell>
          <cell r="W52">
            <v>0</v>
          </cell>
          <cell r="X52">
            <v>0</v>
          </cell>
          <cell r="Y52">
            <v>0</v>
          </cell>
          <cell r="Z52">
            <v>0</v>
          </cell>
          <cell r="AA52">
            <v>0</v>
          </cell>
          <cell r="AB52">
            <v>605.88235294117646</v>
          </cell>
          <cell r="AC52">
            <v>0</v>
          </cell>
          <cell r="AD52">
            <v>0</v>
          </cell>
          <cell r="AE52">
            <v>113914.62450592898</v>
          </cell>
          <cell r="AF52">
            <v>0</v>
          </cell>
          <cell r="AG52">
            <v>0</v>
          </cell>
          <cell r="AH52">
            <v>0</v>
          </cell>
          <cell r="AI52">
            <v>110000</v>
          </cell>
          <cell r="AJ52">
            <v>0</v>
          </cell>
          <cell r="AK52">
            <v>0</v>
          </cell>
          <cell r="AL52">
            <v>0</v>
          </cell>
          <cell r="AM52">
            <v>8061.5360000000001</v>
          </cell>
          <cell r="AN52">
            <v>0</v>
          </cell>
          <cell r="AO52">
            <v>0</v>
          </cell>
          <cell r="AP52">
            <v>0</v>
          </cell>
          <cell r="AQ52">
            <v>0</v>
          </cell>
          <cell r="AR52">
            <v>0</v>
          </cell>
          <cell r="AS52">
            <v>0</v>
          </cell>
          <cell r="AT52">
            <v>0</v>
          </cell>
          <cell r="AU52">
            <v>0</v>
          </cell>
          <cell r="AV52">
            <v>832140</v>
          </cell>
          <cell r="AW52">
            <v>218813.26729073469</v>
          </cell>
          <cell r="AX52">
            <v>118061.53599999999</v>
          </cell>
          <cell r="AY52">
            <v>176060.00472186125</v>
          </cell>
          <cell r="AZ52">
            <v>1169014.8032907348</v>
          </cell>
          <cell r="BA52">
            <v>1160953.2672907347</v>
          </cell>
          <cell r="BB52">
            <v>3500</v>
          </cell>
          <cell r="BC52">
            <v>1050000</v>
          </cell>
          <cell r="BD52">
            <v>0</v>
          </cell>
          <cell r="BE52">
            <v>0</v>
          </cell>
          <cell r="BF52">
            <v>1169014.8032907348</v>
          </cell>
          <cell r="BG52" t="str">
            <v/>
          </cell>
          <cell r="BH52" t="str">
            <v/>
          </cell>
          <cell r="BI52" t="str">
            <v/>
          </cell>
          <cell r="BJ52" t="str">
            <v/>
          </cell>
          <cell r="BK52" t="str">
            <v/>
          </cell>
          <cell r="BL52">
            <v>1169014.8032907348</v>
          </cell>
          <cell r="BM52">
            <v>1169014.8032907348</v>
          </cell>
          <cell r="BN52">
            <v>0</v>
          </cell>
          <cell r="BO52">
            <v>1058061.5360000001</v>
          </cell>
          <cell r="BP52">
            <v>940000.00000000012</v>
          </cell>
          <cell r="BQ52">
            <v>1050953.2672907347</v>
          </cell>
          <cell r="BR52">
            <v>3503.1775576357823</v>
          </cell>
          <cell r="BS52">
            <v>3356.6751118421053</v>
          </cell>
          <cell r="BT52">
            <v>4.3645107409062925E-2</v>
          </cell>
          <cell r="BU52">
            <v>-4.283212999335431E-3</v>
          </cell>
          <cell r="BV52">
            <v>0</v>
          </cell>
          <cell r="BW52">
            <v>-4313.2063420763452</v>
          </cell>
          <cell r="BX52">
            <v>1164701.5969486583</v>
          </cell>
          <cell r="BY52">
            <v>3855.466869828861</v>
          </cell>
          <cell r="BZ52" t="str">
            <v>Y</v>
          </cell>
          <cell r="CA52">
            <v>3882.3386564955276</v>
          </cell>
          <cell r="CB52">
            <v>3.6820770451974516E-2</v>
          </cell>
          <cell r="CC52">
            <v>0</v>
          </cell>
          <cell r="CD52">
            <v>1164701.5969486583</v>
          </cell>
        </row>
        <row r="53">
          <cell r="A53">
            <v>80</v>
          </cell>
          <cell r="B53" t="str">
            <v>Recoupment Academy</v>
          </cell>
          <cell r="C53">
            <v>143807</v>
          </cell>
          <cell r="D53">
            <v>9353096</v>
          </cell>
          <cell r="E53" t="str">
            <v>Mellis Church of England Primary School</v>
          </cell>
          <cell r="F53">
            <v>178</v>
          </cell>
          <cell r="G53">
            <v>178</v>
          </cell>
          <cell r="H53">
            <v>0</v>
          </cell>
          <cell r="I53">
            <v>493736.4</v>
          </cell>
          <cell r="J53">
            <v>0</v>
          </cell>
          <cell r="K53">
            <v>0</v>
          </cell>
          <cell r="L53">
            <v>3079.9999999999986</v>
          </cell>
          <cell r="M53">
            <v>0</v>
          </cell>
          <cell r="N53">
            <v>5310.4972375690604</v>
          </cell>
          <cell r="O53">
            <v>0</v>
          </cell>
          <cell r="P53">
            <v>400.00000000000091</v>
          </cell>
          <cell r="Q53">
            <v>0</v>
          </cell>
          <cell r="R53">
            <v>1080.0000000000025</v>
          </cell>
          <cell r="S53">
            <v>0</v>
          </cell>
          <cell r="T53">
            <v>0</v>
          </cell>
          <cell r="U53">
            <v>0</v>
          </cell>
          <cell r="V53">
            <v>0</v>
          </cell>
          <cell r="W53">
            <v>0</v>
          </cell>
          <cell r="X53">
            <v>0</v>
          </cell>
          <cell r="Y53">
            <v>0</v>
          </cell>
          <cell r="Z53">
            <v>0</v>
          </cell>
          <cell r="AA53">
            <v>0</v>
          </cell>
          <cell r="AB53">
            <v>0</v>
          </cell>
          <cell r="AC53">
            <v>0</v>
          </cell>
          <cell r="AD53">
            <v>0</v>
          </cell>
          <cell r="AE53">
            <v>44872.6133333334</v>
          </cell>
          <cell r="AF53">
            <v>0</v>
          </cell>
          <cell r="AG53">
            <v>0</v>
          </cell>
          <cell r="AH53">
            <v>0</v>
          </cell>
          <cell r="AI53">
            <v>110000</v>
          </cell>
          <cell r="AJ53">
            <v>0</v>
          </cell>
          <cell r="AK53">
            <v>0</v>
          </cell>
          <cell r="AL53">
            <v>0</v>
          </cell>
          <cell r="AM53">
            <v>15452.64</v>
          </cell>
          <cell r="AN53">
            <v>0</v>
          </cell>
          <cell r="AO53">
            <v>0</v>
          </cell>
          <cell r="AP53">
            <v>0</v>
          </cell>
          <cell r="AQ53">
            <v>0</v>
          </cell>
          <cell r="AR53">
            <v>0</v>
          </cell>
          <cell r="AS53">
            <v>0</v>
          </cell>
          <cell r="AT53">
            <v>0</v>
          </cell>
          <cell r="AU53">
            <v>0</v>
          </cell>
          <cell r="AV53">
            <v>493736.4</v>
          </cell>
          <cell r="AW53">
            <v>54743.110570902463</v>
          </cell>
          <cell r="AX53">
            <v>125452.64</v>
          </cell>
          <cell r="AY53">
            <v>59806.861952117928</v>
          </cell>
          <cell r="AZ53">
            <v>673932.15057090251</v>
          </cell>
          <cell r="BA53">
            <v>658479.51057090249</v>
          </cell>
          <cell r="BB53">
            <v>3500</v>
          </cell>
          <cell r="BC53">
            <v>623000</v>
          </cell>
          <cell r="BD53">
            <v>0</v>
          </cell>
          <cell r="BE53">
            <v>0</v>
          </cell>
          <cell r="BF53">
            <v>673932.15057090251</v>
          </cell>
          <cell r="BG53" t="str">
            <v/>
          </cell>
          <cell r="BH53" t="str">
            <v/>
          </cell>
          <cell r="BI53" t="str">
            <v/>
          </cell>
          <cell r="BJ53" t="str">
            <v/>
          </cell>
          <cell r="BK53" t="str">
            <v/>
          </cell>
          <cell r="BL53">
            <v>673932.15057090251</v>
          </cell>
          <cell r="BM53">
            <v>673932.15057090251</v>
          </cell>
          <cell r="BN53">
            <v>0</v>
          </cell>
          <cell r="BO53">
            <v>638452.64</v>
          </cell>
          <cell r="BP53">
            <v>513000</v>
          </cell>
          <cell r="BQ53">
            <v>548479.51057090249</v>
          </cell>
          <cell r="BR53">
            <v>3081.3455650050701</v>
          </cell>
          <cell r="BS53">
            <v>2941.5256089385475</v>
          </cell>
          <cell r="BT53">
            <v>4.7533142544006854E-2</v>
          </cell>
          <cell r="BU53">
            <v>-4.6647742697839634E-3</v>
          </cell>
          <cell r="BV53">
            <v>0</v>
          </cell>
          <cell r="BW53">
            <v>-2442.4364294587112</v>
          </cell>
          <cell r="BX53">
            <v>671489.71414144384</v>
          </cell>
          <cell r="BY53">
            <v>3685.6015401204709</v>
          </cell>
          <cell r="BZ53" t="str">
            <v>Y</v>
          </cell>
          <cell r="CA53">
            <v>3772.414124390134</v>
          </cell>
          <cell r="CB53">
            <v>3.6229467557977513E-2</v>
          </cell>
          <cell r="CC53">
            <v>0</v>
          </cell>
          <cell r="CD53">
            <v>671489.71414144384</v>
          </cell>
        </row>
        <row r="54">
          <cell r="A54">
            <v>81</v>
          </cell>
          <cell r="B54" t="str">
            <v>Recoupment Academy</v>
          </cell>
          <cell r="C54">
            <v>143069</v>
          </cell>
          <cell r="D54">
            <v>9352096</v>
          </cell>
          <cell r="E54" t="str">
            <v>Mendham Primary School</v>
          </cell>
          <cell r="F54">
            <v>68</v>
          </cell>
          <cell r="G54">
            <v>68</v>
          </cell>
          <cell r="H54">
            <v>0</v>
          </cell>
          <cell r="I54">
            <v>188618.40000000002</v>
          </cell>
          <cell r="J54">
            <v>0</v>
          </cell>
          <cell r="K54">
            <v>0</v>
          </cell>
          <cell r="L54">
            <v>4840.0000000000018</v>
          </cell>
          <cell r="M54">
            <v>0</v>
          </cell>
          <cell r="N54">
            <v>8090.8474576271183</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16037.538461538477</v>
          </cell>
          <cell r="AF54">
            <v>0</v>
          </cell>
          <cell r="AG54">
            <v>0</v>
          </cell>
          <cell r="AH54">
            <v>0</v>
          </cell>
          <cell r="AI54">
            <v>110000</v>
          </cell>
          <cell r="AJ54">
            <v>25000</v>
          </cell>
          <cell r="AK54">
            <v>0</v>
          </cell>
          <cell r="AL54">
            <v>0</v>
          </cell>
          <cell r="AM54">
            <v>760.35778000000005</v>
          </cell>
          <cell r="AN54">
            <v>0</v>
          </cell>
          <cell r="AO54">
            <v>0</v>
          </cell>
          <cell r="AP54">
            <v>0</v>
          </cell>
          <cell r="AQ54">
            <v>0</v>
          </cell>
          <cell r="AR54">
            <v>0</v>
          </cell>
          <cell r="AS54">
            <v>0</v>
          </cell>
          <cell r="AT54">
            <v>0</v>
          </cell>
          <cell r="AU54">
            <v>0</v>
          </cell>
          <cell r="AV54">
            <v>188618.40000000002</v>
          </cell>
          <cell r="AW54">
            <v>28968.385919165597</v>
          </cell>
          <cell r="AX54">
            <v>135760.35777999999</v>
          </cell>
          <cell r="AY54">
            <v>32501.962190352038</v>
          </cell>
          <cell r="AZ54">
            <v>353347.14369916561</v>
          </cell>
          <cell r="BA54">
            <v>352586.78591916559</v>
          </cell>
          <cell r="BB54">
            <v>3500</v>
          </cell>
          <cell r="BC54">
            <v>238000</v>
          </cell>
          <cell r="BD54">
            <v>0</v>
          </cell>
          <cell r="BE54">
            <v>0</v>
          </cell>
          <cell r="BF54">
            <v>353347.14369916561</v>
          </cell>
          <cell r="BG54" t="str">
            <v/>
          </cell>
          <cell r="BH54" t="str">
            <v/>
          </cell>
          <cell r="BI54" t="str">
            <v/>
          </cell>
          <cell r="BJ54" t="str">
            <v/>
          </cell>
          <cell r="BK54" t="str">
            <v/>
          </cell>
          <cell r="BL54">
            <v>353347.14369916561</v>
          </cell>
          <cell r="BM54">
            <v>353347.14369916561</v>
          </cell>
          <cell r="BN54">
            <v>0</v>
          </cell>
          <cell r="BO54">
            <v>238760.35777999999</v>
          </cell>
          <cell r="BP54">
            <v>102999.99999999999</v>
          </cell>
          <cell r="BQ54">
            <v>217586.78591916562</v>
          </cell>
          <cell r="BR54">
            <v>3199.8056752818475</v>
          </cell>
          <cell r="BS54">
            <v>3126.5192381818188</v>
          </cell>
          <cell r="BT54">
            <v>2.344026424179221E-2</v>
          </cell>
          <cell r="BU54">
            <v>-2.3003642439760347E-3</v>
          </cell>
          <cell r="BV54">
            <v>0</v>
          </cell>
          <cell r="BW54">
            <v>-489.06504832593208</v>
          </cell>
          <cell r="BX54">
            <v>352858.07865083968</v>
          </cell>
          <cell r="BY54">
            <v>5177.9076598652891</v>
          </cell>
          <cell r="BZ54" t="str">
            <v>Y</v>
          </cell>
          <cell r="CA54">
            <v>5189.0893919241134</v>
          </cell>
          <cell r="CB54">
            <v>-7.2481140250179821E-2</v>
          </cell>
          <cell r="CC54">
            <v>0</v>
          </cell>
          <cell r="CD54">
            <v>352858.07865083968</v>
          </cell>
        </row>
        <row r="55">
          <cell r="A55">
            <v>82</v>
          </cell>
          <cell r="B55" t="str">
            <v>Recoupment Academy</v>
          </cell>
          <cell r="C55">
            <v>143806</v>
          </cell>
          <cell r="D55">
            <v>9352098</v>
          </cell>
          <cell r="E55" t="str">
            <v>Middleton Community Primary School</v>
          </cell>
          <cell r="F55">
            <v>36</v>
          </cell>
          <cell r="G55">
            <v>36</v>
          </cell>
          <cell r="H55">
            <v>0</v>
          </cell>
          <cell r="I55">
            <v>99856.8</v>
          </cell>
          <cell r="J55">
            <v>0</v>
          </cell>
          <cell r="K55">
            <v>0</v>
          </cell>
          <cell r="L55">
            <v>1319.9999999999993</v>
          </cell>
          <cell r="M55">
            <v>0</v>
          </cell>
          <cell r="N55">
            <v>4389.677419354839</v>
          </cell>
          <cell r="O55">
            <v>0</v>
          </cell>
          <cell r="P55">
            <v>400.00000000000034</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15768.000000000015</v>
          </cell>
          <cell r="AF55">
            <v>0</v>
          </cell>
          <cell r="AG55">
            <v>0</v>
          </cell>
          <cell r="AH55">
            <v>0</v>
          </cell>
          <cell r="AI55">
            <v>110000</v>
          </cell>
          <cell r="AJ55">
            <v>25000</v>
          </cell>
          <cell r="AK55">
            <v>0</v>
          </cell>
          <cell r="AL55">
            <v>1000</v>
          </cell>
          <cell r="AM55">
            <v>810.73216000000002</v>
          </cell>
          <cell r="AN55">
            <v>0</v>
          </cell>
          <cell r="AO55">
            <v>0</v>
          </cell>
          <cell r="AP55">
            <v>0</v>
          </cell>
          <cell r="AQ55">
            <v>0</v>
          </cell>
          <cell r="AR55">
            <v>0</v>
          </cell>
          <cell r="AS55">
            <v>0</v>
          </cell>
          <cell r="AT55">
            <v>0</v>
          </cell>
          <cell r="AU55">
            <v>0</v>
          </cell>
          <cell r="AV55">
            <v>99856.8</v>
          </cell>
          <cell r="AW55">
            <v>21877.677419354852</v>
          </cell>
          <cell r="AX55">
            <v>136810.73216000001</v>
          </cell>
          <cell r="AY55">
            <v>28821.838709677435</v>
          </cell>
          <cell r="AZ55">
            <v>258545.20957935485</v>
          </cell>
          <cell r="BA55">
            <v>256734.47741935484</v>
          </cell>
          <cell r="BB55">
            <v>3500</v>
          </cell>
          <cell r="BC55">
            <v>126000</v>
          </cell>
          <cell r="BD55">
            <v>0</v>
          </cell>
          <cell r="BE55">
            <v>0</v>
          </cell>
          <cell r="BF55">
            <v>258545.20957935485</v>
          </cell>
          <cell r="BG55" t="str">
            <v/>
          </cell>
          <cell r="BH55" t="str">
            <v/>
          </cell>
          <cell r="BI55" t="str">
            <v/>
          </cell>
          <cell r="BJ55" t="str">
            <v/>
          </cell>
          <cell r="BK55" t="str">
            <v/>
          </cell>
          <cell r="BL55">
            <v>258545.20957935485</v>
          </cell>
          <cell r="BM55">
            <v>258545.20957935485</v>
          </cell>
          <cell r="BN55">
            <v>0</v>
          </cell>
          <cell r="BO55">
            <v>127810.73216</v>
          </cell>
          <cell r="BP55">
            <v>-8000</v>
          </cell>
          <cell r="BQ55">
            <v>122734.47741935485</v>
          </cell>
          <cell r="BR55">
            <v>3409.2910394265236</v>
          </cell>
          <cell r="BS55">
            <v>3515.3270580645167</v>
          </cell>
          <cell r="BT55">
            <v>-3.0163912741699429E-2</v>
          </cell>
          <cell r="BU55">
            <v>1.5163912741699429E-2</v>
          </cell>
          <cell r="BV55">
            <v>0</v>
          </cell>
          <cell r="BW55">
            <v>1919.0200596129105</v>
          </cell>
          <cell r="BX55">
            <v>260464.22963896775</v>
          </cell>
          <cell r="BY55">
            <v>7184.8193744157707</v>
          </cell>
          <cell r="BZ55" t="str">
            <v>Y</v>
          </cell>
          <cell r="CA55">
            <v>7235.117489971326</v>
          </cell>
          <cell r="CB55">
            <v>-8.367001229690052E-2</v>
          </cell>
          <cell r="CC55">
            <v>0</v>
          </cell>
          <cell r="CD55">
            <v>260464.22963896775</v>
          </cell>
        </row>
        <row r="56">
          <cell r="A56">
            <v>84</v>
          </cell>
          <cell r="B56" t="str">
            <v>Recoupment Academy</v>
          </cell>
          <cell r="C56">
            <v>146173</v>
          </cell>
          <cell r="D56">
            <v>9352100</v>
          </cell>
          <cell r="E56" t="str">
            <v>Occold Primary School</v>
          </cell>
          <cell r="F56">
            <v>57</v>
          </cell>
          <cell r="G56">
            <v>57</v>
          </cell>
          <cell r="H56">
            <v>0</v>
          </cell>
          <cell r="I56">
            <v>158106.6</v>
          </cell>
          <cell r="J56">
            <v>0</v>
          </cell>
          <cell r="K56">
            <v>0</v>
          </cell>
          <cell r="L56">
            <v>439.99999999999983</v>
          </cell>
          <cell r="M56">
            <v>0</v>
          </cell>
          <cell r="N56">
            <v>4397.1428571428569</v>
          </cell>
          <cell r="O56">
            <v>0</v>
          </cell>
          <cell r="P56">
            <v>0</v>
          </cell>
          <cell r="Q56">
            <v>0</v>
          </cell>
          <cell r="R56">
            <v>0</v>
          </cell>
          <cell r="S56">
            <v>0</v>
          </cell>
          <cell r="T56">
            <v>0</v>
          </cell>
          <cell r="U56">
            <v>0</v>
          </cell>
          <cell r="V56">
            <v>0</v>
          </cell>
          <cell r="W56">
            <v>0</v>
          </cell>
          <cell r="X56">
            <v>0</v>
          </cell>
          <cell r="Y56">
            <v>0</v>
          </cell>
          <cell r="Z56">
            <v>0</v>
          </cell>
          <cell r="AA56">
            <v>0</v>
          </cell>
          <cell r="AB56">
            <v>564.51923076922992</v>
          </cell>
          <cell r="AC56">
            <v>0</v>
          </cell>
          <cell r="AD56">
            <v>0</v>
          </cell>
          <cell r="AE56">
            <v>23301.600000000002</v>
          </cell>
          <cell r="AF56">
            <v>0</v>
          </cell>
          <cell r="AG56">
            <v>0</v>
          </cell>
          <cell r="AH56">
            <v>0</v>
          </cell>
          <cell r="AI56">
            <v>110000</v>
          </cell>
          <cell r="AJ56">
            <v>0</v>
          </cell>
          <cell r="AK56">
            <v>0</v>
          </cell>
          <cell r="AL56">
            <v>1000</v>
          </cell>
          <cell r="AM56">
            <v>1974.0645399999999</v>
          </cell>
          <cell r="AN56">
            <v>0</v>
          </cell>
          <cell r="AO56">
            <v>0</v>
          </cell>
          <cell r="AP56">
            <v>0</v>
          </cell>
          <cell r="AQ56">
            <v>4726</v>
          </cell>
          <cell r="AR56">
            <v>0</v>
          </cell>
          <cell r="AS56">
            <v>0</v>
          </cell>
          <cell r="AT56">
            <v>0</v>
          </cell>
          <cell r="AU56">
            <v>0</v>
          </cell>
          <cell r="AV56">
            <v>158106.6</v>
          </cell>
          <cell r="AW56">
            <v>28703.262087912088</v>
          </cell>
          <cell r="AX56">
            <v>117700.06454000001</v>
          </cell>
          <cell r="AY56">
            <v>35719.171428571426</v>
          </cell>
          <cell r="AZ56">
            <v>304509.92662791209</v>
          </cell>
          <cell r="BA56">
            <v>301535.8620879121</v>
          </cell>
          <cell r="BB56">
            <v>3500</v>
          </cell>
          <cell r="BC56">
            <v>199500</v>
          </cell>
          <cell r="BD56">
            <v>0</v>
          </cell>
          <cell r="BE56">
            <v>0</v>
          </cell>
          <cell r="BF56">
            <v>304509.92662791209</v>
          </cell>
          <cell r="BG56" t="str">
            <v/>
          </cell>
          <cell r="BH56" t="str">
            <v/>
          </cell>
          <cell r="BI56" t="str">
            <v/>
          </cell>
          <cell r="BJ56" t="str">
            <v/>
          </cell>
          <cell r="BK56" t="str">
            <v/>
          </cell>
          <cell r="BL56">
            <v>304509.92662791209</v>
          </cell>
          <cell r="BM56">
            <v>304509.92662791209</v>
          </cell>
          <cell r="BN56">
            <v>0</v>
          </cell>
          <cell r="BO56">
            <v>202474.06453999999</v>
          </cell>
          <cell r="BP56">
            <v>90499.999999999985</v>
          </cell>
          <cell r="BQ56">
            <v>192535.8620879121</v>
          </cell>
          <cell r="BR56">
            <v>3377.8221418931948</v>
          </cell>
          <cell r="BS56">
            <v>3200.4150101694918</v>
          </cell>
          <cell r="BT56">
            <v>5.543253958001769E-2</v>
          </cell>
          <cell r="BU56">
            <v>-5.4399997665260701E-3</v>
          </cell>
          <cell r="BV56">
            <v>0</v>
          </cell>
          <cell r="BW56">
            <v>-992.38464376218815</v>
          </cell>
          <cell r="BX56">
            <v>303517.5419841499</v>
          </cell>
          <cell r="BY56">
            <v>5272.6925867394721</v>
          </cell>
          <cell r="BZ56" t="str">
            <v>Y</v>
          </cell>
          <cell r="CA56">
            <v>5324.8691576166648</v>
          </cell>
          <cell r="CB56">
            <v>3.5825472390762059E-2</v>
          </cell>
          <cell r="CC56">
            <v>0</v>
          </cell>
          <cell r="CD56">
            <v>303517.5419841499</v>
          </cell>
        </row>
        <row r="57">
          <cell r="A57">
            <v>86</v>
          </cell>
          <cell r="B57" t="str">
            <v>Recoupment Academy</v>
          </cell>
          <cell r="C57">
            <v>143071</v>
          </cell>
          <cell r="D57">
            <v>9353099</v>
          </cell>
          <cell r="E57" t="str">
            <v>Palgrave Church of England Primary School</v>
          </cell>
          <cell r="F57">
            <v>83</v>
          </cell>
          <cell r="G57">
            <v>83</v>
          </cell>
          <cell r="H57">
            <v>0</v>
          </cell>
          <cell r="I57">
            <v>230225.40000000002</v>
          </cell>
          <cell r="J57">
            <v>0</v>
          </cell>
          <cell r="K57">
            <v>0</v>
          </cell>
          <cell r="L57">
            <v>0</v>
          </cell>
          <cell r="M57">
            <v>0</v>
          </cell>
          <cell r="N57">
            <v>2186.3414634146343</v>
          </cell>
          <cell r="O57">
            <v>0</v>
          </cell>
          <cell r="P57">
            <v>599.99999999999977</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24072.243243243262</v>
          </cell>
          <cell r="AF57">
            <v>0</v>
          </cell>
          <cell r="AG57">
            <v>0</v>
          </cell>
          <cell r="AH57">
            <v>0</v>
          </cell>
          <cell r="AI57">
            <v>110000</v>
          </cell>
          <cell r="AJ57">
            <v>0</v>
          </cell>
          <cell r="AK57">
            <v>0</v>
          </cell>
          <cell r="AL57">
            <v>0</v>
          </cell>
          <cell r="AM57">
            <v>870.45784000000003</v>
          </cell>
          <cell r="AN57">
            <v>0</v>
          </cell>
          <cell r="AO57">
            <v>0</v>
          </cell>
          <cell r="AP57">
            <v>0</v>
          </cell>
          <cell r="AQ57">
            <v>0</v>
          </cell>
          <cell r="AR57">
            <v>0</v>
          </cell>
          <cell r="AS57">
            <v>0</v>
          </cell>
          <cell r="AT57">
            <v>0</v>
          </cell>
          <cell r="AU57">
            <v>0</v>
          </cell>
          <cell r="AV57">
            <v>230225.40000000002</v>
          </cell>
          <cell r="AW57">
            <v>26858.584706657894</v>
          </cell>
          <cell r="AX57">
            <v>110870.45784</v>
          </cell>
          <cell r="AY57">
            <v>35464.413974950578</v>
          </cell>
          <cell r="AZ57">
            <v>367954.44254665793</v>
          </cell>
          <cell r="BA57">
            <v>367083.98470665794</v>
          </cell>
          <cell r="BB57">
            <v>3500</v>
          </cell>
          <cell r="BC57">
            <v>290500</v>
          </cell>
          <cell r="BD57">
            <v>0</v>
          </cell>
          <cell r="BE57">
            <v>0</v>
          </cell>
          <cell r="BF57">
            <v>367954.44254665793</v>
          </cell>
          <cell r="BG57" t="str">
            <v/>
          </cell>
          <cell r="BH57" t="str">
            <v/>
          </cell>
          <cell r="BI57" t="str">
            <v/>
          </cell>
          <cell r="BJ57" t="str">
            <v/>
          </cell>
          <cell r="BK57" t="str">
            <v/>
          </cell>
          <cell r="BL57">
            <v>367954.44254665793</v>
          </cell>
          <cell r="BM57">
            <v>367954.44254665793</v>
          </cell>
          <cell r="BN57">
            <v>0</v>
          </cell>
          <cell r="BO57">
            <v>291370.45783999999</v>
          </cell>
          <cell r="BP57">
            <v>180500</v>
          </cell>
          <cell r="BQ57">
            <v>257083.98470665794</v>
          </cell>
          <cell r="BR57">
            <v>3097.3974061043127</v>
          </cell>
          <cell r="BS57">
            <v>3000.5423421686751</v>
          </cell>
          <cell r="BT57">
            <v>3.2279185857325574E-2</v>
          </cell>
          <cell r="BU57">
            <v>-3.167792146236117E-3</v>
          </cell>
          <cell r="BV57">
            <v>0</v>
          </cell>
          <cell r="BW57">
            <v>-788.9228406755808</v>
          </cell>
          <cell r="BX57">
            <v>367165.51970598235</v>
          </cell>
          <cell r="BY57">
            <v>4413.1935164576189</v>
          </cell>
          <cell r="BZ57" t="str">
            <v>Y</v>
          </cell>
          <cell r="CA57">
            <v>4423.6809603130405</v>
          </cell>
          <cell r="CB57">
            <v>2.0196863742318882E-2</v>
          </cell>
          <cell r="CC57">
            <v>0</v>
          </cell>
          <cell r="CD57">
            <v>367165.51970598235</v>
          </cell>
        </row>
        <row r="58">
          <cell r="A58">
            <v>92</v>
          </cell>
          <cell r="B58" t="str">
            <v>Recoupment Academy</v>
          </cell>
          <cell r="C58">
            <v>141702</v>
          </cell>
          <cell r="D58">
            <v>9352052</v>
          </cell>
          <cell r="E58" t="str">
            <v>Reydon Primary School</v>
          </cell>
          <cell r="F58">
            <v>185</v>
          </cell>
          <cell r="G58">
            <v>185</v>
          </cell>
          <cell r="H58">
            <v>0</v>
          </cell>
          <cell r="I58">
            <v>513153.00000000006</v>
          </cell>
          <cell r="J58">
            <v>0</v>
          </cell>
          <cell r="K58">
            <v>0</v>
          </cell>
          <cell r="L58">
            <v>11880.000000000005</v>
          </cell>
          <cell r="M58">
            <v>0</v>
          </cell>
          <cell r="N58">
            <v>21060</v>
          </cell>
          <cell r="O58">
            <v>0</v>
          </cell>
          <cell r="P58">
            <v>200.00000000000017</v>
          </cell>
          <cell r="Q58">
            <v>240.00000000000023</v>
          </cell>
          <cell r="R58">
            <v>719.9999999999992</v>
          </cell>
          <cell r="S58">
            <v>0</v>
          </cell>
          <cell r="T58">
            <v>0</v>
          </cell>
          <cell r="U58">
            <v>0</v>
          </cell>
          <cell r="V58">
            <v>0</v>
          </cell>
          <cell r="W58">
            <v>0</v>
          </cell>
          <cell r="X58">
            <v>0</v>
          </cell>
          <cell r="Y58">
            <v>0</v>
          </cell>
          <cell r="Z58">
            <v>0</v>
          </cell>
          <cell r="AA58">
            <v>0</v>
          </cell>
          <cell r="AB58">
            <v>588.11728395061743</v>
          </cell>
          <cell r="AC58">
            <v>0</v>
          </cell>
          <cell r="AD58">
            <v>0</v>
          </cell>
          <cell r="AE58">
            <v>49943.018867924453</v>
          </cell>
          <cell r="AF58">
            <v>0</v>
          </cell>
          <cell r="AG58">
            <v>0</v>
          </cell>
          <cell r="AH58">
            <v>0</v>
          </cell>
          <cell r="AI58">
            <v>110000</v>
          </cell>
          <cell r="AJ58">
            <v>0</v>
          </cell>
          <cell r="AK58">
            <v>0</v>
          </cell>
          <cell r="AL58">
            <v>0</v>
          </cell>
          <cell r="AM58">
            <v>4358.2678999999998</v>
          </cell>
          <cell r="AN58">
            <v>0</v>
          </cell>
          <cell r="AO58">
            <v>0</v>
          </cell>
          <cell r="AP58">
            <v>0</v>
          </cell>
          <cell r="AQ58">
            <v>0</v>
          </cell>
          <cell r="AR58">
            <v>0</v>
          </cell>
          <cell r="AS58">
            <v>0</v>
          </cell>
          <cell r="AT58">
            <v>0</v>
          </cell>
          <cell r="AU58">
            <v>0</v>
          </cell>
          <cell r="AV58">
            <v>513153.00000000006</v>
          </cell>
          <cell r="AW58">
            <v>84631.136151875078</v>
          </cell>
          <cell r="AX58">
            <v>114358.26790000001</v>
          </cell>
          <cell r="AY58">
            <v>76992.01886792446</v>
          </cell>
          <cell r="AZ58">
            <v>712142.40405187511</v>
          </cell>
          <cell r="BA58">
            <v>707784.13615187514</v>
          </cell>
          <cell r="BB58">
            <v>3500</v>
          </cell>
          <cell r="BC58">
            <v>647500</v>
          </cell>
          <cell r="BD58">
            <v>0</v>
          </cell>
          <cell r="BE58">
            <v>0</v>
          </cell>
          <cell r="BF58">
            <v>712142.40405187511</v>
          </cell>
          <cell r="BG58" t="str">
            <v/>
          </cell>
          <cell r="BH58" t="str">
            <v/>
          </cell>
          <cell r="BI58" t="str">
            <v/>
          </cell>
          <cell r="BJ58" t="str">
            <v/>
          </cell>
          <cell r="BK58" t="str">
            <v/>
          </cell>
          <cell r="BL58">
            <v>712142.40405187511</v>
          </cell>
          <cell r="BM58">
            <v>712142.40405187511</v>
          </cell>
          <cell r="BN58">
            <v>0</v>
          </cell>
          <cell r="BO58">
            <v>651858.26789999998</v>
          </cell>
          <cell r="BP58">
            <v>537500</v>
          </cell>
          <cell r="BQ58">
            <v>597784.13615187514</v>
          </cell>
          <cell r="BR58">
            <v>3231.2656008209465</v>
          </cell>
          <cell r="BS58">
            <v>3094.0334378378384</v>
          </cell>
          <cell r="BT58">
            <v>4.435380733280251E-2</v>
          </cell>
          <cell r="BU58">
            <v>-4.3527628963614395E-3</v>
          </cell>
          <cell r="BV58">
            <v>0</v>
          </cell>
          <cell r="BW58">
            <v>-2491.5048804396019</v>
          </cell>
          <cell r="BX58">
            <v>709650.89917143551</v>
          </cell>
          <cell r="BY58">
            <v>3812.3926014672193</v>
          </cell>
          <cell r="BZ58" t="str">
            <v>Y</v>
          </cell>
          <cell r="CA58">
            <v>3835.9508063320836</v>
          </cell>
          <cell r="CB58">
            <v>3.3481259833620935E-2</v>
          </cell>
          <cell r="CC58">
            <v>0</v>
          </cell>
          <cell r="CD58">
            <v>709650.89917143551</v>
          </cell>
        </row>
        <row r="59">
          <cell r="A59">
            <v>93</v>
          </cell>
          <cell r="B59" t="str">
            <v>Recoupment Academy</v>
          </cell>
          <cell r="C59">
            <v>144849</v>
          </cell>
          <cell r="D59">
            <v>9353101</v>
          </cell>
          <cell r="E59" t="str">
            <v>Ringsfield Church of England Primary School</v>
          </cell>
          <cell r="F59">
            <v>94</v>
          </cell>
          <cell r="G59">
            <v>94</v>
          </cell>
          <cell r="H59">
            <v>0</v>
          </cell>
          <cell r="I59">
            <v>260737.2</v>
          </cell>
          <cell r="J59">
            <v>0</v>
          </cell>
          <cell r="K59">
            <v>0</v>
          </cell>
          <cell r="L59">
            <v>5720.0000000000191</v>
          </cell>
          <cell r="M59">
            <v>0</v>
          </cell>
          <cell r="N59">
            <v>8360.4705882352937</v>
          </cell>
          <cell r="O59">
            <v>0</v>
          </cell>
          <cell r="P59">
            <v>999.99999999999943</v>
          </cell>
          <cell r="Q59">
            <v>0</v>
          </cell>
          <cell r="R59">
            <v>0</v>
          </cell>
          <cell r="S59">
            <v>0</v>
          </cell>
          <cell r="T59">
            <v>1260.0000000000009</v>
          </cell>
          <cell r="U59">
            <v>0</v>
          </cell>
          <cell r="V59">
            <v>0</v>
          </cell>
          <cell r="W59">
            <v>0</v>
          </cell>
          <cell r="X59">
            <v>0</v>
          </cell>
          <cell r="Y59">
            <v>0</v>
          </cell>
          <cell r="Z59">
            <v>0</v>
          </cell>
          <cell r="AA59">
            <v>0</v>
          </cell>
          <cell r="AB59">
            <v>0</v>
          </cell>
          <cell r="AC59">
            <v>0</v>
          </cell>
          <cell r="AD59">
            <v>0</v>
          </cell>
          <cell r="AE59">
            <v>33753.621621621583</v>
          </cell>
          <cell r="AF59">
            <v>0</v>
          </cell>
          <cell r="AG59">
            <v>0</v>
          </cell>
          <cell r="AH59">
            <v>0</v>
          </cell>
          <cell r="AI59">
            <v>110000</v>
          </cell>
          <cell r="AJ59">
            <v>0</v>
          </cell>
          <cell r="AK59">
            <v>0</v>
          </cell>
          <cell r="AL59">
            <v>1000</v>
          </cell>
          <cell r="AM59">
            <v>726.27408000000003</v>
          </cell>
          <cell r="AN59">
            <v>0</v>
          </cell>
          <cell r="AO59">
            <v>0</v>
          </cell>
          <cell r="AP59">
            <v>0</v>
          </cell>
          <cell r="AQ59">
            <v>0</v>
          </cell>
          <cell r="AR59">
            <v>0</v>
          </cell>
          <cell r="AS59">
            <v>0</v>
          </cell>
          <cell r="AT59">
            <v>0</v>
          </cell>
          <cell r="AU59">
            <v>0</v>
          </cell>
          <cell r="AV59">
            <v>260737.2</v>
          </cell>
          <cell r="AW59">
            <v>50094.092209856899</v>
          </cell>
          <cell r="AX59">
            <v>111726.27408</v>
          </cell>
          <cell r="AY59">
            <v>51922.856915739241</v>
          </cell>
          <cell r="AZ59">
            <v>422557.56628985691</v>
          </cell>
          <cell r="BA59">
            <v>420831.29220985691</v>
          </cell>
          <cell r="BB59">
            <v>3500</v>
          </cell>
          <cell r="BC59">
            <v>329000</v>
          </cell>
          <cell r="BD59">
            <v>0</v>
          </cell>
          <cell r="BE59">
            <v>0</v>
          </cell>
          <cell r="BF59">
            <v>422557.56628985691</v>
          </cell>
          <cell r="BG59" t="str">
            <v/>
          </cell>
          <cell r="BH59" t="str">
            <v/>
          </cell>
          <cell r="BI59" t="str">
            <v/>
          </cell>
          <cell r="BJ59" t="str">
            <v/>
          </cell>
          <cell r="BK59" t="str">
            <v/>
          </cell>
          <cell r="BL59">
            <v>422557.56628985691</v>
          </cell>
          <cell r="BM59">
            <v>422557.56628985691</v>
          </cell>
          <cell r="BN59">
            <v>0</v>
          </cell>
          <cell r="BO59">
            <v>330726.27408</v>
          </cell>
          <cell r="BP59">
            <v>220000</v>
          </cell>
          <cell r="BQ59">
            <v>311831.29220985691</v>
          </cell>
          <cell r="BR59">
            <v>3317.3541724452862</v>
          </cell>
          <cell r="BS59">
            <v>3140.1017781609194</v>
          </cell>
          <cell r="BT59">
            <v>5.644797742453405E-2</v>
          </cell>
          <cell r="BU59">
            <v>-5.5396520949047255E-3</v>
          </cell>
          <cell r="BV59">
            <v>0</v>
          </cell>
          <cell r="BW59">
            <v>-1635.1367109986998</v>
          </cell>
          <cell r="BX59">
            <v>420922.42957885819</v>
          </cell>
          <cell r="BY59">
            <v>4459.5335691367891</v>
          </cell>
          <cell r="BZ59" t="str">
            <v>Y</v>
          </cell>
          <cell r="CA59">
            <v>4477.8981870091293</v>
          </cell>
          <cell r="CB59">
            <v>1.4789411416733067E-2</v>
          </cell>
          <cell r="CC59">
            <v>0</v>
          </cell>
          <cell r="CD59">
            <v>420922.42957885819</v>
          </cell>
        </row>
        <row r="60">
          <cell r="A60">
            <v>96</v>
          </cell>
          <cell r="B60" t="str">
            <v>Recoupment Academy</v>
          </cell>
          <cell r="C60">
            <v>124605</v>
          </cell>
          <cell r="D60">
            <v>9352106</v>
          </cell>
          <cell r="E60" t="str">
            <v>Saxmundham Primary School</v>
          </cell>
          <cell r="F60">
            <v>273</v>
          </cell>
          <cell r="G60">
            <v>273</v>
          </cell>
          <cell r="H60">
            <v>0</v>
          </cell>
          <cell r="I60">
            <v>757247.4</v>
          </cell>
          <cell r="J60">
            <v>0</v>
          </cell>
          <cell r="K60">
            <v>0</v>
          </cell>
          <cell r="L60">
            <v>17600.000000000055</v>
          </cell>
          <cell r="M60">
            <v>0</v>
          </cell>
          <cell r="N60">
            <v>35943.392226148411</v>
          </cell>
          <cell r="O60">
            <v>0</v>
          </cell>
          <cell r="P60">
            <v>999.99999999999909</v>
          </cell>
          <cell r="Q60">
            <v>0</v>
          </cell>
          <cell r="R60">
            <v>359.99999999999972</v>
          </cell>
          <cell r="S60">
            <v>0</v>
          </cell>
          <cell r="T60">
            <v>0</v>
          </cell>
          <cell r="U60">
            <v>0</v>
          </cell>
          <cell r="V60">
            <v>0</v>
          </cell>
          <cell r="W60">
            <v>0</v>
          </cell>
          <cell r="X60">
            <v>0</v>
          </cell>
          <cell r="Y60">
            <v>0</v>
          </cell>
          <cell r="Z60">
            <v>0</v>
          </cell>
          <cell r="AA60">
            <v>0</v>
          </cell>
          <cell r="AB60">
            <v>2892.9012345679012</v>
          </cell>
          <cell r="AC60">
            <v>0</v>
          </cell>
          <cell r="AD60">
            <v>0</v>
          </cell>
          <cell r="AE60">
            <v>117415.02499999991</v>
          </cell>
          <cell r="AF60">
            <v>0</v>
          </cell>
          <cell r="AG60">
            <v>0</v>
          </cell>
          <cell r="AH60">
            <v>0</v>
          </cell>
          <cell r="AI60">
            <v>110000</v>
          </cell>
          <cell r="AJ60">
            <v>0</v>
          </cell>
          <cell r="AK60">
            <v>0</v>
          </cell>
          <cell r="AL60">
            <v>0</v>
          </cell>
          <cell r="AM60">
            <v>37032.680999999997</v>
          </cell>
          <cell r="AN60">
            <v>0</v>
          </cell>
          <cell r="AO60">
            <v>0</v>
          </cell>
          <cell r="AP60">
            <v>0</v>
          </cell>
          <cell r="AQ60">
            <v>0</v>
          </cell>
          <cell r="AR60">
            <v>0</v>
          </cell>
          <cell r="AS60">
            <v>0</v>
          </cell>
          <cell r="AT60">
            <v>0</v>
          </cell>
          <cell r="AU60">
            <v>0</v>
          </cell>
          <cell r="AV60">
            <v>757247.4</v>
          </cell>
          <cell r="AW60">
            <v>175211.31846071628</v>
          </cell>
          <cell r="AX60">
            <v>147032.68099999998</v>
          </cell>
          <cell r="AY60">
            <v>154865.72111307413</v>
          </cell>
          <cell r="AZ60">
            <v>1079491.3994607162</v>
          </cell>
          <cell r="BA60">
            <v>1042458.7184607162</v>
          </cell>
          <cell r="BB60">
            <v>3500</v>
          </cell>
          <cell r="BC60">
            <v>955500</v>
          </cell>
          <cell r="BD60">
            <v>0</v>
          </cell>
          <cell r="BE60">
            <v>0</v>
          </cell>
          <cell r="BF60">
            <v>1079491.3994607162</v>
          </cell>
          <cell r="BG60" t="str">
            <v/>
          </cell>
          <cell r="BH60" t="str">
            <v/>
          </cell>
          <cell r="BI60" t="str">
            <v/>
          </cell>
          <cell r="BJ60" t="str">
            <v/>
          </cell>
          <cell r="BK60" t="str">
            <v/>
          </cell>
          <cell r="BL60">
            <v>1079491.3994607162</v>
          </cell>
          <cell r="BM60">
            <v>1079491.3994607162</v>
          </cell>
          <cell r="BN60">
            <v>0</v>
          </cell>
          <cell r="BO60">
            <v>992532.68099999998</v>
          </cell>
          <cell r="BP60">
            <v>845500</v>
          </cell>
          <cell r="BQ60">
            <v>932458.71846071619</v>
          </cell>
          <cell r="BR60">
            <v>3415.5997013213046</v>
          </cell>
          <cell r="BS60">
            <v>3214.6363897526498</v>
          </cell>
          <cell r="BT60">
            <v>6.2515098817791284E-2</v>
          </cell>
          <cell r="BU60">
            <v>-6.1350630072112286E-3</v>
          </cell>
          <cell r="BV60">
            <v>0</v>
          </cell>
          <cell r="BW60">
            <v>-5384.1051254189852</v>
          </cell>
          <cell r="BX60">
            <v>1074107.2943352971</v>
          </cell>
          <cell r="BY60">
            <v>3798.8081074553006</v>
          </cell>
          <cell r="BZ60" t="str">
            <v>Y</v>
          </cell>
          <cell r="CA60">
            <v>3934.4589536091466</v>
          </cell>
          <cell r="CB60">
            <v>5.4428060669039269E-2</v>
          </cell>
          <cell r="CC60">
            <v>0</v>
          </cell>
          <cell r="CD60">
            <v>1074107.2943352971</v>
          </cell>
        </row>
        <row r="61">
          <cell r="A61">
            <v>97</v>
          </cell>
          <cell r="B61">
            <v>0</v>
          </cell>
          <cell r="C61">
            <v>124607</v>
          </cell>
          <cell r="D61">
            <v>9352108</v>
          </cell>
          <cell r="E61" t="str">
            <v>Snape Community Primary School</v>
          </cell>
          <cell r="F61">
            <v>42</v>
          </cell>
          <cell r="G61">
            <v>42</v>
          </cell>
          <cell r="H61">
            <v>0</v>
          </cell>
          <cell r="I61">
            <v>116499.6</v>
          </cell>
          <cell r="J61">
            <v>0</v>
          </cell>
          <cell r="K61">
            <v>0</v>
          </cell>
          <cell r="L61">
            <v>2640.0000000000023</v>
          </cell>
          <cell r="M61">
            <v>0</v>
          </cell>
          <cell r="N61">
            <v>7731.8181818181811</v>
          </cell>
          <cell r="O61">
            <v>0</v>
          </cell>
          <cell r="P61">
            <v>199.99999999999994</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20199.529411764721</v>
          </cell>
          <cell r="AF61">
            <v>0</v>
          </cell>
          <cell r="AG61">
            <v>0</v>
          </cell>
          <cell r="AH61">
            <v>0</v>
          </cell>
          <cell r="AI61">
            <v>110000</v>
          </cell>
          <cell r="AJ61">
            <v>25000</v>
          </cell>
          <cell r="AK61">
            <v>0</v>
          </cell>
          <cell r="AL61">
            <v>0</v>
          </cell>
          <cell r="AM61">
            <v>3335.808</v>
          </cell>
          <cell r="AN61">
            <v>0</v>
          </cell>
          <cell r="AO61">
            <v>0</v>
          </cell>
          <cell r="AP61">
            <v>0</v>
          </cell>
          <cell r="AQ61">
            <v>5000</v>
          </cell>
          <cell r="AR61">
            <v>0</v>
          </cell>
          <cell r="AS61">
            <v>0</v>
          </cell>
          <cell r="AT61">
            <v>0</v>
          </cell>
          <cell r="AU61">
            <v>0</v>
          </cell>
          <cell r="AV61">
            <v>116499.6</v>
          </cell>
          <cell r="AW61">
            <v>30771.347593582905</v>
          </cell>
          <cell r="AX61">
            <v>143335.80799999999</v>
          </cell>
          <cell r="AY61">
            <v>35484.438502673816</v>
          </cell>
          <cell r="AZ61">
            <v>290606.75559358287</v>
          </cell>
          <cell r="BA61">
            <v>287270.94759358285</v>
          </cell>
          <cell r="BB61">
            <v>3500</v>
          </cell>
          <cell r="BC61">
            <v>147000</v>
          </cell>
          <cell r="BD61">
            <v>0</v>
          </cell>
          <cell r="BE61">
            <v>0</v>
          </cell>
          <cell r="BF61">
            <v>290606.75559358287</v>
          </cell>
          <cell r="BG61" t="str">
            <v/>
          </cell>
          <cell r="BH61" t="str">
            <v/>
          </cell>
          <cell r="BI61" t="str">
            <v/>
          </cell>
          <cell r="BJ61" t="str">
            <v/>
          </cell>
          <cell r="BK61" t="str">
            <v/>
          </cell>
          <cell r="BL61">
            <v>290606.75559358287</v>
          </cell>
          <cell r="BM61">
            <v>290606.75559358287</v>
          </cell>
          <cell r="BN61">
            <v>0</v>
          </cell>
          <cell r="BO61">
            <v>150335.80799999999</v>
          </cell>
          <cell r="BP61">
            <v>11999.999999999989</v>
          </cell>
          <cell r="BQ61">
            <v>152270.94759358288</v>
          </cell>
          <cell r="BR61">
            <v>3625.498752228164</v>
          </cell>
          <cell r="BS61">
            <v>3229.4465720930239</v>
          </cell>
          <cell r="BT61">
            <v>0.12263778678290885</v>
          </cell>
          <cell r="BU61">
            <v>-1.203534127285036E-2</v>
          </cell>
          <cell r="BV61">
            <v>0</v>
          </cell>
          <cell r="BW61">
            <v>-1632.4346479382039</v>
          </cell>
          <cell r="BX61">
            <v>288974.32094564469</v>
          </cell>
          <cell r="BY61">
            <v>6800.9169748963013</v>
          </cell>
          <cell r="BZ61" t="str">
            <v>Y</v>
          </cell>
          <cell r="CA61">
            <v>6880.3409748963022</v>
          </cell>
          <cell r="CB61">
            <v>6.7565567176982144E-2</v>
          </cell>
          <cell r="CC61">
            <v>-1116.78</v>
          </cell>
          <cell r="CD61">
            <v>287857.54094564467</v>
          </cell>
        </row>
        <row r="62">
          <cell r="A62">
            <v>98</v>
          </cell>
          <cell r="B62" t="str">
            <v>Recoupment Academy</v>
          </cell>
          <cell r="C62">
            <v>124608</v>
          </cell>
          <cell r="D62">
            <v>9352109</v>
          </cell>
          <cell r="E62" t="str">
            <v>Somerleyton Primary School</v>
          </cell>
          <cell r="F62">
            <v>59</v>
          </cell>
          <cell r="G62">
            <v>59</v>
          </cell>
          <cell r="H62">
            <v>0</v>
          </cell>
          <cell r="I62">
            <v>163654.20000000001</v>
          </cell>
          <cell r="J62">
            <v>0</v>
          </cell>
          <cell r="K62">
            <v>0</v>
          </cell>
          <cell r="L62">
            <v>1319.9999999999989</v>
          </cell>
          <cell r="M62">
            <v>0</v>
          </cell>
          <cell r="N62">
            <v>4551.4285714285716</v>
          </cell>
          <cell r="O62">
            <v>0</v>
          </cell>
          <cell r="P62">
            <v>200.00000000000023</v>
          </cell>
          <cell r="Q62">
            <v>0</v>
          </cell>
          <cell r="R62">
            <v>360.0000000000004</v>
          </cell>
          <cell r="S62">
            <v>390.00000000000045</v>
          </cell>
          <cell r="T62">
            <v>420.00000000000045</v>
          </cell>
          <cell r="U62">
            <v>0</v>
          </cell>
          <cell r="V62">
            <v>0</v>
          </cell>
          <cell r="W62">
            <v>0</v>
          </cell>
          <cell r="X62">
            <v>0</v>
          </cell>
          <cell r="Y62">
            <v>0</v>
          </cell>
          <cell r="Z62">
            <v>0</v>
          </cell>
          <cell r="AA62">
            <v>0</v>
          </cell>
          <cell r="AB62">
            <v>0</v>
          </cell>
          <cell r="AC62">
            <v>0</v>
          </cell>
          <cell r="AD62">
            <v>0</v>
          </cell>
          <cell r="AE62">
            <v>20478.566037735851</v>
          </cell>
          <cell r="AF62">
            <v>0</v>
          </cell>
          <cell r="AG62">
            <v>0</v>
          </cell>
          <cell r="AH62">
            <v>0</v>
          </cell>
          <cell r="AI62">
            <v>110000</v>
          </cell>
          <cell r="AJ62">
            <v>25000</v>
          </cell>
          <cell r="AK62">
            <v>0</v>
          </cell>
          <cell r="AL62">
            <v>1000</v>
          </cell>
          <cell r="AM62">
            <v>2434.3324599999996</v>
          </cell>
          <cell r="AN62">
            <v>0</v>
          </cell>
          <cell r="AO62">
            <v>0</v>
          </cell>
          <cell r="AP62">
            <v>0</v>
          </cell>
          <cell r="AQ62">
            <v>0</v>
          </cell>
          <cell r="AR62">
            <v>0</v>
          </cell>
          <cell r="AS62">
            <v>0</v>
          </cell>
          <cell r="AT62">
            <v>0</v>
          </cell>
          <cell r="AU62">
            <v>0</v>
          </cell>
          <cell r="AV62">
            <v>163654.20000000001</v>
          </cell>
          <cell r="AW62">
            <v>27719.994609164423</v>
          </cell>
          <cell r="AX62">
            <v>138434.33246000001</v>
          </cell>
          <cell r="AY62">
            <v>34098.280323450133</v>
          </cell>
          <cell r="AZ62">
            <v>329808.52706916444</v>
          </cell>
          <cell r="BA62">
            <v>326374.19460916443</v>
          </cell>
          <cell r="BB62">
            <v>3500</v>
          </cell>
          <cell r="BC62">
            <v>206500</v>
          </cell>
          <cell r="BD62">
            <v>0</v>
          </cell>
          <cell r="BE62">
            <v>0</v>
          </cell>
          <cell r="BF62">
            <v>329808.52706916444</v>
          </cell>
          <cell r="BG62" t="str">
            <v/>
          </cell>
          <cell r="BH62" t="str">
            <v/>
          </cell>
          <cell r="BI62" t="str">
            <v/>
          </cell>
          <cell r="BJ62" t="str">
            <v/>
          </cell>
          <cell r="BK62" t="str">
            <v/>
          </cell>
          <cell r="BL62">
            <v>329808.52706916444</v>
          </cell>
          <cell r="BM62">
            <v>329808.52706916444</v>
          </cell>
          <cell r="BN62">
            <v>0</v>
          </cell>
          <cell r="BO62">
            <v>209934.33246000001</v>
          </cell>
          <cell r="BP62">
            <v>72500</v>
          </cell>
          <cell r="BQ62">
            <v>192374.19460916443</v>
          </cell>
          <cell r="BR62">
            <v>3260.5795696468549</v>
          </cell>
          <cell r="BS62">
            <v>2813.0794123076921</v>
          </cell>
          <cell r="BT62">
            <v>0.15907839479442881</v>
          </cell>
          <cell r="BU62">
            <v>-1.5611524153459299E-2</v>
          </cell>
          <cell r="BV62">
            <v>0</v>
          </cell>
          <cell r="BW62">
            <v>-2591.0709742595968</v>
          </cell>
          <cell r="BX62">
            <v>327217.45609490486</v>
          </cell>
          <cell r="BY62">
            <v>5487.8495531339804</v>
          </cell>
          <cell r="BZ62" t="str">
            <v>Y</v>
          </cell>
          <cell r="CA62">
            <v>5546.0585778797431</v>
          </cell>
          <cell r="CB62">
            <v>0.12572667385044167</v>
          </cell>
          <cell r="CC62">
            <v>0</v>
          </cell>
          <cell r="CD62">
            <v>327217.45609490486</v>
          </cell>
        </row>
        <row r="63">
          <cell r="A63">
            <v>99</v>
          </cell>
          <cell r="B63" t="str">
            <v>Recoupment Academy</v>
          </cell>
          <cell r="C63">
            <v>144826</v>
          </cell>
          <cell r="D63">
            <v>9352206</v>
          </cell>
          <cell r="E63" t="str">
            <v>Southwold Primary School</v>
          </cell>
          <cell r="F63">
            <v>60</v>
          </cell>
          <cell r="G63">
            <v>60</v>
          </cell>
          <cell r="H63">
            <v>0</v>
          </cell>
          <cell r="I63">
            <v>166428</v>
          </cell>
          <cell r="J63">
            <v>0</v>
          </cell>
          <cell r="K63">
            <v>0</v>
          </cell>
          <cell r="L63">
            <v>5280</v>
          </cell>
          <cell r="M63">
            <v>0</v>
          </cell>
          <cell r="N63">
            <v>10631.25</v>
          </cell>
          <cell r="O63">
            <v>0</v>
          </cell>
          <cell r="P63">
            <v>0</v>
          </cell>
          <cell r="Q63">
            <v>720</v>
          </cell>
          <cell r="R63">
            <v>1080</v>
          </cell>
          <cell r="S63">
            <v>0</v>
          </cell>
          <cell r="T63">
            <v>0</v>
          </cell>
          <cell r="U63">
            <v>0</v>
          </cell>
          <cell r="V63">
            <v>0</v>
          </cell>
          <cell r="W63">
            <v>0</v>
          </cell>
          <cell r="X63">
            <v>0</v>
          </cell>
          <cell r="Y63">
            <v>0</v>
          </cell>
          <cell r="Z63">
            <v>0</v>
          </cell>
          <cell r="AA63">
            <v>0</v>
          </cell>
          <cell r="AB63">
            <v>583.01886792452876</v>
          </cell>
          <cell r="AC63">
            <v>0</v>
          </cell>
          <cell r="AD63">
            <v>0</v>
          </cell>
          <cell r="AE63">
            <v>15040.754716981161</v>
          </cell>
          <cell r="AF63">
            <v>0</v>
          </cell>
          <cell r="AG63">
            <v>0</v>
          </cell>
          <cell r="AH63">
            <v>0</v>
          </cell>
          <cell r="AI63">
            <v>110000</v>
          </cell>
          <cell r="AJ63">
            <v>0</v>
          </cell>
          <cell r="AK63">
            <v>0</v>
          </cell>
          <cell r="AL63">
            <v>0</v>
          </cell>
          <cell r="AM63">
            <v>3226.2189399999997</v>
          </cell>
          <cell r="AN63">
            <v>0</v>
          </cell>
          <cell r="AO63">
            <v>0</v>
          </cell>
          <cell r="AP63">
            <v>0</v>
          </cell>
          <cell r="AQ63">
            <v>0</v>
          </cell>
          <cell r="AR63">
            <v>0</v>
          </cell>
          <cell r="AS63">
            <v>0</v>
          </cell>
          <cell r="AT63">
            <v>0</v>
          </cell>
          <cell r="AU63">
            <v>0</v>
          </cell>
          <cell r="AV63">
            <v>166428</v>
          </cell>
          <cell r="AW63">
            <v>33335.023584905692</v>
          </cell>
          <cell r="AX63">
            <v>113226.21894000001</v>
          </cell>
          <cell r="AY63">
            <v>33895.379716981159</v>
          </cell>
          <cell r="AZ63">
            <v>312989.24252490571</v>
          </cell>
          <cell r="BA63">
            <v>309763.02358490572</v>
          </cell>
          <cell r="BB63">
            <v>3500</v>
          </cell>
          <cell r="BC63">
            <v>210000</v>
          </cell>
          <cell r="BD63">
            <v>0</v>
          </cell>
          <cell r="BE63">
            <v>0</v>
          </cell>
          <cell r="BF63">
            <v>312989.24252490571</v>
          </cell>
          <cell r="BG63" t="str">
            <v/>
          </cell>
          <cell r="BH63" t="str">
            <v/>
          </cell>
          <cell r="BI63" t="str">
            <v/>
          </cell>
          <cell r="BJ63" t="str">
            <v/>
          </cell>
          <cell r="BK63" t="str">
            <v/>
          </cell>
          <cell r="BL63">
            <v>312989.24252490571</v>
          </cell>
          <cell r="BM63">
            <v>312989.24252490571</v>
          </cell>
          <cell r="BN63">
            <v>0</v>
          </cell>
          <cell r="BO63">
            <v>213226.21893999999</v>
          </cell>
          <cell r="BP63">
            <v>99999.999999999985</v>
          </cell>
          <cell r="BQ63">
            <v>199763.02358490572</v>
          </cell>
          <cell r="BR63">
            <v>3329.3837264150952</v>
          </cell>
          <cell r="BS63">
            <v>3061.1446828124999</v>
          </cell>
          <cell r="BT63">
            <v>8.7627038705058613E-2</v>
          </cell>
          <cell r="BU63">
            <v>-8.5994809855099476E-3</v>
          </cell>
          <cell r="BV63">
            <v>0</v>
          </cell>
          <cell r="BW63">
            <v>-1579.4553296244585</v>
          </cell>
          <cell r="BX63">
            <v>311409.78719528124</v>
          </cell>
          <cell r="BY63">
            <v>5136.3928042546877</v>
          </cell>
          <cell r="BZ63" t="str">
            <v>Y</v>
          </cell>
          <cell r="CA63">
            <v>5190.1631199213543</v>
          </cell>
          <cell r="CB63">
            <v>7.4741669379555065E-2</v>
          </cell>
          <cell r="CC63">
            <v>0</v>
          </cell>
          <cell r="CD63">
            <v>311409.78719528124</v>
          </cell>
        </row>
        <row r="64">
          <cell r="A64">
            <v>101</v>
          </cell>
          <cell r="B64">
            <v>0</v>
          </cell>
          <cell r="C64">
            <v>124772</v>
          </cell>
          <cell r="D64">
            <v>9353327</v>
          </cell>
          <cell r="E64" t="str">
            <v>Stonham Aspal Church of England Voluntary Aided Primary School</v>
          </cell>
          <cell r="F64">
            <v>193</v>
          </cell>
          <cell r="G64">
            <v>193</v>
          </cell>
          <cell r="H64">
            <v>0</v>
          </cell>
          <cell r="I64">
            <v>535343.4</v>
          </cell>
          <cell r="J64">
            <v>0</v>
          </cell>
          <cell r="K64">
            <v>0</v>
          </cell>
          <cell r="L64">
            <v>2199.9999999999968</v>
          </cell>
          <cell r="M64">
            <v>0</v>
          </cell>
          <cell r="N64">
            <v>4030.6077348066297</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64916.405063291153</v>
          </cell>
          <cell r="AF64">
            <v>0</v>
          </cell>
          <cell r="AG64">
            <v>0</v>
          </cell>
          <cell r="AH64">
            <v>0</v>
          </cell>
          <cell r="AI64">
            <v>110000</v>
          </cell>
          <cell r="AJ64">
            <v>0</v>
          </cell>
          <cell r="AK64">
            <v>0</v>
          </cell>
          <cell r="AL64">
            <v>0</v>
          </cell>
          <cell r="AM64">
            <v>3703.2681000000002</v>
          </cell>
          <cell r="AN64">
            <v>0</v>
          </cell>
          <cell r="AO64">
            <v>0</v>
          </cell>
          <cell r="AP64">
            <v>0</v>
          </cell>
          <cell r="AQ64">
            <v>0</v>
          </cell>
          <cell r="AR64">
            <v>0</v>
          </cell>
          <cell r="AS64">
            <v>0</v>
          </cell>
          <cell r="AT64">
            <v>0</v>
          </cell>
          <cell r="AU64">
            <v>0</v>
          </cell>
          <cell r="AV64">
            <v>535343.4</v>
          </cell>
          <cell r="AW64">
            <v>71147.012798097785</v>
          </cell>
          <cell r="AX64">
            <v>113703.2681</v>
          </cell>
          <cell r="AY64">
            <v>78030.708930694469</v>
          </cell>
          <cell r="AZ64">
            <v>720193.68089809781</v>
          </cell>
          <cell r="BA64">
            <v>716490.41279809782</v>
          </cell>
          <cell r="BB64">
            <v>3500</v>
          </cell>
          <cell r="BC64">
            <v>675500</v>
          </cell>
          <cell r="BD64">
            <v>0</v>
          </cell>
          <cell r="BE64">
            <v>0</v>
          </cell>
          <cell r="BF64">
            <v>720193.68089809781</v>
          </cell>
          <cell r="BG64" t="str">
            <v/>
          </cell>
          <cell r="BH64" t="str">
            <v/>
          </cell>
          <cell r="BI64" t="str">
            <v/>
          </cell>
          <cell r="BJ64" t="str">
            <v/>
          </cell>
          <cell r="BK64" t="str">
            <v/>
          </cell>
          <cell r="BL64">
            <v>720193.68089809781</v>
          </cell>
          <cell r="BM64">
            <v>720193.68089809781</v>
          </cell>
          <cell r="BN64">
            <v>0</v>
          </cell>
          <cell r="BO64">
            <v>679203.26809999999</v>
          </cell>
          <cell r="BP64">
            <v>565500</v>
          </cell>
          <cell r="BQ64">
            <v>606490.41279809782</v>
          </cell>
          <cell r="BR64">
            <v>3142.4373720108697</v>
          </cell>
          <cell r="BS64">
            <v>2976.0904618784525</v>
          </cell>
          <cell r="BT64">
            <v>5.589444012646784E-2</v>
          </cell>
          <cell r="BU64">
            <v>-5.4853294390232125E-3</v>
          </cell>
          <cell r="BV64">
            <v>0</v>
          </cell>
          <cell r="BW64">
            <v>-3150.6934683814466</v>
          </cell>
          <cell r="BX64">
            <v>717042.98742971639</v>
          </cell>
          <cell r="BY64">
            <v>3696.0607219156291</v>
          </cell>
          <cell r="BZ64" t="str">
            <v>Y</v>
          </cell>
          <cell r="CA64">
            <v>3715.2486395322094</v>
          </cell>
          <cell r="CB64">
            <v>3.0912473044511835E-2</v>
          </cell>
          <cell r="CC64">
            <v>-5131.87</v>
          </cell>
          <cell r="CD64">
            <v>711911.1174297164</v>
          </cell>
        </row>
        <row r="65">
          <cell r="A65">
            <v>102</v>
          </cell>
          <cell r="B65" t="str">
            <v>Recoupment Academy</v>
          </cell>
          <cell r="C65">
            <v>145697</v>
          </cell>
          <cell r="D65">
            <v>9353102</v>
          </cell>
          <cell r="E65" t="str">
            <v>Stradbroke Church of England Primary School</v>
          </cell>
          <cell r="F65">
            <v>93</v>
          </cell>
          <cell r="G65">
            <v>93</v>
          </cell>
          <cell r="H65">
            <v>0</v>
          </cell>
          <cell r="I65">
            <v>257963.40000000002</v>
          </cell>
          <cell r="J65">
            <v>0</v>
          </cell>
          <cell r="K65">
            <v>0</v>
          </cell>
          <cell r="L65">
            <v>4839.9999999999955</v>
          </cell>
          <cell r="M65">
            <v>0</v>
          </cell>
          <cell r="N65">
            <v>7642.173913043478</v>
          </cell>
          <cell r="O65">
            <v>0</v>
          </cell>
          <cell r="P65">
            <v>0</v>
          </cell>
          <cell r="Q65">
            <v>0</v>
          </cell>
          <cell r="R65">
            <v>0</v>
          </cell>
          <cell r="S65">
            <v>0</v>
          </cell>
          <cell r="T65">
            <v>0</v>
          </cell>
          <cell r="U65">
            <v>0</v>
          </cell>
          <cell r="V65">
            <v>0</v>
          </cell>
          <cell r="W65">
            <v>0</v>
          </cell>
          <cell r="X65">
            <v>0</v>
          </cell>
          <cell r="Y65">
            <v>0</v>
          </cell>
          <cell r="Z65">
            <v>0</v>
          </cell>
          <cell r="AA65">
            <v>0</v>
          </cell>
          <cell r="AB65">
            <v>614.03846153846052</v>
          </cell>
          <cell r="AC65">
            <v>0</v>
          </cell>
          <cell r="AD65">
            <v>0</v>
          </cell>
          <cell r="AE65">
            <v>35016.947368421053</v>
          </cell>
          <cell r="AF65">
            <v>0</v>
          </cell>
          <cell r="AG65">
            <v>0</v>
          </cell>
          <cell r="AH65">
            <v>0</v>
          </cell>
          <cell r="AI65">
            <v>110000</v>
          </cell>
          <cell r="AJ65">
            <v>0</v>
          </cell>
          <cell r="AK65">
            <v>0</v>
          </cell>
          <cell r="AL65">
            <v>0</v>
          </cell>
          <cell r="AM65">
            <v>1028.16266</v>
          </cell>
          <cell r="AN65">
            <v>0</v>
          </cell>
          <cell r="AO65">
            <v>0</v>
          </cell>
          <cell r="AP65">
            <v>0</v>
          </cell>
          <cell r="AQ65">
            <v>4801</v>
          </cell>
          <cell r="AR65">
            <v>0</v>
          </cell>
          <cell r="AS65">
            <v>0</v>
          </cell>
          <cell r="AT65">
            <v>0</v>
          </cell>
          <cell r="AU65">
            <v>0</v>
          </cell>
          <cell r="AV65">
            <v>257963.40000000002</v>
          </cell>
          <cell r="AW65">
            <v>48113.159743002987</v>
          </cell>
          <cell r="AX65">
            <v>115829.16266</v>
          </cell>
          <cell r="AY65">
            <v>51257.03432494279</v>
          </cell>
          <cell r="AZ65">
            <v>421905.72240300302</v>
          </cell>
          <cell r="BA65">
            <v>420877.55974300305</v>
          </cell>
          <cell r="BB65">
            <v>3500</v>
          </cell>
          <cell r="BC65">
            <v>325500</v>
          </cell>
          <cell r="BD65">
            <v>0</v>
          </cell>
          <cell r="BE65">
            <v>0</v>
          </cell>
          <cell r="BF65">
            <v>421905.72240300302</v>
          </cell>
          <cell r="BG65" t="str">
            <v/>
          </cell>
          <cell r="BH65" t="str">
            <v/>
          </cell>
          <cell r="BI65" t="str">
            <v/>
          </cell>
          <cell r="BJ65" t="str">
            <v/>
          </cell>
          <cell r="BK65" t="str">
            <v/>
          </cell>
          <cell r="BL65">
            <v>421905.72240300302</v>
          </cell>
          <cell r="BM65">
            <v>421905.72240300302</v>
          </cell>
          <cell r="BN65">
            <v>0</v>
          </cell>
          <cell r="BO65">
            <v>326528.16265999997</v>
          </cell>
          <cell r="BP65">
            <v>215499.99999999997</v>
          </cell>
          <cell r="BQ65">
            <v>310877.55974300305</v>
          </cell>
          <cell r="BR65">
            <v>3342.7694596021834</v>
          </cell>
          <cell r="BS65">
            <v>3129.4000202247194</v>
          </cell>
          <cell r="BT65">
            <v>6.8182219594330462E-2</v>
          </cell>
          <cell r="BU65">
            <v>-6.6912189389946863E-3</v>
          </cell>
          <cell r="BV65">
            <v>0</v>
          </cell>
          <cell r="BW65">
            <v>-1947.3735635206738</v>
          </cell>
          <cell r="BX65">
            <v>419958.34883948235</v>
          </cell>
          <cell r="BY65">
            <v>4504.625657843897</v>
          </cell>
          <cell r="BZ65" t="str">
            <v>Y</v>
          </cell>
          <cell r="CA65">
            <v>4515.6811703170142</v>
          </cell>
          <cell r="CB65">
            <v>2.8421798994660019E-3</v>
          </cell>
          <cell r="CC65">
            <v>0</v>
          </cell>
          <cell r="CD65">
            <v>419958.34883948235</v>
          </cell>
        </row>
        <row r="66">
          <cell r="A66">
            <v>106</v>
          </cell>
          <cell r="B66">
            <v>0</v>
          </cell>
          <cell r="C66">
            <v>124745</v>
          </cell>
          <cell r="D66">
            <v>9353105</v>
          </cell>
          <cell r="E66" t="str">
            <v>Thorndon Church of England Voluntary Controlled Primary School</v>
          </cell>
          <cell r="F66">
            <v>77</v>
          </cell>
          <cell r="G66">
            <v>77</v>
          </cell>
          <cell r="H66">
            <v>0</v>
          </cell>
          <cell r="I66">
            <v>213582.6</v>
          </cell>
          <cell r="J66">
            <v>0</v>
          </cell>
          <cell r="K66">
            <v>0</v>
          </cell>
          <cell r="L66">
            <v>1320.0000000000014</v>
          </cell>
          <cell r="M66">
            <v>0</v>
          </cell>
          <cell r="N66">
            <v>4563.6585365853662</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24213.538461538483</v>
          </cell>
          <cell r="AF66">
            <v>0</v>
          </cell>
          <cell r="AG66">
            <v>0</v>
          </cell>
          <cell r="AH66">
            <v>0</v>
          </cell>
          <cell r="AI66">
            <v>110000</v>
          </cell>
          <cell r="AJ66">
            <v>0</v>
          </cell>
          <cell r="AK66">
            <v>0</v>
          </cell>
          <cell r="AL66">
            <v>1000</v>
          </cell>
          <cell r="AM66">
            <v>4692.6867400000001</v>
          </cell>
          <cell r="AN66">
            <v>0</v>
          </cell>
          <cell r="AO66">
            <v>0</v>
          </cell>
          <cell r="AP66">
            <v>0</v>
          </cell>
          <cell r="AQ66">
            <v>0</v>
          </cell>
          <cell r="AR66">
            <v>0</v>
          </cell>
          <cell r="AS66">
            <v>0</v>
          </cell>
          <cell r="AT66">
            <v>0</v>
          </cell>
          <cell r="AU66">
            <v>0</v>
          </cell>
          <cell r="AV66">
            <v>213582.6</v>
          </cell>
          <cell r="AW66">
            <v>30097.196998123851</v>
          </cell>
          <cell r="AX66">
            <v>115692.68674</v>
          </cell>
          <cell r="AY66">
            <v>37154.367729831167</v>
          </cell>
          <cell r="AZ66">
            <v>359372.4837381239</v>
          </cell>
          <cell r="BA66">
            <v>353679.79699812393</v>
          </cell>
          <cell r="BB66">
            <v>3500</v>
          </cell>
          <cell r="BC66">
            <v>269500</v>
          </cell>
          <cell r="BD66">
            <v>0</v>
          </cell>
          <cell r="BE66">
            <v>0</v>
          </cell>
          <cell r="BF66">
            <v>359372.4837381239</v>
          </cell>
          <cell r="BG66" t="str">
            <v/>
          </cell>
          <cell r="BH66" t="str">
            <v/>
          </cell>
          <cell r="BI66" t="str">
            <v/>
          </cell>
          <cell r="BJ66" t="str">
            <v/>
          </cell>
          <cell r="BK66" t="str">
            <v/>
          </cell>
          <cell r="BL66">
            <v>359372.4837381239</v>
          </cell>
          <cell r="BM66">
            <v>359372.4837381239</v>
          </cell>
          <cell r="BN66">
            <v>0</v>
          </cell>
          <cell r="BO66">
            <v>275192.68673999998</v>
          </cell>
          <cell r="BP66">
            <v>160499.99999999997</v>
          </cell>
          <cell r="BQ66">
            <v>244679.7969981239</v>
          </cell>
          <cell r="BR66">
            <v>3177.6597012743364</v>
          </cell>
          <cell r="BS66">
            <v>3064.9788025641024</v>
          </cell>
          <cell r="BT66">
            <v>3.6764005876963116E-2</v>
          </cell>
          <cell r="BU66">
            <v>-3.6079202739492922E-3</v>
          </cell>
          <cell r="BV66">
            <v>0</v>
          </cell>
          <cell r="BW66">
            <v>-851.48133539668038</v>
          </cell>
          <cell r="BX66">
            <v>358521.0024027272</v>
          </cell>
          <cell r="BY66">
            <v>4582.1859176977559</v>
          </cell>
          <cell r="BZ66" t="str">
            <v>Y</v>
          </cell>
          <cell r="CA66">
            <v>4656.1169143211328</v>
          </cell>
          <cell r="CB66">
            <v>2.6910315756198289E-2</v>
          </cell>
          <cell r="CC66">
            <v>-2047.43</v>
          </cell>
          <cell r="CD66">
            <v>356473.57240272721</v>
          </cell>
        </row>
        <row r="67">
          <cell r="A67">
            <v>109</v>
          </cell>
          <cell r="B67" t="str">
            <v>Recoupment Academy</v>
          </cell>
          <cell r="C67">
            <v>144446</v>
          </cell>
          <cell r="D67">
            <v>9352122</v>
          </cell>
          <cell r="E67" t="str">
            <v>Wenhaston Primary School</v>
          </cell>
          <cell r="F67">
            <v>86</v>
          </cell>
          <cell r="G67">
            <v>86</v>
          </cell>
          <cell r="H67">
            <v>0</v>
          </cell>
          <cell r="I67">
            <v>238546.80000000002</v>
          </cell>
          <cell r="J67">
            <v>0</v>
          </cell>
          <cell r="K67">
            <v>0</v>
          </cell>
          <cell r="L67">
            <v>3520.0000000000009</v>
          </cell>
          <cell r="M67">
            <v>0</v>
          </cell>
          <cell r="N67">
            <v>8335.3846153846152</v>
          </cell>
          <cell r="O67">
            <v>0</v>
          </cell>
          <cell r="P67">
            <v>409.5238095238094</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27902.222222222183</v>
          </cell>
          <cell r="AF67">
            <v>0</v>
          </cell>
          <cell r="AG67">
            <v>0</v>
          </cell>
          <cell r="AH67">
            <v>0</v>
          </cell>
          <cell r="AI67">
            <v>110000</v>
          </cell>
          <cell r="AJ67">
            <v>21295.060080106807</v>
          </cell>
          <cell r="AK67">
            <v>0</v>
          </cell>
          <cell r="AL67">
            <v>0</v>
          </cell>
          <cell r="AM67">
            <v>995.43822</v>
          </cell>
          <cell r="AN67">
            <v>0</v>
          </cell>
          <cell r="AO67">
            <v>0</v>
          </cell>
          <cell r="AP67">
            <v>0</v>
          </cell>
          <cell r="AQ67">
            <v>0</v>
          </cell>
          <cell r="AR67">
            <v>0</v>
          </cell>
          <cell r="AS67">
            <v>0</v>
          </cell>
          <cell r="AT67">
            <v>0</v>
          </cell>
          <cell r="AU67">
            <v>0</v>
          </cell>
          <cell r="AV67">
            <v>238546.80000000002</v>
          </cell>
          <cell r="AW67">
            <v>40167.130647130609</v>
          </cell>
          <cell r="AX67">
            <v>132290.49830010682</v>
          </cell>
          <cell r="AY67">
            <v>44033.676434676396</v>
          </cell>
          <cell r="AZ67">
            <v>411004.42894723744</v>
          </cell>
          <cell r="BA67">
            <v>410008.99072723743</v>
          </cell>
          <cell r="BB67">
            <v>3500</v>
          </cell>
          <cell r="BC67">
            <v>301000</v>
          </cell>
          <cell r="BD67">
            <v>0</v>
          </cell>
          <cell r="BE67">
            <v>0</v>
          </cell>
          <cell r="BF67">
            <v>411004.42894723744</v>
          </cell>
          <cell r="BG67" t="str">
            <v/>
          </cell>
          <cell r="BH67" t="str">
            <v/>
          </cell>
          <cell r="BI67" t="str">
            <v/>
          </cell>
          <cell r="BJ67" t="str">
            <v/>
          </cell>
          <cell r="BK67" t="str">
            <v/>
          </cell>
          <cell r="BL67">
            <v>411004.42894723744</v>
          </cell>
          <cell r="BM67">
            <v>411004.42894723744</v>
          </cell>
          <cell r="BN67">
            <v>0</v>
          </cell>
          <cell r="BO67">
            <v>301995.43822000001</v>
          </cell>
          <cell r="BP67">
            <v>169704.93991989319</v>
          </cell>
          <cell r="BQ67">
            <v>278713.93064713059</v>
          </cell>
          <cell r="BR67">
            <v>3240.8596586875651</v>
          </cell>
          <cell r="BS67">
            <v>3140.8058197547953</v>
          </cell>
          <cell r="BT67">
            <v>3.185610466698037E-2</v>
          </cell>
          <cell r="BU67">
            <v>-3.1262721005348524E-3</v>
          </cell>
          <cell r="BV67">
            <v>0</v>
          </cell>
          <cell r="BW67">
            <v>-844.43517024473454</v>
          </cell>
          <cell r="BX67">
            <v>410159.99377699272</v>
          </cell>
          <cell r="BY67">
            <v>4757.7273901975896</v>
          </cell>
          <cell r="BZ67" t="str">
            <v>Y</v>
          </cell>
          <cell r="CA67">
            <v>4769.3022532208452</v>
          </cell>
          <cell r="CB67">
            <v>3.2518938088716975E-3</v>
          </cell>
          <cell r="CC67">
            <v>0</v>
          </cell>
          <cell r="CD67">
            <v>410159.99377699272</v>
          </cell>
        </row>
        <row r="68">
          <cell r="A68">
            <v>110</v>
          </cell>
          <cell r="B68">
            <v>0</v>
          </cell>
          <cell r="C68">
            <v>124746</v>
          </cell>
          <cell r="D68">
            <v>9353108</v>
          </cell>
          <cell r="E68" t="str">
            <v>Wetheringsett Church of England Voluntary Controlled Primary School</v>
          </cell>
          <cell r="F68">
            <v>45</v>
          </cell>
          <cell r="G68">
            <v>45</v>
          </cell>
          <cell r="H68">
            <v>0</v>
          </cell>
          <cell r="I68">
            <v>124821.00000000001</v>
          </cell>
          <cell r="J68">
            <v>0</v>
          </cell>
          <cell r="K68">
            <v>0</v>
          </cell>
          <cell r="L68">
            <v>1320.0000000000007</v>
          </cell>
          <cell r="M68">
            <v>0</v>
          </cell>
          <cell r="N68">
            <v>1620.0000000000007</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12647.250000000002</v>
          </cell>
          <cell r="AF68">
            <v>0</v>
          </cell>
          <cell r="AG68">
            <v>0</v>
          </cell>
          <cell r="AH68">
            <v>0</v>
          </cell>
          <cell r="AI68">
            <v>110000</v>
          </cell>
          <cell r="AJ68">
            <v>0</v>
          </cell>
          <cell r="AK68">
            <v>0</v>
          </cell>
          <cell r="AL68">
            <v>0</v>
          </cell>
          <cell r="AM68">
            <v>7332.3185599999997</v>
          </cell>
          <cell r="AN68">
            <v>0</v>
          </cell>
          <cell r="AO68">
            <v>0</v>
          </cell>
          <cell r="AP68">
            <v>0</v>
          </cell>
          <cell r="AQ68">
            <v>3850</v>
          </cell>
          <cell r="AR68">
            <v>0</v>
          </cell>
          <cell r="AS68">
            <v>0</v>
          </cell>
          <cell r="AT68">
            <v>0</v>
          </cell>
          <cell r="AU68">
            <v>0</v>
          </cell>
          <cell r="AV68">
            <v>124821.00000000001</v>
          </cell>
          <cell r="AW68">
            <v>15587.250000000004</v>
          </cell>
          <cell r="AX68">
            <v>121182.31856</v>
          </cell>
          <cell r="AY68">
            <v>24116.25</v>
          </cell>
          <cell r="AZ68">
            <v>261590.56856000004</v>
          </cell>
          <cell r="BA68">
            <v>254258.25000000006</v>
          </cell>
          <cell r="BB68">
            <v>3500</v>
          </cell>
          <cell r="BC68">
            <v>157500</v>
          </cell>
          <cell r="BD68">
            <v>0</v>
          </cell>
          <cell r="BE68">
            <v>0</v>
          </cell>
          <cell r="BF68">
            <v>261590.56856000004</v>
          </cell>
          <cell r="BG68" t="str">
            <v/>
          </cell>
          <cell r="BH68" t="str">
            <v/>
          </cell>
          <cell r="BI68" t="str">
            <v/>
          </cell>
          <cell r="BJ68" t="str">
            <v/>
          </cell>
          <cell r="BK68" t="str">
            <v/>
          </cell>
          <cell r="BL68">
            <v>261590.56856000004</v>
          </cell>
          <cell r="BM68">
            <v>261590.56856000004</v>
          </cell>
          <cell r="BN68">
            <v>0</v>
          </cell>
          <cell r="BO68">
            <v>164832.31855999999</v>
          </cell>
          <cell r="BP68">
            <v>47499.999999999985</v>
          </cell>
          <cell r="BQ68">
            <v>144258.25000000006</v>
          </cell>
          <cell r="BR68">
            <v>3205.73888888889</v>
          </cell>
          <cell r="BS68">
            <v>3070.1023090909098</v>
          </cell>
          <cell r="BT68">
            <v>4.4179824039200705E-2</v>
          </cell>
          <cell r="BU68">
            <v>-4.3356886456822515E-3</v>
          </cell>
          <cell r="BV68">
            <v>0</v>
          </cell>
          <cell r="BW68">
            <v>-598.9953475173744</v>
          </cell>
          <cell r="BX68">
            <v>260991.57321248268</v>
          </cell>
          <cell r="BY68">
            <v>5636.8723256107269</v>
          </cell>
          <cell r="BZ68" t="str">
            <v>Y</v>
          </cell>
          <cell r="CA68">
            <v>5799.8127380551705</v>
          </cell>
          <cell r="CB68">
            <v>0.11523120394117936</v>
          </cell>
          <cell r="CC68">
            <v>-1196.55</v>
          </cell>
          <cell r="CD68">
            <v>259795.02321248269</v>
          </cell>
        </row>
        <row r="69">
          <cell r="A69">
            <v>111</v>
          </cell>
          <cell r="B69" t="str">
            <v>Recoupment Academy</v>
          </cell>
          <cell r="C69">
            <v>141551</v>
          </cell>
          <cell r="D69">
            <v>9352123</v>
          </cell>
          <cell r="E69" t="str">
            <v>Wickham Market Primary School</v>
          </cell>
          <cell r="F69">
            <v>148</v>
          </cell>
          <cell r="G69">
            <v>148</v>
          </cell>
          <cell r="H69">
            <v>0</v>
          </cell>
          <cell r="I69">
            <v>410522.4</v>
          </cell>
          <cell r="J69">
            <v>0</v>
          </cell>
          <cell r="K69">
            <v>0</v>
          </cell>
          <cell r="L69">
            <v>7920.0000000000255</v>
          </cell>
          <cell r="M69">
            <v>0</v>
          </cell>
          <cell r="N69">
            <v>20405.10638297872</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53311.540983606617</v>
          </cell>
          <cell r="AF69">
            <v>0</v>
          </cell>
          <cell r="AG69">
            <v>0</v>
          </cell>
          <cell r="AH69">
            <v>0</v>
          </cell>
          <cell r="AI69">
            <v>110000</v>
          </cell>
          <cell r="AJ69">
            <v>0</v>
          </cell>
          <cell r="AK69">
            <v>0</v>
          </cell>
          <cell r="AL69">
            <v>0</v>
          </cell>
          <cell r="AM69">
            <v>3265.5352799999996</v>
          </cell>
          <cell r="AN69">
            <v>0</v>
          </cell>
          <cell r="AO69">
            <v>0</v>
          </cell>
          <cell r="AP69">
            <v>0</v>
          </cell>
          <cell r="AQ69">
            <v>0</v>
          </cell>
          <cell r="AR69">
            <v>0</v>
          </cell>
          <cell r="AS69">
            <v>0</v>
          </cell>
          <cell r="AT69">
            <v>0</v>
          </cell>
          <cell r="AU69">
            <v>0</v>
          </cell>
          <cell r="AV69">
            <v>410522.4</v>
          </cell>
          <cell r="AW69">
            <v>81636.647366585355</v>
          </cell>
          <cell r="AX69">
            <v>113265.53528</v>
          </cell>
          <cell r="AY69">
            <v>77473.09417509599</v>
          </cell>
          <cell r="AZ69">
            <v>605424.5826465853</v>
          </cell>
          <cell r="BA69">
            <v>602159.04736658535</v>
          </cell>
          <cell r="BB69">
            <v>3500</v>
          </cell>
          <cell r="BC69">
            <v>518000</v>
          </cell>
          <cell r="BD69">
            <v>0</v>
          </cell>
          <cell r="BE69">
            <v>0</v>
          </cell>
          <cell r="BF69">
            <v>605424.5826465853</v>
          </cell>
          <cell r="BG69" t="str">
            <v/>
          </cell>
          <cell r="BH69" t="str">
            <v/>
          </cell>
          <cell r="BI69" t="str">
            <v/>
          </cell>
          <cell r="BJ69" t="str">
            <v/>
          </cell>
          <cell r="BK69" t="str">
            <v/>
          </cell>
          <cell r="BL69">
            <v>605424.5826465853</v>
          </cell>
          <cell r="BM69">
            <v>605424.5826465853</v>
          </cell>
          <cell r="BN69">
            <v>0</v>
          </cell>
          <cell r="BO69">
            <v>521265.53528000001</v>
          </cell>
          <cell r="BP69">
            <v>408000</v>
          </cell>
          <cell r="BQ69">
            <v>492159.04736658529</v>
          </cell>
          <cell r="BR69">
            <v>3325.3989686931441</v>
          </cell>
          <cell r="BS69">
            <v>3201.8298699300699</v>
          </cell>
          <cell r="BT69">
            <v>3.8593274403356422E-2</v>
          </cell>
          <cell r="BU69">
            <v>-3.7874397481045098E-3</v>
          </cell>
          <cell r="BV69">
            <v>0</v>
          </cell>
          <cell r="BW69">
            <v>-1794.7571819741331</v>
          </cell>
          <cell r="BX69">
            <v>603629.82546461117</v>
          </cell>
          <cell r="BY69">
            <v>4056.5154742203463</v>
          </cell>
          <cell r="BZ69" t="str">
            <v>Y</v>
          </cell>
          <cell r="CA69">
            <v>4078.5799017879135</v>
          </cell>
          <cell r="CB69">
            <v>2.1328897895327437E-2</v>
          </cell>
          <cell r="CC69">
            <v>0</v>
          </cell>
          <cell r="CD69">
            <v>603629.82546461117</v>
          </cell>
        </row>
        <row r="70">
          <cell r="A70">
            <v>112</v>
          </cell>
          <cell r="B70">
            <v>0</v>
          </cell>
          <cell r="C70">
            <v>124747</v>
          </cell>
          <cell r="D70">
            <v>9353109</v>
          </cell>
          <cell r="E70" t="str">
            <v>Wilby Church of England Voluntary Controlled Primary School</v>
          </cell>
          <cell r="F70">
            <v>64</v>
          </cell>
          <cell r="G70">
            <v>64</v>
          </cell>
          <cell r="H70">
            <v>0</v>
          </cell>
          <cell r="I70">
            <v>177523.20000000001</v>
          </cell>
          <cell r="J70">
            <v>0</v>
          </cell>
          <cell r="K70">
            <v>0</v>
          </cell>
          <cell r="L70">
            <v>880</v>
          </cell>
          <cell r="M70">
            <v>0</v>
          </cell>
          <cell r="N70">
            <v>3702.8571428571427</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16352</v>
          </cell>
          <cell r="AF70">
            <v>0</v>
          </cell>
          <cell r="AG70">
            <v>0</v>
          </cell>
          <cell r="AH70">
            <v>0</v>
          </cell>
          <cell r="AI70">
            <v>110000</v>
          </cell>
          <cell r="AJ70">
            <v>0</v>
          </cell>
          <cell r="AK70">
            <v>0</v>
          </cell>
          <cell r="AL70">
            <v>0</v>
          </cell>
          <cell r="AM70">
            <v>11160.24</v>
          </cell>
          <cell r="AN70">
            <v>0</v>
          </cell>
          <cell r="AO70">
            <v>0</v>
          </cell>
          <cell r="AP70">
            <v>0</v>
          </cell>
          <cell r="AQ70">
            <v>0</v>
          </cell>
          <cell r="AR70">
            <v>0</v>
          </cell>
          <cell r="AS70">
            <v>0</v>
          </cell>
          <cell r="AT70">
            <v>0</v>
          </cell>
          <cell r="AU70">
            <v>0</v>
          </cell>
          <cell r="AV70">
            <v>177523.20000000001</v>
          </cell>
          <cell r="AW70">
            <v>20934.857142857145</v>
          </cell>
          <cell r="AX70">
            <v>121160.24</v>
          </cell>
          <cell r="AY70">
            <v>28642.428571428572</v>
          </cell>
          <cell r="AZ70">
            <v>319618.29714285716</v>
          </cell>
          <cell r="BA70">
            <v>308458.05714285717</v>
          </cell>
          <cell r="BB70">
            <v>3500</v>
          </cell>
          <cell r="BC70">
            <v>224000</v>
          </cell>
          <cell r="BD70">
            <v>0</v>
          </cell>
          <cell r="BE70">
            <v>0</v>
          </cell>
          <cell r="BF70">
            <v>319618.29714285716</v>
          </cell>
          <cell r="BG70" t="str">
            <v/>
          </cell>
          <cell r="BH70" t="str">
            <v/>
          </cell>
          <cell r="BI70" t="str">
            <v/>
          </cell>
          <cell r="BJ70" t="str">
            <v/>
          </cell>
          <cell r="BK70" t="str">
            <v/>
          </cell>
          <cell r="BL70">
            <v>319618.29714285716</v>
          </cell>
          <cell r="BM70">
            <v>319618.29714285716</v>
          </cell>
          <cell r="BN70">
            <v>0</v>
          </cell>
          <cell r="BO70">
            <v>235160.24</v>
          </cell>
          <cell r="BP70">
            <v>113999.99999999999</v>
          </cell>
          <cell r="BQ70">
            <v>198458.05714285717</v>
          </cell>
          <cell r="BR70">
            <v>3100.9071428571433</v>
          </cell>
          <cell r="BS70">
            <v>3001.9919462962966</v>
          </cell>
          <cell r="BT70">
            <v>3.2949854073687015E-2</v>
          </cell>
          <cell r="BU70">
            <v>-3.2336097141856448E-3</v>
          </cell>
          <cell r="BV70">
            <v>0</v>
          </cell>
          <cell r="BW70">
            <v>-621.26530044484957</v>
          </cell>
          <cell r="BX70">
            <v>318997.03184241231</v>
          </cell>
          <cell r="BY70">
            <v>4809.9498725376925</v>
          </cell>
          <cell r="BZ70" t="str">
            <v>Y</v>
          </cell>
          <cell r="CA70">
            <v>4984.3286225376924</v>
          </cell>
          <cell r="CB70">
            <v>-4.9019322475048255E-2</v>
          </cell>
          <cell r="CC70">
            <v>-1701.76</v>
          </cell>
          <cell r="CD70">
            <v>317295.2718424123</v>
          </cell>
        </row>
        <row r="71">
          <cell r="A71">
            <v>113</v>
          </cell>
          <cell r="B71">
            <v>0</v>
          </cell>
          <cell r="C71">
            <v>124748</v>
          </cell>
          <cell r="D71">
            <v>9353111</v>
          </cell>
          <cell r="E71" t="str">
            <v>Worlingham Church of England Voluntary Controlled Primary School</v>
          </cell>
          <cell r="F71">
            <v>337</v>
          </cell>
          <cell r="G71">
            <v>337</v>
          </cell>
          <cell r="H71">
            <v>0</v>
          </cell>
          <cell r="I71">
            <v>934770.60000000009</v>
          </cell>
          <cell r="J71">
            <v>0</v>
          </cell>
          <cell r="K71">
            <v>0</v>
          </cell>
          <cell r="L71">
            <v>8360.0000000000036</v>
          </cell>
          <cell r="M71">
            <v>0</v>
          </cell>
          <cell r="N71">
            <v>22609.636363636364</v>
          </cell>
          <cell r="O71">
            <v>0</v>
          </cell>
          <cell r="P71">
            <v>3600.0000000000023</v>
          </cell>
          <cell r="Q71">
            <v>0</v>
          </cell>
          <cell r="R71">
            <v>359.99999999999955</v>
          </cell>
          <cell r="S71">
            <v>0</v>
          </cell>
          <cell r="T71">
            <v>7980.0000000000027</v>
          </cell>
          <cell r="U71">
            <v>0</v>
          </cell>
          <cell r="V71">
            <v>0</v>
          </cell>
          <cell r="W71">
            <v>0</v>
          </cell>
          <cell r="X71">
            <v>0</v>
          </cell>
          <cell r="Y71">
            <v>0</v>
          </cell>
          <cell r="Z71">
            <v>0</v>
          </cell>
          <cell r="AA71">
            <v>0</v>
          </cell>
          <cell r="AB71">
            <v>611.10915492957736</v>
          </cell>
          <cell r="AC71">
            <v>0</v>
          </cell>
          <cell r="AD71">
            <v>0</v>
          </cell>
          <cell r="AE71">
            <v>113996.18309859165</v>
          </cell>
          <cell r="AF71">
            <v>0</v>
          </cell>
          <cell r="AG71">
            <v>0</v>
          </cell>
          <cell r="AH71">
            <v>0</v>
          </cell>
          <cell r="AI71">
            <v>110000</v>
          </cell>
          <cell r="AJ71">
            <v>0</v>
          </cell>
          <cell r="AK71">
            <v>0</v>
          </cell>
          <cell r="AL71">
            <v>0</v>
          </cell>
          <cell r="AM71">
            <v>30336.915139999997</v>
          </cell>
          <cell r="AN71">
            <v>0</v>
          </cell>
          <cell r="AO71">
            <v>0</v>
          </cell>
          <cell r="AP71">
            <v>0</v>
          </cell>
          <cell r="AQ71">
            <v>0</v>
          </cell>
          <cell r="AR71">
            <v>0</v>
          </cell>
          <cell r="AS71">
            <v>0</v>
          </cell>
          <cell r="AT71">
            <v>0</v>
          </cell>
          <cell r="AU71">
            <v>0</v>
          </cell>
          <cell r="AV71">
            <v>934770.60000000009</v>
          </cell>
          <cell r="AW71">
            <v>157516.92861715759</v>
          </cell>
          <cell r="AX71">
            <v>140336.91514</v>
          </cell>
          <cell r="AY71">
            <v>145450.00128040984</v>
          </cell>
          <cell r="AZ71">
            <v>1232624.4437571575</v>
          </cell>
          <cell r="BA71">
            <v>1202287.5286171576</v>
          </cell>
          <cell r="BB71">
            <v>3500</v>
          </cell>
          <cell r="BC71">
            <v>1179500</v>
          </cell>
          <cell r="BD71">
            <v>0</v>
          </cell>
          <cell r="BE71">
            <v>0</v>
          </cell>
          <cell r="BF71">
            <v>1232624.4437571575</v>
          </cell>
          <cell r="BG71" t="str">
            <v/>
          </cell>
          <cell r="BH71" t="str">
            <v/>
          </cell>
          <cell r="BI71" t="str">
            <v/>
          </cell>
          <cell r="BJ71" t="str">
            <v/>
          </cell>
          <cell r="BK71" t="str">
            <v/>
          </cell>
          <cell r="BL71">
            <v>1232624.4437571575</v>
          </cell>
          <cell r="BM71">
            <v>1232624.4437571575</v>
          </cell>
          <cell r="BN71">
            <v>0</v>
          </cell>
          <cell r="BO71">
            <v>1209836.9151399999</v>
          </cell>
          <cell r="BP71">
            <v>1069500</v>
          </cell>
          <cell r="BQ71">
            <v>1092287.5286171576</v>
          </cell>
          <cell r="BR71">
            <v>3241.2092837304381</v>
          </cell>
          <cell r="BS71">
            <v>3072.3483880733943</v>
          </cell>
          <cell r="BT71">
            <v>5.4961506420478874E-2</v>
          </cell>
          <cell r="BU71">
            <v>-5.3937738440384617E-3</v>
          </cell>
          <cell r="BV71">
            <v>0</v>
          </cell>
          <cell r="BW71">
            <v>-5584.6131504976693</v>
          </cell>
          <cell r="BX71">
            <v>1227039.8306066599</v>
          </cell>
          <cell r="BY71">
            <v>3551.0472269040356</v>
          </cell>
          <cell r="BZ71" t="str">
            <v>Y</v>
          </cell>
          <cell r="CA71">
            <v>3641.0677466072993</v>
          </cell>
          <cell r="CB71">
            <v>4.0449685329161378E-2</v>
          </cell>
          <cell r="CC71">
            <v>-8960.83</v>
          </cell>
          <cell r="CD71">
            <v>1218079.0006066598</v>
          </cell>
        </row>
        <row r="72">
          <cell r="A72">
            <v>114</v>
          </cell>
          <cell r="B72">
            <v>0</v>
          </cell>
          <cell r="C72">
            <v>124750</v>
          </cell>
          <cell r="D72">
            <v>9353113</v>
          </cell>
          <cell r="E72" t="str">
            <v>Worlingworth Church of England Voluntary Controlled Primary School</v>
          </cell>
          <cell r="F72">
            <v>52</v>
          </cell>
          <cell r="G72">
            <v>52</v>
          </cell>
          <cell r="H72">
            <v>0</v>
          </cell>
          <cell r="I72">
            <v>144237.6</v>
          </cell>
          <cell r="J72">
            <v>0</v>
          </cell>
          <cell r="K72">
            <v>0</v>
          </cell>
          <cell r="L72">
            <v>4840.0000000000109</v>
          </cell>
          <cell r="M72">
            <v>0</v>
          </cell>
          <cell r="N72">
            <v>7560</v>
          </cell>
          <cell r="O72">
            <v>0</v>
          </cell>
          <cell r="P72">
            <v>0</v>
          </cell>
          <cell r="Q72">
            <v>0</v>
          </cell>
          <cell r="R72">
            <v>0</v>
          </cell>
          <cell r="S72">
            <v>0</v>
          </cell>
          <cell r="T72">
            <v>0</v>
          </cell>
          <cell r="U72">
            <v>0</v>
          </cell>
          <cell r="V72">
            <v>0</v>
          </cell>
          <cell r="W72">
            <v>0</v>
          </cell>
          <cell r="X72">
            <v>0</v>
          </cell>
          <cell r="Y72">
            <v>0</v>
          </cell>
          <cell r="Z72">
            <v>0</v>
          </cell>
          <cell r="AA72">
            <v>0</v>
          </cell>
          <cell r="AB72">
            <v>2491.1627906976746</v>
          </cell>
          <cell r="AC72">
            <v>0</v>
          </cell>
          <cell r="AD72">
            <v>0</v>
          </cell>
          <cell r="AE72">
            <v>18538.604651162812</v>
          </cell>
          <cell r="AF72">
            <v>0</v>
          </cell>
          <cell r="AG72">
            <v>0</v>
          </cell>
          <cell r="AH72">
            <v>0</v>
          </cell>
          <cell r="AI72">
            <v>110000</v>
          </cell>
          <cell r="AJ72">
            <v>0</v>
          </cell>
          <cell r="AK72">
            <v>0</v>
          </cell>
          <cell r="AL72">
            <v>1000</v>
          </cell>
          <cell r="AM72">
            <v>3578.1752999999999</v>
          </cell>
          <cell r="AN72">
            <v>0</v>
          </cell>
          <cell r="AO72">
            <v>0</v>
          </cell>
          <cell r="AP72">
            <v>0</v>
          </cell>
          <cell r="AQ72">
            <v>0</v>
          </cell>
          <cell r="AR72">
            <v>0</v>
          </cell>
          <cell r="AS72">
            <v>0</v>
          </cell>
          <cell r="AT72">
            <v>0</v>
          </cell>
          <cell r="AU72">
            <v>0</v>
          </cell>
          <cell r="AV72">
            <v>144237.6</v>
          </cell>
          <cell r="AW72">
            <v>33429.767441860502</v>
          </cell>
          <cell r="AX72">
            <v>114578.1753</v>
          </cell>
          <cell r="AY72">
            <v>34737.604651162816</v>
          </cell>
          <cell r="AZ72">
            <v>292245.5427418605</v>
          </cell>
          <cell r="BA72">
            <v>287667.36744186049</v>
          </cell>
          <cell r="BB72">
            <v>3500</v>
          </cell>
          <cell r="BC72">
            <v>182000</v>
          </cell>
          <cell r="BD72">
            <v>0</v>
          </cell>
          <cell r="BE72">
            <v>0</v>
          </cell>
          <cell r="BF72">
            <v>292245.5427418605</v>
          </cell>
          <cell r="BG72" t="str">
            <v/>
          </cell>
          <cell r="BH72" t="str">
            <v/>
          </cell>
          <cell r="BI72" t="str">
            <v/>
          </cell>
          <cell r="BJ72" t="str">
            <v/>
          </cell>
          <cell r="BK72" t="str">
            <v/>
          </cell>
          <cell r="BL72">
            <v>292245.5427418605</v>
          </cell>
          <cell r="BM72">
            <v>292245.5427418605</v>
          </cell>
          <cell r="BN72">
            <v>0</v>
          </cell>
          <cell r="BO72">
            <v>186578.1753</v>
          </cell>
          <cell r="BP72">
            <v>73000</v>
          </cell>
          <cell r="BQ72">
            <v>178667.36744186049</v>
          </cell>
          <cell r="BR72">
            <v>3435.910912343471</v>
          </cell>
          <cell r="BS72">
            <v>3216.6506640000002</v>
          </cell>
          <cell r="BT72">
            <v>6.8164146886505267E-2</v>
          </cell>
          <cell r="BU72">
            <v>-6.6894453322450332E-3</v>
          </cell>
          <cell r="BV72">
            <v>0</v>
          </cell>
          <cell r="BW72">
            <v>-1118.9156560273998</v>
          </cell>
          <cell r="BX72">
            <v>291126.62708583311</v>
          </cell>
          <cell r="BY72">
            <v>5510.5471497275594</v>
          </cell>
          <cell r="BZ72" t="str">
            <v>Y</v>
          </cell>
          <cell r="CA72">
            <v>5598.5889824198675</v>
          </cell>
          <cell r="CB72">
            <v>2.0397662641061132E-2</v>
          </cell>
          <cell r="CC72">
            <v>-1382.68</v>
          </cell>
          <cell r="CD72">
            <v>289743.94708583312</v>
          </cell>
        </row>
        <row r="73">
          <cell r="A73">
            <v>115</v>
          </cell>
          <cell r="B73" t="str">
            <v>Recoupment Academy</v>
          </cell>
          <cell r="C73">
            <v>145460</v>
          </cell>
          <cell r="D73">
            <v>9352126</v>
          </cell>
          <cell r="E73" t="str">
            <v>Wortham Primary School</v>
          </cell>
          <cell r="F73">
            <v>104</v>
          </cell>
          <cell r="G73">
            <v>104</v>
          </cell>
          <cell r="H73">
            <v>0</v>
          </cell>
          <cell r="I73">
            <v>288475.2</v>
          </cell>
          <cell r="J73">
            <v>0</v>
          </cell>
          <cell r="K73">
            <v>0</v>
          </cell>
          <cell r="L73">
            <v>1319.999999999998</v>
          </cell>
          <cell r="M73">
            <v>0</v>
          </cell>
          <cell r="N73">
            <v>3271.4563106796118</v>
          </cell>
          <cell r="O73">
            <v>0</v>
          </cell>
          <cell r="P73">
            <v>399.99999999999937</v>
          </cell>
          <cell r="Q73">
            <v>0</v>
          </cell>
          <cell r="R73">
            <v>360.00000000000017</v>
          </cell>
          <cell r="S73">
            <v>0</v>
          </cell>
          <cell r="T73">
            <v>0</v>
          </cell>
          <cell r="U73">
            <v>0</v>
          </cell>
          <cell r="V73">
            <v>0</v>
          </cell>
          <cell r="W73">
            <v>0</v>
          </cell>
          <cell r="X73">
            <v>0</v>
          </cell>
          <cell r="Y73">
            <v>0</v>
          </cell>
          <cell r="Z73">
            <v>0</v>
          </cell>
          <cell r="AA73">
            <v>0</v>
          </cell>
          <cell r="AB73">
            <v>0</v>
          </cell>
          <cell r="AC73">
            <v>0</v>
          </cell>
          <cell r="AD73">
            <v>0</v>
          </cell>
          <cell r="AE73">
            <v>16719.460674157319</v>
          </cell>
          <cell r="AF73">
            <v>0</v>
          </cell>
          <cell r="AG73">
            <v>0</v>
          </cell>
          <cell r="AH73">
            <v>0</v>
          </cell>
          <cell r="AI73">
            <v>110000</v>
          </cell>
          <cell r="AJ73">
            <v>0</v>
          </cell>
          <cell r="AK73">
            <v>0</v>
          </cell>
          <cell r="AL73">
            <v>0</v>
          </cell>
          <cell r="AM73">
            <v>735.84</v>
          </cell>
          <cell r="AN73">
            <v>0</v>
          </cell>
          <cell r="AO73">
            <v>0</v>
          </cell>
          <cell r="AP73">
            <v>0</v>
          </cell>
          <cell r="AQ73">
            <v>0</v>
          </cell>
          <cell r="AR73">
            <v>0</v>
          </cell>
          <cell r="AS73">
            <v>0</v>
          </cell>
          <cell r="AT73">
            <v>0</v>
          </cell>
          <cell r="AU73">
            <v>0</v>
          </cell>
          <cell r="AV73">
            <v>288475.2</v>
          </cell>
          <cell r="AW73">
            <v>22070.916984836927</v>
          </cell>
          <cell r="AX73">
            <v>110735.84</v>
          </cell>
          <cell r="AY73">
            <v>29394.188829497121</v>
          </cell>
          <cell r="AZ73">
            <v>421281.95698483696</v>
          </cell>
          <cell r="BA73">
            <v>420546.11698483693</v>
          </cell>
          <cell r="BB73">
            <v>3500</v>
          </cell>
          <cell r="BC73">
            <v>364000</v>
          </cell>
          <cell r="BD73">
            <v>0</v>
          </cell>
          <cell r="BE73">
            <v>0</v>
          </cell>
          <cell r="BF73">
            <v>421281.95698483696</v>
          </cell>
          <cell r="BG73" t="str">
            <v/>
          </cell>
          <cell r="BH73" t="str">
            <v/>
          </cell>
          <cell r="BI73" t="str">
            <v/>
          </cell>
          <cell r="BJ73" t="str">
            <v/>
          </cell>
          <cell r="BK73" t="str">
            <v/>
          </cell>
          <cell r="BL73">
            <v>421281.95698483696</v>
          </cell>
          <cell r="BM73">
            <v>421281.95698483696</v>
          </cell>
          <cell r="BN73">
            <v>0</v>
          </cell>
          <cell r="BO73">
            <v>364735.84</v>
          </cell>
          <cell r="BP73">
            <v>254000.00000000003</v>
          </cell>
          <cell r="BQ73">
            <v>310546.11698483693</v>
          </cell>
          <cell r="BR73">
            <v>2986.0203556234319</v>
          </cell>
          <cell r="BS73">
            <v>2933.839378846154</v>
          </cell>
          <cell r="BT73">
            <v>1.7785901012004314E-2</v>
          </cell>
          <cell r="BU73">
            <v>-1.745460303385371E-3</v>
          </cell>
          <cell r="BV73">
            <v>0</v>
          </cell>
          <cell r="BW73">
            <v>-532.57361791761468</v>
          </cell>
          <cell r="BX73">
            <v>420749.38336691936</v>
          </cell>
          <cell r="BY73">
            <v>4038.591763143455</v>
          </cell>
          <cell r="BZ73" t="str">
            <v>Y</v>
          </cell>
          <cell r="CA73">
            <v>4045.6671477588397</v>
          </cell>
          <cell r="CB73">
            <v>-6.3581646831859517E-3</v>
          </cell>
          <cell r="CC73">
            <v>0</v>
          </cell>
          <cell r="CD73">
            <v>420749.38336691936</v>
          </cell>
        </row>
        <row r="74">
          <cell r="A74">
            <v>119</v>
          </cell>
          <cell r="B74" t="str">
            <v>Recoupment Academy</v>
          </cell>
          <cell r="C74">
            <v>143830</v>
          </cell>
          <cell r="D74">
            <v>9352197</v>
          </cell>
          <cell r="E74" t="str">
            <v>Yoxford &amp; Peasenhall Primary Academy</v>
          </cell>
          <cell r="F74">
            <v>66</v>
          </cell>
          <cell r="G74">
            <v>66</v>
          </cell>
          <cell r="H74">
            <v>0</v>
          </cell>
          <cell r="I74">
            <v>183070.80000000002</v>
          </cell>
          <cell r="J74">
            <v>0</v>
          </cell>
          <cell r="K74">
            <v>0</v>
          </cell>
          <cell r="L74">
            <v>4840.0000000000091</v>
          </cell>
          <cell r="M74">
            <v>0</v>
          </cell>
          <cell r="N74">
            <v>7811.5068493150684</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27217.473684210556</v>
          </cell>
          <cell r="AF74">
            <v>0</v>
          </cell>
          <cell r="AG74">
            <v>0</v>
          </cell>
          <cell r="AH74">
            <v>0</v>
          </cell>
          <cell r="AI74">
            <v>110000</v>
          </cell>
          <cell r="AJ74">
            <v>25000</v>
          </cell>
          <cell r="AK74">
            <v>0</v>
          </cell>
          <cell r="AL74">
            <v>0</v>
          </cell>
          <cell r="AM74">
            <v>9858.9784999999993</v>
          </cell>
          <cell r="AN74">
            <v>0</v>
          </cell>
          <cell r="AO74">
            <v>0</v>
          </cell>
          <cell r="AP74">
            <v>0</v>
          </cell>
          <cell r="AQ74">
            <v>0</v>
          </cell>
          <cell r="AR74">
            <v>0</v>
          </cell>
          <cell r="AS74">
            <v>0</v>
          </cell>
          <cell r="AT74">
            <v>0</v>
          </cell>
          <cell r="AU74">
            <v>0</v>
          </cell>
          <cell r="AV74">
            <v>183070.80000000002</v>
          </cell>
          <cell r="AW74">
            <v>39868.980533525631</v>
          </cell>
          <cell r="AX74">
            <v>144858.9785</v>
          </cell>
          <cell r="AY74">
            <v>43542.227108868094</v>
          </cell>
          <cell r="AZ74">
            <v>367798.75903352565</v>
          </cell>
          <cell r="BA74">
            <v>357939.78053352563</v>
          </cell>
          <cell r="BB74">
            <v>3500</v>
          </cell>
          <cell r="BC74">
            <v>231000</v>
          </cell>
          <cell r="BD74">
            <v>0</v>
          </cell>
          <cell r="BE74">
            <v>0</v>
          </cell>
          <cell r="BF74">
            <v>367798.75903352565</v>
          </cell>
          <cell r="BG74" t="str">
            <v/>
          </cell>
          <cell r="BH74" t="str">
            <v/>
          </cell>
          <cell r="BI74" t="str">
            <v/>
          </cell>
          <cell r="BJ74" t="str">
            <v/>
          </cell>
          <cell r="BK74" t="str">
            <v/>
          </cell>
          <cell r="BL74">
            <v>367798.75903352565</v>
          </cell>
          <cell r="BM74">
            <v>367798.75903352565</v>
          </cell>
          <cell r="BN74">
            <v>0</v>
          </cell>
          <cell r="BO74">
            <v>240858.9785</v>
          </cell>
          <cell r="BP74">
            <v>96000</v>
          </cell>
          <cell r="BQ74">
            <v>222939.78053352566</v>
          </cell>
          <cell r="BR74">
            <v>3377.8754626291766</v>
          </cell>
          <cell r="BS74">
            <v>2920.7435704225354</v>
          </cell>
          <cell r="BT74">
            <v>0.15651216246296804</v>
          </cell>
          <cell r="BU74">
            <v>-1.5359681041277032E-2</v>
          </cell>
          <cell r="BV74">
            <v>0</v>
          </cell>
          <cell r="BW74">
            <v>-2960.8715165733529</v>
          </cell>
          <cell r="BX74">
            <v>364837.88751695229</v>
          </cell>
          <cell r="BY74">
            <v>5378.4683184386704</v>
          </cell>
          <cell r="BZ74" t="str">
            <v>Y</v>
          </cell>
          <cell r="CA74">
            <v>5527.846780559883</v>
          </cell>
          <cell r="CB74">
            <v>0.11492991984904299</v>
          </cell>
          <cell r="CC74">
            <v>0</v>
          </cell>
          <cell r="CD74">
            <v>364837.88751695229</v>
          </cell>
        </row>
        <row r="75">
          <cell r="A75">
            <v>121</v>
          </cell>
          <cell r="B75" t="str">
            <v>Recoupment Academy</v>
          </cell>
          <cell r="C75">
            <v>143671</v>
          </cell>
          <cell r="D75">
            <v>9352189</v>
          </cell>
          <cell r="E75" t="str">
            <v>The Limes Primary Academy</v>
          </cell>
          <cell r="F75">
            <v>60</v>
          </cell>
          <cell r="G75">
            <v>60</v>
          </cell>
          <cell r="H75">
            <v>0</v>
          </cell>
          <cell r="I75">
            <v>166428</v>
          </cell>
          <cell r="J75">
            <v>0</v>
          </cell>
          <cell r="K75">
            <v>0</v>
          </cell>
          <cell r="L75">
            <v>5028.5714285714166</v>
          </cell>
          <cell r="M75">
            <v>0</v>
          </cell>
          <cell r="N75">
            <v>6171.4285714285561</v>
          </cell>
          <cell r="O75">
            <v>0</v>
          </cell>
          <cell r="P75">
            <v>6947.3684210526353</v>
          </cell>
          <cell r="Q75">
            <v>0</v>
          </cell>
          <cell r="R75">
            <v>2273.6842105263195</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110000</v>
          </cell>
          <cell r="AJ75">
            <v>0</v>
          </cell>
          <cell r="AK75">
            <v>0</v>
          </cell>
          <cell r="AL75">
            <v>0</v>
          </cell>
          <cell r="AM75">
            <v>23178.959999999999</v>
          </cell>
          <cell r="AN75">
            <v>0</v>
          </cell>
          <cell r="AO75">
            <v>0</v>
          </cell>
          <cell r="AP75">
            <v>0</v>
          </cell>
          <cell r="AQ75">
            <v>0</v>
          </cell>
          <cell r="AR75">
            <v>0</v>
          </cell>
          <cell r="AS75">
            <v>0</v>
          </cell>
          <cell r="AT75">
            <v>0</v>
          </cell>
          <cell r="AU75">
            <v>0</v>
          </cell>
          <cell r="AV75">
            <v>166428</v>
          </cell>
          <cell r="AW75">
            <v>20421.052631578928</v>
          </cell>
          <cell r="AX75">
            <v>133178.96</v>
          </cell>
          <cell r="AY75">
            <v>20209.526315789466</v>
          </cell>
          <cell r="AZ75">
            <v>320028.01263157895</v>
          </cell>
          <cell r="BA75">
            <v>296849.05263157893</v>
          </cell>
          <cell r="BB75">
            <v>3500</v>
          </cell>
          <cell r="BC75">
            <v>210000</v>
          </cell>
          <cell r="BD75">
            <v>0</v>
          </cell>
          <cell r="BE75">
            <v>0</v>
          </cell>
          <cell r="BF75">
            <v>320028.01263157895</v>
          </cell>
          <cell r="BG75" t="str">
            <v/>
          </cell>
          <cell r="BH75" t="str">
            <v/>
          </cell>
          <cell r="BI75" t="str">
            <v/>
          </cell>
          <cell r="BJ75" t="str">
            <v/>
          </cell>
          <cell r="BK75" t="str">
            <v/>
          </cell>
          <cell r="BL75">
            <v>320028.01263157895</v>
          </cell>
          <cell r="BM75">
            <v>320028.01263157895</v>
          </cell>
          <cell r="BN75">
            <v>0</v>
          </cell>
          <cell r="BO75">
            <v>233178.96</v>
          </cell>
          <cell r="BP75">
            <v>100000</v>
          </cell>
          <cell r="BQ75">
            <v>186849.05263157896</v>
          </cell>
          <cell r="BR75">
            <v>3114.1508771929825</v>
          </cell>
          <cell r="BS75">
            <v>5232.2332391993659</v>
          </cell>
          <cell r="BT75">
            <v>-0.40481420937773244</v>
          </cell>
          <cell r="BU75">
            <v>0.38981420937773242</v>
          </cell>
          <cell r="BV75">
            <v>0</v>
          </cell>
          <cell r="BW75">
            <v>122375.93180510357</v>
          </cell>
          <cell r="BX75">
            <v>442403.9444366825</v>
          </cell>
          <cell r="BY75">
            <v>6987.0830739447083</v>
          </cell>
          <cell r="BZ75" t="str">
            <v>Y</v>
          </cell>
          <cell r="CA75">
            <v>7373.3990739447081</v>
          </cell>
          <cell r="CB75">
            <v>-0.12149828941322915</v>
          </cell>
          <cell r="CC75">
            <v>0</v>
          </cell>
          <cell r="CD75">
            <v>442403.9444366825</v>
          </cell>
        </row>
        <row r="76">
          <cell r="A76">
            <v>155</v>
          </cell>
          <cell r="B76" t="str">
            <v>Recoupment Academy</v>
          </cell>
          <cell r="C76">
            <v>137055</v>
          </cell>
          <cell r="D76">
            <v>9354056</v>
          </cell>
          <cell r="E76" t="str">
            <v>Sir John Leman High School</v>
          </cell>
          <cell r="F76">
            <v>1230</v>
          </cell>
          <cell r="G76">
            <v>0</v>
          </cell>
          <cell r="H76">
            <v>1230</v>
          </cell>
          <cell r="I76">
            <v>0</v>
          </cell>
          <cell r="J76">
            <v>2890121.4</v>
          </cell>
          <cell r="K76">
            <v>2149033.6</v>
          </cell>
          <cell r="L76">
            <v>0</v>
          </cell>
          <cell r="M76">
            <v>57199.999999999935</v>
          </cell>
          <cell r="N76">
            <v>0</v>
          </cell>
          <cell r="O76">
            <v>204910.28075970273</v>
          </cell>
          <cell r="P76">
            <v>0</v>
          </cell>
          <cell r="Q76">
            <v>0</v>
          </cell>
          <cell r="R76">
            <v>0</v>
          </cell>
          <cell r="S76">
            <v>0</v>
          </cell>
          <cell r="T76">
            <v>0</v>
          </cell>
          <cell r="U76">
            <v>0</v>
          </cell>
          <cell r="V76">
            <v>42050.000000000131</v>
          </cell>
          <cell r="W76">
            <v>6629.9999999999927</v>
          </cell>
          <cell r="X76">
            <v>21629.999999999978</v>
          </cell>
          <cell r="Y76">
            <v>3359.9999999999964</v>
          </cell>
          <cell r="Z76">
            <v>50400.000000000029</v>
          </cell>
          <cell r="AA76">
            <v>810.00000000000023</v>
          </cell>
          <cell r="AB76">
            <v>0</v>
          </cell>
          <cell r="AC76">
            <v>2769.9999999999977</v>
          </cell>
          <cell r="AD76">
            <v>0</v>
          </cell>
          <cell r="AE76">
            <v>0</v>
          </cell>
          <cell r="AF76">
            <v>411237.45632674854</v>
          </cell>
          <cell r="AG76">
            <v>0</v>
          </cell>
          <cell r="AH76">
            <v>0</v>
          </cell>
          <cell r="AI76">
            <v>110000</v>
          </cell>
          <cell r="AJ76">
            <v>0</v>
          </cell>
          <cell r="AK76">
            <v>0</v>
          </cell>
          <cell r="AL76">
            <v>5000</v>
          </cell>
          <cell r="AM76">
            <v>31994.221000000001</v>
          </cell>
          <cell r="AN76">
            <v>0</v>
          </cell>
          <cell r="AO76">
            <v>0</v>
          </cell>
          <cell r="AP76">
            <v>0</v>
          </cell>
          <cell r="AQ76">
            <v>0</v>
          </cell>
          <cell r="AR76">
            <v>0</v>
          </cell>
          <cell r="AS76">
            <v>0</v>
          </cell>
          <cell r="AT76">
            <v>0</v>
          </cell>
          <cell r="AU76">
            <v>0</v>
          </cell>
          <cell r="AV76">
            <v>5039155</v>
          </cell>
          <cell r="AW76">
            <v>800997.73708645138</v>
          </cell>
          <cell r="AX76">
            <v>146994.22099999999</v>
          </cell>
          <cell r="AY76">
            <v>614731.59670659993</v>
          </cell>
          <cell r="AZ76">
            <v>5987146.9580864515</v>
          </cell>
          <cell r="BA76">
            <v>5950152.7370864516</v>
          </cell>
          <cell r="BB76">
            <v>4800</v>
          </cell>
          <cell r="BC76">
            <v>5904000</v>
          </cell>
          <cell r="BD76">
            <v>0</v>
          </cell>
          <cell r="BE76">
            <v>0</v>
          </cell>
          <cell r="BF76">
            <v>5987146.9580864515</v>
          </cell>
          <cell r="BG76" t="str">
            <v/>
          </cell>
          <cell r="BH76" t="str">
            <v/>
          </cell>
          <cell r="BI76" t="str">
            <v/>
          </cell>
          <cell r="BJ76" t="str">
            <v/>
          </cell>
          <cell r="BK76" t="str">
            <v/>
          </cell>
          <cell r="BL76">
            <v>5987146.9580864515</v>
          </cell>
          <cell r="BM76">
            <v>0</v>
          </cell>
          <cell r="BN76">
            <v>5987146.9580864506</v>
          </cell>
          <cell r="BO76">
            <v>5940994.2209999999</v>
          </cell>
          <cell r="BP76">
            <v>5799000</v>
          </cell>
          <cell r="BQ76">
            <v>5845152.7370864516</v>
          </cell>
          <cell r="BR76">
            <v>4752.1566968182533</v>
          </cell>
          <cell r="BS76">
            <v>4694.6391077557755</v>
          </cell>
          <cell r="BT76">
            <v>1.2251759452064352E-2</v>
          </cell>
          <cell r="BU76">
            <v>-1.2023545928750749E-3</v>
          </cell>
          <cell r="BV76">
            <v>0</v>
          </cell>
          <cell r="BW76">
            <v>-6942.8836985143535</v>
          </cell>
          <cell r="BX76">
            <v>5980204.0743879369</v>
          </cell>
          <cell r="BY76">
            <v>4831.8779295836885</v>
          </cell>
          <cell r="BZ76" t="str">
            <v>Y</v>
          </cell>
          <cell r="CA76">
            <v>4861.9545320227126</v>
          </cell>
          <cell r="CB76">
            <v>1.0543405958413299E-2</v>
          </cell>
          <cell r="CC76">
            <v>0</v>
          </cell>
          <cell r="CD76">
            <v>5980204.0743879369</v>
          </cell>
        </row>
        <row r="77">
          <cell r="A77">
            <v>156</v>
          </cell>
          <cell r="B77" t="str">
            <v>Recoupment Academy</v>
          </cell>
          <cell r="C77">
            <v>136998</v>
          </cell>
          <cell r="D77">
            <v>9354075</v>
          </cell>
          <cell r="E77" t="str">
            <v>Bungay High School</v>
          </cell>
          <cell r="F77">
            <v>748</v>
          </cell>
          <cell r="G77">
            <v>0</v>
          </cell>
          <cell r="H77">
            <v>748</v>
          </cell>
          <cell r="I77">
            <v>0</v>
          </cell>
          <cell r="J77">
            <v>1598707.8</v>
          </cell>
          <cell r="K77">
            <v>1487113.6</v>
          </cell>
          <cell r="L77">
            <v>0</v>
          </cell>
          <cell r="M77">
            <v>38719.999999999862</v>
          </cell>
          <cell r="N77">
            <v>0</v>
          </cell>
          <cell r="O77">
            <v>126957.83783783784</v>
          </cell>
          <cell r="P77">
            <v>0</v>
          </cell>
          <cell r="Q77">
            <v>0</v>
          </cell>
          <cell r="R77">
            <v>0</v>
          </cell>
          <cell r="S77">
            <v>0</v>
          </cell>
          <cell r="T77">
            <v>0</v>
          </cell>
          <cell r="U77">
            <v>0</v>
          </cell>
          <cell r="V77">
            <v>34846.586345381416</v>
          </cell>
          <cell r="W77">
            <v>781.04417670682597</v>
          </cell>
          <cell r="X77">
            <v>1547.0682730923686</v>
          </cell>
          <cell r="Y77">
            <v>0</v>
          </cell>
          <cell r="Z77">
            <v>5407.2289156626339</v>
          </cell>
          <cell r="AA77">
            <v>811.08433734939922</v>
          </cell>
          <cell r="AB77">
            <v>0</v>
          </cell>
          <cell r="AC77">
            <v>6925.0000000000045</v>
          </cell>
          <cell r="AD77">
            <v>0</v>
          </cell>
          <cell r="AE77">
            <v>0</v>
          </cell>
          <cell r="AF77">
            <v>266384.58980884374</v>
          </cell>
          <cell r="AG77">
            <v>0</v>
          </cell>
          <cell r="AH77">
            <v>0</v>
          </cell>
          <cell r="AI77">
            <v>110000</v>
          </cell>
          <cell r="AJ77">
            <v>0</v>
          </cell>
          <cell r="AK77">
            <v>0</v>
          </cell>
          <cell r="AL77">
            <v>0</v>
          </cell>
          <cell r="AM77">
            <v>64089.211199999998</v>
          </cell>
          <cell r="AN77">
            <v>0</v>
          </cell>
          <cell r="AO77">
            <v>0</v>
          </cell>
          <cell r="AP77">
            <v>0</v>
          </cell>
          <cell r="AQ77">
            <v>0</v>
          </cell>
          <cell r="AR77">
            <v>0</v>
          </cell>
          <cell r="AS77">
            <v>0</v>
          </cell>
          <cell r="AT77">
            <v>0</v>
          </cell>
          <cell r="AU77">
            <v>0</v>
          </cell>
          <cell r="AV77">
            <v>3085821.4000000004</v>
          </cell>
          <cell r="AW77">
            <v>482380.43969487411</v>
          </cell>
          <cell r="AX77">
            <v>174089.21119999999</v>
          </cell>
          <cell r="AY77">
            <v>380919.01475185889</v>
          </cell>
          <cell r="AZ77">
            <v>3742291.0508948741</v>
          </cell>
          <cell r="BA77">
            <v>3678201.8396948744</v>
          </cell>
          <cell r="BB77">
            <v>4800</v>
          </cell>
          <cell r="BC77">
            <v>3590400</v>
          </cell>
          <cell r="BD77">
            <v>0</v>
          </cell>
          <cell r="BE77">
            <v>0</v>
          </cell>
          <cell r="BF77">
            <v>3742291.0508948741</v>
          </cell>
          <cell r="BG77" t="str">
            <v/>
          </cell>
          <cell r="BH77" t="str">
            <v/>
          </cell>
          <cell r="BI77" t="str">
            <v/>
          </cell>
          <cell r="BJ77" t="str">
            <v/>
          </cell>
          <cell r="BK77" t="str">
            <v/>
          </cell>
          <cell r="BL77">
            <v>3742291.0508948741</v>
          </cell>
          <cell r="BM77">
            <v>0</v>
          </cell>
          <cell r="BN77">
            <v>3742291.0508948741</v>
          </cell>
          <cell r="BO77">
            <v>3654489.2111999998</v>
          </cell>
          <cell r="BP77">
            <v>3480400</v>
          </cell>
          <cell r="BQ77">
            <v>3568201.8396948744</v>
          </cell>
          <cell r="BR77">
            <v>4770.3233151000995</v>
          </cell>
          <cell r="BS77">
            <v>4678.1321117797697</v>
          </cell>
          <cell r="BT77">
            <v>1.9706840490499995E-2</v>
          </cell>
          <cell r="BU77">
            <v>-1.933976117268345E-3</v>
          </cell>
          <cell r="BV77">
            <v>0</v>
          </cell>
          <cell r="BW77">
            <v>-6767.4520416509349</v>
          </cell>
          <cell r="BX77">
            <v>3735523.598853223</v>
          </cell>
          <cell r="BY77">
            <v>4908.3347428519028</v>
          </cell>
          <cell r="BZ77" t="str">
            <v>Y</v>
          </cell>
          <cell r="CA77">
            <v>4994.0155064882665</v>
          </cell>
          <cell r="CB77">
            <v>1.9338456483595667E-2</v>
          </cell>
          <cell r="CC77">
            <v>0</v>
          </cell>
          <cell r="CD77">
            <v>3735523.598853223</v>
          </cell>
        </row>
        <row r="78">
          <cell r="A78">
            <v>157</v>
          </cell>
          <cell r="B78">
            <v>0</v>
          </cell>
          <cell r="C78">
            <v>136438</v>
          </cell>
          <cell r="D78">
            <v>9354605</v>
          </cell>
          <cell r="E78" t="str">
            <v>Pakefield School</v>
          </cell>
          <cell r="F78">
            <v>827</v>
          </cell>
          <cell r="G78">
            <v>0</v>
          </cell>
          <cell r="H78">
            <v>827</v>
          </cell>
          <cell r="I78">
            <v>0</v>
          </cell>
          <cell r="J78">
            <v>1867104</v>
          </cell>
          <cell r="K78">
            <v>1531241.6</v>
          </cell>
          <cell r="L78">
            <v>0</v>
          </cell>
          <cell r="M78">
            <v>62920.000000000065</v>
          </cell>
          <cell r="N78">
            <v>0</v>
          </cell>
          <cell r="O78">
            <v>195707.82902137234</v>
          </cell>
          <cell r="P78">
            <v>0</v>
          </cell>
          <cell r="Q78">
            <v>0</v>
          </cell>
          <cell r="R78">
            <v>0</v>
          </cell>
          <cell r="S78">
            <v>0</v>
          </cell>
          <cell r="T78">
            <v>0</v>
          </cell>
          <cell r="U78">
            <v>0</v>
          </cell>
          <cell r="V78">
            <v>35422.832929781987</v>
          </cell>
          <cell r="W78">
            <v>32409.188861985582</v>
          </cell>
          <cell r="X78">
            <v>60327.947941888524</v>
          </cell>
          <cell r="Y78">
            <v>20745.084745762728</v>
          </cell>
          <cell r="Z78">
            <v>22827.602905569001</v>
          </cell>
          <cell r="AA78">
            <v>4865.8837772397119</v>
          </cell>
          <cell r="AB78">
            <v>0</v>
          </cell>
          <cell r="AC78">
            <v>2769.9999999999986</v>
          </cell>
          <cell r="AD78">
            <v>0</v>
          </cell>
          <cell r="AE78">
            <v>0</v>
          </cell>
          <cell r="AF78">
            <v>339331.99250017933</v>
          </cell>
          <cell r="AG78">
            <v>0</v>
          </cell>
          <cell r="AH78">
            <v>0</v>
          </cell>
          <cell r="AI78">
            <v>110000</v>
          </cell>
          <cell r="AJ78">
            <v>0</v>
          </cell>
          <cell r="AK78">
            <v>0</v>
          </cell>
          <cell r="AL78">
            <v>5000</v>
          </cell>
          <cell r="AM78">
            <v>28467.298999999999</v>
          </cell>
          <cell r="AN78">
            <v>0</v>
          </cell>
          <cell r="AO78">
            <v>0</v>
          </cell>
          <cell r="AP78">
            <v>0</v>
          </cell>
          <cell r="AQ78">
            <v>0</v>
          </cell>
          <cell r="AR78">
            <v>0</v>
          </cell>
          <cell r="AS78">
            <v>0</v>
          </cell>
          <cell r="AT78">
            <v>0</v>
          </cell>
          <cell r="AU78">
            <v>0</v>
          </cell>
          <cell r="AV78">
            <v>3398345.6</v>
          </cell>
          <cell r="AW78">
            <v>777328.36268377933</v>
          </cell>
          <cell r="AX78">
            <v>143467.299</v>
          </cell>
          <cell r="AY78">
            <v>566944.17759197927</v>
          </cell>
          <cell r="AZ78">
            <v>4319141.2616837788</v>
          </cell>
          <cell r="BA78">
            <v>4285673.9626837792</v>
          </cell>
          <cell r="BB78">
            <v>4800</v>
          </cell>
          <cell r="BC78">
            <v>3969600</v>
          </cell>
          <cell r="BD78">
            <v>0</v>
          </cell>
          <cell r="BE78">
            <v>0</v>
          </cell>
          <cell r="BF78">
            <v>4319141.2616837788</v>
          </cell>
          <cell r="BG78" t="str">
            <v/>
          </cell>
          <cell r="BH78" t="str">
            <v/>
          </cell>
          <cell r="BI78" t="str">
            <v/>
          </cell>
          <cell r="BJ78" t="str">
            <v/>
          </cell>
          <cell r="BK78" t="str">
            <v/>
          </cell>
          <cell r="BL78">
            <v>4319141.2616837788</v>
          </cell>
          <cell r="BM78">
            <v>0</v>
          </cell>
          <cell r="BN78">
            <v>4319141.2616837798</v>
          </cell>
          <cell r="BO78">
            <v>4003067.2990000001</v>
          </cell>
          <cell r="BP78">
            <v>3864600</v>
          </cell>
          <cell r="BQ78">
            <v>4180673.9626837787</v>
          </cell>
          <cell r="BR78">
            <v>5055.2284917578945</v>
          </cell>
          <cell r="BS78">
            <v>4978.0347191704032</v>
          </cell>
          <cell r="BT78">
            <v>1.5506877099554625E-2</v>
          </cell>
          <cell r="BU78">
            <v>-1.5218030499821221E-3</v>
          </cell>
          <cell r="BV78">
            <v>0</v>
          </cell>
          <cell r="BW78">
            <v>-6265.0116221411945</v>
          </cell>
          <cell r="BX78">
            <v>4312876.2500616377</v>
          </cell>
          <cell r="BY78">
            <v>5174.6178368339033</v>
          </cell>
          <cell r="BZ78" t="str">
            <v>Y</v>
          </cell>
          <cell r="CA78">
            <v>5215.0861548508319</v>
          </cell>
          <cell r="CB78">
            <v>-8.0650755811868535E-3</v>
          </cell>
          <cell r="CC78">
            <v>-20898.29</v>
          </cell>
          <cell r="CD78">
            <v>4291977.9600616377</v>
          </cell>
        </row>
        <row r="79">
          <cell r="A79">
            <v>159</v>
          </cell>
          <cell r="B79" t="str">
            <v>Recoupment Academy</v>
          </cell>
          <cell r="C79">
            <v>136416</v>
          </cell>
          <cell r="D79">
            <v>9354504</v>
          </cell>
          <cell r="E79" t="str">
            <v>Debenham High School</v>
          </cell>
          <cell r="F79">
            <v>676</v>
          </cell>
          <cell r="G79">
            <v>0</v>
          </cell>
          <cell r="H79">
            <v>676</v>
          </cell>
          <cell r="I79">
            <v>0</v>
          </cell>
          <cell r="J79">
            <v>1567589.4000000001</v>
          </cell>
          <cell r="K79">
            <v>1204694.4000000001</v>
          </cell>
          <cell r="L79">
            <v>0</v>
          </cell>
          <cell r="M79">
            <v>15840.000000000004</v>
          </cell>
          <cell r="N79">
            <v>0</v>
          </cell>
          <cell r="O79">
            <v>57220.354505169867</v>
          </cell>
          <cell r="P79">
            <v>0</v>
          </cell>
          <cell r="Q79">
            <v>0</v>
          </cell>
          <cell r="R79">
            <v>0</v>
          </cell>
          <cell r="S79">
            <v>0</v>
          </cell>
          <cell r="T79">
            <v>0</v>
          </cell>
          <cell r="U79">
            <v>0</v>
          </cell>
          <cell r="V79">
            <v>289.99999999999955</v>
          </cell>
          <cell r="W79">
            <v>389.99999999999937</v>
          </cell>
          <cell r="X79">
            <v>514.99999999999909</v>
          </cell>
          <cell r="Y79">
            <v>1680.0000000000009</v>
          </cell>
          <cell r="Z79">
            <v>0</v>
          </cell>
          <cell r="AA79">
            <v>0</v>
          </cell>
          <cell r="AB79">
            <v>0</v>
          </cell>
          <cell r="AC79">
            <v>0</v>
          </cell>
          <cell r="AD79">
            <v>0</v>
          </cell>
          <cell r="AE79">
            <v>0</v>
          </cell>
          <cell r="AF79">
            <v>193350.46757666831</v>
          </cell>
          <cell r="AG79">
            <v>0</v>
          </cell>
          <cell r="AH79">
            <v>0</v>
          </cell>
          <cell r="AI79">
            <v>110000</v>
          </cell>
          <cell r="AJ79">
            <v>0</v>
          </cell>
          <cell r="AK79">
            <v>0</v>
          </cell>
          <cell r="AL79">
            <v>0</v>
          </cell>
          <cell r="AM79">
            <v>13402.303599999999</v>
          </cell>
          <cell r="AN79">
            <v>0</v>
          </cell>
          <cell r="AO79">
            <v>0</v>
          </cell>
          <cell r="AP79">
            <v>0</v>
          </cell>
          <cell r="AQ79">
            <v>35594</v>
          </cell>
          <cell r="AR79">
            <v>0</v>
          </cell>
          <cell r="AS79">
            <v>0</v>
          </cell>
          <cell r="AT79">
            <v>0</v>
          </cell>
          <cell r="AU79">
            <v>0</v>
          </cell>
          <cell r="AV79">
            <v>2772283.8000000003</v>
          </cell>
          <cell r="AW79">
            <v>269285.82208183815</v>
          </cell>
          <cell r="AX79">
            <v>158996.30359999998</v>
          </cell>
          <cell r="AY79">
            <v>241317.14482925326</v>
          </cell>
          <cell r="AZ79">
            <v>3200565.9256818388</v>
          </cell>
          <cell r="BA79">
            <v>3187163.6220818385</v>
          </cell>
          <cell r="BB79">
            <v>4800</v>
          </cell>
          <cell r="BC79">
            <v>3244800</v>
          </cell>
          <cell r="BD79">
            <v>0</v>
          </cell>
          <cell r="BE79">
            <v>57636.377918161452</v>
          </cell>
          <cell r="BF79">
            <v>3258202.3036000002</v>
          </cell>
          <cell r="BG79" t="str">
            <v/>
          </cell>
          <cell r="BH79" t="str">
            <v/>
          </cell>
          <cell r="BI79" t="str">
            <v/>
          </cell>
          <cell r="BJ79" t="str">
            <v/>
          </cell>
          <cell r="BK79" t="str">
            <v/>
          </cell>
          <cell r="BL79">
            <v>3258202.3036000002</v>
          </cell>
          <cell r="BM79">
            <v>0</v>
          </cell>
          <cell r="BN79">
            <v>3258202.3035999993</v>
          </cell>
          <cell r="BO79">
            <v>3258202.3036000002</v>
          </cell>
          <cell r="BP79">
            <v>3134800</v>
          </cell>
          <cell r="BQ79">
            <v>3134800</v>
          </cell>
          <cell r="BR79">
            <v>4637.2781065088757</v>
          </cell>
          <cell r="BS79">
            <v>4464.68599394387</v>
          </cell>
          <cell r="BT79">
            <v>3.8657167110770725E-2</v>
          </cell>
          <cell r="BU79">
            <v>-3.7937100058998397E-3</v>
          </cell>
          <cell r="BV79">
            <v>0</v>
          </cell>
          <cell r="BW79">
            <v>0</v>
          </cell>
          <cell r="BX79">
            <v>3258202.3036000002</v>
          </cell>
          <cell r="BY79">
            <v>4800</v>
          </cell>
          <cell r="BZ79" t="str">
            <v>Y</v>
          </cell>
          <cell r="CA79">
            <v>4819.8258928994082</v>
          </cell>
          <cell r="CB79">
            <v>3.7293982166973327E-2</v>
          </cell>
          <cell r="CC79">
            <v>0</v>
          </cell>
          <cell r="CD79">
            <v>3258202.3036000002</v>
          </cell>
        </row>
        <row r="80">
          <cell r="A80">
            <v>165</v>
          </cell>
          <cell r="B80" t="str">
            <v>Recoupment Academy</v>
          </cell>
          <cell r="C80">
            <v>136782</v>
          </cell>
          <cell r="D80">
            <v>9354040</v>
          </cell>
          <cell r="E80" t="str">
            <v>Thomas Mills High School</v>
          </cell>
          <cell r="F80">
            <v>859</v>
          </cell>
          <cell r="G80">
            <v>0</v>
          </cell>
          <cell r="H80">
            <v>859</v>
          </cell>
          <cell r="I80">
            <v>0</v>
          </cell>
          <cell r="J80">
            <v>2046034.8</v>
          </cell>
          <cell r="K80">
            <v>1469462.4000000001</v>
          </cell>
          <cell r="L80">
            <v>0</v>
          </cell>
          <cell r="M80">
            <v>24200.000000000004</v>
          </cell>
          <cell r="N80">
            <v>0</v>
          </cell>
          <cell r="O80">
            <v>96330.714285714275</v>
          </cell>
          <cell r="P80">
            <v>0</v>
          </cell>
          <cell r="Q80">
            <v>0</v>
          </cell>
          <cell r="R80">
            <v>0</v>
          </cell>
          <cell r="S80">
            <v>0</v>
          </cell>
          <cell r="T80">
            <v>0</v>
          </cell>
          <cell r="U80">
            <v>0</v>
          </cell>
          <cell r="V80">
            <v>2899.9999999999914</v>
          </cell>
          <cell r="W80">
            <v>780.00000000000102</v>
          </cell>
          <cell r="X80">
            <v>0</v>
          </cell>
          <cell r="Y80">
            <v>0</v>
          </cell>
          <cell r="Z80">
            <v>0</v>
          </cell>
          <cell r="AA80">
            <v>0</v>
          </cell>
          <cell r="AB80">
            <v>0</v>
          </cell>
          <cell r="AC80">
            <v>9706.2995337995344</v>
          </cell>
          <cell r="AD80">
            <v>0</v>
          </cell>
          <cell r="AE80">
            <v>0</v>
          </cell>
          <cell r="AF80">
            <v>212300.59163715708</v>
          </cell>
          <cell r="AG80">
            <v>0</v>
          </cell>
          <cell r="AH80">
            <v>0</v>
          </cell>
          <cell r="AI80">
            <v>110000</v>
          </cell>
          <cell r="AJ80">
            <v>0</v>
          </cell>
          <cell r="AK80">
            <v>0</v>
          </cell>
          <cell r="AL80">
            <v>0</v>
          </cell>
          <cell r="AM80">
            <v>28215.376</v>
          </cell>
          <cell r="AN80">
            <v>0</v>
          </cell>
          <cell r="AO80">
            <v>0</v>
          </cell>
          <cell r="AP80">
            <v>0</v>
          </cell>
          <cell r="AQ80">
            <v>0</v>
          </cell>
          <cell r="AR80">
            <v>0</v>
          </cell>
          <cell r="AS80">
            <v>0</v>
          </cell>
          <cell r="AT80">
            <v>0</v>
          </cell>
          <cell r="AU80">
            <v>0</v>
          </cell>
          <cell r="AV80">
            <v>3515497.2</v>
          </cell>
          <cell r="AW80">
            <v>346217.60545667086</v>
          </cell>
          <cell r="AX80">
            <v>138215.37599999999</v>
          </cell>
          <cell r="AY80">
            <v>284404.94878001418</v>
          </cell>
          <cell r="AZ80">
            <v>3999930.1814566711</v>
          </cell>
          <cell r="BA80">
            <v>3971714.8054566709</v>
          </cell>
          <cell r="BB80">
            <v>4800</v>
          </cell>
          <cell r="BC80">
            <v>4123200</v>
          </cell>
          <cell r="BD80">
            <v>0</v>
          </cell>
          <cell r="BE80">
            <v>151485.19454332907</v>
          </cell>
          <cell r="BF80">
            <v>4151415.3760000002</v>
          </cell>
          <cell r="BG80" t="str">
            <v/>
          </cell>
          <cell r="BH80" t="str">
            <v/>
          </cell>
          <cell r="BI80" t="str">
            <v/>
          </cell>
          <cell r="BJ80" t="str">
            <v/>
          </cell>
          <cell r="BK80" t="str">
            <v/>
          </cell>
          <cell r="BL80">
            <v>4151415.3760000002</v>
          </cell>
          <cell r="BM80">
            <v>0</v>
          </cell>
          <cell r="BN80">
            <v>4151415.3760000002</v>
          </cell>
          <cell r="BO80">
            <v>4151415.3760000002</v>
          </cell>
          <cell r="BP80">
            <v>4013200</v>
          </cell>
          <cell r="BQ80">
            <v>4013200</v>
          </cell>
          <cell r="BR80">
            <v>4671.9441210710129</v>
          </cell>
          <cell r="BS80">
            <v>4471.3450292397665</v>
          </cell>
          <cell r="BT80">
            <v>4.4863254908636054E-2</v>
          </cell>
          <cell r="BU80">
            <v>-4.4027587059452889E-3</v>
          </cell>
          <cell r="BV80">
            <v>0</v>
          </cell>
          <cell r="BW80">
            <v>0</v>
          </cell>
          <cell r="BX80">
            <v>4151415.3760000002</v>
          </cell>
          <cell r="BY80">
            <v>4800</v>
          </cell>
          <cell r="BZ80" t="str">
            <v>Y</v>
          </cell>
          <cell r="CA80">
            <v>4832.8467706635629</v>
          </cell>
          <cell r="CB80">
            <v>4.3295370033425762E-2</v>
          </cell>
          <cell r="CC80">
            <v>0</v>
          </cell>
          <cell r="CD80">
            <v>4151415.3760000002</v>
          </cell>
        </row>
        <row r="81">
          <cell r="A81">
            <v>166</v>
          </cell>
          <cell r="B81" t="str">
            <v>Recoupment Academy</v>
          </cell>
          <cell r="C81">
            <v>136271</v>
          </cell>
          <cell r="D81">
            <v>9354036</v>
          </cell>
          <cell r="E81" t="str">
            <v>Hartismere School</v>
          </cell>
          <cell r="F81">
            <v>799</v>
          </cell>
          <cell r="G81">
            <v>0</v>
          </cell>
          <cell r="H81">
            <v>799</v>
          </cell>
          <cell r="I81">
            <v>0</v>
          </cell>
          <cell r="J81">
            <v>1886553</v>
          </cell>
          <cell r="K81">
            <v>1385619.2</v>
          </cell>
          <cell r="L81">
            <v>0</v>
          </cell>
          <cell r="M81">
            <v>20239.999999999985</v>
          </cell>
          <cell r="N81">
            <v>0</v>
          </cell>
          <cell r="O81">
            <v>84051.567635903921</v>
          </cell>
          <cell r="P81">
            <v>0</v>
          </cell>
          <cell r="Q81">
            <v>0</v>
          </cell>
          <cell r="R81">
            <v>0</v>
          </cell>
          <cell r="S81">
            <v>0</v>
          </cell>
          <cell r="T81">
            <v>0</v>
          </cell>
          <cell r="U81">
            <v>0</v>
          </cell>
          <cell r="V81">
            <v>289.99999999999955</v>
          </cell>
          <cell r="W81">
            <v>389.99999999999937</v>
          </cell>
          <cell r="X81">
            <v>1545.0000000000018</v>
          </cell>
          <cell r="Y81">
            <v>0</v>
          </cell>
          <cell r="Z81">
            <v>0</v>
          </cell>
          <cell r="AA81">
            <v>0</v>
          </cell>
          <cell r="AB81">
            <v>0</v>
          </cell>
          <cell r="AC81">
            <v>2769.9999999999959</v>
          </cell>
          <cell r="AD81">
            <v>0</v>
          </cell>
          <cell r="AE81">
            <v>0</v>
          </cell>
          <cell r="AF81">
            <v>231932.71053759204</v>
          </cell>
          <cell r="AG81">
            <v>0</v>
          </cell>
          <cell r="AH81">
            <v>0</v>
          </cell>
          <cell r="AI81">
            <v>110000</v>
          </cell>
          <cell r="AJ81">
            <v>0</v>
          </cell>
          <cell r="AK81">
            <v>0</v>
          </cell>
          <cell r="AL81">
            <v>0</v>
          </cell>
          <cell r="AM81">
            <v>24889.992399999999</v>
          </cell>
          <cell r="AN81">
            <v>0</v>
          </cell>
          <cell r="AO81">
            <v>0</v>
          </cell>
          <cell r="AP81">
            <v>0</v>
          </cell>
          <cell r="AQ81">
            <v>0</v>
          </cell>
          <cell r="AR81">
            <v>0</v>
          </cell>
          <cell r="AS81">
            <v>0</v>
          </cell>
          <cell r="AT81">
            <v>0</v>
          </cell>
          <cell r="AU81">
            <v>0</v>
          </cell>
          <cell r="AV81">
            <v>3272172.2</v>
          </cell>
          <cell r="AW81">
            <v>341219.27817349596</v>
          </cell>
          <cell r="AX81">
            <v>134889.99239999999</v>
          </cell>
          <cell r="AY81">
            <v>295189.99435554398</v>
          </cell>
          <cell r="AZ81">
            <v>3748281.4705734961</v>
          </cell>
          <cell r="BA81">
            <v>3723391.4781734962</v>
          </cell>
          <cell r="BB81">
            <v>4800</v>
          </cell>
          <cell r="BC81">
            <v>3835200</v>
          </cell>
          <cell r="BD81">
            <v>0</v>
          </cell>
          <cell r="BE81">
            <v>111808.5218265038</v>
          </cell>
          <cell r="BF81">
            <v>3860089.9923999999</v>
          </cell>
          <cell r="BG81" t="str">
            <v/>
          </cell>
          <cell r="BH81" t="str">
            <v/>
          </cell>
          <cell r="BI81" t="str">
            <v/>
          </cell>
          <cell r="BJ81" t="str">
            <v/>
          </cell>
          <cell r="BK81" t="str">
            <v/>
          </cell>
          <cell r="BL81">
            <v>3860089.9923999999</v>
          </cell>
          <cell r="BM81">
            <v>0</v>
          </cell>
          <cell r="BN81">
            <v>3860089.9923999999</v>
          </cell>
          <cell r="BO81">
            <v>3860089.9923999999</v>
          </cell>
          <cell r="BP81">
            <v>3725200</v>
          </cell>
          <cell r="BQ81">
            <v>3725200</v>
          </cell>
          <cell r="BR81">
            <v>4662.3279098873591</v>
          </cell>
          <cell r="BS81">
            <v>4460.9355246523392</v>
          </cell>
          <cell r="BT81">
            <v>4.5145773598849609E-2</v>
          </cell>
          <cell r="BU81">
            <v>-4.430484327402384E-3</v>
          </cell>
          <cell r="BV81">
            <v>0</v>
          </cell>
          <cell r="BW81">
            <v>0</v>
          </cell>
          <cell r="BX81">
            <v>3860089.9923999999</v>
          </cell>
          <cell r="BY81">
            <v>4800</v>
          </cell>
          <cell r="BZ81" t="str">
            <v>Y</v>
          </cell>
          <cell r="CA81">
            <v>4831.1514297872336</v>
          </cell>
          <cell r="CB81">
            <v>4.326742085983537E-2</v>
          </cell>
          <cell r="CC81">
            <v>0</v>
          </cell>
          <cell r="CD81">
            <v>3860089.9923999999</v>
          </cell>
        </row>
        <row r="82">
          <cell r="A82">
            <v>167</v>
          </cell>
          <cell r="B82" t="str">
            <v>Recoupment Academy</v>
          </cell>
          <cell r="C82">
            <v>141236</v>
          </cell>
          <cell r="D82">
            <v>9354043</v>
          </cell>
          <cell r="E82" t="str">
            <v>Alde Valley School</v>
          </cell>
          <cell r="F82">
            <v>385</v>
          </cell>
          <cell r="G82">
            <v>0</v>
          </cell>
          <cell r="H82">
            <v>385</v>
          </cell>
          <cell r="I82">
            <v>0</v>
          </cell>
          <cell r="J82">
            <v>949111.20000000007</v>
          </cell>
          <cell r="K82">
            <v>622204.80000000005</v>
          </cell>
          <cell r="L82">
            <v>0</v>
          </cell>
          <cell r="M82">
            <v>25520.000000000058</v>
          </cell>
          <cell r="N82">
            <v>0</v>
          </cell>
          <cell r="O82">
            <v>96712</v>
          </cell>
          <cell r="P82">
            <v>0</v>
          </cell>
          <cell r="Q82">
            <v>0</v>
          </cell>
          <cell r="R82">
            <v>0</v>
          </cell>
          <cell r="S82">
            <v>0</v>
          </cell>
          <cell r="T82">
            <v>0</v>
          </cell>
          <cell r="U82">
            <v>0</v>
          </cell>
          <cell r="V82">
            <v>22039.999999999956</v>
          </cell>
          <cell r="W82">
            <v>0</v>
          </cell>
          <cell r="X82">
            <v>0</v>
          </cell>
          <cell r="Y82">
            <v>0</v>
          </cell>
          <cell r="Z82">
            <v>0</v>
          </cell>
          <cell r="AA82">
            <v>0</v>
          </cell>
          <cell r="AB82">
            <v>0</v>
          </cell>
          <cell r="AC82">
            <v>5540.0000000000064</v>
          </cell>
          <cell r="AD82">
            <v>0</v>
          </cell>
          <cell r="AE82">
            <v>0</v>
          </cell>
          <cell r="AF82">
            <v>170212.81617280788</v>
          </cell>
          <cell r="AG82">
            <v>0</v>
          </cell>
          <cell r="AH82">
            <v>0</v>
          </cell>
          <cell r="AI82">
            <v>110000</v>
          </cell>
          <cell r="AJ82">
            <v>46583.333333333336</v>
          </cell>
          <cell r="AK82">
            <v>0</v>
          </cell>
          <cell r="AL82">
            <v>0</v>
          </cell>
          <cell r="AM82">
            <v>17231.533199999998</v>
          </cell>
          <cell r="AN82">
            <v>0</v>
          </cell>
          <cell r="AO82">
            <v>0</v>
          </cell>
          <cell r="AP82">
            <v>0</v>
          </cell>
          <cell r="AQ82">
            <v>0</v>
          </cell>
          <cell r="AR82">
            <v>0</v>
          </cell>
          <cell r="AS82">
            <v>0</v>
          </cell>
          <cell r="AT82">
            <v>0</v>
          </cell>
          <cell r="AU82">
            <v>0</v>
          </cell>
          <cell r="AV82">
            <v>1571316</v>
          </cell>
          <cell r="AW82">
            <v>320024.81617280788</v>
          </cell>
          <cell r="AX82">
            <v>173814.86653333335</v>
          </cell>
          <cell r="AY82">
            <v>252347.81617280788</v>
          </cell>
          <cell r="AZ82">
            <v>2065155.6827061414</v>
          </cell>
          <cell r="BA82">
            <v>2047924.1495061414</v>
          </cell>
          <cell r="BB82">
            <v>4800</v>
          </cell>
          <cell r="BC82">
            <v>1848000</v>
          </cell>
          <cell r="BD82">
            <v>0</v>
          </cell>
          <cell r="BE82">
            <v>0</v>
          </cell>
          <cell r="BF82">
            <v>2065155.6827061414</v>
          </cell>
          <cell r="BG82" t="str">
            <v/>
          </cell>
          <cell r="BH82" t="str">
            <v/>
          </cell>
          <cell r="BI82" t="str">
            <v/>
          </cell>
          <cell r="BJ82" t="str">
            <v/>
          </cell>
          <cell r="BK82" t="str">
            <v/>
          </cell>
          <cell r="BL82">
            <v>2065155.6827061414</v>
          </cell>
          <cell r="BM82">
            <v>0</v>
          </cell>
          <cell r="BN82">
            <v>2065155.6827061414</v>
          </cell>
          <cell r="BO82">
            <v>1865231.5331999999</v>
          </cell>
          <cell r="BP82">
            <v>1691416.6666666667</v>
          </cell>
          <cell r="BQ82">
            <v>1891340.8161728082</v>
          </cell>
          <cell r="BR82">
            <v>4912.5735485008008</v>
          </cell>
          <cell r="BS82">
            <v>4867.3595234234235</v>
          </cell>
          <cell r="BT82">
            <v>9.2892306105172052E-3</v>
          </cell>
          <cell r="BU82">
            <v>-9.1162001119351012E-4</v>
          </cell>
          <cell r="BV82">
            <v>0</v>
          </cell>
          <cell r="BW82">
            <v>-1708.3152021420481</v>
          </cell>
          <cell r="BX82">
            <v>2063447.3675039993</v>
          </cell>
          <cell r="BY82">
            <v>5314.8463228675309</v>
          </cell>
          <cell r="BZ82" t="str">
            <v>Y</v>
          </cell>
          <cell r="CA82">
            <v>5359.6035519584393</v>
          </cell>
          <cell r="CB82">
            <v>4.3995657412243538E-3</v>
          </cell>
          <cell r="CC82">
            <v>0</v>
          </cell>
          <cell r="CD82">
            <v>2063447.3675039993</v>
          </cell>
        </row>
        <row r="83">
          <cell r="A83">
            <v>169</v>
          </cell>
          <cell r="B83" t="str">
            <v>Recoupment Academy</v>
          </cell>
          <cell r="C83">
            <v>139403</v>
          </cell>
          <cell r="D83">
            <v>9354032</v>
          </cell>
          <cell r="E83" t="str">
            <v>Ormiston Denes Academy</v>
          </cell>
          <cell r="F83">
            <v>896</v>
          </cell>
          <cell r="G83">
            <v>0</v>
          </cell>
          <cell r="H83">
            <v>896</v>
          </cell>
          <cell r="I83">
            <v>0</v>
          </cell>
          <cell r="J83">
            <v>2018806.2000000002</v>
          </cell>
          <cell r="K83">
            <v>1663625.6</v>
          </cell>
          <cell r="L83">
            <v>0</v>
          </cell>
          <cell r="M83">
            <v>149600.00000000009</v>
          </cell>
          <cell r="N83">
            <v>0</v>
          </cell>
          <cell r="O83">
            <v>378446.3424947146</v>
          </cell>
          <cell r="P83">
            <v>0</v>
          </cell>
          <cell r="Q83">
            <v>0</v>
          </cell>
          <cell r="R83">
            <v>0</v>
          </cell>
          <cell r="S83">
            <v>0</v>
          </cell>
          <cell r="T83">
            <v>0</v>
          </cell>
          <cell r="U83">
            <v>0</v>
          </cell>
          <cell r="V83">
            <v>9569.9999999999891</v>
          </cell>
          <cell r="W83">
            <v>54600</v>
          </cell>
          <cell r="X83">
            <v>24204.999999999982</v>
          </cell>
          <cell r="Y83">
            <v>2799.9999999999991</v>
          </cell>
          <cell r="Z83">
            <v>232200.00000000006</v>
          </cell>
          <cell r="AA83">
            <v>104489.9999999998</v>
          </cell>
          <cell r="AB83">
            <v>0</v>
          </cell>
          <cell r="AC83">
            <v>19390</v>
          </cell>
          <cell r="AD83">
            <v>0</v>
          </cell>
          <cell r="AE83">
            <v>0</v>
          </cell>
          <cell r="AF83">
            <v>446708.68278244615</v>
          </cell>
          <cell r="AG83">
            <v>0</v>
          </cell>
          <cell r="AH83">
            <v>0</v>
          </cell>
          <cell r="AI83">
            <v>110000</v>
          </cell>
          <cell r="AJ83">
            <v>0</v>
          </cell>
          <cell r="AK83">
            <v>0</v>
          </cell>
          <cell r="AL83">
            <v>0</v>
          </cell>
          <cell r="AM83">
            <v>26955.760999999999</v>
          </cell>
          <cell r="AN83">
            <v>0</v>
          </cell>
          <cell r="AO83">
            <v>0</v>
          </cell>
          <cell r="AP83">
            <v>0</v>
          </cell>
          <cell r="AQ83">
            <v>0</v>
          </cell>
          <cell r="AR83">
            <v>0</v>
          </cell>
          <cell r="AS83">
            <v>0</v>
          </cell>
          <cell r="AT83">
            <v>0</v>
          </cell>
          <cell r="AU83">
            <v>0</v>
          </cell>
          <cell r="AV83">
            <v>3682431.8000000003</v>
          </cell>
          <cell r="AW83">
            <v>1422010.0252771606</v>
          </cell>
          <cell r="AX83">
            <v>136955.761</v>
          </cell>
          <cell r="AY83">
            <v>934663.35402980342</v>
          </cell>
          <cell r="AZ83">
            <v>5241397.5862771608</v>
          </cell>
          <cell r="BA83">
            <v>5214441.8252771609</v>
          </cell>
          <cell r="BB83">
            <v>4800</v>
          </cell>
          <cell r="BC83">
            <v>4300800</v>
          </cell>
          <cell r="BD83">
            <v>0</v>
          </cell>
          <cell r="BE83">
            <v>0</v>
          </cell>
          <cell r="BF83">
            <v>5241397.5862771608</v>
          </cell>
          <cell r="BG83" t="str">
            <v/>
          </cell>
          <cell r="BH83" t="str">
            <v/>
          </cell>
          <cell r="BI83" t="str">
            <v/>
          </cell>
          <cell r="BJ83" t="str">
            <v/>
          </cell>
          <cell r="BK83" t="str">
            <v/>
          </cell>
          <cell r="BL83">
            <v>5241397.5862771608</v>
          </cell>
          <cell r="BM83">
            <v>0</v>
          </cell>
          <cell r="BN83">
            <v>5241397.5862771608</v>
          </cell>
          <cell r="BO83">
            <v>4327755.7609999999</v>
          </cell>
          <cell r="BP83">
            <v>4190800</v>
          </cell>
          <cell r="BQ83">
            <v>5104441.8252771609</v>
          </cell>
          <cell r="BR83">
            <v>5696.9216799968317</v>
          </cell>
          <cell r="BS83">
            <v>5624.6179386433714</v>
          </cell>
          <cell r="BT83">
            <v>1.2854871591669313E-2</v>
          </cell>
          <cell r="BU83">
            <v>-1.2615423898531288E-3</v>
          </cell>
          <cell r="BV83">
            <v>0</v>
          </cell>
          <cell r="BW83">
            <v>-6357.7417848689356</v>
          </cell>
          <cell r="BX83">
            <v>5235039.844492292</v>
          </cell>
          <cell r="BY83">
            <v>5812.593843183362</v>
          </cell>
          <cell r="BZ83" t="str">
            <v>Y</v>
          </cell>
          <cell r="CA83">
            <v>5842.6783978708618</v>
          </cell>
          <cell r="CB83">
            <v>1.3513208583461722E-2</v>
          </cell>
          <cell r="CC83">
            <v>0</v>
          </cell>
          <cell r="CD83">
            <v>5235039.844492292</v>
          </cell>
        </row>
        <row r="84">
          <cell r="A84">
            <v>170</v>
          </cell>
          <cell r="B84" t="str">
            <v>Recoupment Academy</v>
          </cell>
          <cell r="C84">
            <v>137134</v>
          </cell>
          <cell r="D84">
            <v>9354002</v>
          </cell>
          <cell r="E84" t="str">
            <v>East Point Academy</v>
          </cell>
          <cell r="F84">
            <v>638</v>
          </cell>
          <cell r="G84">
            <v>0</v>
          </cell>
          <cell r="H84">
            <v>638</v>
          </cell>
          <cell r="I84">
            <v>0</v>
          </cell>
          <cell r="J84">
            <v>1730961</v>
          </cell>
          <cell r="K84">
            <v>851670.4</v>
          </cell>
          <cell r="L84">
            <v>0</v>
          </cell>
          <cell r="M84">
            <v>94159.999999999985</v>
          </cell>
          <cell r="N84">
            <v>0</v>
          </cell>
          <cell r="O84">
            <v>249527.00354609929</v>
          </cell>
          <cell r="P84">
            <v>0</v>
          </cell>
          <cell r="Q84">
            <v>0</v>
          </cell>
          <cell r="R84">
            <v>0</v>
          </cell>
          <cell r="S84">
            <v>0</v>
          </cell>
          <cell r="T84">
            <v>0</v>
          </cell>
          <cell r="U84">
            <v>0</v>
          </cell>
          <cell r="V84">
            <v>37178.2731554161</v>
          </cell>
          <cell r="W84">
            <v>4687.3469387755185</v>
          </cell>
          <cell r="X84">
            <v>67055.102040816259</v>
          </cell>
          <cell r="Y84">
            <v>37578.901098900977</v>
          </cell>
          <cell r="Z84">
            <v>77521.507064364065</v>
          </cell>
          <cell r="AA84">
            <v>11357.80219780221</v>
          </cell>
          <cell r="AB84">
            <v>0</v>
          </cell>
          <cell r="AC84">
            <v>11080.000000000036</v>
          </cell>
          <cell r="AD84">
            <v>0</v>
          </cell>
          <cell r="AE84">
            <v>0</v>
          </cell>
          <cell r="AF84">
            <v>325674.30372841877</v>
          </cell>
          <cell r="AG84">
            <v>0</v>
          </cell>
          <cell r="AH84">
            <v>0</v>
          </cell>
          <cell r="AI84">
            <v>110000</v>
          </cell>
          <cell r="AJ84">
            <v>0</v>
          </cell>
          <cell r="AK84">
            <v>0</v>
          </cell>
          <cell r="AL84">
            <v>0</v>
          </cell>
          <cell r="AM84">
            <v>29210.855100000001</v>
          </cell>
          <cell r="AN84">
            <v>0</v>
          </cell>
          <cell r="AO84">
            <v>0</v>
          </cell>
          <cell r="AP84">
            <v>0</v>
          </cell>
          <cell r="AQ84">
            <v>0</v>
          </cell>
          <cell r="AR84">
            <v>0</v>
          </cell>
          <cell r="AS84">
            <v>0</v>
          </cell>
          <cell r="AT84">
            <v>0</v>
          </cell>
          <cell r="AU84">
            <v>0</v>
          </cell>
          <cell r="AV84">
            <v>2582631.4</v>
          </cell>
          <cell r="AW84">
            <v>915820.23977059324</v>
          </cell>
          <cell r="AX84">
            <v>139210.85509999999</v>
          </cell>
          <cell r="AY84">
            <v>625206.27174950601</v>
          </cell>
          <cell r="AZ84">
            <v>3637662.4948705928</v>
          </cell>
          <cell r="BA84">
            <v>3608451.639770593</v>
          </cell>
          <cell r="BB84">
            <v>4800</v>
          </cell>
          <cell r="BC84">
            <v>3062400</v>
          </cell>
          <cell r="BD84">
            <v>0</v>
          </cell>
          <cell r="BE84">
            <v>0</v>
          </cell>
          <cell r="BF84">
            <v>3637662.4948705928</v>
          </cell>
          <cell r="BG84" t="str">
            <v/>
          </cell>
          <cell r="BH84" t="str">
            <v/>
          </cell>
          <cell r="BI84" t="str">
            <v/>
          </cell>
          <cell r="BJ84" t="str">
            <v/>
          </cell>
          <cell r="BK84" t="str">
            <v/>
          </cell>
          <cell r="BL84">
            <v>3637662.4948705928</v>
          </cell>
          <cell r="BM84">
            <v>0</v>
          </cell>
          <cell r="BN84">
            <v>3637662.4948705924</v>
          </cell>
          <cell r="BO84">
            <v>3091610.8550999998</v>
          </cell>
          <cell r="BP84">
            <v>2952400</v>
          </cell>
          <cell r="BQ84">
            <v>3498451.639770593</v>
          </cell>
          <cell r="BR84">
            <v>5483.4665200166037</v>
          </cell>
          <cell r="BS84">
            <v>5537.811290322581</v>
          </cell>
          <cell r="BT84">
            <v>-9.813402345606426E-3</v>
          </cell>
          <cell r="BU84">
            <v>0</v>
          </cell>
          <cell r="BV84">
            <v>0</v>
          </cell>
          <cell r="BW84">
            <v>0</v>
          </cell>
          <cell r="BX84">
            <v>3637662.4948705928</v>
          </cell>
          <cell r="BY84">
            <v>5655.8803131200521</v>
          </cell>
          <cell r="BZ84" t="str">
            <v>Y</v>
          </cell>
          <cell r="CA84">
            <v>5701.6653524617441</v>
          </cell>
          <cell r="CB84">
            <v>-1.2372835595985454E-2</v>
          </cell>
          <cell r="CC84">
            <v>0</v>
          </cell>
          <cell r="CD84">
            <v>3637662.4948705928</v>
          </cell>
        </row>
        <row r="85">
          <cell r="A85">
            <v>171</v>
          </cell>
          <cell r="B85" t="str">
            <v>Recoupment Academy</v>
          </cell>
          <cell r="C85">
            <v>142759</v>
          </cell>
          <cell r="D85">
            <v>9354045</v>
          </cell>
          <cell r="E85" t="str">
            <v>Benjamin Britten Academy of Music and Mathematics</v>
          </cell>
          <cell r="F85">
            <v>945</v>
          </cell>
          <cell r="G85">
            <v>0</v>
          </cell>
          <cell r="H85">
            <v>945</v>
          </cell>
          <cell r="I85">
            <v>0</v>
          </cell>
          <cell r="J85">
            <v>2427235.2000000002</v>
          </cell>
          <cell r="K85">
            <v>1416508.8</v>
          </cell>
          <cell r="L85">
            <v>0</v>
          </cell>
          <cell r="M85">
            <v>82280.000000000044</v>
          </cell>
          <cell r="N85">
            <v>0</v>
          </cell>
          <cell r="O85">
            <v>226617.36284289276</v>
          </cell>
          <cell r="P85">
            <v>0</v>
          </cell>
          <cell r="Q85">
            <v>0</v>
          </cell>
          <cell r="R85">
            <v>0</v>
          </cell>
          <cell r="S85">
            <v>0</v>
          </cell>
          <cell r="T85">
            <v>0</v>
          </cell>
          <cell r="U85">
            <v>0</v>
          </cell>
          <cell r="V85">
            <v>28710.000000000065</v>
          </cell>
          <cell r="W85">
            <v>30030.000000000007</v>
          </cell>
          <cell r="X85">
            <v>15964.999999999998</v>
          </cell>
          <cell r="Y85">
            <v>560.00000000000102</v>
          </cell>
          <cell r="Z85">
            <v>111000.00000000013</v>
          </cell>
          <cell r="AA85">
            <v>37260.000000000015</v>
          </cell>
          <cell r="AB85">
            <v>0</v>
          </cell>
          <cell r="AC85">
            <v>5539.9999999999955</v>
          </cell>
          <cell r="AD85">
            <v>0</v>
          </cell>
          <cell r="AE85">
            <v>0</v>
          </cell>
          <cell r="AF85">
            <v>350608.5261502855</v>
          </cell>
          <cell r="AG85">
            <v>0</v>
          </cell>
          <cell r="AH85">
            <v>0</v>
          </cell>
          <cell r="AI85">
            <v>110000</v>
          </cell>
          <cell r="AJ85">
            <v>0</v>
          </cell>
          <cell r="AK85">
            <v>0</v>
          </cell>
          <cell r="AL85">
            <v>50000</v>
          </cell>
          <cell r="AM85">
            <v>27459.607</v>
          </cell>
          <cell r="AN85">
            <v>0</v>
          </cell>
          <cell r="AO85">
            <v>0</v>
          </cell>
          <cell r="AP85">
            <v>0</v>
          </cell>
          <cell r="AQ85">
            <v>0</v>
          </cell>
          <cell r="AR85">
            <v>0</v>
          </cell>
          <cell r="AS85">
            <v>0</v>
          </cell>
          <cell r="AT85">
            <v>0</v>
          </cell>
          <cell r="AU85">
            <v>0</v>
          </cell>
          <cell r="AV85">
            <v>3843744</v>
          </cell>
          <cell r="AW85">
            <v>888570.88899317849</v>
          </cell>
          <cell r="AX85">
            <v>187459.60699999999</v>
          </cell>
          <cell r="AY85">
            <v>626818.707571732</v>
          </cell>
          <cell r="AZ85">
            <v>4919774.4959931783</v>
          </cell>
          <cell r="BA85">
            <v>4842314.8889931785</v>
          </cell>
          <cell r="BB85">
            <v>4800</v>
          </cell>
          <cell r="BC85">
            <v>4536000</v>
          </cell>
          <cell r="BD85">
            <v>0</v>
          </cell>
          <cell r="BE85">
            <v>0</v>
          </cell>
          <cell r="BF85">
            <v>4919774.4959931783</v>
          </cell>
          <cell r="BG85" t="str">
            <v/>
          </cell>
          <cell r="BH85" t="str">
            <v/>
          </cell>
          <cell r="BI85" t="str">
            <v/>
          </cell>
          <cell r="BJ85" t="str">
            <v/>
          </cell>
          <cell r="BK85" t="str">
            <v/>
          </cell>
          <cell r="BL85">
            <v>4919774.4959931783</v>
          </cell>
          <cell r="BM85">
            <v>0</v>
          </cell>
          <cell r="BN85">
            <v>4919774.4959931783</v>
          </cell>
          <cell r="BO85">
            <v>4613459.6069999998</v>
          </cell>
          <cell r="BP85">
            <v>4476000</v>
          </cell>
          <cell r="BQ85">
            <v>4782314.8889931785</v>
          </cell>
          <cell r="BR85">
            <v>5060.6506761832579</v>
          </cell>
          <cell r="BS85">
            <v>4976.419386306532</v>
          </cell>
          <cell r="BT85">
            <v>1.6926083462439415E-2</v>
          </cell>
          <cell r="BU85">
            <v>-1.6610801305784555E-3</v>
          </cell>
          <cell r="BV85">
            <v>0</v>
          </cell>
          <cell r="BW85">
            <v>-7811.5886389981561</v>
          </cell>
          <cell r="BX85">
            <v>4911962.9073541798</v>
          </cell>
          <cell r="BY85">
            <v>5115.8765083113012</v>
          </cell>
          <cell r="BZ85" t="str">
            <v>Y</v>
          </cell>
          <cell r="CA85">
            <v>5197.8443464065394</v>
          </cell>
          <cell r="CB85">
            <v>9.610742606361411E-3</v>
          </cell>
          <cell r="CC85">
            <v>0</v>
          </cell>
          <cell r="CD85">
            <v>4911962.9073541798</v>
          </cell>
        </row>
        <row r="86">
          <cell r="A86">
            <v>175</v>
          </cell>
          <cell r="B86" t="str">
            <v>Recoupment Academy</v>
          </cell>
          <cell r="C86">
            <v>137901</v>
          </cell>
          <cell r="D86">
            <v>9354051</v>
          </cell>
          <cell r="E86" t="str">
            <v>Stradbroke High School</v>
          </cell>
          <cell r="F86">
            <v>305</v>
          </cell>
          <cell r="G86">
            <v>0</v>
          </cell>
          <cell r="H86">
            <v>305</v>
          </cell>
          <cell r="I86">
            <v>0</v>
          </cell>
          <cell r="J86">
            <v>750731.4</v>
          </cell>
          <cell r="K86">
            <v>494233.60000000003</v>
          </cell>
          <cell r="L86">
            <v>0</v>
          </cell>
          <cell r="M86">
            <v>11440.000000000005</v>
          </cell>
          <cell r="N86">
            <v>0</v>
          </cell>
          <cell r="O86">
            <v>55183.457249070627</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114746.74809432846</v>
          </cell>
          <cell r="AG86">
            <v>0</v>
          </cell>
          <cell r="AH86">
            <v>0</v>
          </cell>
          <cell r="AI86">
            <v>110000</v>
          </cell>
          <cell r="AJ86">
            <v>63916.666666666664</v>
          </cell>
          <cell r="AK86">
            <v>0</v>
          </cell>
          <cell r="AL86">
            <v>0</v>
          </cell>
          <cell r="AM86">
            <v>9522.6894000000011</v>
          </cell>
          <cell r="AN86">
            <v>0</v>
          </cell>
          <cell r="AO86">
            <v>0</v>
          </cell>
          <cell r="AP86">
            <v>0</v>
          </cell>
          <cell r="AQ86">
            <v>0</v>
          </cell>
          <cell r="AR86">
            <v>0</v>
          </cell>
          <cell r="AS86">
            <v>0</v>
          </cell>
          <cell r="AT86">
            <v>0</v>
          </cell>
          <cell r="AU86">
            <v>0</v>
          </cell>
          <cell r="AV86">
            <v>1244965</v>
          </cell>
          <cell r="AW86">
            <v>181370.20534339908</v>
          </cell>
          <cell r="AX86">
            <v>183439.35606666666</v>
          </cell>
          <cell r="AY86">
            <v>158057.47671886376</v>
          </cell>
          <cell r="AZ86">
            <v>1609774.5614100657</v>
          </cell>
          <cell r="BA86">
            <v>1600251.8720100657</v>
          </cell>
          <cell r="BB86">
            <v>4800</v>
          </cell>
          <cell r="BC86">
            <v>1464000</v>
          </cell>
          <cell r="BD86">
            <v>0</v>
          </cell>
          <cell r="BE86">
            <v>0</v>
          </cell>
          <cell r="BF86">
            <v>1609774.5614100657</v>
          </cell>
          <cell r="BG86" t="str">
            <v/>
          </cell>
          <cell r="BH86" t="str">
            <v/>
          </cell>
          <cell r="BI86" t="str">
            <v/>
          </cell>
          <cell r="BJ86" t="str">
            <v/>
          </cell>
          <cell r="BK86" t="str">
            <v/>
          </cell>
          <cell r="BL86">
            <v>1609774.5614100657</v>
          </cell>
          <cell r="BM86">
            <v>0</v>
          </cell>
          <cell r="BN86">
            <v>1609774.5614100657</v>
          </cell>
          <cell r="BO86">
            <v>1473522.6894</v>
          </cell>
          <cell r="BP86">
            <v>1290083.3333333333</v>
          </cell>
          <cell r="BQ86">
            <v>1426335.205343399</v>
          </cell>
          <cell r="BR86">
            <v>4676.5088699783573</v>
          </cell>
          <cell r="BS86">
            <v>5170.862462853629</v>
          </cell>
          <cell r="BT86">
            <v>-9.560370178603711E-2</v>
          </cell>
          <cell r="BU86">
            <v>8.060370178603711E-2</v>
          </cell>
          <cell r="BV86">
            <v>0</v>
          </cell>
          <cell r="BW86">
            <v>127121.15005940253</v>
          </cell>
          <cell r="BX86">
            <v>1736895.7114694682</v>
          </cell>
          <cell r="BY86">
            <v>5663.5181051457976</v>
          </cell>
          <cell r="BZ86" t="str">
            <v>Y</v>
          </cell>
          <cell r="CA86">
            <v>5694.7400376048136</v>
          </cell>
          <cell r="CB86">
            <v>-2.6041370707804212E-2</v>
          </cell>
          <cell r="CC86">
            <v>0</v>
          </cell>
          <cell r="CD86">
            <v>1736895.7114694682</v>
          </cell>
        </row>
        <row r="87">
          <cell r="A87">
            <v>202</v>
          </cell>
          <cell r="B87">
            <v>0</v>
          </cell>
          <cell r="C87">
            <v>124719</v>
          </cell>
          <cell r="D87">
            <v>9353074</v>
          </cell>
          <cell r="E87" t="str">
            <v>Bawdsey Church of England Voluntary Controlled Primary School</v>
          </cell>
          <cell r="F87">
            <v>49</v>
          </cell>
          <cell r="G87">
            <v>49</v>
          </cell>
          <cell r="H87">
            <v>0</v>
          </cell>
          <cell r="I87">
            <v>135916.20000000001</v>
          </cell>
          <cell r="J87">
            <v>0</v>
          </cell>
          <cell r="K87">
            <v>0</v>
          </cell>
          <cell r="L87">
            <v>5279.99999999999</v>
          </cell>
          <cell r="M87">
            <v>0</v>
          </cell>
          <cell r="N87">
            <v>6479.9999999999873</v>
          </cell>
          <cell r="O87">
            <v>0</v>
          </cell>
          <cell r="P87">
            <v>0</v>
          </cell>
          <cell r="Q87">
            <v>0</v>
          </cell>
          <cell r="R87">
            <v>0</v>
          </cell>
          <cell r="S87">
            <v>779.99999999999909</v>
          </cell>
          <cell r="T87">
            <v>0</v>
          </cell>
          <cell r="U87">
            <v>0</v>
          </cell>
          <cell r="V87">
            <v>0</v>
          </cell>
          <cell r="W87">
            <v>0</v>
          </cell>
          <cell r="X87">
            <v>0</v>
          </cell>
          <cell r="Y87">
            <v>0</v>
          </cell>
          <cell r="Z87">
            <v>0</v>
          </cell>
          <cell r="AA87">
            <v>0</v>
          </cell>
          <cell r="AB87">
            <v>0</v>
          </cell>
          <cell r="AC87">
            <v>0</v>
          </cell>
          <cell r="AD87">
            <v>0</v>
          </cell>
          <cell r="AE87">
            <v>21828.8717948718</v>
          </cell>
          <cell r="AF87">
            <v>0</v>
          </cell>
          <cell r="AG87">
            <v>0</v>
          </cell>
          <cell r="AH87">
            <v>0</v>
          </cell>
          <cell r="AI87">
            <v>110000</v>
          </cell>
          <cell r="AJ87">
            <v>25000</v>
          </cell>
          <cell r="AK87">
            <v>0</v>
          </cell>
          <cell r="AL87">
            <v>0</v>
          </cell>
          <cell r="AM87">
            <v>8065.56268</v>
          </cell>
          <cell r="AN87">
            <v>0</v>
          </cell>
          <cell r="AO87">
            <v>0</v>
          </cell>
          <cell r="AP87">
            <v>0</v>
          </cell>
          <cell r="AQ87">
            <v>0</v>
          </cell>
          <cell r="AR87">
            <v>0</v>
          </cell>
          <cell r="AS87">
            <v>0</v>
          </cell>
          <cell r="AT87">
            <v>0</v>
          </cell>
          <cell r="AU87">
            <v>0</v>
          </cell>
          <cell r="AV87">
            <v>135916.20000000001</v>
          </cell>
          <cell r="AW87">
            <v>34368.871794871782</v>
          </cell>
          <cell r="AX87">
            <v>143065.56268</v>
          </cell>
          <cell r="AY87">
            <v>38097.871794871789</v>
          </cell>
          <cell r="AZ87">
            <v>313350.6344748718</v>
          </cell>
          <cell r="BA87">
            <v>305285.07179487182</v>
          </cell>
          <cell r="BB87">
            <v>3500</v>
          </cell>
          <cell r="BC87">
            <v>171500</v>
          </cell>
          <cell r="BD87">
            <v>0</v>
          </cell>
          <cell r="BE87">
            <v>0</v>
          </cell>
          <cell r="BF87">
            <v>313350.6344748718</v>
          </cell>
          <cell r="BG87" t="str">
            <v/>
          </cell>
          <cell r="BH87" t="str">
            <v/>
          </cell>
          <cell r="BI87" t="str">
            <v/>
          </cell>
          <cell r="BJ87" t="str">
            <v/>
          </cell>
          <cell r="BK87" t="str">
            <v/>
          </cell>
          <cell r="BL87">
            <v>313350.6344748718</v>
          </cell>
          <cell r="BM87">
            <v>313350.6344748718</v>
          </cell>
          <cell r="BN87">
            <v>0</v>
          </cell>
          <cell r="BO87">
            <v>179565.56268</v>
          </cell>
          <cell r="BP87">
            <v>36500</v>
          </cell>
          <cell r="BQ87">
            <v>170285.07179487179</v>
          </cell>
          <cell r="BR87">
            <v>3475.2055468341182</v>
          </cell>
          <cell r="BS87">
            <v>2890.6338224489791</v>
          </cell>
          <cell r="BT87">
            <v>0.20222960094263445</v>
          </cell>
          <cell r="BU87">
            <v>-1.98462670165876E-2</v>
          </cell>
          <cell r="BV87">
            <v>0</v>
          </cell>
          <cell r="BW87">
            <v>-2811.0462436875841</v>
          </cell>
          <cell r="BX87">
            <v>310539.58823118423</v>
          </cell>
          <cell r="BY87">
            <v>6172.9392969629444</v>
          </cell>
          <cell r="BZ87" t="str">
            <v>Y</v>
          </cell>
          <cell r="CA87">
            <v>6337.5426169629436</v>
          </cell>
          <cell r="CB87">
            <v>9.1400966418541341E-2</v>
          </cell>
          <cell r="CC87">
            <v>-1302.9100000000001</v>
          </cell>
          <cell r="CD87">
            <v>309236.67823118425</v>
          </cell>
        </row>
        <row r="88">
          <cell r="A88">
            <v>203</v>
          </cell>
          <cell r="B88">
            <v>0</v>
          </cell>
          <cell r="C88">
            <v>124754</v>
          </cell>
          <cell r="D88">
            <v>9353117</v>
          </cell>
          <cell r="E88" t="str">
            <v>Bentley Church of England Voluntary Controlled Primary School</v>
          </cell>
          <cell r="F88">
            <v>59</v>
          </cell>
          <cell r="G88">
            <v>59</v>
          </cell>
          <cell r="H88">
            <v>0</v>
          </cell>
          <cell r="I88">
            <v>163654.20000000001</v>
          </cell>
          <cell r="J88">
            <v>0</v>
          </cell>
          <cell r="K88">
            <v>0</v>
          </cell>
          <cell r="L88">
            <v>3960.0000000000014</v>
          </cell>
          <cell r="M88">
            <v>0</v>
          </cell>
          <cell r="N88">
            <v>4860.0000000000018</v>
          </cell>
          <cell r="O88">
            <v>0</v>
          </cell>
          <cell r="P88">
            <v>0</v>
          </cell>
          <cell r="Q88">
            <v>1439.9999999999959</v>
          </cell>
          <cell r="R88">
            <v>720.0000000000008</v>
          </cell>
          <cell r="S88">
            <v>780.00000000000091</v>
          </cell>
          <cell r="T88">
            <v>0</v>
          </cell>
          <cell r="U88">
            <v>0</v>
          </cell>
          <cell r="V88">
            <v>0</v>
          </cell>
          <cell r="W88">
            <v>0</v>
          </cell>
          <cell r="X88">
            <v>0</v>
          </cell>
          <cell r="Y88">
            <v>0</v>
          </cell>
          <cell r="Z88">
            <v>0</v>
          </cell>
          <cell r="AA88">
            <v>0</v>
          </cell>
          <cell r="AB88">
            <v>0</v>
          </cell>
          <cell r="AC88">
            <v>0</v>
          </cell>
          <cell r="AD88">
            <v>0</v>
          </cell>
          <cell r="AE88">
            <v>18637.563636363629</v>
          </cell>
          <cell r="AF88">
            <v>0</v>
          </cell>
          <cell r="AG88">
            <v>0</v>
          </cell>
          <cell r="AH88">
            <v>0</v>
          </cell>
          <cell r="AI88">
            <v>110000</v>
          </cell>
          <cell r="AJ88">
            <v>0</v>
          </cell>
          <cell r="AK88">
            <v>0</v>
          </cell>
          <cell r="AL88">
            <v>1000</v>
          </cell>
          <cell r="AM88">
            <v>3581.0880000000002</v>
          </cell>
          <cell r="AN88">
            <v>0</v>
          </cell>
          <cell r="AO88">
            <v>0</v>
          </cell>
          <cell r="AP88">
            <v>0</v>
          </cell>
          <cell r="AQ88">
            <v>0</v>
          </cell>
          <cell r="AR88">
            <v>0</v>
          </cell>
          <cell r="AS88">
            <v>0</v>
          </cell>
          <cell r="AT88">
            <v>0</v>
          </cell>
          <cell r="AU88">
            <v>0</v>
          </cell>
          <cell r="AV88">
            <v>163654.20000000001</v>
          </cell>
          <cell r="AW88">
            <v>30397.563636363629</v>
          </cell>
          <cell r="AX88">
            <v>114581.088</v>
          </cell>
          <cell r="AY88">
            <v>34516.563636363629</v>
          </cell>
          <cell r="AZ88">
            <v>308632.85163636366</v>
          </cell>
          <cell r="BA88">
            <v>304051.76363636367</v>
          </cell>
          <cell r="BB88">
            <v>3500</v>
          </cell>
          <cell r="BC88">
            <v>206500</v>
          </cell>
          <cell r="BD88">
            <v>0</v>
          </cell>
          <cell r="BE88">
            <v>0</v>
          </cell>
          <cell r="BF88">
            <v>308632.85163636366</v>
          </cell>
          <cell r="BG88" t="str">
            <v/>
          </cell>
          <cell r="BH88" t="str">
            <v/>
          </cell>
          <cell r="BI88" t="str">
            <v/>
          </cell>
          <cell r="BJ88" t="str">
            <v/>
          </cell>
          <cell r="BK88" t="str">
            <v/>
          </cell>
          <cell r="BL88">
            <v>308632.85163636366</v>
          </cell>
          <cell r="BM88">
            <v>308632.85163636366</v>
          </cell>
          <cell r="BN88">
            <v>0</v>
          </cell>
          <cell r="BO88">
            <v>211081.08799999999</v>
          </cell>
          <cell r="BP88">
            <v>97499.999999999985</v>
          </cell>
          <cell r="BQ88">
            <v>195051.76363636367</v>
          </cell>
          <cell r="BR88">
            <v>3305.9620955315877</v>
          </cell>
          <cell r="BS88">
            <v>3191.5636278688526</v>
          </cell>
          <cell r="BT88">
            <v>3.5844019108315264E-2</v>
          </cell>
          <cell r="BU88">
            <v>-3.5176352564384675E-3</v>
          </cell>
          <cell r="BV88">
            <v>0</v>
          </cell>
          <cell r="BW88">
            <v>-662.37864769293014</v>
          </cell>
          <cell r="BX88">
            <v>307970.47298867075</v>
          </cell>
          <cell r="BY88">
            <v>5142.1929659096741</v>
          </cell>
          <cell r="BZ88" t="str">
            <v>Y</v>
          </cell>
          <cell r="CA88">
            <v>5219.8385252317075</v>
          </cell>
          <cell r="CB88">
            <v>3.3163922442820848E-2</v>
          </cell>
          <cell r="CC88">
            <v>-1568.81</v>
          </cell>
          <cell r="CD88">
            <v>306401.66298867075</v>
          </cell>
        </row>
        <row r="89">
          <cell r="A89">
            <v>205</v>
          </cell>
          <cell r="B89">
            <v>0</v>
          </cell>
          <cell r="C89">
            <v>124531</v>
          </cell>
          <cell r="D89">
            <v>9352002</v>
          </cell>
          <cell r="E89" t="str">
            <v>Bildeston Primary School</v>
          </cell>
          <cell r="F89">
            <v>99</v>
          </cell>
          <cell r="G89">
            <v>99</v>
          </cell>
          <cell r="H89">
            <v>0</v>
          </cell>
          <cell r="I89">
            <v>274606.2</v>
          </cell>
          <cell r="J89">
            <v>0</v>
          </cell>
          <cell r="K89">
            <v>0</v>
          </cell>
          <cell r="L89">
            <v>7480.0000000000127</v>
          </cell>
          <cell r="M89">
            <v>0</v>
          </cell>
          <cell r="N89">
            <v>17061.702127659577</v>
          </cell>
          <cell r="O89">
            <v>0</v>
          </cell>
          <cell r="P89">
            <v>399.99999999999994</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44419.609756097518</v>
          </cell>
          <cell r="AF89">
            <v>0</v>
          </cell>
          <cell r="AG89">
            <v>0</v>
          </cell>
          <cell r="AH89">
            <v>0</v>
          </cell>
          <cell r="AI89">
            <v>110000</v>
          </cell>
          <cell r="AJ89">
            <v>16955.941255006674</v>
          </cell>
          <cell r="AK89">
            <v>0</v>
          </cell>
          <cell r="AL89">
            <v>0</v>
          </cell>
          <cell r="AM89">
            <v>13052.0131</v>
          </cell>
          <cell r="AN89">
            <v>0</v>
          </cell>
          <cell r="AO89">
            <v>0</v>
          </cell>
          <cell r="AP89">
            <v>0</v>
          </cell>
          <cell r="AQ89">
            <v>0</v>
          </cell>
          <cell r="AR89">
            <v>0</v>
          </cell>
          <cell r="AS89">
            <v>0</v>
          </cell>
          <cell r="AT89">
            <v>0</v>
          </cell>
          <cell r="AU89">
            <v>0</v>
          </cell>
          <cell r="AV89">
            <v>274606.2</v>
          </cell>
          <cell r="AW89">
            <v>69361.311883757109</v>
          </cell>
          <cell r="AX89">
            <v>140007.95435500669</v>
          </cell>
          <cell r="AY89">
            <v>66889.460819927306</v>
          </cell>
          <cell r="AZ89">
            <v>483975.46623876382</v>
          </cell>
          <cell r="BA89">
            <v>470923.45313876384</v>
          </cell>
          <cell r="BB89">
            <v>3500</v>
          </cell>
          <cell r="BC89">
            <v>346500</v>
          </cell>
          <cell r="BD89">
            <v>0</v>
          </cell>
          <cell r="BE89">
            <v>0</v>
          </cell>
          <cell r="BF89">
            <v>483975.46623876382</v>
          </cell>
          <cell r="BG89" t="str">
            <v/>
          </cell>
          <cell r="BH89" t="str">
            <v/>
          </cell>
          <cell r="BI89" t="str">
            <v/>
          </cell>
          <cell r="BJ89" t="str">
            <v/>
          </cell>
          <cell r="BK89" t="str">
            <v/>
          </cell>
          <cell r="BL89">
            <v>483975.46623876382</v>
          </cell>
          <cell r="BM89">
            <v>483975.46623876377</v>
          </cell>
          <cell r="BN89">
            <v>0</v>
          </cell>
          <cell r="BO89">
            <v>359552.01309999998</v>
          </cell>
          <cell r="BP89">
            <v>219544.05874499329</v>
          </cell>
          <cell r="BQ89">
            <v>343967.51188375719</v>
          </cell>
          <cell r="BR89">
            <v>3474.4193119571432</v>
          </cell>
          <cell r="BS89">
            <v>3155.6892886558417</v>
          </cell>
          <cell r="BT89">
            <v>0.10100171282612677</v>
          </cell>
          <cell r="BU89">
            <v>-9.9120353921314502E-3</v>
          </cell>
          <cell r="BV89">
            <v>0</v>
          </cell>
          <cell r="BW89">
            <v>-3096.6510876569555</v>
          </cell>
          <cell r="BX89">
            <v>480878.81515110686</v>
          </cell>
          <cell r="BY89">
            <v>4725.5232530414833</v>
          </cell>
          <cell r="BZ89" t="str">
            <v>Y</v>
          </cell>
          <cell r="CA89">
            <v>4857.3617692030994</v>
          </cell>
          <cell r="CB89">
            <v>3.3218738635860445E-2</v>
          </cell>
          <cell r="CC89">
            <v>-2632.41</v>
          </cell>
          <cell r="CD89">
            <v>478246.40515110688</v>
          </cell>
        </row>
        <row r="90">
          <cell r="A90">
            <v>206</v>
          </cell>
          <cell r="B90">
            <v>0</v>
          </cell>
          <cell r="C90">
            <v>124723</v>
          </cell>
          <cell r="D90">
            <v>9353078</v>
          </cell>
          <cell r="E90" t="str">
            <v>Bramford Church of England Voluntary Controlled Primary School</v>
          </cell>
          <cell r="F90">
            <v>210</v>
          </cell>
          <cell r="G90">
            <v>210</v>
          </cell>
          <cell r="H90">
            <v>0</v>
          </cell>
          <cell r="I90">
            <v>582498</v>
          </cell>
          <cell r="J90">
            <v>0</v>
          </cell>
          <cell r="K90">
            <v>0</v>
          </cell>
          <cell r="L90">
            <v>12319.999999999969</v>
          </cell>
          <cell r="M90">
            <v>0</v>
          </cell>
          <cell r="N90">
            <v>18633.802816901411</v>
          </cell>
          <cell r="O90">
            <v>0</v>
          </cell>
          <cell r="P90">
            <v>4799.9999999999882</v>
          </cell>
          <cell r="Q90">
            <v>239.99999999999989</v>
          </cell>
          <cell r="R90">
            <v>7920.0000000000182</v>
          </cell>
          <cell r="S90">
            <v>6240</v>
          </cell>
          <cell r="T90">
            <v>0</v>
          </cell>
          <cell r="U90">
            <v>0</v>
          </cell>
          <cell r="V90">
            <v>0</v>
          </cell>
          <cell r="W90">
            <v>0</v>
          </cell>
          <cell r="X90">
            <v>0</v>
          </cell>
          <cell r="Y90">
            <v>0</v>
          </cell>
          <cell r="Z90">
            <v>0</v>
          </cell>
          <cell r="AA90">
            <v>0</v>
          </cell>
          <cell r="AB90">
            <v>607.58426966292154</v>
          </cell>
          <cell r="AC90">
            <v>0</v>
          </cell>
          <cell r="AD90">
            <v>0</v>
          </cell>
          <cell r="AE90">
            <v>82168.800000000032</v>
          </cell>
          <cell r="AF90">
            <v>0</v>
          </cell>
          <cell r="AG90">
            <v>0</v>
          </cell>
          <cell r="AH90">
            <v>0</v>
          </cell>
          <cell r="AI90">
            <v>110000</v>
          </cell>
          <cell r="AJ90">
            <v>0</v>
          </cell>
          <cell r="AK90">
            <v>0</v>
          </cell>
          <cell r="AL90">
            <v>0</v>
          </cell>
          <cell r="AM90">
            <v>23424.240000000002</v>
          </cell>
          <cell r="AN90">
            <v>0</v>
          </cell>
          <cell r="AO90">
            <v>0</v>
          </cell>
          <cell r="AP90">
            <v>0</v>
          </cell>
          <cell r="AQ90">
            <v>0</v>
          </cell>
          <cell r="AR90">
            <v>0</v>
          </cell>
          <cell r="AS90">
            <v>0</v>
          </cell>
          <cell r="AT90">
            <v>0</v>
          </cell>
          <cell r="AU90">
            <v>0</v>
          </cell>
          <cell r="AV90">
            <v>582498</v>
          </cell>
          <cell r="AW90">
            <v>132930.18708656434</v>
          </cell>
          <cell r="AX90">
            <v>133424.24</v>
          </cell>
          <cell r="AY90">
            <v>117244.70140845072</v>
          </cell>
          <cell r="AZ90">
            <v>848852.42708656436</v>
          </cell>
          <cell r="BA90">
            <v>825428.18708656437</v>
          </cell>
          <cell r="BB90">
            <v>3500</v>
          </cell>
          <cell r="BC90">
            <v>735000</v>
          </cell>
          <cell r="BD90">
            <v>0</v>
          </cell>
          <cell r="BE90">
            <v>0</v>
          </cell>
          <cell r="BF90">
            <v>848852.42708656436</v>
          </cell>
          <cell r="BG90" t="str">
            <v/>
          </cell>
          <cell r="BH90" t="str">
            <v/>
          </cell>
          <cell r="BI90" t="str">
            <v/>
          </cell>
          <cell r="BJ90" t="str">
            <v/>
          </cell>
          <cell r="BK90" t="str">
            <v/>
          </cell>
          <cell r="BL90">
            <v>848852.42708656436</v>
          </cell>
          <cell r="BM90">
            <v>848852.42708656436</v>
          </cell>
          <cell r="BN90">
            <v>0</v>
          </cell>
          <cell r="BO90">
            <v>758424.24</v>
          </cell>
          <cell r="BP90">
            <v>625000</v>
          </cell>
          <cell r="BQ90">
            <v>715428.18708656437</v>
          </cell>
          <cell r="BR90">
            <v>3406.8008908884017</v>
          </cell>
          <cell r="BS90">
            <v>3229.9193436018959</v>
          </cell>
          <cell r="BT90">
            <v>5.4763456442616154E-2</v>
          </cell>
          <cell r="BU90">
            <v>-5.3743377539459541E-3</v>
          </cell>
          <cell r="BV90">
            <v>0</v>
          </cell>
          <cell r="BW90">
            <v>-3645.3222688092005</v>
          </cell>
          <cell r="BX90">
            <v>845207.10481775517</v>
          </cell>
          <cell r="BY90">
            <v>3913.2517372274056</v>
          </cell>
          <cell r="BZ90" t="str">
            <v>Y</v>
          </cell>
          <cell r="CA90">
            <v>4024.7957372274054</v>
          </cell>
          <cell r="CB90">
            <v>4.2727787117475158E-2</v>
          </cell>
          <cell r="CC90">
            <v>-5583.9</v>
          </cell>
          <cell r="CD90">
            <v>839623.20481775515</v>
          </cell>
        </row>
        <row r="91">
          <cell r="A91">
            <v>208</v>
          </cell>
          <cell r="B91" t="str">
            <v>Recoupment Academy</v>
          </cell>
          <cell r="C91">
            <v>145835</v>
          </cell>
          <cell r="D91">
            <v>9352133</v>
          </cell>
          <cell r="E91" t="str">
            <v>Brooklands Primary School</v>
          </cell>
          <cell r="F91">
            <v>195</v>
          </cell>
          <cell r="G91">
            <v>195</v>
          </cell>
          <cell r="H91">
            <v>0</v>
          </cell>
          <cell r="I91">
            <v>540891</v>
          </cell>
          <cell r="J91">
            <v>0</v>
          </cell>
          <cell r="K91">
            <v>0</v>
          </cell>
          <cell r="L91">
            <v>6160.0000000000009</v>
          </cell>
          <cell r="M91">
            <v>0</v>
          </cell>
          <cell r="N91">
            <v>11282.142857142857</v>
          </cell>
          <cell r="O91">
            <v>0</v>
          </cell>
          <cell r="P91">
            <v>200.00000000000009</v>
          </cell>
          <cell r="Q91">
            <v>480.00000000000205</v>
          </cell>
          <cell r="R91">
            <v>720.00000000000307</v>
          </cell>
          <cell r="S91">
            <v>0</v>
          </cell>
          <cell r="T91">
            <v>0</v>
          </cell>
          <cell r="U91">
            <v>0</v>
          </cell>
          <cell r="V91">
            <v>0</v>
          </cell>
          <cell r="W91">
            <v>0</v>
          </cell>
          <cell r="X91">
            <v>0</v>
          </cell>
          <cell r="Y91">
            <v>0</v>
          </cell>
          <cell r="Z91">
            <v>0</v>
          </cell>
          <cell r="AA91">
            <v>0</v>
          </cell>
          <cell r="AB91">
            <v>0</v>
          </cell>
          <cell r="AC91">
            <v>0</v>
          </cell>
          <cell r="AD91">
            <v>0</v>
          </cell>
          <cell r="AE91">
            <v>62354.539877300595</v>
          </cell>
          <cell r="AF91">
            <v>0</v>
          </cell>
          <cell r="AG91">
            <v>0</v>
          </cell>
          <cell r="AH91">
            <v>0</v>
          </cell>
          <cell r="AI91">
            <v>110000</v>
          </cell>
          <cell r="AJ91">
            <v>0</v>
          </cell>
          <cell r="AK91">
            <v>0</v>
          </cell>
          <cell r="AL91">
            <v>0</v>
          </cell>
          <cell r="AM91">
            <v>3422.8313000000003</v>
          </cell>
          <cell r="AN91">
            <v>0</v>
          </cell>
          <cell r="AO91">
            <v>0</v>
          </cell>
          <cell r="AP91">
            <v>0</v>
          </cell>
          <cell r="AQ91">
            <v>0</v>
          </cell>
          <cell r="AR91">
            <v>0</v>
          </cell>
          <cell r="AS91">
            <v>0</v>
          </cell>
          <cell r="AT91">
            <v>0</v>
          </cell>
          <cell r="AU91">
            <v>0</v>
          </cell>
          <cell r="AV91">
            <v>540891</v>
          </cell>
          <cell r="AW91">
            <v>81196.682734443457</v>
          </cell>
          <cell r="AX91">
            <v>113422.83130000001</v>
          </cell>
          <cell r="AY91">
            <v>81774.611305872022</v>
          </cell>
          <cell r="AZ91">
            <v>735510.51403444342</v>
          </cell>
          <cell r="BA91">
            <v>732087.68273444346</v>
          </cell>
          <cell r="BB91">
            <v>3500</v>
          </cell>
          <cell r="BC91">
            <v>682500</v>
          </cell>
          <cell r="BD91">
            <v>0</v>
          </cell>
          <cell r="BE91">
            <v>0</v>
          </cell>
          <cell r="BF91">
            <v>735510.51403444342</v>
          </cell>
          <cell r="BG91" t="str">
            <v/>
          </cell>
          <cell r="BH91" t="str">
            <v/>
          </cell>
          <cell r="BI91" t="str">
            <v/>
          </cell>
          <cell r="BJ91" t="str">
            <v/>
          </cell>
          <cell r="BK91" t="str">
            <v/>
          </cell>
          <cell r="BL91">
            <v>735510.51403444342</v>
          </cell>
          <cell r="BM91">
            <v>735510.51403444342</v>
          </cell>
          <cell r="BN91">
            <v>0</v>
          </cell>
          <cell r="BO91">
            <v>685922.83129999996</v>
          </cell>
          <cell r="BP91">
            <v>572500</v>
          </cell>
          <cell r="BQ91">
            <v>622087.68273444346</v>
          </cell>
          <cell r="BR91">
            <v>3190.1932447920176</v>
          </cell>
          <cell r="BS91">
            <v>3084.6758523076924</v>
          </cell>
          <cell r="BT91">
            <v>3.4206962914883288E-2</v>
          </cell>
          <cell r="BU91">
            <v>-3.3569789816667757E-3</v>
          </cell>
          <cell r="BV91">
            <v>0</v>
          </cell>
          <cell r="BW91">
            <v>-2019.2624402831341</v>
          </cell>
          <cell r="BX91">
            <v>733491.25159416033</v>
          </cell>
          <cell r="BY91">
            <v>3743.94061689313</v>
          </cell>
          <cell r="BZ91" t="str">
            <v>Y</v>
          </cell>
          <cell r="CA91">
            <v>3761.4935979187708</v>
          </cell>
          <cell r="CB91">
            <v>2.3223277639852213E-3</v>
          </cell>
          <cell r="CC91">
            <v>0</v>
          </cell>
          <cell r="CD91">
            <v>733491.25159416033</v>
          </cell>
        </row>
        <row r="92">
          <cell r="A92">
            <v>211</v>
          </cell>
          <cell r="B92">
            <v>0</v>
          </cell>
          <cell r="C92">
            <v>124572</v>
          </cell>
          <cell r="D92">
            <v>9352066</v>
          </cell>
          <cell r="E92" t="str">
            <v>Bucklesham Primary School</v>
          </cell>
          <cell r="F92">
            <v>98</v>
          </cell>
          <cell r="G92">
            <v>98</v>
          </cell>
          <cell r="H92">
            <v>0</v>
          </cell>
          <cell r="I92">
            <v>271832.40000000002</v>
          </cell>
          <cell r="J92">
            <v>0</v>
          </cell>
          <cell r="K92">
            <v>0</v>
          </cell>
          <cell r="L92">
            <v>2640.0000000000014</v>
          </cell>
          <cell r="M92">
            <v>0</v>
          </cell>
          <cell r="N92">
            <v>4715.6435643564346</v>
          </cell>
          <cell r="O92">
            <v>0</v>
          </cell>
          <cell r="P92">
            <v>799.99999999999909</v>
          </cell>
          <cell r="Q92">
            <v>959.99999999999898</v>
          </cell>
          <cell r="R92">
            <v>0</v>
          </cell>
          <cell r="S92">
            <v>1949.9999999999995</v>
          </cell>
          <cell r="T92">
            <v>0</v>
          </cell>
          <cell r="U92">
            <v>0</v>
          </cell>
          <cell r="V92">
            <v>0</v>
          </cell>
          <cell r="W92">
            <v>0</v>
          </cell>
          <cell r="X92">
            <v>0</v>
          </cell>
          <cell r="Y92">
            <v>0</v>
          </cell>
          <cell r="Z92">
            <v>0</v>
          </cell>
          <cell r="AA92">
            <v>0</v>
          </cell>
          <cell r="AB92">
            <v>0</v>
          </cell>
          <cell r="AC92">
            <v>0</v>
          </cell>
          <cell r="AD92">
            <v>0</v>
          </cell>
          <cell r="AE92">
            <v>21624.590909090919</v>
          </cell>
          <cell r="AF92">
            <v>0</v>
          </cell>
          <cell r="AG92">
            <v>0</v>
          </cell>
          <cell r="AH92">
            <v>0</v>
          </cell>
          <cell r="AI92">
            <v>110000</v>
          </cell>
          <cell r="AJ92">
            <v>0</v>
          </cell>
          <cell r="AK92">
            <v>0</v>
          </cell>
          <cell r="AL92">
            <v>0</v>
          </cell>
          <cell r="AM92">
            <v>10132.486140000001</v>
          </cell>
          <cell r="AN92">
            <v>0</v>
          </cell>
          <cell r="AO92">
            <v>0</v>
          </cell>
          <cell r="AP92">
            <v>0</v>
          </cell>
          <cell r="AQ92">
            <v>0</v>
          </cell>
          <cell r="AR92">
            <v>0</v>
          </cell>
          <cell r="AS92">
            <v>0</v>
          </cell>
          <cell r="AT92">
            <v>0</v>
          </cell>
          <cell r="AU92">
            <v>0</v>
          </cell>
          <cell r="AV92">
            <v>271832.40000000002</v>
          </cell>
          <cell r="AW92">
            <v>32690.234473447352</v>
          </cell>
          <cell r="AX92">
            <v>120132.48613999999</v>
          </cell>
          <cell r="AY92">
            <v>37156.412691269135</v>
          </cell>
          <cell r="AZ92">
            <v>424655.12061344739</v>
          </cell>
          <cell r="BA92">
            <v>414522.6344734474</v>
          </cell>
          <cell r="BB92">
            <v>3500</v>
          </cell>
          <cell r="BC92">
            <v>343000</v>
          </cell>
          <cell r="BD92">
            <v>0</v>
          </cell>
          <cell r="BE92">
            <v>0</v>
          </cell>
          <cell r="BF92">
            <v>424655.12061344739</v>
          </cell>
          <cell r="BG92" t="str">
            <v/>
          </cell>
          <cell r="BH92" t="str">
            <v/>
          </cell>
          <cell r="BI92" t="str">
            <v/>
          </cell>
          <cell r="BJ92" t="str">
            <v/>
          </cell>
          <cell r="BK92" t="str">
            <v/>
          </cell>
          <cell r="BL92">
            <v>424655.12061344739</v>
          </cell>
          <cell r="BM92">
            <v>424655.12061344739</v>
          </cell>
          <cell r="BN92">
            <v>0</v>
          </cell>
          <cell r="BO92">
            <v>353132.48613999999</v>
          </cell>
          <cell r="BP92">
            <v>233000</v>
          </cell>
          <cell r="BQ92">
            <v>304522.6344734474</v>
          </cell>
          <cell r="BR92">
            <v>3107.3738211576265</v>
          </cell>
          <cell r="BS92">
            <v>3021.9336911764708</v>
          </cell>
          <cell r="BT92">
            <v>2.8273330493857704E-2</v>
          </cell>
          <cell r="BU92">
            <v>-2.7746683166748618E-3</v>
          </cell>
          <cell r="BV92">
            <v>0</v>
          </cell>
          <cell r="BW92">
            <v>-821.71663946396757</v>
          </cell>
          <cell r="BX92">
            <v>423833.40397398343</v>
          </cell>
          <cell r="BY92">
            <v>4221.437937081464</v>
          </cell>
          <cell r="BZ92" t="str">
            <v>Y</v>
          </cell>
          <cell r="CA92">
            <v>4324.8306527957493</v>
          </cell>
          <cell r="CB92">
            <v>3.0318980211899271E-2</v>
          </cell>
          <cell r="CC92">
            <v>-2605.8200000000002</v>
          </cell>
          <cell r="CD92">
            <v>421227.58397398342</v>
          </cell>
        </row>
        <row r="93">
          <cell r="A93">
            <v>216</v>
          </cell>
          <cell r="B93">
            <v>0</v>
          </cell>
          <cell r="C93">
            <v>124749</v>
          </cell>
          <cell r="D93">
            <v>9353112</v>
          </cell>
          <cell r="E93" t="str">
            <v>Capel St Mary Church of England Voluntary Controlled Primary School</v>
          </cell>
          <cell r="F93">
            <v>271</v>
          </cell>
          <cell r="G93">
            <v>271</v>
          </cell>
          <cell r="H93">
            <v>0</v>
          </cell>
          <cell r="I93">
            <v>751699.8</v>
          </cell>
          <cell r="J93">
            <v>0</v>
          </cell>
          <cell r="K93">
            <v>0</v>
          </cell>
          <cell r="L93">
            <v>5279.9999999999945</v>
          </cell>
          <cell r="M93">
            <v>0</v>
          </cell>
          <cell r="N93">
            <v>13352.189781021898</v>
          </cell>
          <cell r="O93">
            <v>0</v>
          </cell>
          <cell r="P93">
            <v>199.9999999999998</v>
          </cell>
          <cell r="Q93">
            <v>480.00000000000011</v>
          </cell>
          <cell r="R93">
            <v>2159.9999999999977</v>
          </cell>
          <cell r="S93">
            <v>1169.9999999999989</v>
          </cell>
          <cell r="T93">
            <v>840.00000000000023</v>
          </cell>
          <cell r="U93">
            <v>0</v>
          </cell>
          <cell r="V93">
            <v>0</v>
          </cell>
          <cell r="W93">
            <v>0</v>
          </cell>
          <cell r="X93">
            <v>0</v>
          </cell>
          <cell r="Y93">
            <v>0</v>
          </cell>
          <cell r="Z93">
            <v>0</v>
          </cell>
          <cell r="AA93">
            <v>0</v>
          </cell>
          <cell r="AB93">
            <v>3087.7212389380479</v>
          </cell>
          <cell r="AC93">
            <v>0</v>
          </cell>
          <cell r="AD93">
            <v>0</v>
          </cell>
          <cell r="AE93">
            <v>60857.121076233219</v>
          </cell>
          <cell r="AF93">
            <v>0</v>
          </cell>
          <cell r="AG93">
            <v>0</v>
          </cell>
          <cell r="AH93">
            <v>0</v>
          </cell>
          <cell r="AI93">
            <v>110000</v>
          </cell>
          <cell r="AJ93">
            <v>0</v>
          </cell>
          <cell r="AK93">
            <v>0</v>
          </cell>
          <cell r="AL93">
            <v>0</v>
          </cell>
          <cell r="AM93">
            <v>26319.555780000002</v>
          </cell>
          <cell r="AN93">
            <v>0</v>
          </cell>
          <cell r="AO93">
            <v>0</v>
          </cell>
          <cell r="AP93">
            <v>0</v>
          </cell>
          <cell r="AQ93">
            <v>0</v>
          </cell>
          <cell r="AR93">
            <v>0</v>
          </cell>
          <cell r="AS93">
            <v>0</v>
          </cell>
          <cell r="AT93">
            <v>0</v>
          </cell>
          <cell r="AU93">
            <v>0</v>
          </cell>
          <cell r="AV93">
            <v>751699.8</v>
          </cell>
          <cell r="AW93">
            <v>87427.032096193157</v>
          </cell>
          <cell r="AX93">
            <v>136319.55578</v>
          </cell>
          <cell r="AY93">
            <v>82597.215966744159</v>
          </cell>
          <cell r="AZ93">
            <v>975446.38787619327</v>
          </cell>
          <cell r="BA93">
            <v>949126.83209619322</v>
          </cell>
          <cell r="BB93">
            <v>3500</v>
          </cell>
          <cell r="BC93">
            <v>948500</v>
          </cell>
          <cell r="BD93">
            <v>0</v>
          </cell>
          <cell r="BE93">
            <v>0</v>
          </cell>
          <cell r="BF93">
            <v>975446.38787619327</v>
          </cell>
          <cell r="BG93" t="str">
            <v/>
          </cell>
          <cell r="BH93" t="str">
            <v/>
          </cell>
          <cell r="BI93" t="str">
            <v/>
          </cell>
          <cell r="BJ93" t="str">
            <v/>
          </cell>
          <cell r="BK93" t="str">
            <v/>
          </cell>
          <cell r="BL93">
            <v>975446.38787619327</v>
          </cell>
          <cell r="BM93">
            <v>975446.38787619327</v>
          </cell>
          <cell r="BN93">
            <v>0</v>
          </cell>
          <cell r="BO93">
            <v>974819.55578000005</v>
          </cell>
          <cell r="BP93">
            <v>838500</v>
          </cell>
          <cell r="BQ93">
            <v>839126.83209619322</v>
          </cell>
          <cell r="BR93">
            <v>3096.4089745246984</v>
          </cell>
          <cell r="BS93">
            <v>2990.2574608058608</v>
          </cell>
          <cell r="BT93">
            <v>3.5499121768006632E-2</v>
          </cell>
          <cell r="BU93">
            <v>-3.4837879626833973E-3</v>
          </cell>
          <cell r="BV93">
            <v>0</v>
          </cell>
          <cell r="BW93">
            <v>-626.8320961932186</v>
          </cell>
          <cell r="BX93">
            <v>974819.55578000005</v>
          </cell>
          <cell r="BY93">
            <v>3500</v>
          </cell>
          <cell r="BZ93" t="str">
            <v>Y</v>
          </cell>
          <cell r="CA93">
            <v>3597.1201320295204</v>
          </cell>
          <cell r="CB93">
            <v>3.1426037735107659E-2</v>
          </cell>
          <cell r="CC93">
            <v>-7205.89</v>
          </cell>
          <cell r="CD93">
            <v>967613.66578000004</v>
          </cell>
        </row>
        <row r="94">
          <cell r="A94">
            <v>217</v>
          </cell>
          <cell r="B94" t="str">
            <v>Recoupment Academy</v>
          </cell>
          <cell r="C94">
            <v>144625</v>
          </cell>
          <cell r="D94">
            <v>9352203</v>
          </cell>
          <cell r="E94" t="str">
            <v>Chelmondiston Church of England Primary School</v>
          </cell>
          <cell r="F94">
            <v>124</v>
          </cell>
          <cell r="G94">
            <v>124</v>
          </cell>
          <cell r="H94">
            <v>0</v>
          </cell>
          <cell r="I94">
            <v>343951.2</v>
          </cell>
          <cell r="J94">
            <v>0</v>
          </cell>
          <cell r="K94">
            <v>0</v>
          </cell>
          <cell r="L94">
            <v>3959.9999999999986</v>
          </cell>
          <cell r="M94">
            <v>0</v>
          </cell>
          <cell r="N94">
            <v>12018.461538461537</v>
          </cell>
          <cell r="O94">
            <v>0</v>
          </cell>
          <cell r="P94">
            <v>200.00000000000006</v>
          </cell>
          <cell r="Q94">
            <v>2880</v>
          </cell>
          <cell r="R94">
            <v>2880.0000000000018</v>
          </cell>
          <cell r="S94">
            <v>1559.9999999999982</v>
          </cell>
          <cell r="T94">
            <v>0</v>
          </cell>
          <cell r="U94">
            <v>0</v>
          </cell>
          <cell r="V94">
            <v>0</v>
          </cell>
          <cell r="W94">
            <v>0</v>
          </cell>
          <cell r="X94">
            <v>0</v>
          </cell>
          <cell r="Y94">
            <v>0</v>
          </cell>
          <cell r="Z94">
            <v>0</v>
          </cell>
          <cell r="AA94">
            <v>0</v>
          </cell>
          <cell r="AB94">
            <v>0</v>
          </cell>
          <cell r="AC94">
            <v>0</v>
          </cell>
          <cell r="AD94">
            <v>0</v>
          </cell>
          <cell r="AE94">
            <v>41807.175257731986</v>
          </cell>
          <cell r="AF94">
            <v>0</v>
          </cell>
          <cell r="AG94">
            <v>0</v>
          </cell>
          <cell r="AH94">
            <v>0</v>
          </cell>
          <cell r="AI94">
            <v>110000</v>
          </cell>
          <cell r="AJ94">
            <v>0</v>
          </cell>
          <cell r="AK94">
            <v>0</v>
          </cell>
          <cell r="AL94">
            <v>0</v>
          </cell>
          <cell r="AM94">
            <v>1880.8683600000002</v>
          </cell>
          <cell r="AN94">
            <v>0</v>
          </cell>
          <cell r="AO94">
            <v>0</v>
          </cell>
          <cell r="AP94">
            <v>0</v>
          </cell>
          <cell r="AQ94">
            <v>0</v>
          </cell>
          <cell r="AR94">
            <v>0</v>
          </cell>
          <cell r="AS94">
            <v>0</v>
          </cell>
          <cell r="AT94">
            <v>0</v>
          </cell>
          <cell r="AU94">
            <v>0</v>
          </cell>
          <cell r="AV94">
            <v>343951.2</v>
          </cell>
          <cell r="AW94">
            <v>65305.636796193525</v>
          </cell>
          <cell r="AX94">
            <v>111880.86835999999</v>
          </cell>
          <cell r="AY94">
            <v>63555.406026962752</v>
          </cell>
          <cell r="AZ94">
            <v>521137.70515619358</v>
          </cell>
          <cell r="BA94">
            <v>519256.83679619356</v>
          </cell>
          <cell r="BB94">
            <v>3500</v>
          </cell>
          <cell r="BC94">
            <v>434000</v>
          </cell>
          <cell r="BD94">
            <v>0</v>
          </cell>
          <cell r="BE94">
            <v>0</v>
          </cell>
          <cell r="BF94">
            <v>521137.70515619358</v>
          </cell>
          <cell r="BG94" t="str">
            <v/>
          </cell>
          <cell r="BH94" t="str">
            <v/>
          </cell>
          <cell r="BI94" t="str">
            <v/>
          </cell>
          <cell r="BJ94" t="str">
            <v/>
          </cell>
          <cell r="BK94" t="str">
            <v/>
          </cell>
          <cell r="BL94">
            <v>521137.70515619358</v>
          </cell>
          <cell r="BM94">
            <v>521137.70515619358</v>
          </cell>
          <cell r="BN94">
            <v>0</v>
          </cell>
          <cell r="BO94">
            <v>435880.86836000002</v>
          </cell>
          <cell r="BP94">
            <v>324000</v>
          </cell>
          <cell r="BQ94">
            <v>409256.83679619356</v>
          </cell>
          <cell r="BR94">
            <v>3300.4583612596257</v>
          </cell>
          <cell r="BS94">
            <v>3133.6083371681416</v>
          </cell>
          <cell r="BT94">
            <v>5.3245334495844288E-2</v>
          </cell>
          <cell r="BU94">
            <v>-5.2253533650190196E-3</v>
          </cell>
          <cell r="BV94">
            <v>0</v>
          </cell>
          <cell r="BW94">
            <v>-2030.4021477898771</v>
          </cell>
          <cell r="BX94">
            <v>519107.30300840369</v>
          </cell>
          <cell r="BY94">
            <v>4171.1809245839004</v>
          </cell>
          <cell r="BZ94" t="str">
            <v>Y</v>
          </cell>
          <cell r="CA94">
            <v>4186.3492178097067</v>
          </cell>
          <cell r="CB94">
            <v>1.5279581504105577E-2</v>
          </cell>
          <cell r="CC94">
            <v>0</v>
          </cell>
          <cell r="CD94">
            <v>519107.30300840369</v>
          </cell>
        </row>
        <row r="95">
          <cell r="A95">
            <v>219</v>
          </cell>
          <cell r="B95" t="str">
            <v>Recoupment Academy</v>
          </cell>
          <cell r="C95">
            <v>146021</v>
          </cell>
          <cell r="D95">
            <v>9352069</v>
          </cell>
          <cell r="E95" t="str">
            <v>Claydon Primary School</v>
          </cell>
          <cell r="F95">
            <v>427</v>
          </cell>
          <cell r="G95">
            <v>427</v>
          </cell>
          <cell r="H95">
            <v>0</v>
          </cell>
          <cell r="I95">
            <v>1184412.6000000001</v>
          </cell>
          <cell r="J95">
            <v>0</v>
          </cell>
          <cell r="K95">
            <v>0</v>
          </cell>
          <cell r="L95">
            <v>19800.000000000055</v>
          </cell>
          <cell r="M95">
            <v>0</v>
          </cell>
          <cell r="N95">
            <v>40224.029484029488</v>
          </cell>
          <cell r="O95">
            <v>0</v>
          </cell>
          <cell r="P95">
            <v>200.9411764705884</v>
          </cell>
          <cell r="Q95">
            <v>241.12941176470608</v>
          </cell>
          <cell r="R95">
            <v>2893.5529411764696</v>
          </cell>
          <cell r="S95">
            <v>7444.8705882352988</v>
          </cell>
          <cell r="T95">
            <v>0</v>
          </cell>
          <cell r="U95">
            <v>0</v>
          </cell>
          <cell r="V95">
            <v>0</v>
          </cell>
          <cell r="W95">
            <v>0</v>
          </cell>
          <cell r="X95">
            <v>0</v>
          </cell>
          <cell r="Y95">
            <v>0</v>
          </cell>
          <cell r="Z95">
            <v>0</v>
          </cell>
          <cell r="AA95">
            <v>0</v>
          </cell>
          <cell r="AB95">
            <v>1198.3923705722068</v>
          </cell>
          <cell r="AC95">
            <v>0</v>
          </cell>
          <cell r="AD95">
            <v>0</v>
          </cell>
          <cell r="AE95">
            <v>118364.4000000001</v>
          </cell>
          <cell r="AF95">
            <v>0</v>
          </cell>
          <cell r="AG95">
            <v>0</v>
          </cell>
          <cell r="AH95">
            <v>0</v>
          </cell>
          <cell r="AI95">
            <v>110000</v>
          </cell>
          <cell r="AJ95">
            <v>0</v>
          </cell>
          <cell r="AK95">
            <v>0</v>
          </cell>
          <cell r="AL95">
            <v>0</v>
          </cell>
          <cell r="AM95">
            <v>7222.9441200000001</v>
          </cell>
          <cell r="AN95">
            <v>0</v>
          </cell>
          <cell r="AO95">
            <v>0</v>
          </cell>
          <cell r="AP95">
            <v>0</v>
          </cell>
          <cell r="AQ95">
            <v>0</v>
          </cell>
          <cell r="AR95">
            <v>0</v>
          </cell>
          <cell r="AS95">
            <v>0</v>
          </cell>
          <cell r="AT95">
            <v>0</v>
          </cell>
          <cell r="AU95">
            <v>0</v>
          </cell>
          <cell r="AV95">
            <v>1184412.6000000001</v>
          </cell>
          <cell r="AW95">
            <v>190367.31597224891</v>
          </cell>
          <cell r="AX95">
            <v>117222.94412</v>
          </cell>
          <cell r="AY95">
            <v>163765.6618008384</v>
          </cell>
          <cell r="AZ95">
            <v>1492002.8600922492</v>
          </cell>
          <cell r="BA95">
            <v>1484779.9159722491</v>
          </cell>
          <cell r="BB95">
            <v>3500</v>
          </cell>
          <cell r="BC95">
            <v>1494500</v>
          </cell>
          <cell r="BD95">
            <v>9720.0840277508833</v>
          </cell>
          <cell r="BE95">
            <v>0</v>
          </cell>
          <cell r="BF95">
            <v>1501722.9441200001</v>
          </cell>
          <cell r="BG95" t="str">
            <v/>
          </cell>
          <cell r="BH95" t="str">
            <v/>
          </cell>
          <cell r="BI95" t="str">
            <v/>
          </cell>
          <cell r="BJ95" t="str">
            <v/>
          </cell>
          <cell r="BK95" t="str">
            <v/>
          </cell>
          <cell r="BL95">
            <v>1501722.9441200001</v>
          </cell>
          <cell r="BM95">
            <v>1501722.9441200001</v>
          </cell>
          <cell r="BN95">
            <v>0</v>
          </cell>
          <cell r="BO95">
            <v>1501722.9441200001</v>
          </cell>
          <cell r="BP95">
            <v>1384500</v>
          </cell>
          <cell r="BQ95">
            <v>1384500</v>
          </cell>
          <cell r="BR95">
            <v>3242.3887587822014</v>
          </cell>
          <cell r="BS95">
            <v>3078.2467491400494</v>
          </cell>
          <cell r="BT95">
            <v>5.3323213835280554E-2</v>
          </cell>
          <cell r="BU95">
            <v>-5.2329962331170779E-3</v>
          </cell>
          <cell r="BV95">
            <v>0</v>
          </cell>
          <cell r="BW95">
            <v>0</v>
          </cell>
          <cell r="BX95">
            <v>1501722.9441200001</v>
          </cell>
          <cell r="BY95">
            <v>3500</v>
          </cell>
          <cell r="BZ95" t="str">
            <v>Y</v>
          </cell>
          <cell r="CA95">
            <v>3516.9155600000004</v>
          </cell>
          <cell r="CB95">
            <v>3.0164344797007914E-2</v>
          </cell>
          <cell r="CC95">
            <v>0</v>
          </cell>
          <cell r="CD95">
            <v>1501722.9441200001</v>
          </cell>
        </row>
        <row r="96">
          <cell r="A96">
            <v>220</v>
          </cell>
          <cell r="B96">
            <v>0</v>
          </cell>
          <cell r="C96">
            <v>124577</v>
          </cell>
          <cell r="D96">
            <v>9352071</v>
          </cell>
          <cell r="E96" t="str">
            <v>Copdock Primary School</v>
          </cell>
          <cell r="F96">
            <v>81</v>
          </cell>
          <cell r="G96">
            <v>81</v>
          </cell>
          <cell r="H96">
            <v>0</v>
          </cell>
          <cell r="I96">
            <v>224677.80000000002</v>
          </cell>
          <cell r="J96">
            <v>0</v>
          </cell>
          <cell r="K96">
            <v>0</v>
          </cell>
          <cell r="L96">
            <v>2640.0000000000009</v>
          </cell>
          <cell r="M96">
            <v>0</v>
          </cell>
          <cell r="N96">
            <v>4920.75</v>
          </cell>
          <cell r="O96">
            <v>0</v>
          </cell>
          <cell r="P96">
            <v>0</v>
          </cell>
          <cell r="Q96">
            <v>719.9999999999992</v>
          </cell>
          <cell r="R96">
            <v>1439.9999999999995</v>
          </cell>
          <cell r="S96">
            <v>0</v>
          </cell>
          <cell r="T96">
            <v>0</v>
          </cell>
          <cell r="U96">
            <v>0</v>
          </cell>
          <cell r="V96">
            <v>0</v>
          </cell>
          <cell r="W96">
            <v>0</v>
          </cell>
          <cell r="X96">
            <v>0</v>
          </cell>
          <cell r="Y96">
            <v>0</v>
          </cell>
          <cell r="Z96">
            <v>0</v>
          </cell>
          <cell r="AA96">
            <v>0</v>
          </cell>
          <cell r="AB96">
            <v>0</v>
          </cell>
          <cell r="AC96">
            <v>0</v>
          </cell>
          <cell r="AD96">
            <v>0</v>
          </cell>
          <cell r="AE96">
            <v>31651.941176470624</v>
          </cell>
          <cell r="AF96">
            <v>0</v>
          </cell>
          <cell r="AG96">
            <v>0</v>
          </cell>
          <cell r="AH96">
            <v>0</v>
          </cell>
          <cell r="AI96">
            <v>110000</v>
          </cell>
          <cell r="AJ96">
            <v>0</v>
          </cell>
          <cell r="AK96">
            <v>0</v>
          </cell>
          <cell r="AL96">
            <v>1000</v>
          </cell>
          <cell r="AM96">
            <v>7848.96</v>
          </cell>
          <cell r="AN96">
            <v>0</v>
          </cell>
          <cell r="AO96">
            <v>0</v>
          </cell>
          <cell r="AP96">
            <v>0</v>
          </cell>
          <cell r="AQ96">
            <v>0</v>
          </cell>
          <cell r="AR96">
            <v>0</v>
          </cell>
          <cell r="AS96">
            <v>0</v>
          </cell>
          <cell r="AT96">
            <v>0</v>
          </cell>
          <cell r="AU96">
            <v>0</v>
          </cell>
          <cell r="AV96">
            <v>224677.80000000002</v>
          </cell>
          <cell r="AW96">
            <v>41372.691176470624</v>
          </cell>
          <cell r="AX96">
            <v>118848.96000000001</v>
          </cell>
          <cell r="AY96">
            <v>46511.316176470624</v>
          </cell>
          <cell r="AZ96">
            <v>384899.45117647067</v>
          </cell>
          <cell r="BA96">
            <v>376050.49117647065</v>
          </cell>
          <cell r="BB96">
            <v>3500</v>
          </cell>
          <cell r="BC96">
            <v>283500</v>
          </cell>
          <cell r="BD96">
            <v>0</v>
          </cell>
          <cell r="BE96">
            <v>0</v>
          </cell>
          <cell r="BF96">
            <v>384899.45117647067</v>
          </cell>
          <cell r="BG96" t="str">
            <v/>
          </cell>
          <cell r="BH96" t="str">
            <v/>
          </cell>
          <cell r="BI96" t="str">
            <v/>
          </cell>
          <cell r="BJ96" t="str">
            <v/>
          </cell>
          <cell r="BK96" t="str">
            <v/>
          </cell>
          <cell r="BL96">
            <v>384899.45117647067</v>
          </cell>
          <cell r="BM96">
            <v>384899.45117647067</v>
          </cell>
          <cell r="BN96">
            <v>0</v>
          </cell>
          <cell r="BO96">
            <v>292348.96000000002</v>
          </cell>
          <cell r="BP96">
            <v>174500.00000000003</v>
          </cell>
          <cell r="BQ96">
            <v>267050.49117647065</v>
          </cell>
          <cell r="BR96">
            <v>3296.9196441539584</v>
          </cell>
          <cell r="BS96">
            <v>3160.0388451219515</v>
          </cell>
          <cell r="BT96">
            <v>4.3316176079071109E-2</v>
          </cell>
          <cell r="BU96">
            <v>-4.2509325667246254E-3</v>
          </cell>
          <cell r="BV96">
            <v>0</v>
          </cell>
          <cell r="BW96">
            <v>-1088.0820751463459</v>
          </cell>
          <cell r="BX96">
            <v>383811.36910132435</v>
          </cell>
          <cell r="BY96">
            <v>4629.1655444607941</v>
          </cell>
          <cell r="BZ96" t="str">
            <v>Y</v>
          </cell>
          <cell r="CA96">
            <v>4738.4119642138812</v>
          </cell>
          <cell r="CB96">
            <v>3.117435367799759E-2</v>
          </cell>
          <cell r="CC96">
            <v>-2153.79</v>
          </cell>
          <cell r="CD96">
            <v>381657.57910132437</v>
          </cell>
        </row>
        <row r="97">
          <cell r="A97">
            <v>223</v>
          </cell>
          <cell r="B97">
            <v>0</v>
          </cell>
          <cell r="C97">
            <v>124729</v>
          </cell>
          <cell r="D97">
            <v>9353085</v>
          </cell>
          <cell r="E97" t="str">
            <v>East Bergholt Church of England Voluntary Controlled Primary School</v>
          </cell>
          <cell r="F97">
            <v>196</v>
          </cell>
          <cell r="G97">
            <v>196</v>
          </cell>
          <cell r="H97">
            <v>0</v>
          </cell>
          <cell r="I97">
            <v>543664.80000000005</v>
          </cell>
          <cell r="J97">
            <v>0</v>
          </cell>
          <cell r="K97">
            <v>0</v>
          </cell>
          <cell r="L97">
            <v>3519.9999999999959</v>
          </cell>
          <cell r="M97">
            <v>0</v>
          </cell>
          <cell r="N97">
            <v>8820</v>
          </cell>
          <cell r="O97">
            <v>0</v>
          </cell>
          <cell r="P97">
            <v>1005.1282051282035</v>
          </cell>
          <cell r="Q97">
            <v>0</v>
          </cell>
          <cell r="R97">
            <v>1447.3846153846143</v>
          </cell>
          <cell r="S97">
            <v>784.0000000000033</v>
          </cell>
          <cell r="T97">
            <v>422.15384615384636</v>
          </cell>
          <cell r="U97">
            <v>0</v>
          </cell>
          <cell r="V97">
            <v>0</v>
          </cell>
          <cell r="W97">
            <v>0</v>
          </cell>
          <cell r="X97">
            <v>0</v>
          </cell>
          <cell r="Y97">
            <v>0</v>
          </cell>
          <cell r="Z97">
            <v>0</v>
          </cell>
          <cell r="AA97">
            <v>0</v>
          </cell>
          <cell r="AB97">
            <v>586.86046511627887</v>
          </cell>
          <cell r="AC97">
            <v>0</v>
          </cell>
          <cell r="AD97">
            <v>0</v>
          </cell>
          <cell r="AE97">
            <v>42670.011834319543</v>
          </cell>
          <cell r="AF97">
            <v>0</v>
          </cell>
          <cell r="AG97">
            <v>0</v>
          </cell>
          <cell r="AH97">
            <v>0</v>
          </cell>
          <cell r="AI97">
            <v>110000</v>
          </cell>
          <cell r="AJ97">
            <v>0</v>
          </cell>
          <cell r="AK97">
            <v>0</v>
          </cell>
          <cell r="AL97">
            <v>0</v>
          </cell>
          <cell r="AM97">
            <v>15456.33964</v>
          </cell>
          <cell r="AN97">
            <v>0</v>
          </cell>
          <cell r="AO97">
            <v>0</v>
          </cell>
          <cell r="AP97">
            <v>0</v>
          </cell>
          <cell r="AQ97">
            <v>0</v>
          </cell>
          <cell r="AR97">
            <v>0</v>
          </cell>
          <cell r="AS97">
            <v>0</v>
          </cell>
          <cell r="AT97">
            <v>0</v>
          </cell>
          <cell r="AU97">
            <v>0</v>
          </cell>
          <cell r="AV97">
            <v>543664.80000000005</v>
          </cell>
          <cell r="AW97">
            <v>59255.538966102482</v>
          </cell>
          <cell r="AX97">
            <v>125456.33964000001</v>
          </cell>
          <cell r="AY97">
            <v>60668.345167652871</v>
          </cell>
          <cell r="AZ97">
            <v>728376.67860610259</v>
          </cell>
          <cell r="BA97">
            <v>712920.33896610257</v>
          </cell>
          <cell r="BB97">
            <v>3500</v>
          </cell>
          <cell r="BC97">
            <v>686000</v>
          </cell>
          <cell r="BD97">
            <v>0</v>
          </cell>
          <cell r="BE97">
            <v>0</v>
          </cell>
          <cell r="BF97">
            <v>728376.67860610259</v>
          </cell>
          <cell r="BG97" t="str">
            <v/>
          </cell>
          <cell r="BH97" t="str">
            <v/>
          </cell>
          <cell r="BI97" t="str">
            <v/>
          </cell>
          <cell r="BJ97" t="str">
            <v/>
          </cell>
          <cell r="BK97" t="str">
            <v/>
          </cell>
          <cell r="BL97">
            <v>728376.67860610259</v>
          </cell>
          <cell r="BM97">
            <v>728376.67860610271</v>
          </cell>
          <cell r="BN97">
            <v>0</v>
          </cell>
          <cell r="BO97">
            <v>701456.33964000002</v>
          </cell>
          <cell r="BP97">
            <v>576000</v>
          </cell>
          <cell r="BQ97">
            <v>602920.33896610257</v>
          </cell>
          <cell r="BR97">
            <v>3076.1241783984824</v>
          </cell>
          <cell r="BS97">
            <v>2986.6256349206351</v>
          </cell>
          <cell r="BT97">
            <v>2.9966441870517727E-2</v>
          </cell>
          <cell r="BU97">
            <v>-2.9408256957795592E-3</v>
          </cell>
          <cell r="BV97">
            <v>0</v>
          </cell>
          <cell r="BW97">
            <v>-1721.4965005263145</v>
          </cell>
          <cell r="BX97">
            <v>726655.18210557627</v>
          </cell>
          <cell r="BY97">
            <v>3628.5655227835523</v>
          </cell>
          <cell r="BZ97" t="str">
            <v>Y</v>
          </cell>
          <cell r="CA97">
            <v>3707.424398497838</v>
          </cell>
          <cell r="CB97">
            <v>1.6107037295084892E-2</v>
          </cell>
          <cell r="CC97">
            <v>-5211.6400000000003</v>
          </cell>
          <cell r="CD97">
            <v>721443.54210557626</v>
          </cell>
        </row>
        <row r="98">
          <cell r="A98">
            <v>224</v>
          </cell>
          <cell r="B98">
            <v>0</v>
          </cell>
          <cell r="C98">
            <v>124695</v>
          </cell>
          <cell r="D98">
            <v>9353020</v>
          </cell>
          <cell r="E98" t="str">
            <v>Elmsett Church of England VC Primary School</v>
          </cell>
          <cell r="F98">
            <v>70</v>
          </cell>
          <cell r="G98">
            <v>70</v>
          </cell>
          <cell r="H98">
            <v>0</v>
          </cell>
          <cell r="I98">
            <v>194166</v>
          </cell>
          <cell r="J98">
            <v>0</v>
          </cell>
          <cell r="K98">
            <v>0</v>
          </cell>
          <cell r="L98">
            <v>1759.9999999999986</v>
          </cell>
          <cell r="M98">
            <v>0</v>
          </cell>
          <cell r="N98">
            <v>2159.9999999999982</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18210.181818181853</v>
          </cell>
          <cell r="AF98">
            <v>0</v>
          </cell>
          <cell r="AG98">
            <v>0</v>
          </cell>
          <cell r="AH98">
            <v>0</v>
          </cell>
          <cell r="AI98">
            <v>110000</v>
          </cell>
          <cell r="AJ98">
            <v>0</v>
          </cell>
          <cell r="AK98">
            <v>0</v>
          </cell>
          <cell r="AL98">
            <v>0</v>
          </cell>
          <cell r="AM98">
            <v>7185.6717799999997</v>
          </cell>
          <cell r="AN98">
            <v>0</v>
          </cell>
          <cell r="AO98">
            <v>0</v>
          </cell>
          <cell r="AP98">
            <v>0</v>
          </cell>
          <cell r="AQ98">
            <v>7900</v>
          </cell>
          <cell r="AR98">
            <v>0</v>
          </cell>
          <cell r="AS98">
            <v>0</v>
          </cell>
          <cell r="AT98">
            <v>0</v>
          </cell>
          <cell r="AU98">
            <v>0</v>
          </cell>
          <cell r="AV98">
            <v>194166</v>
          </cell>
          <cell r="AW98">
            <v>22130.181818181849</v>
          </cell>
          <cell r="AX98">
            <v>125085.67178</v>
          </cell>
          <cell r="AY98">
            <v>30169.181818181853</v>
          </cell>
          <cell r="AZ98">
            <v>341381.85359818186</v>
          </cell>
          <cell r="BA98">
            <v>334196.18181818188</v>
          </cell>
          <cell r="BB98">
            <v>3500</v>
          </cell>
          <cell r="BC98">
            <v>245000</v>
          </cell>
          <cell r="BD98">
            <v>0</v>
          </cell>
          <cell r="BE98">
            <v>0</v>
          </cell>
          <cell r="BF98">
            <v>341381.85359818186</v>
          </cell>
          <cell r="BG98" t="str">
            <v/>
          </cell>
          <cell r="BH98" t="str">
            <v/>
          </cell>
          <cell r="BI98" t="str">
            <v/>
          </cell>
          <cell r="BJ98" t="str">
            <v/>
          </cell>
          <cell r="BK98" t="str">
            <v/>
          </cell>
          <cell r="BL98">
            <v>341381.85359818186</v>
          </cell>
          <cell r="BM98">
            <v>341381.85359818186</v>
          </cell>
          <cell r="BN98">
            <v>0</v>
          </cell>
          <cell r="BO98">
            <v>252185.67178</v>
          </cell>
          <cell r="BP98">
            <v>135000</v>
          </cell>
          <cell r="BQ98">
            <v>224196.18181818185</v>
          </cell>
          <cell r="BR98">
            <v>3202.8025974025977</v>
          </cell>
          <cell r="BS98">
            <v>3051.0911071428573</v>
          </cell>
          <cell r="BT98">
            <v>4.9723684063242582E-2</v>
          </cell>
          <cell r="BU98">
            <v>-4.8797481000196563E-3</v>
          </cell>
          <cell r="BV98">
            <v>0</v>
          </cell>
          <cell r="BW98">
            <v>-1042.1989223147059</v>
          </cell>
          <cell r="BX98">
            <v>340339.65467586718</v>
          </cell>
          <cell r="BY98">
            <v>4759.3426127981029</v>
          </cell>
          <cell r="BZ98" t="str">
            <v>Y</v>
          </cell>
          <cell r="CA98">
            <v>4861.9950667981029</v>
          </cell>
          <cell r="CB98">
            <v>2.9437599196476594E-2</v>
          </cell>
          <cell r="CC98">
            <v>-1861.3</v>
          </cell>
          <cell r="CD98">
            <v>338478.35467586719</v>
          </cell>
        </row>
        <row r="99">
          <cell r="A99">
            <v>225</v>
          </cell>
          <cell r="B99" t="str">
            <v>Recoupment Academy</v>
          </cell>
          <cell r="C99">
            <v>143549</v>
          </cell>
          <cell r="D99">
            <v>9352187</v>
          </cell>
          <cell r="E99" t="str">
            <v>Eyke Church of England Primary School</v>
          </cell>
          <cell r="F99">
            <v>121</v>
          </cell>
          <cell r="G99">
            <v>121</v>
          </cell>
          <cell r="H99">
            <v>0</v>
          </cell>
          <cell r="I99">
            <v>335629.80000000005</v>
          </cell>
          <cell r="J99">
            <v>0</v>
          </cell>
          <cell r="K99">
            <v>0</v>
          </cell>
          <cell r="L99">
            <v>3080.0000000000009</v>
          </cell>
          <cell r="M99">
            <v>0</v>
          </cell>
          <cell r="N99">
            <v>9917.6785714285706</v>
          </cell>
          <cell r="O99">
            <v>0</v>
          </cell>
          <cell r="P99">
            <v>200.00000000000014</v>
          </cell>
          <cell r="Q99">
            <v>0</v>
          </cell>
          <cell r="R99">
            <v>719.99999999999955</v>
          </cell>
          <cell r="S99">
            <v>0</v>
          </cell>
          <cell r="T99">
            <v>0</v>
          </cell>
          <cell r="U99">
            <v>0</v>
          </cell>
          <cell r="V99">
            <v>0</v>
          </cell>
          <cell r="W99">
            <v>0</v>
          </cell>
          <cell r="X99">
            <v>0</v>
          </cell>
          <cell r="Y99">
            <v>0</v>
          </cell>
          <cell r="Z99">
            <v>0</v>
          </cell>
          <cell r="AA99">
            <v>0</v>
          </cell>
          <cell r="AB99">
            <v>3054.6568627451011</v>
          </cell>
          <cell r="AC99">
            <v>0</v>
          </cell>
          <cell r="AD99">
            <v>0</v>
          </cell>
          <cell r="AE99">
            <v>42070.577319587595</v>
          </cell>
          <cell r="AF99">
            <v>0</v>
          </cell>
          <cell r="AG99">
            <v>0</v>
          </cell>
          <cell r="AH99">
            <v>0</v>
          </cell>
          <cell r="AI99">
            <v>110000</v>
          </cell>
          <cell r="AJ99">
            <v>0</v>
          </cell>
          <cell r="AK99">
            <v>0</v>
          </cell>
          <cell r="AL99">
            <v>0</v>
          </cell>
          <cell r="AM99">
            <v>2929.8900400000002</v>
          </cell>
          <cell r="AN99">
            <v>0</v>
          </cell>
          <cell r="AO99">
            <v>0</v>
          </cell>
          <cell r="AP99">
            <v>0</v>
          </cell>
          <cell r="AQ99">
            <v>0</v>
          </cell>
          <cell r="AR99">
            <v>0</v>
          </cell>
          <cell r="AS99">
            <v>0</v>
          </cell>
          <cell r="AT99">
            <v>0</v>
          </cell>
          <cell r="AU99">
            <v>0</v>
          </cell>
          <cell r="AV99">
            <v>335629.80000000005</v>
          </cell>
          <cell r="AW99">
            <v>59042.912753761266</v>
          </cell>
          <cell r="AX99">
            <v>112929.89004</v>
          </cell>
          <cell r="AY99">
            <v>59028.416605301885</v>
          </cell>
          <cell r="AZ99">
            <v>507602.6027937613</v>
          </cell>
          <cell r="BA99">
            <v>504672.71275376127</v>
          </cell>
          <cell r="BB99">
            <v>3500</v>
          </cell>
          <cell r="BC99">
            <v>423500</v>
          </cell>
          <cell r="BD99">
            <v>0</v>
          </cell>
          <cell r="BE99">
            <v>0</v>
          </cell>
          <cell r="BF99">
            <v>507602.6027937613</v>
          </cell>
          <cell r="BG99" t="str">
            <v/>
          </cell>
          <cell r="BH99" t="str">
            <v/>
          </cell>
          <cell r="BI99" t="str">
            <v/>
          </cell>
          <cell r="BJ99" t="str">
            <v/>
          </cell>
          <cell r="BK99" t="str">
            <v/>
          </cell>
          <cell r="BL99">
            <v>507602.6027937613</v>
          </cell>
          <cell r="BM99">
            <v>507602.6027937613</v>
          </cell>
          <cell r="BN99">
            <v>0</v>
          </cell>
          <cell r="BO99">
            <v>426429.89004000003</v>
          </cell>
          <cell r="BP99">
            <v>313500</v>
          </cell>
          <cell r="BQ99">
            <v>394672.71275376127</v>
          </cell>
          <cell r="BR99">
            <v>3261.7579566426552</v>
          </cell>
          <cell r="BS99">
            <v>3100.2010594594594</v>
          </cell>
          <cell r="BT99">
            <v>5.2111748265567116E-2</v>
          </cell>
          <cell r="BU99">
            <v>-5.1141062730624392E-3</v>
          </cell>
          <cell r="BV99">
            <v>0</v>
          </cell>
          <cell r="BW99">
            <v>-1918.4256799983093</v>
          </cell>
          <cell r="BX99">
            <v>505684.177113763</v>
          </cell>
          <cell r="BY99">
            <v>4154.9941080476283</v>
          </cell>
          <cell r="BZ99" t="str">
            <v>Y</v>
          </cell>
          <cell r="CA99">
            <v>4179.2080753203554</v>
          </cell>
          <cell r="CB99">
            <v>1.5105301620104594E-2</v>
          </cell>
          <cell r="CC99">
            <v>0</v>
          </cell>
          <cell r="CD99">
            <v>505684.177113763</v>
          </cell>
        </row>
        <row r="100">
          <cell r="A100">
            <v>228</v>
          </cell>
          <cell r="B100">
            <v>0</v>
          </cell>
          <cell r="C100">
            <v>124580</v>
          </cell>
          <cell r="D100">
            <v>9352074</v>
          </cell>
          <cell r="E100" t="str">
            <v>Causton Junior School</v>
          </cell>
          <cell r="F100">
            <v>213</v>
          </cell>
          <cell r="G100">
            <v>213</v>
          </cell>
          <cell r="H100">
            <v>0</v>
          </cell>
          <cell r="I100">
            <v>590819.4</v>
          </cell>
          <cell r="J100">
            <v>0</v>
          </cell>
          <cell r="K100">
            <v>0</v>
          </cell>
          <cell r="L100">
            <v>24200.000000000044</v>
          </cell>
          <cell r="M100">
            <v>0</v>
          </cell>
          <cell r="N100">
            <v>58073.823529411769</v>
          </cell>
          <cell r="O100">
            <v>0</v>
          </cell>
          <cell r="P100">
            <v>6028.3018867924466</v>
          </cell>
          <cell r="Q100">
            <v>19290.566037735862</v>
          </cell>
          <cell r="R100">
            <v>12659.433962264189</v>
          </cell>
          <cell r="S100">
            <v>1567.3584905660389</v>
          </cell>
          <cell r="T100">
            <v>421.98113207547152</v>
          </cell>
          <cell r="U100">
            <v>0</v>
          </cell>
          <cell r="V100">
            <v>0</v>
          </cell>
          <cell r="W100">
            <v>0</v>
          </cell>
          <cell r="X100">
            <v>0</v>
          </cell>
          <cell r="Y100">
            <v>0</v>
          </cell>
          <cell r="Z100">
            <v>0</v>
          </cell>
          <cell r="AA100">
            <v>0</v>
          </cell>
          <cell r="AB100">
            <v>7209.9999999999964</v>
          </cell>
          <cell r="AC100">
            <v>0</v>
          </cell>
          <cell r="AD100">
            <v>0</v>
          </cell>
          <cell r="AE100">
            <v>100135.56</v>
          </cell>
          <cell r="AF100">
            <v>0</v>
          </cell>
          <cell r="AG100">
            <v>0</v>
          </cell>
          <cell r="AH100">
            <v>0</v>
          </cell>
          <cell r="AI100">
            <v>110000</v>
          </cell>
          <cell r="AJ100">
            <v>0</v>
          </cell>
          <cell r="AK100">
            <v>0</v>
          </cell>
          <cell r="AL100">
            <v>0</v>
          </cell>
          <cell r="AM100">
            <v>18641.28</v>
          </cell>
          <cell r="AN100">
            <v>0</v>
          </cell>
          <cell r="AO100">
            <v>0</v>
          </cell>
          <cell r="AP100">
            <v>0</v>
          </cell>
          <cell r="AQ100">
            <v>0</v>
          </cell>
          <cell r="AR100">
            <v>0</v>
          </cell>
          <cell r="AS100">
            <v>0</v>
          </cell>
          <cell r="AT100">
            <v>0</v>
          </cell>
          <cell r="AU100">
            <v>0</v>
          </cell>
          <cell r="AV100">
            <v>590819.4</v>
          </cell>
          <cell r="AW100">
            <v>229587.02503884578</v>
          </cell>
          <cell r="AX100">
            <v>128641.28</v>
          </cell>
          <cell r="AY100">
            <v>171255.29251942289</v>
          </cell>
          <cell r="AZ100">
            <v>949047.70503884577</v>
          </cell>
          <cell r="BA100">
            <v>930406.42503884574</v>
          </cell>
          <cell r="BB100">
            <v>3500</v>
          </cell>
          <cell r="BC100">
            <v>745500</v>
          </cell>
          <cell r="BD100">
            <v>0</v>
          </cell>
          <cell r="BE100">
            <v>0</v>
          </cell>
          <cell r="BF100">
            <v>949047.70503884577</v>
          </cell>
          <cell r="BG100" t="str">
            <v/>
          </cell>
          <cell r="BH100" t="str">
            <v/>
          </cell>
          <cell r="BI100" t="str">
            <v/>
          </cell>
          <cell r="BJ100" t="str">
            <v/>
          </cell>
          <cell r="BK100" t="str">
            <v/>
          </cell>
          <cell r="BL100">
            <v>949047.70503884577</v>
          </cell>
          <cell r="BM100">
            <v>949047.70503884577</v>
          </cell>
          <cell r="BN100">
            <v>0</v>
          </cell>
          <cell r="BO100">
            <v>764141.28</v>
          </cell>
          <cell r="BP100">
            <v>635500</v>
          </cell>
          <cell r="BQ100">
            <v>820406.42503884574</v>
          </cell>
          <cell r="BR100">
            <v>3851.6733569898861</v>
          </cell>
          <cell r="BS100">
            <v>3682.0382262135922</v>
          </cell>
          <cell r="BT100">
            <v>4.6070985784071393E-2</v>
          </cell>
          <cell r="BU100">
            <v>-4.5212821531871493E-3</v>
          </cell>
          <cell r="BV100">
            <v>0</v>
          </cell>
          <cell r="BW100">
            <v>-3545.9246822603977</v>
          </cell>
          <cell r="BX100">
            <v>945501.7803565854</v>
          </cell>
          <cell r="BY100">
            <v>4351.4577481529832</v>
          </cell>
          <cell r="BZ100" t="str">
            <v>Y</v>
          </cell>
          <cell r="CA100">
            <v>4438.9754946318562</v>
          </cell>
          <cell r="CB100">
            <v>3.1225704501731899E-2</v>
          </cell>
          <cell r="CC100">
            <v>-5663.67</v>
          </cell>
          <cell r="CD100">
            <v>939838.11035658536</v>
          </cell>
        </row>
        <row r="101">
          <cell r="A101">
            <v>229</v>
          </cell>
          <cell r="B101">
            <v>0</v>
          </cell>
          <cell r="C101">
            <v>124624</v>
          </cell>
          <cell r="D101">
            <v>9352131</v>
          </cell>
          <cell r="E101" t="str">
            <v>Colneis Junior School</v>
          </cell>
          <cell r="F101">
            <v>345</v>
          </cell>
          <cell r="G101">
            <v>345</v>
          </cell>
          <cell r="H101">
            <v>0</v>
          </cell>
          <cell r="I101">
            <v>956961.00000000012</v>
          </cell>
          <cell r="J101">
            <v>0</v>
          </cell>
          <cell r="K101">
            <v>0</v>
          </cell>
          <cell r="L101">
            <v>12759.999999999991</v>
          </cell>
          <cell r="M101">
            <v>0</v>
          </cell>
          <cell r="N101">
            <v>31922.191011235955</v>
          </cell>
          <cell r="O101">
            <v>0</v>
          </cell>
          <cell r="P101">
            <v>2808.1395348837245</v>
          </cell>
          <cell r="Q101">
            <v>9146.5116279069971</v>
          </cell>
          <cell r="R101">
            <v>11553.488372093027</v>
          </cell>
          <cell r="S101">
            <v>0</v>
          </cell>
          <cell r="T101">
            <v>0</v>
          </cell>
          <cell r="U101">
            <v>0</v>
          </cell>
          <cell r="V101">
            <v>0</v>
          </cell>
          <cell r="W101">
            <v>0</v>
          </cell>
          <cell r="X101">
            <v>0</v>
          </cell>
          <cell r="Y101">
            <v>0</v>
          </cell>
          <cell r="Z101">
            <v>0</v>
          </cell>
          <cell r="AA101">
            <v>0</v>
          </cell>
          <cell r="AB101">
            <v>6695.0000000000082</v>
          </cell>
          <cell r="AC101">
            <v>0</v>
          </cell>
          <cell r="AD101">
            <v>0</v>
          </cell>
          <cell r="AE101">
            <v>160554.37500000006</v>
          </cell>
          <cell r="AF101">
            <v>0</v>
          </cell>
          <cell r="AG101">
            <v>0</v>
          </cell>
          <cell r="AH101">
            <v>0</v>
          </cell>
          <cell r="AI101">
            <v>110000</v>
          </cell>
          <cell r="AJ101">
            <v>0</v>
          </cell>
          <cell r="AK101">
            <v>0</v>
          </cell>
          <cell r="AL101">
            <v>0</v>
          </cell>
          <cell r="AM101">
            <v>22154.088179999999</v>
          </cell>
          <cell r="AN101">
            <v>0</v>
          </cell>
          <cell r="AO101">
            <v>0</v>
          </cell>
          <cell r="AP101">
            <v>0</v>
          </cell>
          <cell r="AQ101">
            <v>0</v>
          </cell>
          <cell r="AR101">
            <v>0</v>
          </cell>
          <cell r="AS101">
            <v>0</v>
          </cell>
          <cell r="AT101">
            <v>0</v>
          </cell>
          <cell r="AU101">
            <v>0</v>
          </cell>
          <cell r="AV101">
            <v>956961.00000000012</v>
          </cell>
          <cell r="AW101">
            <v>235439.70554611977</v>
          </cell>
          <cell r="AX101">
            <v>132154.08817999999</v>
          </cell>
          <cell r="AY101">
            <v>204648.54027305992</v>
          </cell>
          <cell r="AZ101">
            <v>1324554.7937261199</v>
          </cell>
          <cell r="BA101">
            <v>1302400.7055461199</v>
          </cell>
          <cell r="BB101">
            <v>3500</v>
          </cell>
          <cell r="BC101">
            <v>1207500</v>
          </cell>
          <cell r="BD101">
            <v>0</v>
          </cell>
          <cell r="BE101">
            <v>0</v>
          </cell>
          <cell r="BF101">
            <v>1324554.7937261199</v>
          </cell>
          <cell r="BG101" t="str">
            <v/>
          </cell>
          <cell r="BH101" t="str">
            <v/>
          </cell>
          <cell r="BI101" t="str">
            <v/>
          </cell>
          <cell r="BJ101" t="str">
            <v/>
          </cell>
          <cell r="BK101" t="str">
            <v/>
          </cell>
          <cell r="BL101">
            <v>1324554.7937261199</v>
          </cell>
          <cell r="BM101">
            <v>1324554.7937261199</v>
          </cell>
          <cell r="BN101">
            <v>0</v>
          </cell>
          <cell r="BO101">
            <v>1229654.08818</v>
          </cell>
          <cell r="BP101">
            <v>1097500</v>
          </cell>
          <cell r="BQ101">
            <v>1192400.7055461199</v>
          </cell>
          <cell r="BR101">
            <v>3456.2339291191884</v>
          </cell>
          <cell r="BS101">
            <v>3202.1565126404494</v>
          </cell>
          <cell r="BT101">
            <v>7.9345720759048916E-2</v>
          </cell>
          <cell r="BU101">
            <v>-7.7867748018470113E-3</v>
          </cell>
          <cell r="BV101">
            <v>0</v>
          </cell>
          <cell r="BW101">
            <v>-8602.3927172486383</v>
          </cell>
          <cell r="BX101">
            <v>1315952.4010088714</v>
          </cell>
          <cell r="BY101">
            <v>3750.1400371851346</v>
          </cell>
          <cell r="BZ101" t="str">
            <v>Y</v>
          </cell>
          <cell r="CA101">
            <v>3814.3547855329607</v>
          </cell>
          <cell r="CB101">
            <v>6.7846041794734191E-2</v>
          </cell>
          <cell r="CC101">
            <v>-9173.5499999999993</v>
          </cell>
          <cell r="CD101">
            <v>1306778.8510088713</v>
          </cell>
        </row>
        <row r="102">
          <cell r="A102">
            <v>230</v>
          </cell>
          <cell r="B102">
            <v>0</v>
          </cell>
          <cell r="C102">
            <v>124582</v>
          </cell>
          <cell r="D102">
            <v>9352076</v>
          </cell>
          <cell r="E102" t="str">
            <v>Fairfield Infant School</v>
          </cell>
          <cell r="F102">
            <v>266</v>
          </cell>
          <cell r="G102">
            <v>266</v>
          </cell>
          <cell r="H102">
            <v>0</v>
          </cell>
          <cell r="I102">
            <v>737830.8</v>
          </cell>
          <cell r="J102">
            <v>0</v>
          </cell>
          <cell r="K102">
            <v>0</v>
          </cell>
          <cell r="L102">
            <v>8359.9999999999964</v>
          </cell>
          <cell r="M102">
            <v>0</v>
          </cell>
          <cell r="N102">
            <v>10259.999999999996</v>
          </cell>
          <cell r="O102">
            <v>0</v>
          </cell>
          <cell r="P102">
            <v>2399.9999999999991</v>
          </cell>
          <cell r="Q102">
            <v>9840.00000000002</v>
          </cell>
          <cell r="R102">
            <v>6839.9999999999973</v>
          </cell>
          <cell r="S102">
            <v>0</v>
          </cell>
          <cell r="T102">
            <v>0</v>
          </cell>
          <cell r="U102">
            <v>0</v>
          </cell>
          <cell r="V102">
            <v>0</v>
          </cell>
          <cell r="W102">
            <v>0</v>
          </cell>
          <cell r="X102">
            <v>0</v>
          </cell>
          <cell r="Y102">
            <v>0</v>
          </cell>
          <cell r="Z102">
            <v>0</v>
          </cell>
          <cell r="AA102">
            <v>0</v>
          </cell>
          <cell r="AB102">
            <v>12453.636363636362</v>
          </cell>
          <cell r="AC102">
            <v>0</v>
          </cell>
          <cell r="AD102">
            <v>0</v>
          </cell>
          <cell r="AE102">
            <v>114301.40909090897</v>
          </cell>
          <cell r="AF102">
            <v>0</v>
          </cell>
          <cell r="AG102">
            <v>0</v>
          </cell>
          <cell r="AH102">
            <v>0</v>
          </cell>
          <cell r="AI102">
            <v>110000</v>
          </cell>
          <cell r="AJ102">
            <v>0</v>
          </cell>
          <cell r="AK102">
            <v>0</v>
          </cell>
          <cell r="AL102">
            <v>0</v>
          </cell>
          <cell r="AM102">
            <v>18032.39284</v>
          </cell>
          <cell r="AN102">
            <v>0</v>
          </cell>
          <cell r="AO102">
            <v>0</v>
          </cell>
          <cell r="AP102">
            <v>0</v>
          </cell>
          <cell r="AQ102">
            <v>0</v>
          </cell>
          <cell r="AR102">
            <v>0</v>
          </cell>
          <cell r="AS102">
            <v>0</v>
          </cell>
          <cell r="AT102">
            <v>0</v>
          </cell>
          <cell r="AU102">
            <v>0</v>
          </cell>
          <cell r="AV102">
            <v>737830.8</v>
          </cell>
          <cell r="AW102">
            <v>164455.04545454535</v>
          </cell>
          <cell r="AX102">
            <v>128032.39284</v>
          </cell>
          <cell r="AY102">
            <v>143150.40909090897</v>
          </cell>
          <cell r="AZ102">
            <v>1030318.2382945454</v>
          </cell>
          <cell r="BA102">
            <v>1012285.8454545455</v>
          </cell>
          <cell r="BB102">
            <v>3500</v>
          </cell>
          <cell r="BC102">
            <v>931000</v>
          </cell>
          <cell r="BD102">
            <v>0</v>
          </cell>
          <cell r="BE102">
            <v>0</v>
          </cell>
          <cell r="BF102">
            <v>1030318.2382945454</v>
          </cell>
          <cell r="BG102" t="str">
            <v/>
          </cell>
          <cell r="BH102" t="str">
            <v/>
          </cell>
          <cell r="BI102" t="str">
            <v/>
          </cell>
          <cell r="BJ102" t="str">
            <v/>
          </cell>
          <cell r="BK102" t="str">
            <v/>
          </cell>
          <cell r="BL102">
            <v>1030318.2382945454</v>
          </cell>
          <cell r="BM102">
            <v>1030318.2382945453</v>
          </cell>
          <cell r="BN102">
            <v>0</v>
          </cell>
          <cell r="BO102">
            <v>949032.39283999999</v>
          </cell>
          <cell r="BP102">
            <v>821000</v>
          </cell>
          <cell r="BQ102">
            <v>902285.84545454546</v>
          </cell>
          <cell r="BR102">
            <v>3392.0520505809982</v>
          </cell>
          <cell r="BS102">
            <v>3220.8681003703705</v>
          </cell>
          <cell r="BT102">
            <v>5.3148388843039893E-2</v>
          </cell>
          <cell r="BU102">
            <v>-5.215839380406059E-3</v>
          </cell>
          <cell r="BV102">
            <v>0</v>
          </cell>
          <cell r="BW102">
            <v>-4468.675160083445</v>
          </cell>
          <cell r="BX102">
            <v>1025849.563134462</v>
          </cell>
          <cell r="BY102">
            <v>3788.7863544904585</v>
          </cell>
          <cell r="BZ102" t="str">
            <v>Y</v>
          </cell>
          <cell r="CA102">
            <v>3856.5773050167745</v>
          </cell>
          <cell r="CB102">
            <v>4.4117325831814824E-2</v>
          </cell>
          <cell r="CC102">
            <v>-7072.94</v>
          </cell>
          <cell r="CD102">
            <v>1018776.623134462</v>
          </cell>
        </row>
        <row r="103">
          <cell r="A103">
            <v>231</v>
          </cell>
          <cell r="B103" t="str">
            <v>Recoupment Academy</v>
          </cell>
          <cell r="C103">
            <v>124630</v>
          </cell>
          <cell r="D103">
            <v>9352137</v>
          </cell>
          <cell r="E103" t="str">
            <v>Grange Community Primary School</v>
          </cell>
          <cell r="F103">
            <v>184</v>
          </cell>
          <cell r="G103">
            <v>184</v>
          </cell>
          <cell r="H103">
            <v>0</v>
          </cell>
          <cell r="I103">
            <v>510379.2</v>
          </cell>
          <cell r="J103">
            <v>0</v>
          </cell>
          <cell r="K103">
            <v>0</v>
          </cell>
          <cell r="L103">
            <v>19799.999999999971</v>
          </cell>
          <cell r="M103">
            <v>0</v>
          </cell>
          <cell r="N103">
            <v>36934.869109947642</v>
          </cell>
          <cell r="O103">
            <v>0</v>
          </cell>
          <cell r="P103">
            <v>7199.9999999999818</v>
          </cell>
          <cell r="Q103">
            <v>6719.9999999999882</v>
          </cell>
          <cell r="R103">
            <v>18000.000000000025</v>
          </cell>
          <cell r="S103">
            <v>0</v>
          </cell>
          <cell r="T103">
            <v>0</v>
          </cell>
          <cell r="U103">
            <v>0</v>
          </cell>
          <cell r="V103">
            <v>0</v>
          </cell>
          <cell r="W103">
            <v>0</v>
          </cell>
          <cell r="X103">
            <v>0</v>
          </cell>
          <cell r="Y103">
            <v>0</v>
          </cell>
          <cell r="Z103">
            <v>0</v>
          </cell>
          <cell r="AA103">
            <v>0</v>
          </cell>
          <cell r="AB103">
            <v>4859.4871794871815</v>
          </cell>
          <cell r="AC103">
            <v>0</v>
          </cell>
          <cell r="AD103">
            <v>0</v>
          </cell>
          <cell r="AE103">
            <v>81118.745098039246</v>
          </cell>
          <cell r="AF103">
            <v>0</v>
          </cell>
          <cell r="AG103">
            <v>0</v>
          </cell>
          <cell r="AH103">
            <v>0</v>
          </cell>
          <cell r="AI103">
            <v>110000</v>
          </cell>
          <cell r="AJ103">
            <v>0</v>
          </cell>
          <cell r="AK103">
            <v>0</v>
          </cell>
          <cell r="AL103">
            <v>0</v>
          </cell>
          <cell r="AM103">
            <v>20436.709159999999</v>
          </cell>
          <cell r="AN103">
            <v>0</v>
          </cell>
          <cell r="AO103">
            <v>0</v>
          </cell>
          <cell r="AP103">
            <v>0</v>
          </cell>
          <cell r="AQ103">
            <v>0</v>
          </cell>
          <cell r="AR103">
            <v>0</v>
          </cell>
          <cell r="AS103">
            <v>0</v>
          </cell>
          <cell r="AT103">
            <v>0</v>
          </cell>
          <cell r="AU103">
            <v>0</v>
          </cell>
          <cell r="AV103">
            <v>510379.2</v>
          </cell>
          <cell r="AW103">
            <v>174633.10138747405</v>
          </cell>
          <cell r="AX103">
            <v>130436.70916</v>
          </cell>
          <cell r="AY103">
            <v>135445.17965301307</v>
          </cell>
          <cell r="AZ103">
            <v>815449.01054747403</v>
          </cell>
          <cell r="BA103">
            <v>795012.30138747406</v>
          </cell>
          <cell r="BB103">
            <v>3500</v>
          </cell>
          <cell r="BC103">
            <v>644000</v>
          </cell>
          <cell r="BD103">
            <v>0</v>
          </cell>
          <cell r="BE103">
            <v>0</v>
          </cell>
          <cell r="BF103">
            <v>815449.01054747403</v>
          </cell>
          <cell r="BG103" t="str">
            <v/>
          </cell>
          <cell r="BH103" t="str">
            <v/>
          </cell>
          <cell r="BI103" t="str">
            <v/>
          </cell>
          <cell r="BJ103" t="str">
            <v/>
          </cell>
          <cell r="BK103" t="str">
            <v/>
          </cell>
          <cell r="BL103">
            <v>815449.01054747403</v>
          </cell>
          <cell r="BM103">
            <v>815449.01054747403</v>
          </cell>
          <cell r="BN103">
            <v>0</v>
          </cell>
          <cell r="BO103">
            <v>664436.70915999997</v>
          </cell>
          <cell r="BP103">
            <v>534000</v>
          </cell>
          <cell r="BQ103">
            <v>685012.30138747406</v>
          </cell>
          <cell r="BR103">
            <v>3722.8929423232285</v>
          </cell>
          <cell r="BS103">
            <v>3555.6838911917093</v>
          </cell>
          <cell r="BT103">
            <v>4.702584826107193E-2</v>
          </cell>
          <cell r="BU103">
            <v>-4.6149897785512945E-3</v>
          </cell>
          <cell r="BV103">
            <v>0</v>
          </cell>
          <cell r="BW103">
            <v>-3019.3378457040985</v>
          </cell>
          <cell r="BX103">
            <v>812429.67270176997</v>
          </cell>
          <cell r="BY103">
            <v>4304.3095844661411</v>
          </cell>
          <cell r="BZ103" t="str">
            <v>Y</v>
          </cell>
          <cell r="CA103">
            <v>4415.3786559878799</v>
          </cell>
          <cell r="CB103">
            <v>4.4011741200363552E-2</v>
          </cell>
          <cell r="CC103">
            <v>0</v>
          </cell>
          <cell r="CD103">
            <v>812429.67270176997</v>
          </cell>
        </row>
        <row r="104">
          <cell r="A104">
            <v>232</v>
          </cell>
          <cell r="B104">
            <v>0</v>
          </cell>
          <cell r="C104">
            <v>124627</v>
          </cell>
          <cell r="D104">
            <v>9352134</v>
          </cell>
          <cell r="E104" t="str">
            <v>Kingsfleet Primary School</v>
          </cell>
          <cell r="F104">
            <v>199</v>
          </cell>
          <cell r="G104">
            <v>199</v>
          </cell>
          <cell r="H104">
            <v>0</v>
          </cell>
          <cell r="I104">
            <v>551986.20000000007</v>
          </cell>
          <cell r="J104">
            <v>0</v>
          </cell>
          <cell r="K104">
            <v>0</v>
          </cell>
          <cell r="L104">
            <v>6599.9999999999964</v>
          </cell>
          <cell r="M104">
            <v>0</v>
          </cell>
          <cell r="N104">
            <v>16118.999999999998</v>
          </cell>
          <cell r="O104">
            <v>0</v>
          </cell>
          <cell r="P104">
            <v>1799.9999999999986</v>
          </cell>
          <cell r="Q104">
            <v>6000.00000000002</v>
          </cell>
          <cell r="R104">
            <v>7919.9999999999654</v>
          </cell>
          <cell r="S104">
            <v>0</v>
          </cell>
          <cell r="T104">
            <v>419.99999999999972</v>
          </cell>
          <cell r="U104">
            <v>0</v>
          </cell>
          <cell r="V104">
            <v>0</v>
          </cell>
          <cell r="W104">
            <v>0</v>
          </cell>
          <cell r="X104">
            <v>0</v>
          </cell>
          <cell r="Y104">
            <v>0</v>
          </cell>
          <cell r="Z104">
            <v>0</v>
          </cell>
          <cell r="AA104">
            <v>0</v>
          </cell>
          <cell r="AB104">
            <v>3014.2647058823577</v>
          </cell>
          <cell r="AC104">
            <v>0</v>
          </cell>
          <cell r="AD104">
            <v>0</v>
          </cell>
          <cell r="AE104">
            <v>73955.636363636426</v>
          </cell>
          <cell r="AF104">
            <v>0</v>
          </cell>
          <cell r="AG104">
            <v>0</v>
          </cell>
          <cell r="AH104">
            <v>0</v>
          </cell>
          <cell r="AI104">
            <v>110000</v>
          </cell>
          <cell r="AJ104">
            <v>0</v>
          </cell>
          <cell r="AK104">
            <v>0</v>
          </cell>
          <cell r="AL104">
            <v>0</v>
          </cell>
          <cell r="AM104">
            <v>15284.60276</v>
          </cell>
          <cell r="AN104">
            <v>0</v>
          </cell>
          <cell r="AO104">
            <v>0</v>
          </cell>
          <cell r="AP104">
            <v>0</v>
          </cell>
          <cell r="AQ104">
            <v>0</v>
          </cell>
          <cell r="AR104">
            <v>0</v>
          </cell>
          <cell r="AS104">
            <v>0</v>
          </cell>
          <cell r="AT104">
            <v>0</v>
          </cell>
          <cell r="AU104">
            <v>0</v>
          </cell>
          <cell r="AV104">
            <v>551986.20000000007</v>
          </cell>
          <cell r="AW104">
            <v>115828.90106951876</v>
          </cell>
          <cell r="AX104">
            <v>125284.60275999999</v>
          </cell>
          <cell r="AY104">
            <v>103384.13636363641</v>
          </cell>
          <cell r="AZ104">
            <v>793099.70382951887</v>
          </cell>
          <cell r="BA104">
            <v>777815.10106951883</v>
          </cell>
          <cell r="BB104">
            <v>3500</v>
          </cell>
          <cell r="BC104">
            <v>696500</v>
          </cell>
          <cell r="BD104">
            <v>0</v>
          </cell>
          <cell r="BE104">
            <v>0</v>
          </cell>
          <cell r="BF104">
            <v>793099.70382951887</v>
          </cell>
          <cell r="BG104" t="str">
            <v/>
          </cell>
          <cell r="BH104" t="str">
            <v/>
          </cell>
          <cell r="BI104" t="str">
            <v/>
          </cell>
          <cell r="BJ104" t="str">
            <v/>
          </cell>
          <cell r="BK104" t="str">
            <v/>
          </cell>
          <cell r="BL104">
            <v>793099.70382951887</v>
          </cell>
          <cell r="BM104">
            <v>793099.70382951899</v>
          </cell>
          <cell r="BN104">
            <v>0</v>
          </cell>
          <cell r="BO104">
            <v>711784.60276000004</v>
          </cell>
          <cell r="BP104">
            <v>586500</v>
          </cell>
          <cell r="BQ104">
            <v>667815.10106951883</v>
          </cell>
          <cell r="BR104">
            <v>3355.854779243813</v>
          </cell>
          <cell r="BS104">
            <v>3203.3204430769233</v>
          </cell>
          <cell r="BT104">
            <v>4.7617570229837543E-2</v>
          </cell>
          <cell r="BU104">
            <v>-4.6730597749166354E-3</v>
          </cell>
          <cell r="BV104">
            <v>0</v>
          </cell>
          <cell r="BW104">
            <v>-2978.89227383347</v>
          </cell>
          <cell r="BX104">
            <v>790120.81155568536</v>
          </cell>
          <cell r="BY104">
            <v>3893.6492904305796</v>
          </cell>
          <cell r="BZ104" t="str">
            <v>Y</v>
          </cell>
          <cell r="CA104">
            <v>3970.4563394758056</v>
          </cell>
          <cell r="CB104">
            <v>3.2865286845873198E-2</v>
          </cell>
          <cell r="CC104">
            <v>-5291.41</v>
          </cell>
          <cell r="CD104">
            <v>784829.40155568533</v>
          </cell>
        </row>
        <row r="105">
          <cell r="A105">
            <v>233</v>
          </cell>
          <cell r="B105" t="str">
            <v>Recoupment Academy</v>
          </cell>
          <cell r="C105">
            <v>138117</v>
          </cell>
          <cell r="D105">
            <v>9352000</v>
          </cell>
          <cell r="E105" t="str">
            <v>Langer Primary Academy</v>
          </cell>
          <cell r="F105">
            <v>166</v>
          </cell>
          <cell r="G105">
            <v>166</v>
          </cell>
          <cell r="H105">
            <v>0</v>
          </cell>
          <cell r="I105">
            <v>460450.80000000005</v>
          </cell>
          <cell r="J105">
            <v>0</v>
          </cell>
          <cell r="K105">
            <v>0</v>
          </cell>
          <cell r="L105">
            <v>16279.999999999982</v>
          </cell>
          <cell r="M105">
            <v>0</v>
          </cell>
          <cell r="N105">
            <v>32596.36363636364</v>
          </cell>
          <cell r="O105">
            <v>0</v>
          </cell>
          <cell r="P105">
            <v>3846.341463414622</v>
          </cell>
          <cell r="Q105">
            <v>1457.5609756097547</v>
          </cell>
          <cell r="R105">
            <v>30608.780487804906</v>
          </cell>
          <cell r="S105">
            <v>0</v>
          </cell>
          <cell r="T105">
            <v>0</v>
          </cell>
          <cell r="U105">
            <v>0</v>
          </cell>
          <cell r="V105">
            <v>0</v>
          </cell>
          <cell r="W105">
            <v>0</v>
          </cell>
          <cell r="X105">
            <v>0</v>
          </cell>
          <cell r="Y105">
            <v>0</v>
          </cell>
          <cell r="Z105">
            <v>0</v>
          </cell>
          <cell r="AA105">
            <v>0</v>
          </cell>
          <cell r="AB105">
            <v>6441.0273972602772</v>
          </cell>
          <cell r="AC105">
            <v>0</v>
          </cell>
          <cell r="AD105">
            <v>0</v>
          </cell>
          <cell r="AE105">
            <v>78907.906976744111</v>
          </cell>
          <cell r="AF105">
            <v>0</v>
          </cell>
          <cell r="AG105">
            <v>0</v>
          </cell>
          <cell r="AH105">
            <v>0</v>
          </cell>
          <cell r="AI105">
            <v>110000</v>
          </cell>
          <cell r="AJ105">
            <v>0</v>
          </cell>
          <cell r="AK105">
            <v>0</v>
          </cell>
          <cell r="AL105">
            <v>0</v>
          </cell>
          <cell r="AM105">
            <v>4459.0371000000005</v>
          </cell>
          <cell r="AN105">
            <v>0</v>
          </cell>
          <cell r="AO105">
            <v>0</v>
          </cell>
          <cell r="AP105">
            <v>0</v>
          </cell>
          <cell r="AQ105">
            <v>0</v>
          </cell>
          <cell r="AR105">
            <v>0</v>
          </cell>
          <cell r="AS105">
            <v>0</v>
          </cell>
          <cell r="AT105">
            <v>0</v>
          </cell>
          <cell r="AU105">
            <v>0</v>
          </cell>
          <cell r="AV105">
            <v>460450.80000000005</v>
          </cell>
          <cell r="AW105">
            <v>170137.98093719728</v>
          </cell>
          <cell r="AX105">
            <v>114459.0371</v>
          </cell>
          <cell r="AY105">
            <v>131301.43025834055</v>
          </cell>
          <cell r="AZ105">
            <v>745047.81803719734</v>
          </cell>
          <cell r="BA105">
            <v>740588.78093719739</v>
          </cell>
          <cell r="BB105">
            <v>3500</v>
          </cell>
          <cell r="BC105">
            <v>581000</v>
          </cell>
          <cell r="BD105">
            <v>0</v>
          </cell>
          <cell r="BE105">
            <v>0</v>
          </cell>
          <cell r="BF105">
            <v>745047.81803719734</v>
          </cell>
          <cell r="BG105" t="str">
            <v/>
          </cell>
          <cell r="BH105" t="str">
            <v/>
          </cell>
          <cell r="BI105" t="str">
            <v/>
          </cell>
          <cell r="BJ105" t="str">
            <v/>
          </cell>
          <cell r="BK105" t="str">
            <v/>
          </cell>
          <cell r="BL105">
            <v>745047.81803719734</v>
          </cell>
          <cell r="BM105">
            <v>745047.81803719734</v>
          </cell>
          <cell r="BN105">
            <v>0</v>
          </cell>
          <cell r="BO105">
            <v>585459.03709999996</v>
          </cell>
          <cell r="BP105">
            <v>470999.99999999994</v>
          </cell>
          <cell r="BQ105">
            <v>630588.78093719739</v>
          </cell>
          <cell r="BR105">
            <v>3798.7275960072134</v>
          </cell>
          <cell r="BS105">
            <v>3692.8389395061727</v>
          </cell>
          <cell r="BT105">
            <v>2.8674052195517833E-2</v>
          </cell>
          <cell r="BU105">
            <v>-2.813994062527192E-3</v>
          </cell>
          <cell r="BV105">
            <v>0</v>
          </cell>
          <cell r="BW105">
            <v>-1725.0100570401708</v>
          </cell>
          <cell r="BX105">
            <v>743322.8079801572</v>
          </cell>
          <cell r="BY105">
            <v>4450.9865715672122</v>
          </cell>
          <cell r="BZ105" t="str">
            <v>Y</v>
          </cell>
          <cell r="CA105">
            <v>4477.8482408443206</v>
          </cell>
          <cell r="CB105">
            <v>1.7974184178428887E-2</v>
          </cell>
          <cell r="CC105">
            <v>0</v>
          </cell>
          <cell r="CD105">
            <v>743322.8079801572</v>
          </cell>
        </row>
        <row r="106">
          <cell r="A106">
            <v>234</v>
          </cell>
          <cell r="B106">
            <v>0</v>
          </cell>
          <cell r="C106">
            <v>124581</v>
          </cell>
          <cell r="D106">
            <v>9352075</v>
          </cell>
          <cell r="E106" t="str">
            <v>Maidstone Infant School</v>
          </cell>
          <cell r="F106">
            <v>133</v>
          </cell>
          <cell r="G106">
            <v>133</v>
          </cell>
          <cell r="H106">
            <v>0</v>
          </cell>
          <cell r="I106">
            <v>368915.4</v>
          </cell>
          <cell r="J106">
            <v>0</v>
          </cell>
          <cell r="K106">
            <v>0</v>
          </cell>
          <cell r="L106">
            <v>14079.999999999973</v>
          </cell>
          <cell r="M106">
            <v>0</v>
          </cell>
          <cell r="N106">
            <v>21546</v>
          </cell>
          <cell r="O106">
            <v>0</v>
          </cell>
          <cell r="P106">
            <v>3600.0000000000091</v>
          </cell>
          <cell r="Q106">
            <v>15120.000000000007</v>
          </cell>
          <cell r="R106">
            <v>6480.0000000000164</v>
          </cell>
          <cell r="S106">
            <v>0</v>
          </cell>
          <cell r="T106">
            <v>0</v>
          </cell>
          <cell r="U106">
            <v>0</v>
          </cell>
          <cell r="V106">
            <v>0</v>
          </cell>
          <cell r="W106">
            <v>0</v>
          </cell>
          <cell r="X106">
            <v>0</v>
          </cell>
          <cell r="Y106">
            <v>0</v>
          </cell>
          <cell r="Z106">
            <v>0</v>
          </cell>
          <cell r="AA106">
            <v>0</v>
          </cell>
          <cell r="AB106">
            <v>13116.063829787256</v>
          </cell>
          <cell r="AC106">
            <v>0</v>
          </cell>
          <cell r="AD106">
            <v>0</v>
          </cell>
          <cell r="AE106">
            <v>53772.923076923136</v>
          </cell>
          <cell r="AF106">
            <v>0</v>
          </cell>
          <cell r="AG106">
            <v>0</v>
          </cell>
          <cell r="AH106">
            <v>0</v>
          </cell>
          <cell r="AI106">
            <v>110000</v>
          </cell>
          <cell r="AJ106">
            <v>0</v>
          </cell>
          <cell r="AK106">
            <v>0</v>
          </cell>
          <cell r="AL106">
            <v>0</v>
          </cell>
          <cell r="AM106">
            <v>13738.96062</v>
          </cell>
          <cell r="AN106">
            <v>0</v>
          </cell>
          <cell r="AO106">
            <v>0</v>
          </cell>
          <cell r="AP106">
            <v>0</v>
          </cell>
          <cell r="AQ106">
            <v>0</v>
          </cell>
          <cell r="AR106">
            <v>0</v>
          </cell>
          <cell r="AS106">
            <v>0</v>
          </cell>
          <cell r="AT106">
            <v>0</v>
          </cell>
          <cell r="AU106">
            <v>0</v>
          </cell>
          <cell r="AV106">
            <v>368915.4</v>
          </cell>
          <cell r="AW106">
            <v>127714.98690671039</v>
          </cell>
          <cell r="AX106">
            <v>123738.96062</v>
          </cell>
          <cell r="AY106">
            <v>94184.923076923136</v>
          </cell>
          <cell r="AZ106">
            <v>620369.34752671036</v>
          </cell>
          <cell r="BA106">
            <v>606630.38690671034</v>
          </cell>
          <cell r="BB106">
            <v>3500</v>
          </cell>
          <cell r="BC106">
            <v>465500</v>
          </cell>
          <cell r="BD106">
            <v>0</v>
          </cell>
          <cell r="BE106">
            <v>0</v>
          </cell>
          <cell r="BF106">
            <v>620369.34752671036</v>
          </cell>
          <cell r="BG106" t="str">
            <v/>
          </cell>
          <cell r="BH106" t="str">
            <v/>
          </cell>
          <cell r="BI106" t="str">
            <v/>
          </cell>
          <cell r="BJ106" t="str">
            <v/>
          </cell>
          <cell r="BK106" t="str">
            <v/>
          </cell>
          <cell r="BL106">
            <v>620369.34752671036</v>
          </cell>
          <cell r="BM106">
            <v>620369.34752671036</v>
          </cell>
          <cell r="BN106">
            <v>0</v>
          </cell>
          <cell r="BO106">
            <v>479238.96062000003</v>
          </cell>
          <cell r="BP106">
            <v>355500</v>
          </cell>
          <cell r="BQ106">
            <v>496630.38690671034</v>
          </cell>
          <cell r="BR106">
            <v>3734.0630594489498</v>
          </cell>
          <cell r="BS106">
            <v>3682.5171267175574</v>
          </cell>
          <cell r="BT106">
            <v>1.3997472641040598E-2</v>
          </cell>
          <cell r="BU106">
            <v>-1.3736741718155935E-3</v>
          </cell>
          <cell r="BV106">
            <v>0</v>
          </cell>
          <cell r="BW106">
            <v>-672.79096234398378</v>
          </cell>
          <cell r="BX106">
            <v>619696.55656436633</v>
          </cell>
          <cell r="BY106">
            <v>4556.0721499576412</v>
          </cell>
          <cell r="BZ106" t="str">
            <v>Y</v>
          </cell>
          <cell r="CA106">
            <v>4659.3726057471149</v>
          </cell>
          <cell r="CB106">
            <v>7.4685742241333841E-3</v>
          </cell>
          <cell r="CC106">
            <v>-3536.47</v>
          </cell>
          <cell r="CD106">
            <v>616160.08656436636</v>
          </cell>
        </row>
        <row r="107">
          <cell r="A107">
            <v>237</v>
          </cell>
          <cell r="B107">
            <v>0</v>
          </cell>
          <cell r="C107">
            <v>124584</v>
          </cell>
          <cell r="D107">
            <v>9352079</v>
          </cell>
          <cell r="E107" t="str">
            <v>Grundisburgh Primary School</v>
          </cell>
          <cell r="F107">
            <v>163</v>
          </cell>
          <cell r="G107">
            <v>163</v>
          </cell>
          <cell r="H107">
            <v>0</v>
          </cell>
          <cell r="I107">
            <v>452129.4</v>
          </cell>
          <cell r="J107">
            <v>0</v>
          </cell>
          <cell r="K107">
            <v>0</v>
          </cell>
          <cell r="L107">
            <v>5720.0000000000027</v>
          </cell>
          <cell r="M107">
            <v>0</v>
          </cell>
          <cell r="N107">
            <v>11838.947368421052</v>
          </cell>
          <cell r="O107">
            <v>0</v>
          </cell>
          <cell r="P107">
            <v>607.45341614906806</v>
          </cell>
          <cell r="Q107">
            <v>0</v>
          </cell>
          <cell r="R107">
            <v>364.47204968944084</v>
          </cell>
          <cell r="S107">
            <v>0</v>
          </cell>
          <cell r="T107">
            <v>0</v>
          </cell>
          <cell r="U107">
            <v>0</v>
          </cell>
          <cell r="V107">
            <v>0</v>
          </cell>
          <cell r="W107">
            <v>0</v>
          </cell>
          <cell r="X107">
            <v>0</v>
          </cell>
          <cell r="Y107">
            <v>0</v>
          </cell>
          <cell r="Z107">
            <v>0</v>
          </cell>
          <cell r="AA107">
            <v>0</v>
          </cell>
          <cell r="AB107">
            <v>0</v>
          </cell>
          <cell r="AC107">
            <v>0</v>
          </cell>
          <cell r="AD107">
            <v>0</v>
          </cell>
          <cell r="AE107">
            <v>41946.115107913647</v>
          </cell>
          <cell r="AF107">
            <v>0</v>
          </cell>
          <cell r="AG107">
            <v>0</v>
          </cell>
          <cell r="AH107">
            <v>0</v>
          </cell>
          <cell r="AI107">
            <v>110000</v>
          </cell>
          <cell r="AJ107">
            <v>0</v>
          </cell>
          <cell r="AK107">
            <v>0</v>
          </cell>
          <cell r="AL107">
            <v>0</v>
          </cell>
          <cell r="AM107">
            <v>20480.88</v>
          </cell>
          <cell r="AN107">
            <v>0</v>
          </cell>
          <cell r="AO107">
            <v>0</v>
          </cell>
          <cell r="AP107">
            <v>0</v>
          </cell>
          <cell r="AQ107">
            <v>0</v>
          </cell>
          <cell r="AR107">
            <v>0</v>
          </cell>
          <cell r="AS107">
            <v>0</v>
          </cell>
          <cell r="AT107">
            <v>0</v>
          </cell>
          <cell r="AU107">
            <v>0</v>
          </cell>
          <cell r="AV107">
            <v>452129.4</v>
          </cell>
          <cell r="AW107">
            <v>60476.987942173204</v>
          </cell>
          <cell r="AX107">
            <v>130480.88</v>
          </cell>
          <cell r="AY107">
            <v>61210.551525043425</v>
          </cell>
          <cell r="AZ107">
            <v>643087.26794217317</v>
          </cell>
          <cell r="BA107">
            <v>622606.38794217317</v>
          </cell>
          <cell r="BB107">
            <v>3500</v>
          </cell>
          <cell r="BC107">
            <v>570500</v>
          </cell>
          <cell r="BD107">
            <v>0</v>
          </cell>
          <cell r="BE107">
            <v>0</v>
          </cell>
          <cell r="BF107">
            <v>643087.26794217317</v>
          </cell>
          <cell r="BG107" t="str">
            <v/>
          </cell>
          <cell r="BH107" t="str">
            <v/>
          </cell>
          <cell r="BI107" t="str">
            <v/>
          </cell>
          <cell r="BJ107" t="str">
            <v/>
          </cell>
          <cell r="BK107" t="str">
            <v/>
          </cell>
          <cell r="BL107">
            <v>643087.26794217317</v>
          </cell>
          <cell r="BM107">
            <v>643087.26794217329</v>
          </cell>
          <cell r="BN107">
            <v>0</v>
          </cell>
          <cell r="BO107">
            <v>590980.88</v>
          </cell>
          <cell r="BP107">
            <v>460500</v>
          </cell>
          <cell r="BQ107">
            <v>512606.38794217317</v>
          </cell>
          <cell r="BR107">
            <v>3144.8244659029028</v>
          </cell>
          <cell r="BS107">
            <v>3011.4055085227274</v>
          </cell>
          <cell r="BT107">
            <v>4.4304547163302947E-2</v>
          </cell>
          <cell r="BU107">
            <v>-4.3479286363292098E-3</v>
          </cell>
          <cell r="BV107">
            <v>0</v>
          </cell>
          <cell r="BW107">
            <v>-2134.2203281151951</v>
          </cell>
          <cell r="BX107">
            <v>640953.04761405801</v>
          </cell>
          <cell r="BY107">
            <v>3806.5777154236689</v>
          </cell>
          <cell r="BZ107" t="str">
            <v>Y</v>
          </cell>
          <cell r="CA107">
            <v>3932.2272859758159</v>
          </cell>
          <cell r="CB107">
            <v>4.8518688675333932E-2</v>
          </cell>
          <cell r="CC107">
            <v>-4334.17</v>
          </cell>
          <cell r="CD107">
            <v>636618.87761405797</v>
          </cell>
        </row>
        <row r="108">
          <cell r="A108">
            <v>238</v>
          </cell>
          <cell r="B108">
            <v>0</v>
          </cell>
          <cell r="C108">
            <v>133605</v>
          </cell>
          <cell r="D108">
            <v>9352931</v>
          </cell>
          <cell r="E108" t="str">
            <v>Beaumont Community Primary School</v>
          </cell>
          <cell r="F108">
            <v>75</v>
          </cell>
          <cell r="G108">
            <v>75</v>
          </cell>
          <cell r="H108">
            <v>0</v>
          </cell>
          <cell r="I108">
            <v>208035</v>
          </cell>
          <cell r="J108">
            <v>0</v>
          </cell>
          <cell r="K108">
            <v>0</v>
          </cell>
          <cell r="L108">
            <v>3520.0000000000109</v>
          </cell>
          <cell r="M108">
            <v>0</v>
          </cell>
          <cell r="N108">
            <v>8876.712328767122</v>
          </cell>
          <cell r="O108">
            <v>0</v>
          </cell>
          <cell r="P108">
            <v>1200</v>
          </cell>
          <cell r="Q108">
            <v>0</v>
          </cell>
          <cell r="R108">
            <v>0</v>
          </cell>
          <cell r="S108">
            <v>0</v>
          </cell>
          <cell r="T108">
            <v>0</v>
          </cell>
          <cell r="U108">
            <v>0</v>
          </cell>
          <cell r="V108">
            <v>0</v>
          </cell>
          <cell r="W108">
            <v>0</v>
          </cell>
          <cell r="X108">
            <v>0</v>
          </cell>
          <cell r="Y108">
            <v>0</v>
          </cell>
          <cell r="Z108">
            <v>0</v>
          </cell>
          <cell r="AA108">
            <v>0</v>
          </cell>
          <cell r="AB108">
            <v>2532.7868852459023</v>
          </cell>
          <cell r="AC108">
            <v>0</v>
          </cell>
          <cell r="AD108">
            <v>0</v>
          </cell>
          <cell r="AE108">
            <v>33263.207547169783</v>
          </cell>
          <cell r="AF108">
            <v>0</v>
          </cell>
          <cell r="AG108">
            <v>0</v>
          </cell>
          <cell r="AH108">
            <v>0</v>
          </cell>
          <cell r="AI108">
            <v>110000</v>
          </cell>
          <cell r="AJ108">
            <v>0</v>
          </cell>
          <cell r="AK108">
            <v>0</v>
          </cell>
          <cell r="AL108">
            <v>0</v>
          </cell>
          <cell r="AM108">
            <v>22325.814840000003</v>
          </cell>
          <cell r="AN108">
            <v>0</v>
          </cell>
          <cell r="AO108">
            <v>0</v>
          </cell>
          <cell r="AP108">
            <v>0</v>
          </cell>
          <cell r="AQ108">
            <v>0</v>
          </cell>
          <cell r="AR108">
            <v>0</v>
          </cell>
          <cell r="AS108">
            <v>0</v>
          </cell>
          <cell r="AT108">
            <v>0</v>
          </cell>
          <cell r="AU108">
            <v>0</v>
          </cell>
          <cell r="AV108">
            <v>208035</v>
          </cell>
          <cell r="AW108">
            <v>49392.706761182817</v>
          </cell>
          <cell r="AX108">
            <v>132325.81484000001</v>
          </cell>
          <cell r="AY108">
            <v>50060.563711553346</v>
          </cell>
          <cell r="AZ108">
            <v>389753.52160118282</v>
          </cell>
          <cell r="BA108">
            <v>367427.70676118281</v>
          </cell>
          <cell r="BB108">
            <v>3500</v>
          </cell>
          <cell r="BC108">
            <v>262500</v>
          </cell>
          <cell r="BD108">
            <v>0</v>
          </cell>
          <cell r="BE108">
            <v>0</v>
          </cell>
          <cell r="BF108">
            <v>389753.52160118282</v>
          </cell>
          <cell r="BG108" t="str">
            <v/>
          </cell>
          <cell r="BH108" t="str">
            <v/>
          </cell>
          <cell r="BI108" t="str">
            <v/>
          </cell>
          <cell r="BJ108" t="str">
            <v/>
          </cell>
          <cell r="BK108" t="str">
            <v/>
          </cell>
          <cell r="BL108">
            <v>389753.52160118282</v>
          </cell>
          <cell r="BM108">
            <v>389753.52160118282</v>
          </cell>
          <cell r="BN108">
            <v>0</v>
          </cell>
          <cell r="BO108">
            <v>284825.81484000001</v>
          </cell>
          <cell r="BP108">
            <v>152500</v>
          </cell>
          <cell r="BQ108">
            <v>257427.70676118281</v>
          </cell>
          <cell r="BR108">
            <v>3432.3694234824375</v>
          </cell>
          <cell r="BS108">
            <v>3206.2346376623373</v>
          </cell>
          <cell r="BT108">
            <v>7.0529705831191086E-2</v>
          </cell>
          <cell r="BU108">
            <v>-6.9215949000673484E-3</v>
          </cell>
          <cell r="BV108">
            <v>0</v>
          </cell>
          <cell r="BW108">
            <v>-1664.4192987347187</v>
          </cell>
          <cell r="BX108">
            <v>388089.10230244813</v>
          </cell>
          <cell r="BY108">
            <v>4876.843832832642</v>
          </cell>
          <cell r="BZ108" t="str">
            <v>Y</v>
          </cell>
          <cell r="CA108">
            <v>5174.5213640326419</v>
          </cell>
          <cell r="CB108">
            <v>5.2050545875771848E-2</v>
          </cell>
          <cell r="CC108">
            <v>-1994.25</v>
          </cell>
          <cell r="CD108">
            <v>386094.85230244813</v>
          </cell>
        </row>
        <row r="109">
          <cell r="A109">
            <v>239</v>
          </cell>
          <cell r="B109">
            <v>0</v>
          </cell>
          <cell r="C109">
            <v>124559</v>
          </cell>
          <cell r="D109">
            <v>9352042</v>
          </cell>
          <cell r="E109" t="str">
            <v>Hadleigh Community Primary School</v>
          </cell>
          <cell r="F109">
            <v>509</v>
          </cell>
          <cell r="G109">
            <v>509</v>
          </cell>
          <cell r="H109">
            <v>0</v>
          </cell>
          <cell r="I109">
            <v>1411864.2000000002</v>
          </cell>
          <cell r="J109">
            <v>0</v>
          </cell>
          <cell r="K109">
            <v>0</v>
          </cell>
          <cell r="L109">
            <v>22000.000000000007</v>
          </cell>
          <cell r="M109">
            <v>0</v>
          </cell>
          <cell r="N109">
            <v>35968.0078125</v>
          </cell>
          <cell r="O109">
            <v>0</v>
          </cell>
          <cell r="P109">
            <v>20600.00000000004</v>
          </cell>
          <cell r="Q109">
            <v>0</v>
          </cell>
          <cell r="R109">
            <v>360.0000000000008</v>
          </cell>
          <cell r="S109">
            <v>0</v>
          </cell>
          <cell r="T109">
            <v>0</v>
          </cell>
          <cell r="U109">
            <v>0</v>
          </cell>
          <cell r="V109">
            <v>0</v>
          </cell>
          <cell r="W109">
            <v>0</v>
          </cell>
          <cell r="X109">
            <v>0</v>
          </cell>
          <cell r="Y109">
            <v>0</v>
          </cell>
          <cell r="Z109">
            <v>0</v>
          </cell>
          <cell r="AA109">
            <v>0</v>
          </cell>
          <cell r="AB109">
            <v>5917.26862302482</v>
          </cell>
          <cell r="AC109">
            <v>0</v>
          </cell>
          <cell r="AD109">
            <v>0</v>
          </cell>
          <cell r="AE109">
            <v>121141.99999999993</v>
          </cell>
          <cell r="AF109">
            <v>0</v>
          </cell>
          <cell r="AG109">
            <v>0</v>
          </cell>
          <cell r="AH109">
            <v>0</v>
          </cell>
          <cell r="AI109">
            <v>110000</v>
          </cell>
          <cell r="AJ109">
            <v>0</v>
          </cell>
          <cell r="AK109">
            <v>0</v>
          </cell>
          <cell r="AL109">
            <v>0</v>
          </cell>
          <cell r="AM109">
            <v>39551.911</v>
          </cell>
          <cell r="AN109">
            <v>0</v>
          </cell>
          <cell r="AO109">
            <v>0</v>
          </cell>
          <cell r="AP109">
            <v>0</v>
          </cell>
          <cell r="AQ109">
            <v>0</v>
          </cell>
          <cell r="AR109">
            <v>0</v>
          </cell>
          <cell r="AS109">
            <v>0</v>
          </cell>
          <cell r="AT109">
            <v>0</v>
          </cell>
          <cell r="AU109">
            <v>0</v>
          </cell>
          <cell r="AV109">
            <v>1411864.2000000002</v>
          </cell>
          <cell r="AW109">
            <v>205987.27643552481</v>
          </cell>
          <cell r="AX109">
            <v>149551.91099999999</v>
          </cell>
          <cell r="AY109">
            <v>170605.00390624994</v>
          </cell>
          <cell r="AZ109">
            <v>1767403.387435525</v>
          </cell>
          <cell r="BA109">
            <v>1727851.4764355249</v>
          </cell>
          <cell r="BB109">
            <v>3500</v>
          </cell>
          <cell r="BC109">
            <v>1781500</v>
          </cell>
          <cell r="BD109">
            <v>53648.523564475123</v>
          </cell>
          <cell r="BE109">
            <v>0</v>
          </cell>
          <cell r="BF109">
            <v>1821051.9110000001</v>
          </cell>
          <cell r="BG109" t="str">
            <v/>
          </cell>
          <cell r="BH109" t="str">
            <v/>
          </cell>
          <cell r="BI109" t="str">
            <v/>
          </cell>
          <cell r="BJ109" t="str">
            <v/>
          </cell>
          <cell r="BK109" t="str">
            <v/>
          </cell>
          <cell r="BL109">
            <v>1821051.9110000001</v>
          </cell>
          <cell r="BM109">
            <v>1821051.9110000003</v>
          </cell>
          <cell r="BN109">
            <v>0</v>
          </cell>
          <cell r="BO109">
            <v>1821051.9110000001</v>
          </cell>
          <cell r="BP109">
            <v>1671500</v>
          </cell>
          <cell r="BQ109">
            <v>1671500</v>
          </cell>
          <cell r="BR109">
            <v>3283.8899803536347</v>
          </cell>
          <cell r="BS109">
            <v>3083.0374753451679</v>
          </cell>
          <cell r="BT109">
            <v>6.5147604145155552E-2</v>
          </cell>
          <cell r="BU109">
            <v>-6.3934099722743739E-3</v>
          </cell>
          <cell r="BV109">
            <v>0</v>
          </cell>
          <cell r="BW109">
            <v>0</v>
          </cell>
          <cell r="BX109">
            <v>1821051.9110000001</v>
          </cell>
          <cell r="BY109">
            <v>3500</v>
          </cell>
          <cell r="BZ109" t="str">
            <v>Y</v>
          </cell>
          <cell r="CA109">
            <v>3577.705129666012</v>
          </cell>
          <cell r="CB109">
            <v>5.9642464610021984E-2</v>
          </cell>
          <cell r="CC109">
            <v>-13534.31</v>
          </cell>
          <cell r="CD109">
            <v>1807517.601</v>
          </cell>
        </row>
        <row r="110">
          <cell r="A110">
            <v>240</v>
          </cell>
          <cell r="B110" t="str">
            <v>Recoupment Academy</v>
          </cell>
          <cell r="C110">
            <v>142597</v>
          </cell>
          <cell r="D110">
            <v>9353302</v>
          </cell>
          <cell r="E110" t="str">
            <v>St Mary's Church of England Primary School, Hadleigh</v>
          </cell>
          <cell r="F110">
            <v>201</v>
          </cell>
          <cell r="G110">
            <v>201</v>
          </cell>
          <cell r="H110">
            <v>0</v>
          </cell>
          <cell r="I110">
            <v>557533.80000000005</v>
          </cell>
          <cell r="J110">
            <v>0</v>
          </cell>
          <cell r="K110">
            <v>0</v>
          </cell>
          <cell r="L110">
            <v>9240.0000000000437</v>
          </cell>
          <cell r="M110">
            <v>0</v>
          </cell>
          <cell r="N110">
            <v>21825.978260869564</v>
          </cell>
          <cell r="O110">
            <v>0</v>
          </cell>
          <cell r="P110">
            <v>12800.000000000004</v>
          </cell>
          <cell r="Q110">
            <v>0</v>
          </cell>
          <cell r="R110">
            <v>0</v>
          </cell>
          <cell r="S110">
            <v>0</v>
          </cell>
          <cell r="T110">
            <v>840.00000000000034</v>
          </cell>
          <cell r="U110">
            <v>0</v>
          </cell>
          <cell r="V110">
            <v>0</v>
          </cell>
          <cell r="W110">
            <v>0</v>
          </cell>
          <cell r="X110">
            <v>0</v>
          </cell>
          <cell r="Y110">
            <v>0</v>
          </cell>
          <cell r="Z110">
            <v>0</v>
          </cell>
          <cell r="AA110">
            <v>0</v>
          </cell>
          <cell r="AB110">
            <v>2435.6470588235311</v>
          </cell>
          <cell r="AC110">
            <v>0</v>
          </cell>
          <cell r="AD110">
            <v>0</v>
          </cell>
          <cell r="AE110">
            <v>71057.92452830197</v>
          </cell>
          <cell r="AF110">
            <v>0</v>
          </cell>
          <cell r="AG110">
            <v>0</v>
          </cell>
          <cell r="AH110">
            <v>0</v>
          </cell>
          <cell r="AI110">
            <v>110000</v>
          </cell>
          <cell r="AJ110">
            <v>0</v>
          </cell>
          <cell r="AK110">
            <v>0</v>
          </cell>
          <cell r="AL110">
            <v>0</v>
          </cell>
          <cell r="AM110">
            <v>0</v>
          </cell>
          <cell r="AN110">
            <v>0</v>
          </cell>
          <cell r="AO110">
            <v>0</v>
          </cell>
          <cell r="AP110">
            <v>0</v>
          </cell>
          <cell r="AQ110">
            <v>0</v>
          </cell>
          <cell r="AR110">
            <v>0</v>
          </cell>
          <cell r="AS110">
            <v>0</v>
          </cell>
          <cell r="AT110">
            <v>0</v>
          </cell>
          <cell r="AU110">
            <v>0</v>
          </cell>
          <cell r="AV110">
            <v>557533.80000000005</v>
          </cell>
          <cell r="AW110">
            <v>118199.54984799511</v>
          </cell>
          <cell r="AX110">
            <v>110000</v>
          </cell>
          <cell r="AY110">
            <v>103409.91365873677</v>
          </cell>
          <cell r="AZ110">
            <v>785733.34984799521</v>
          </cell>
          <cell r="BA110">
            <v>785733.34984799521</v>
          </cell>
          <cell r="BB110">
            <v>3500</v>
          </cell>
          <cell r="BC110">
            <v>703500</v>
          </cell>
          <cell r="BD110">
            <v>0</v>
          </cell>
          <cell r="BE110">
            <v>0</v>
          </cell>
          <cell r="BF110">
            <v>785733.34984799521</v>
          </cell>
          <cell r="BG110" t="str">
            <v/>
          </cell>
          <cell r="BH110" t="str">
            <v/>
          </cell>
          <cell r="BI110" t="str">
            <v/>
          </cell>
          <cell r="BJ110" t="str">
            <v/>
          </cell>
          <cell r="BK110" t="str">
            <v/>
          </cell>
          <cell r="BL110">
            <v>785733.34984799521</v>
          </cell>
          <cell r="BM110">
            <v>785733.34984799498</v>
          </cell>
          <cell r="BN110">
            <v>0</v>
          </cell>
          <cell r="BO110">
            <v>703500</v>
          </cell>
          <cell r="BP110">
            <v>593500</v>
          </cell>
          <cell r="BQ110">
            <v>675733.34984799521</v>
          </cell>
          <cell r="BR110">
            <v>3361.8574619303245</v>
          </cell>
          <cell r="BS110">
            <v>3213.3490122222224</v>
          </cell>
          <cell r="BT110">
            <v>4.6216097020036921E-2</v>
          </cell>
          <cell r="BU110">
            <v>-4.5355229780844695E-3</v>
          </cell>
          <cell r="BV110">
            <v>0</v>
          </cell>
          <cell r="BW110">
            <v>-2929.4178745893232</v>
          </cell>
          <cell r="BX110">
            <v>782803.93197340588</v>
          </cell>
          <cell r="BY110">
            <v>3894.5469252408252</v>
          </cell>
          <cell r="BZ110" t="str">
            <v>Y</v>
          </cell>
          <cell r="CA110">
            <v>3894.5469252408252</v>
          </cell>
          <cell r="CB110">
            <v>1.8325933503630099E-2</v>
          </cell>
          <cell r="CC110">
            <v>0</v>
          </cell>
          <cell r="CD110">
            <v>782803.93197340588</v>
          </cell>
        </row>
        <row r="111">
          <cell r="A111">
            <v>242</v>
          </cell>
          <cell r="B111" t="str">
            <v>Recoupment Academy</v>
          </cell>
          <cell r="C111">
            <v>144850</v>
          </cell>
          <cell r="D111">
            <v>9352083</v>
          </cell>
          <cell r="E111" t="str">
            <v>Henley Primary School</v>
          </cell>
          <cell r="F111">
            <v>104</v>
          </cell>
          <cell r="G111">
            <v>104</v>
          </cell>
          <cell r="H111">
            <v>0</v>
          </cell>
          <cell r="I111">
            <v>288475.2</v>
          </cell>
          <cell r="J111">
            <v>0</v>
          </cell>
          <cell r="K111">
            <v>0</v>
          </cell>
          <cell r="L111">
            <v>2200.0000000000014</v>
          </cell>
          <cell r="M111">
            <v>0</v>
          </cell>
          <cell r="N111">
            <v>3744</v>
          </cell>
          <cell r="O111">
            <v>0</v>
          </cell>
          <cell r="P111">
            <v>201.94174757281553</v>
          </cell>
          <cell r="Q111">
            <v>0</v>
          </cell>
          <cell r="R111">
            <v>363.49514563106794</v>
          </cell>
          <cell r="S111">
            <v>393.78640776699029</v>
          </cell>
          <cell r="T111">
            <v>0</v>
          </cell>
          <cell r="U111">
            <v>0</v>
          </cell>
          <cell r="V111">
            <v>0</v>
          </cell>
          <cell r="W111">
            <v>0</v>
          </cell>
          <cell r="X111">
            <v>0</v>
          </cell>
          <cell r="Y111">
            <v>0</v>
          </cell>
          <cell r="Z111">
            <v>0</v>
          </cell>
          <cell r="AA111">
            <v>0</v>
          </cell>
          <cell r="AB111">
            <v>0</v>
          </cell>
          <cell r="AC111">
            <v>0</v>
          </cell>
          <cell r="AD111">
            <v>0</v>
          </cell>
          <cell r="AE111">
            <v>31403.272727272684</v>
          </cell>
          <cell r="AF111">
            <v>0</v>
          </cell>
          <cell r="AG111">
            <v>0</v>
          </cell>
          <cell r="AH111">
            <v>0</v>
          </cell>
          <cell r="AI111">
            <v>110000</v>
          </cell>
          <cell r="AJ111">
            <v>0</v>
          </cell>
          <cell r="AK111">
            <v>0</v>
          </cell>
          <cell r="AL111">
            <v>0</v>
          </cell>
          <cell r="AM111">
            <v>10179.120000000001</v>
          </cell>
          <cell r="AN111">
            <v>0</v>
          </cell>
          <cell r="AO111">
            <v>0</v>
          </cell>
          <cell r="AP111">
            <v>0</v>
          </cell>
          <cell r="AQ111">
            <v>0</v>
          </cell>
          <cell r="AR111">
            <v>0</v>
          </cell>
          <cell r="AS111">
            <v>0</v>
          </cell>
          <cell r="AT111">
            <v>0</v>
          </cell>
          <cell r="AU111">
            <v>0</v>
          </cell>
          <cell r="AV111">
            <v>288475.2</v>
          </cell>
          <cell r="AW111">
            <v>38306.496028243557</v>
          </cell>
          <cell r="AX111">
            <v>120179.12</v>
          </cell>
          <cell r="AY111">
            <v>44853.884377758121</v>
          </cell>
          <cell r="AZ111">
            <v>446960.81602824357</v>
          </cell>
          <cell r="BA111">
            <v>436781.69602824358</v>
          </cell>
          <cell r="BB111">
            <v>3500</v>
          </cell>
          <cell r="BC111">
            <v>364000</v>
          </cell>
          <cell r="BD111">
            <v>0</v>
          </cell>
          <cell r="BE111">
            <v>0</v>
          </cell>
          <cell r="BF111">
            <v>446960.81602824357</v>
          </cell>
          <cell r="BG111" t="str">
            <v/>
          </cell>
          <cell r="BH111" t="str">
            <v/>
          </cell>
          <cell r="BI111" t="str">
            <v/>
          </cell>
          <cell r="BJ111" t="str">
            <v/>
          </cell>
          <cell r="BK111" t="str">
            <v/>
          </cell>
          <cell r="BL111">
            <v>446960.81602824357</v>
          </cell>
          <cell r="BM111">
            <v>446960.81602824357</v>
          </cell>
          <cell r="BN111">
            <v>0</v>
          </cell>
          <cell r="BO111">
            <v>374179.12</v>
          </cell>
          <cell r="BP111">
            <v>254000</v>
          </cell>
          <cell r="BQ111">
            <v>326781.69602824358</v>
          </cell>
          <cell r="BR111">
            <v>3142.1316925792653</v>
          </cell>
          <cell r="BS111">
            <v>3142.7758514285715</v>
          </cell>
          <cell r="BT111">
            <v>-2.0496493538138129E-4</v>
          </cell>
          <cell r="BU111">
            <v>0</v>
          </cell>
          <cell r="BV111">
            <v>0</v>
          </cell>
          <cell r="BW111">
            <v>0</v>
          </cell>
          <cell r="BX111">
            <v>446960.81602824357</v>
          </cell>
          <cell r="BY111">
            <v>4199.8240002715729</v>
          </cell>
          <cell r="BZ111" t="str">
            <v>Y</v>
          </cell>
          <cell r="CA111">
            <v>4297.7001541177269</v>
          </cell>
          <cell r="CB111">
            <v>2.9048728269043256E-3</v>
          </cell>
          <cell r="CC111">
            <v>0</v>
          </cell>
          <cell r="CD111">
            <v>446960.81602824357</v>
          </cell>
        </row>
        <row r="112">
          <cell r="A112">
            <v>243</v>
          </cell>
          <cell r="B112" t="str">
            <v>Recoupment Academy</v>
          </cell>
          <cell r="C112">
            <v>145539</v>
          </cell>
          <cell r="D112">
            <v>9353092</v>
          </cell>
          <cell r="E112" t="str">
            <v>Hintlesham and Chattisham Church of England  Primary School</v>
          </cell>
          <cell r="F112">
            <v>95</v>
          </cell>
          <cell r="G112">
            <v>95</v>
          </cell>
          <cell r="H112">
            <v>0</v>
          </cell>
          <cell r="I112">
            <v>263511</v>
          </cell>
          <cell r="J112">
            <v>0</v>
          </cell>
          <cell r="K112">
            <v>0</v>
          </cell>
          <cell r="L112">
            <v>880.00000000000136</v>
          </cell>
          <cell r="M112">
            <v>0</v>
          </cell>
          <cell r="N112">
            <v>1127.4725274725276</v>
          </cell>
          <cell r="O112">
            <v>0</v>
          </cell>
          <cell r="P112">
            <v>400.00000000000063</v>
          </cell>
          <cell r="Q112">
            <v>959.99999999999909</v>
          </cell>
          <cell r="R112">
            <v>720.00000000000114</v>
          </cell>
          <cell r="S112">
            <v>0</v>
          </cell>
          <cell r="T112">
            <v>420.00000000000063</v>
          </cell>
          <cell r="U112">
            <v>0</v>
          </cell>
          <cell r="V112">
            <v>0</v>
          </cell>
          <cell r="W112">
            <v>0</v>
          </cell>
          <cell r="X112">
            <v>0</v>
          </cell>
          <cell r="Y112">
            <v>0</v>
          </cell>
          <cell r="Z112">
            <v>0</v>
          </cell>
          <cell r="AA112">
            <v>0</v>
          </cell>
          <cell r="AB112">
            <v>589.45783132529937</v>
          </cell>
          <cell r="AC112">
            <v>0</v>
          </cell>
          <cell r="AD112">
            <v>0</v>
          </cell>
          <cell r="AE112">
            <v>18944.390243902424</v>
          </cell>
          <cell r="AF112">
            <v>0</v>
          </cell>
          <cell r="AG112">
            <v>0</v>
          </cell>
          <cell r="AH112">
            <v>0</v>
          </cell>
          <cell r="AI112">
            <v>110000</v>
          </cell>
          <cell r="AJ112">
            <v>18291.054739652867</v>
          </cell>
          <cell r="AK112">
            <v>0</v>
          </cell>
          <cell r="AL112">
            <v>0</v>
          </cell>
          <cell r="AM112">
            <v>6745.7314400000005</v>
          </cell>
          <cell r="AN112">
            <v>0</v>
          </cell>
          <cell r="AO112">
            <v>0</v>
          </cell>
          <cell r="AP112">
            <v>0</v>
          </cell>
          <cell r="AQ112">
            <v>0</v>
          </cell>
          <cell r="AR112">
            <v>0</v>
          </cell>
          <cell r="AS112">
            <v>0</v>
          </cell>
          <cell r="AT112">
            <v>0</v>
          </cell>
          <cell r="AU112">
            <v>0</v>
          </cell>
          <cell r="AV112">
            <v>263511</v>
          </cell>
          <cell r="AW112">
            <v>24041.320602700252</v>
          </cell>
          <cell r="AX112">
            <v>135036.78617965287</v>
          </cell>
          <cell r="AY112">
            <v>31197.126507638688</v>
          </cell>
          <cell r="AZ112">
            <v>422589.10678235313</v>
          </cell>
          <cell r="BA112">
            <v>415843.37534235313</v>
          </cell>
          <cell r="BB112">
            <v>3500</v>
          </cell>
          <cell r="BC112">
            <v>332500</v>
          </cell>
          <cell r="BD112">
            <v>0</v>
          </cell>
          <cell r="BE112">
            <v>0</v>
          </cell>
          <cell r="BF112">
            <v>422589.10678235313</v>
          </cell>
          <cell r="BG112" t="str">
            <v/>
          </cell>
          <cell r="BH112" t="str">
            <v/>
          </cell>
          <cell r="BI112" t="str">
            <v/>
          </cell>
          <cell r="BJ112" t="str">
            <v/>
          </cell>
          <cell r="BK112" t="str">
            <v/>
          </cell>
          <cell r="BL112">
            <v>422589.10678235313</v>
          </cell>
          <cell r="BM112">
            <v>422589.10678235313</v>
          </cell>
          <cell r="BN112">
            <v>0</v>
          </cell>
          <cell r="BO112">
            <v>339245.73144</v>
          </cell>
          <cell r="BP112">
            <v>204208.94526034713</v>
          </cell>
          <cell r="BQ112">
            <v>287552.32060270023</v>
          </cell>
          <cell r="BR112">
            <v>3026.8665326600026</v>
          </cell>
          <cell r="BS112">
            <v>2905.9668234820342</v>
          </cell>
          <cell r="BT112">
            <v>4.1603953700029506E-2</v>
          </cell>
          <cell r="BU112">
            <v>-4.0828996854459058E-3</v>
          </cell>
          <cell r="BV112">
            <v>0</v>
          </cell>
          <cell r="BW112">
            <v>-1127.1532478035485</v>
          </cell>
          <cell r="BX112">
            <v>421461.95353454957</v>
          </cell>
          <cell r="BY112">
            <v>4365.433916784732</v>
          </cell>
          <cell r="BZ112" t="str">
            <v>Y</v>
          </cell>
          <cell r="CA112">
            <v>4436.4416161531535</v>
          </cell>
          <cell r="CB112">
            <v>1.469793781428419E-2</v>
          </cell>
          <cell r="CC112">
            <v>0</v>
          </cell>
          <cell r="CD112">
            <v>421461.95353454957</v>
          </cell>
        </row>
        <row r="113">
          <cell r="A113">
            <v>245</v>
          </cell>
          <cell r="B113">
            <v>0</v>
          </cell>
          <cell r="C113">
            <v>124588</v>
          </cell>
          <cell r="D113">
            <v>9352084</v>
          </cell>
          <cell r="E113" t="str">
            <v>Holbrook Primary School</v>
          </cell>
          <cell r="F113">
            <v>176</v>
          </cell>
          <cell r="G113">
            <v>176</v>
          </cell>
          <cell r="H113">
            <v>0</v>
          </cell>
          <cell r="I113">
            <v>488188.80000000005</v>
          </cell>
          <cell r="J113">
            <v>0</v>
          </cell>
          <cell r="K113">
            <v>0</v>
          </cell>
          <cell r="L113">
            <v>3080.0000000000018</v>
          </cell>
          <cell r="M113">
            <v>0</v>
          </cell>
          <cell r="N113">
            <v>8336.8421052631566</v>
          </cell>
          <cell r="O113">
            <v>0</v>
          </cell>
          <cell r="P113">
            <v>0</v>
          </cell>
          <cell r="Q113">
            <v>2896.4571428571444</v>
          </cell>
          <cell r="R113">
            <v>3620.5714285714257</v>
          </cell>
          <cell r="S113">
            <v>784.45714285714098</v>
          </cell>
          <cell r="T113">
            <v>0</v>
          </cell>
          <cell r="U113">
            <v>0</v>
          </cell>
          <cell r="V113">
            <v>0</v>
          </cell>
          <cell r="W113">
            <v>0</v>
          </cell>
          <cell r="X113">
            <v>0</v>
          </cell>
          <cell r="Y113">
            <v>0</v>
          </cell>
          <cell r="Z113">
            <v>0</v>
          </cell>
          <cell r="AA113">
            <v>0</v>
          </cell>
          <cell r="AB113">
            <v>0</v>
          </cell>
          <cell r="AC113">
            <v>0</v>
          </cell>
          <cell r="AD113">
            <v>0</v>
          </cell>
          <cell r="AE113">
            <v>50860.358620689629</v>
          </cell>
          <cell r="AF113">
            <v>0</v>
          </cell>
          <cell r="AG113">
            <v>0</v>
          </cell>
          <cell r="AH113">
            <v>0</v>
          </cell>
          <cell r="AI113">
            <v>110000</v>
          </cell>
          <cell r="AJ113">
            <v>0</v>
          </cell>
          <cell r="AK113">
            <v>0</v>
          </cell>
          <cell r="AL113">
            <v>0</v>
          </cell>
          <cell r="AM113">
            <v>14082.444599999999</v>
          </cell>
          <cell r="AN113">
            <v>0</v>
          </cell>
          <cell r="AO113">
            <v>0</v>
          </cell>
          <cell r="AP113">
            <v>0</v>
          </cell>
          <cell r="AQ113">
            <v>0</v>
          </cell>
          <cell r="AR113">
            <v>0</v>
          </cell>
          <cell r="AS113">
            <v>0</v>
          </cell>
          <cell r="AT113">
            <v>0</v>
          </cell>
          <cell r="AU113">
            <v>0</v>
          </cell>
          <cell r="AV113">
            <v>488188.80000000005</v>
          </cell>
          <cell r="AW113">
            <v>69578.686440238496</v>
          </cell>
          <cell r="AX113">
            <v>124082.4446</v>
          </cell>
          <cell r="AY113">
            <v>70218.522530464063</v>
          </cell>
          <cell r="AZ113">
            <v>681849.93104023859</v>
          </cell>
          <cell r="BA113">
            <v>667767.48644023854</v>
          </cell>
          <cell r="BB113">
            <v>3500</v>
          </cell>
          <cell r="BC113">
            <v>616000</v>
          </cell>
          <cell r="BD113">
            <v>0</v>
          </cell>
          <cell r="BE113">
            <v>0</v>
          </cell>
          <cell r="BF113">
            <v>681849.93104023859</v>
          </cell>
          <cell r="BG113" t="str">
            <v/>
          </cell>
          <cell r="BH113" t="str">
            <v/>
          </cell>
          <cell r="BI113" t="str">
            <v/>
          </cell>
          <cell r="BJ113" t="str">
            <v/>
          </cell>
          <cell r="BK113" t="str">
            <v/>
          </cell>
          <cell r="BL113">
            <v>681849.93104023859</v>
          </cell>
          <cell r="BM113">
            <v>681849.93104023859</v>
          </cell>
          <cell r="BN113">
            <v>0</v>
          </cell>
          <cell r="BO113">
            <v>630082.44460000005</v>
          </cell>
          <cell r="BP113">
            <v>506000.00000000006</v>
          </cell>
          <cell r="BQ113">
            <v>557767.48644023854</v>
          </cell>
          <cell r="BR113">
            <v>3169.1334456831737</v>
          </cell>
          <cell r="BS113">
            <v>3070.8854170588234</v>
          </cell>
          <cell r="BT113">
            <v>3.1993387991157467E-2</v>
          </cell>
          <cell r="BU113">
            <v>-3.1397447153046175E-3</v>
          </cell>
          <cell r="BV113">
            <v>0</v>
          </cell>
          <cell r="BW113">
            <v>-1696.9561416748966</v>
          </cell>
          <cell r="BX113">
            <v>680152.9748985637</v>
          </cell>
          <cell r="BY113">
            <v>3784.4916494236572</v>
          </cell>
          <cell r="BZ113" t="str">
            <v>Y</v>
          </cell>
          <cell r="CA113">
            <v>3864.5055391963847</v>
          </cell>
          <cell r="CB113">
            <v>1.7243119476685775E-2</v>
          </cell>
          <cell r="CC113">
            <v>-4679.84</v>
          </cell>
          <cell r="CD113">
            <v>675473.13489856373</v>
          </cell>
        </row>
        <row r="114">
          <cell r="A114">
            <v>246</v>
          </cell>
          <cell r="B114">
            <v>0</v>
          </cell>
          <cell r="C114">
            <v>124589</v>
          </cell>
          <cell r="D114">
            <v>9352085</v>
          </cell>
          <cell r="E114" t="str">
            <v>Hollesley Primary School</v>
          </cell>
          <cell r="F114">
            <v>81</v>
          </cell>
          <cell r="G114">
            <v>81</v>
          </cell>
          <cell r="H114">
            <v>0</v>
          </cell>
          <cell r="I114">
            <v>224677.80000000002</v>
          </cell>
          <cell r="J114">
            <v>0</v>
          </cell>
          <cell r="K114">
            <v>0</v>
          </cell>
          <cell r="L114">
            <v>440.00000000000068</v>
          </cell>
          <cell r="M114">
            <v>0</v>
          </cell>
          <cell r="N114">
            <v>2877.6315789473683</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1264.0909090909088</v>
          </cell>
          <cell r="AC114">
            <v>0</v>
          </cell>
          <cell r="AD114">
            <v>0</v>
          </cell>
          <cell r="AE114">
            <v>24197.815384615358</v>
          </cell>
          <cell r="AF114">
            <v>0</v>
          </cell>
          <cell r="AG114">
            <v>0</v>
          </cell>
          <cell r="AH114">
            <v>0</v>
          </cell>
          <cell r="AI114">
            <v>110000</v>
          </cell>
          <cell r="AJ114">
            <v>22963.951935914549</v>
          </cell>
          <cell r="AK114">
            <v>0</v>
          </cell>
          <cell r="AL114">
            <v>0</v>
          </cell>
          <cell r="AM114">
            <v>6319.9253600000002</v>
          </cell>
          <cell r="AN114">
            <v>0</v>
          </cell>
          <cell r="AO114">
            <v>0</v>
          </cell>
          <cell r="AP114">
            <v>0</v>
          </cell>
          <cell r="AQ114">
            <v>0</v>
          </cell>
          <cell r="AR114">
            <v>0</v>
          </cell>
          <cell r="AS114">
            <v>0</v>
          </cell>
          <cell r="AT114">
            <v>0</v>
          </cell>
          <cell r="AU114">
            <v>0</v>
          </cell>
          <cell r="AV114">
            <v>224677.80000000002</v>
          </cell>
          <cell r="AW114">
            <v>28779.537872653636</v>
          </cell>
          <cell r="AX114">
            <v>139283.87729591454</v>
          </cell>
          <cell r="AY114">
            <v>35855.631174089038</v>
          </cell>
          <cell r="AZ114">
            <v>392741.21516856819</v>
          </cell>
          <cell r="BA114">
            <v>386421.2898085682</v>
          </cell>
          <cell r="BB114">
            <v>3500</v>
          </cell>
          <cell r="BC114">
            <v>283500</v>
          </cell>
          <cell r="BD114">
            <v>0</v>
          </cell>
          <cell r="BE114">
            <v>0</v>
          </cell>
          <cell r="BF114">
            <v>392741.21516856819</v>
          </cell>
          <cell r="BG114" t="str">
            <v/>
          </cell>
          <cell r="BH114" t="str">
            <v/>
          </cell>
          <cell r="BI114" t="str">
            <v/>
          </cell>
          <cell r="BJ114" t="str">
            <v/>
          </cell>
          <cell r="BK114" t="str">
            <v/>
          </cell>
          <cell r="BL114">
            <v>392741.21516856819</v>
          </cell>
          <cell r="BM114">
            <v>392741.21516856819</v>
          </cell>
          <cell r="BN114">
            <v>0</v>
          </cell>
          <cell r="BO114">
            <v>289819.92535999999</v>
          </cell>
          <cell r="BP114">
            <v>150536.04806408545</v>
          </cell>
          <cell r="BQ114">
            <v>253457.33787265365</v>
          </cell>
          <cell r="BR114">
            <v>3129.1029366994276</v>
          </cell>
          <cell r="BS114">
            <v>3127.7980164166938</v>
          </cell>
          <cell r="BT114">
            <v>4.1720094324655449E-4</v>
          </cell>
          <cell r="BU114">
            <v>-4.0942974127670091E-5</v>
          </cell>
          <cell r="BV114">
            <v>0</v>
          </cell>
          <cell r="BW114">
            <v>-10.372969614280848</v>
          </cell>
          <cell r="BX114">
            <v>392730.84219895391</v>
          </cell>
          <cell r="BY114">
            <v>4770.5051461599251</v>
          </cell>
          <cell r="BZ114" t="str">
            <v>Y</v>
          </cell>
          <cell r="CA114">
            <v>4848.5289160364682</v>
          </cell>
          <cell r="CB114">
            <v>-1.7502350549501999E-2</v>
          </cell>
          <cell r="CC114">
            <v>-2153.79</v>
          </cell>
          <cell r="CD114">
            <v>390577.05219895393</v>
          </cell>
        </row>
        <row r="115">
          <cell r="A115">
            <v>249</v>
          </cell>
          <cell r="B115" t="str">
            <v>Recoupment Academy</v>
          </cell>
          <cell r="C115">
            <v>124671</v>
          </cell>
          <cell r="D115">
            <v>9352194</v>
          </cell>
          <cell r="E115" t="str">
            <v>Broke Hall Community Primary School</v>
          </cell>
          <cell r="F115">
            <v>624</v>
          </cell>
          <cell r="G115">
            <v>624</v>
          </cell>
          <cell r="H115">
            <v>0</v>
          </cell>
          <cell r="I115">
            <v>1730851.2000000002</v>
          </cell>
          <cell r="J115">
            <v>0</v>
          </cell>
          <cell r="K115">
            <v>0</v>
          </cell>
          <cell r="L115">
            <v>9240.0000000000127</v>
          </cell>
          <cell r="M115">
            <v>0</v>
          </cell>
          <cell r="N115">
            <v>20356.883942766297</v>
          </cell>
          <cell r="O115">
            <v>0</v>
          </cell>
          <cell r="P115">
            <v>600.96308186195802</v>
          </cell>
          <cell r="Q115">
            <v>2403.8523274478316</v>
          </cell>
          <cell r="R115">
            <v>4687.5120385232649</v>
          </cell>
          <cell r="S115">
            <v>8984.3980738362898</v>
          </cell>
          <cell r="T115">
            <v>3786.0674157303379</v>
          </cell>
          <cell r="U115">
            <v>0</v>
          </cell>
          <cell r="V115">
            <v>0</v>
          </cell>
          <cell r="W115">
            <v>0</v>
          </cell>
          <cell r="X115">
            <v>0</v>
          </cell>
          <cell r="Y115">
            <v>0</v>
          </cell>
          <cell r="Z115">
            <v>0</v>
          </cell>
          <cell r="AA115">
            <v>0</v>
          </cell>
          <cell r="AB115">
            <v>15016.822429906535</v>
          </cell>
          <cell r="AC115">
            <v>0</v>
          </cell>
          <cell r="AD115">
            <v>0</v>
          </cell>
          <cell r="AE115">
            <v>162154.74762808348</v>
          </cell>
          <cell r="AF115">
            <v>0</v>
          </cell>
          <cell r="AG115">
            <v>0</v>
          </cell>
          <cell r="AH115">
            <v>0</v>
          </cell>
          <cell r="AI115">
            <v>110000</v>
          </cell>
          <cell r="AJ115">
            <v>0</v>
          </cell>
          <cell r="AK115">
            <v>0</v>
          </cell>
          <cell r="AL115">
            <v>0</v>
          </cell>
          <cell r="AM115">
            <v>50384.6</v>
          </cell>
          <cell r="AN115">
            <v>0</v>
          </cell>
          <cell r="AO115">
            <v>0</v>
          </cell>
          <cell r="AP115">
            <v>0</v>
          </cell>
          <cell r="AQ115">
            <v>0</v>
          </cell>
          <cell r="AR115">
            <v>0</v>
          </cell>
          <cell r="AS115">
            <v>0</v>
          </cell>
          <cell r="AT115">
            <v>0</v>
          </cell>
          <cell r="AU115">
            <v>0</v>
          </cell>
          <cell r="AV115">
            <v>1730851.2000000002</v>
          </cell>
          <cell r="AW115">
            <v>227231.24693815602</v>
          </cell>
          <cell r="AX115">
            <v>160384.6</v>
          </cell>
          <cell r="AY115">
            <v>197183.58606816648</v>
          </cell>
          <cell r="AZ115">
            <v>2118467.0469381562</v>
          </cell>
          <cell r="BA115">
            <v>2068082.4469381562</v>
          </cell>
          <cell r="BB115">
            <v>3500</v>
          </cell>
          <cell r="BC115">
            <v>2184000</v>
          </cell>
          <cell r="BD115">
            <v>115917.55306184385</v>
          </cell>
          <cell r="BE115">
            <v>0</v>
          </cell>
          <cell r="BF115">
            <v>2234384.6</v>
          </cell>
          <cell r="BG115" t="str">
            <v/>
          </cell>
          <cell r="BH115" t="str">
            <v/>
          </cell>
          <cell r="BI115" t="str">
            <v/>
          </cell>
          <cell r="BJ115" t="str">
            <v/>
          </cell>
          <cell r="BK115" t="str">
            <v/>
          </cell>
          <cell r="BL115">
            <v>2234384.6</v>
          </cell>
          <cell r="BM115">
            <v>2234384.6</v>
          </cell>
          <cell r="BN115">
            <v>0</v>
          </cell>
          <cell r="BO115">
            <v>2234384.6</v>
          </cell>
          <cell r="BP115">
            <v>2074000</v>
          </cell>
          <cell r="BQ115">
            <v>2074000</v>
          </cell>
          <cell r="BR115">
            <v>3323.7179487179487</v>
          </cell>
          <cell r="BS115">
            <v>3125.1192368839429</v>
          </cell>
          <cell r="BT115">
            <v>6.3549163017545734E-2</v>
          </cell>
          <cell r="BU115">
            <v>-6.2365432758017909E-3</v>
          </cell>
          <cell r="BV115">
            <v>0</v>
          </cell>
          <cell r="BW115">
            <v>0</v>
          </cell>
          <cell r="BX115">
            <v>2234384.6</v>
          </cell>
          <cell r="BY115">
            <v>3500</v>
          </cell>
          <cell r="BZ115" t="str">
            <v>Y</v>
          </cell>
          <cell r="CA115">
            <v>3580.7445512820514</v>
          </cell>
          <cell r="CB115">
            <v>5.9900387179487202E-2</v>
          </cell>
          <cell r="CC115">
            <v>0</v>
          </cell>
          <cell r="CD115">
            <v>2234384.6</v>
          </cell>
        </row>
        <row r="116">
          <cell r="A116">
            <v>250</v>
          </cell>
          <cell r="B116" t="str">
            <v>Recoupment Academy</v>
          </cell>
          <cell r="C116">
            <v>146323</v>
          </cell>
          <cell r="D116">
            <v>9352225</v>
          </cell>
          <cell r="E116" t="str">
            <v>Britannia Primary School and Nursery</v>
          </cell>
          <cell r="F116">
            <v>625</v>
          </cell>
          <cell r="G116">
            <v>625</v>
          </cell>
          <cell r="H116">
            <v>0</v>
          </cell>
          <cell r="I116">
            <v>1733625</v>
          </cell>
          <cell r="J116">
            <v>0</v>
          </cell>
          <cell r="K116">
            <v>0</v>
          </cell>
          <cell r="L116">
            <v>16280</v>
          </cell>
          <cell r="M116">
            <v>0</v>
          </cell>
          <cell r="N116">
            <v>42523.923444976077</v>
          </cell>
          <cell r="O116">
            <v>0</v>
          </cell>
          <cell r="P116">
            <v>2000</v>
          </cell>
          <cell r="Q116">
            <v>1680</v>
          </cell>
          <cell r="R116">
            <v>2520</v>
          </cell>
          <cell r="S116">
            <v>4679.9999999999991</v>
          </cell>
          <cell r="T116">
            <v>840</v>
          </cell>
          <cell r="U116">
            <v>0</v>
          </cell>
          <cell r="V116">
            <v>0</v>
          </cell>
          <cell r="W116">
            <v>0</v>
          </cell>
          <cell r="X116">
            <v>0</v>
          </cell>
          <cell r="Y116">
            <v>0</v>
          </cell>
          <cell r="Z116">
            <v>0</v>
          </cell>
          <cell r="AA116">
            <v>0</v>
          </cell>
          <cell r="AB116">
            <v>30025.652985074616</v>
          </cell>
          <cell r="AC116">
            <v>0</v>
          </cell>
          <cell r="AD116">
            <v>0</v>
          </cell>
          <cell r="AE116">
            <v>189304.49330783909</v>
          </cell>
          <cell r="AF116">
            <v>0</v>
          </cell>
          <cell r="AG116">
            <v>0</v>
          </cell>
          <cell r="AH116">
            <v>0</v>
          </cell>
          <cell r="AI116">
            <v>110000</v>
          </cell>
          <cell r="AJ116">
            <v>0</v>
          </cell>
          <cell r="AK116">
            <v>0</v>
          </cell>
          <cell r="AL116">
            <v>0</v>
          </cell>
          <cell r="AM116">
            <v>17992.80056</v>
          </cell>
          <cell r="AN116">
            <v>0</v>
          </cell>
          <cell r="AO116">
            <v>0</v>
          </cell>
          <cell r="AP116">
            <v>0</v>
          </cell>
          <cell r="AQ116">
            <v>0</v>
          </cell>
          <cell r="AR116">
            <v>0</v>
          </cell>
          <cell r="AS116">
            <v>0</v>
          </cell>
          <cell r="AT116">
            <v>0</v>
          </cell>
          <cell r="AU116">
            <v>0</v>
          </cell>
          <cell r="AV116">
            <v>1733625</v>
          </cell>
          <cell r="AW116">
            <v>289854.0697378898</v>
          </cell>
          <cell r="AX116">
            <v>127992.80056</v>
          </cell>
          <cell r="AY116">
            <v>234565.45503032714</v>
          </cell>
          <cell r="AZ116">
            <v>2151471.8702978897</v>
          </cell>
          <cell r="BA116">
            <v>2133479.0697378898</v>
          </cell>
          <cell r="BB116">
            <v>3500</v>
          </cell>
          <cell r="BC116">
            <v>2187500</v>
          </cell>
          <cell r="BD116">
            <v>54020.930262110196</v>
          </cell>
          <cell r="BE116">
            <v>0</v>
          </cell>
          <cell r="BF116">
            <v>2205492.8005599999</v>
          </cell>
          <cell r="BG116" t="str">
            <v/>
          </cell>
          <cell r="BH116" t="str">
            <v/>
          </cell>
          <cell r="BI116" t="str">
            <v/>
          </cell>
          <cell r="BJ116" t="str">
            <v/>
          </cell>
          <cell r="BK116" t="str">
            <v/>
          </cell>
          <cell r="BL116">
            <v>2205492.8005599999</v>
          </cell>
          <cell r="BM116">
            <v>2205492.8005599999</v>
          </cell>
          <cell r="BN116">
            <v>0</v>
          </cell>
          <cell r="BO116">
            <v>2205492.8005599999</v>
          </cell>
          <cell r="BP116">
            <v>2077500</v>
          </cell>
          <cell r="BQ116">
            <v>2077500</v>
          </cell>
          <cell r="BR116">
            <v>3324</v>
          </cell>
          <cell r="BS116">
            <v>3124.5614035087719</v>
          </cell>
          <cell r="BT116">
            <v>6.3829309376754628E-2</v>
          </cell>
          <cell r="BU116">
            <v>-6.2640360830993821E-3</v>
          </cell>
          <cell r="BV116">
            <v>0</v>
          </cell>
          <cell r="BW116">
            <v>0</v>
          </cell>
          <cell r="BX116">
            <v>2205492.8005599999</v>
          </cell>
          <cell r="BY116">
            <v>3500</v>
          </cell>
          <cell r="BZ116" t="str">
            <v>Y</v>
          </cell>
          <cell r="CA116">
            <v>3528.7884808959998</v>
          </cell>
          <cell r="CB116">
            <v>4.7491287093327283E-2</v>
          </cell>
          <cell r="CC116">
            <v>0</v>
          </cell>
          <cell r="CD116">
            <v>2205492.8005599999</v>
          </cell>
        </row>
        <row r="117">
          <cell r="A117">
            <v>251</v>
          </cell>
          <cell r="B117" t="str">
            <v>Recoupment Academy</v>
          </cell>
          <cell r="C117">
            <v>141372</v>
          </cell>
          <cell r="D117">
            <v>9352048</v>
          </cell>
          <cell r="E117" t="str">
            <v>Castle Hill Infant School</v>
          </cell>
          <cell r="F117">
            <v>246</v>
          </cell>
          <cell r="G117">
            <v>246</v>
          </cell>
          <cell r="H117">
            <v>0</v>
          </cell>
          <cell r="I117">
            <v>682354.8</v>
          </cell>
          <cell r="J117">
            <v>0</v>
          </cell>
          <cell r="K117">
            <v>0</v>
          </cell>
          <cell r="L117">
            <v>13199.999999999985</v>
          </cell>
          <cell r="M117">
            <v>0</v>
          </cell>
          <cell r="N117">
            <v>22921.411764705881</v>
          </cell>
          <cell r="O117">
            <v>0</v>
          </cell>
          <cell r="P117">
            <v>999.99999999999898</v>
          </cell>
          <cell r="Q117">
            <v>1439.9999999999986</v>
          </cell>
          <cell r="R117">
            <v>12600.000000000031</v>
          </cell>
          <cell r="S117">
            <v>32759.999999999967</v>
          </cell>
          <cell r="T117">
            <v>840.00000000000023</v>
          </cell>
          <cell r="U117">
            <v>0</v>
          </cell>
          <cell r="V117">
            <v>0</v>
          </cell>
          <cell r="W117">
            <v>0</v>
          </cell>
          <cell r="X117">
            <v>0</v>
          </cell>
          <cell r="Y117">
            <v>0</v>
          </cell>
          <cell r="Z117">
            <v>0</v>
          </cell>
          <cell r="AA117">
            <v>0</v>
          </cell>
          <cell r="AB117">
            <v>15558.421052631624</v>
          </cell>
          <cell r="AC117">
            <v>0</v>
          </cell>
          <cell r="AD117">
            <v>0</v>
          </cell>
          <cell r="AE117">
            <v>58809.82456140357</v>
          </cell>
          <cell r="AF117">
            <v>0</v>
          </cell>
          <cell r="AG117">
            <v>0</v>
          </cell>
          <cell r="AH117">
            <v>0</v>
          </cell>
          <cell r="AI117">
            <v>110000</v>
          </cell>
          <cell r="AJ117">
            <v>0</v>
          </cell>
          <cell r="AK117">
            <v>0</v>
          </cell>
          <cell r="AL117">
            <v>0</v>
          </cell>
          <cell r="AM117">
            <v>2892.4133000000002</v>
          </cell>
          <cell r="AN117">
            <v>0</v>
          </cell>
          <cell r="AO117">
            <v>0</v>
          </cell>
          <cell r="AP117">
            <v>0</v>
          </cell>
          <cell r="AQ117">
            <v>0</v>
          </cell>
          <cell r="AR117">
            <v>0</v>
          </cell>
          <cell r="AS117">
            <v>0</v>
          </cell>
          <cell r="AT117">
            <v>0</v>
          </cell>
          <cell r="AU117">
            <v>0</v>
          </cell>
          <cell r="AV117">
            <v>682354.8</v>
          </cell>
          <cell r="AW117">
            <v>159129.65737874105</v>
          </cell>
          <cell r="AX117">
            <v>112892.4133</v>
          </cell>
          <cell r="AY117">
            <v>111189.53044375649</v>
          </cell>
          <cell r="AZ117">
            <v>954376.87067874114</v>
          </cell>
          <cell r="BA117">
            <v>951484.45737874112</v>
          </cell>
          <cell r="BB117">
            <v>3500</v>
          </cell>
          <cell r="BC117">
            <v>861000</v>
          </cell>
          <cell r="BD117">
            <v>0</v>
          </cell>
          <cell r="BE117">
            <v>0</v>
          </cell>
          <cell r="BF117">
            <v>954376.87067874114</v>
          </cell>
          <cell r="BG117" t="str">
            <v/>
          </cell>
          <cell r="BH117" t="str">
            <v/>
          </cell>
          <cell r="BI117" t="str">
            <v/>
          </cell>
          <cell r="BJ117" t="str">
            <v/>
          </cell>
          <cell r="BK117" t="str">
            <v/>
          </cell>
          <cell r="BL117">
            <v>954376.87067874114</v>
          </cell>
          <cell r="BM117">
            <v>954376.87067874114</v>
          </cell>
          <cell r="BN117">
            <v>0</v>
          </cell>
          <cell r="BO117">
            <v>863892.41330000001</v>
          </cell>
          <cell r="BP117">
            <v>751000</v>
          </cell>
          <cell r="BQ117">
            <v>841484.45737874112</v>
          </cell>
          <cell r="BR117">
            <v>3420.668525929842</v>
          </cell>
          <cell r="BS117">
            <v>3486.2985098425197</v>
          </cell>
          <cell r="BT117">
            <v>-1.8825118883936974E-2</v>
          </cell>
          <cell r="BU117">
            <v>3.8251188839369746E-3</v>
          </cell>
          <cell r="BV117">
            <v>0</v>
          </cell>
          <cell r="BW117">
            <v>3280.5345411998292</v>
          </cell>
          <cell r="BX117">
            <v>957657.40521994093</v>
          </cell>
          <cell r="BY117">
            <v>3881.1585037395971</v>
          </cell>
          <cell r="BZ117" t="str">
            <v>Y</v>
          </cell>
          <cell r="CA117">
            <v>3892.9162813818739</v>
          </cell>
          <cell r="CB117">
            <v>-9.5650185822677702E-3</v>
          </cell>
          <cell r="CC117">
            <v>0</v>
          </cell>
          <cell r="CD117">
            <v>957657.40521994093</v>
          </cell>
        </row>
        <row r="118">
          <cell r="A118">
            <v>252</v>
          </cell>
          <cell r="B118" t="str">
            <v>Recoupment Academy</v>
          </cell>
          <cell r="C118">
            <v>141373</v>
          </cell>
          <cell r="D118">
            <v>9352050</v>
          </cell>
          <cell r="E118" t="str">
            <v>Castle Hill Junior School</v>
          </cell>
          <cell r="F118">
            <v>301</v>
          </cell>
          <cell r="G118">
            <v>301</v>
          </cell>
          <cell r="H118">
            <v>0</v>
          </cell>
          <cell r="I118">
            <v>834913.8</v>
          </cell>
          <cell r="J118">
            <v>0</v>
          </cell>
          <cell r="K118">
            <v>0</v>
          </cell>
          <cell r="L118">
            <v>32559.999999999967</v>
          </cell>
          <cell r="M118">
            <v>0</v>
          </cell>
          <cell r="N118">
            <v>60735.587188612102</v>
          </cell>
          <cell r="O118">
            <v>0</v>
          </cell>
          <cell r="P118">
            <v>1600.0000000000005</v>
          </cell>
          <cell r="Q118">
            <v>1920.0000000000005</v>
          </cell>
          <cell r="R118">
            <v>11520.000000000002</v>
          </cell>
          <cell r="S118">
            <v>39389.999999999985</v>
          </cell>
          <cell r="T118">
            <v>1680.0000000000005</v>
          </cell>
          <cell r="U118">
            <v>0</v>
          </cell>
          <cell r="V118">
            <v>0</v>
          </cell>
          <cell r="W118">
            <v>0</v>
          </cell>
          <cell r="X118">
            <v>0</v>
          </cell>
          <cell r="Y118">
            <v>0</v>
          </cell>
          <cell r="Z118">
            <v>0</v>
          </cell>
          <cell r="AA118">
            <v>0</v>
          </cell>
          <cell r="AB118">
            <v>6717.3166666666621</v>
          </cell>
          <cell r="AC118">
            <v>0</v>
          </cell>
          <cell r="AD118">
            <v>0</v>
          </cell>
          <cell r="AE118">
            <v>114013.74825174837</v>
          </cell>
          <cell r="AF118">
            <v>0</v>
          </cell>
          <cell r="AG118">
            <v>0</v>
          </cell>
          <cell r="AH118">
            <v>0</v>
          </cell>
          <cell r="AI118">
            <v>110000</v>
          </cell>
          <cell r="AJ118">
            <v>0</v>
          </cell>
          <cell r="AK118">
            <v>0</v>
          </cell>
          <cell r="AL118">
            <v>0</v>
          </cell>
          <cell r="AM118">
            <v>4427.6106</v>
          </cell>
          <cell r="AN118">
            <v>0</v>
          </cell>
          <cell r="AO118">
            <v>0</v>
          </cell>
          <cell r="AP118">
            <v>0</v>
          </cell>
          <cell r="AQ118">
            <v>0</v>
          </cell>
          <cell r="AR118">
            <v>0</v>
          </cell>
          <cell r="AS118">
            <v>0</v>
          </cell>
          <cell r="AT118">
            <v>0</v>
          </cell>
          <cell r="AU118">
            <v>0</v>
          </cell>
          <cell r="AV118">
            <v>834913.8</v>
          </cell>
          <cell r="AW118">
            <v>270136.65210702707</v>
          </cell>
          <cell r="AX118">
            <v>114427.6106</v>
          </cell>
          <cell r="AY118">
            <v>198715.5418460544</v>
          </cell>
          <cell r="AZ118">
            <v>1219478.0627070272</v>
          </cell>
          <cell r="BA118">
            <v>1215050.4521070272</v>
          </cell>
          <cell r="BB118">
            <v>3500</v>
          </cell>
          <cell r="BC118">
            <v>1053500</v>
          </cell>
          <cell r="BD118">
            <v>0</v>
          </cell>
          <cell r="BE118">
            <v>0</v>
          </cell>
          <cell r="BF118">
            <v>1219478.0627070272</v>
          </cell>
          <cell r="BG118" t="str">
            <v/>
          </cell>
          <cell r="BH118" t="str">
            <v/>
          </cell>
          <cell r="BI118" t="str">
            <v/>
          </cell>
          <cell r="BJ118" t="str">
            <v/>
          </cell>
          <cell r="BK118" t="str">
            <v/>
          </cell>
          <cell r="BL118">
            <v>1219478.0627070272</v>
          </cell>
          <cell r="BM118">
            <v>1219478.0627070272</v>
          </cell>
          <cell r="BN118">
            <v>0</v>
          </cell>
          <cell r="BO118">
            <v>1057927.6106</v>
          </cell>
          <cell r="BP118">
            <v>943500</v>
          </cell>
          <cell r="BQ118">
            <v>1105050.4521070272</v>
          </cell>
          <cell r="BR118">
            <v>3671.2639604884625</v>
          </cell>
          <cell r="BS118">
            <v>3681.2780878048775</v>
          </cell>
          <cell r="BT118">
            <v>-2.7202854762831304E-3</v>
          </cell>
          <cell r="BU118">
            <v>0</v>
          </cell>
          <cell r="BV118">
            <v>0</v>
          </cell>
          <cell r="BW118">
            <v>0</v>
          </cell>
          <cell r="BX118">
            <v>1219478.0627070272</v>
          </cell>
          <cell r="BY118">
            <v>4036.7124654718509</v>
          </cell>
          <cell r="BZ118" t="str">
            <v>Y</v>
          </cell>
          <cell r="CA118">
            <v>4051.4221352392929</v>
          </cell>
          <cell r="CB118">
            <v>-6.9188156874145923E-3</v>
          </cell>
          <cell r="CC118">
            <v>0</v>
          </cell>
          <cell r="CD118">
            <v>1219478.0627070272</v>
          </cell>
        </row>
        <row r="119">
          <cell r="A119">
            <v>253</v>
          </cell>
          <cell r="B119" t="str">
            <v>Recoupment Academy</v>
          </cell>
          <cell r="C119">
            <v>141842</v>
          </cell>
          <cell r="D119">
            <v>9353344</v>
          </cell>
          <cell r="E119" t="str">
            <v>The Oaks Primary School</v>
          </cell>
          <cell r="F119">
            <v>392</v>
          </cell>
          <cell r="G119">
            <v>392</v>
          </cell>
          <cell r="H119">
            <v>0</v>
          </cell>
          <cell r="I119">
            <v>1087329.6000000001</v>
          </cell>
          <cell r="J119">
            <v>0</v>
          </cell>
          <cell r="K119">
            <v>0</v>
          </cell>
          <cell r="L119">
            <v>40479.999999999935</v>
          </cell>
          <cell r="M119">
            <v>0</v>
          </cell>
          <cell r="N119">
            <v>80665.780051150898</v>
          </cell>
          <cell r="O119">
            <v>0</v>
          </cell>
          <cell r="P119">
            <v>12294.087403599007</v>
          </cell>
          <cell r="Q119">
            <v>14752.90488431881</v>
          </cell>
          <cell r="R119">
            <v>6892.7506426735235</v>
          </cell>
          <cell r="S119">
            <v>80959.588688945951</v>
          </cell>
          <cell r="T119">
            <v>8464.7814910025736</v>
          </cell>
          <cell r="U119">
            <v>579.43444730077147</v>
          </cell>
          <cell r="V119">
            <v>0</v>
          </cell>
          <cell r="W119">
            <v>0</v>
          </cell>
          <cell r="X119">
            <v>0</v>
          </cell>
          <cell r="Y119">
            <v>0</v>
          </cell>
          <cell r="Z119">
            <v>0</v>
          </cell>
          <cell r="AA119">
            <v>0</v>
          </cell>
          <cell r="AB119">
            <v>22498.674698795156</v>
          </cell>
          <cell r="AC119">
            <v>0</v>
          </cell>
          <cell r="AD119">
            <v>0</v>
          </cell>
          <cell r="AE119">
            <v>179291.60493827169</v>
          </cell>
          <cell r="AF119">
            <v>0</v>
          </cell>
          <cell r="AG119">
            <v>0</v>
          </cell>
          <cell r="AH119">
            <v>0</v>
          </cell>
          <cell r="AI119">
            <v>110000</v>
          </cell>
          <cell r="AJ119">
            <v>0</v>
          </cell>
          <cell r="AK119">
            <v>0</v>
          </cell>
          <cell r="AL119">
            <v>0</v>
          </cell>
          <cell r="AM119">
            <v>10177.689200000001</v>
          </cell>
          <cell r="AN119">
            <v>0</v>
          </cell>
          <cell r="AO119">
            <v>0</v>
          </cell>
          <cell r="AP119">
            <v>0</v>
          </cell>
          <cell r="AQ119">
            <v>0</v>
          </cell>
          <cell r="AR119">
            <v>0</v>
          </cell>
          <cell r="AS119">
            <v>0</v>
          </cell>
          <cell r="AT119">
            <v>0</v>
          </cell>
          <cell r="AU119">
            <v>0</v>
          </cell>
          <cell r="AV119">
            <v>1087329.6000000001</v>
          </cell>
          <cell r="AW119">
            <v>446879.60724605829</v>
          </cell>
          <cell r="AX119">
            <v>120177.68919999999</v>
          </cell>
          <cell r="AY119">
            <v>311835.2687427674</v>
          </cell>
          <cell r="AZ119">
            <v>1654386.8964460583</v>
          </cell>
          <cell r="BA119">
            <v>1644209.2072460584</v>
          </cell>
          <cell r="BB119">
            <v>3500</v>
          </cell>
          <cell r="BC119">
            <v>1372000</v>
          </cell>
          <cell r="BD119">
            <v>0</v>
          </cell>
          <cell r="BE119">
            <v>0</v>
          </cell>
          <cell r="BF119">
            <v>1654386.8964460583</v>
          </cell>
          <cell r="BG119" t="str">
            <v/>
          </cell>
          <cell r="BH119" t="str">
            <v/>
          </cell>
          <cell r="BI119" t="str">
            <v/>
          </cell>
          <cell r="BJ119" t="str">
            <v/>
          </cell>
          <cell r="BK119" t="str">
            <v/>
          </cell>
          <cell r="BL119">
            <v>1654386.8964460583</v>
          </cell>
          <cell r="BM119">
            <v>1654386.8964460583</v>
          </cell>
          <cell r="BN119">
            <v>0</v>
          </cell>
          <cell r="BO119">
            <v>1382177.6891999999</v>
          </cell>
          <cell r="BP119">
            <v>1262000</v>
          </cell>
          <cell r="BQ119">
            <v>1534209.2072460584</v>
          </cell>
          <cell r="BR119">
            <v>3913.7989980766797</v>
          </cell>
          <cell r="BS119">
            <v>4064.7590602067185</v>
          </cell>
          <cell r="BT119">
            <v>-3.7138747929222032E-2</v>
          </cell>
          <cell r="BU119">
            <v>2.2138747929222033E-2</v>
          </cell>
          <cell r="BV119">
            <v>0</v>
          </cell>
          <cell r="BW119">
            <v>35275.561080959691</v>
          </cell>
          <cell r="BX119">
            <v>1689662.4575270179</v>
          </cell>
          <cell r="BY119">
            <v>4284.3999192015763</v>
          </cell>
          <cell r="BZ119" t="str">
            <v>Y</v>
          </cell>
          <cell r="CA119">
            <v>4310.3634120587194</v>
          </cell>
          <cell r="CB119">
            <v>-1.4713181528256736E-2</v>
          </cell>
          <cell r="CC119">
            <v>0</v>
          </cell>
          <cell r="CD119">
            <v>1689662.4575270179</v>
          </cell>
        </row>
        <row r="120">
          <cell r="A120">
            <v>256</v>
          </cell>
          <cell r="B120" t="str">
            <v>Recoupment Academy</v>
          </cell>
          <cell r="C120">
            <v>141591</v>
          </cell>
          <cell r="D120">
            <v>9352159</v>
          </cell>
          <cell r="E120" t="str">
            <v>Cliff Lane Primary School</v>
          </cell>
          <cell r="F120">
            <v>394</v>
          </cell>
          <cell r="G120">
            <v>394</v>
          </cell>
          <cell r="H120">
            <v>0</v>
          </cell>
          <cell r="I120">
            <v>1092877.2000000002</v>
          </cell>
          <cell r="J120">
            <v>0</v>
          </cell>
          <cell r="K120">
            <v>0</v>
          </cell>
          <cell r="L120">
            <v>15839.999999999996</v>
          </cell>
          <cell r="M120">
            <v>0</v>
          </cell>
          <cell r="N120">
            <v>36682.758620689652</v>
          </cell>
          <cell r="O120">
            <v>0</v>
          </cell>
          <cell r="P120">
            <v>2999.9999999999986</v>
          </cell>
          <cell r="Q120">
            <v>5520</v>
          </cell>
          <cell r="R120">
            <v>8639.9999999999927</v>
          </cell>
          <cell r="S120">
            <v>17159.999999999953</v>
          </cell>
          <cell r="T120">
            <v>2099.9999999999936</v>
          </cell>
          <cell r="U120">
            <v>575.00000000000045</v>
          </cell>
          <cell r="V120">
            <v>0</v>
          </cell>
          <cell r="W120">
            <v>0</v>
          </cell>
          <cell r="X120">
            <v>0</v>
          </cell>
          <cell r="Y120">
            <v>0</v>
          </cell>
          <cell r="Z120">
            <v>0</v>
          </cell>
          <cell r="AA120">
            <v>0</v>
          </cell>
          <cell r="AB120">
            <v>23871.764705882269</v>
          </cell>
          <cell r="AC120">
            <v>0</v>
          </cell>
          <cell r="AD120">
            <v>0</v>
          </cell>
          <cell r="AE120">
            <v>185555.47335423212</v>
          </cell>
          <cell r="AF120">
            <v>0</v>
          </cell>
          <cell r="AG120">
            <v>0</v>
          </cell>
          <cell r="AH120">
            <v>0</v>
          </cell>
          <cell r="AI120">
            <v>110000</v>
          </cell>
          <cell r="AJ120">
            <v>0</v>
          </cell>
          <cell r="AK120">
            <v>0</v>
          </cell>
          <cell r="AL120">
            <v>0</v>
          </cell>
          <cell r="AM120">
            <v>4723.8475200000003</v>
          </cell>
          <cell r="AN120">
            <v>0</v>
          </cell>
          <cell r="AO120">
            <v>0</v>
          </cell>
          <cell r="AP120">
            <v>0</v>
          </cell>
          <cell r="AQ120">
            <v>0</v>
          </cell>
          <cell r="AR120">
            <v>0</v>
          </cell>
          <cell r="AS120">
            <v>0</v>
          </cell>
          <cell r="AT120">
            <v>0</v>
          </cell>
          <cell r="AU120">
            <v>0</v>
          </cell>
          <cell r="AV120">
            <v>1092877.2000000002</v>
          </cell>
          <cell r="AW120">
            <v>298944.996680804</v>
          </cell>
          <cell r="AX120">
            <v>114723.84752</v>
          </cell>
          <cell r="AY120">
            <v>240313.35266457693</v>
          </cell>
          <cell r="AZ120">
            <v>1506546.0442008043</v>
          </cell>
          <cell r="BA120">
            <v>1501822.1966808042</v>
          </cell>
          <cell r="BB120">
            <v>3500</v>
          </cell>
          <cell r="BC120">
            <v>1379000</v>
          </cell>
          <cell r="BD120">
            <v>0</v>
          </cell>
          <cell r="BE120">
            <v>0</v>
          </cell>
          <cell r="BF120">
            <v>1506546.0442008043</v>
          </cell>
          <cell r="BG120" t="str">
            <v/>
          </cell>
          <cell r="BH120" t="str">
            <v/>
          </cell>
          <cell r="BI120" t="str">
            <v/>
          </cell>
          <cell r="BJ120" t="str">
            <v/>
          </cell>
          <cell r="BK120" t="str">
            <v/>
          </cell>
          <cell r="BL120">
            <v>1506546.0442008043</v>
          </cell>
          <cell r="BM120">
            <v>1506546.0442008041</v>
          </cell>
          <cell r="BN120">
            <v>0</v>
          </cell>
          <cell r="BO120">
            <v>1383723.8475200001</v>
          </cell>
          <cell r="BP120">
            <v>1269000</v>
          </cell>
          <cell r="BQ120">
            <v>1391822.1966808042</v>
          </cell>
          <cell r="BR120">
            <v>3532.5436463979804</v>
          </cell>
          <cell r="BS120">
            <v>3329.6657858560798</v>
          </cell>
          <cell r="BT120">
            <v>6.093039770048253E-2</v>
          </cell>
          <cell r="BU120">
            <v>-5.979544718251564E-3</v>
          </cell>
          <cell r="BV120">
            <v>0</v>
          </cell>
          <cell r="BW120">
            <v>-7844.4948725633149</v>
          </cell>
          <cell r="BX120">
            <v>1498701.549328241</v>
          </cell>
          <cell r="BY120">
            <v>3791.821578193505</v>
          </cell>
          <cell r="BZ120" t="str">
            <v>Y</v>
          </cell>
          <cell r="CA120">
            <v>3803.8110389041649</v>
          </cell>
          <cell r="CB120">
            <v>5.2495406529794231E-2</v>
          </cell>
          <cell r="CC120">
            <v>0</v>
          </cell>
          <cell r="CD120">
            <v>1498701.549328241</v>
          </cell>
        </row>
        <row r="121">
          <cell r="A121">
            <v>258</v>
          </cell>
          <cell r="B121">
            <v>0</v>
          </cell>
          <cell r="C121">
            <v>124654</v>
          </cell>
          <cell r="D121">
            <v>9352166</v>
          </cell>
          <cell r="E121" t="str">
            <v>Clifford Road Primary School</v>
          </cell>
          <cell r="F121">
            <v>418</v>
          </cell>
          <cell r="G121">
            <v>418</v>
          </cell>
          <cell r="H121">
            <v>0</v>
          </cell>
          <cell r="I121">
            <v>1159448.4000000001</v>
          </cell>
          <cell r="J121">
            <v>0</v>
          </cell>
          <cell r="K121">
            <v>0</v>
          </cell>
          <cell r="L121">
            <v>18480.000000000087</v>
          </cell>
          <cell r="M121">
            <v>0</v>
          </cell>
          <cell r="N121">
            <v>34384.864864864867</v>
          </cell>
          <cell r="O121">
            <v>0</v>
          </cell>
          <cell r="P121">
            <v>19200.000000000007</v>
          </cell>
          <cell r="Q121">
            <v>1680.0000000000011</v>
          </cell>
          <cell r="R121">
            <v>3240</v>
          </cell>
          <cell r="S121">
            <v>3510</v>
          </cell>
          <cell r="T121">
            <v>0</v>
          </cell>
          <cell r="U121">
            <v>575.00000000000114</v>
          </cell>
          <cell r="V121">
            <v>0</v>
          </cell>
          <cell r="W121">
            <v>0</v>
          </cell>
          <cell r="X121">
            <v>0</v>
          </cell>
          <cell r="Y121">
            <v>0</v>
          </cell>
          <cell r="Z121">
            <v>0</v>
          </cell>
          <cell r="AA121">
            <v>0</v>
          </cell>
          <cell r="AB121">
            <v>36078.770949720572</v>
          </cell>
          <cell r="AC121">
            <v>0</v>
          </cell>
          <cell r="AD121">
            <v>0</v>
          </cell>
          <cell r="AE121">
            <v>126278.06289308195</v>
          </cell>
          <cell r="AF121">
            <v>0</v>
          </cell>
          <cell r="AG121">
            <v>0</v>
          </cell>
          <cell r="AH121">
            <v>0</v>
          </cell>
          <cell r="AI121">
            <v>110000</v>
          </cell>
          <cell r="AJ121">
            <v>0</v>
          </cell>
          <cell r="AK121">
            <v>0</v>
          </cell>
          <cell r="AL121">
            <v>0</v>
          </cell>
          <cell r="AM121">
            <v>20348.61276</v>
          </cell>
          <cell r="AN121">
            <v>0</v>
          </cell>
          <cell r="AO121">
            <v>0</v>
          </cell>
          <cell r="AP121">
            <v>0</v>
          </cell>
          <cell r="AQ121">
            <v>0</v>
          </cell>
          <cell r="AR121">
            <v>0</v>
          </cell>
          <cell r="AS121">
            <v>0</v>
          </cell>
          <cell r="AT121">
            <v>0</v>
          </cell>
          <cell r="AU121">
            <v>0</v>
          </cell>
          <cell r="AV121">
            <v>1159448.4000000001</v>
          </cell>
          <cell r="AW121">
            <v>243426.6987076675</v>
          </cell>
          <cell r="AX121">
            <v>130348.61276</v>
          </cell>
          <cell r="AY121">
            <v>176811.99532551444</v>
          </cell>
          <cell r="AZ121">
            <v>1533223.7114676675</v>
          </cell>
          <cell r="BA121">
            <v>1512875.0987076676</v>
          </cell>
          <cell r="BB121">
            <v>3500</v>
          </cell>
          <cell r="BC121">
            <v>1463000</v>
          </cell>
          <cell r="BD121">
            <v>0</v>
          </cell>
          <cell r="BE121">
            <v>0</v>
          </cell>
          <cell r="BF121">
            <v>1533223.7114676675</v>
          </cell>
          <cell r="BG121" t="str">
            <v/>
          </cell>
          <cell r="BH121" t="str">
            <v/>
          </cell>
          <cell r="BI121" t="str">
            <v/>
          </cell>
          <cell r="BJ121" t="str">
            <v/>
          </cell>
          <cell r="BK121" t="str">
            <v/>
          </cell>
          <cell r="BL121">
            <v>1533223.7114676675</v>
          </cell>
          <cell r="BM121">
            <v>1533223.7114676675</v>
          </cell>
          <cell r="BN121">
            <v>0</v>
          </cell>
          <cell r="BO121">
            <v>1483348.6127599999</v>
          </cell>
          <cell r="BP121">
            <v>1353000</v>
          </cell>
          <cell r="BQ121">
            <v>1402875.0987076676</v>
          </cell>
          <cell r="BR121">
            <v>3356.160523224085</v>
          </cell>
          <cell r="BS121">
            <v>3212.7689860975606</v>
          </cell>
          <cell r="BT121">
            <v>4.4631760872634998E-2</v>
          </cell>
          <cell r="BU121">
            <v>-4.3800405062860426E-3</v>
          </cell>
          <cell r="BV121">
            <v>0</v>
          </cell>
          <cell r="BW121">
            <v>-5882.1203679147857</v>
          </cell>
          <cell r="BX121">
            <v>1527341.5910997528</v>
          </cell>
          <cell r="BY121">
            <v>3605.2463596644807</v>
          </cell>
          <cell r="BZ121" t="str">
            <v>Y</v>
          </cell>
          <cell r="CA121">
            <v>3653.9272514348154</v>
          </cell>
          <cell r="CB121">
            <v>3.5217119466341096E-2</v>
          </cell>
          <cell r="CC121">
            <v>-11114.62</v>
          </cell>
          <cell r="CD121">
            <v>1516226.9710997527</v>
          </cell>
        </row>
        <row r="122">
          <cell r="A122">
            <v>259</v>
          </cell>
          <cell r="B122">
            <v>0</v>
          </cell>
          <cell r="C122">
            <v>124668</v>
          </cell>
          <cell r="D122">
            <v>9352184</v>
          </cell>
          <cell r="E122" t="str">
            <v>Dale Hall Community Primary School</v>
          </cell>
          <cell r="F122">
            <v>416</v>
          </cell>
          <cell r="G122">
            <v>416</v>
          </cell>
          <cell r="H122">
            <v>0</v>
          </cell>
          <cell r="I122">
            <v>1153900.8</v>
          </cell>
          <cell r="J122">
            <v>0</v>
          </cell>
          <cell r="K122">
            <v>0</v>
          </cell>
          <cell r="L122">
            <v>5720</v>
          </cell>
          <cell r="M122">
            <v>0</v>
          </cell>
          <cell r="N122">
            <v>15341.268292682929</v>
          </cell>
          <cell r="O122">
            <v>0</v>
          </cell>
          <cell r="P122">
            <v>2205.3012048192736</v>
          </cell>
          <cell r="Q122">
            <v>2405.7831325301231</v>
          </cell>
          <cell r="R122">
            <v>3969.5421686746922</v>
          </cell>
          <cell r="S122">
            <v>13682.891566265067</v>
          </cell>
          <cell r="T122">
            <v>0</v>
          </cell>
          <cell r="U122">
            <v>0</v>
          </cell>
          <cell r="V122">
            <v>0</v>
          </cell>
          <cell r="W122">
            <v>0</v>
          </cell>
          <cell r="X122">
            <v>0</v>
          </cell>
          <cell r="Y122">
            <v>0</v>
          </cell>
          <cell r="Z122">
            <v>0</v>
          </cell>
          <cell r="AA122">
            <v>0</v>
          </cell>
          <cell r="AB122">
            <v>4814.3820224719202</v>
          </cell>
          <cell r="AC122">
            <v>0</v>
          </cell>
          <cell r="AD122">
            <v>0</v>
          </cell>
          <cell r="AE122">
            <v>114510.85386819468</v>
          </cell>
          <cell r="AF122">
            <v>0</v>
          </cell>
          <cell r="AG122">
            <v>0</v>
          </cell>
          <cell r="AH122">
            <v>0</v>
          </cell>
          <cell r="AI122">
            <v>110000</v>
          </cell>
          <cell r="AJ122">
            <v>0</v>
          </cell>
          <cell r="AK122">
            <v>0</v>
          </cell>
          <cell r="AL122">
            <v>0</v>
          </cell>
          <cell r="AM122">
            <v>26927.76842</v>
          </cell>
          <cell r="AN122">
            <v>0</v>
          </cell>
          <cell r="AO122">
            <v>0</v>
          </cell>
          <cell r="AP122">
            <v>0</v>
          </cell>
          <cell r="AQ122">
            <v>0</v>
          </cell>
          <cell r="AR122">
            <v>0</v>
          </cell>
          <cell r="AS122">
            <v>0</v>
          </cell>
          <cell r="AT122">
            <v>0</v>
          </cell>
          <cell r="AU122">
            <v>0</v>
          </cell>
          <cell r="AV122">
            <v>1153900.8</v>
          </cell>
          <cell r="AW122">
            <v>162650.02225563867</v>
          </cell>
          <cell r="AX122">
            <v>136927.76842000001</v>
          </cell>
          <cell r="AY122">
            <v>146172.24705068071</v>
          </cell>
          <cell r="AZ122">
            <v>1453478.5906756388</v>
          </cell>
          <cell r="BA122">
            <v>1426550.8222556387</v>
          </cell>
          <cell r="BB122">
            <v>3500</v>
          </cell>
          <cell r="BC122">
            <v>1456000</v>
          </cell>
          <cell r="BD122">
            <v>29449.177744361339</v>
          </cell>
          <cell r="BE122">
            <v>0</v>
          </cell>
          <cell r="BF122">
            <v>1482927.7684200001</v>
          </cell>
          <cell r="BG122" t="str">
            <v/>
          </cell>
          <cell r="BH122" t="str">
            <v/>
          </cell>
          <cell r="BI122" t="str">
            <v/>
          </cell>
          <cell r="BJ122" t="str">
            <v/>
          </cell>
          <cell r="BK122" t="str">
            <v/>
          </cell>
          <cell r="BL122">
            <v>1482927.7684200001</v>
          </cell>
          <cell r="BM122">
            <v>1482927.7684200001</v>
          </cell>
          <cell r="BN122">
            <v>0</v>
          </cell>
          <cell r="BO122">
            <v>1482927.7684200001</v>
          </cell>
          <cell r="BP122">
            <v>1346000</v>
          </cell>
          <cell r="BQ122">
            <v>1346000</v>
          </cell>
          <cell r="BR122">
            <v>3235.5769230769229</v>
          </cell>
          <cell r="BS122">
            <v>3074.3613790123454</v>
          </cell>
          <cell r="BT122">
            <v>5.2438709764292178E-2</v>
          </cell>
          <cell r="BU122">
            <v>-5.1461933917512706E-3</v>
          </cell>
          <cell r="BV122">
            <v>0</v>
          </cell>
          <cell r="BW122">
            <v>0</v>
          </cell>
          <cell r="BX122">
            <v>1482927.7684200001</v>
          </cell>
          <cell r="BY122">
            <v>3500</v>
          </cell>
          <cell r="BZ122" t="str">
            <v>Y</v>
          </cell>
          <cell r="CA122">
            <v>3564.7302125480774</v>
          </cell>
          <cell r="CB122">
            <v>4.5061794205654815E-2</v>
          </cell>
          <cell r="CC122">
            <v>-11061.44</v>
          </cell>
          <cell r="CD122">
            <v>1471866.3284200002</v>
          </cell>
        </row>
        <row r="123">
          <cell r="A123">
            <v>260</v>
          </cell>
          <cell r="B123" t="str">
            <v>Recoupment Academy</v>
          </cell>
          <cell r="C123">
            <v>144216</v>
          </cell>
          <cell r="D123">
            <v>9352185</v>
          </cell>
          <cell r="E123" t="str">
            <v>The Willows Primary School</v>
          </cell>
          <cell r="F123">
            <v>345</v>
          </cell>
          <cell r="G123">
            <v>345</v>
          </cell>
          <cell r="H123">
            <v>0</v>
          </cell>
          <cell r="I123">
            <v>956961.00000000012</v>
          </cell>
          <cell r="J123">
            <v>0</v>
          </cell>
          <cell r="K123">
            <v>0</v>
          </cell>
          <cell r="L123">
            <v>47520.000000000065</v>
          </cell>
          <cell r="M123">
            <v>0</v>
          </cell>
          <cell r="N123">
            <v>100613.05637982197</v>
          </cell>
          <cell r="O123">
            <v>0</v>
          </cell>
          <cell r="P123">
            <v>2808.1395348837245</v>
          </cell>
          <cell r="Q123">
            <v>6258.1395348837204</v>
          </cell>
          <cell r="R123">
            <v>17330.232558139509</v>
          </cell>
          <cell r="S123">
            <v>15254.215116279096</v>
          </cell>
          <cell r="T123">
            <v>65289.244186046482</v>
          </cell>
          <cell r="U123">
            <v>0</v>
          </cell>
          <cell r="V123">
            <v>0</v>
          </cell>
          <cell r="W123">
            <v>0</v>
          </cell>
          <cell r="X123">
            <v>0</v>
          </cell>
          <cell r="Y123">
            <v>0</v>
          </cell>
          <cell r="Z123">
            <v>0</v>
          </cell>
          <cell r="AA123">
            <v>0</v>
          </cell>
          <cell r="AB123">
            <v>26864.948453608162</v>
          </cell>
          <cell r="AC123">
            <v>0</v>
          </cell>
          <cell r="AD123">
            <v>0</v>
          </cell>
          <cell r="AE123">
            <v>123273.94736842108</v>
          </cell>
          <cell r="AF123">
            <v>0</v>
          </cell>
          <cell r="AG123">
            <v>0</v>
          </cell>
          <cell r="AH123">
            <v>0</v>
          </cell>
          <cell r="AI123">
            <v>110000</v>
          </cell>
          <cell r="AJ123">
            <v>0</v>
          </cell>
          <cell r="AK123">
            <v>0</v>
          </cell>
          <cell r="AL123">
            <v>0</v>
          </cell>
          <cell r="AM123">
            <v>2671.9065799999998</v>
          </cell>
          <cell r="AN123">
            <v>0</v>
          </cell>
          <cell r="AO123">
            <v>0</v>
          </cell>
          <cell r="AP123">
            <v>0</v>
          </cell>
          <cell r="AQ123">
            <v>0</v>
          </cell>
          <cell r="AR123">
            <v>0</v>
          </cell>
          <cell r="AS123">
            <v>0</v>
          </cell>
          <cell r="AT123">
            <v>0</v>
          </cell>
          <cell r="AU123">
            <v>0</v>
          </cell>
          <cell r="AV123">
            <v>956961.00000000012</v>
          </cell>
          <cell r="AW123">
            <v>405211.92313208379</v>
          </cell>
          <cell r="AX123">
            <v>112671.90658</v>
          </cell>
          <cell r="AY123">
            <v>260809.46102344836</v>
          </cell>
          <cell r="AZ123">
            <v>1474844.8297120838</v>
          </cell>
          <cell r="BA123">
            <v>1472172.9231320838</v>
          </cell>
          <cell r="BB123">
            <v>3500</v>
          </cell>
          <cell r="BC123">
            <v>1207500</v>
          </cell>
          <cell r="BD123">
            <v>0</v>
          </cell>
          <cell r="BE123">
            <v>0</v>
          </cell>
          <cell r="BF123">
            <v>1474844.8297120838</v>
          </cell>
          <cell r="BG123" t="str">
            <v/>
          </cell>
          <cell r="BH123" t="str">
            <v/>
          </cell>
          <cell r="BI123" t="str">
            <v/>
          </cell>
          <cell r="BJ123" t="str">
            <v/>
          </cell>
          <cell r="BK123" t="str">
            <v/>
          </cell>
          <cell r="BL123">
            <v>1474844.8297120838</v>
          </cell>
          <cell r="BM123">
            <v>1474844.829712084</v>
          </cell>
          <cell r="BN123">
            <v>0</v>
          </cell>
          <cell r="BO123">
            <v>1210171.90658</v>
          </cell>
          <cell r="BP123">
            <v>1097500</v>
          </cell>
          <cell r="BQ123">
            <v>1362172.9231320838</v>
          </cell>
          <cell r="BR123">
            <v>3948.32731342633</v>
          </cell>
          <cell r="BS123">
            <v>4037.0320766081873</v>
          </cell>
          <cell r="BT123">
            <v>-2.1972766502362E-2</v>
          </cell>
          <cell r="BU123">
            <v>6.972766502362001E-3</v>
          </cell>
          <cell r="BV123">
            <v>0</v>
          </cell>
          <cell r="BW123">
            <v>9711.5023012933943</v>
          </cell>
          <cell r="BX123">
            <v>1484556.3320133772</v>
          </cell>
          <cell r="BY123">
            <v>4295.3171751692098</v>
          </cell>
          <cell r="BZ123" t="str">
            <v>Y</v>
          </cell>
          <cell r="CA123">
            <v>4303.0618319228324</v>
          </cell>
          <cell r="CB123">
            <v>-1.4486380953858458E-2</v>
          </cell>
          <cell r="CC123">
            <v>0</v>
          </cell>
          <cell r="CD123">
            <v>1484556.3320133772</v>
          </cell>
        </row>
        <row r="124">
          <cell r="A124">
            <v>262</v>
          </cell>
          <cell r="B124" t="str">
            <v>Recoupment Academy</v>
          </cell>
          <cell r="C124">
            <v>139803</v>
          </cell>
          <cell r="D124">
            <v>9352001</v>
          </cell>
          <cell r="E124" t="str">
            <v>Gusford Community Primary School</v>
          </cell>
          <cell r="F124">
            <v>580</v>
          </cell>
          <cell r="G124">
            <v>580</v>
          </cell>
          <cell r="H124">
            <v>0</v>
          </cell>
          <cell r="I124">
            <v>1608804</v>
          </cell>
          <cell r="J124">
            <v>0</v>
          </cell>
          <cell r="K124">
            <v>0</v>
          </cell>
          <cell r="L124">
            <v>32119.999999999938</v>
          </cell>
          <cell r="M124">
            <v>0</v>
          </cell>
          <cell r="N124">
            <v>75799.66386554623</v>
          </cell>
          <cell r="O124">
            <v>0</v>
          </cell>
          <cell r="P124">
            <v>14024.179620034593</v>
          </cell>
          <cell r="Q124">
            <v>9376.1658031088118</v>
          </cell>
          <cell r="R124">
            <v>37144.041450777135</v>
          </cell>
          <cell r="S124">
            <v>31644.559585492272</v>
          </cell>
          <cell r="T124">
            <v>41651.813471502537</v>
          </cell>
          <cell r="U124">
            <v>0</v>
          </cell>
          <cell r="V124">
            <v>0</v>
          </cell>
          <cell r="W124">
            <v>0</v>
          </cell>
          <cell r="X124">
            <v>0</v>
          </cell>
          <cell r="Y124">
            <v>0</v>
          </cell>
          <cell r="Z124">
            <v>0</v>
          </cell>
          <cell r="AA124">
            <v>0</v>
          </cell>
          <cell r="AB124">
            <v>12834.765625</v>
          </cell>
          <cell r="AC124">
            <v>0</v>
          </cell>
          <cell r="AD124">
            <v>0</v>
          </cell>
          <cell r="AE124">
            <v>233511.51515151517</v>
          </cell>
          <cell r="AF124">
            <v>0</v>
          </cell>
          <cell r="AG124">
            <v>0</v>
          </cell>
          <cell r="AH124">
            <v>0</v>
          </cell>
          <cell r="AI124">
            <v>110000</v>
          </cell>
          <cell r="AJ124">
            <v>0</v>
          </cell>
          <cell r="AK124">
            <v>0</v>
          </cell>
          <cell r="AL124">
            <v>0</v>
          </cell>
          <cell r="AM124">
            <v>7795.5809400000007</v>
          </cell>
          <cell r="AN124">
            <v>0</v>
          </cell>
          <cell r="AO124">
            <v>0</v>
          </cell>
          <cell r="AP124">
            <v>0</v>
          </cell>
          <cell r="AQ124">
            <v>0</v>
          </cell>
          <cell r="AR124">
            <v>0</v>
          </cell>
          <cell r="AS124">
            <v>0</v>
          </cell>
          <cell r="AT124">
            <v>0</v>
          </cell>
          <cell r="AU124">
            <v>0</v>
          </cell>
          <cell r="AV124">
            <v>1608804</v>
          </cell>
          <cell r="AW124">
            <v>488106.70457297668</v>
          </cell>
          <cell r="AX124">
            <v>117795.58094</v>
          </cell>
          <cell r="AY124">
            <v>364390.72704974591</v>
          </cell>
          <cell r="AZ124">
            <v>2214706.2855129763</v>
          </cell>
          <cell r="BA124">
            <v>2206910.7045729766</v>
          </cell>
          <cell r="BB124">
            <v>3500</v>
          </cell>
          <cell r="BC124">
            <v>2030000</v>
          </cell>
          <cell r="BD124">
            <v>0</v>
          </cell>
          <cell r="BE124">
            <v>0</v>
          </cell>
          <cell r="BF124">
            <v>2214706.2855129763</v>
          </cell>
          <cell r="BG124" t="str">
            <v/>
          </cell>
          <cell r="BH124" t="str">
            <v/>
          </cell>
          <cell r="BI124" t="str">
            <v/>
          </cell>
          <cell r="BJ124" t="str">
            <v/>
          </cell>
          <cell r="BK124" t="str">
            <v/>
          </cell>
          <cell r="BL124">
            <v>2214706.2855129763</v>
          </cell>
          <cell r="BM124">
            <v>2214706.2855129768</v>
          </cell>
          <cell r="BN124">
            <v>0</v>
          </cell>
          <cell r="BO124">
            <v>2037795.58094</v>
          </cell>
          <cell r="BP124">
            <v>1920000</v>
          </cell>
          <cell r="BQ124">
            <v>2096910.7045729763</v>
          </cell>
          <cell r="BR124">
            <v>3615.3632837465111</v>
          </cell>
          <cell r="BS124">
            <v>3586.6661867330013</v>
          </cell>
          <cell r="BT124">
            <v>8.0010504238336357E-3</v>
          </cell>
          <cell r="BU124">
            <v>-7.8520148575888864E-4</v>
          </cell>
          <cell r="BV124">
            <v>0</v>
          </cell>
          <cell r="BW124">
            <v>-1633.4282588714736</v>
          </cell>
          <cell r="BX124">
            <v>2213072.8572541047</v>
          </cell>
          <cell r="BY124">
            <v>3802.2022005415602</v>
          </cell>
          <cell r="BZ124" t="str">
            <v>Y</v>
          </cell>
          <cell r="CA124">
            <v>3815.6428573346634</v>
          </cell>
          <cell r="CB124">
            <v>8.9656527878423375E-3</v>
          </cell>
          <cell r="CC124">
            <v>0</v>
          </cell>
          <cell r="CD124">
            <v>2213072.8572541047</v>
          </cell>
        </row>
        <row r="125">
          <cell r="A125">
            <v>263</v>
          </cell>
          <cell r="B125" t="str">
            <v>Recoupment Academy</v>
          </cell>
          <cell r="C125">
            <v>144217</v>
          </cell>
          <cell r="D125">
            <v>9352186</v>
          </cell>
          <cell r="E125" t="str">
            <v>Halifax Primary School</v>
          </cell>
          <cell r="F125">
            <v>416</v>
          </cell>
          <cell r="G125">
            <v>416</v>
          </cell>
          <cell r="H125">
            <v>0</v>
          </cell>
          <cell r="I125">
            <v>1153900.8</v>
          </cell>
          <cell r="J125">
            <v>0</v>
          </cell>
          <cell r="K125">
            <v>0</v>
          </cell>
          <cell r="L125">
            <v>22880</v>
          </cell>
          <cell r="M125">
            <v>0</v>
          </cell>
          <cell r="N125">
            <v>42557.697841726615</v>
          </cell>
          <cell r="O125">
            <v>0</v>
          </cell>
          <cell r="P125">
            <v>0</v>
          </cell>
          <cell r="Q125">
            <v>30553.445783132513</v>
          </cell>
          <cell r="R125">
            <v>19847.710843373538</v>
          </cell>
          <cell r="S125">
            <v>6645.9759036144496</v>
          </cell>
          <cell r="T125">
            <v>18103.518072289102</v>
          </cell>
          <cell r="U125">
            <v>576.38554216867522</v>
          </cell>
          <cell r="V125">
            <v>0</v>
          </cell>
          <cell r="W125">
            <v>0</v>
          </cell>
          <cell r="X125">
            <v>0</v>
          </cell>
          <cell r="Y125">
            <v>0</v>
          </cell>
          <cell r="Z125">
            <v>0</v>
          </cell>
          <cell r="AA125">
            <v>0</v>
          </cell>
          <cell r="AB125">
            <v>12035.955056179781</v>
          </cell>
          <cell r="AC125">
            <v>0</v>
          </cell>
          <cell r="AD125">
            <v>0</v>
          </cell>
          <cell r="AE125">
            <v>140907.51999999984</v>
          </cell>
          <cell r="AF125">
            <v>0</v>
          </cell>
          <cell r="AG125">
            <v>0</v>
          </cell>
          <cell r="AH125">
            <v>0</v>
          </cell>
          <cell r="AI125">
            <v>110000</v>
          </cell>
          <cell r="AJ125">
            <v>0</v>
          </cell>
          <cell r="AK125">
            <v>0</v>
          </cell>
          <cell r="AL125">
            <v>0</v>
          </cell>
          <cell r="AM125">
            <v>6266.8222400000004</v>
          </cell>
          <cell r="AN125">
            <v>0</v>
          </cell>
          <cell r="AO125">
            <v>0</v>
          </cell>
          <cell r="AP125">
            <v>0</v>
          </cell>
          <cell r="AQ125">
            <v>0</v>
          </cell>
          <cell r="AR125">
            <v>0</v>
          </cell>
          <cell r="AS125">
            <v>0</v>
          </cell>
          <cell r="AT125">
            <v>0</v>
          </cell>
          <cell r="AU125">
            <v>0</v>
          </cell>
          <cell r="AV125">
            <v>1153900.8</v>
          </cell>
          <cell r="AW125">
            <v>294108.20904248452</v>
          </cell>
          <cell r="AX125">
            <v>116266.82223999999</v>
          </cell>
          <cell r="AY125">
            <v>221488.88699315232</v>
          </cell>
          <cell r="AZ125">
            <v>1564275.8312824846</v>
          </cell>
          <cell r="BA125">
            <v>1558009.0090424847</v>
          </cell>
          <cell r="BB125">
            <v>3500</v>
          </cell>
          <cell r="BC125">
            <v>1456000</v>
          </cell>
          <cell r="BD125">
            <v>0</v>
          </cell>
          <cell r="BE125">
            <v>0</v>
          </cell>
          <cell r="BF125">
            <v>1564275.8312824846</v>
          </cell>
          <cell r="BG125" t="str">
            <v/>
          </cell>
          <cell r="BH125" t="str">
            <v/>
          </cell>
          <cell r="BI125" t="str">
            <v/>
          </cell>
          <cell r="BJ125" t="str">
            <v/>
          </cell>
          <cell r="BK125" t="str">
            <v/>
          </cell>
          <cell r="BL125">
            <v>1564275.8312824846</v>
          </cell>
          <cell r="BM125">
            <v>1564275.8312824846</v>
          </cell>
          <cell r="BN125">
            <v>0</v>
          </cell>
          <cell r="BO125">
            <v>1462266.8222399999</v>
          </cell>
          <cell r="BP125">
            <v>1346000</v>
          </cell>
          <cell r="BQ125">
            <v>1448009.0090424847</v>
          </cell>
          <cell r="BR125">
            <v>3480.7908871213576</v>
          </cell>
          <cell r="BS125">
            <v>3537.3244649038461</v>
          </cell>
          <cell r="BT125">
            <v>-1.5982016448701772E-2</v>
          </cell>
          <cell r="BU125">
            <v>9.820164487017724E-4</v>
          </cell>
          <cell r="BV125">
            <v>0</v>
          </cell>
          <cell r="BW125">
            <v>1445.0636965152012</v>
          </cell>
          <cell r="BX125">
            <v>1565720.8949789999</v>
          </cell>
          <cell r="BY125">
            <v>3748.6876748533655</v>
          </cell>
          <cell r="BZ125" t="str">
            <v>Y</v>
          </cell>
          <cell r="CA125">
            <v>3763.7521513918264</v>
          </cell>
          <cell r="CB125">
            <v>-1.381783105736778E-2</v>
          </cell>
          <cell r="CC125">
            <v>0</v>
          </cell>
          <cell r="CD125">
            <v>1565720.8949789999</v>
          </cell>
        </row>
        <row r="126">
          <cell r="A126">
            <v>264</v>
          </cell>
          <cell r="B126" t="str">
            <v>Recoupment Academy</v>
          </cell>
          <cell r="C126">
            <v>144212</v>
          </cell>
          <cell r="D126">
            <v>9352154</v>
          </cell>
          <cell r="E126" t="str">
            <v>Handford Hall Primary School</v>
          </cell>
          <cell r="F126">
            <v>328</v>
          </cell>
          <cell r="G126">
            <v>328</v>
          </cell>
          <cell r="H126">
            <v>0</v>
          </cell>
          <cell r="I126">
            <v>909806.4</v>
          </cell>
          <cell r="J126">
            <v>0</v>
          </cell>
          <cell r="K126">
            <v>0</v>
          </cell>
          <cell r="L126">
            <v>16719.999999999945</v>
          </cell>
          <cell r="M126">
            <v>0</v>
          </cell>
          <cell r="N126">
            <v>34761.869158878508</v>
          </cell>
          <cell r="O126">
            <v>0</v>
          </cell>
          <cell r="P126">
            <v>23400.000000000018</v>
          </cell>
          <cell r="Q126">
            <v>5520.0000000000009</v>
          </cell>
          <cell r="R126">
            <v>21960.000000000051</v>
          </cell>
          <cell r="S126">
            <v>3119.9999999999968</v>
          </cell>
          <cell r="T126">
            <v>0</v>
          </cell>
          <cell r="U126">
            <v>0</v>
          </cell>
          <cell r="V126">
            <v>0</v>
          </cell>
          <cell r="W126">
            <v>0</v>
          </cell>
          <cell r="X126">
            <v>0</v>
          </cell>
          <cell r="Y126">
            <v>0</v>
          </cell>
          <cell r="Z126">
            <v>0</v>
          </cell>
          <cell r="AA126">
            <v>0</v>
          </cell>
          <cell r="AB126">
            <v>88367.402135231343</v>
          </cell>
          <cell r="AC126">
            <v>0</v>
          </cell>
          <cell r="AD126">
            <v>0</v>
          </cell>
          <cell r="AE126">
            <v>114800.00000000016</v>
          </cell>
          <cell r="AF126">
            <v>0</v>
          </cell>
          <cell r="AG126">
            <v>0</v>
          </cell>
          <cell r="AH126">
            <v>0</v>
          </cell>
          <cell r="AI126">
            <v>110000</v>
          </cell>
          <cell r="AJ126">
            <v>0</v>
          </cell>
          <cell r="AK126">
            <v>0</v>
          </cell>
          <cell r="AL126">
            <v>0</v>
          </cell>
          <cell r="AM126">
            <v>6096.4139599999999</v>
          </cell>
          <cell r="AN126">
            <v>0</v>
          </cell>
          <cell r="AO126">
            <v>0</v>
          </cell>
          <cell r="AP126">
            <v>0</v>
          </cell>
          <cell r="AQ126">
            <v>0</v>
          </cell>
          <cell r="AR126">
            <v>0</v>
          </cell>
          <cell r="AS126">
            <v>0</v>
          </cell>
          <cell r="AT126">
            <v>0</v>
          </cell>
          <cell r="AU126">
            <v>0</v>
          </cell>
          <cell r="AV126">
            <v>909806.4</v>
          </cell>
          <cell r="AW126">
            <v>308649.27129411005</v>
          </cell>
          <cell r="AX126">
            <v>116096.41396000001</v>
          </cell>
          <cell r="AY126">
            <v>177539.9345794394</v>
          </cell>
          <cell r="AZ126">
            <v>1334552.0852541102</v>
          </cell>
          <cell r="BA126">
            <v>1328455.6712941101</v>
          </cell>
          <cell r="BB126">
            <v>3500</v>
          </cell>
          <cell r="BC126">
            <v>1148000</v>
          </cell>
          <cell r="BD126">
            <v>0</v>
          </cell>
          <cell r="BE126">
            <v>0</v>
          </cell>
          <cell r="BF126">
            <v>1334552.0852541102</v>
          </cell>
          <cell r="BG126" t="str">
            <v/>
          </cell>
          <cell r="BH126" t="str">
            <v/>
          </cell>
          <cell r="BI126" t="str">
            <v/>
          </cell>
          <cell r="BJ126" t="str">
            <v/>
          </cell>
          <cell r="BK126" t="str">
            <v/>
          </cell>
          <cell r="BL126">
            <v>1334552.0852541102</v>
          </cell>
          <cell r="BM126">
            <v>1334552.0852541102</v>
          </cell>
          <cell r="BN126">
            <v>0</v>
          </cell>
          <cell r="BO126">
            <v>1154096.41396</v>
          </cell>
          <cell r="BP126">
            <v>1038000</v>
          </cell>
          <cell r="BQ126">
            <v>1218455.6712941101</v>
          </cell>
          <cell r="BR126">
            <v>3714.8038758966773</v>
          </cell>
          <cell r="BS126">
            <v>3695.7082496835442</v>
          </cell>
          <cell r="BT126">
            <v>5.1669733980673916E-3</v>
          </cell>
          <cell r="BU126">
            <v>-5.0707281845815901E-4</v>
          </cell>
          <cell r="BV126">
            <v>0</v>
          </cell>
          <cell r="BW126">
            <v>-614.66976906408229</v>
          </cell>
          <cell r="BX126">
            <v>1333937.4154850461</v>
          </cell>
          <cell r="BY126">
            <v>4048.2957363568476</v>
          </cell>
          <cell r="BZ126" t="str">
            <v>Y</v>
          </cell>
          <cell r="CA126">
            <v>4066.8823642836774</v>
          </cell>
          <cell r="CB126">
            <v>1.0327394707243531E-3</v>
          </cell>
          <cell r="CC126">
            <v>0</v>
          </cell>
          <cell r="CD126">
            <v>1333937.4154850461</v>
          </cell>
        </row>
        <row r="127">
          <cell r="A127">
            <v>267</v>
          </cell>
          <cell r="B127" t="str">
            <v>Recoupment Academy</v>
          </cell>
          <cell r="C127">
            <v>140887</v>
          </cell>
          <cell r="D127">
            <v>9352027</v>
          </cell>
          <cell r="E127" t="str">
            <v>Hillside Primary School</v>
          </cell>
          <cell r="F127">
            <v>552</v>
          </cell>
          <cell r="G127">
            <v>552</v>
          </cell>
          <cell r="H127">
            <v>0</v>
          </cell>
          <cell r="I127">
            <v>1531137.6</v>
          </cell>
          <cell r="J127">
            <v>0</v>
          </cell>
          <cell r="K127">
            <v>0</v>
          </cell>
          <cell r="L127">
            <v>39600.000000000109</v>
          </cell>
          <cell r="M127">
            <v>0</v>
          </cell>
          <cell r="N127">
            <v>100457.9005524862</v>
          </cell>
          <cell r="O127">
            <v>0</v>
          </cell>
          <cell r="P127">
            <v>3406.1705989110706</v>
          </cell>
          <cell r="Q127">
            <v>34863.157894736825</v>
          </cell>
          <cell r="R127">
            <v>42557.096188747644</v>
          </cell>
          <cell r="S127">
            <v>65248.203266787576</v>
          </cell>
          <cell r="T127">
            <v>6311.4337568057963</v>
          </cell>
          <cell r="U127">
            <v>6336.4791288566112</v>
          </cell>
          <cell r="V127">
            <v>0</v>
          </cell>
          <cell r="W127">
            <v>0</v>
          </cell>
          <cell r="X127">
            <v>0</v>
          </cell>
          <cell r="Y127">
            <v>0</v>
          </cell>
          <cell r="Z127">
            <v>0</v>
          </cell>
          <cell r="AA127">
            <v>0</v>
          </cell>
          <cell r="AB127">
            <v>108209.80645161303</v>
          </cell>
          <cell r="AC127">
            <v>0</v>
          </cell>
          <cell r="AD127">
            <v>0</v>
          </cell>
          <cell r="AE127">
            <v>253000.51253481887</v>
          </cell>
          <cell r="AF127">
            <v>0</v>
          </cell>
          <cell r="AG127">
            <v>0</v>
          </cell>
          <cell r="AH127">
            <v>0</v>
          </cell>
          <cell r="AI127">
            <v>110000</v>
          </cell>
          <cell r="AJ127">
            <v>0</v>
          </cell>
          <cell r="AK127">
            <v>0</v>
          </cell>
          <cell r="AL127">
            <v>0</v>
          </cell>
          <cell r="AM127">
            <v>9333.4354400000011</v>
          </cell>
          <cell r="AN127">
            <v>0</v>
          </cell>
          <cell r="AO127">
            <v>0</v>
          </cell>
          <cell r="AP127">
            <v>0</v>
          </cell>
          <cell r="AQ127">
            <v>0</v>
          </cell>
          <cell r="AR127">
            <v>0</v>
          </cell>
          <cell r="AS127">
            <v>0</v>
          </cell>
          <cell r="AT127">
            <v>0</v>
          </cell>
          <cell r="AU127">
            <v>0</v>
          </cell>
          <cell r="AV127">
            <v>1531137.6</v>
          </cell>
          <cell r="AW127">
            <v>659990.76037376374</v>
          </cell>
          <cell r="AX127">
            <v>119333.43544</v>
          </cell>
          <cell r="AY127">
            <v>412389.73322848475</v>
          </cell>
          <cell r="AZ127">
            <v>2310461.795813764</v>
          </cell>
          <cell r="BA127">
            <v>2301128.3603737638</v>
          </cell>
          <cell r="BB127">
            <v>3500</v>
          </cell>
          <cell r="BC127">
            <v>1932000</v>
          </cell>
          <cell r="BD127">
            <v>0</v>
          </cell>
          <cell r="BE127">
            <v>0</v>
          </cell>
          <cell r="BF127">
            <v>2310461.795813764</v>
          </cell>
          <cell r="BG127" t="str">
            <v/>
          </cell>
          <cell r="BH127" t="str">
            <v/>
          </cell>
          <cell r="BI127" t="str">
            <v/>
          </cell>
          <cell r="BJ127" t="str">
            <v/>
          </cell>
          <cell r="BK127" t="str">
            <v/>
          </cell>
          <cell r="BL127">
            <v>2310461.795813764</v>
          </cell>
          <cell r="BM127">
            <v>2310461.795813764</v>
          </cell>
          <cell r="BN127">
            <v>0</v>
          </cell>
          <cell r="BO127">
            <v>1941333.4354399999</v>
          </cell>
          <cell r="BP127">
            <v>1822000</v>
          </cell>
          <cell r="BQ127">
            <v>2191128.3603737638</v>
          </cell>
          <cell r="BR127">
            <v>3969.4354354597172</v>
          </cell>
          <cell r="BS127">
            <v>4124.6453362101311</v>
          </cell>
          <cell r="BT127">
            <v>-3.762987798922518E-2</v>
          </cell>
          <cell r="BU127">
            <v>2.2629877989225181E-2</v>
          </cell>
          <cell r="BV127">
            <v>0</v>
          </cell>
          <cell r="BW127">
            <v>51523.801830408585</v>
          </cell>
          <cell r="BX127">
            <v>2361985.5976441726</v>
          </cell>
          <cell r="BY127">
            <v>4262.0510184858194</v>
          </cell>
          <cell r="BZ127" t="str">
            <v>Y</v>
          </cell>
          <cell r="CA127">
            <v>4278.9594160220522</v>
          </cell>
          <cell r="CB127">
            <v>-1.5914574137375515E-2</v>
          </cell>
          <cell r="CC127">
            <v>0</v>
          </cell>
          <cell r="CD127">
            <v>2361985.5976441726</v>
          </cell>
        </row>
        <row r="128">
          <cell r="A128">
            <v>269</v>
          </cell>
          <cell r="B128" t="str">
            <v>Recoupment Academy</v>
          </cell>
          <cell r="C128">
            <v>145851</v>
          </cell>
          <cell r="D128">
            <v>9352217</v>
          </cell>
          <cell r="E128" t="str">
            <v>Morland Church of England Primary School</v>
          </cell>
          <cell r="F128">
            <v>371</v>
          </cell>
          <cell r="G128">
            <v>371</v>
          </cell>
          <cell r="H128">
            <v>0</v>
          </cell>
          <cell r="I128">
            <v>1029079.8</v>
          </cell>
          <cell r="J128">
            <v>0</v>
          </cell>
          <cell r="K128">
            <v>0</v>
          </cell>
          <cell r="L128">
            <v>38719.999999999956</v>
          </cell>
          <cell r="M128">
            <v>0</v>
          </cell>
          <cell r="N128">
            <v>72079.999999999985</v>
          </cell>
          <cell r="O128">
            <v>0</v>
          </cell>
          <cell r="P128">
            <v>600.00000000000023</v>
          </cell>
          <cell r="Q128">
            <v>8159.9999999999982</v>
          </cell>
          <cell r="R128">
            <v>31320.000000000015</v>
          </cell>
          <cell r="S128">
            <v>55770</v>
          </cell>
          <cell r="T128">
            <v>7139.9999999999982</v>
          </cell>
          <cell r="U128">
            <v>0</v>
          </cell>
          <cell r="V128">
            <v>0</v>
          </cell>
          <cell r="W128">
            <v>0</v>
          </cell>
          <cell r="X128">
            <v>0</v>
          </cell>
          <cell r="Y128">
            <v>0</v>
          </cell>
          <cell r="Z128">
            <v>0</v>
          </cell>
          <cell r="AA128">
            <v>0</v>
          </cell>
          <cell r="AB128">
            <v>10614.722222222232</v>
          </cell>
          <cell r="AC128">
            <v>0</v>
          </cell>
          <cell r="AD128">
            <v>0</v>
          </cell>
          <cell r="AE128">
            <v>214620.00000000017</v>
          </cell>
          <cell r="AF128">
            <v>0</v>
          </cell>
          <cell r="AG128">
            <v>0</v>
          </cell>
          <cell r="AH128">
            <v>0</v>
          </cell>
          <cell r="AI128">
            <v>110000</v>
          </cell>
          <cell r="AJ128">
            <v>0</v>
          </cell>
          <cell r="AK128">
            <v>0</v>
          </cell>
          <cell r="AL128">
            <v>0</v>
          </cell>
          <cell r="AM128">
            <v>454.70823999999999</v>
          </cell>
          <cell r="AN128">
            <v>0</v>
          </cell>
          <cell r="AO128">
            <v>0</v>
          </cell>
          <cell r="AP128">
            <v>0</v>
          </cell>
          <cell r="AQ128">
            <v>0</v>
          </cell>
          <cell r="AR128">
            <v>0</v>
          </cell>
          <cell r="AS128">
            <v>0</v>
          </cell>
          <cell r="AT128">
            <v>0</v>
          </cell>
          <cell r="AU128">
            <v>0</v>
          </cell>
          <cell r="AV128">
            <v>1029079.8</v>
          </cell>
          <cell r="AW128">
            <v>439024.72222222236</v>
          </cell>
          <cell r="AX128">
            <v>110454.70824000001</v>
          </cell>
          <cell r="AY128">
            <v>331514.00000000012</v>
          </cell>
          <cell r="AZ128">
            <v>1578559.2304622224</v>
          </cell>
          <cell r="BA128">
            <v>1578104.5222222223</v>
          </cell>
          <cell r="BB128">
            <v>3500</v>
          </cell>
          <cell r="BC128">
            <v>1298500</v>
          </cell>
          <cell r="BD128">
            <v>0</v>
          </cell>
          <cell r="BE128">
            <v>0</v>
          </cell>
          <cell r="BF128">
            <v>1578559.2304622224</v>
          </cell>
          <cell r="BG128" t="str">
            <v/>
          </cell>
          <cell r="BH128" t="str">
            <v/>
          </cell>
          <cell r="BI128" t="str">
            <v/>
          </cell>
          <cell r="BJ128" t="str">
            <v/>
          </cell>
          <cell r="BK128" t="str">
            <v/>
          </cell>
          <cell r="BL128">
            <v>1578559.2304622224</v>
          </cell>
          <cell r="BM128">
            <v>1578559.2304622226</v>
          </cell>
          <cell r="BN128">
            <v>0</v>
          </cell>
          <cell r="BO128">
            <v>1298954.7082400001</v>
          </cell>
          <cell r="BP128">
            <v>1188500</v>
          </cell>
          <cell r="BQ128">
            <v>1468104.5222222223</v>
          </cell>
          <cell r="BR128">
            <v>3957.1550464210845</v>
          </cell>
          <cell r="BS128">
            <v>4018.0391538461536</v>
          </cell>
          <cell r="BT128">
            <v>-1.5152691423325095E-2</v>
          </cell>
          <cell r="BU128">
            <v>1.526914233250954E-4</v>
          </cell>
          <cell r="BV128">
            <v>0</v>
          </cell>
          <cell r="BW128">
            <v>227.61596354676726</v>
          </cell>
          <cell r="BX128">
            <v>1578786.8464257692</v>
          </cell>
          <cell r="BY128">
            <v>4254.2645234117763</v>
          </cell>
          <cell r="BZ128" t="str">
            <v>Y</v>
          </cell>
          <cell r="CA128">
            <v>4255.4901520910216</v>
          </cell>
          <cell r="CB128">
            <v>-2.8783647328274986E-2</v>
          </cell>
          <cell r="CC128">
            <v>0</v>
          </cell>
          <cell r="CD128">
            <v>1578786.8464257692</v>
          </cell>
        </row>
        <row r="129">
          <cell r="A129">
            <v>270</v>
          </cell>
          <cell r="B129" t="str">
            <v>Recoupment Academy</v>
          </cell>
          <cell r="C129">
            <v>143550</v>
          </cell>
          <cell r="D129">
            <v>9352188</v>
          </cell>
          <cell r="E129" t="str">
            <v>Murrayfield Primary - A Paradigm Academy</v>
          </cell>
          <cell r="F129">
            <v>325</v>
          </cell>
          <cell r="G129">
            <v>325</v>
          </cell>
          <cell r="H129">
            <v>0</v>
          </cell>
          <cell r="I129">
            <v>901485.00000000012</v>
          </cell>
          <cell r="J129">
            <v>0</v>
          </cell>
          <cell r="K129">
            <v>0</v>
          </cell>
          <cell r="L129">
            <v>37400.000000000065</v>
          </cell>
          <cell r="M129">
            <v>0</v>
          </cell>
          <cell r="N129">
            <v>73125.000000000015</v>
          </cell>
          <cell r="O129">
            <v>0</v>
          </cell>
          <cell r="P129">
            <v>2000.0000000000018</v>
          </cell>
          <cell r="Q129">
            <v>4560.0000000000036</v>
          </cell>
          <cell r="R129">
            <v>34559.999999999956</v>
          </cell>
          <cell r="S129">
            <v>17159.999999999949</v>
          </cell>
          <cell r="T129">
            <v>38220.000000000007</v>
          </cell>
          <cell r="U129">
            <v>575.00000000000045</v>
          </cell>
          <cell r="V129">
            <v>0</v>
          </cell>
          <cell r="W129">
            <v>0</v>
          </cell>
          <cell r="X129">
            <v>0</v>
          </cell>
          <cell r="Y129">
            <v>0</v>
          </cell>
          <cell r="Z129">
            <v>0</v>
          </cell>
          <cell r="AA129">
            <v>0</v>
          </cell>
          <cell r="AB129">
            <v>30952.910958904096</v>
          </cell>
          <cell r="AC129">
            <v>0</v>
          </cell>
          <cell r="AD129">
            <v>0</v>
          </cell>
          <cell r="AE129">
            <v>121486.77042801549</v>
          </cell>
          <cell r="AF129">
            <v>0</v>
          </cell>
          <cell r="AG129">
            <v>0</v>
          </cell>
          <cell r="AH129">
            <v>0</v>
          </cell>
          <cell r="AI129">
            <v>110000</v>
          </cell>
          <cell r="AJ129">
            <v>0</v>
          </cell>
          <cell r="AK129">
            <v>0</v>
          </cell>
          <cell r="AL129">
            <v>0</v>
          </cell>
          <cell r="AM129">
            <v>5200.5287600000001</v>
          </cell>
          <cell r="AN129">
            <v>0</v>
          </cell>
          <cell r="AO129">
            <v>0</v>
          </cell>
          <cell r="AP129">
            <v>0</v>
          </cell>
          <cell r="AQ129">
            <v>0</v>
          </cell>
          <cell r="AR129">
            <v>0</v>
          </cell>
          <cell r="AS129">
            <v>0</v>
          </cell>
          <cell r="AT129">
            <v>0</v>
          </cell>
          <cell r="AU129">
            <v>0</v>
          </cell>
          <cell r="AV129">
            <v>901485.00000000012</v>
          </cell>
          <cell r="AW129">
            <v>360039.68138691958</v>
          </cell>
          <cell r="AX129">
            <v>115200.52876</v>
          </cell>
          <cell r="AY129">
            <v>235285.7704280155</v>
          </cell>
          <cell r="AZ129">
            <v>1376725.2101469196</v>
          </cell>
          <cell r="BA129">
            <v>1371524.6813869197</v>
          </cell>
          <cell r="BB129">
            <v>3500</v>
          </cell>
          <cell r="BC129">
            <v>1137500</v>
          </cell>
          <cell r="BD129">
            <v>0</v>
          </cell>
          <cell r="BE129">
            <v>0</v>
          </cell>
          <cell r="BF129">
            <v>1376725.2101469196</v>
          </cell>
          <cell r="BG129" t="str">
            <v/>
          </cell>
          <cell r="BH129" t="str">
            <v/>
          </cell>
          <cell r="BI129" t="str">
            <v/>
          </cell>
          <cell r="BJ129" t="str">
            <v/>
          </cell>
          <cell r="BK129" t="str">
            <v/>
          </cell>
          <cell r="BL129">
            <v>1376725.2101469196</v>
          </cell>
          <cell r="BM129">
            <v>1376725.2101469196</v>
          </cell>
          <cell r="BN129">
            <v>0</v>
          </cell>
          <cell r="BO129">
            <v>1142700.5287599999</v>
          </cell>
          <cell r="BP129">
            <v>1027499.9999999999</v>
          </cell>
          <cell r="BQ129">
            <v>1261524.6813869197</v>
          </cell>
          <cell r="BR129">
            <v>3881.614404267445</v>
          </cell>
          <cell r="BS129">
            <v>3965.986078840579</v>
          </cell>
          <cell r="BT129">
            <v>-2.1273820153649984E-2</v>
          </cell>
          <cell r="BU129">
            <v>6.2738201536499845E-3</v>
          </cell>
          <cell r="BV129">
            <v>0</v>
          </cell>
          <cell r="BW129">
            <v>8086.6121019207221</v>
          </cell>
          <cell r="BX129">
            <v>1384811.8222488402</v>
          </cell>
          <cell r="BY129">
            <v>4244.9578261195084</v>
          </cell>
          <cell r="BZ129" t="str">
            <v>Y</v>
          </cell>
          <cell r="CA129">
            <v>4260.9594530733548</v>
          </cell>
          <cell r="CB129">
            <v>-8.9815161389489306E-3</v>
          </cell>
          <cell r="CC129">
            <v>0</v>
          </cell>
          <cell r="CD129">
            <v>1384811.8222488402</v>
          </cell>
        </row>
        <row r="130">
          <cell r="A130">
            <v>273</v>
          </cell>
          <cell r="B130">
            <v>0</v>
          </cell>
          <cell r="C130">
            <v>124650</v>
          </cell>
          <cell r="D130">
            <v>9352162</v>
          </cell>
          <cell r="E130" t="str">
            <v>Ravenswood Community Primary School</v>
          </cell>
          <cell r="F130">
            <v>409</v>
          </cell>
          <cell r="G130">
            <v>409</v>
          </cell>
          <cell r="H130">
            <v>0</v>
          </cell>
          <cell r="I130">
            <v>1134484.2000000002</v>
          </cell>
          <cell r="J130">
            <v>0</v>
          </cell>
          <cell r="K130">
            <v>0</v>
          </cell>
          <cell r="L130">
            <v>32559.999999999964</v>
          </cell>
          <cell r="M130">
            <v>0</v>
          </cell>
          <cell r="N130">
            <v>69920.502512562816</v>
          </cell>
          <cell r="O130">
            <v>0</v>
          </cell>
          <cell r="P130">
            <v>14599.999999999991</v>
          </cell>
          <cell r="Q130">
            <v>30959.999999999993</v>
          </cell>
          <cell r="R130">
            <v>7919.9999999999936</v>
          </cell>
          <cell r="S130">
            <v>43680.000000000007</v>
          </cell>
          <cell r="T130">
            <v>11340.000000000004</v>
          </cell>
          <cell r="U130">
            <v>0</v>
          </cell>
          <cell r="V130">
            <v>0</v>
          </cell>
          <cell r="W130">
            <v>0</v>
          </cell>
          <cell r="X130">
            <v>0</v>
          </cell>
          <cell r="Y130">
            <v>0</v>
          </cell>
          <cell r="Z130">
            <v>0</v>
          </cell>
          <cell r="AA130">
            <v>0</v>
          </cell>
          <cell r="AB130">
            <v>22934.469914040044</v>
          </cell>
          <cell r="AC130">
            <v>0</v>
          </cell>
          <cell r="AD130">
            <v>0</v>
          </cell>
          <cell r="AE130">
            <v>147096.07038123158</v>
          </cell>
          <cell r="AF130">
            <v>0</v>
          </cell>
          <cell r="AG130">
            <v>0</v>
          </cell>
          <cell r="AH130">
            <v>0</v>
          </cell>
          <cell r="AI130">
            <v>110000</v>
          </cell>
          <cell r="AJ130">
            <v>0</v>
          </cell>
          <cell r="AK130">
            <v>0</v>
          </cell>
          <cell r="AL130">
            <v>0</v>
          </cell>
          <cell r="AM130">
            <v>60461.52</v>
          </cell>
          <cell r="AN130">
            <v>0</v>
          </cell>
          <cell r="AO130">
            <v>0</v>
          </cell>
          <cell r="AP130">
            <v>0</v>
          </cell>
          <cell r="AQ130">
            <v>0</v>
          </cell>
          <cell r="AR130">
            <v>0</v>
          </cell>
          <cell r="AS130">
            <v>0</v>
          </cell>
          <cell r="AT130">
            <v>0</v>
          </cell>
          <cell r="AU130">
            <v>0</v>
          </cell>
          <cell r="AV130">
            <v>1134484.2000000002</v>
          </cell>
          <cell r="AW130">
            <v>381011.04280783434</v>
          </cell>
          <cell r="AX130">
            <v>170461.52</v>
          </cell>
          <cell r="AY130">
            <v>262585.32163751294</v>
          </cell>
          <cell r="AZ130">
            <v>1685956.7628078344</v>
          </cell>
          <cell r="BA130">
            <v>1625495.2428078344</v>
          </cell>
          <cell r="BB130">
            <v>3500</v>
          </cell>
          <cell r="BC130">
            <v>1431500</v>
          </cell>
          <cell r="BD130">
            <v>0</v>
          </cell>
          <cell r="BE130">
            <v>0</v>
          </cell>
          <cell r="BF130">
            <v>1685956.7628078344</v>
          </cell>
          <cell r="BG130" t="str">
            <v/>
          </cell>
          <cell r="BH130" t="str">
            <v/>
          </cell>
          <cell r="BI130" t="str">
            <v/>
          </cell>
          <cell r="BJ130" t="str">
            <v/>
          </cell>
          <cell r="BK130" t="str">
            <v/>
          </cell>
          <cell r="BL130">
            <v>1685956.7628078344</v>
          </cell>
          <cell r="BM130">
            <v>1685956.7628078347</v>
          </cell>
          <cell r="BN130">
            <v>0</v>
          </cell>
          <cell r="BO130">
            <v>1491961.52</v>
          </cell>
          <cell r="BP130">
            <v>1321500</v>
          </cell>
          <cell r="BQ130">
            <v>1515495.2428078344</v>
          </cell>
          <cell r="BR130">
            <v>3705.3673418284461</v>
          </cell>
          <cell r="BS130">
            <v>4026.6641116455698</v>
          </cell>
          <cell r="BT130">
            <v>-7.9792294790096099E-2</v>
          </cell>
          <cell r="BU130">
            <v>6.47922947900961E-2</v>
          </cell>
          <cell r="BV130">
            <v>0</v>
          </cell>
          <cell r="BW130">
            <v>106706.79453025803</v>
          </cell>
          <cell r="BX130">
            <v>1792663.5573380925</v>
          </cell>
          <cell r="BY130">
            <v>4235.2128052276103</v>
          </cell>
          <cell r="BZ130" t="str">
            <v>Y</v>
          </cell>
          <cell r="CA130">
            <v>4383.0404824892239</v>
          </cell>
          <cell r="CB130">
            <v>-1.6134260022573788E-2</v>
          </cell>
          <cell r="CC130">
            <v>-10875.31</v>
          </cell>
          <cell r="CD130">
            <v>1781788.2473380924</v>
          </cell>
        </row>
        <row r="131">
          <cell r="A131">
            <v>274</v>
          </cell>
          <cell r="B131" t="str">
            <v>Recoupment Academy</v>
          </cell>
          <cell r="C131">
            <v>145118</v>
          </cell>
          <cell r="D131">
            <v>9352211</v>
          </cell>
          <cell r="E131" t="str">
            <v>Piper's Vale Primary - A Paradigm Academy</v>
          </cell>
          <cell r="F131">
            <v>338</v>
          </cell>
          <cell r="G131">
            <v>338</v>
          </cell>
          <cell r="H131">
            <v>0</v>
          </cell>
          <cell r="I131">
            <v>937544.4</v>
          </cell>
          <cell r="J131">
            <v>0</v>
          </cell>
          <cell r="K131">
            <v>0</v>
          </cell>
          <cell r="L131">
            <v>36520.000000000029</v>
          </cell>
          <cell r="M131">
            <v>0</v>
          </cell>
          <cell r="N131">
            <v>82770.697674418596</v>
          </cell>
          <cell r="O131">
            <v>0</v>
          </cell>
          <cell r="P131">
            <v>400.00000000000011</v>
          </cell>
          <cell r="Q131">
            <v>3120.0000000000032</v>
          </cell>
          <cell r="R131">
            <v>28080.000000000029</v>
          </cell>
          <cell r="S131">
            <v>79169.999999999956</v>
          </cell>
          <cell r="T131">
            <v>6300.0000000000045</v>
          </cell>
          <cell r="U131">
            <v>0</v>
          </cell>
          <cell r="V131">
            <v>0</v>
          </cell>
          <cell r="W131">
            <v>0</v>
          </cell>
          <cell r="X131">
            <v>0</v>
          </cell>
          <cell r="Y131">
            <v>0</v>
          </cell>
          <cell r="Z131">
            <v>0</v>
          </cell>
          <cell r="AA131">
            <v>0</v>
          </cell>
          <cell r="AB131">
            <v>22828.852459016471</v>
          </cell>
          <cell r="AC131">
            <v>0</v>
          </cell>
          <cell r="AD131">
            <v>0</v>
          </cell>
          <cell r="AE131">
            <v>152226.03389830509</v>
          </cell>
          <cell r="AF131">
            <v>0</v>
          </cell>
          <cell r="AG131">
            <v>0</v>
          </cell>
          <cell r="AH131">
            <v>0</v>
          </cell>
          <cell r="AI131">
            <v>110000</v>
          </cell>
          <cell r="AJ131">
            <v>0</v>
          </cell>
          <cell r="AK131">
            <v>0</v>
          </cell>
          <cell r="AL131">
            <v>0</v>
          </cell>
          <cell r="AM131">
            <v>9623.4585999999999</v>
          </cell>
          <cell r="AN131">
            <v>0</v>
          </cell>
          <cell r="AO131">
            <v>0</v>
          </cell>
          <cell r="AP131">
            <v>0</v>
          </cell>
          <cell r="AQ131">
            <v>0</v>
          </cell>
          <cell r="AR131">
            <v>0</v>
          </cell>
          <cell r="AS131">
            <v>0</v>
          </cell>
          <cell r="AT131">
            <v>0</v>
          </cell>
          <cell r="AU131">
            <v>0</v>
          </cell>
          <cell r="AV131">
            <v>937544.4</v>
          </cell>
          <cell r="AW131">
            <v>411415.5840317402</v>
          </cell>
          <cell r="AX131">
            <v>119623.4586</v>
          </cell>
          <cell r="AY131">
            <v>280405.38273551443</v>
          </cell>
          <cell r="AZ131">
            <v>1468583.4426317401</v>
          </cell>
          <cell r="BA131">
            <v>1458959.9840317401</v>
          </cell>
          <cell r="BB131">
            <v>3500</v>
          </cell>
          <cell r="BC131">
            <v>1183000</v>
          </cell>
          <cell r="BD131">
            <v>0</v>
          </cell>
          <cell r="BE131">
            <v>0</v>
          </cell>
          <cell r="BF131">
            <v>1468583.4426317401</v>
          </cell>
          <cell r="BG131" t="str">
            <v/>
          </cell>
          <cell r="BH131" t="str">
            <v/>
          </cell>
          <cell r="BI131" t="str">
            <v/>
          </cell>
          <cell r="BJ131" t="str">
            <v/>
          </cell>
          <cell r="BK131" t="str">
            <v/>
          </cell>
          <cell r="BL131">
            <v>1468583.4426317401</v>
          </cell>
          <cell r="BM131">
            <v>1468583.4426317404</v>
          </cell>
          <cell r="BN131">
            <v>0</v>
          </cell>
          <cell r="BO131">
            <v>1192623.4586</v>
          </cell>
          <cell r="BP131">
            <v>1073000</v>
          </cell>
          <cell r="BQ131">
            <v>1348959.9840317401</v>
          </cell>
          <cell r="BR131">
            <v>3991.005869916391</v>
          </cell>
          <cell r="BS131">
            <v>4209.0706081743874</v>
          </cell>
          <cell r="BT131">
            <v>-5.1808287044293196E-2</v>
          </cell>
          <cell r="BU131">
            <v>3.6808287044293196E-2</v>
          </cell>
          <cell r="BV131">
            <v>0</v>
          </cell>
          <cell r="BW131">
            <v>52365.893547758635</v>
          </cell>
          <cell r="BX131">
            <v>1520949.3361794988</v>
          </cell>
          <cell r="BY131">
            <v>4471.3783360340203</v>
          </cell>
          <cell r="BZ131" t="str">
            <v>Y</v>
          </cell>
          <cell r="CA131">
            <v>4499.850107039937</v>
          </cell>
          <cell r="CB131">
            <v>-7.631680105561145E-3</v>
          </cell>
          <cell r="CC131">
            <v>0</v>
          </cell>
          <cell r="CD131">
            <v>1520949.3361794988</v>
          </cell>
        </row>
        <row r="132">
          <cell r="A132">
            <v>275</v>
          </cell>
          <cell r="B132">
            <v>0</v>
          </cell>
          <cell r="C132">
            <v>124645</v>
          </cell>
          <cell r="D132">
            <v>9352157</v>
          </cell>
          <cell r="E132" t="str">
            <v>Ranelagh Primary School</v>
          </cell>
          <cell r="F132">
            <v>267</v>
          </cell>
          <cell r="G132">
            <v>267</v>
          </cell>
          <cell r="H132">
            <v>0</v>
          </cell>
          <cell r="I132">
            <v>740604.60000000009</v>
          </cell>
          <cell r="J132">
            <v>0</v>
          </cell>
          <cell r="K132">
            <v>0</v>
          </cell>
          <cell r="L132">
            <v>23760.000000000007</v>
          </cell>
          <cell r="M132">
            <v>0</v>
          </cell>
          <cell r="N132">
            <v>42307.644787644786</v>
          </cell>
          <cell r="O132">
            <v>0</v>
          </cell>
          <cell r="P132">
            <v>4399.9999999999973</v>
          </cell>
          <cell r="Q132">
            <v>38880.000000000007</v>
          </cell>
          <cell r="R132">
            <v>12599.999999999964</v>
          </cell>
          <cell r="S132">
            <v>12090.000000000033</v>
          </cell>
          <cell r="T132">
            <v>1260.0000000000025</v>
          </cell>
          <cell r="U132">
            <v>575.0000000000008</v>
          </cell>
          <cell r="V132">
            <v>0</v>
          </cell>
          <cell r="W132">
            <v>0</v>
          </cell>
          <cell r="X132">
            <v>0</v>
          </cell>
          <cell r="Y132">
            <v>0</v>
          </cell>
          <cell r="Z132">
            <v>0</v>
          </cell>
          <cell r="AA132">
            <v>0</v>
          </cell>
          <cell r="AB132">
            <v>42032.096069869069</v>
          </cell>
          <cell r="AC132">
            <v>0</v>
          </cell>
          <cell r="AD132">
            <v>0</v>
          </cell>
          <cell r="AE132">
            <v>144623.22000000003</v>
          </cell>
          <cell r="AF132">
            <v>0</v>
          </cell>
          <cell r="AG132">
            <v>0</v>
          </cell>
          <cell r="AH132">
            <v>0</v>
          </cell>
          <cell r="AI132">
            <v>110000</v>
          </cell>
          <cell r="AJ132">
            <v>0</v>
          </cell>
          <cell r="AK132">
            <v>0</v>
          </cell>
          <cell r="AL132">
            <v>0</v>
          </cell>
          <cell r="AM132">
            <v>17860.65596</v>
          </cell>
          <cell r="AN132">
            <v>0</v>
          </cell>
          <cell r="AO132">
            <v>0</v>
          </cell>
          <cell r="AP132">
            <v>0</v>
          </cell>
          <cell r="AQ132">
            <v>0</v>
          </cell>
          <cell r="AR132">
            <v>0</v>
          </cell>
          <cell r="AS132">
            <v>0</v>
          </cell>
          <cell r="AT132">
            <v>0</v>
          </cell>
          <cell r="AU132">
            <v>0</v>
          </cell>
          <cell r="AV132">
            <v>740604.60000000009</v>
          </cell>
          <cell r="AW132">
            <v>322527.96085751388</v>
          </cell>
          <cell r="AX132">
            <v>127860.65596</v>
          </cell>
          <cell r="AY132">
            <v>222558.54239382243</v>
          </cell>
          <cell r="AZ132">
            <v>1190993.216817514</v>
          </cell>
          <cell r="BA132">
            <v>1173132.5608575142</v>
          </cell>
          <cell r="BB132">
            <v>3500</v>
          </cell>
          <cell r="BC132">
            <v>934500</v>
          </cell>
          <cell r="BD132">
            <v>0</v>
          </cell>
          <cell r="BE132">
            <v>0</v>
          </cell>
          <cell r="BF132">
            <v>1190993.216817514</v>
          </cell>
          <cell r="BG132" t="str">
            <v/>
          </cell>
          <cell r="BH132" t="str">
            <v/>
          </cell>
          <cell r="BI132" t="str">
            <v/>
          </cell>
          <cell r="BJ132" t="str">
            <v/>
          </cell>
          <cell r="BK132" t="str">
            <v/>
          </cell>
          <cell r="BL132">
            <v>1190993.216817514</v>
          </cell>
          <cell r="BM132">
            <v>1190993.216817514</v>
          </cell>
          <cell r="BN132">
            <v>0</v>
          </cell>
          <cell r="BO132">
            <v>952360.65596</v>
          </cell>
          <cell r="BP132">
            <v>824500</v>
          </cell>
          <cell r="BQ132">
            <v>1063132.5608575142</v>
          </cell>
          <cell r="BR132">
            <v>3981.7698908521129</v>
          </cell>
          <cell r="BS132">
            <v>4133.4172759689927</v>
          </cell>
          <cell r="BT132">
            <v>-3.6688138407543015E-2</v>
          </cell>
          <cell r="BU132">
            <v>2.1688138407543016E-2</v>
          </cell>
          <cell r="BV132">
            <v>0</v>
          </cell>
          <cell r="BW132">
            <v>23935.515635951098</v>
          </cell>
          <cell r="BX132">
            <v>1214928.7324534652</v>
          </cell>
          <cell r="BY132">
            <v>4483.4010355560504</v>
          </cell>
          <cell r="BZ132" t="str">
            <v>Y</v>
          </cell>
          <cell r="CA132">
            <v>4550.2948781028663</v>
          </cell>
          <cell r="CB132">
            <v>-1.6686317730654543E-2</v>
          </cell>
          <cell r="CC132">
            <v>-7099.53</v>
          </cell>
          <cell r="CD132">
            <v>1207829.2024534652</v>
          </cell>
        </row>
        <row r="133">
          <cell r="A133">
            <v>279</v>
          </cell>
          <cell r="B133" t="str">
            <v>Recoupment Academy</v>
          </cell>
          <cell r="C133">
            <v>145540</v>
          </cell>
          <cell r="D133">
            <v>9352167</v>
          </cell>
          <cell r="E133" t="str">
            <v>Rose Hill Primary</v>
          </cell>
          <cell r="F133">
            <v>305</v>
          </cell>
          <cell r="G133">
            <v>305</v>
          </cell>
          <cell r="H133">
            <v>0</v>
          </cell>
          <cell r="I133">
            <v>846009</v>
          </cell>
          <cell r="J133">
            <v>0</v>
          </cell>
          <cell r="K133">
            <v>0</v>
          </cell>
          <cell r="L133">
            <v>13199.999999999998</v>
          </cell>
          <cell r="M133">
            <v>0</v>
          </cell>
          <cell r="N133">
            <v>34871.335504885996</v>
          </cell>
          <cell r="O133">
            <v>0</v>
          </cell>
          <cell r="P133">
            <v>5636.9636963696366</v>
          </cell>
          <cell r="Q133">
            <v>966.33663366336623</v>
          </cell>
          <cell r="R133">
            <v>5435.6435643564346</v>
          </cell>
          <cell r="S133">
            <v>5103.4653465346537</v>
          </cell>
          <cell r="T133">
            <v>2113.8613861386139</v>
          </cell>
          <cell r="U133">
            <v>0</v>
          </cell>
          <cell r="V133">
            <v>0</v>
          </cell>
          <cell r="W133">
            <v>0</v>
          </cell>
          <cell r="X133">
            <v>0</v>
          </cell>
          <cell r="Y133">
            <v>0</v>
          </cell>
          <cell r="Z133">
            <v>0</v>
          </cell>
          <cell r="AA133">
            <v>0</v>
          </cell>
          <cell r="AB133">
            <v>28285.536398467364</v>
          </cell>
          <cell r="AC133">
            <v>0</v>
          </cell>
          <cell r="AD133">
            <v>0</v>
          </cell>
          <cell r="AE133">
            <v>97409.375</v>
          </cell>
          <cell r="AF133">
            <v>0</v>
          </cell>
          <cell r="AG133">
            <v>0</v>
          </cell>
          <cell r="AH133">
            <v>0</v>
          </cell>
          <cell r="AI133">
            <v>110000</v>
          </cell>
          <cell r="AJ133">
            <v>0</v>
          </cell>
          <cell r="AK133">
            <v>0</v>
          </cell>
          <cell r="AL133">
            <v>0</v>
          </cell>
          <cell r="AM133">
            <v>22075.200000000001</v>
          </cell>
          <cell r="AN133">
            <v>0</v>
          </cell>
          <cell r="AO133">
            <v>0</v>
          </cell>
          <cell r="AP133">
            <v>0</v>
          </cell>
          <cell r="AQ133">
            <v>0</v>
          </cell>
          <cell r="AR133">
            <v>0</v>
          </cell>
          <cell r="AS133">
            <v>0</v>
          </cell>
          <cell r="AT133">
            <v>0</v>
          </cell>
          <cell r="AU133">
            <v>0</v>
          </cell>
          <cell r="AV133">
            <v>846009</v>
          </cell>
          <cell r="AW133">
            <v>193022.51753041608</v>
          </cell>
          <cell r="AX133">
            <v>132075.20000000001</v>
          </cell>
          <cell r="AY133">
            <v>141072.17806597435</v>
          </cell>
          <cell r="AZ133">
            <v>1171106.7175304161</v>
          </cell>
          <cell r="BA133">
            <v>1149031.5175304161</v>
          </cell>
          <cell r="BB133">
            <v>3500</v>
          </cell>
          <cell r="BC133">
            <v>1067500</v>
          </cell>
          <cell r="BD133">
            <v>0</v>
          </cell>
          <cell r="BE133">
            <v>0</v>
          </cell>
          <cell r="BF133">
            <v>1171106.7175304161</v>
          </cell>
          <cell r="BG133" t="str">
            <v/>
          </cell>
          <cell r="BH133" t="str">
            <v/>
          </cell>
          <cell r="BI133" t="str">
            <v/>
          </cell>
          <cell r="BJ133" t="str">
            <v/>
          </cell>
          <cell r="BK133" t="str">
            <v/>
          </cell>
          <cell r="BL133">
            <v>1171106.7175304161</v>
          </cell>
          <cell r="BM133">
            <v>1171106.7175304161</v>
          </cell>
          <cell r="BN133">
            <v>0</v>
          </cell>
          <cell r="BO133">
            <v>1089575.2</v>
          </cell>
          <cell r="BP133">
            <v>957500</v>
          </cell>
          <cell r="BQ133">
            <v>1039031.5175304161</v>
          </cell>
          <cell r="BR133">
            <v>3406.6607132144791</v>
          </cell>
          <cell r="BS133">
            <v>3281.2178390728477</v>
          </cell>
          <cell r="BT133">
            <v>3.8230583976428992E-2</v>
          </cell>
          <cell r="BU133">
            <v>-3.7518462888700048E-3</v>
          </cell>
          <cell r="BV133">
            <v>0</v>
          </cell>
          <cell r="BW133">
            <v>-3754.7406166123537</v>
          </cell>
          <cell r="BX133">
            <v>1167351.9769138037</v>
          </cell>
          <cell r="BY133">
            <v>3755.0058259468974</v>
          </cell>
          <cell r="BZ133" t="str">
            <v>Y</v>
          </cell>
          <cell r="CA133">
            <v>3827.3835308649304</v>
          </cell>
          <cell r="CB133">
            <v>2.9702640144379622E-2</v>
          </cell>
          <cell r="CC133">
            <v>0</v>
          </cell>
          <cell r="CD133">
            <v>1167351.9769138037</v>
          </cell>
        </row>
        <row r="134">
          <cell r="A134">
            <v>281</v>
          </cell>
          <cell r="B134">
            <v>0</v>
          </cell>
          <cell r="C134">
            <v>124679</v>
          </cell>
          <cell r="D134">
            <v>9352922</v>
          </cell>
          <cell r="E134" t="str">
            <v>Rushmere Hall Primary School</v>
          </cell>
          <cell r="F134">
            <v>598</v>
          </cell>
          <cell r="G134">
            <v>598</v>
          </cell>
          <cell r="H134">
            <v>0</v>
          </cell>
          <cell r="I134">
            <v>1658732.4000000001</v>
          </cell>
          <cell r="J134">
            <v>0</v>
          </cell>
          <cell r="K134">
            <v>0</v>
          </cell>
          <cell r="L134">
            <v>30800.000000000007</v>
          </cell>
          <cell r="M134">
            <v>0</v>
          </cell>
          <cell r="N134">
            <v>73041.428571428565</v>
          </cell>
          <cell r="O134">
            <v>0</v>
          </cell>
          <cell r="P134">
            <v>5199.9999999999982</v>
          </cell>
          <cell r="Q134">
            <v>40319.999999999949</v>
          </cell>
          <cell r="R134">
            <v>4679.9999999999982</v>
          </cell>
          <cell r="S134">
            <v>6629.9999999999891</v>
          </cell>
          <cell r="T134">
            <v>420.00000000000119</v>
          </cell>
          <cell r="U134">
            <v>575.00000000000171</v>
          </cell>
          <cell r="V134">
            <v>0</v>
          </cell>
          <cell r="W134">
            <v>0</v>
          </cell>
          <cell r="X134">
            <v>0</v>
          </cell>
          <cell r="Y134">
            <v>0</v>
          </cell>
          <cell r="Z134">
            <v>0</v>
          </cell>
          <cell r="AA134">
            <v>0</v>
          </cell>
          <cell r="AB134">
            <v>30616.900584795327</v>
          </cell>
          <cell r="AC134">
            <v>0</v>
          </cell>
          <cell r="AD134">
            <v>0</v>
          </cell>
          <cell r="AE134">
            <v>204555.29363449669</v>
          </cell>
          <cell r="AF134">
            <v>0</v>
          </cell>
          <cell r="AG134">
            <v>0</v>
          </cell>
          <cell r="AH134">
            <v>0</v>
          </cell>
          <cell r="AI134">
            <v>110000</v>
          </cell>
          <cell r="AJ134">
            <v>0</v>
          </cell>
          <cell r="AK134">
            <v>0</v>
          </cell>
          <cell r="AL134">
            <v>0</v>
          </cell>
          <cell r="AM134">
            <v>36528.834999999999</v>
          </cell>
          <cell r="AN134">
            <v>0</v>
          </cell>
          <cell r="AO134">
            <v>0</v>
          </cell>
          <cell r="AP134">
            <v>0</v>
          </cell>
          <cell r="AQ134">
            <v>0</v>
          </cell>
          <cell r="AR134">
            <v>0</v>
          </cell>
          <cell r="AS134">
            <v>0</v>
          </cell>
          <cell r="AT134">
            <v>0</v>
          </cell>
          <cell r="AU134">
            <v>0</v>
          </cell>
          <cell r="AV134">
            <v>1658732.4000000001</v>
          </cell>
          <cell r="AW134">
            <v>396838.62279072055</v>
          </cell>
          <cell r="AX134">
            <v>146528.83499999999</v>
          </cell>
          <cell r="AY134">
            <v>295387.50792021095</v>
          </cell>
          <cell r="AZ134">
            <v>2202099.8577907206</v>
          </cell>
          <cell r="BA134">
            <v>2165571.0227907207</v>
          </cell>
          <cell r="BB134">
            <v>3500</v>
          </cell>
          <cell r="BC134">
            <v>2093000</v>
          </cell>
          <cell r="BD134">
            <v>0</v>
          </cell>
          <cell r="BE134">
            <v>0</v>
          </cell>
          <cell r="BF134">
            <v>2202099.8577907206</v>
          </cell>
          <cell r="BG134" t="str">
            <v/>
          </cell>
          <cell r="BH134" t="str">
            <v/>
          </cell>
          <cell r="BI134" t="str">
            <v/>
          </cell>
          <cell r="BJ134" t="str">
            <v/>
          </cell>
          <cell r="BK134" t="str">
            <v/>
          </cell>
          <cell r="BL134">
            <v>2202099.8577907206</v>
          </cell>
          <cell r="BM134">
            <v>2202099.8577907206</v>
          </cell>
          <cell r="BN134">
            <v>0</v>
          </cell>
          <cell r="BO134">
            <v>2129528.835</v>
          </cell>
          <cell r="BP134">
            <v>1983000</v>
          </cell>
          <cell r="BQ134">
            <v>2055571.0227907207</v>
          </cell>
          <cell r="BR134">
            <v>3437.4097371082285</v>
          </cell>
          <cell r="BS134">
            <v>3349.798284263959</v>
          </cell>
          <cell r="BT134">
            <v>2.615424733358835E-2</v>
          </cell>
          <cell r="BU134">
            <v>-2.5667072168505597E-3</v>
          </cell>
          <cell r="BV134">
            <v>0</v>
          </cell>
          <cell r="BW134">
            <v>-5141.5749558659281</v>
          </cell>
          <cell r="BX134">
            <v>2196958.2828348549</v>
          </cell>
          <cell r="BY134">
            <v>3612.7582739713293</v>
          </cell>
          <cell r="BZ134" t="str">
            <v>Y</v>
          </cell>
          <cell r="CA134">
            <v>3673.8432823325334</v>
          </cell>
          <cell r="CB134">
            <v>2.1533130602012784E-2</v>
          </cell>
          <cell r="CC134">
            <v>-15900.82</v>
          </cell>
          <cell r="CD134">
            <v>2181057.4628348551</v>
          </cell>
        </row>
        <row r="135">
          <cell r="A135">
            <v>283</v>
          </cell>
          <cell r="B135" t="str">
            <v>Recoupment Academy</v>
          </cell>
          <cell r="C135">
            <v>141819</v>
          </cell>
          <cell r="D135">
            <v>9352158</v>
          </cell>
          <cell r="E135" t="str">
            <v>St Helen's Primary School</v>
          </cell>
          <cell r="F135">
            <v>417</v>
          </cell>
          <cell r="G135">
            <v>417</v>
          </cell>
          <cell r="H135">
            <v>0</v>
          </cell>
          <cell r="I135">
            <v>1156674.6000000001</v>
          </cell>
          <cell r="J135">
            <v>0</v>
          </cell>
          <cell r="K135">
            <v>0</v>
          </cell>
          <cell r="L135">
            <v>22879.999999999913</v>
          </cell>
          <cell r="M135">
            <v>0</v>
          </cell>
          <cell r="N135">
            <v>47180.571428571428</v>
          </cell>
          <cell r="O135">
            <v>0</v>
          </cell>
          <cell r="P135">
            <v>28536.8674698795</v>
          </cell>
          <cell r="Q135">
            <v>18569.060240963878</v>
          </cell>
          <cell r="R135">
            <v>7596.4337349397565</v>
          </cell>
          <cell r="S135">
            <v>5878.1927710843347</v>
          </cell>
          <cell r="T135">
            <v>422.02409638554258</v>
          </cell>
          <cell r="U135">
            <v>1733.3132530120477</v>
          </cell>
          <cell r="V135">
            <v>0</v>
          </cell>
          <cell r="W135">
            <v>0</v>
          </cell>
          <cell r="X135">
            <v>0</v>
          </cell>
          <cell r="Y135">
            <v>0</v>
          </cell>
          <cell r="Z135">
            <v>0</v>
          </cell>
          <cell r="AA135">
            <v>0</v>
          </cell>
          <cell r="AB135">
            <v>56988.058659217859</v>
          </cell>
          <cell r="AC135">
            <v>0</v>
          </cell>
          <cell r="AD135">
            <v>0</v>
          </cell>
          <cell r="AE135">
            <v>152304.8065573771</v>
          </cell>
          <cell r="AF135">
            <v>0</v>
          </cell>
          <cell r="AG135">
            <v>0</v>
          </cell>
          <cell r="AH135">
            <v>0</v>
          </cell>
          <cell r="AI135">
            <v>110000</v>
          </cell>
          <cell r="AJ135">
            <v>0</v>
          </cell>
          <cell r="AK135">
            <v>0</v>
          </cell>
          <cell r="AL135">
            <v>0</v>
          </cell>
          <cell r="AM135">
            <v>6499.6134000000002</v>
          </cell>
          <cell r="AN135">
            <v>0</v>
          </cell>
          <cell r="AO135">
            <v>0</v>
          </cell>
          <cell r="AP135">
            <v>0</v>
          </cell>
          <cell r="AQ135">
            <v>0</v>
          </cell>
          <cell r="AR135">
            <v>0</v>
          </cell>
          <cell r="AS135">
            <v>0</v>
          </cell>
          <cell r="AT135">
            <v>0</v>
          </cell>
          <cell r="AU135">
            <v>0</v>
          </cell>
          <cell r="AV135">
            <v>1156674.6000000001</v>
          </cell>
          <cell r="AW135">
            <v>342089.32821143133</v>
          </cell>
          <cell r="AX135">
            <v>116499.6134</v>
          </cell>
          <cell r="AY135">
            <v>228702.0380547953</v>
          </cell>
          <cell r="AZ135">
            <v>1615263.5416114314</v>
          </cell>
          <cell r="BA135">
            <v>1608763.9282114315</v>
          </cell>
          <cell r="BB135">
            <v>3500</v>
          </cell>
          <cell r="BC135">
            <v>1459500</v>
          </cell>
          <cell r="BD135">
            <v>0</v>
          </cell>
          <cell r="BE135">
            <v>0</v>
          </cell>
          <cell r="BF135">
            <v>1615263.5416114314</v>
          </cell>
          <cell r="BG135" t="str">
            <v/>
          </cell>
          <cell r="BH135" t="str">
            <v/>
          </cell>
          <cell r="BI135" t="str">
            <v/>
          </cell>
          <cell r="BJ135" t="str">
            <v/>
          </cell>
          <cell r="BK135" t="str">
            <v/>
          </cell>
          <cell r="BL135">
            <v>1615263.5416114314</v>
          </cell>
          <cell r="BM135">
            <v>1615263.5416114314</v>
          </cell>
          <cell r="BN135">
            <v>0</v>
          </cell>
          <cell r="BO135">
            <v>1465999.6133999999</v>
          </cell>
          <cell r="BP135">
            <v>1349500</v>
          </cell>
          <cell r="BQ135">
            <v>1498763.9282114315</v>
          </cell>
          <cell r="BR135">
            <v>3594.1581012264546</v>
          </cell>
          <cell r="BS135">
            <v>3449.5407782816228</v>
          </cell>
          <cell r="BT135">
            <v>4.1923644983513558E-2</v>
          </cell>
          <cell r="BU135">
            <v>-4.1142733248405649E-3</v>
          </cell>
          <cell r="BV135">
            <v>0</v>
          </cell>
          <cell r="BW135">
            <v>-5918.2114541331121</v>
          </cell>
          <cell r="BX135">
            <v>1609345.3301572984</v>
          </cell>
          <cell r="BY135">
            <v>3843.7547164443608</v>
          </cell>
          <cell r="BZ135" t="str">
            <v>Y</v>
          </cell>
          <cell r="CA135">
            <v>3859.3413193220586</v>
          </cell>
          <cell r="CB135">
            <v>3.5439658117736084E-2</v>
          </cell>
          <cell r="CC135">
            <v>0</v>
          </cell>
          <cell r="CD135">
            <v>1609345.3301572984</v>
          </cell>
        </row>
        <row r="136">
          <cell r="A136">
            <v>284</v>
          </cell>
          <cell r="B136">
            <v>0</v>
          </cell>
          <cell r="C136">
            <v>124781</v>
          </cell>
          <cell r="D136">
            <v>9353337</v>
          </cell>
          <cell r="E136" t="str">
            <v>St John's Church of England Voluntary Aided Primary School, Ipswich</v>
          </cell>
          <cell r="F136">
            <v>210</v>
          </cell>
          <cell r="G136">
            <v>210</v>
          </cell>
          <cell r="H136">
            <v>0</v>
          </cell>
          <cell r="I136">
            <v>582498</v>
          </cell>
          <cell r="J136">
            <v>0</v>
          </cell>
          <cell r="K136">
            <v>0</v>
          </cell>
          <cell r="L136">
            <v>2199.9999999999991</v>
          </cell>
          <cell r="M136">
            <v>0</v>
          </cell>
          <cell r="N136">
            <v>2699.9999999999991</v>
          </cell>
          <cell r="O136">
            <v>0</v>
          </cell>
          <cell r="P136">
            <v>399.99999999999983</v>
          </cell>
          <cell r="Q136">
            <v>959.99999999999761</v>
          </cell>
          <cell r="R136">
            <v>0</v>
          </cell>
          <cell r="S136">
            <v>389.99999999999983</v>
          </cell>
          <cell r="T136">
            <v>0</v>
          </cell>
          <cell r="U136">
            <v>0</v>
          </cell>
          <cell r="V136">
            <v>0</v>
          </cell>
          <cell r="W136">
            <v>0</v>
          </cell>
          <cell r="X136">
            <v>0</v>
          </cell>
          <cell r="Y136">
            <v>0</v>
          </cell>
          <cell r="Z136">
            <v>0</v>
          </cell>
          <cell r="AA136">
            <v>0</v>
          </cell>
          <cell r="AB136">
            <v>3004.1666666666692</v>
          </cell>
          <cell r="AC136">
            <v>0</v>
          </cell>
          <cell r="AD136">
            <v>0</v>
          </cell>
          <cell r="AE136">
            <v>51846.40449438199</v>
          </cell>
          <cell r="AF136">
            <v>0</v>
          </cell>
          <cell r="AG136">
            <v>0</v>
          </cell>
          <cell r="AH136">
            <v>0</v>
          </cell>
          <cell r="AI136">
            <v>110000</v>
          </cell>
          <cell r="AJ136">
            <v>0</v>
          </cell>
          <cell r="AK136">
            <v>0</v>
          </cell>
          <cell r="AL136">
            <v>0</v>
          </cell>
          <cell r="AM136">
            <v>0</v>
          </cell>
          <cell r="AN136">
            <v>0</v>
          </cell>
          <cell r="AO136">
            <v>0</v>
          </cell>
          <cell r="AP136">
            <v>0</v>
          </cell>
          <cell r="AQ136">
            <v>0</v>
          </cell>
          <cell r="AR136">
            <v>0</v>
          </cell>
          <cell r="AS136">
            <v>0</v>
          </cell>
          <cell r="AT136">
            <v>0</v>
          </cell>
          <cell r="AU136">
            <v>0</v>
          </cell>
          <cell r="AV136">
            <v>582498</v>
          </cell>
          <cell r="AW136">
            <v>61500.571161048654</v>
          </cell>
          <cell r="AX136">
            <v>110000</v>
          </cell>
          <cell r="AY136">
            <v>65170.40449438199</v>
          </cell>
          <cell r="AZ136">
            <v>753998.5711610486</v>
          </cell>
          <cell r="BA136">
            <v>753998.5711610486</v>
          </cell>
          <cell r="BB136">
            <v>3500</v>
          </cell>
          <cell r="BC136">
            <v>735000</v>
          </cell>
          <cell r="BD136">
            <v>0</v>
          </cell>
          <cell r="BE136">
            <v>0</v>
          </cell>
          <cell r="BF136">
            <v>753998.5711610486</v>
          </cell>
          <cell r="BG136" t="str">
            <v/>
          </cell>
          <cell r="BH136" t="str">
            <v/>
          </cell>
          <cell r="BI136" t="str">
            <v/>
          </cell>
          <cell r="BJ136" t="str">
            <v/>
          </cell>
          <cell r="BK136" t="str">
            <v/>
          </cell>
          <cell r="BL136">
            <v>753998.5711610486</v>
          </cell>
          <cell r="BM136">
            <v>753998.5711610486</v>
          </cell>
          <cell r="BN136">
            <v>0</v>
          </cell>
          <cell r="BO136">
            <v>735000</v>
          </cell>
          <cell r="BP136">
            <v>625000</v>
          </cell>
          <cell r="BQ136">
            <v>643998.5711610486</v>
          </cell>
          <cell r="BR136">
            <v>3066.65986267166</v>
          </cell>
          <cell r="BS136">
            <v>2929.6805933649289</v>
          </cell>
          <cell r="BT136">
            <v>4.6755700814948398E-2</v>
          </cell>
          <cell r="BU136">
            <v>-4.5884782375868356E-3</v>
          </cell>
          <cell r="BV136">
            <v>0</v>
          </cell>
          <cell r="BW136">
            <v>-2822.9828856044473</v>
          </cell>
          <cell r="BX136">
            <v>751175.58827544411</v>
          </cell>
          <cell r="BY136">
            <v>3577.0266108354481</v>
          </cell>
          <cell r="BZ136" t="str">
            <v>Y</v>
          </cell>
          <cell r="CA136">
            <v>3577.0266108354481</v>
          </cell>
          <cell r="CB136">
            <v>3.6516582280377019E-2</v>
          </cell>
          <cell r="CC136">
            <v>-5583.9</v>
          </cell>
          <cell r="CD136">
            <v>745591.68827544409</v>
          </cell>
        </row>
        <row r="137">
          <cell r="A137">
            <v>285</v>
          </cell>
          <cell r="B137">
            <v>0</v>
          </cell>
          <cell r="C137">
            <v>124782</v>
          </cell>
          <cell r="D137">
            <v>9353338</v>
          </cell>
          <cell r="E137" t="str">
            <v>St Margaret's Church of England Voluntary Aided Primary School, Ipswich</v>
          </cell>
          <cell r="F137">
            <v>392</v>
          </cell>
          <cell r="G137">
            <v>392</v>
          </cell>
          <cell r="H137">
            <v>0</v>
          </cell>
          <cell r="I137">
            <v>1087329.6000000001</v>
          </cell>
          <cell r="J137">
            <v>0</v>
          </cell>
          <cell r="K137">
            <v>0</v>
          </cell>
          <cell r="L137">
            <v>16720.000000000004</v>
          </cell>
          <cell r="M137">
            <v>0</v>
          </cell>
          <cell r="N137">
            <v>26607.821229050282</v>
          </cell>
          <cell r="O137">
            <v>0</v>
          </cell>
          <cell r="P137">
            <v>20800.000000000033</v>
          </cell>
          <cell r="Q137">
            <v>7439.9999999999973</v>
          </cell>
          <cell r="R137">
            <v>11880.000000000007</v>
          </cell>
          <cell r="S137">
            <v>2730.0000000000064</v>
          </cell>
          <cell r="T137">
            <v>1260.0000000000007</v>
          </cell>
          <cell r="U137">
            <v>1149.9999999999998</v>
          </cell>
          <cell r="V137">
            <v>0</v>
          </cell>
          <cell r="W137">
            <v>0</v>
          </cell>
          <cell r="X137">
            <v>0</v>
          </cell>
          <cell r="Y137">
            <v>0</v>
          </cell>
          <cell r="Z137">
            <v>0</v>
          </cell>
          <cell r="AA137">
            <v>0</v>
          </cell>
          <cell r="AB137">
            <v>42823.030303030275</v>
          </cell>
          <cell r="AC137">
            <v>0</v>
          </cell>
          <cell r="AD137">
            <v>0</v>
          </cell>
          <cell r="AE137">
            <v>112120.02730375428</v>
          </cell>
          <cell r="AF137">
            <v>0</v>
          </cell>
          <cell r="AG137">
            <v>0</v>
          </cell>
          <cell r="AH137">
            <v>0</v>
          </cell>
          <cell r="AI137">
            <v>110000</v>
          </cell>
          <cell r="AJ137">
            <v>0</v>
          </cell>
          <cell r="AK137">
            <v>0</v>
          </cell>
          <cell r="AL137">
            <v>0</v>
          </cell>
          <cell r="AM137">
            <v>0</v>
          </cell>
          <cell r="AN137">
            <v>0</v>
          </cell>
          <cell r="AO137">
            <v>0</v>
          </cell>
          <cell r="AP137">
            <v>0</v>
          </cell>
          <cell r="AQ137">
            <v>0</v>
          </cell>
          <cell r="AR137">
            <v>0</v>
          </cell>
          <cell r="AS137">
            <v>0</v>
          </cell>
          <cell r="AT137">
            <v>0</v>
          </cell>
          <cell r="AU137">
            <v>0</v>
          </cell>
          <cell r="AV137">
            <v>1087329.6000000001</v>
          </cell>
          <cell r="AW137">
            <v>243530.87883583485</v>
          </cell>
          <cell r="AX137">
            <v>110000</v>
          </cell>
          <cell r="AY137">
            <v>166412.93791827944</v>
          </cell>
          <cell r="AZ137">
            <v>1440860.4788358349</v>
          </cell>
          <cell r="BA137">
            <v>1440860.4788358349</v>
          </cell>
          <cell r="BB137">
            <v>3500</v>
          </cell>
          <cell r="BC137">
            <v>1372000</v>
          </cell>
          <cell r="BD137">
            <v>0</v>
          </cell>
          <cell r="BE137">
            <v>0</v>
          </cell>
          <cell r="BF137">
            <v>1440860.4788358349</v>
          </cell>
          <cell r="BG137" t="str">
            <v/>
          </cell>
          <cell r="BH137" t="str">
            <v/>
          </cell>
          <cell r="BI137" t="str">
            <v/>
          </cell>
          <cell r="BJ137" t="str">
            <v/>
          </cell>
          <cell r="BK137" t="str">
            <v/>
          </cell>
          <cell r="BL137">
            <v>1440860.4788358349</v>
          </cell>
          <cell r="BM137">
            <v>1440860.4788358349</v>
          </cell>
          <cell r="BN137">
            <v>0</v>
          </cell>
          <cell r="BO137">
            <v>1372000</v>
          </cell>
          <cell r="BP137">
            <v>1262000</v>
          </cell>
          <cell r="BQ137">
            <v>1330860.4788358349</v>
          </cell>
          <cell r="BR137">
            <v>3395.0522419281501</v>
          </cell>
          <cell r="BS137">
            <v>3195.2705834269664</v>
          </cell>
          <cell r="BT137">
            <v>6.252417542896023E-2</v>
          </cell>
          <cell r="BU137">
            <v>-6.1359537613244986E-3</v>
          </cell>
          <cell r="BV137">
            <v>0</v>
          </cell>
          <cell r="BW137">
            <v>-7685.5647614926611</v>
          </cell>
          <cell r="BX137">
            <v>1433174.9140743422</v>
          </cell>
          <cell r="BY137">
            <v>3656.0584542712813</v>
          </cell>
          <cell r="BZ137" t="str">
            <v>Y</v>
          </cell>
          <cell r="CA137">
            <v>3656.0584542712813</v>
          </cell>
          <cell r="CB137">
            <v>4.3318456697243102E-2</v>
          </cell>
          <cell r="CC137">
            <v>-10423.280000000001</v>
          </cell>
          <cell r="CD137">
            <v>1422751.6340743422</v>
          </cell>
        </row>
        <row r="138">
          <cell r="A138">
            <v>287</v>
          </cell>
          <cell r="B138">
            <v>0</v>
          </cell>
          <cell r="C138">
            <v>124786</v>
          </cell>
          <cell r="D138">
            <v>9353342</v>
          </cell>
          <cell r="E138" t="str">
            <v>St Mark's Catholic Primary School, Ipswich</v>
          </cell>
          <cell r="F138">
            <v>214</v>
          </cell>
          <cell r="G138">
            <v>214</v>
          </cell>
          <cell r="H138">
            <v>0</v>
          </cell>
          <cell r="I138">
            <v>593593.20000000007</v>
          </cell>
          <cell r="J138">
            <v>0</v>
          </cell>
          <cell r="K138">
            <v>0</v>
          </cell>
          <cell r="L138">
            <v>4399.9999999999973</v>
          </cell>
          <cell r="M138">
            <v>0</v>
          </cell>
          <cell r="N138">
            <v>12305</v>
          </cell>
          <cell r="O138">
            <v>0</v>
          </cell>
          <cell r="P138">
            <v>5200.0000000000109</v>
          </cell>
          <cell r="Q138">
            <v>8879.9999999999873</v>
          </cell>
          <cell r="R138">
            <v>6480.0000000000009</v>
          </cell>
          <cell r="S138">
            <v>12870.000000000042</v>
          </cell>
          <cell r="T138">
            <v>4199.9999999999982</v>
          </cell>
          <cell r="U138">
            <v>0</v>
          </cell>
          <cell r="V138">
            <v>0</v>
          </cell>
          <cell r="W138">
            <v>0</v>
          </cell>
          <cell r="X138">
            <v>0</v>
          </cell>
          <cell r="Y138">
            <v>0</v>
          </cell>
          <cell r="Z138">
            <v>0</v>
          </cell>
          <cell r="AA138">
            <v>0</v>
          </cell>
          <cell r="AB138">
            <v>19765.923913043534</v>
          </cell>
          <cell r="AC138">
            <v>0</v>
          </cell>
          <cell r="AD138">
            <v>0</v>
          </cell>
          <cell r="AE138">
            <v>58647.955307262666</v>
          </cell>
          <cell r="AF138">
            <v>0</v>
          </cell>
          <cell r="AG138">
            <v>0</v>
          </cell>
          <cell r="AH138">
            <v>0</v>
          </cell>
          <cell r="AI138">
            <v>110000</v>
          </cell>
          <cell r="AJ138">
            <v>0</v>
          </cell>
          <cell r="AK138">
            <v>0</v>
          </cell>
          <cell r="AL138">
            <v>0</v>
          </cell>
          <cell r="AM138">
            <v>0</v>
          </cell>
          <cell r="AN138">
            <v>0</v>
          </cell>
          <cell r="AO138">
            <v>0</v>
          </cell>
          <cell r="AP138">
            <v>0</v>
          </cell>
          <cell r="AQ138">
            <v>0</v>
          </cell>
          <cell r="AR138">
            <v>0</v>
          </cell>
          <cell r="AS138">
            <v>0</v>
          </cell>
          <cell r="AT138">
            <v>0</v>
          </cell>
          <cell r="AU138">
            <v>0</v>
          </cell>
          <cell r="AV138">
            <v>593593.20000000007</v>
          </cell>
          <cell r="AW138">
            <v>132748.87922030623</v>
          </cell>
          <cell r="AX138">
            <v>110000</v>
          </cell>
          <cell r="AY138">
            <v>95814.455307262688</v>
          </cell>
          <cell r="AZ138">
            <v>836342.07922030636</v>
          </cell>
          <cell r="BA138">
            <v>836342.07922030636</v>
          </cell>
          <cell r="BB138">
            <v>3500</v>
          </cell>
          <cell r="BC138">
            <v>749000</v>
          </cell>
          <cell r="BD138">
            <v>0</v>
          </cell>
          <cell r="BE138">
            <v>0</v>
          </cell>
          <cell r="BF138">
            <v>836342.07922030636</v>
          </cell>
          <cell r="BG138" t="str">
            <v/>
          </cell>
          <cell r="BH138" t="str">
            <v/>
          </cell>
          <cell r="BI138" t="str">
            <v/>
          </cell>
          <cell r="BJ138" t="str">
            <v/>
          </cell>
          <cell r="BK138" t="str">
            <v/>
          </cell>
          <cell r="BL138">
            <v>836342.07922030636</v>
          </cell>
          <cell r="BM138">
            <v>836342.07922030636</v>
          </cell>
          <cell r="BN138">
            <v>0</v>
          </cell>
          <cell r="BO138">
            <v>749000</v>
          </cell>
          <cell r="BP138">
            <v>639000</v>
          </cell>
          <cell r="BQ138">
            <v>726342.07922030636</v>
          </cell>
          <cell r="BR138">
            <v>3394.1218655154503</v>
          </cell>
          <cell r="BS138">
            <v>3509.8005795348836</v>
          </cell>
          <cell r="BT138">
            <v>-3.2958771131880935E-2</v>
          </cell>
          <cell r="BU138">
            <v>1.7958771131880935E-2</v>
          </cell>
          <cell r="BV138">
            <v>0</v>
          </cell>
          <cell r="BW138">
            <v>13488.784939851748</v>
          </cell>
          <cell r="BX138">
            <v>849830.86416015809</v>
          </cell>
          <cell r="BY138">
            <v>3971.1722624306453</v>
          </cell>
          <cell r="BZ138" t="str">
            <v>Y</v>
          </cell>
          <cell r="CA138">
            <v>3971.1722624306453</v>
          </cell>
          <cell r="CB138">
            <v>-1.2497107495395787E-2</v>
          </cell>
          <cell r="CC138">
            <v>-5690.26</v>
          </cell>
          <cell r="CD138">
            <v>844140.60416015808</v>
          </cell>
        </row>
        <row r="139">
          <cell r="A139">
            <v>288</v>
          </cell>
          <cell r="B139">
            <v>0</v>
          </cell>
          <cell r="C139">
            <v>124783</v>
          </cell>
          <cell r="D139">
            <v>9353339</v>
          </cell>
          <cell r="E139" t="str">
            <v>St Matthew's Church of England Voluntary Aided Primary School, Ipswich</v>
          </cell>
          <cell r="F139">
            <v>419</v>
          </cell>
          <cell r="G139">
            <v>419</v>
          </cell>
          <cell r="H139">
            <v>0</v>
          </cell>
          <cell r="I139">
            <v>1162222.2000000002</v>
          </cell>
          <cell r="J139">
            <v>0</v>
          </cell>
          <cell r="K139">
            <v>0</v>
          </cell>
          <cell r="L139">
            <v>22000.000000000044</v>
          </cell>
          <cell r="M139">
            <v>0</v>
          </cell>
          <cell r="N139">
            <v>46566.82808716708</v>
          </cell>
          <cell r="O139">
            <v>0</v>
          </cell>
          <cell r="P139">
            <v>10600.000000000004</v>
          </cell>
          <cell r="Q139">
            <v>12000.000000000024</v>
          </cell>
          <cell r="R139">
            <v>55079.999999999927</v>
          </cell>
          <cell r="S139">
            <v>10530.000000000009</v>
          </cell>
          <cell r="T139">
            <v>2100.0000000000041</v>
          </cell>
          <cell r="U139">
            <v>2300</v>
          </cell>
          <cell r="V139">
            <v>0</v>
          </cell>
          <cell r="W139">
            <v>0</v>
          </cell>
          <cell r="X139">
            <v>0</v>
          </cell>
          <cell r="Y139">
            <v>0</v>
          </cell>
          <cell r="Z139">
            <v>0</v>
          </cell>
          <cell r="AA139">
            <v>0</v>
          </cell>
          <cell r="AB139">
            <v>75134.052924791147</v>
          </cell>
          <cell r="AC139">
            <v>0</v>
          </cell>
          <cell r="AD139">
            <v>0</v>
          </cell>
          <cell r="AE139">
            <v>214797.45337620593</v>
          </cell>
          <cell r="AF139">
            <v>0</v>
          </cell>
          <cell r="AG139">
            <v>0</v>
          </cell>
          <cell r="AH139">
            <v>0</v>
          </cell>
          <cell r="AI139">
            <v>110000</v>
          </cell>
          <cell r="AJ139">
            <v>0</v>
          </cell>
          <cell r="AK139">
            <v>0</v>
          </cell>
          <cell r="AL139">
            <v>0</v>
          </cell>
          <cell r="AM139">
            <v>0</v>
          </cell>
          <cell r="AN139">
            <v>0</v>
          </cell>
          <cell r="AO139">
            <v>0</v>
          </cell>
          <cell r="AP139">
            <v>0</v>
          </cell>
          <cell r="AQ139">
            <v>0</v>
          </cell>
          <cell r="AR139">
            <v>0</v>
          </cell>
          <cell r="AS139">
            <v>0</v>
          </cell>
          <cell r="AT139">
            <v>0</v>
          </cell>
          <cell r="AU139">
            <v>0</v>
          </cell>
          <cell r="AV139">
            <v>1162222.2000000002</v>
          </cell>
          <cell r="AW139">
            <v>451108.3343881641</v>
          </cell>
          <cell r="AX139">
            <v>110000</v>
          </cell>
          <cell r="AY139">
            <v>305384.86741978943</v>
          </cell>
          <cell r="AZ139">
            <v>1723330.5343881643</v>
          </cell>
          <cell r="BA139">
            <v>1723330.5343881643</v>
          </cell>
          <cell r="BB139">
            <v>3500</v>
          </cell>
          <cell r="BC139">
            <v>1466500</v>
          </cell>
          <cell r="BD139">
            <v>0</v>
          </cell>
          <cell r="BE139">
            <v>0</v>
          </cell>
          <cell r="BF139">
            <v>1723330.5343881643</v>
          </cell>
          <cell r="BG139" t="str">
            <v/>
          </cell>
          <cell r="BH139" t="str">
            <v/>
          </cell>
          <cell r="BI139" t="str">
            <v/>
          </cell>
          <cell r="BJ139" t="str">
            <v/>
          </cell>
          <cell r="BK139" t="str">
            <v/>
          </cell>
          <cell r="BL139">
            <v>1723330.5343881643</v>
          </cell>
          <cell r="BM139">
            <v>1723330.5343881643</v>
          </cell>
          <cell r="BN139">
            <v>0</v>
          </cell>
          <cell r="BO139">
            <v>1466500</v>
          </cell>
          <cell r="BP139">
            <v>1356500</v>
          </cell>
          <cell r="BQ139">
            <v>1613330.5343881643</v>
          </cell>
          <cell r="BR139">
            <v>3850.4308696614899</v>
          </cell>
          <cell r="BS139">
            <v>3756.6222206650832</v>
          </cell>
          <cell r="BT139">
            <v>2.4971541849581697E-2</v>
          </cell>
          <cell r="BU139">
            <v>-2.4506396939549539E-3</v>
          </cell>
          <cell r="BV139">
            <v>0</v>
          </cell>
          <cell r="BW139">
            <v>-3857.3674347159699</v>
          </cell>
          <cell r="BX139">
            <v>1719473.1669534482</v>
          </cell>
          <cell r="BY139">
            <v>4103.7545750678955</v>
          </cell>
          <cell r="BZ139" t="str">
            <v>Y</v>
          </cell>
          <cell r="CA139">
            <v>4103.7545750678955</v>
          </cell>
          <cell r="CB139">
            <v>2.1366781099346088E-2</v>
          </cell>
          <cell r="CC139">
            <v>-11141.21</v>
          </cell>
          <cell r="CD139">
            <v>1708331.9569534482</v>
          </cell>
        </row>
        <row r="140">
          <cell r="A140">
            <v>289</v>
          </cell>
          <cell r="B140" t="str">
            <v>Recoupment Academy</v>
          </cell>
          <cell r="C140">
            <v>145382</v>
          </cell>
          <cell r="D140">
            <v>9353340</v>
          </cell>
          <cell r="E140" t="str">
            <v>St Mary's Catholic Primary School, Ipswich</v>
          </cell>
          <cell r="F140">
            <v>213</v>
          </cell>
          <cell r="G140">
            <v>213</v>
          </cell>
          <cell r="H140">
            <v>0</v>
          </cell>
          <cell r="I140">
            <v>590819.4</v>
          </cell>
          <cell r="J140">
            <v>0</v>
          </cell>
          <cell r="K140">
            <v>0</v>
          </cell>
          <cell r="L140">
            <v>4399.9999999999973</v>
          </cell>
          <cell r="M140">
            <v>0</v>
          </cell>
          <cell r="N140">
            <v>8721.8957345971576</v>
          </cell>
          <cell r="O140">
            <v>0</v>
          </cell>
          <cell r="P140">
            <v>2799.9999999999986</v>
          </cell>
          <cell r="Q140">
            <v>1679.9999999999991</v>
          </cell>
          <cell r="R140">
            <v>1800.0000000000023</v>
          </cell>
          <cell r="S140">
            <v>3510.0000000000027</v>
          </cell>
          <cell r="T140">
            <v>0</v>
          </cell>
          <cell r="U140">
            <v>574.99999999999966</v>
          </cell>
          <cell r="V140">
            <v>0</v>
          </cell>
          <cell r="W140">
            <v>0</v>
          </cell>
          <cell r="X140">
            <v>0</v>
          </cell>
          <cell r="Y140">
            <v>0</v>
          </cell>
          <cell r="Z140">
            <v>0</v>
          </cell>
          <cell r="AA140">
            <v>0</v>
          </cell>
          <cell r="AB140">
            <v>23377.62295081971</v>
          </cell>
          <cell r="AC140">
            <v>0</v>
          </cell>
          <cell r="AD140">
            <v>0</v>
          </cell>
          <cell r="AE140">
            <v>39134.561797752729</v>
          </cell>
          <cell r="AF140">
            <v>0</v>
          </cell>
          <cell r="AG140">
            <v>0</v>
          </cell>
          <cell r="AH140">
            <v>0</v>
          </cell>
          <cell r="AI140">
            <v>110000</v>
          </cell>
          <cell r="AJ140">
            <v>0</v>
          </cell>
          <cell r="AK140">
            <v>0</v>
          </cell>
          <cell r="AL140">
            <v>0</v>
          </cell>
          <cell r="AM140">
            <v>0</v>
          </cell>
          <cell r="AN140">
            <v>0</v>
          </cell>
          <cell r="AO140">
            <v>0</v>
          </cell>
          <cell r="AP140">
            <v>0</v>
          </cell>
          <cell r="AQ140">
            <v>0</v>
          </cell>
          <cell r="AR140">
            <v>0</v>
          </cell>
          <cell r="AS140">
            <v>0</v>
          </cell>
          <cell r="AT140">
            <v>0</v>
          </cell>
          <cell r="AU140">
            <v>0</v>
          </cell>
          <cell r="AV140">
            <v>590819.4</v>
          </cell>
          <cell r="AW140">
            <v>85999.0804831696</v>
          </cell>
          <cell r="AX140">
            <v>110000</v>
          </cell>
          <cell r="AY140">
            <v>60877.009665051308</v>
          </cell>
          <cell r="AZ140">
            <v>786818.48048316967</v>
          </cell>
          <cell r="BA140">
            <v>786818.48048316967</v>
          </cell>
          <cell r="BB140">
            <v>3500</v>
          </cell>
          <cell r="BC140">
            <v>745500</v>
          </cell>
          <cell r="BD140">
            <v>0</v>
          </cell>
          <cell r="BE140">
            <v>0</v>
          </cell>
          <cell r="BF140">
            <v>786818.48048316967</v>
          </cell>
          <cell r="BG140" t="str">
            <v/>
          </cell>
          <cell r="BH140" t="str">
            <v/>
          </cell>
          <cell r="BI140" t="str">
            <v/>
          </cell>
          <cell r="BJ140" t="str">
            <v/>
          </cell>
          <cell r="BK140" t="str">
            <v/>
          </cell>
          <cell r="BL140">
            <v>786818.48048316967</v>
          </cell>
          <cell r="BM140">
            <v>786818.48048316955</v>
          </cell>
          <cell r="BN140">
            <v>0</v>
          </cell>
          <cell r="BO140">
            <v>745500</v>
          </cell>
          <cell r="BP140">
            <v>635500</v>
          </cell>
          <cell r="BQ140">
            <v>676818.48048316967</v>
          </cell>
          <cell r="BR140">
            <v>3177.5515515641769</v>
          </cell>
          <cell r="BS140">
            <v>3084.0725353773582</v>
          </cell>
          <cell r="BT140">
            <v>3.0310252146965408E-2</v>
          </cell>
          <cell r="BU140">
            <v>-2.9745663080223881E-3</v>
          </cell>
          <cell r="BV140">
            <v>0</v>
          </cell>
          <cell r="BW140">
            <v>-1954.0147683641337</v>
          </cell>
          <cell r="BX140">
            <v>784864.46571480553</v>
          </cell>
          <cell r="BY140">
            <v>3684.8096981915751</v>
          </cell>
          <cell r="BZ140" t="str">
            <v>Y</v>
          </cell>
          <cell r="CA140">
            <v>3684.8096981915751</v>
          </cell>
          <cell r="CB140">
            <v>2.2722895145499633E-2</v>
          </cell>
          <cell r="CC140">
            <v>0</v>
          </cell>
          <cell r="CD140">
            <v>784864.46571480553</v>
          </cell>
        </row>
        <row r="141">
          <cell r="A141">
            <v>291</v>
          </cell>
          <cell r="B141">
            <v>0</v>
          </cell>
          <cell r="C141">
            <v>124785</v>
          </cell>
          <cell r="D141">
            <v>9353341</v>
          </cell>
          <cell r="E141" t="str">
            <v>St Pancras Catholic Primary School, Ipswich</v>
          </cell>
          <cell r="F141">
            <v>205</v>
          </cell>
          <cell r="G141">
            <v>205</v>
          </cell>
          <cell r="H141">
            <v>0</v>
          </cell>
          <cell r="I141">
            <v>568629</v>
          </cell>
          <cell r="J141">
            <v>0</v>
          </cell>
          <cell r="K141">
            <v>0</v>
          </cell>
          <cell r="L141">
            <v>10120.000000000044</v>
          </cell>
          <cell r="M141">
            <v>0</v>
          </cell>
          <cell r="N141">
            <v>19936.492890995261</v>
          </cell>
          <cell r="O141">
            <v>0</v>
          </cell>
          <cell r="P141">
            <v>1799.9999999999982</v>
          </cell>
          <cell r="Q141">
            <v>1199.9999999999989</v>
          </cell>
          <cell r="R141">
            <v>13680.000000000031</v>
          </cell>
          <cell r="S141">
            <v>26910.00000000004</v>
          </cell>
          <cell r="T141">
            <v>1259.9999999999986</v>
          </cell>
          <cell r="U141">
            <v>0</v>
          </cell>
          <cell r="V141">
            <v>0</v>
          </cell>
          <cell r="W141">
            <v>0</v>
          </cell>
          <cell r="X141">
            <v>0</v>
          </cell>
          <cell r="Y141">
            <v>0</v>
          </cell>
          <cell r="Z141">
            <v>0</v>
          </cell>
          <cell r="AA141">
            <v>0</v>
          </cell>
          <cell r="AB141">
            <v>6598.4375</v>
          </cell>
          <cell r="AC141">
            <v>0</v>
          </cell>
          <cell r="AD141">
            <v>0</v>
          </cell>
          <cell r="AE141">
            <v>86899.03409090903</v>
          </cell>
          <cell r="AF141">
            <v>0</v>
          </cell>
          <cell r="AG141">
            <v>0</v>
          </cell>
          <cell r="AH141">
            <v>0</v>
          </cell>
          <cell r="AI141">
            <v>110000</v>
          </cell>
          <cell r="AJ141">
            <v>0</v>
          </cell>
          <cell r="AK141">
            <v>0</v>
          </cell>
          <cell r="AL141">
            <v>0</v>
          </cell>
          <cell r="AM141">
            <v>0</v>
          </cell>
          <cell r="AN141">
            <v>0</v>
          </cell>
          <cell r="AO141">
            <v>0</v>
          </cell>
          <cell r="AP141">
            <v>0</v>
          </cell>
          <cell r="AQ141">
            <v>0</v>
          </cell>
          <cell r="AR141">
            <v>0</v>
          </cell>
          <cell r="AS141">
            <v>0</v>
          </cell>
          <cell r="AT141">
            <v>0</v>
          </cell>
          <cell r="AU141">
            <v>0</v>
          </cell>
          <cell r="AV141">
            <v>568629</v>
          </cell>
          <cell r="AW141">
            <v>168403.9644819044</v>
          </cell>
          <cell r="AX141">
            <v>110000</v>
          </cell>
          <cell r="AY141">
            <v>134351.28053640673</v>
          </cell>
          <cell r="AZ141">
            <v>847032.9644819044</v>
          </cell>
          <cell r="BA141">
            <v>847032.9644819044</v>
          </cell>
          <cell r="BB141">
            <v>3500</v>
          </cell>
          <cell r="BC141">
            <v>717500</v>
          </cell>
          <cell r="BD141">
            <v>0</v>
          </cell>
          <cell r="BE141">
            <v>0</v>
          </cell>
          <cell r="BF141">
            <v>847032.9644819044</v>
          </cell>
          <cell r="BG141" t="str">
            <v/>
          </cell>
          <cell r="BH141" t="str">
            <v/>
          </cell>
          <cell r="BI141" t="str">
            <v/>
          </cell>
          <cell r="BJ141" t="str">
            <v/>
          </cell>
          <cell r="BK141" t="str">
            <v/>
          </cell>
          <cell r="BL141">
            <v>847032.9644819044</v>
          </cell>
          <cell r="BM141">
            <v>847032.96448190429</v>
          </cell>
          <cell r="BN141">
            <v>0</v>
          </cell>
          <cell r="BO141">
            <v>717500</v>
          </cell>
          <cell r="BP141">
            <v>607500</v>
          </cell>
          <cell r="BQ141">
            <v>737032.9644819044</v>
          </cell>
          <cell r="BR141">
            <v>3595.2827535702654</v>
          </cell>
          <cell r="BS141">
            <v>3572.4072267942583</v>
          </cell>
          <cell r="BT141">
            <v>6.4033928171550267E-3</v>
          </cell>
          <cell r="BU141">
            <v>-6.2841168191498796E-4</v>
          </cell>
          <cell r="BV141">
            <v>0</v>
          </cell>
          <cell r="BW141">
            <v>-460.21319894438273</v>
          </cell>
          <cell r="BX141">
            <v>846572.75128296006</v>
          </cell>
          <cell r="BY141">
            <v>4129.6231769900487</v>
          </cell>
          <cell r="BZ141" t="str">
            <v>Y</v>
          </cell>
          <cell r="CA141">
            <v>4129.6231769900487</v>
          </cell>
          <cell r="CB141">
            <v>7.5389726506189803E-3</v>
          </cell>
          <cell r="CC141">
            <v>-5450.95</v>
          </cell>
          <cell r="CD141">
            <v>841121.80128296011</v>
          </cell>
        </row>
        <row r="142">
          <cell r="A142">
            <v>292</v>
          </cell>
          <cell r="B142" t="str">
            <v>Recoupment Academy</v>
          </cell>
          <cell r="C142">
            <v>140822</v>
          </cell>
          <cell r="D142">
            <v>9352017</v>
          </cell>
          <cell r="E142" t="str">
            <v>Sidegate Primary School</v>
          </cell>
          <cell r="F142">
            <v>653</v>
          </cell>
          <cell r="G142">
            <v>653</v>
          </cell>
          <cell r="H142">
            <v>0</v>
          </cell>
          <cell r="I142">
            <v>1811291.4000000001</v>
          </cell>
          <cell r="J142">
            <v>0</v>
          </cell>
          <cell r="K142">
            <v>0</v>
          </cell>
          <cell r="L142">
            <v>18920.000000000004</v>
          </cell>
          <cell r="M142">
            <v>0</v>
          </cell>
          <cell r="N142">
            <v>50685.718701700156</v>
          </cell>
          <cell r="O142">
            <v>0</v>
          </cell>
          <cell r="P142">
            <v>7021.5053763440919</v>
          </cell>
          <cell r="Q142">
            <v>2888.8479262672804</v>
          </cell>
          <cell r="R142">
            <v>3972.1658986175012</v>
          </cell>
          <cell r="S142">
            <v>2738.3870967741909</v>
          </cell>
          <cell r="T142">
            <v>0</v>
          </cell>
          <cell r="U142">
            <v>0</v>
          </cell>
          <cell r="V142">
            <v>0</v>
          </cell>
          <cell r="W142">
            <v>0</v>
          </cell>
          <cell r="X142">
            <v>0</v>
          </cell>
          <cell r="Y142">
            <v>0</v>
          </cell>
          <cell r="Z142">
            <v>0</v>
          </cell>
          <cell r="AA142">
            <v>0</v>
          </cell>
          <cell r="AB142">
            <v>32852.975133214932</v>
          </cell>
          <cell r="AC142">
            <v>0</v>
          </cell>
          <cell r="AD142">
            <v>0</v>
          </cell>
          <cell r="AE142">
            <v>244492.96448598139</v>
          </cell>
          <cell r="AF142">
            <v>0</v>
          </cell>
          <cell r="AG142">
            <v>0</v>
          </cell>
          <cell r="AH142">
            <v>0</v>
          </cell>
          <cell r="AI142">
            <v>110000</v>
          </cell>
          <cell r="AJ142">
            <v>0</v>
          </cell>
          <cell r="AK142">
            <v>0</v>
          </cell>
          <cell r="AL142">
            <v>0</v>
          </cell>
          <cell r="AM142">
            <v>9925.7662</v>
          </cell>
          <cell r="AN142">
            <v>0</v>
          </cell>
          <cell r="AO142">
            <v>0</v>
          </cell>
          <cell r="AP142">
            <v>0</v>
          </cell>
          <cell r="AQ142">
            <v>0</v>
          </cell>
          <cell r="AR142">
            <v>0</v>
          </cell>
          <cell r="AS142">
            <v>0</v>
          </cell>
          <cell r="AT142">
            <v>0</v>
          </cell>
          <cell r="AU142">
            <v>0</v>
          </cell>
          <cell r="AV142">
            <v>1811291.4000000001</v>
          </cell>
          <cell r="AW142">
            <v>363572.56461889955</v>
          </cell>
          <cell r="AX142">
            <v>119925.7662</v>
          </cell>
          <cell r="AY142">
            <v>297605.27698583301</v>
          </cell>
          <cell r="AZ142">
            <v>2294789.7308188998</v>
          </cell>
          <cell r="BA142">
            <v>2284863.9646188999</v>
          </cell>
          <cell r="BB142">
            <v>3500</v>
          </cell>
          <cell r="BC142">
            <v>2285500</v>
          </cell>
          <cell r="BD142">
            <v>636.03538110014051</v>
          </cell>
          <cell r="BE142">
            <v>0</v>
          </cell>
          <cell r="BF142">
            <v>2295425.7662</v>
          </cell>
          <cell r="BG142" t="str">
            <v/>
          </cell>
          <cell r="BH142" t="str">
            <v/>
          </cell>
          <cell r="BI142" t="str">
            <v/>
          </cell>
          <cell r="BJ142" t="str">
            <v/>
          </cell>
          <cell r="BK142" t="str">
            <v/>
          </cell>
          <cell r="BL142">
            <v>2295425.7662</v>
          </cell>
          <cell r="BM142">
            <v>2295425.7662</v>
          </cell>
          <cell r="BN142">
            <v>0</v>
          </cell>
          <cell r="BO142">
            <v>2295425.7662</v>
          </cell>
          <cell r="BP142">
            <v>2175500</v>
          </cell>
          <cell r="BQ142">
            <v>2175500</v>
          </cell>
          <cell r="BR142">
            <v>3331.5467075038287</v>
          </cell>
          <cell r="BS142">
            <v>3136.4585524922118</v>
          </cell>
          <cell r="BT142">
            <v>6.2200138068651017E-2</v>
          </cell>
          <cell r="BU142">
            <v>-6.104153609684625E-3</v>
          </cell>
          <cell r="BV142">
            <v>0</v>
          </cell>
          <cell r="BW142">
            <v>0</v>
          </cell>
          <cell r="BX142">
            <v>2295425.7662</v>
          </cell>
          <cell r="BY142">
            <v>3500</v>
          </cell>
          <cell r="BZ142" t="str">
            <v>Y</v>
          </cell>
          <cell r="CA142">
            <v>3515.200254517611</v>
          </cell>
          <cell r="CB142">
            <v>5.78629366587462E-2</v>
          </cell>
          <cell r="CC142">
            <v>0</v>
          </cell>
          <cell r="CD142">
            <v>2295425.7662</v>
          </cell>
        </row>
        <row r="143">
          <cell r="A143">
            <v>293</v>
          </cell>
          <cell r="B143" t="str">
            <v>Recoupment Academy</v>
          </cell>
          <cell r="C143">
            <v>144213</v>
          </cell>
          <cell r="D143">
            <v>9352172</v>
          </cell>
          <cell r="E143" t="str">
            <v>Springfield Infant School and Nursery</v>
          </cell>
          <cell r="F143">
            <v>259</v>
          </cell>
          <cell r="G143">
            <v>259</v>
          </cell>
          <cell r="H143">
            <v>0</v>
          </cell>
          <cell r="I143">
            <v>718414.20000000007</v>
          </cell>
          <cell r="J143">
            <v>0</v>
          </cell>
          <cell r="K143">
            <v>0</v>
          </cell>
          <cell r="L143">
            <v>11879.999999999973</v>
          </cell>
          <cell r="M143">
            <v>0</v>
          </cell>
          <cell r="N143">
            <v>23042.068965517243</v>
          </cell>
          <cell r="O143">
            <v>0</v>
          </cell>
          <cell r="P143">
            <v>6000.0000000000082</v>
          </cell>
          <cell r="Q143">
            <v>14879.999999999976</v>
          </cell>
          <cell r="R143">
            <v>7199.9999999999991</v>
          </cell>
          <cell r="S143">
            <v>2340.0000000000036</v>
          </cell>
          <cell r="T143">
            <v>0</v>
          </cell>
          <cell r="U143">
            <v>574.99999999999977</v>
          </cell>
          <cell r="V143">
            <v>0</v>
          </cell>
          <cell r="W143">
            <v>0</v>
          </cell>
          <cell r="X143">
            <v>0</v>
          </cell>
          <cell r="Y143">
            <v>0</v>
          </cell>
          <cell r="Z143">
            <v>0</v>
          </cell>
          <cell r="AA143">
            <v>0</v>
          </cell>
          <cell r="AB143">
            <v>20938.343023255879</v>
          </cell>
          <cell r="AC143">
            <v>0</v>
          </cell>
          <cell r="AD143">
            <v>0</v>
          </cell>
          <cell r="AE143">
            <v>99651.011764705851</v>
          </cell>
          <cell r="AF143">
            <v>0</v>
          </cell>
          <cell r="AG143">
            <v>0</v>
          </cell>
          <cell r="AH143">
            <v>0</v>
          </cell>
          <cell r="AI143">
            <v>110000</v>
          </cell>
          <cell r="AJ143">
            <v>0</v>
          </cell>
          <cell r="AK143">
            <v>0</v>
          </cell>
          <cell r="AL143">
            <v>0</v>
          </cell>
          <cell r="AM143">
            <v>4307.8832999999995</v>
          </cell>
          <cell r="AN143">
            <v>0</v>
          </cell>
          <cell r="AO143">
            <v>0</v>
          </cell>
          <cell r="AP143">
            <v>0</v>
          </cell>
          <cell r="AQ143">
            <v>0</v>
          </cell>
          <cell r="AR143">
            <v>0</v>
          </cell>
          <cell r="AS143">
            <v>0</v>
          </cell>
          <cell r="AT143">
            <v>0</v>
          </cell>
          <cell r="AU143">
            <v>0</v>
          </cell>
          <cell r="AV143">
            <v>718414.20000000007</v>
          </cell>
          <cell r="AW143">
            <v>186506.42375347891</v>
          </cell>
          <cell r="AX143">
            <v>114307.8833</v>
          </cell>
          <cell r="AY143">
            <v>142608.54624746446</v>
          </cell>
          <cell r="AZ143">
            <v>1019228.507053479</v>
          </cell>
          <cell r="BA143">
            <v>1014920.623753479</v>
          </cell>
          <cell r="BB143">
            <v>3500</v>
          </cell>
          <cell r="BC143">
            <v>906500</v>
          </cell>
          <cell r="BD143">
            <v>0</v>
          </cell>
          <cell r="BE143">
            <v>0</v>
          </cell>
          <cell r="BF143">
            <v>1019228.507053479</v>
          </cell>
          <cell r="BG143" t="str">
            <v/>
          </cell>
          <cell r="BH143" t="str">
            <v/>
          </cell>
          <cell r="BI143" t="str">
            <v/>
          </cell>
          <cell r="BJ143" t="str">
            <v/>
          </cell>
          <cell r="BK143" t="str">
            <v/>
          </cell>
          <cell r="BL143">
            <v>1019228.507053479</v>
          </cell>
          <cell r="BM143">
            <v>1019228.5070534791</v>
          </cell>
          <cell r="BN143">
            <v>0</v>
          </cell>
          <cell r="BO143">
            <v>910807.88329999999</v>
          </cell>
          <cell r="BP143">
            <v>796500</v>
          </cell>
          <cell r="BQ143">
            <v>904920.62375347898</v>
          </cell>
          <cell r="BR143">
            <v>3493.9020222142044</v>
          </cell>
          <cell r="BS143">
            <v>3416.0215471264364</v>
          </cell>
          <cell r="BT143">
            <v>2.2798590118168659E-2</v>
          </cell>
          <cell r="BU143">
            <v>-2.2373920780037531E-3</v>
          </cell>
          <cell r="BV143">
            <v>0</v>
          </cell>
          <cell r="BW143">
            <v>-1979.5317028881807</v>
          </cell>
          <cell r="BX143">
            <v>1017248.9753505908</v>
          </cell>
          <cell r="BY143">
            <v>3910.9694673767985</v>
          </cell>
          <cell r="BZ143" t="str">
            <v>Y</v>
          </cell>
          <cell r="CA143">
            <v>3927.6022214308523</v>
          </cell>
          <cell r="CB143">
            <v>1.9196130367874487E-2</v>
          </cell>
          <cell r="CC143">
            <v>0</v>
          </cell>
          <cell r="CD143">
            <v>1017248.9753505908</v>
          </cell>
        </row>
        <row r="144">
          <cell r="A144">
            <v>294</v>
          </cell>
          <cell r="B144" t="str">
            <v>Recoupment Academy</v>
          </cell>
          <cell r="C144">
            <v>124657</v>
          </cell>
          <cell r="D144">
            <v>9352171</v>
          </cell>
          <cell r="E144" t="str">
            <v>Springfield Junior School</v>
          </cell>
          <cell r="F144">
            <v>347</v>
          </cell>
          <cell r="G144">
            <v>347</v>
          </cell>
          <cell r="H144">
            <v>0</v>
          </cell>
          <cell r="I144">
            <v>962508.60000000009</v>
          </cell>
          <cell r="J144">
            <v>0</v>
          </cell>
          <cell r="K144">
            <v>0</v>
          </cell>
          <cell r="L144">
            <v>29480.000000000044</v>
          </cell>
          <cell r="M144">
            <v>0</v>
          </cell>
          <cell r="N144">
            <v>59346.158357771266</v>
          </cell>
          <cell r="O144">
            <v>0</v>
          </cell>
          <cell r="P144">
            <v>6638.2608695652179</v>
          </cell>
          <cell r="Q144">
            <v>22208.000000000025</v>
          </cell>
          <cell r="R144">
            <v>13397.217391304323</v>
          </cell>
          <cell r="S144">
            <v>2745.8260869565265</v>
          </cell>
          <cell r="T144">
            <v>422.43478260869551</v>
          </cell>
          <cell r="U144">
            <v>0</v>
          </cell>
          <cell r="V144">
            <v>0</v>
          </cell>
          <cell r="W144">
            <v>0</v>
          </cell>
          <cell r="X144">
            <v>0</v>
          </cell>
          <cell r="Y144">
            <v>0</v>
          </cell>
          <cell r="Z144">
            <v>0</v>
          </cell>
          <cell r="AA144">
            <v>0</v>
          </cell>
          <cell r="AB144">
            <v>14419.999999999995</v>
          </cell>
          <cell r="AC144">
            <v>0</v>
          </cell>
          <cell r="AD144">
            <v>0</v>
          </cell>
          <cell r="AE144">
            <v>127756.34782608699</v>
          </cell>
          <cell r="AF144">
            <v>0</v>
          </cell>
          <cell r="AG144">
            <v>0</v>
          </cell>
          <cell r="AH144">
            <v>0</v>
          </cell>
          <cell r="AI144">
            <v>110000</v>
          </cell>
          <cell r="AJ144">
            <v>0</v>
          </cell>
          <cell r="AK144">
            <v>0</v>
          </cell>
          <cell r="AL144">
            <v>1000</v>
          </cell>
          <cell r="AM144">
            <v>22841.02548</v>
          </cell>
          <cell r="AN144">
            <v>0</v>
          </cell>
          <cell r="AO144">
            <v>0</v>
          </cell>
          <cell r="AP144">
            <v>0</v>
          </cell>
          <cell r="AQ144">
            <v>0</v>
          </cell>
          <cell r="AR144">
            <v>0</v>
          </cell>
          <cell r="AS144">
            <v>0</v>
          </cell>
          <cell r="AT144">
            <v>0</v>
          </cell>
          <cell r="AU144">
            <v>0</v>
          </cell>
          <cell r="AV144">
            <v>962508.60000000009</v>
          </cell>
          <cell r="AW144">
            <v>276414.24531429308</v>
          </cell>
          <cell r="AX144">
            <v>133841.02548000001</v>
          </cell>
          <cell r="AY144">
            <v>204874.29657019005</v>
          </cell>
          <cell r="AZ144">
            <v>1372763.8707942932</v>
          </cell>
          <cell r="BA144">
            <v>1348922.8453142932</v>
          </cell>
          <cell r="BB144">
            <v>3500</v>
          </cell>
          <cell r="BC144">
            <v>1214500</v>
          </cell>
          <cell r="BD144">
            <v>0</v>
          </cell>
          <cell r="BE144">
            <v>0</v>
          </cell>
          <cell r="BF144">
            <v>1372763.8707942932</v>
          </cell>
          <cell r="BG144" t="str">
            <v/>
          </cell>
          <cell r="BH144" t="str">
            <v/>
          </cell>
          <cell r="BI144" t="str">
            <v/>
          </cell>
          <cell r="BJ144" t="str">
            <v/>
          </cell>
          <cell r="BK144" t="str">
            <v/>
          </cell>
          <cell r="BL144">
            <v>1372763.8707942932</v>
          </cell>
          <cell r="BM144">
            <v>1372763.870794293</v>
          </cell>
          <cell r="BN144">
            <v>0</v>
          </cell>
          <cell r="BO144">
            <v>1238341.0254800001</v>
          </cell>
          <cell r="BP144">
            <v>1105500</v>
          </cell>
          <cell r="BQ144">
            <v>1239922.8453142932</v>
          </cell>
          <cell r="BR144">
            <v>3573.2646839028621</v>
          </cell>
          <cell r="BS144">
            <v>3397.8383666666664</v>
          </cell>
          <cell r="BT144">
            <v>5.162879993267358E-2</v>
          </cell>
          <cell r="BU144">
            <v>-5.0667110276327665E-3</v>
          </cell>
          <cell r="BV144">
            <v>0</v>
          </cell>
          <cell r="BW144">
            <v>-5973.9051975087868</v>
          </cell>
          <cell r="BX144">
            <v>1366789.9655967844</v>
          </cell>
          <cell r="BY144">
            <v>3870.1698562443353</v>
          </cell>
          <cell r="BZ144" t="str">
            <v>Y</v>
          </cell>
          <cell r="CA144">
            <v>3938.8759815469289</v>
          </cell>
          <cell r="CB144">
            <v>4.0702344535290758E-2</v>
          </cell>
          <cell r="CC144">
            <v>0</v>
          </cell>
          <cell r="CD144">
            <v>1366789.9655967844</v>
          </cell>
        </row>
        <row r="145">
          <cell r="A145">
            <v>295</v>
          </cell>
          <cell r="B145" t="str">
            <v>Recoupment Academy</v>
          </cell>
          <cell r="C145">
            <v>141985</v>
          </cell>
          <cell r="D145">
            <v>9352059</v>
          </cell>
          <cell r="E145" t="str">
            <v>Sprites Primary Academy</v>
          </cell>
          <cell r="F145">
            <v>389</v>
          </cell>
          <cell r="G145">
            <v>389</v>
          </cell>
          <cell r="H145">
            <v>0</v>
          </cell>
          <cell r="I145">
            <v>1079008.2000000002</v>
          </cell>
          <cell r="J145">
            <v>0</v>
          </cell>
          <cell r="K145">
            <v>0</v>
          </cell>
          <cell r="L145">
            <v>22879.999999999975</v>
          </cell>
          <cell r="M145">
            <v>0</v>
          </cell>
          <cell r="N145">
            <v>54343.880597014926</v>
          </cell>
          <cell r="O145">
            <v>0</v>
          </cell>
          <cell r="P145">
            <v>14072.351421188614</v>
          </cell>
          <cell r="Q145">
            <v>26053.953488372052</v>
          </cell>
          <cell r="R145">
            <v>20626.046511627857</v>
          </cell>
          <cell r="S145">
            <v>16072.635658914674</v>
          </cell>
          <cell r="T145">
            <v>2955.1937984496089</v>
          </cell>
          <cell r="U145">
            <v>0</v>
          </cell>
          <cell r="V145">
            <v>0</v>
          </cell>
          <cell r="W145">
            <v>0</v>
          </cell>
          <cell r="X145">
            <v>0</v>
          </cell>
          <cell r="Y145">
            <v>0</v>
          </cell>
          <cell r="Z145">
            <v>0</v>
          </cell>
          <cell r="AA145">
            <v>0</v>
          </cell>
          <cell r="AB145">
            <v>8273.4218289085475</v>
          </cell>
          <cell r="AC145">
            <v>0</v>
          </cell>
          <cell r="AD145">
            <v>0</v>
          </cell>
          <cell r="AE145">
            <v>114956.53012048188</v>
          </cell>
          <cell r="AF145">
            <v>0</v>
          </cell>
          <cell r="AG145">
            <v>0</v>
          </cell>
          <cell r="AH145">
            <v>0</v>
          </cell>
          <cell r="AI145">
            <v>110000</v>
          </cell>
          <cell r="AJ145">
            <v>0</v>
          </cell>
          <cell r="AK145">
            <v>0</v>
          </cell>
          <cell r="AL145">
            <v>0</v>
          </cell>
          <cell r="AM145">
            <v>5988.0615200000002</v>
          </cell>
          <cell r="AN145">
            <v>0</v>
          </cell>
          <cell r="AO145">
            <v>0</v>
          </cell>
          <cell r="AP145">
            <v>0</v>
          </cell>
          <cell r="AQ145">
            <v>0</v>
          </cell>
          <cell r="AR145">
            <v>0</v>
          </cell>
          <cell r="AS145">
            <v>0</v>
          </cell>
          <cell r="AT145">
            <v>0</v>
          </cell>
          <cell r="AU145">
            <v>0</v>
          </cell>
          <cell r="AV145">
            <v>1079008.2000000002</v>
          </cell>
          <cell r="AW145">
            <v>280234.01342495816</v>
          </cell>
          <cell r="AX145">
            <v>115988.06152</v>
          </cell>
          <cell r="AY145">
            <v>203457.56085826573</v>
          </cell>
          <cell r="AZ145">
            <v>1475230.2749449583</v>
          </cell>
          <cell r="BA145">
            <v>1469242.2134249583</v>
          </cell>
          <cell r="BB145">
            <v>3500</v>
          </cell>
          <cell r="BC145">
            <v>1361500</v>
          </cell>
          <cell r="BD145">
            <v>0</v>
          </cell>
          <cell r="BE145">
            <v>0</v>
          </cell>
          <cell r="BF145">
            <v>1475230.2749449583</v>
          </cell>
          <cell r="BG145" t="str">
            <v/>
          </cell>
          <cell r="BH145" t="str">
            <v/>
          </cell>
          <cell r="BI145" t="str">
            <v/>
          </cell>
          <cell r="BJ145" t="str">
            <v/>
          </cell>
          <cell r="BK145" t="str">
            <v/>
          </cell>
          <cell r="BL145">
            <v>1475230.2749449583</v>
          </cell>
          <cell r="BM145">
            <v>1475230.2749449585</v>
          </cell>
          <cell r="BN145">
            <v>0</v>
          </cell>
          <cell r="BO145">
            <v>1367488.06152</v>
          </cell>
          <cell r="BP145">
            <v>1251500</v>
          </cell>
          <cell r="BQ145">
            <v>1359242.2134249583</v>
          </cell>
          <cell r="BR145">
            <v>3494.1959214009212</v>
          </cell>
          <cell r="BS145">
            <v>3479.0234745049506</v>
          </cell>
          <cell r="BT145">
            <v>4.3611223112340518E-3</v>
          </cell>
          <cell r="BU145">
            <v>-4.2798876859426952E-4</v>
          </cell>
          <cell r="BV145">
            <v>0</v>
          </cell>
          <cell r="BW145">
            <v>-579.21437640516911</v>
          </cell>
          <cell r="BX145">
            <v>1474651.0605685532</v>
          </cell>
          <cell r="BY145">
            <v>3775.4832880425533</v>
          </cell>
          <cell r="BZ145" t="str">
            <v>Y</v>
          </cell>
          <cell r="CA145">
            <v>3790.8767623870262</v>
          </cell>
          <cell r="CB145">
            <v>6.6581244567602837E-3</v>
          </cell>
          <cell r="CC145">
            <v>0</v>
          </cell>
          <cell r="CD145">
            <v>1474651.0605685532</v>
          </cell>
        </row>
        <row r="146">
          <cell r="A146">
            <v>300</v>
          </cell>
          <cell r="B146">
            <v>0</v>
          </cell>
          <cell r="C146">
            <v>124660</v>
          </cell>
          <cell r="D146">
            <v>9352176</v>
          </cell>
          <cell r="E146" t="str">
            <v>Whitehouse Community Primary School</v>
          </cell>
          <cell r="F146">
            <v>553</v>
          </cell>
          <cell r="G146">
            <v>553</v>
          </cell>
          <cell r="H146">
            <v>0</v>
          </cell>
          <cell r="I146">
            <v>1533911.4000000001</v>
          </cell>
          <cell r="J146">
            <v>0</v>
          </cell>
          <cell r="K146">
            <v>0</v>
          </cell>
          <cell r="L146">
            <v>62920.000000000073</v>
          </cell>
          <cell r="M146">
            <v>0</v>
          </cell>
          <cell r="N146">
            <v>105395.29411764706</v>
          </cell>
          <cell r="O146">
            <v>0</v>
          </cell>
          <cell r="P146">
            <v>17400.000000000044</v>
          </cell>
          <cell r="Q146">
            <v>6959.9999999999964</v>
          </cell>
          <cell r="R146">
            <v>79200.000000000073</v>
          </cell>
          <cell r="S146">
            <v>44850.000000000073</v>
          </cell>
          <cell r="T146">
            <v>1260</v>
          </cell>
          <cell r="U146">
            <v>3450</v>
          </cell>
          <cell r="V146">
            <v>0</v>
          </cell>
          <cell r="W146">
            <v>0</v>
          </cell>
          <cell r="X146">
            <v>0</v>
          </cell>
          <cell r="Y146">
            <v>0</v>
          </cell>
          <cell r="Z146">
            <v>0</v>
          </cell>
          <cell r="AA146">
            <v>0</v>
          </cell>
          <cell r="AB146">
            <v>55614.474248927167</v>
          </cell>
          <cell r="AC146">
            <v>0</v>
          </cell>
          <cell r="AD146">
            <v>0</v>
          </cell>
          <cell r="AE146">
            <v>258814.33644859822</v>
          </cell>
          <cell r="AF146">
            <v>0</v>
          </cell>
          <cell r="AG146">
            <v>0</v>
          </cell>
          <cell r="AH146">
            <v>0</v>
          </cell>
          <cell r="AI146">
            <v>110000</v>
          </cell>
          <cell r="AJ146">
            <v>0</v>
          </cell>
          <cell r="AK146">
            <v>0</v>
          </cell>
          <cell r="AL146">
            <v>0</v>
          </cell>
          <cell r="AM146">
            <v>58150.798439999999</v>
          </cell>
          <cell r="AN146">
            <v>0</v>
          </cell>
          <cell r="AO146">
            <v>0</v>
          </cell>
          <cell r="AP146">
            <v>0</v>
          </cell>
          <cell r="AQ146">
            <v>0</v>
          </cell>
          <cell r="AR146">
            <v>0</v>
          </cell>
          <cell r="AS146">
            <v>0</v>
          </cell>
          <cell r="AT146">
            <v>0</v>
          </cell>
          <cell r="AU146">
            <v>0</v>
          </cell>
          <cell r="AV146">
            <v>1533911.4000000001</v>
          </cell>
          <cell r="AW146">
            <v>635864.10481517261</v>
          </cell>
          <cell r="AX146">
            <v>168150.79843999998</v>
          </cell>
          <cell r="AY146">
            <v>429530.98350742186</v>
          </cell>
          <cell r="AZ146">
            <v>2337926.3032551729</v>
          </cell>
          <cell r="BA146">
            <v>2279775.5048151729</v>
          </cell>
          <cell r="BB146">
            <v>3500</v>
          </cell>
          <cell r="BC146">
            <v>1935500</v>
          </cell>
          <cell r="BD146">
            <v>0</v>
          </cell>
          <cell r="BE146">
            <v>0</v>
          </cell>
          <cell r="BF146">
            <v>2337926.3032551729</v>
          </cell>
          <cell r="BG146" t="str">
            <v/>
          </cell>
          <cell r="BH146" t="str">
            <v/>
          </cell>
          <cell r="BI146" t="str">
            <v/>
          </cell>
          <cell r="BJ146" t="str">
            <v/>
          </cell>
          <cell r="BK146" t="str">
            <v/>
          </cell>
          <cell r="BL146">
            <v>2337926.3032551729</v>
          </cell>
          <cell r="BM146">
            <v>2337926.3032551724</v>
          </cell>
          <cell r="BN146">
            <v>0</v>
          </cell>
          <cell r="BO146">
            <v>1993650.79844</v>
          </cell>
          <cell r="BP146">
            <v>1825500</v>
          </cell>
          <cell r="BQ146">
            <v>2169775.5048151729</v>
          </cell>
          <cell r="BR146">
            <v>3923.6446741684863</v>
          </cell>
          <cell r="BS146">
            <v>3961.5125967863892</v>
          </cell>
          <cell r="BT146">
            <v>-9.5589554981149478E-3</v>
          </cell>
          <cell r="BU146">
            <v>0</v>
          </cell>
          <cell r="BV146">
            <v>0</v>
          </cell>
          <cell r="BW146">
            <v>0</v>
          </cell>
          <cell r="BX146">
            <v>2337926.3032551729</v>
          </cell>
          <cell r="BY146">
            <v>4122.5596832100773</v>
          </cell>
          <cell r="BZ146" t="str">
            <v>Y</v>
          </cell>
          <cell r="CA146">
            <v>4227.7148340961539</v>
          </cell>
          <cell r="CB146">
            <v>-3.5106159888639299E-3</v>
          </cell>
          <cell r="CC146">
            <v>-14704.27</v>
          </cell>
          <cell r="CD146">
            <v>2323222.0332551729</v>
          </cell>
        </row>
        <row r="147">
          <cell r="A147">
            <v>303</v>
          </cell>
          <cell r="B147" t="str">
            <v>Recoupment Academy</v>
          </cell>
          <cell r="C147">
            <v>141849</v>
          </cell>
          <cell r="D147">
            <v>9352927</v>
          </cell>
          <cell r="E147" t="str">
            <v>Whitton Community Primary School</v>
          </cell>
          <cell r="F147">
            <v>317</v>
          </cell>
          <cell r="G147">
            <v>317</v>
          </cell>
          <cell r="H147">
            <v>0</v>
          </cell>
          <cell r="I147">
            <v>879294.60000000009</v>
          </cell>
          <cell r="J147">
            <v>0</v>
          </cell>
          <cell r="K147">
            <v>0</v>
          </cell>
          <cell r="L147">
            <v>37400.000000000044</v>
          </cell>
          <cell r="M147">
            <v>0</v>
          </cell>
          <cell r="N147">
            <v>88486.892307692309</v>
          </cell>
          <cell r="O147">
            <v>0</v>
          </cell>
          <cell r="P147">
            <v>2199.9999999999968</v>
          </cell>
          <cell r="Q147">
            <v>3120.0000000000018</v>
          </cell>
          <cell r="R147">
            <v>42119.999999999964</v>
          </cell>
          <cell r="S147">
            <v>51480</v>
          </cell>
          <cell r="T147">
            <v>419.99999999999955</v>
          </cell>
          <cell r="U147">
            <v>0</v>
          </cell>
          <cell r="V147">
            <v>0</v>
          </cell>
          <cell r="W147">
            <v>0</v>
          </cell>
          <cell r="X147">
            <v>0</v>
          </cell>
          <cell r="Y147">
            <v>0</v>
          </cell>
          <cell r="Z147">
            <v>0</v>
          </cell>
          <cell r="AA147">
            <v>0</v>
          </cell>
          <cell r="AB147">
            <v>23241.163194444427</v>
          </cell>
          <cell r="AC147">
            <v>0</v>
          </cell>
          <cell r="AD147">
            <v>0</v>
          </cell>
          <cell r="AE147">
            <v>141125.03787878799</v>
          </cell>
          <cell r="AF147">
            <v>0</v>
          </cell>
          <cell r="AG147">
            <v>0</v>
          </cell>
          <cell r="AH147">
            <v>0</v>
          </cell>
          <cell r="AI147">
            <v>110000</v>
          </cell>
          <cell r="AJ147">
            <v>0</v>
          </cell>
          <cell r="AK147">
            <v>0</v>
          </cell>
          <cell r="AL147">
            <v>0</v>
          </cell>
          <cell r="AM147">
            <v>3701.0094800000002</v>
          </cell>
          <cell r="AN147">
            <v>0</v>
          </cell>
          <cell r="AO147">
            <v>0</v>
          </cell>
          <cell r="AP147">
            <v>0</v>
          </cell>
          <cell r="AQ147">
            <v>0</v>
          </cell>
          <cell r="AR147">
            <v>0</v>
          </cell>
          <cell r="AS147">
            <v>0</v>
          </cell>
          <cell r="AT147">
            <v>0</v>
          </cell>
          <cell r="AU147">
            <v>0</v>
          </cell>
          <cell r="AV147">
            <v>879294.60000000009</v>
          </cell>
          <cell r="AW147">
            <v>389593.09338092478</v>
          </cell>
          <cell r="AX147">
            <v>113701.00947999999</v>
          </cell>
          <cell r="AY147">
            <v>263737.48403263418</v>
          </cell>
          <cell r="AZ147">
            <v>1382588.7028609249</v>
          </cell>
          <cell r="BA147">
            <v>1378887.6933809249</v>
          </cell>
          <cell r="BB147">
            <v>3500</v>
          </cell>
          <cell r="BC147">
            <v>1109500</v>
          </cell>
          <cell r="BD147">
            <v>0</v>
          </cell>
          <cell r="BE147">
            <v>0</v>
          </cell>
          <cell r="BF147">
            <v>1382588.7028609249</v>
          </cell>
          <cell r="BG147" t="str">
            <v/>
          </cell>
          <cell r="BH147" t="str">
            <v/>
          </cell>
          <cell r="BI147" t="str">
            <v/>
          </cell>
          <cell r="BJ147" t="str">
            <v/>
          </cell>
          <cell r="BK147" t="str">
            <v/>
          </cell>
          <cell r="BL147">
            <v>1382588.7028609249</v>
          </cell>
          <cell r="BM147">
            <v>1382588.7028609249</v>
          </cell>
          <cell r="BN147">
            <v>0</v>
          </cell>
          <cell r="BO147">
            <v>1113201.00948</v>
          </cell>
          <cell r="BP147">
            <v>999500</v>
          </cell>
          <cell r="BQ147">
            <v>1268887.6933809249</v>
          </cell>
          <cell r="BR147">
            <v>4002.80029457705</v>
          </cell>
          <cell r="BS147">
            <v>4094.4568975460124</v>
          </cell>
          <cell r="BT147">
            <v>-2.2385533725827304E-2</v>
          </cell>
          <cell r="BU147">
            <v>7.3855337258273042E-3</v>
          </cell>
          <cell r="BV147">
            <v>0</v>
          </cell>
          <cell r="BW147">
            <v>9586.0005933298216</v>
          </cell>
          <cell r="BX147">
            <v>1392174.7034542547</v>
          </cell>
          <cell r="BY147">
            <v>4380.0431986569547</v>
          </cell>
          <cell r="BZ147" t="str">
            <v>Y</v>
          </cell>
          <cell r="CA147">
            <v>4391.7183074266704</v>
          </cell>
          <cell r="CB147">
            <v>-1.1539599208912121E-2</v>
          </cell>
          <cell r="CC147">
            <v>0</v>
          </cell>
          <cell r="CD147">
            <v>1392174.7034542547</v>
          </cell>
        </row>
        <row r="148">
          <cell r="A148">
            <v>307</v>
          </cell>
          <cell r="B148">
            <v>0</v>
          </cell>
          <cell r="C148">
            <v>131962</v>
          </cell>
          <cell r="D148">
            <v>9352929</v>
          </cell>
          <cell r="E148" t="str">
            <v>Cedarwood Primary School</v>
          </cell>
          <cell r="F148">
            <v>419</v>
          </cell>
          <cell r="G148">
            <v>419</v>
          </cell>
          <cell r="H148">
            <v>0</v>
          </cell>
          <cell r="I148">
            <v>1162222.2000000002</v>
          </cell>
          <cell r="J148">
            <v>0</v>
          </cell>
          <cell r="K148">
            <v>0</v>
          </cell>
          <cell r="L148">
            <v>8360.0000000000055</v>
          </cell>
          <cell r="M148">
            <v>0</v>
          </cell>
          <cell r="N148">
            <v>12509.567307692307</v>
          </cell>
          <cell r="O148">
            <v>0</v>
          </cell>
          <cell r="P148">
            <v>200.0000000000004</v>
          </cell>
          <cell r="Q148">
            <v>240.00000000000048</v>
          </cell>
          <cell r="R148">
            <v>0</v>
          </cell>
          <cell r="S148">
            <v>0</v>
          </cell>
          <cell r="T148">
            <v>0</v>
          </cell>
          <cell r="U148">
            <v>0</v>
          </cell>
          <cell r="V148">
            <v>0</v>
          </cell>
          <cell r="W148">
            <v>0</v>
          </cell>
          <cell r="X148">
            <v>0</v>
          </cell>
          <cell r="Y148">
            <v>0</v>
          </cell>
          <cell r="Z148">
            <v>0</v>
          </cell>
          <cell r="AA148">
            <v>0</v>
          </cell>
          <cell r="AB148">
            <v>6630.2653631284866</v>
          </cell>
          <cell r="AC148">
            <v>0</v>
          </cell>
          <cell r="AD148">
            <v>0</v>
          </cell>
          <cell r="AE148">
            <v>115799.79718309877</v>
          </cell>
          <cell r="AF148">
            <v>0</v>
          </cell>
          <cell r="AG148">
            <v>0</v>
          </cell>
          <cell r="AH148">
            <v>0</v>
          </cell>
          <cell r="AI148">
            <v>110000</v>
          </cell>
          <cell r="AJ148">
            <v>0</v>
          </cell>
          <cell r="AK148">
            <v>0</v>
          </cell>
          <cell r="AL148">
            <v>0</v>
          </cell>
          <cell r="AM148">
            <v>50888.445999999996</v>
          </cell>
          <cell r="AN148">
            <v>0</v>
          </cell>
          <cell r="AO148">
            <v>0</v>
          </cell>
          <cell r="AP148">
            <v>0</v>
          </cell>
          <cell r="AQ148">
            <v>0</v>
          </cell>
          <cell r="AR148">
            <v>0</v>
          </cell>
          <cell r="AS148">
            <v>0</v>
          </cell>
          <cell r="AT148">
            <v>0</v>
          </cell>
          <cell r="AU148">
            <v>0</v>
          </cell>
          <cell r="AV148">
            <v>1162222.2000000002</v>
          </cell>
          <cell r="AW148">
            <v>143739.62985391956</v>
          </cell>
          <cell r="AX148">
            <v>160888.446</v>
          </cell>
          <cell r="AY148">
            <v>136453.58083694492</v>
          </cell>
          <cell r="AZ148">
            <v>1466850.2758539198</v>
          </cell>
          <cell r="BA148">
            <v>1415961.8298539198</v>
          </cell>
          <cell r="BB148">
            <v>3500</v>
          </cell>
          <cell r="BC148">
            <v>1466500</v>
          </cell>
          <cell r="BD148">
            <v>50538.1701460802</v>
          </cell>
          <cell r="BE148">
            <v>0</v>
          </cell>
          <cell r="BF148">
            <v>1517388.446</v>
          </cell>
          <cell r="BG148" t="str">
            <v/>
          </cell>
          <cell r="BH148" t="str">
            <v/>
          </cell>
          <cell r="BI148" t="str">
            <v/>
          </cell>
          <cell r="BJ148" t="str">
            <v/>
          </cell>
          <cell r="BK148" t="str">
            <v/>
          </cell>
          <cell r="BL148">
            <v>1517388.446</v>
          </cell>
          <cell r="BM148">
            <v>1517388.4459999998</v>
          </cell>
          <cell r="BN148">
            <v>0</v>
          </cell>
          <cell r="BO148">
            <v>1517388.446</v>
          </cell>
          <cell r="BP148">
            <v>1356500</v>
          </cell>
          <cell r="BQ148">
            <v>1356500</v>
          </cell>
          <cell r="BR148">
            <v>3237.470167064439</v>
          </cell>
          <cell r="BS148">
            <v>3033.6561743341404</v>
          </cell>
          <cell r="BT148">
            <v>6.7184275678516522E-2</v>
          </cell>
          <cell r="BU148">
            <v>-6.5932834175452789E-3</v>
          </cell>
          <cell r="BV148">
            <v>0</v>
          </cell>
          <cell r="BW148">
            <v>0</v>
          </cell>
          <cell r="BX148">
            <v>1517388.446</v>
          </cell>
          <cell r="BY148">
            <v>3500</v>
          </cell>
          <cell r="BZ148" t="str">
            <v>Y</v>
          </cell>
          <cell r="CA148">
            <v>3621.452138424821</v>
          </cell>
          <cell r="CB148">
            <v>5.8729485577865281E-2</v>
          </cell>
          <cell r="CC148">
            <v>-11141.21</v>
          </cell>
          <cell r="CD148">
            <v>1506247.236</v>
          </cell>
        </row>
        <row r="149">
          <cell r="A149">
            <v>308</v>
          </cell>
          <cell r="B149">
            <v>0</v>
          </cell>
          <cell r="C149">
            <v>124705</v>
          </cell>
          <cell r="D149">
            <v>9353042</v>
          </cell>
          <cell r="E149" t="str">
            <v>Kersey Church of England Voluntary Controlled Primary School</v>
          </cell>
          <cell r="F149">
            <v>69</v>
          </cell>
          <cell r="G149">
            <v>69</v>
          </cell>
          <cell r="H149">
            <v>0</v>
          </cell>
          <cell r="I149">
            <v>191392.2</v>
          </cell>
          <cell r="J149">
            <v>0</v>
          </cell>
          <cell r="K149">
            <v>0</v>
          </cell>
          <cell r="L149">
            <v>2639.9999999999991</v>
          </cell>
          <cell r="M149">
            <v>0</v>
          </cell>
          <cell r="N149">
            <v>3477.6000000000004</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5976.1016949152536</v>
          </cell>
          <cell r="AF149">
            <v>0</v>
          </cell>
          <cell r="AG149">
            <v>0</v>
          </cell>
          <cell r="AH149">
            <v>0</v>
          </cell>
          <cell r="AI149">
            <v>110000</v>
          </cell>
          <cell r="AJ149">
            <v>25000</v>
          </cell>
          <cell r="AK149">
            <v>0</v>
          </cell>
          <cell r="AL149">
            <v>0</v>
          </cell>
          <cell r="AM149">
            <v>3108.9035600000002</v>
          </cell>
          <cell r="AN149">
            <v>0</v>
          </cell>
          <cell r="AO149">
            <v>0</v>
          </cell>
          <cell r="AP149">
            <v>0</v>
          </cell>
          <cell r="AQ149">
            <v>5022</v>
          </cell>
          <cell r="AR149">
            <v>0</v>
          </cell>
          <cell r="AS149">
            <v>0</v>
          </cell>
          <cell r="AT149">
            <v>0</v>
          </cell>
          <cell r="AU149">
            <v>0</v>
          </cell>
          <cell r="AV149">
            <v>191392.2</v>
          </cell>
          <cell r="AW149">
            <v>12093.701694915253</v>
          </cell>
          <cell r="AX149">
            <v>143130.90356000001</v>
          </cell>
          <cell r="AY149">
            <v>19033.901694915254</v>
          </cell>
          <cell r="AZ149">
            <v>346616.80525491526</v>
          </cell>
          <cell r="BA149">
            <v>343507.90169491526</v>
          </cell>
          <cell r="BB149">
            <v>3500</v>
          </cell>
          <cell r="BC149">
            <v>241500</v>
          </cell>
          <cell r="BD149">
            <v>0</v>
          </cell>
          <cell r="BE149">
            <v>0</v>
          </cell>
          <cell r="BF149">
            <v>346616.80525491526</v>
          </cell>
          <cell r="BG149" t="str">
            <v/>
          </cell>
          <cell r="BH149" t="str">
            <v/>
          </cell>
          <cell r="BI149" t="str">
            <v/>
          </cell>
          <cell r="BJ149" t="str">
            <v/>
          </cell>
          <cell r="BK149" t="str">
            <v/>
          </cell>
          <cell r="BL149">
            <v>346616.80525491526</v>
          </cell>
          <cell r="BM149">
            <v>346616.80525491526</v>
          </cell>
          <cell r="BN149">
            <v>0</v>
          </cell>
          <cell r="BO149">
            <v>244608.90356000001</v>
          </cell>
          <cell r="BP149">
            <v>106500</v>
          </cell>
          <cell r="BQ149">
            <v>208507.90169491526</v>
          </cell>
          <cell r="BR149">
            <v>3021.8536477523949</v>
          </cell>
          <cell r="BS149">
            <v>2790.7249181818183</v>
          </cell>
          <cell r="BT149">
            <v>8.2820319575301934E-2</v>
          </cell>
          <cell r="BU149">
            <v>-8.1277625482572783E-3</v>
          </cell>
          <cell r="BV149">
            <v>0</v>
          </cell>
          <cell r="BW149">
            <v>-1565.0821136015711</v>
          </cell>
          <cell r="BX149">
            <v>345051.72314131371</v>
          </cell>
          <cell r="BY149">
            <v>4955.6930374103431</v>
          </cell>
          <cell r="BZ149" t="str">
            <v>Y</v>
          </cell>
          <cell r="CA149">
            <v>5000.7496107436773</v>
          </cell>
          <cell r="CB149">
            <v>9.1038227778069247E-2</v>
          </cell>
          <cell r="CC149">
            <v>-1834.71</v>
          </cell>
          <cell r="CD149">
            <v>343217.01314131368</v>
          </cell>
        </row>
        <row r="150">
          <cell r="A150">
            <v>309</v>
          </cell>
          <cell r="B150">
            <v>0</v>
          </cell>
          <cell r="C150">
            <v>124593</v>
          </cell>
          <cell r="D150">
            <v>9352089</v>
          </cell>
          <cell r="E150" t="str">
            <v>Heath Primary School, Kesgrave</v>
          </cell>
          <cell r="F150">
            <v>599</v>
          </cell>
          <cell r="G150">
            <v>599</v>
          </cell>
          <cell r="H150">
            <v>0</v>
          </cell>
          <cell r="I150">
            <v>1661506.2000000002</v>
          </cell>
          <cell r="J150">
            <v>0</v>
          </cell>
          <cell r="K150">
            <v>0</v>
          </cell>
          <cell r="L150">
            <v>13640.000000000011</v>
          </cell>
          <cell r="M150">
            <v>0</v>
          </cell>
          <cell r="N150">
            <v>35756.63265306122</v>
          </cell>
          <cell r="O150">
            <v>0</v>
          </cell>
          <cell r="P150">
            <v>0</v>
          </cell>
          <cell r="Q150">
            <v>1932.9075630252096</v>
          </cell>
          <cell r="R150">
            <v>724.84033613445467</v>
          </cell>
          <cell r="S150">
            <v>392.62184873949508</v>
          </cell>
          <cell r="T150">
            <v>422.82352941176396</v>
          </cell>
          <cell r="U150">
            <v>0</v>
          </cell>
          <cell r="V150">
            <v>0</v>
          </cell>
          <cell r="W150">
            <v>0</v>
          </cell>
          <cell r="X150">
            <v>0</v>
          </cell>
          <cell r="Y150">
            <v>0</v>
          </cell>
          <cell r="Z150">
            <v>0</v>
          </cell>
          <cell r="AA150">
            <v>0</v>
          </cell>
          <cell r="AB150">
            <v>13336.757518796989</v>
          </cell>
          <cell r="AC150">
            <v>0</v>
          </cell>
          <cell r="AD150">
            <v>0</v>
          </cell>
          <cell r="AE150">
            <v>177958.72093023275</v>
          </cell>
          <cell r="AF150">
            <v>0</v>
          </cell>
          <cell r="AG150">
            <v>0</v>
          </cell>
          <cell r="AH150">
            <v>0</v>
          </cell>
          <cell r="AI150">
            <v>110000</v>
          </cell>
          <cell r="AJ150">
            <v>0</v>
          </cell>
          <cell r="AK150">
            <v>0</v>
          </cell>
          <cell r="AL150">
            <v>0</v>
          </cell>
          <cell r="AM150">
            <v>41567.294999999998</v>
          </cell>
          <cell r="AN150">
            <v>0</v>
          </cell>
          <cell r="AO150">
            <v>0</v>
          </cell>
          <cell r="AP150">
            <v>0</v>
          </cell>
          <cell r="AQ150">
            <v>0</v>
          </cell>
          <cell r="AR150">
            <v>0</v>
          </cell>
          <cell r="AS150">
            <v>0</v>
          </cell>
          <cell r="AT150">
            <v>0</v>
          </cell>
          <cell r="AU150">
            <v>0</v>
          </cell>
          <cell r="AV150">
            <v>1661506.2000000002</v>
          </cell>
          <cell r="AW150">
            <v>244165.3043794019</v>
          </cell>
          <cell r="AX150">
            <v>151567.29499999998</v>
          </cell>
          <cell r="AY150">
            <v>214392.63389541884</v>
          </cell>
          <cell r="AZ150">
            <v>2057238.7993794021</v>
          </cell>
          <cell r="BA150">
            <v>2015671.5043794021</v>
          </cell>
          <cell r="BB150">
            <v>3500</v>
          </cell>
          <cell r="BC150">
            <v>2096500</v>
          </cell>
          <cell r="BD150">
            <v>80828.495620597852</v>
          </cell>
          <cell r="BE150">
            <v>0</v>
          </cell>
          <cell r="BF150">
            <v>2138067.2949999999</v>
          </cell>
          <cell r="BG150" t="str">
            <v/>
          </cell>
          <cell r="BH150" t="str">
            <v/>
          </cell>
          <cell r="BI150" t="str">
            <v/>
          </cell>
          <cell r="BJ150" t="str">
            <v/>
          </cell>
          <cell r="BK150" t="str">
            <v/>
          </cell>
          <cell r="BL150">
            <v>2138067.2949999999</v>
          </cell>
          <cell r="BM150">
            <v>2138067.2949999999</v>
          </cell>
          <cell r="BN150">
            <v>0</v>
          </cell>
          <cell r="BO150">
            <v>2138067.2949999999</v>
          </cell>
          <cell r="BP150">
            <v>1986500</v>
          </cell>
          <cell r="BQ150">
            <v>1986500</v>
          </cell>
          <cell r="BR150">
            <v>3316.3606010016692</v>
          </cell>
          <cell r="BS150">
            <v>3112.925170068027</v>
          </cell>
          <cell r="BT150">
            <v>6.5351853905693646E-2</v>
          </cell>
          <cell r="BU150">
            <v>-6.413454492299229E-3</v>
          </cell>
          <cell r="BV150">
            <v>0</v>
          </cell>
          <cell r="BW150">
            <v>0</v>
          </cell>
          <cell r="BX150">
            <v>2138067.2949999999</v>
          </cell>
          <cell r="BY150">
            <v>3500</v>
          </cell>
          <cell r="BZ150" t="str">
            <v>Y</v>
          </cell>
          <cell r="CA150">
            <v>3569.3944824707846</v>
          </cell>
          <cell r="CB150">
            <v>5.9428408302586222E-2</v>
          </cell>
          <cell r="CC150">
            <v>-15927.41</v>
          </cell>
          <cell r="CD150">
            <v>2122139.8849999998</v>
          </cell>
        </row>
        <row r="151">
          <cell r="A151">
            <v>310</v>
          </cell>
          <cell r="B151">
            <v>0</v>
          </cell>
          <cell r="C151">
            <v>124595</v>
          </cell>
          <cell r="D151">
            <v>9352092</v>
          </cell>
          <cell r="E151" t="str">
            <v>Bealings School</v>
          </cell>
          <cell r="F151">
            <v>107</v>
          </cell>
          <cell r="G151">
            <v>107</v>
          </cell>
          <cell r="H151">
            <v>0</v>
          </cell>
          <cell r="I151">
            <v>296796.60000000003</v>
          </cell>
          <cell r="J151">
            <v>0</v>
          </cell>
          <cell r="K151">
            <v>0</v>
          </cell>
          <cell r="L151">
            <v>2199.9999999999986</v>
          </cell>
          <cell r="M151">
            <v>0</v>
          </cell>
          <cell r="N151">
            <v>2699.9999999999986</v>
          </cell>
          <cell r="O151">
            <v>0</v>
          </cell>
          <cell r="P151">
            <v>201.88679245283012</v>
          </cell>
          <cell r="Q151">
            <v>242.26415094339615</v>
          </cell>
          <cell r="R151">
            <v>0</v>
          </cell>
          <cell r="S151">
            <v>0</v>
          </cell>
          <cell r="T151">
            <v>0</v>
          </cell>
          <cell r="U151">
            <v>0</v>
          </cell>
          <cell r="V151">
            <v>0</v>
          </cell>
          <cell r="W151">
            <v>0</v>
          </cell>
          <cell r="X151">
            <v>0</v>
          </cell>
          <cell r="Y151">
            <v>0</v>
          </cell>
          <cell r="Z151">
            <v>0</v>
          </cell>
          <cell r="AA151">
            <v>0</v>
          </cell>
          <cell r="AB151">
            <v>619.15730337078776</v>
          </cell>
          <cell r="AC151">
            <v>0</v>
          </cell>
          <cell r="AD151">
            <v>0</v>
          </cell>
          <cell r="AE151">
            <v>33449.458823529356</v>
          </cell>
          <cell r="AF151">
            <v>0</v>
          </cell>
          <cell r="AG151">
            <v>0</v>
          </cell>
          <cell r="AH151">
            <v>0</v>
          </cell>
          <cell r="AI151">
            <v>110000</v>
          </cell>
          <cell r="AJ151">
            <v>0</v>
          </cell>
          <cell r="AK151">
            <v>0</v>
          </cell>
          <cell r="AL151">
            <v>0</v>
          </cell>
          <cell r="AM151">
            <v>7039.0249999999996</v>
          </cell>
          <cell r="AN151">
            <v>0</v>
          </cell>
          <cell r="AO151">
            <v>0</v>
          </cell>
          <cell r="AP151">
            <v>0</v>
          </cell>
          <cell r="AQ151">
            <v>0</v>
          </cell>
          <cell r="AR151">
            <v>0</v>
          </cell>
          <cell r="AS151">
            <v>0</v>
          </cell>
          <cell r="AT151">
            <v>0</v>
          </cell>
          <cell r="AU151">
            <v>0</v>
          </cell>
          <cell r="AV151">
            <v>296796.60000000003</v>
          </cell>
          <cell r="AW151">
            <v>39412.767070296366</v>
          </cell>
          <cell r="AX151">
            <v>117039.02499999999</v>
          </cell>
          <cell r="AY151">
            <v>46120.534295227466</v>
          </cell>
          <cell r="AZ151">
            <v>453248.39207029645</v>
          </cell>
          <cell r="BA151">
            <v>446209.36707029643</v>
          </cell>
          <cell r="BB151">
            <v>3500</v>
          </cell>
          <cell r="BC151">
            <v>374500</v>
          </cell>
          <cell r="BD151">
            <v>0</v>
          </cell>
          <cell r="BE151">
            <v>0</v>
          </cell>
          <cell r="BF151">
            <v>453248.39207029645</v>
          </cell>
          <cell r="BG151" t="str">
            <v/>
          </cell>
          <cell r="BH151" t="str">
            <v/>
          </cell>
          <cell r="BI151" t="str">
            <v/>
          </cell>
          <cell r="BJ151" t="str">
            <v/>
          </cell>
          <cell r="BK151" t="str">
            <v/>
          </cell>
          <cell r="BL151">
            <v>453248.39207029645</v>
          </cell>
          <cell r="BM151">
            <v>453248.39207029634</v>
          </cell>
          <cell r="BN151">
            <v>0</v>
          </cell>
          <cell r="BO151">
            <v>381539.02500000002</v>
          </cell>
          <cell r="BP151">
            <v>264500</v>
          </cell>
          <cell r="BQ151">
            <v>336209.36707029643</v>
          </cell>
          <cell r="BR151">
            <v>3142.1436174794057</v>
          </cell>
          <cell r="BS151">
            <v>2998.670881188119</v>
          </cell>
          <cell r="BT151">
            <v>4.7845442856483365E-2</v>
          </cell>
          <cell r="BU151">
            <v>-4.6954225792395646E-3</v>
          </cell>
          <cell r="BV151">
            <v>0</v>
          </cell>
          <cell r="BW151">
            <v>-1506.5628850665619</v>
          </cell>
          <cell r="BX151">
            <v>451741.8291852299</v>
          </cell>
          <cell r="BY151">
            <v>4156.1009736937376</v>
          </cell>
          <cell r="BZ151" t="str">
            <v>Y</v>
          </cell>
          <cell r="CA151">
            <v>4221.8862540675691</v>
          </cell>
          <cell r="CB151">
            <v>1.5859918935910988E-2</v>
          </cell>
          <cell r="CC151">
            <v>-2845.13</v>
          </cell>
          <cell r="CD151">
            <v>448896.6991852299</v>
          </cell>
        </row>
        <row r="152">
          <cell r="A152">
            <v>311</v>
          </cell>
          <cell r="B152">
            <v>0</v>
          </cell>
          <cell r="C152">
            <v>124681</v>
          </cell>
          <cell r="D152">
            <v>9352924</v>
          </cell>
          <cell r="E152" t="str">
            <v>Birchwood Primary School</v>
          </cell>
          <cell r="F152">
            <v>211</v>
          </cell>
          <cell r="G152">
            <v>211</v>
          </cell>
          <cell r="H152">
            <v>0</v>
          </cell>
          <cell r="I152">
            <v>585271.80000000005</v>
          </cell>
          <cell r="J152">
            <v>0</v>
          </cell>
          <cell r="K152">
            <v>0</v>
          </cell>
          <cell r="L152">
            <v>879.99999999999989</v>
          </cell>
          <cell r="M152">
            <v>0</v>
          </cell>
          <cell r="N152">
            <v>5374.5283018867922</v>
          </cell>
          <cell r="O152">
            <v>0</v>
          </cell>
          <cell r="P152">
            <v>200.00000000000017</v>
          </cell>
          <cell r="Q152">
            <v>0</v>
          </cell>
          <cell r="R152">
            <v>0</v>
          </cell>
          <cell r="S152">
            <v>0</v>
          </cell>
          <cell r="T152">
            <v>0</v>
          </cell>
          <cell r="U152">
            <v>0</v>
          </cell>
          <cell r="V152">
            <v>0</v>
          </cell>
          <cell r="W152">
            <v>0</v>
          </cell>
          <cell r="X152">
            <v>0</v>
          </cell>
          <cell r="Y152">
            <v>0</v>
          </cell>
          <cell r="Z152">
            <v>0</v>
          </cell>
          <cell r="AA152">
            <v>0</v>
          </cell>
          <cell r="AB152">
            <v>4802.8729281767946</v>
          </cell>
          <cell r="AC152">
            <v>0</v>
          </cell>
          <cell r="AD152">
            <v>0</v>
          </cell>
          <cell r="AE152">
            <v>55416.379888268231</v>
          </cell>
          <cell r="AF152">
            <v>0</v>
          </cell>
          <cell r="AG152">
            <v>0</v>
          </cell>
          <cell r="AH152">
            <v>0</v>
          </cell>
          <cell r="AI152">
            <v>110000</v>
          </cell>
          <cell r="AJ152">
            <v>0</v>
          </cell>
          <cell r="AK152">
            <v>0</v>
          </cell>
          <cell r="AL152">
            <v>0</v>
          </cell>
          <cell r="AM152">
            <v>22565.759999999998</v>
          </cell>
          <cell r="AN152">
            <v>0</v>
          </cell>
          <cell r="AO152">
            <v>0</v>
          </cell>
          <cell r="AP152">
            <v>0</v>
          </cell>
          <cell r="AQ152">
            <v>0</v>
          </cell>
          <cell r="AR152">
            <v>0</v>
          </cell>
          <cell r="AS152">
            <v>0</v>
          </cell>
          <cell r="AT152">
            <v>0</v>
          </cell>
          <cell r="AU152">
            <v>0</v>
          </cell>
          <cell r="AV152">
            <v>585271.80000000005</v>
          </cell>
          <cell r="AW152">
            <v>66673.781118331826</v>
          </cell>
          <cell r="AX152">
            <v>132565.76000000001</v>
          </cell>
          <cell r="AY152">
            <v>68642.64403921162</v>
          </cell>
          <cell r="AZ152">
            <v>784511.34111833188</v>
          </cell>
          <cell r="BA152">
            <v>761945.58111833187</v>
          </cell>
          <cell r="BB152">
            <v>3500</v>
          </cell>
          <cell r="BC152">
            <v>738500</v>
          </cell>
          <cell r="BD152">
            <v>0</v>
          </cell>
          <cell r="BE152">
            <v>0</v>
          </cell>
          <cell r="BF152">
            <v>784511.34111833188</v>
          </cell>
          <cell r="BG152" t="str">
            <v/>
          </cell>
          <cell r="BH152" t="str">
            <v/>
          </cell>
          <cell r="BI152" t="str">
            <v/>
          </cell>
          <cell r="BJ152" t="str">
            <v/>
          </cell>
          <cell r="BK152" t="str">
            <v/>
          </cell>
          <cell r="BL152">
            <v>784511.34111833188</v>
          </cell>
          <cell r="BM152">
            <v>784511.34111833177</v>
          </cell>
          <cell r="BN152">
            <v>0</v>
          </cell>
          <cell r="BO152">
            <v>761065.76</v>
          </cell>
          <cell r="BP152">
            <v>628500</v>
          </cell>
          <cell r="BQ152">
            <v>651945.58111833187</v>
          </cell>
          <cell r="BR152">
            <v>3089.7894839731366</v>
          </cell>
          <cell r="BS152">
            <v>2960.6112712264153</v>
          </cell>
          <cell r="BT152">
            <v>4.3632277564494323E-2</v>
          </cell>
          <cell r="BU152">
            <v>-4.2819539130300489E-3</v>
          </cell>
          <cell r="BV152">
            <v>0</v>
          </cell>
          <cell r="BW152">
            <v>-2674.8894147534402</v>
          </cell>
          <cell r="BX152">
            <v>781836.45170357847</v>
          </cell>
          <cell r="BY152">
            <v>3598.4392971733578</v>
          </cell>
          <cell r="BZ152" t="str">
            <v>Y</v>
          </cell>
          <cell r="CA152">
            <v>3705.3860270311775</v>
          </cell>
          <cell r="CB152">
            <v>3.3975573134643167E-2</v>
          </cell>
          <cell r="CC152">
            <v>-5610.49</v>
          </cell>
          <cell r="CD152">
            <v>776225.96170357848</v>
          </cell>
        </row>
        <row r="153">
          <cell r="A153">
            <v>312</v>
          </cell>
          <cell r="B153" t="str">
            <v>Recoupment Academy</v>
          </cell>
          <cell r="C153">
            <v>142018</v>
          </cell>
          <cell r="D153">
            <v>9352090</v>
          </cell>
          <cell r="E153" t="str">
            <v>Martlesham Primary Academy</v>
          </cell>
          <cell r="F153">
            <v>88</v>
          </cell>
          <cell r="G153">
            <v>88</v>
          </cell>
          <cell r="H153">
            <v>0</v>
          </cell>
          <cell r="I153">
            <v>244094.40000000002</v>
          </cell>
          <cell r="J153">
            <v>0</v>
          </cell>
          <cell r="K153">
            <v>0</v>
          </cell>
          <cell r="L153">
            <v>1760.0000000000016</v>
          </cell>
          <cell r="M153">
            <v>0</v>
          </cell>
          <cell r="N153">
            <v>10454.4</v>
          </cell>
          <cell r="O153">
            <v>0</v>
          </cell>
          <cell r="P153">
            <v>0</v>
          </cell>
          <cell r="Q153">
            <v>0</v>
          </cell>
          <cell r="R153">
            <v>360.00000000000119</v>
          </cell>
          <cell r="S153">
            <v>1170.0000000000005</v>
          </cell>
          <cell r="T153">
            <v>0</v>
          </cell>
          <cell r="U153">
            <v>0</v>
          </cell>
          <cell r="V153">
            <v>0</v>
          </cell>
          <cell r="W153">
            <v>0</v>
          </cell>
          <cell r="X153">
            <v>0</v>
          </cell>
          <cell r="Y153">
            <v>0</v>
          </cell>
          <cell r="Z153">
            <v>0</v>
          </cell>
          <cell r="AA153">
            <v>0</v>
          </cell>
          <cell r="AB153">
            <v>1699.5</v>
          </cell>
          <cell r="AC153">
            <v>0</v>
          </cell>
          <cell r="AD153">
            <v>0</v>
          </cell>
          <cell r="AE153">
            <v>38891.243243243211</v>
          </cell>
          <cell r="AF153">
            <v>0</v>
          </cell>
          <cell r="AG153">
            <v>0</v>
          </cell>
          <cell r="AH153">
            <v>0</v>
          </cell>
          <cell r="AI153">
            <v>110000</v>
          </cell>
          <cell r="AJ153">
            <v>0</v>
          </cell>
          <cell r="AK153">
            <v>0</v>
          </cell>
          <cell r="AL153">
            <v>0</v>
          </cell>
          <cell r="AM153">
            <v>2191.3213000000001</v>
          </cell>
          <cell r="AN153">
            <v>0</v>
          </cell>
          <cell r="AO153">
            <v>0</v>
          </cell>
          <cell r="AP153">
            <v>0</v>
          </cell>
          <cell r="AQ153">
            <v>0</v>
          </cell>
          <cell r="AR153">
            <v>0</v>
          </cell>
          <cell r="AS153">
            <v>0</v>
          </cell>
          <cell r="AT153">
            <v>0</v>
          </cell>
          <cell r="AU153">
            <v>0</v>
          </cell>
          <cell r="AV153">
            <v>244094.40000000002</v>
          </cell>
          <cell r="AW153">
            <v>54335.143243243212</v>
          </cell>
          <cell r="AX153">
            <v>112191.3213</v>
          </cell>
          <cell r="AY153">
            <v>55762.443243243215</v>
          </cell>
          <cell r="AZ153">
            <v>410620.86454324325</v>
          </cell>
          <cell r="BA153">
            <v>408429.54324324324</v>
          </cell>
          <cell r="BB153">
            <v>3500</v>
          </cell>
          <cell r="BC153">
            <v>308000</v>
          </cell>
          <cell r="BD153">
            <v>0</v>
          </cell>
          <cell r="BE153">
            <v>0</v>
          </cell>
          <cell r="BF153">
            <v>410620.86454324325</v>
          </cell>
          <cell r="BG153" t="str">
            <v/>
          </cell>
          <cell r="BH153" t="str">
            <v/>
          </cell>
          <cell r="BI153" t="str">
            <v/>
          </cell>
          <cell r="BJ153" t="str">
            <v/>
          </cell>
          <cell r="BK153" t="str">
            <v/>
          </cell>
          <cell r="BL153">
            <v>410620.86454324325</v>
          </cell>
          <cell r="BM153">
            <v>410620.86454324325</v>
          </cell>
          <cell r="BN153">
            <v>0</v>
          </cell>
          <cell r="BO153">
            <v>310191.32130000001</v>
          </cell>
          <cell r="BP153">
            <v>198000</v>
          </cell>
          <cell r="BQ153">
            <v>298429.54324324324</v>
          </cell>
          <cell r="BR153">
            <v>3391.2448095823097</v>
          </cell>
          <cell r="BS153">
            <v>3202.3484224489794</v>
          </cell>
          <cell r="BT153">
            <v>5.8986831604311438E-2</v>
          </cell>
          <cell r="BU153">
            <v>-5.7888083892017926E-3</v>
          </cell>
          <cell r="BV153">
            <v>0</v>
          </cell>
          <cell r="BW153">
            <v>-1631.3247643457405</v>
          </cell>
          <cell r="BX153">
            <v>408989.53977889754</v>
          </cell>
          <cell r="BY153">
            <v>4622.7070281692904</v>
          </cell>
          <cell r="BZ153" t="str">
            <v>Y</v>
          </cell>
          <cell r="CA153">
            <v>4647.6084065783807</v>
          </cell>
          <cell r="CB153">
            <v>6.9232647986396056E-2</v>
          </cell>
          <cell r="CC153">
            <v>0</v>
          </cell>
          <cell r="CD153">
            <v>408989.53977889754</v>
          </cell>
        </row>
        <row r="154">
          <cell r="A154">
            <v>313</v>
          </cell>
          <cell r="B154">
            <v>0</v>
          </cell>
          <cell r="C154">
            <v>124625</v>
          </cell>
          <cell r="D154">
            <v>9352132</v>
          </cell>
          <cell r="E154" t="str">
            <v>Gorseland Primary School</v>
          </cell>
          <cell r="F154">
            <v>453</v>
          </cell>
          <cell r="G154">
            <v>453</v>
          </cell>
          <cell r="H154">
            <v>0</v>
          </cell>
          <cell r="I154">
            <v>1256531.4000000001</v>
          </cell>
          <cell r="J154">
            <v>0</v>
          </cell>
          <cell r="K154">
            <v>0</v>
          </cell>
          <cell r="L154">
            <v>13407.174887892379</v>
          </cell>
          <cell r="M154">
            <v>0</v>
          </cell>
          <cell r="N154">
            <v>20431.015801354402</v>
          </cell>
          <cell r="O154">
            <v>0</v>
          </cell>
          <cell r="P154">
            <v>406.27802690583002</v>
          </cell>
          <cell r="Q154">
            <v>731.30044843049347</v>
          </cell>
          <cell r="R154">
            <v>365.65022421524611</v>
          </cell>
          <cell r="S154">
            <v>1188.3632286995519</v>
          </cell>
          <cell r="T154">
            <v>0</v>
          </cell>
          <cell r="U154">
            <v>0</v>
          </cell>
          <cell r="V154">
            <v>0</v>
          </cell>
          <cell r="W154">
            <v>0</v>
          </cell>
          <cell r="X154">
            <v>0</v>
          </cell>
          <cell r="Y154">
            <v>0</v>
          </cell>
          <cell r="Z154">
            <v>0</v>
          </cell>
          <cell r="AA154">
            <v>0</v>
          </cell>
          <cell r="AB154">
            <v>4835.1295336787634</v>
          </cell>
          <cell r="AC154">
            <v>0</v>
          </cell>
          <cell r="AD154">
            <v>0</v>
          </cell>
          <cell r="AE154">
            <v>165516.34196891211</v>
          </cell>
          <cell r="AF154">
            <v>0</v>
          </cell>
          <cell r="AG154">
            <v>0</v>
          </cell>
          <cell r="AH154">
            <v>0</v>
          </cell>
          <cell r="AI154">
            <v>110000</v>
          </cell>
          <cell r="AJ154">
            <v>0</v>
          </cell>
          <cell r="AK154">
            <v>0</v>
          </cell>
          <cell r="AL154">
            <v>0</v>
          </cell>
          <cell r="AM154">
            <v>46353.832000000002</v>
          </cell>
          <cell r="AN154">
            <v>0</v>
          </cell>
          <cell r="AO154">
            <v>0</v>
          </cell>
          <cell r="AP154">
            <v>0</v>
          </cell>
          <cell r="AQ154">
            <v>0</v>
          </cell>
          <cell r="AR154">
            <v>0</v>
          </cell>
          <cell r="AS154">
            <v>0</v>
          </cell>
          <cell r="AT154">
            <v>0</v>
          </cell>
          <cell r="AU154">
            <v>0</v>
          </cell>
          <cell r="AV154">
            <v>1256531.4000000001</v>
          </cell>
          <cell r="AW154">
            <v>206881.25412008876</v>
          </cell>
          <cell r="AX154">
            <v>156353.83199999999</v>
          </cell>
          <cell r="AY154">
            <v>193780.23327766106</v>
          </cell>
          <cell r="AZ154">
            <v>1619766.486120089</v>
          </cell>
          <cell r="BA154">
            <v>1573412.654120089</v>
          </cell>
          <cell r="BB154">
            <v>3500</v>
          </cell>
          <cell r="BC154">
            <v>1585500</v>
          </cell>
          <cell r="BD154">
            <v>12087.345879910979</v>
          </cell>
          <cell r="BE154">
            <v>0</v>
          </cell>
          <cell r="BF154">
            <v>1631853.8319999999</v>
          </cell>
          <cell r="BG154" t="str">
            <v/>
          </cell>
          <cell r="BH154" t="str">
            <v/>
          </cell>
          <cell r="BI154" t="str">
            <v/>
          </cell>
          <cell r="BJ154" t="str">
            <v/>
          </cell>
          <cell r="BK154" t="str">
            <v/>
          </cell>
          <cell r="BL154">
            <v>1631853.8319999999</v>
          </cell>
          <cell r="BM154">
            <v>1631853.8319999999</v>
          </cell>
          <cell r="BN154">
            <v>0</v>
          </cell>
          <cell r="BO154">
            <v>1631853.8319999999</v>
          </cell>
          <cell r="BP154">
            <v>1475500</v>
          </cell>
          <cell r="BQ154">
            <v>1475500</v>
          </cell>
          <cell r="BR154">
            <v>3257.1743929359823</v>
          </cell>
          <cell r="BS154">
            <v>3058.8483310810811</v>
          </cell>
          <cell r="BT154">
            <v>6.4836840663102524E-2</v>
          </cell>
          <cell r="BU154">
            <v>-6.3629124832070907E-3</v>
          </cell>
          <cell r="BV154">
            <v>0</v>
          </cell>
          <cell r="BW154">
            <v>0</v>
          </cell>
          <cell r="BX154">
            <v>1631853.8319999999</v>
          </cell>
          <cell r="BY154">
            <v>3500</v>
          </cell>
          <cell r="BZ154" t="str">
            <v>Y</v>
          </cell>
          <cell r="CA154">
            <v>3602.3263399558496</v>
          </cell>
          <cell r="CB154">
            <v>5.6788309963567984E-2</v>
          </cell>
          <cell r="CC154">
            <v>-12045.27</v>
          </cell>
          <cell r="CD154">
            <v>1619808.5619999999</v>
          </cell>
        </row>
        <row r="155">
          <cell r="A155">
            <v>314</v>
          </cell>
          <cell r="B155">
            <v>0</v>
          </cell>
          <cell r="C155">
            <v>124597</v>
          </cell>
          <cell r="D155">
            <v>9352095</v>
          </cell>
          <cell r="E155" t="str">
            <v>Melton Primary School</v>
          </cell>
          <cell r="F155">
            <v>168</v>
          </cell>
          <cell r="G155">
            <v>168</v>
          </cell>
          <cell r="H155">
            <v>0</v>
          </cell>
          <cell r="I155">
            <v>465998.4</v>
          </cell>
          <cell r="J155">
            <v>0</v>
          </cell>
          <cell r="K155">
            <v>0</v>
          </cell>
          <cell r="L155">
            <v>11880.000000000022</v>
          </cell>
          <cell r="M155">
            <v>0</v>
          </cell>
          <cell r="N155">
            <v>27271.656441717791</v>
          </cell>
          <cell r="O155">
            <v>0</v>
          </cell>
          <cell r="P155">
            <v>600.00000000000148</v>
          </cell>
          <cell r="Q155">
            <v>0</v>
          </cell>
          <cell r="R155">
            <v>359.99999999999989</v>
          </cell>
          <cell r="S155">
            <v>0</v>
          </cell>
          <cell r="T155">
            <v>0</v>
          </cell>
          <cell r="U155">
            <v>0</v>
          </cell>
          <cell r="V155">
            <v>0</v>
          </cell>
          <cell r="W155">
            <v>0</v>
          </cell>
          <cell r="X155">
            <v>0</v>
          </cell>
          <cell r="Y155">
            <v>0</v>
          </cell>
          <cell r="Z155">
            <v>0</v>
          </cell>
          <cell r="AA155">
            <v>0</v>
          </cell>
          <cell r="AB155">
            <v>1169.189189189188</v>
          </cell>
          <cell r="AC155">
            <v>0</v>
          </cell>
          <cell r="AD155">
            <v>0</v>
          </cell>
          <cell r="AE155">
            <v>79886.333333333372</v>
          </cell>
          <cell r="AF155">
            <v>0</v>
          </cell>
          <cell r="AG155">
            <v>0</v>
          </cell>
          <cell r="AH155">
            <v>0</v>
          </cell>
          <cell r="AI155">
            <v>110000</v>
          </cell>
          <cell r="AJ155">
            <v>0</v>
          </cell>
          <cell r="AK155">
            <v>0</v>
          </cell>
          <cell r="AL155">
            <v>0</v>
          </cell>
          <cell r="AM155">
            <v>15112.865880000001</v>
          </cell>
          <cell r="AN155">
            <v>0</v>
          </cell>
          <cell r="AO155">
            <v>0</v>
          </cell>
          <cell r="AP155">
            <v>0</v>
          </cell>
          <cell r="AQ155">
            <v>0</v>
          </cell>
          <cell r="AR155">
            <v>0</v>
          </cell>
          <cell r="AS155">
            <v>0</v>
          </cell>
          <cell r="AT155">
            <v>0</v>
          </cell>
          <cell r="AU155">
            <v>0</v>
          </cell>
          <cell r="AV155">
            <v>465998.4</v>
          </cell>
          <cell r="AW155">
            <v>121167.17896424037</v>
          </cell>
          <cell r="AX155">
            <v>125112.86588</v>
          </cell>
          <cell r="AY155">
            <v>109941.16155419228</v>
          </cell>
          <cell r="AZ155">
            <v>712278.44484424032</v>
          </cell>
          <cell r="BA155">
            <v>697165.57896424027</v>
          </cell>
          <cell r="BB155">
            <v>3500</v>
          </cell>
          <cell r="BC155">
            <v>588000</v>
          </cell>
          <cell r="BD155">
            <v>0</v>
          </cell>
          <cell r="BE155">
            <v>0</v>
          </cell>
          <cell r="BF155">
            <v>712278.44484424032</v>
          </cell>
          <cell r="BG155" t="str">
            <v/>
          </cell>
          <cell r="BH155" t="str">
            <v/>
          </cell>
          <cell r="BI155" t="str">
            <v/>
          </cell>
          <cell r="BJ155" t="str">
            <v/>
          </cell>
          <cell r="BK155" t="str">
            <v/>
          </cell>
          <cell r="BL155">
            <v>712278.44484424032</v>
          </cell>
          <cell r="BM155">
            <v>712278.44484424032</v>
          </cell>
          <cell r="BN155">
            <v>0</v>
          </cell>
          <cell r="BO155">
            <v>603112.86588000006</v>
          </cell>
          <cell r="BP155">
            <v>478000.00000000006</v>
          </cell>
          <cell r="BQ155">
            <v>587165.57896424027</v>
          </cell>
          <cell r="BR155">
            <v>3495.0332081204779</v>
          </cell>
          <cell r="BS155">
            <v>3340.2620691358024</v>
          </cell>
          <cell r="BT155">
            <v>4.6335028743633294E-2</v>
          </cell>
          <cell r="BU155">
            <v>-4.5471946163225634E-3</v>
          </cell>
          <cell r="BV155">
            <v>0</v>
          </cell>
          <cell r="BW155">
            <v>-2551.7220452439724</v>
          </cell>
          <cell r="BX155">
            <v>709726.72279899637</v>
          </cell>
          <cell r="BY155">
            <v>4134.606291184502</v>
          </cell>
          <cell r="BZ155" t="str">
            <v>Y</v>
          </cell>
          <cell r="CA155">
            <v>4224.5638261845024</v>
          </cell>
          <cell r="CB155">
            <v>2.7735496951569516E-2</v>
          </cell>
          <cell r="CC155">
            <v>-4467.12</v>
          </cell>
          <cell r="CD155">
            <v>705259.60279899638</v>
          </cell>
        </row>
        <row r="156">
          <cell r="A156">
            <v>316</v>
          </cell>
          <cell r="B156" t="str">
            <v>Recoupment Academy</v>
          </cell>
          <cell r="C156">
            <v>142994</v>
          </cell>
          <cell r="D156">
            <v>9353097</v>
          </cell>
          <cell r="E156" t="str">
            <v>Nacton Church of England Primary School</v>
          </cell>
          <cell r="F156">
            <v>99</v>
          </cell>
          <cell r="G156">
            <v>99</v>
          </cell>
          <cell r="H156">
            <v>0</v>
          </cell>
          <cell r="I156">
            <v>274606.2</v>
          </cell>
          <cell r="J156">
            <v>0</v>
          </cell>
          <cell r="K156">
            <v>0</v>
          </cell>
          <cell r="L156">
            <v>1319.9999999999998</v>
          </cell>
          <cell r="M156">
            <v>0</v>
          </cell>
          <cell r="N156">
            <v>3857.9381443298967</v>
          </cell>
          <cell r="O156">
            <v>0</v>
          </cell>
          <cell r="P156">
            <v>1799.9999999999995</v>
          </cell>
          <cell r="Q156">
            <v>2399.9999999999995</v>
          </cell>
          <cell r="R156">
            <v>1079.9999999999998</v>
          </cell>
          <cell r="S156">
            <v>389.99999999999994</v>
          </cell>
          <cell r="T156">
            <v>0</v>
          </cell>
          <cell r="U156">
            <v>0</v>
          </cell>
          <cell r="V156">
            <v>0</v>
          </cell>
          <cell r="W156">
            <v>0</v>
          </cell>
          <cell r="X156">
            <v>0</v>
          </cell>
          <cell r="Y156">
            <v>0</v>
          </cell>
          <cell r="Z156">
            <v>0</v>
          </cell>
          <cell r="AA156">
            <v>0</v>
          </cell>
          <cell r="AB156">
            <v>599.82352941176259</v>
          </cell>
          <cell r="AC156">
            <v>0</v>
          </cell>
          <cell r="AD156">
            <v>0</v>
          </cell>
          <cell r="AE156">
            <v>14806.53658536584</v>
          </cell>
          <cell r="AF156">
            <v>0</v>
          </cell>
          <cell r="AG156">
            <v>0</v>
          </cell>
          <cell r="AH156">
            <v>0</v>
          </cell>
          <cell r="AI156">
            <v>110000</v>
          </cell>
          <cell r="AJ156">
            <v>0</v>
          </cell>
          <cell r="AK156">
            <v>0</v>
          </cell>
          <cell r="AL156">
            <v>0</v>
          </cell>
          <cell r="AM156">
            <v>1596.9669799999999</v>
          </cell>
          <cell r="AN156">
            <v>0</v>
          </cell>
          <cell r="AO156">
            <v>0</v>
          </cell>
          <cell r="AP156">
            <v>0</v>
          </cell>
          <cell r="AQ156">
            <v>0</v>
          </cell>
          <cell r="AR156">
            <v>0</v>
          </cell>
          <cell r="AS156">
            <v>0</v>
          </cell>
          <cell r="AT156">
            <v>0</v>
          </cell>
          <cell r="AU156">
            <v>0</v>
          </cell>
          <cell r="AV156">
            <v>274606.2</v>
          </cell>
          <cell r="AW156">
            <v>26254.298259107498</v>
          </cell>
          <cell r="AX156">
            <v>111596.96698</v>
          </cell>
          <cell r="AY156">
            <v>30229.50565753079</v>
          </cell>
          <cell r="AZ156">
            <v>412457.46523910749</v>
          </cell>
          <cell r="BA156">
            <v>410860.49825910747</v>
          </cell>
          <cell r="BB156">
            <v>3500</v>
          </cell>
          <cell r="BC156">
            <v>346500</v>
          </cell>
          <cell r="BD156">
            <v>0</v>
          </cell>
          <cell r="BE156">
            <v>0</v>
          </cell>
          <cell r="BF156">
            <v>412457.46523910749</v>
          </cell>
          <cell r="BG156" t="str">
            <v/>
          </cell>
          <cell r="BH156" t="str">
            <v/>
          </cell>
          <cell r="BI156" t="str">
            <v/>
          </cell>
          <cell r="BJ156" t="str">
            <v/>
          </cell>
          <cell r="BK156" t="str">
            <v/>
          </cell>
          <cell r="BL156">
            <v>412457.46523910749</v>
          </cell>
          <cell r="BM156">
            <v>412457.46523910749</v>
          </cell>
          <cell r="BN156">
            <v>0</v>
          </cell>
          <cell r="BO156">
            <v>348096.96698000003</v>
          </cell>
          <cell r="BP156">
            <v>236500.00000000003</v>
          </cell>
          <cell r="BQ156">
            <v>300860.49825910747</v>
          </cell>
          <cell r="BR156">
            <v>3038.9949319101765</v>
          </cell>
          <cell r="BS156">
            <v>3112.9022294736842</v>
          </cell>
          <cell r="BT156">
            <v>-2.3742248267143159E-2</v>
          </cell>
          <cell r="BU156">
            <v>8.7422482671431594E-3</v>
          </cell>
          <cell r="BV156">
            <v>0</v>
          </cell>
          <cell r="BW156">
            <v>2694.162648018837</v>
          </cell>
          <cell r="BX156">
            <v>415151.62788712635</v>
          </cell>
          <cell r="BY156">
            <v>4177.3198071426905</v>
          </cell>
          <cell r="BZ156" t="str">
            <v>Y</v>
          </cell>
          <cell r="CA156">
            <v>4193.4507867386501</v>
          </cell>
          <cell r="CB156">
            <v>-2.1877566874493048E-2</v>
          </cell>
          <cell r="CC156">
            <v>0</v>
          </cell>
          <cell r="CD156">
            <v>415151.62788712635</v>
          </cell>
        </row>
        <row r="157">
          <cell r="A157">
            <v>317</v>
          </cell>
          <cell r="B157">
            <v>0</v>
          </cell>
          <cell r="C157">
            <v>124777</v>
          </cell>
          <cell r="D157">
            <v>9353332</v>
          </cell>
          <cell r="E157" t="str">
            <v>Orford Church of England Voluntary Aided Primary School</v>
          </cell>
          <cell r="F157">
            <v>59</v>
          </cell>
          <cell r="G157">
            <v>59</v>
          </cell>
          <cell r="H157">
            <v>0</v>
          </cell>
          <cell r="I157">
            <v>163654.20000000001</v>
          </cell>
          <cell r="J157">
            <v>0</v>
          </cell>
          <cell r="K157">
            <v>0</v>
          </cell>
          <cell r="L157">
            <v>2200</v>
          </cell>
          <cell r="M157">
            <v>0</v>
          </cell>
          <cell r="N157">
            <v>3912.6315789473683</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584.32692307692218</v>
          </cell>
          <cell r="AC157">
            <v>0</v>
          </cell>
          <cell r="AD157">
            <v>0</v>
          </cell>
          <cell r="AE157">
            <v>23380.857142857119</v>
          </cell>
          <cell r="AF157">
            <v>0</v>
          </cell>
          <cell r="AG157">
            <v>0</v>
          </cell>
          <cell r="AH157">
            <v>0</v>
          </cell>
          <cell r="AI157">
            <v>110000</v>
          </cell>
          <cell r="AJ157">
            <v>25000</v>
          </cell>
          <cell r="AK157">
            <v>0</v>
          </cell>
          <cell r="AL157">
            <v>0</v>
          </cell>
          <cell r="AM157">
            <v>1259.615</v>
          </cell>
          <cell r="AN157">
            <v>0</v>
          </cell>
          <cell r="AO157">
            <v>0</v>
          </cell>
          <cell r="AP157">
            <v>0</v>
          </cell>
          <cell r="AQ157">
            <v>0</v>
          </cell>
          <cell r="AR157">
            <v>0</v>
          </cell>
          <cell r="AS157">
            <v>0</v>
          </cell>
          <cell r="AT157">
            <v>0</v>
          </cell>
          <cell r="AU157">
            <v>0</v>
          </cell>
          <cell r="AV157">
            <v>163654.20000000001</v>
          </cell>
          <cell r="AW157">
            <v>30077.815644881412</v>
          </cell>
          <cell r="AX157">
            <v>136259.61499999999</v>
          </cell>
          <cell r="AY157">
            <v>36436.172932330803</v>
          </cell>
          <cell r="AZ157">
            <v>329991.6306448814</v>
          </cell>
          <cell r="BA157">
            <v>328732.01564488141</v>
          </cell>
          <cell r="BB157">
            <v>3500</v>
          </cell>
          <cell r="BC157">
            <v>206500</v>
          </cell>
          <cell r="BD157">
            <v>0</v>
          </cell>
          <cell r="BE157">
            <v>0</v>
          </cell>
          <cell r="BF157">
            <v>329991.6306448814</v>
          </cell>
          <cell r="BG157" t="str">
            <v/>
          </cell>
          <cell r="BH157" t="str">
            <v/>
          </cell>
          <cell r="BI157" t="str">
            <v/>
          </cell>
          <cell r="BJ157" t="str">
            <v/>
          </cell>
          <cell r="BK157" t="str">
            <v/>
          </cell>
          <cell r="BL157">
            <v>329991.6306448814</v>
          </cell>
          <cell r="BM157">
            <v>329991.6306448814</v>
          </cell>
          <cell r="BN157">
            <v>0</v>
          </cell>
          <cell r="BO157">
            <v>207759.61499999999</v>
          </cell>
          <cell r="BP157">
            <v>71499.999999999985</v>
          </cell>
          <cell r="BQ157">
            <v>193732.01564488141</v>
          </cell>
          <cell r="BR157">
            <v>3283.5934855064647</v>
          </cell>
          <cell r="BS157">
            <v>2885.2955842105266</v>
          </cell>
          <cell r="BT157">
            <v>0.13804405464576353</v>
          </cell>
          <cell r="BU157">
            <v>-1.3547270803987689E-2</v>
          </cell>
          <cell r="BV157">
            <v>0</v>
          </cell>
          <cell r="BW157">
            <v>-2306.1849571021421</v>
          </cell>
          <cell r="BX157">
            <v>327685.44568777928</v>
          </cell>
          <cell r="BY157">
            <v>5532.6411980979537</v>
          </cell>
          <cell r="BZ157" t="str">
            <v>Y</v>
          </cell>
          <cell r="CA157">
            <v>5553.9906048776147</v>
          </cell>
          <cell r="CB157">
            <v>5.282146561057921E-2</v>
          </cell>
          <cell r="CC157">
            <v>-1568.81</v>
          </cell>
          <cell r="CD157">
            <v>326116.63568777929</v>
          </cell>
        </row>
        <row r="158">
          <cell r="A158">
            <v>318</v>
          </cell>
          <cell r="B158">
            <v>0</v>
          </cell>
          <cell r="C158">
            <v>124602</v>
          </cell>
          <cell r="D158">
            <v>9352101</v>
          </cell>
          <cell r="E158" t="str">
            <v>Otley Primary School</v>
          </cell>
          <cell r="F158">
            <v>56</v>
          </cell>
          <cell r="G158">
            <v>56</v>
          </cell>
          <cell r="H158">
            <v>0</v>
          </cell>
          <cell r="I158">
            <v>155332.80000000002</v>
          </cell>
          <cell r="J158">
            <v>0</v>
          </cell>
          <cell r="K158">
            <v>0</v>
          </cell>
          <cell r="L158">
            <v>0</v>
          </cell>
          <cell r="M158">
            <v>0</v>
          </cell>
          <cell r="N158">
            <v>4100.3389830508477</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600.83333333333235</v>
          </cell>
          <cell r="AC158">
            <v>0</v>
          </cell>
          <cell r="AD158">
            <v>0</v>
          </cell>
          <cell r="AE158">
            <v>26619.534883720906</v>
          </cell>
          <cell r="AF158">
            <v>0</v>
          </cell>
          <cell r="AG158">
            <v>0</v>
          </cell>
          <cell r="AH158">
            <v>0</v>
          </cell>
          <cell r="AI158">
            <v>110000</v>
          </cell>
          <cell r="AJ158">
            <v>0</v>
          </cell>
          <cell r="AK158">
            <v>0</v>
          </cell>
          <cell r="AL158">
            <v>0</v>
          </cell>
          <cell r="AM158">
            <v>6305.7911000000004</v>
          </cell>
          <cell r="AN158">
            <v>0</v>
          </cell>
          <cell r="AO158">
            <v>0</v>
          </cell>
          <cell r="AP158">
            <v>0</v>
          </cell>
          <cell r="AQ158">
            <v>0</v>
          </cell>
          <cell r="AR158">
            <v>0</v>
          </cell>
          <cell r="AS158">
            <v>0</v>
          </cell>
          <cell r="AT158">
            <v>0</v>
          </cell>
          <cell r="AU158">
            <v>0</v>
          </cell>
          <cell r="AV158">
            <v>155332.80000000002</v>
          </cell>
          <cell r="AW158">
            <v>31320.707200105084</v>
          </cell>
          <cell r="AX158">
            <v>116305.7911</v>
          </cell>
          <cell r="AY158">
            <v>38668.704375246329</v>
          </cell>
          <cell r="AZ158">
            <v>302959.29830010515</v>
          </cell>
          <cell r="BA158">
            <v>296653.50720010517</v>
          </cell>
          <cell r="BB158">
            <v>3500</v>
          </cell>
          <cell r="BC158">
            <v>196000</v>
          </cell>
          <cell r="BD158">
            <v>0</v>
          </cell>
          <cell r="BE158">
            <v>0</v>
          </cell>
          <cell r="BF158">
            <v>302959.29830010515</v>
          </cell>
          <cell r="BG158" t="str">
            <v/>
          </cell>
          <cell r="BH158" t="str">
            <v/>
          </cell>
          <cell r="BI158" t="str">
            <v/>
          </cell>
          <cell r="BJ158" t="str">
            <v/>
          </cell>
          <cell r="BK158" t="str">
            <v/>
          </cell>
          <cell r="BL158">
            <v>302959.29830010515</v>
          </cell>
          <cell r="BM158">
            <v>302959.29830010515</v>
          </cell>
          <cell r="BN158">
            <v>0</v>
          </cell>
          <cell r="BO158">
            <v>202305.7911</v>
          </cell>
          <cell r="BP158">
            <v>86000</v>
          </cell>
          <cell r="BQ158">
            <v>186653.50720010514</v>
          </cell>
          <cell r="BR158">
            <v>3333.0983428590202</v>
          </cell>
          <cell r="BS158">
            <v>3356.2091918032784</v>
          </cell>
          <cell r="BT158">
            <v>-6.8859977502894422E-3</v>
          </cell>
          <cell r="BU158">
            <v>0</v>
          </cell>
          <cell r="BV158">
            <v>0</v>
          </cell>
          <cell r="BW158">
            <v>0</v>
          </cell>
          <cell r="BX158">
            <v>302959.29830010515</v>
          </cell>
          <cell r="BY158">
            <v>5297.3840571447354</v>
          </cell>
          <cell r="BZ158" t="str">
            <v>Y</v>
          </cell>
          <cell r="CA158">
            <v>5409.987469644735</v>
          </cell>
          <cell r="CB158">
            <v>2.8390335658943666E-2</v>
          </cell>
          <cell r="CC158">
            <v>-1489.04</v>
          </cell>
          <cell r="CD158">
            <v>301470.25830010517</v>
          </cell>
        </row>
        <row r="159">
          <cell r="A159">
            <v>320</v>
          </cell>
          <cell r="B159" t="str">
            <v>Recoupment Academy</v>
          </cell>
          <cell r="C159">
            <v>145795</v>
          </cell>
          <cell r="D159">
            <v>9353346</v>
          </cell>
          <cell r="E159" t="str">
            <v>Rendlesham Primary School</v>
          </cell>
          <cell r="F159">
            <v>287</v>
          </cell>
          <cell r="G159">
            <v>287</v>
          </cell>
          <cell r="H159">
            <v>0</v>
          </cell>
          <cell r="I159">
            <v>796080.60000000009</v>
          </cell>
          <cell r="J159">
            <v>0</v>
          </cell>
          <cell r="K159">
            <v>0</v>
          </cell>
          <cell r="L159">
            <v>1320.0000000000041</v>
          </cell>
          <cell r="M159">
            <v>0</v>
          </cell>
          <cell r="N159">
            <v>12054</v>
          </cell>
          <cell r="O159">
            <v>0</v>
          </cell>
          <cell r="P159">
            <v>200.00000000000006</v>
          </cell>
          <cell r="Q159">
            <v>0</v>
          </cell>
          <cell r="R159">
            <v>0</v>
          </cell>
          <cell r="S159">
            <v>0</v>
          </cell>
          <cell r="T159">
            <v>0</v>
          </cell>
          <cell r="U159">
            <v>0</v>
          </cell>
          <cell r="V159">
            <v>0</v>
          </cell>
          <cell r="W159">
            <v>0</v>
          </cell>
          <cell r="X159">
            <v>0</v>
          </cell>
          <cell r="Y159">
            <v>0</v>
          </cell>
          <cell r="Z159">
            <v>0</v>
          </cell>
          <cell r="AA159">
            <v>0</v>
          </cell>
          <cell r="AB159">
            <v>2443.0578512396678</v>
          </cell>
          <cell r="AC159">
            <v>0</v>
          </cell>
          <cell r="AD159">
            <v>0</v>
          </cell>
          <cell r="AE159">
            <v>105447.59504132233</v>
          </cell>
          <cell r="AF159">
            <v>0</v>
          </cell>
          <cell r="AG159">
            <v>0</v>
          </cell>
          <cell r="AH159">
            <v>0</v>
          </cell>
          <cell r="AI159">
            <v>110000</v>
          </cell>
          <cell r="AJ159">
            <v>0</v>
          </cell>
          <cell r="AK159">
            <v>0</v>
          </cell>
          <cell r="AL159">
            <v>0</v>
          </cell>
          <cell r="AM159">
            <v>41567.294999999998</v>
          </cell>
          <cell r="AN159">
            <v>0</v>
          </cell>
          <cell r="AO159">
            <v>0</v>
          </cell>
          <cell r="AP159">
            <v>0</v>
          </cell>
          <cell r="AQ159">
            <v>0</v>
          </cell>
          <cell r="AR159">
            <v>0</v>
          </cell>
          <cell r="AS159">
            <v>0</v>
          </cell>
          <cell r="AT159">
            <v>0</v>
          </cell>
          <cell r="AU159">
            <v>0</v>
          </cell>
          <cell r="AV159">
            <v>796080.60000000009</v>
          </cell>
          <cell r="AW159">
            <v>121464.65289256201</v>
          </cell>
          <cell r="AX159">
            <v>151567.29499999998</v>
          </cell>
          <cell r="AY159">
            <v>122233.59504132233</v>
          </cell>
          <cell r="AZ159">
            <v>1069112.5478925621</v>
          </cell>
          <cell r="BA159">
            <v>1027545.2528925621</v>
          </cell>
          <cell r="BB159">
            <v>3500</v>
          </cell>
          <cell r="BC159">
            <v>1004500</v>
          </cell>
          <cell r="BD159">
            <v>0</v>
          </cell>
          <cell r="BE159">
            <v>0</v>
          </cell>
          <cell r="BF159">
            <v>1069112.5478925621</v>
          </cell>
          <cell r="BG159" t="str">
            <v/>
          </cell>
          <cell r="BH159" t="str">
            <v/>
          </cell>
          <cell r="BI159" t="str">
            <v/>
          </cell>
          <cell r="BJ159" t="str">
            <v/>
          </cell>
          <cell r="BK159" t="str">
            <v/>
          </cell>
          <cell r="BL159">
            <v>1069112.5478925621</v>
          </cell>
          <cell r="BM159">
            <v>1069112.5478925621</v>
          </cell>
          <cell r="BN159">
            <v>0</v>
          </cell>
          <cell r="BO159">
            <v>1046067.295</v>
          </cell>
          <cell r="BP159">
            <v>894500</v>
          </cell>
          <cell r="BQ159">
            <v>917545.25289256207</v>
          </cell>
          <cell r="BR159">
            <v>3197.0217870820979</v>
          </cell>
          <cell r="BS159">
            <v>3022.939405147059</v>
          </cell>
          <cell r="BT159">
            <v>5.7587122533331175E-2</v>
          </cell>
          <cell r="BU159">
            <v>-5.6514447201902818E-3</v>
          </cell>
          <cell r="BV159">
            <v>0</v>
          </cell>
          <cell r="BW159">
            <v>-4903.1008079732946</v>
          </cell>
          <cell r="BX159">
            <v>1064209.4470845889</v>
          </cell>
          <cell r="BY159">
            <v>3563.2130734654666</v>
          </cell>
          <cell r="BZ159" t="str">
            <v>Y</v>
          </cell>
          <cell r="CA159">
            <v>3708.0468539532717</v>
          </cell>
          <cell r="CB159">
            <v>3.6670043547510023E-2</v>
          </cell>
          <cell r="CC159">
            <v>0</v>
          </cell>
          <cell r="CD159">
            <v>1064209.4470845889</v>
          </cell>
        </row>
        <row r="160">
          <cell r="A160">
            <v>322</v>
          </cell>
          <cell r="B160" t="str">
            <v>Recoupment Academy</v>
          </cell>
          <cell r="C160">
            <v>146271</v>
          </cell>
          <cell r="D160">
            <v>9352223</v>
          </cell>
          <cell r="E160" t="str">
            <v>Shotley Primary School</v>
          </cell>
          <cell r="F160">
            <v>149</v>
          </cell>
          <cell r="G160">
            <v>149</v>
          </cell>
          <cell r="H160">
            <v>0</v>
          </cell>
          <cell r="I160">
            <v>413296.2</v>
          </cell>
          <cell r="J160">
            <v>0</v>
          </cell>
          <cell r="K160">
            <v>0</v>
          </cell>
          <cell r="L160">
            <v>9239.9999999999836</v>
          </cell>
          <cell r="M160">
            <v>0</v>
          </cell>
          <cell r="N160">
            <v>17879.999999999996</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53297.299999999996</v>
          </cell>
          <cell r="AF160">
            <v>0</v>
          </cell>
          <cell r="AG160">
            <v>0</v>
          </cell>
          <cell r="AH160">
            <v>0</v>
          </cell>
          <cell r="AI160">
            <v>110000</v>
          </cell>
          <cell r="AJ160">
            <v>0</v>
          </cell>
          <cell r="AK160">
            <v>0</v>
          </cell>
          <cell r="AL160">
            <v>0</v>
          </cell>
          <cell r="AM160">
            <v>4228.0344400000004</v>
          </cell>
          <cell r="AN160">
            <v>0</v>
          </cell>
          <cell r="AO160">
            <v>0</v>
          </cell>
          <cell r="AP160">
            <v>0</v>
          </cell>
          <cell r="AQ160">
            <v>0</v>
          </cell>
          <cell r="AR160">
            <v>0</v>
          </cell>
          <cell r="AS160">
            <v>0</v>
          </cell>
          <cell r="AT160">
            <v>0</v>
          </cell>
          <cell r="AU160">
            <v>0</v>
          </cell>
          <cell r="AV160">
            <v>413296.2</v>
          </cell>
          <cell r="AW160">
            <v>80417.299999999974</v>
          </cell>
          <cell r="AX160">
            <v>114228.03444</v>
          </cell>
          <cell r="AY160">
            <v>76856.299999999988</v>
          </cell>
          <cell r="AZ160">
            <v>607941.53443999996</v>
          </cell>
          <cell r="BA160">
            <v>603713.5</v>
          </cell>
          <cell r="BB160">
            <v>3500</v>
          </cell>
          <cell r="BC160">
            <v>521500</v>
          </cell>
          <cell r="BD160">
            <v>0</v>
          </cell>
          <cell r="BE160">
            <v>0</v>
          </cell>
          <cell r="BF160">
            <v>607941.53443999996</v>
          </cell>
          <cell r="BG160" t="str">
            <v/>
          </cell>
          <cell r="BH160" t="str">
            <v/>
          </cell>
          <cell r="BI160" t="str">
            <v/>
          </cell>
          <cell r="BJ160" t="str">
            <v/>
          </cell>
          <cell r="BK160" t="str">
            <v/>
          </cell>
          <cell r="BL160">
            <v>607941.53443999996</v>
          </cell>
          <cell r="BM160">
            <v>607941.53443999996</v>
          </cell>
          <cell r="BN160">
            <v>0</v>
          </cell>
          <cell r="BO160">
            <v>525728.03443999996</v>
          </cell>
          <cell r="BP160">
            <v>411499.99999999994</v>
          </cell>
          <cell r="BQ160">
            <v>493713.49999999994</v>
          </cell>
          <cell r="BR160">
            <v>3313.5134228187917</v>
          </cell>
          <cell r="BS160">
            <v>3131.518921088435</v>
          </cell>
          <cell r="BT160">
            <v>5.8117005298853525E-2</v>
          </cell>
          <cell r="BU160">
            <v>-5.7034459841151779E-3</v>
          </cell>
          <cell r="BV160">
            <v>0</v>
          </cell>
          <cell r="BW160">
            <v>-2661.2069031847168</v>
          </cell>
          <cell r="BX160">
            <v>605280.3275368152</v>
          </cell>
          <cell r="BY160">
            <v>4033.9080073611763</v>
          </cell>
          <cell r="BZ160" t="str">
            <v>Y</v>
          </cell>
          <cell r="CA160">
            <v>4062.2840774282899</v>
          </cell>
          <cell r="CB160">
            <v>2.6167681632332185E-2</v>
          </cell>
          <cell r="CC160">
            <v>0</v>
          </cell>
          <cell r="CD160">
            <v>605280.3275368152</v>
          </cell>
        </row>
        <row r="161">
          <cell r="A161">
            <v>324</v>
          </cell>
          <cell r="B161">
            <v>0</v>
          </cell>
          <cell r="C161">
            <v>124609</v>
          </cell>
          <cell r="D161">
            <v>9352110</v>
          </cell>
          <cell r="E161" t="str">
            <v>Somersham Primary School</v>
          </cell>
          <cell r="F161">
            <v>99</v>
          </cell>
          <cell r="G161">
            <v>99</v>
          </cell>
          <cell r="H161">
            <v>0</v>
          </cell>
          <cell r="I161">
            <v>274606.2</v>
          </cell>
          <cell r="J161">
            <v>0</v>
          </cell>
          <cell r="K161">
            <v>0</v>
          </cell>
          <cell r="L161">
            <v>6159.9999999999809</v>
          </cell>
          <cell r="M161">
            <v>0</v>
          </cell>
          <cell r="N161">
            <v>10260</v>
          </cell>
          <cell r="O161">
            <v>0</v>
          </cell>
          <cell r="P161">
            <v>0</v>
          </cell>
          <cell r="Q161">
            <v>0</v>
          </cell>
          <cell r="R161">
            <v>1079.9999999999998</v>
          </cell>
          <cell r="S161">
            <v>389.99999999999994</v>
          </cell>
          <cell r="T161">
            <v>0</v>
          </cell>
          <cell r="U161">
            <v>0</v>
          </cell>
          <cell r="V161">
            <v>0</v>
          </cell>
          <cell r="W161">
            <v>0</v>
          </cell>
          <cell r="X161">
            <v>0</v>
          </cell>
          <cell r="Y161">
            <v>0</v>
          </cell>
          <cell r="Z161">
            <v>0</v>
          </cell>
          <cell r="AA161">
            <v>0</v>
          </cell>
          <cell r="AB161">
            <v>0</v>
          </cell>
          <cell r="AC161">
            <v>0</v>
          </cell>
          <cell r="AD161">
            <v>0</v>
          </cell>
          <cell r="AE161">
            <v>36471.13953488374</v>
          </cell>
          <cell r="AF161">
            <v>0</v>
          </cell>
          <cell r="AG161">
            <v>0</v>
          </cell>
          <cell r="AH161">
            <v>0</v>
          </cell>
          <cell r="AI161">
            <v>110000</v>
          </cell>
          <cell r="AJ161">
            <v>16955.941255006674</v>
          </cell>
          <cell r="AK161">
            <v>0</v>
          </cell>
          <cell r="AL161">
            <v>0</v>
          </cell>
          <cell r="AM161">
            <v>5689.8827999999994</v>
          </cell>
          <cell r="AN161">
            <v>0</v>
          </cell>
          <cell r="AO161">
            <v>0</v>
          </cell>
          <cell r="AP161">
            <v>0</v>
          </cell>
          <cell r="AQ161">
            <v>0</v>
          </cell>
          <cell r="AR161">
            <v>0</v>
          </cell>
          <cell r="AS161">
            <v>0</v>
          </cell>
          <cell r="AT161">
            <v>0</v>
          </cell>
          <cell r="AU161">
            <v>0</v>
          </cell>
          <cell r="AV161">
            <v>274606.2</v>
          </cell>
          <cell r="AW161">
            <v>54361.139534883725</v>
          </cell>
          <cell r="AX161">
            <v>132645.82405500667</v>
          </cell>
          <cell r="AY161">
            <v>55415.139534883732</v>
          </cell>
          <cell r="AZ161">
            <v>461613.16358989041</v>
          </cell>
          <cell r="BA161">
            <v>455923.28078989038</v>
          </cell>
          <cell r="BB161">
            <v>3500</v>
          </cell>
          <cell r="BC161">
            <v>346500</v>
          </cell>
          <cell r="BD161">
            <v>0</v>
          </cell>
          <cell r="BE161">
            <v>0</v>
          </cell>
          <cell r="BF161">
            <v>461613.16358989041</v>
          </cell>
          <cell r="BG161" t="str">
            <v/>
          </cell>
          <cell r="BH161" t="str">
            <v/>
          </cell>
          <cell r="BI161" t="str">
            <v/>
          </cell>
          <cell r="BJ161" t="str">
            <v/>
          </cell>
          <cell r="BK161" t="str">
            <v/>
          </cell>
          <cell r="BL161">
            <v>461613.16358989041</v>
          </cell>
          <cell r="BM161">
            <v>461613.16358989041</v>
          </cell>
          <cell r="BN161">
            <v>0</v>
          </cell>
          <cell r="BO161">
            <v>352189.88280000002</v>
          </cell>
          <cell r="BP161">
            <v>219544.05874499335</v>
          </cell>
          <cell r="BQ161">
            <v>328967.33953488374</v>
          </cell>
          <cell r="BR161">
            <v>3322.9024195442803</v>
          </cell>
          <cell r="BS161">
            <v>3085.5317871938091</v>
          </cell>
          <cell r="BT161">
            <v>7.6930217778230073E-2</v>
          </cell>
          <cell r="BU161">
            <v>-7.5497238611674979E-3</v>
          </cell>
          <cell r="BV161">
            <v>0</v>
          </cell>
          <cell r="BW161">
            <v>-2306.1963828586217</v>
          </cell>
          <cell r="BX161">
            <v>459306.96720703179</v>
          </cell>
          <cell r="BY161">
            <v>4581.9907515861796</v>
          </cell>
          <cell r="BZ161" t="str">
            <v>Y</v>
          </cell>
          <cell r="CA161">
            <v>4639.4643152225435</v>
          </cell>
          <cell r="CB161">
            <v>4.5440829443088582E-2</v>
          </cell>
          <cell r="CC161">
            <v>-2632.41</v>
          </cell>
          <cell r="CD161">
            <v>456674.55720703182</v>
          </cell>
        </row>
        <row r="162">
          <cell r="A162">
            <v>325</v>
          </cell>
          <cell r="B162" t="str">
            <v>Recoupment Academy</v>
          </cell>
          <cell r="C162">
            <v>142595</v>
          </cell>
          <cell r="D162">
            <v>9353115</v>
          </cell>
          <cell r="E162" t="str">
            <v>Sproughton Church of England Primary School</v>
          </cell>
          <cell r="F162">
            <v>101</v>
          </cell>
          <cell r="G162">
            <v>101</v>
          </cell>
          <cell r="H162">
            <v>0</v>
          </cell>
          <cell r="I162">
            <v>280153.80000000005</v>
          </cell>
          <cell r="J162">
            <v>0</v>
          </cell>
          <cell r="K162">
            <v>0</v>
          </cell>
          <cell r="L162">
            <v>2199.9999999999995</v>
          </cell>
          <cell r="M162">
            <v>0</v>
          </cell>
          <cell r="N162">
            <v>5454.0000000000009</v>
          </cell>
          <cell r="O162">
            <v>0</v>
          </cell>
          <cell r="P162">
            <v>1599.9999999999998</v>
          </cell>
          <cell r="Q162">
            <v>1679.9999999999998</v>
          </cell>
          <cell r="R162">
            <v>1080</v>
          </cell>
          <cell r="S162">
            <v>779.99999999999989</v>
          </cell>
          <cell r="T162">
            <v>0</v>
          </cell>
          <cell r="U162">
            <v>0</v>
          </cell>
          <cell r="V162">
            <v>0</v>
          </cell>
          <cell r="W162">
            <v>0</v>
          </cell>
          <cell r="X162">
            <v>0</v>
          </cell>
          <cell r="Y162">
            <v>0</v>
          </cell>
          <cell r="Z162">
            <v>0</v>
          </cell>
          <cell r="AA162">
            <v>0</v>
          </cell>
          <cell r="AB162">
            <v>604.82558139534956</v>
          </cell>
          <cell r="AC162">
            <v>0</v>
          </cell>
          <cell r="AD162">
            <v>0</v>
          </cell>
          <cell r="AE162">
            <v>27930.658823529451</v>
          </cell>
          <cell r="AF162">
            <v>0</v>
          </cell>
          <cell r="AG162">
            <v>0</v>
          </cell>
          <cell r="AH162">
            <v>0</v>
          </cell>
          <cell r="AI162">
            <v>110000</v>
          </cell>
          <cell r="AJ162">
            <v>0</v>
          </cell>
          <cell r="AK162">
            <v>0</v>
          </cell>
          <cell r="AL162">
            <v>0</v>
          </cell>
          <cell r="AM162">
            <v>1426.3031999999998</v>
          </cell>
          <cell r="AN162">
            <v>0</v>
          </cell>
          <cell r="AO162">
            <v>0</v>
          </cell>
          <cell r="AP162">
            <v>0</v>
          </cell>
          <cell r="AQ162">
            <v>0</v>
          </cell>
          <cell r="AR162">
            <v>0</v>
          </cell>
          <cell r="AS162">
            <v>0</v>
          </cell>
          <cell r="AT162">
            <v>0</v>
          </cell>
          <cell r="AU162">
            <v>0</v>
          </cell>
          <cell r="AV162">
            <v>280153.80000000005</v>
          </cell>
          <cell r="AW162">
            <v>41329.484404924799</v>
          </cell>
          <cell r="AX162">
            <v>111426.30319999999</v>
          </cell>
          <cell r="AY162">
            <v>44326.658823529448</v>
          </cell>
          <cell r="AZ162">
            <v>432909.5876049248</v>
          </cell>
          <cell r="BA162">
            <v>431483.28440492478</v>
          </cell>
          <cell r="BB162">
            <v>3500</v>
          </cell>
          <cell r="BC162">
            <v>353500</v>
          </cell>
          <cell r="BD162">
            <v>0</v>
          </cell>
          <cell r="BE162">
            <v>0</v>
          </cell>
          <cell r="BF162">
            <v>432909.5876049248</v>
          </cell>
          <cell r="BG162" t="str">
            <v/>
          </cell>
          <cell r="BH162" t="str">
            <v/>
          </cell>
          <cell r="BI162" t="str">
            <v/>
          </cell>
          <cell r="BJ162" t="str">
            <v/>
          </cell>
          <cell r="BK162" t="str">
            <v/>
          </cell>
          <cell r="BL162">
            <v>432909.5876049248</v>
          </cell>
          <cell r="BM162">
            <v>432909.5876049248</v>
          </cell>
          <cell r="BN162">
            <v>0</v>
          </cell>
          <cell r="BO162">
            <v>354926.30320000002</v>
          </cell>
          <cell r="BP162">
            <v>243500.00000000003</v>
          </cell>
          <cell r="BQ162">
            <v>321483.28440492478</v>
          </cell>
          <cell r="BR162">
            <v>3183.0028158903442</v>
          </cell>
          <cell r="BS162">
            <v>3024.495880808081</v>
          </cell>
          <cell r="BT162">
            <v>5.240772060166058E-2</v>
          </cell>
          <cell r="BU162">
            <v>-5.1431521990013447E-3</v>
          </cell>
          <cell r="BV162">
            <v>0</v>
          </cell>
          <cell r="BW162">
            <v>-1571.0997066651078</v>
          </cell>
          <cell r="BX162">
            <v>431338.48789825971</v>
          </cell>
          <cell r="BY162">
            <v>4256.5562841411847</v>
          </cell>
          <cell r="BZ162" t="str">
            <v>Y</v>
          </cell>
          <cell r="CA162">
            <v>4270.6780980025715</v>
          </cell>
          <cell r="CB162">
            <v>2.9152473888593766E-2</v>
          </cell>
          <cell r="CC162">
            <v>0</v>
          </cell>
          <cell r="CD162">
            <v>431338.48789825971</v>
          </cell>
        </row>
        <row r="163">
          <cell r="A163">
            <v>327</v>
          </cell>
          <cell r="B163">
            <v>0</v>
          </cell>
          <cell r="C163">
            <v>124675</v>
          </cell>
          <cell r="D163">
            <v>9352918</v>
          </cell>
          <cell r="E163" t="str">
            <v>Stratford St Mary Primary School</v>
          </cell>
          <cell r="F163">
            <v>96</v>
          </cell>
          <cell r="G163">
            <v>96</v>
          </cell>
          <cell r="H163">
            <v>0</v>
          </cell>
          <cell r="I163">
            <v>266284.80000000005</v>
          </cell>
          <cell r="J163">
            <v>0</v>
          </cell>
          <cell r="K163">
            <v>0</v>
          </cell>
          <cell r="L163">
            <v>440.00000000000148</v>
          </cell>
          <cell r="M163">
            <v>0</v>
          </cell>
          <cell r="N163">
            <v>4659.7752808988762</v>
          </cell>
          <cell r="O163">
            <v>0</v>
          </cell>
          <cell r="P163">
            <v>399.99999999999937</v>
          </cell>
          <cell r="Q163">
            <v>240.0000000000008</v>
          </cell>
          <cell r="R163">
            <v>0</v>
          </cell>
          <cell r="S163">
            <v>0</v>
          </cell>
          <cell r="T163">
            <v>420.00000000000142</v>
          </cell>
          <cell r="U163">
            <v>575.00000000000193</v>
          </cell>
          <cell r="V163">
            <v>0</v>
          </cell>
          <cell r="W163">
            <v>0</v>
          </cell>
          <cell r="X163">
            <v>0</v>
          </cell>
          <cell r="Y163">
            <v>0</v>
          </cell>
          <cell r="Z163">
            <v>0</v>
          </cell>
          <cell r="AA163">
            <v>0</v>
          </cell>
          <cell r="AB163">
            <v>0</v>
          </cell>
          <cell r="AC163">
            <v>0</v>
          </cell>
          <cell r="AD163">
            <v>0</v>
          </cell>
          <cell r="AE163">
            <v>14903.088607594918</v>
          </cell>
          <cell r="AF163">
            <v>0</v>
          </cell>
          <cell r="AG163">
            <v>0</v>
          </cell>
          <cell r="AH163">
            <v>0</v>
          </cell>
          <cell r="AI163">
            <v>110000</v>
          </cell>
          <cell r="AJ163">
            <v>0</v>
          </cell>
          <cell r="AK163">
            <v>0</v>
          </cell>
          <cell r="AL163">
            <v>0</v>
          </cell>
          <cell r="AM163">
            <v>9789.0123800000001</v>
          </cell>
          <cell r="AN163">
            <v>0</v>
          </cell>
          <cell r="AO163">
            <v>0</v>
          </cell>
          <cell r="AP163">
            <v>0</v>
          </cell>
          <cell r="AQ163">
            <v>0</v>
          </cell>
          <cell r="AR163">
            <v>0</v>
          </cell>
          <cell r="AS163">
            <v>0</v>
          </cell>
          <cell r="AT163">
            <v>0</v>
          </cell>
          <cell r="AU163">
            <v>0</v>
          </cell>
          <cell r="AV163">
            <v>266284.80000000005</v>
          </cell>
          <cell r="AW163">
            <v>21637.863888493801</v>
          </cell>
          <cell r="AX163">
            <v>119789.01238</v>
          </cell>
          <cell r="AY163">
            <v>28269.476248044361</v>
          </cell>
          <cell r="AZ163">
            <v>407711.67626849387</v>
          </cell>
          <cell r="BA163">
            <v>397922.6638884939</v>
          </cell>
          <cell r="BB163">
            <v>3500</v>
          </cell>
          <cell r="BC163">
            <v>336000</v>
          </cell>
          <cell r="BD163">
            <v>0</v>
          </cell>
          <cell r="BE163">
            <v>0</v>
          </cell>
          <cell r="BF163">
            <v>407711.67626849387</v>
          </cell>
          <cell r="BG163" t="str">
            <v/>
          </cell>
          <cell r="BH163" t="str">
            <v/>
          </cell>
          <cell r="BI163" t="str">
            <v/>
          </cell>
          <cell r="BJ163" t="str">
            <v/>
          </cell>
          <cell r="BK163" t="str">
            <v/>
          </cell>
          <cell r="BL163">
            <v>407711.67626849387</v>
          </cell>
          <cell r="BM163">
            <v>407711.67626849387</v>
          </cell>
          <cell r="BN163">
            <v>0</v>
          </cell>
          <cell r="BO163">
            <v>345789.01237999997</v>
          </cell>
          <cell r="BP163">
            <v>225999.99999999997</v>
          </cell>
          <cell r="BQ163">
            <v>287922.6638884939</v>
          </cell>
          <cell r="BR163">
            <v>2999.1944155051447</v>
          </cell>
          <cell r="BS163">
            <v>2923.4460123595509</v>
          </cell>
          <cell r="BT163">
            <v>2.5910655721142008E-2</v>
          </cell>
          <cell r="BU163">
            <v>-2.5428017937024297E-3</v>
          </cell>
          <cell r="BV163">
            <v>0</v>
          </cell>
          <cell r="BW163">
            <v>-713.63940134592781</v>
          </cell>
          <cell r="BX163">
            <v>406998.03686714795</v>
          </cell>
          <cell r="BY163">
            <v>4137.5940050744575</v>
          </cell>
          <cell r="BZ163" t="str">
            <v>Y</v>
          </cell>
          <cell r="CA163">
            <v>4239.5628840327909</v>
          </cell>
          <cell r="CB163">
            <v>-6.4352652744910088E-3</v>
          </cell>
          <cell r="CC163">
            <v>-2552.64</v>
          </cell>
          <cell r="CD163">
            <v>404445.39686714794</v>
          </cell>
        </row>
        <row r="164">
          <cell r="A164">
            <v>328</v>
          </cell>
          <cell r="B164" t="str">
            <v>Recoupment Academy</v>
          </cell>
          <cell r="C164">
            <v>145979</v>
          </cell>
          <cell r="D164">
            <v>9352221</v>
          </cell>
          <cell r="E164" t="str">
            <v>Stutton Church of England Primary School</v>
          </cell>
          <cell r="F164">
            <v>30</v>
          </cell>
          <cell r="G164">
            <v>30</v>
          </cell>
          <cell r="H164">
            <v>0</v>
          </cell>
          <cell r="I164">
            <v>83214</v>
          </cell>
          <cell r="J164">
            <v>0</v>
          </cell>
          <cell r="K164">
            <v>0</v>
          </cell>
          <cell r="L164">
            <v>439.99999999999949</v>
          </cell>
          <cell r="M164">
            <v>0</v>
          </cell>
          <cell r="N164">
            <v>1542.8571428571427</v>
          </cell>
          <cell r="O164">
            <v>0</v>
          </cell>
          <cell r="P164">
            <v>199.99999999999977</v>
          </cell>
          <cell r="Q164">
            <v>0</v>
          </cell>
          <cell r="R164">
            <v>720.00000000000034</v>
          </cell>
          <cell r="S164">
            <v>780.00000000000034</v>
          </cell>
          <cell r="T164">
            <v>419.99999999999955</v>
          </cell>
          <cell r="U164">
            <v>0</v>
          </cell>
          <cell r="V164">
            <v>0</v>
          </cell>
          <cell r="W164">
            <v>0</v>
          </cell>
          <cell r="X164">
            <v>0</v>
          </cell>
          <cell r="Y164">
            <v>0</v>
          </cell>
          <cell r="Z164">
            <v>0</v>
          </cell>
          <cell r="AA164">
            <v>0</v>
          </cell>
          <cell r="AB164">
            <v>594.23076923076974</v>
          </cell>
          <cell r="AC164">
            <v>0</v>
          </cell>
          <cell r="AD164">
            <v>0</v>
          </cell>
          <cell r="AE164">
            <v>12775.000000000011</v>
          </cell>
          <cell r="AF164">
            <v>0</v>
          </cell>
          <cell r="AG164">
            <v>0</v>
          </cell>
          <cell r="AH164">
            <v>0</v>
          </cell>
          <cell r="AI164">
            <v>110000</v>
          </cell>
          <cell r="AJ164">
            <v>0</v>
          </cell>
          <cell r="AK164">
            <v>0</v>
          </cell>
          <cell r="AL164">
            <v>0</v>
          </cell>
          <cell r="AM164">
            <v>872.48140000000001</v>
          </cell>
          <cell r="AN164">
            <v>0</v>
          </cell>
          <cell r="AO164">
            <v>0</v>
          </cell>
          <cell r="AP164">
            <v>0</v>
          </cell>
          <cell r="AQ164">
            <v>0</v>
          </cell>
          <cell r="AR164">
            <v>0</v>
          </cell>
          <cell r="AS164">
            <v>0</v>
          </cell>
          <cell r="AT164">
            <v>0</v>
          </cell>
          <cell r="AU164">
            <v>0</v>
          </cell>
          <cell r="AV164">
            <v>83214</v>
          </cell>
          <cell r="AW164">
            <v>17472.087912087925</v>
          </cell>
          <cell r="AX164">
            <v>110872.4814</v>
          </cell>
          <cell r="AY164">
            <v>24825.428571428583</v>
          </cell>
          <cell r="AZ164">
            <v>211558.56931208793</v>
          </cell>
          <cell r="BA164">
            <v>210686.08791208794</v>
          </cell>
          <cell r="BB164">
            <v>3500</v>
          </cell>
          <cell r="BC164">
            <v>105000</v>
          </cell>
          <cell r="BD164">
            <v>0</v>
          </cell>
          <cell r="BE164">
            <v>0</v>
          </cell>
          <cell r="BF164">
            <v>211558.56931208793</v>
          </cell>
          <cell r="BG164" t="str">
            <v/>
          </cell>
          <cell r="BH164" t="str">
            <v/>
          </cell>
          <cell r="BI164" t="str">
            <v/>
          </cell>
          <cell r="BJ164" t="str">
            <v/>
          </cell>
          <cell r="BK164" t="str">
            <v/>
          </cell>
          <cell r="BL164">
            <v>211558.56931208793</v>
          </cell>
          <cell r="BM164">
            <v>211558.56931208793</v>
          </cell>
          <cell r="BN164">
            <v>0</v>
          </cell>
          <cell r="BO164">
            <v>105872.4814</v>
          </cell>
          <cell r="BP164">
            <v>-4999.9999999999955</v>
          </cell>
          <cell r="BQ164">
            <v>100686.08791208793</v>
          </cell>
          <cell r="BR164">
            <v>3356.2029304029306</v>
          </cell>
          <cell r="BS164">
            <v>3292.482144999999</v>
          </cell>
          <cell r="BT164">
            <v>1.935341866612662E-2</v>
          </cell>
          <cell r="BU164">
            <v>-1.8992922536632678E-3</v>
          </cell>
          <cell r="BV164">
            <v>0</v>
          </cell>
          <cell r="BW164">
            <v>-187.60157499969355</v>
          </cell>
          <cell r="BX164">
            <v>211370.96773708824</v>
          </cell>
          <cell r="BY164">
            <v>7016.6162112362754</v>
          </cell>
          <cell r="BZ164" t="str">
            <v>Y</v>
          </cell>
          <cell r="CA164">
            <v>7045.6989245696077</v>
          </cell>
          <cell r="CB164">
            <v>-0.2212884897842311</v>
          </cell>
          <cell r="CC164">
            <v>0</v>
          </cell>
          <cell r="CD164">
            <v>211370.96773708824</v>
          </cell>
        </row>
        <row r="165">
          <cell r="A165">
            <v>331</v>
          </cell>
          <cell r="B165">
            <v>0</v>
          </cell>
          <cell r="C165">
            <v>124744</v>
          </cell>
          <cell r="D165">
            <v>9353104</v>
          </cell>
          <cell r="E165" t="str">
            <v>Tattingstone Church of England Voluntary Controlled Primary School</v>
          </cell>
          <cell r="F165">
            <v>83</v>
          </cell>
          <cell r="G165">
            <v>83</v>
          </cell>
          <cell r="H165">
            <v>0</v>
          </cell>
          <cell r="I165">
            <v>230225.40000000002</v>
          </cell>
          <cell r="J165">
            <v>0</v>
          </cell>
          <cell r="K165">
            <v>0</v>
          </cell>
          <cell r="L165">
            <v>3959.9999999999986</v>
          </cell>
          <cell r="M165">
            <v>0</v>
          </cell>
          <cell r="N165">
            <v>7387.9120879120874</v>
          </cell>
          <cell r="O165">
            <v>0</v>
          </cell>
          <cell r="P165">
            <v>400.00000000000045</v>
          </cell>
          <cell r="Q165">
            <v>1439.9999999999993</v>
          </cell>
          <cell r="R165">
            <v>3960.0000000000082</v>
          </cell>
          <cell r="S165">
            <v>1950.0000000000005</v>
          </cell>
          <cell r="T165">
            <v>0</v>
          </cell>
          <cell r="U165">
            <v>0</v>
          </cell>
          <cell r="V165">
            <v>0</v>
          </cell>
          <cell r="W165">
            <v>0</v>
          </cell>
          <cell r="X165">
            <v>0</v>
          </cell>
          <cell r="Y165">
            <v>0</v>
          </cell>
          <cell r="Z165">
            <v>0</v>
          </cell>
          <cell r="AA165">
            <v>0</v>
          </cell>
          <cell r="AB165">
            <v>0</v>
          </cell>
          <cell r="AC165">
            <v>0</v>
          </cell>
          <cell r="AD165">
            <v>0</v>
          </cell>
          <cell r="AE165">
            <v>27478.845070422536</v>
          </cell>
          <cell r="AF165">
            <v>0</v>
          </cell>
          <cell r="AG165">
            <v>0</v>
          </cell>
          <cell r="AH165">
            <v>0</v>
          </cell>
          <cell r="AI165">
            <v>110000</v>
          </cell>
          <cell r="AJ165">
            <v>0</v>
          </cell>
          <cell r="AK165">
            <v>0</v>
          </cell>
          <cell r="AL165">
            <v>0</v>
          </cell>
          <cell r="AM165">
            <v>5337.9264400000002</v>
          </cell>
          <cell r="AN165">
            <v>0</v>
          </cell>
          <cell r="AO165">
            <v>0</v>
          </cell>
          <cell r="AP165">
            <v>0</v>
          </cell>
          <cell r="AQ165">
            <v>0</v>
          </cell>
          <cell r="AR165">
            <v>0</v>
          </cell>
          <cell r="AS165">
            <v>0</v>
          </cell>
          <cell r="AT165">
            <v>0</v>
          </cell>
          <cell r="AU165">
            <v>0</v>
          </cell>
          <cell r="AV165">
            <v>230225.40000000002</v>
          </cell>
          <cell r="AW165">
            <v>46576.757158334629</v>
          </cell>
          <cell r="AX165">
            <v>115337.92644</v>
          </cell>
          <cell r="AY165">
            <v>47026.801114378584</v>
          </cell>
          <cell r="AZ165">
            <v>392140.08359833463</v>
          </cell>
          <cell r="BA165">
            <v>386802.15715833462</v>
          </cell>
          <cell r="BB165">
            <v>3500</v>
          </cell>
          <cell r="BC165">
            <v>290500</v>
          </cell>
          <cell r="BD165">
            <v>0</v>
          </cell>
          <cell r="BE165">
            <v>0</v>
          </cell>
          <cell r="BF165">
            <v>392140.08359833463</v>
          </cell>
          <cell r="BG165" t="str">
            <v/>
          </cell>
          <cell r="BH165" t="str">
            <v/>
          </cell>
          <cell r="BI165" t="str">
            <v/>
          </cell>
          <cell r="BJ165" t="str">
            <v/>
          </cell>
          <cell r="BK165" t="str">
            <v/>
          </cell>
          <cell r="BL165">
            <v>392140.08359833463</v>
          </cell>
          <cell r="BM165">
            <v>392140.08359833463</v>
          </cell>
          <cell r="BN165">
            <v>0</v>
          </cell>
          <cell r="BO165">
            <v>295837.92644000001</v>
          </cell>
          <cell r="BP165">
            <v>180500</v>
          </cell>
          <cell r="BQ165">
            <v>276802.15715833462</v>
          </cell>
          <cell r="BR165">
            <v>3334.9657488955977</v>
          </cell>
          <cell r="BS165">
            <v>3240.1378488888886</v>
          </cell>
          <cell r="BT165">
            <v>2.9266625195970473E-2</v>
          </cell>
          <cell r="BU165">
            <v>-2.8721475768445129E-3</v>
          </cell>
          <cell r="BV165">
            <v>0</v>
          </cell>
          <cell r="BW165">
            <v>-772.41078792025837</v>
          </cell>
          <cell r="BX165">
            <v>391367.6728104144</v>
          </cell>
          <cell r="BY165">
            <v>4650.960799643547</v>
          </cell>
          <cell r="BZ165" t="str">
            <v>Y</v>
          </cell>
          <cell r="CA165">
            <v>4715.2731663905352</v>
          </cell>
          <cell r="CB165">
            <v>4.3111188055446448E-2</v>
          </cell>
          <cell r="CC165">
            <v>-2206.9699999999998</v>
          </cell>
          <cell r="CD165">
            <v>389160.70281041443</v>
          </cell>
        </row>
        <row r="166">
          <cell r="A166">
            <v>332</v>
          </cell>
          <cell r="B166">
            <v>0</v>
          </cell>
          <cell r="C166">
            <v>124614</v>
          </cell>
          <cell r="D166">
            <v>9352118</v>
          </cell>
          <cell r="E166" t="str">
            <v>Trimley St Martin Primary School</v>
          </cell>
          <cell r="F166">
            <v>205</v>
          </cell>
          <cell r="G166">
            <v>205</v>
          </cell>
          <cell r="H166">
            <v>0</v>
          </cell>
          <cell r="I166">
            <v>568629</v>
          </cell>
          <cell r="J166">
            <v>0</v>
          </cell>
          <cell r="K166">
            <v>0</v>
          </cell>
          <cell r="L166">
            <v>6600.0000000000027</v>
          </cell>
          <cell r="M166">
            <v>0</v>
          </cell>
          <cell r="N166">
            <v>15739.336492890996</v>
          </cell>
          <cell r="O166">
            <v>0</v>
          </cell>
          <cell r="P166">
            <v>602.9411764705892</v>
          </cell>
          <cell r="Q166">
            <v>3858.8235294117649</v>
          </cell>
          <cell r="R166">
            <v>1085.2941176470606</v>
          </cell>
          <cell r="S166">
            <v>0</v>
          </cell>
          <cell r="T166">
            <v>0</v>
          </cell>
          <cell r="U166">
            <v>0</v>
          </cell>
          <cell r="V166">
            <v>0</v>
          </cell>
          <cell r="W166">
            <v>0</v>
          </cell>
          <cell r="X166">
            <v>0</v>
          </cell>
          <cell r="Y166">
            <v>0</v>
          </cell>
          <cell r="Z166">
            <v>0</v>
          </cell>
          <cell r="AA166">
            <v>0</v>
          </cell>
          <cell r="AB166">
            <v>2346.1111111111086</v>
          </cell>
          <cell r="AC166">
            <v>0</v>
          </cell>
          <cell r="AD166">
            <v>0</v>
          </cell>
          <cell r="AE166">
            <v>70233.46590909097</v>
          </cell>
          <cell r="AF166">
            <v>0</v>
          </cell>
          <cell r="AG166">
            <v>0</v>
          </cell>
          <cell r="AH166">
            <v>0</v>
          </cell>
          <cell r="AI166">
            <v>110000</v>
          </cell>
          <cell r="AJ166">
            <v>0</v>
          </cell>
          <cell r="AK166">
            <v>0</v>
          </cell>
          <cell r="AL166">
            <v>0</v>
          </cell>
          <cell r="AM166">
            <v>19062.814119999999</v>
          </cell>
          <cell r="AN166">
            <v>0</v>
          </cell>
          <cell r="AO166">
            <v>0</v>
          </cell>
          <cell r="AP166">
            <v>0</v>
          </cell>
          <cell r="AQ166">
            <v>0</v>
          </cell>
          <cell r="AR166">
            <v>0</v>
          </cell>
          <cell r="AS166">
            <v>0</v>
          </cell>
          <cell r="AT166">
            <v>0</v>
          </cell>
          <cell r="AU166">
            <v>0</v>
          </cell>
          <cell r="AV166">
            <v>568629</v>
          </cell>
          <cell r="AW166">
            <v>100465.97233662249</v>
          </cell>
          <cell r="AX166">
            <v>129062.81412</v>
          </cell>
          <cell r="AY166">
            <v>94175.663567301177</v>
          </cell>
          <cell r="AZ166">
            <v>798157.78645662253</v>
          </cell>
          <cell r="BA166">
            <v>779094.97233662254</v>
          </cell>
          <cell r="BB166">
            <v>3500</v>
          </cell>
          <cell r="BC166">
            <v>717500</v>
          </cell>
          <cell r="BD166">
            <v>0</v>
          </cell>
          <cell r="BE166">
            <v>0</v>
          </cell>
          <cell r="BF166">
            <v>798157.78645662253</v>
          </cell>
          <cell r="BG166" t="str">
            <v/>
          </cell>
          <cell r="BH166" t="str">
            <v/>
          </cell>
          <cell r="BI166" t="str">
            <v/>
          </cell>
          <cell r="BJ166" t="str">
            <v/>
          </cell>
          <cell r="BK166" t="str">
            <v/>
          </cell>
          <cell r="BL166">
            <v>798157.78645662253</v>
          </cell>
          <cell r="BM166">
            <v>798157.78645662253</v>
          </cell>
          <cell r="BN166">
            <v>0</v>
          </cell>
          <cell r="BO166">
            <v>736562.81412</v>
          </cell>
          <cell r="BP166">
            <v>607500</v>
          </cell>
          <cell r="BQ166">
            <v>669094.97233662254</v>
          </cell>
          <cell r="BR166">
            <v>3263.8779138371833</v>
          </cell>
          <cell r="BS166">
            <v>3078.2870877358491</v>
          </cell>
          <cell r="BT166">
            <v>6.0290291584804881E-2</v>
          </cell>
          <cell r="BU166">
            <v>-5.9167264323454717E-3</v>
          </cell>
          <cell r="BV166">
            <v>0</v>
          </cell>
          <cell r="BW166">
            <v>-3733.7434285626646</v>
          </cell>
          <cell r="BX166">
            <v>794424.04302805988</v>
          </cell>
          <cell r="BY166">
            <v>3782.2498971124874</v>
          </cell>
          <cell r="BZ166" t="str">
            <v>Y</v>
          </cell>
          <cell r="CA166">
            <v>3875.239234283219</v>
          </cell>
          <cell r="CB166">
            <v>5.158583041572351E-2</v>
          </cell>
          <cell r="CC166">
            <v>-5450.95</v>
          </cell>
          <cell r="CD166">
            <v>788973.09302805993</v>
          </cell>
        </row>
        <row r="167">
          <cell r="A167">
            <v>333</v>
          </cell>
          <cell r="B167">
            <v>0</v>
          </cell>
          <cell r="C167">
            <v>124613</v>
          </cell>
          <cell r="D167">
            <v>9352117</v>
          </cell>
          <cell r="E167" t="str">
            <v>Trimley St Mary Primary School</v>
          </cell>
          <cell r="F167">
            <v>388</v>
          </cell>
          <cell r="G167">
            <v>388</v>
          </cell>
          <cell r="H167">
            <v>0</v>
          </cell>
          <cell r="I167">
            <v>1076234.4000000001</v>
          </cell>
          <cell r="J167">
            <v>0</v>
          </cell>
          <cell r="K167">
            <v>0</v>
          </cell>
          <cell r="L167">
            <v>12319.999999999993</v>
          </cell>
          <cell r="M167">
            <v>0</v>
          </cell>
          <cell r="N167">
            <v>32652.46753246753</v>
          </cell>
          <cell r="O167">
            <v>0</v>
          </cell>
          <cell r="P167">
            <v>2199.9999999999982</v>
          </cell>
          <cell r="Q167">
            <v>12479.999999999996</v>
          </cell>
          <cell r="R167">
            <v>4320.0000000000009</v>
          </cell>
          <cell r="S167">
            <v>0</v>
          </cell>
          <cell r="T167">
            <v>0</v>
          </cell>
          <cell r="U167">
            <v>0</v>
          </cell>
          <cell r="V167">
            <v>0</v>
          </cell>
          <cell r="W167">
            <v>0</v>
          </cell>
          <cell r="X167">
            <v>0</v>
          </cell>
          <cell r="Y167">
            <v>0</v>
          </cell>
          <cell r="Z167">
            <v>0</v>
          </cell>
          <cell r="AA167">
            <v>0</v>
          </cell>
          <cell r="AB167">
            <v>2371.7507418397595</v>
          </cell>
          <cell r="AC167">
            <v>0</v>
          </cell>
          <cell r="AD167">
            <v>0</v>
          </cell>
          <cell r="AE167">
            <v>150778.65868263476</v>
          </cell>
          <cell r="AF167">
            <v>0</v>
          </cell>
          <cell r="AG167">
            <v>0</v>
          </cell>
          <cell r="AH167">
            <v>0</v>
          </cell>
          <cell r="AI167">
            <v>110000</v>
          </cell>
          <cell r="AJ167">
            <v>0</v>
          </cell>
          <cell r="AK167">
            <v>0</v>
          </cell>
          <cell r="AL167">
            <v>0</v>
          </cell>
          <cell r="AM167">
            <v>29748.6315</v>
          </cell>
          <cell r="AN167">
            <v>0</v>
          </cell>
          <cell r="AO167">
            <v>0</v>
          </cell>
          <cell r="AP167">
            <v>0</v>
          </cell>
          <cell r="AQ167">
            <v>0</v>
          </cell>
          <cell r="AR167">
            <v>0</v>
          </cell>
          <cell r="AS167">
            <v>0</v>
          </cell>
          <cell r="AT167">
            <v>0</v>
          </cell>
          <cell r="AU167">
            <v>0</v>
          </cell>
          <cell r="AV167">
            <v>1076234.4000000001</v>
          </cell>
          <cell r="AW167">
            <v>217122.87695694203</v>
          </cell>
          <cell r="AX167">
            <v>139748.63149999999</v>
          </cell>
          <cell r="AY167">
            <v>192763.89244886852</v>
          </cell>
          <cell r="AZ167">
            <v>1433105.9084569421</v>
          </cell>
          <cell r="BA167">
            <v>1403357.2769569422</v>
          </cell>
          <cell r="BB167">
            <v>3500</v>
          </cell>
          <cell r="BC167">
            <v>1358000</v>
          </cell>
          <cell r="BD167">
            <v>0</v>
          </cell>
          <cell r="BE167">
            <v>0</v>
          </cell>
          <cell r="BF167">
            <v>1433105.9084569421</v>
          </cell>
          <cell r="BG167" t="str">
            <v/>
          </cell>
          <cell r="BH167" t="str">
            <v/>
          </cell>
          <cell r="BI167" t="str">
            <v/>
          </cell>
          <cell r="BJ167" t="str">
            <v/>
          </cell>
          <cell r="BK167" t="str">
            <v/>
          </cell>
          <cell r="BL167">
            <v>1433105.9084569421</v>
          </cell>
          <cell r="BM167">
            <v>1433105.9084569423</v>
          </cell>
          <cell r="BN167">
            <v>0</v>
          </cell>
          <cell r="BO167">
            <v>1387748.6314999999</v>
          </cell>
          <cell r="BP167">
            <v>1248000</v>
          </cell>
          <cell r="BQ167">
            <v>1293357.2769569422</v>
          </cell>
          <cell r="BR167">
            <v>3333.3950437034591</v>
          </cell>
          <cell r="BS167">
            <v>3181.9773727979273</v>
          </cell>
          <cell r="BT167">
            <v>4.7586030057903773E-2</v>
          </cell>
          <cell r="BU167">
            <v>-4.6699645076015203E-3</v>
          </cell>
          <cell r="BV167">
            <v>0</v>
          </cell>
          <cell r="BW167">
            <v>-5765.5719012434911</v>
          </cell>
          <cell r="BX167">
            <v>1427340.3365556987</v>
          </cell>
          <cell r="BY167">
            <v>3602.0404769476772</v>
          </cell>
          <cell r="BZ167" t="str">
            <v>Y</v>
          </cell>
          <cell r="CA167">
            <v>3678.7122076177802</v>
          </cell>
          <cell r="CB167">
            <v>3.8491489297703296E-2</v>
          </cell>
          <cell r="CC167">
            <v>-10316.92</v>
          </cell>
          <cell r="CD167">
            <v>1417023.4165556987</v>
          </cell>
        </row>
        <row r="168">
          <cell r="A168">
            <v>337</v>
          </cell>
          <cell r="B168">
            <v>0</v>
          </cell>
          <cell r="C168">
            <v>124615</v>
          </cell>
          <cell r="D168">
            <v>9352121</v>
          </cell>
          <cell r="E168" t="str">
            <v>Waldringfield Primary School</v>
          </cell>
          <cell r="F168">
            <v>100</v>
          </cell>
          <cell r="G168">
            <v>100</v>
          </cell>
          <cell r="H168">
            <v>0</v>
          </cell>
          <cell r="I168">
            <v>277380</v>
          </cell>
          <cell r="J168">
            <v>0</v>
          </cell>
          <cell r="K168">
            <v>0</v>
          </cell>
          <cell r="L168">
            <v>3080.0000000000005</v>
          </cell>
          <cell r="M168">
            <v>0</v>
          </cell>
          <cell r="N168">
            <v>4673.0769230769229</v>
          </cell>
          <cell r="O168">
            <v>0</v>
          </cell>
          <cell r="P168">
            <v>200</v>
          </cell>
          <cell r="Q168">
            <v>2880</v>
          </cell>
          <cell r="R168">
            <v>1080</v>
          </cell>
          <cell r="S168">
            <v>1170</v>
          </cell>
          <cell r="T168">
            <v>0</v>
          </cell>
          <cell r="U168">
            <v>0</v>
          </cell>
          <cell r="V168">
            <v>0</v>
          </cell>
          <cell r="W168">
            <v>0</v>
          </cell>
          <cell r="X168">
            <v>0</v>
          </cell>
          <cell r="Y168">
            <v>0</v>
          </cell>
          <cell r="Z168">
            <v>0</v>
          </cell>
          <cell r="AA168">
            <v>0</v>
          </cell>
          <cell r="AB168">
            <v>0</v>
          </cell>
          <cell r="AC168">
            <v>0</v>
          </cell>
          <cell r="AD168">
            <v>0</v>
          </cell>
          <cell r="AE168">
            <v>34897.560975609718</v>
          </cell>
          <cell r="AF168">
            <v>0</v>
          </cell>
          <cell r="AG168">
            <v>0</v>
          </cell>
          <cell r="AH168">
            <v>0</v>
          </cell>
          <cell r="AI168">
            <v>110000</v>
          </cell>
          <cell r="AJ168">
            <v>16622.162883845125</v>
          </cell>
          <cell r="AK168">
            <v>0</v>
          </cell>
          <cell r="AL168">
            <v>0</v>
          </cell>
          <cell r="AM168">
            <v>8065.56268</v>
          </cell>
          <cell r="AN168">
            <v>0</v>
          </cell>
          <cell r="AO168">
            <v>0</v>
          </cell>
          <cell r="AP168">
            <v>0</v>
          </cell>
          <cell r="AQ168">
            <v>0</v>
          </cell>
          <cell r="AR168">
            <v>0</v>
          </cell>
          <cell r="AS168">
            <v>0</v>
          </cell>
          <cell r="AT168">
            <v>0</v>
          </cell>
          <cell r="AU168">
            <v>0</v>
          </cell>
          <cell r="AV168">
            <v>277380</v>
          </cell>
          <cell r="AW168">
            <v>47980.63789868664</v>
          </cell>
          <cell r="AX168">
            <v>134687.72556384513</v>
          </cell>
          <cell r="AY168">
            <v>51438.099437148179</v>
          </cell>
          <cell r="AZ168">
            <v>460048.36346253176</v>
          </cell>
          <cell r="BA168">
            <v>451982.80078253179</v>
          </cell>
          <cell r="BB168">
            <v>3500</v>
          </cell>
          <cell r="BC168">
            <v>350000</v>
          </cell>
          <cell r="BD168">
            <v>0</v>
          </cell>
          <cell r="BE168">
            <v>0</v>
          </cell>
          <cell r="BF168">
            <v>460048.36346253176</v>
          </cell>
          <cell r="BG168" t="str">
            <v/>
          </cell>
          <cell r="BH168" t="str">
            <v/>
          </cell>
          <cell r="BI168" t="str">
            <v/>
          </cell>
          <cell r="BJ168" t="str">
            <v/>
          </cell>
          <cell r="BK168" t="str">
            <v/>
          </cell>
          <cell r="BL168">
            <v>460048.36346253176</v>
          </cell>
          <cell r="BM168">
            <v>460048.36346253176</v>
          </cell>
          <cell r="BN168">
            <v>0</v>
          </cell>
          <cell r="BO168">
            <v>358065.56267999997</v>
          </cell>
          <cell r="BP168">
            <v>223377.83711615484</v>
          </cell>
          <cell r="BQ168">
            <v>325360.63789868669</v>
          </cell>
          <cell r="BR168">
            <v>3253.6063789868667</v>
          </cell>
          <cell r="BS168">
            <v>2970.0459627678028</v>
          </cell>
          <cell r="BT168">
            <v>9.5473410099960979E-2</v>
          </cell>
          <cell r="BU168">
            <v>-9.3695026890028999E-3</v>
          </cell>
          <cell r="BV168">
            <v>0</v>
          </cell>
          <cell r="BW168">
            <v>-2782.7853634615135</v>
          </cell>
          <cell r="BX168">
            <v>457265.57809907023</v>
          </cell>
          <cell r="BY168">
            <v>4492.0001541907022</v>
          </cell>
          <cell r="BZ168" t="str">
            <v>Y</v>
          </cell>
          <cell r="CA168">
            <v>4572.6557809907026</v>
          </cell>
          <cell r="CB168">
            <v>8.1725426551193525E-2</v>
          </cell>
          <cell r="CC168">
            <v>-2659</v>
          </cell>
          <cell r="CD168">
            <v>454606.57809907023</v>
          </cell>
        </row>
        <row r="169">
          <cell r="A169">
            <v>338</v>
          </cell>
          <cell r="B169">
            <v>0</v>
          </cell>
          <cell r="C169">
            <v>124718</v>
          </cell>
          <cell r="D169">
            <v>9353066</v>
          </cell>
          <cell r="E169" t="str">
            <v>Whatfield Church of England Voluntary Controlled Primary School</v>
          </cell>
          <cell r="F169">
            <v>51</v>
          </cell>
          <cell r="G169">
            <v>51</v>
          </cell>
          <cell r="H169">
            <v>0</v>
          </cell>
          <cell r="I169">
            <v>141463.80000000002</v>
          </cell>
          <cell r="J169">
            <v>0</v>
          </cell>
          <cell r="K169">
            <v>0</v>
          </cell>
          <cell r="L169">
            <v>880</v>
          </cell>
          <cell r="M169">
            <v>0</v>
          </cell>
          <cell r="N169">
            <v>3755.454545454545</v>
          </cell>
          <cell r="O169">
            <v>0</v>
          </cell>
          <cell r="P169">
            <v>200</v>
          </cell>
          <cell r="Q169">
            <v>0</v>
          </cell>
          <cell r="R169">
            <v>0</v>
          </cell>
          <cell r="S169">
            <v>0</v>
          </cell>
          <cell r="T169">
            <v>0</v>
          </cell>
          <cell r="U169">
            <v>0</v>
          </cell>
          <cell r="V169">
            <v>0</v>
          </cell>
          <cell r="W169">
            <v>0</v>
          </cell>
          <cell r="X169">
            <v>0</v>
          </cell>
          <cell r="Y169">
            <v>0</v>
          </cell>
          <cell r="Z169">
            <v>0</v>
          </cell>
          <cell r="AA169">
            <v>0</v>
          </cell>
          <cell r="AB169">
            <v>625.35714285714266</v>
          </cell>
          <cell r="AC169">
            <v>0</v>
          </cell>
          <cell r="AD169">
            <v>0</v>
          </cell>
          <cell r="AE169">
            <v>20848.800000000003</v>
          </cell>
          <cell r="AF169">
            <v>0</v>
          </cell>
          <cell r="AG169">
            <v>0</v>
          </cell>
          <cell r="AH169">
            <v>0</v>
          </cell>
          <cell r="AI169">
            <v>110000</v>
          </cell>
          <cell r="AJ169">
            <v>0</v>
          </cell>
          <cell r="AK169">
            <v>0</v>
          </cell>
          <cell r="AL169">
            <v>0</v>
          </cell>
          <cell r="AM169">
            <v>2932.9253800000001</v>
          </cell>
          <cell r="AN169">
            <v>0</v>
          </cell>
          <cell r="AO169">
            <v>0</v>
          </cell>
          <cell r="AP169">
            <v>0</v>
          </cell>
          <cell r="AQ169">
            <v>3300</v>
          </cell>
          <cell r="AR169">
            <v>0</v>
          </cell>
          <cell r="AS169">
            <v>0</v>
          </cell>
          <cell r="AT169">
            <v>0</v>
          </cell>
          <cell r="AU169">
            <v>0</v>
          </cell>
          <cell r="AV169">
            <v>141463.80000000002</v>
          </cell>
          <cell r="AW169">
            <v>26309.611688311692</v>
          </cell>
          <cell r="AX169">
            <v>116232.92538</v>
          </cell>
          <cell r="AY169">
            <v>33265.527272727275</v>
          </cell>
          <cell r="AZ169">
            <v>284006.33706831175</v>
          </cell>
          <cell r="BA169">
            <v>281073.41168831178</v>
          </cell>
          <cell r="BB169">
            <v>3500</v>
          </cell>
          <cell r="BC169">
            <v>178500</v>
          </cell>
          <cell r="BD169">
            <v>0</v>
          </cell>
          <cell r="BE169">
            <v>0</v>
          </cell>
          <cell r="BF169">
            <v>284006.33706831175</v>
          </cell>
          <cell r="BG169" t="str">
            <v/>
          </cell>
          <cell r="BH169" t="str">
            <v/>
          </cell>
          <cell r="BI169" t="str">
            <v/>
          </cell>
          <cell r="BJ169" t="str">
            <v/>
          </cell>
          <cell r="BK169" t="str">
            <v/>
          </cell>
          <cell r="BL169">
            <v>284006.33706831175</v>
          </cell>
          <cell r="BM169">
            <v>284006.33706831175</v>
          </cell>
          <cell r="BN169">
            <v>0</v>
          </cell>
          <cell r="BO169">
            <v>181432.92538</v>
          </cell>
          <cell r="BP169">
            <v>68500</v>
          </cell>
          <cell r="BQ169">
            <v>171073.41168831175</v>
          </cell>
          <cell r="BR169">
            <v>3354.380621339446</v>
          </cell>
          <cell r="BS169">
            <v>3637.2460195121948</v>
          </cell>
          <cell r="BT169">
            <v>-7.7769113404840579E-2</v>
          </cell>
          <cell r="BU169">
            <v>6.2769113404840579E-2</v>
          </cell>
          <cell r="BV169">
            <v>0</v>
          </cell>
          <cell r="BW169">
            <v>11643.642101883363</v>
          </cell>
          <cell r="BX169">
            <v>295649.97917019512</v>
          </cell>
          <cell r="BY169">
            <v>5739.5500743175517</v>
          </cell>
          <cell r="BZ169" t="str">
            <v>Y</v>
          </cell>
          <cell r="CA169">
            <v>5797.0584151018647</v>
          </cell>
          <cell r="CB169">
            <v>-9.281592237981795E-2</v>
          </cell>
          <cell r="CC169">
            <v>-1356.09</v>
          </cell>
          <cell r="CD169">
            <v>294293.88917019509</v>
          </cell>
        </row>
        <row r="170">
          <cell r="A170">
            <v>339</v>
          </cell>
          <cell r="B170">
            <v>0</v>
          </cell>
          <cell r="C170">
            <v>124618</v>
          </cell>
          <cell r="D170">
            <v>9352124</v>
          </cell>
          <cell r="E170" t="str">
            <v>Witnesham Primary School</v>
          </cell>
          <cell r="F170">
            <v>96</v>
          </cell>
          <cell r="G170">
            <v>96</v>
          </cell>
          <cell r="H170">
            <v>0</v>
          </cell>
          <cell r="I170">
            <v>266284.80000000005</v>
          </cell>
          <cell r="J170">
            <v>0</v>
          </cell>
          <cell r="K170">
            <v>0</v>
          </cell>
          <cell r="L170">
            <v>1320</v>
          </cell>
          <cell r="M170">
            <v>0</v>
          </cell>
          <cell r="N170">
            <v>1993.846153846154</v>
          </cell>
          <cell r="O170">
            <v>0</v>
          </cell>
          <cell r="P170">
            <v>0</v>
          </cell>
          <cell r="Q170">
            <v>0</v>
          </cell>
          <cell r="R170">
            <v>0</v>
          </cell>
          <cell r="S170">
            <v>390.00000000000131</v>
          </cell>
          <cell r="T170">
            <v>839.99999999999875</v>
          </cell>
          <cell r="U170">
            <v>0</v>
          </cell>
          <cell r="V170">
            <v>0</v>
          </cell>
          <cell r="W170">
            <v>0</v>
          </cell>
          <cell r="X170">
            <v>0</v>
          </cell>
          <cell r="Y170">
            <v>0</v>
          </cell>
          <cell r="Z170">
            <v>0</v>
          </cell>
          <cell r="AA170">
            <v>0</v>
          </cell>
          <cell r="AB170">
            <v>0</v>
          </cell>
          <cell r="AC170">
            <v>0</v>
          </cell>
          <cell r="AD170">
            <v>0</v>
          </cell>
          <cell r="AE170">
            <v>27672.615384615379</v>
          </cell>
          <cell r="AF170">
            <v>0</v>
          </cell>
          <cell r="AG170">
            <v>0</v>
          </cell>
          <cell r="AH170">
            <v>0</v>
          </cell>
          <cell r="AI170">
            <v>110000</v>
          </cell>
          <cell r="AJ170">
            <v>0</v>
          </cell>
          <cell r="AK170">
            <v>0</v>
          </cell>
          <cell r="AL170">
            <v>0</v>
          </cell>
          <cell r="AM170">
            <v>12018.72</v>
          </cell>
          <cell r="AN170">
            <v>0</v>
          </cell>
          <cell r="AO170">
            <v>0</v>
          </cell>
          <cell r="AP170">
            <v>0</v>
          </cell>
          <cell r="AQ170">
            <v>0</v>
          </cell>
          <cell r="AR170">
            <v>0</v>
          </cell>
          <cell r="AS170">
            <v>0</v>
          </cell>
          <cell r="AT170">
            <v>0</v>
          </cell>
          <cell r="AU170">
            <v>0</v>
          </cell>
          <cell r="AV170">
            <v>266284.80000000005</v>
          </cell>
          <cell r="AW170">
            <v>32216.461538461532</v>
          </cell>
          <cell r="AX170">
            <v>122018.72</v>
          </cell>
          <cell r="AY170">
            <v>39943.538461538454</v>
          </cell>
          <cell r="AZ170">
            <v>420519.98153846152</v>
          </cell>
          <cell r="BA170">
            <v>408501.26153846155</v>
          </cell>
          <cell r="BB170">
            <v>3500</v>
          </cell>
          <cell r="BC170">
            <v>336000</v>
          </cell>
          <cell r="BD170">
            <v>0</v>
          </cell>
          <cell r="BE170">
            <v>0</v>
          </cell>
          <cell r="BF170">
            <v>420519.98153846152</v>
          </cell>
          <cell r="BG170" t="str">
            <v/>
          </cell>
          <cell r="BH170" t="str">
            <v/>
          </cell>
          <cell r="BI170" t="str">
            <v/>
          </cell>
          <cell r="BJ170" t="str">
            <v/>
          </cell>
          <cell r="BK170" t="str">
            <v/>
          </cell>
          <cell r="BL170">
            <v>420519.98153846152</v>
          </cell>
          <cell r="BM170">
            <v>420519.98153846152</v>
          </cell>
          <cell r="BN170">
            <v>0</v>
          </cell>
          <cell r="BO170">
            <v>348018.72</v>
          </cell>
          <cell r="BP170">
            <v>225999.99999999997</v>
          </cell>
          <cell r="BQ170">
            <v>298501.26153846155</v>
          </cell>
          <cell r="BR170">
            <v>3109.3881410256413</v>
          </cell>
          <cell r="BS170">
            <v>2970.746220952381</v>
          </cell>
          <cell r="BT170">
            <v>4.6669055436453118E-2</v>
          </cell>
          <cell r="BU170">
            <v>-4.5799750940838302E-3</v>
          </cell>
          <cell r="BV170">
            <v>0</v>
          </cell>
          <cell r="BW170">
            <v>-1306.1705954693343</v>
          </cell>
          <cell r="BX170">
            <v>419213.81094299216</v>
          </cell>
          <cell r="BY170">
            <v>4241.6155306561686</v>
          </cell>
          <cell r="BZ170" t="str">
            <v>Y</v>
          </cell>
          <cell r="CA170">
            <v>4366.8105306561683</v>
          </cell>
          <cell r="CB170">
            <v>5.7245605826653501E-2</v>
          </cell>
          <cell r="CC170">
            <v>-2552.64</v>
          </cell>
          <cell r="CD170">
            <v>416661.17094299215</v>
          </cell>
        </row>
        <row r="171">
          <cell r="A171">
            <v>341</v>
          </cell>
          <cell r="B171">
            <v>0</v>
          </cell>
          <cell r="C171">
            <v>124685</v>
          </cell>
          <cell r="D171">
            <v>9352928</v>
          </cell>
          <cell r="E171" t="str">
            <v>Sandlings Primary School</v>
          </cell>
          <cell r="F171">
            <v>96</v>
          </cell>
          <cell r="G171">
            <v>96</v>
          </cell>
          <cell r="H171">
            <v>0</v>
          </cell>
          <cell r="I171">
            <v>266284.80000000005</v>
          </cell>
          <cell r="J171">
            <v>0</v>
          </cell>
          <cell r="K171">
            <v>0</v>
          </cell>
          <cell r="L171">
            <v>440.00000000000148</v>
          </cell>
          <cell r="M171">
            <v>0</v>
          </cell>
          <cell r="N171">
            <v>2672.1649484536083</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3014.6341463414651</v>
          </cell>
          <cell r="AC171">
            <v>0</v>
          </cell>
          <cell r="AD171">
            <v>0</v>
          </cell>
          <cell r="AE171">
            <v>24150.646153846141</v>
          </cell>
          <cell r="AF171">
            <v>0</v>
          </cell>
          <cell r="AG171">
            <v>0</v>
          </cell>
          <cell r="AH171">
            <v>0</v>
          </cell>
          <cell r="AI171">
            <v>110000</v>
          </cell>
          <cell r="AJ171">
            <v>17957.276368491319</v>
          </cell>
          <cell r="AK171">
            <v>0</v>
          </cell>
          <cell r="AL171">
            <v>0</v>
          </cell>
          <cell r="AM171">
            <v>11896.08</v>
          </cell>
          <cell r="AN171">
            <v>0</v>
          </cell>
          <cell r="AO171">
            <v>0</v>
          </cell>
          <cell r="AP171">
            <v>0</v>
          </cell>
          <cell r="AQ171">
            <v>46400</v>
          </cell>
          <cell r="AR171">
            <v>0</v>
          </cell>
          <cell r="AS171">
            <v>0</v>
          </cell>
          <cell r="AT171">
            <v>0</v>
          </cell>
          <cell r="AU171">
            <v>0</v>
          </cell>
          <cell r="AV171">
            <v>266284.80000000005</v>
          </cell>
          <cell r="AW171">
            <v>30277.445248641216</v>
          </cell>
          <cell r="AX171">
            <v>186253.35636849131</v>
          </cell>
          <cell r="AY171">
            <v>35705.728628072946</v>
          </cell>
          <cell r="AZ171">
            <v>482815.60161713255</v>
          </cell>
          <cell r="BA171">
            <v>470919.52161713253</v>
          </cell>
          <cell r="BB171">
            <v>3500</v>
          </cell>
          <cell r="BC171">
            <v>336000</v>
          </cell>
          <cell r="BD171">
            <v>0</v>
          </cell>
          <cell r="BE171">
            <v>0</v>
          </cell>
          <cell r="BF171">
            <v>482815.60161713255</v>
          </cell>
          <cell r="BG171" t="str">
            <v/>
          </cell>
          <cell r="BH171" t="str">
            <v/>
          </cell>
          <cell r="BI171" t="str">
            <v/>
          </cell>
          <cell r="BJ171" t="str">
            <v/>
          </cell>
          <cell r="BK171" t="str">
            <v/>
          </cell>
          <cell r="BL171">
            <v>482815.60161713255</v>
          </cell>
          <cell r="BM171">
            <v>482815.60161713255</v>
          </cell>
          <cell r="BN171">
            <v>0</v>
          </cell>
          <cell r="BO171">
            <v>347896.08</v>
          </cell>
          <cell r="BP171">
            <v>208042.72363150871</v>
          </cell>
          <cell r="BQ171">
            <v>342962.24524864118</v>
          </cell>
          <cell r="BR171">
            <v>3572.5233880066789</v>
          </cell>
          <cell r="BS171">
            <v>3427.6095447627135</v>
          </cell>
          <cell r="BT171">
            <v>4.2278398794106956E-2</v>
          </cell>
          <cell r="BU171">
            <v>-4.1490879059769125E-3</v>
          </cell>
          <cell r="BV171">
            <v>0</v>
          </cell>
          <cell r="BW171">
            <v>-1365.2595176242564</v>
          </cell>
          <cell r="BX171">
            <v>481450.34209950827</v>
          </cell>
          <cell r="BY171">
            <v>4891.1902302032113</v>
          </cell>
          <cell r="BZ171" t="str">
            <v>Y</v>
          </cell>
          <cell r="CA171">
            <v>5015.1077302032108</v>
          </cell>
          <cell r="CB171">
            <v>3.6675550087901243E-2</v>
          </cell>
          <cell r="CC171">
            <v>-2552.64</v>
          </cell>
          <cell r="CD171">
            <v>478897.70209950826</v>
          </cell>
        </row>
        <row r="172">
          <cell r="A172">
            <v>342</v>
          </cell>
          <cell r="B172">
            <v>0</v>
          </cell>
          <cell r="C172">
            <v>124619</v>
          </cell>
          <cell r="D172">
            <v>9352125</v>
          </cell>
          <cell r="E172" t="str">
            <v>Woodbridge Primary School</v>
          </cell>
          <cell r="F172">
            <v>206</v>
          </cell>
          <cell r="G172">
            <v>206</v>
          </cell>
          <cell r="H172">
            <v>0</v>
          </cell>
          <cell r="I172">
            <v>571402.80000000005</v>
          </cell>
          <cell r="J172">
            <v>0</v>
          </cell>
          <cell r="K172">
            <v>0</v>
          </cell>
          <cell r="L172">
            <v>8800</v>
          </cell>
          <cell r="M172">
            <v>0</v>
          </cell>
          <cell r="N172">
            <v>16739.999999999996</v>
          </cell>
          <cell r="O172">
            <v>0</v>
          </cell>
          <cell r="P172">
            <v>1406.8292682926817</v>
          </cell>
          <cell r="Q172">
            <v>241.1707317073168</v>
          </cell>
          <cell r="R172">
            <v>0</v>
          </cell>
          <cell r="S172">
            <v>391.90243902438982</v>
          </cell>
          <cell r="T172">
            <v>0</v>
          </cell>
          <cell r="U172">
            <v>0</v>
          </cell>
          <cell r="V172">
            <v>0</v>
          </cell>
          <cell r="W172">
            <v>0</v>
          </cell>
          <cell r="X172">
            <v>0</v>
          </cell>
          <cell r="Y172">
            <v>0</v>
          </cell>
          <cell r="Z172">
            <v>0</v>
          </cell>
          <cell r="AA172">
            <v>0</v>
          </cell>
          <cell r="AB172">
            <v>3031.1428571428601</v>
          </cell>
          <cell r="AC172">
            <v>0</v>
          </cell>
          <cell r="AD172">
            <v>0</v>
          </cell>
          <cell r="AE172">
            <v>68545.302325581346</v>
          </cell>
          <cell r="AF172">
            <v>0</v>
          </cell>
          <cell r="AG172">
            <v>0</v>
          </cell>
          <cell r="AH172">
            <v>0</v>
          </cell>
          <cell r="AI172">
            <v>110000</v>
          </cell>
          <cell r="AJ172">
            <v>0</v>
          </cell>
          <cell r="AK172">
            <v>0</v>
          </cell>
          <cell r="AL172">
            <v>0</v>
          </cell>
          <cell r="AM172">
            <v>35521.142999999996</v>
          </cell>
          <cell r="AN172">
            <v>0</v>
          </cell>
          <cell r="AO172">
            <v>0</v>
          </cell>
          <cell r="AP172">
            <v>0</v>
          </cell>
          <cell r="AQ172">
            <v>0</v>
          </cell>
          <cell r="AR172">
            <v>0</v>
          </cell>
          <cell r="AS172">
            <v>0</v>
          </cell>
          <cell r="AT172">
            <v>0</v>
          </cell>
          <cell r="AU172">
            <v>0</v>
          </cell>
          <cell r="AV172">
            <v>571402.80000000005</v>
          </cell>
          <cell r="AW172">
            <v>99156.347621748588</v>
          </cell>
          <cell r="AX172">
            <v>145521.14299999998</v>
          </cell>
          <cell r="AY172">
            <v>92334.253545093539</v>
          </cell>
          <cell r="AZ172">
            <v>816080.29062174866</v>
          </cell>
          <cell r="BA172">
            <v>780559.14762174862</v>
          </cell>
          <cell r="BB172">
            <v>3500</v>
          </cell>
          <cell r="BC172">
            <v>721000</v>
          </cell>
          <cell r="BD172">
            <v>0</v>
          </cell>
          <cell r="BE172">
            <v>0</v>
          </cell>
          <cell r="BF172">
            <v>816080.29062174866</v>
          </cell>
          <cell r="BG172" t="str">
            <v/>
          </cell>
          <cell r="BH172" t="str">
            <v/>
          </cell>
          <cell r="BI172" t="str">
            <v/>
          </cell>
          <cell r="BJ172" t="str">
            <v/>
          </cell>
          <cell r="BK172" t="str">
            <v/>
          </cell>
          <cell r="BL172">
            <v>816080.29062174866</v>
          </cell>
          <cell r="BM172">
            <v>816080.29062174866</v>
          </cell>
          <cell r="BN172">
            <v>0</v>
          </cell>
          <cell r="BO172">
            <v>756521.14300000004</v>
          </cell>
          <cell r="BP172">
            <v>611000</v>
          </cell>
          <cell r="BQ172">
            <v>670559.14762174862</v>
          </cell>
          <cell r="BR172">
            <v>3255.1414933094593</v>
          </cell>
          <cell r="BS172">
            <v>3091.7817393203886</v>
          </cell>
          <cell r="BT172">
            <v>5.2836767845384561E-2</v>
          </cell>
          <cell r="BU172">
            <v>-5.185257737072858E-3</v>
          </cell>
          <cell r="BV172">
            <v>0</v>
          </cell>
          <cell r="BW172">
            <v>-3302.5271481412342</v>
          </cell>
          <cell r="BX172">
            <v>812777.76347360748</v>
          </cell>
          <cell r="BY172">
            <v>3773.0903906485796</v>
          </cell>
          <cell r="BZ172" t="str">
            <v>Y</v>
          </cell>
          <cell r="CA172">
            <v>3945.5231236582886</v>
          </cell>
          <cell r="CB172">
            <v>3.9805138207259949E-2</v>
          </cell>
          <cell r="CC172">
            <v>-5477.54</v>
          </cell>
          <cell r="CD172">
            <v>807300.22347360745</v>
          </cell>
        </row>
        <row r="173">
          <cell r="A173">
            <v>343</v>
          </cell>
          <cell r="B173">
            <v>0</v>
          </cell>
          <cell r="C173">
            <v>124628</v>
          </cell>
          <cell r="D173">
            <v>9352135</v>
          </cell>
          <cell r="E173" t="str">
            <v>Kyson Primary School</v>
          </cell>
          <cell r="F173">
            <v>400</v>
          </cell>
          <cell r="G173">
            <v>400</v>
          </cell>
          <cell r="H173">
            <v>0</v>
          </cell>
          <cell r="I173">
            <v>1109520</v>
          </cell>
          <cell r="J173">
            <v>0</v>
          </cell>
          <cell r="K173">
            <v>0</v>
          </cell>
          <cell r="L173">
            <v>23320</v>
          </cell>
          <cell r="M173">
            <v>0</v>
          </cell>
          <cell r="N173">
            <v>44932.330827067672</v>
          </cell>
          <cell r="O173">
            <v>0</v>
          </cell>
          <cell r="P173">
            <v>25400</v>
          </cell>
          <cell r="Q173">
            <v>240</v>
          </cell>
          <cell r="R173">
            <v>360</v>
          </cell>
          <cell r="S173">
            <v>0</v>
          </cell>
          <cell r="T173">
            <v>0</v>
          </cell>
          <cell r="U173">
            <v>0</v>
          </cell>
          <cell r="V173">
            <v>0</v>
          </cell>
          <cell r="W173">
            <v>0</v>
          </cell>
          <cell r="X173">
            <v>0</v>
          </cell>
          <cell r="Y173">
            <v>0</v>
          </cell>
          <cell r="Z173">
            <v>0</v>
          </cell>
          <cell r="AA173">
            <v>0</v>
          </cell>
          <cell r="AB173">
            <v>3541.5472779369634</v>
          </cell>
          <cell r="AC173">
            <v>0</v>
          </cell>
          <cell r="AD173">
            <v>0</v>
          </cell>
          <cell r="AE173">
            <v>135854.98489425966</v>
          </cell>
          <cell r="AF173">
            <v>0</v>
          </cell>
          <cell r="AG173">
            <v>0</v>
          </cell>
          <cell r="AH173">
            <v>0</v>
          </cell>
          <cell r="AI173">
            <v>110000</v>
          </cell>
          <cell r="AJ173">
            <v>0</v>
          </cell>
          <cell r="AK173">
            <v>0</v>
          </cell>
          <cell r="AL173">
            <v>0</v>
          </cell>
          <cell r="AM173">
            <v>36780.758000000002</v>
          </cell>
          <cell r="AN173">
            <v>0</v>
          </cell>
          <cell r="AO173">
            <v>0</v>
          </cell>
          <cell r="AP173">
            <v>0</v>
          </cell>
          <cell r="AQ173">
            <v>0</v>
          </cell>
          <cell r="AR173">
            <v>0</v>
          </cell>
          <cell r="AS173">
            <v>0</v>
          </cell>
          <cell r="AT173">
            <v>0</v>
          </cell>
          <cell r="AU173">
            <v>0</v>
          </cell>
          <cell r="AV173">
            <v>1109520</v>
          </cell>
          <cell r="AW173">
            <v>233648.86299926427</v>
          </cell>
          <cell r="AX173">
            <v>146780.758</v>
          </cell>
          <cell r="AY173">
            <v>192980.15030779349</v>
          </cell>
          <cell r="AZ173">
            <v>1489949.6209992641</v>
          </cell>
          <cell r="BA173">
            <v>1453168.8629992642</v>
          </cell>
          <cell r="BB173">
            <v>3500</v>
          </cell>
          <cell r="BC173">
            <v>1400000</v>
          </cell>
          <cell r="BD173">
            <v>0</v>
          </cell>
          <cell r="BE173">
            <v>0</v>
          </cell>
          <cell r="BF173">
            <v>1489949.6209992641</v>
          </cell>
          <cell r="BG173" t="str">
            <v/>
          </cell>
          <cell r="BH173" t="str">
            <v/>
          </cell>
          <cell r="BI173" t="str">
            <v/>
          </cell>
          <cell r="BJ173" t="str">
            <v/>
          </cell>
          <cell r="BK173" t="str">
            <v/>
          </cell>
          <cell r="BL173">
            <v>1489949.6209992641</v>
          </cell>
          <cell r="BM173">
            <v>1489949.6209992641</v>
          </cell>
          <cell r="BN173">
            <v>0</v>
          </cell>
          <cell r="BO173">
            <v>1436780.7579999999</v>
          </cell>
          <cell r="BP173">
            <v>1290000</v>
          </cell>
          <cell r="BQ173">
            <v>1343168.8629992642</v>
          </cell>
          <cell r="BR173">
            <v>3357.9221574981602</v>
          </cell>
          <cell r="BS173">
            <v>3139.1239661654131</v>
          </cell>
          <cell r="BT173">
            <v>6.970039848410936E-2</v>
          </cell>
          <cell r="BU173">
            <v>-6.8402089161545849E-3</v>
          </cell>
          <cell r="BV173">
            <v>0</v>
          </cell>
          <cell r="BW173">
            <v>-8588.9054969116805</v>
          </cell>
          <cell r="BX173">
            <v>1481360.7155023525</v>
          </cell>
          <cell r="BY173">
            <v>3611.4498937558815</v>
          </cell>
          <cell r="BZ173" t="str">
            <v>Y</v>
          </cell>
          <cell r="CA173">
            <v>3703.4017887558812</v>
          </cell>
          <cell r="CB173">
            <v>5.6601989014777088E-2</v>
          </cell>
          <cell r="CC173">
            <v>-10636</v>
          </cell>
          <cell r="CD173">
            <v>1470724.7155023525</v>
          </cell>
        </row>
        <row r="174">
          <cell r="A174">
            <v>344</v>
          </cell>
          <cell r="B174" t="str">
            <v>Recoupment Academy</v>
          </cell>
          <cell r="C174">
            <v>142598</v>
          </cell>
          <cell r="D174">
            <v>9353328</v>
          </cell>
          <cell r="E174" t="str">
            <v>St Mary's Church of England Primary School, Woodbridge</v>
          </cell>
          <cell r="F174">
            <v>193</v>
          </cell>
          <cell r="G174">
            <v>193</v>
          </cell>
          <cell r="H174">
            <v>0</v>
          </cell>
          <cell r="I174">
            <v>535343.4</v>
          </cell>
          <cell r="J174">
            <v>0</v>
          </cell>
          <cell r="K174">
            <v>0</v>
          </cell>
          <cell r="L174">
            <v>3080.0000000000027</v>
          </cell>
          <cell r="M174">
            <v>0</v>
          </cell>
          <cell r="N174">
            <v>8094.7572815533977</v>
          </cell>
          <cell r="O174">
            <v>0</v>
          </cell>
          <cell r="P174">
            <v>5400.0000000000073</v>
          </cell>
          <cell r="Q174">
            <v>0</v>
          </cell>
          <cell r="R174">
            <v>360.00000000000017</v>
          </cell>
          <cell r="S174">
            <v>0</v>
          </cell>
          <cell r="T174">
            <v>0</v>
          </cell>
          <cell r="U174">
            <v>0</v>
          </cell>
          <cell r="V174">
            <v>0</v>
          </cell>
          <cell r="W174">
            <v>0</v>
          </cell>
          <cell r="X174">
            <v>0</v>
          </cell>
          <cell r="Y174">
            <v>0</v>
          </cell>
          <cell r="Z174">
            <v>0</v>
          </cell>
          <cell r="AA174">
            <v>0</v>
          </cell>
          <cell r="AB174">
            <v>2208.7777777777756</v>
          </cell>
          <cell r="AC174">
            <v>0</v>
          </cell>
          <cell r="AD174">
            <v>0</v>
          </cell>
          <cell r="AE174">
            <v>47918.519774011373</v>
          </cell>
          <cell r="AF174">
            <v>0</v>
          </cell>
          <cell r="AG174">
            <v>0</v>
          </cell>
          <cell r="AH174">
            <v>0</v>
          </cell>
          <cell r="AI174">
            <v>110000</v>
          </cell>
          <cell r="AJ174">
            <v>0</v>
          </cell>
          <cell r="AK174">
            <v>0</v>
          </cell>
          <cell r="AL174">
            <v>0</v>
          </cell>
          <cell r="AM174">
            <v>2915.68424</v>
          </cell>
          <cell r="AN174">
            <v>0</v>
          </cell>
          <cell r="AO174">
            <v>0</v>
          </cell>
          <cell r="AP174">
            <v>0</v>
          </cell>
          <cell r="AQ174">
            <v>0</v>
          </cell>
          <cell r="AR174">
            <v>0</v>
          </cell>
          <cell r="AS174">
            <v>0</v>
          </cell>
          <cell r="AT174">
            <v>0</v>
          </cell>
          <cell r="AU174">
            <v>0</v>
          </cell>
          <cell r="AV174">
            <v>535343.4</v>
          </cell>
          <cell r="AW174">
            <v>67062.054833342554</v>
          </cell>
          <cell r="AX174">
            <v>112915.68424</v>
          </cell>
          <cell r="AY174">
            <v>66384.898414788069</v>
          </cell>
          <cell r="AZ174">
            <v>715321.13907334255</v>
          </cell>
          <cell r="BA174">
            <v>712405.45483334258</v>
          </cell>
          <cell r="BB174">
            <v>3500</v>
          </cell>
          <cell r="BC174">
            <v>675500</v>
          </cell>
          <cell r="BD174">
            <v>0</v>
          </cell>
          <cell r="BE174">
            <v>0</v>
          </cell>
          <cell r="BF174">
            <v>715321.13907334255</v>
          </cell>
          <cell r="BG174" t="str">
            <v/>
          </cell>
          <cell r="BH174" t="str">
            <v/>
          </cell>
          <cell r="BI174" t="str">
            <v/>
          </cell>
          <cell r="BJ174" t="str">
            <v/>
          </cell>
          <cell r="BK174" t="str">
            <v/>
          </cell>
          <cell r="BL174">
            <v>715321.13907334255</v>
          </cell>
          <cell r="BM174">
            <v>715321.13907334243</v>
          </cell>
          <cell r="BN174">
            <v>0</v>
          </cell>
          <cell r="BO174">
            <v>678415.68423999997</v>
          </cell>
          <cell r="BP174">
            <v>565500</v>
          </cell>
          <cell r="BQ174">
            <v>602405.45483334258</v>
          </cell>
          <cell r="BR174">
            <v>3121.271786701257</v>
          </cell>
          <cell r="BS174">
            <v>2968.8804325242718</v>
          </cell>
          <cell r="BT174">
            <v>5.1329569391723694E-2</v>
          </cell>
          <cell r="BU174">
            <v>-5.0373453502664057E-3</v>
          </cell>
          <cell r="BV174">
            <v>0</v>
          </cell>
          <cell r="BW174">
            <v>-2886.3682761586997</v>
          </cell>
          <cell r="BX174">
            <v>712434.77079718385</v>
          </cell>
          <cell r="BY174">
            <v>3676.264697187481</v>
          </cell>
          <cell r="BZ174" t="str">
            <v>Y</v>
          </cell>
          <cell r="CA174">
            <v>3691.3718694154604</v>
          </cell>
          <cell r="CB174">
            <v>4.9666228132932977E-2</v>
          </cell>
          <cell r="CC174">
            <v>0</v>
          </cell>
          <cell r="CD174">
            <v>712434.77079718385</v>
          </cell>
        </row>
        <row r="175">
          <cell r="A175">
            <v>350</v>
          </cell>
          <cell r="B175" t="str">
            <v>Recoupment Academy</v>
          </cell>
          <cell r="C175">
            <v>137321</v>
          </cell>
          <cell r="D175">
            <v>9354003</v>
          </cell>
          <cell r="E175" t="str">
            <v>Felixstowe Academy</v>
          </cell>
          <cell r="F175">
            <v>1055</v>
          </cell>
          <cell r="G175">
            <v>0</v>
          </cell>
          <cell r="H175">
            <v>1055</v>
          </cell>
          <cell r="I175">
            <v>0</v>
          </cell>
          <cell r="J175">
            <v>2427235.2000000002</v>
          </cell>
          <cell r="K175">
            <v>1901916.8</v>
          </cell>
          <cell r="L175">
            <v>0</v>
          </cell>
          <cell r="M175">
            <v>62919.999999999789</v>
          </cell>
          <cell r="N175">
            <v>0</v>
          </cell>
          <cell r="O175">
            <v>231641.08980355476</v>
          </cell>
          <cell r="P175">
            <v>0</v>
          </cell>
          <cell r="Q175">
            <v>0</v>
          </cell>
          <cell r="R175">
            <v>0</v>
          </cell>
          <cell r="S175">
            <v>0</v>
          </cell>
          <cell r="T175">
            <v>0</v>
          </cell>
          <cell r="U175">
            <v>0</v>
          </cell>
          <cell r="V175">
            <v>24092.836812144225</v>
          </cell>
          <cell r="W175">
            <v>70266.603415559875</v>
          </cell>
          <cell r="X175">
            <v>88148.55313092994</v>
          </cell>
          <cell r="Y175">
            <v>2242.1252371916512</v>
          </cell>
          <cell r="Z175">
            <v>0</v>
          </cell>
          <cell r="AA175">
            <v>0</v>
          </cell>
          <cell r="AB175">
            <v>0</v>
          </cell>
          <cell r="AC175">
            <v>32221.500479386417</v>
          </cell>
          <cell r="AD175">
            <v>0</v>
          </cell>
          <cell r="AE175">
            <v>0</v>
          </cell>
          <cell r="AF175">
            <v>423661.98842668568</v>
          </cell>
          <cell r="AG175">
            <v>0</v>
          </cell>
          <cell r="AH175">
            <v>0</v>
          </cell>
          <cell r="AI175">
            <v>110000</v>
          </cell>
          <cell r="AJ175">
            <v>0</v>
          </cell>
          <cell r="AK175">
            <v>0</v>
          </cell>
          <cell r="AL175">
            <v>0</v>
          </cell>
          <cell r="AM175">
            <v>53654.161959999998</v>
          </cell>
          <cell r="AN175">
            <v>0</v>
          </cell>
          <cell r="AO175">
            <v>0</v>
          </cell>
          <cell r="AP175">
            <v>0</v>
          </cell>
          <cell r="AQ175">
            <v>0</v>
          </cell>
          <cell r="AR175">
            <v>0</v>
          </cell>
          <cell r="AS175">
            <v>0</v>
          </cell>
          <cell r="AT175">
            <v>0</v>
          </cell>
          <cell r="AU175">
            <v>0</v>
          </cell>
          <cell r="AV175">
            <v>4329152</v>
          </cell>
          <cell r="AW175">
            <v>935194.69730545231</v>
          </cell>
          <cell r="AX175">
            <v>163654.16196</v>
          </cell>
          <cell r="AY175">
            <v>673316.59262637584</v>
          </cell>
          <cell r="AZ175">
            <v>5428000.8592654523</v>
          </cell>
          <cell r="BA175">
            <v>5374346.6973054521</v>
          </cell>
          <cell r="BB175">
            <v>4800</v>
          </cell>
          <cell r="BC175">
            <v>5064000</v>
          </cell>
          <cell r="BD175">
            <v>0</v>
          </cell>
          <cell r="BE175">
            <v>0</v>
          </cell>
          <cell r="BF175">
            <v>5428000.8592654523</v>
          </cell>
          <cell r="BG175" t="str">
            <v/>
          </cell>
          <cell r="BH175" t="str">
            <v/>
          </cell>
          <cell r="BI175" t="str">
            <v/>
          </cell>
          <cell r="BJ175" t="str">
            <v/>
          </cell>
          <cell r="BK175" t="str">
            <v/>
          </cell>
          <cell r="BL175">
            <v>5428000.8592654523</v>
          </cell>
          <cell r="BM175">
            <v>0</v>
          </cell>
          <cell r="BN175">
            <v>5428000.8592654532</v>
          </cell>
          <cell r="BO175">
            <v>5117654.1619600002</v>
          </cell>
          <cell r="BP175">
            <v>4954000</v>
          </cell>
          <cell r="BQ175">
            <v>5264346.6973054521</v>
          </cell>
          <cell r="BR175">
            <v>4989.9020827539834</v>
          </cell>
          <cell r="BS175">
            <v>4888.2695432110095</v>
          </cell>
          <cell r="BT175">
            <v>2.079110790527593E-2</v>
          </cell>
          <cell r="BU175">
            <v>-2.0403831938324356E-3</v>
          </cell>
          <cell r="BV175">
            <v>0</v>
          </cell>
          <cell r="BW175">
            <v>-10522.509889149689</v>
          </cell>
          <cell r="BX175">
            <v>5417478.3493763022</v>
          </cell>
          <cell r="BY175">
            <v>5084.1935425746942</v>
          </cell>
          <cell r="BZ175" t="str">
            <v>Y</v>
          </cell>
          <cell r="CA175">
            <v>5135.0505681291961</v>
          </cell>
          <cell r="CB175">
            <v>1.9394956084572978E-2</v>
          </cell>
          <cell r="CC175">
            <v>0</v>
          </cell>
          <cell r="CD175">
            <v>5417478.3493763022</v>
          </cell>
        </row>
        <row r="176">
          <cell r="A176">
            <v>356</v>
          </cell>
          <cell r="B176" t="str">
            <v>Recoupment Academy</v>
          </cell>
          <cell r="C176">
            <v>144214</v>
          </cell>
          <cell r="D176">
            <v>9354096</v>
          </cell>
          <cell r="E176" t="str">
            <v>Claydon High School</v>
          </cell>
          <cell r="F176">
            <v>717</v>
          </cell>
          <cell r="G176">
            <v>0</v>
          </cell>
          <cell r="H176">
            <v>717</v>
          </cell>
          <cell r="I176">
            <v>0</v>
          </cell>
          <cell r="J176">
            <v>1727071.2000000002</v>
          </cell>
          <cell r="K176">
            <v>1204694.4000000001</v>
          </cell>
          <cell r="L176">
            <v>0</v>
          </cell>
          <cell r="M176">
            <v>27280.000000000011</v>
          </cell>
          <cell r="N176">
            <v>0</v>
          </cell>
          <cell r="O176">
            <v>109066.14568599718</v>
          </cell>
          <cell r="P176">
            <v>0</v>
          </cell>
          <cell r="Q176">
            <v>0</v>
          </cell>
          <cell r="R176">
            <v>0</v>
          </cell>
          <cell r="S176">
            <v>0</v>
          </cell>
          <cell r="T176">
            <v>0</v>
          </cell>
          <cell r="U176">
            <v>0</v>
          </cell>
          <cell r="V176">
            <v>5800.0000000000045</v>
          </cell>
          <cell r="W176">
            <v>7800.0000000000055</v>
          </cell>
          <cell r="X176">
            <v>20084.999999999982</v>
          </cell>
          <cell r="Y176">
            <v>20719.999999999993</v>
          </cell>
          <cell r="Z176">
            <v>599.99999999999829</v>
          </cell>
          <cell r="AA176">
            <v>0</v>
          </cell>
          <cell r="AB176">
            <v>0</v>
          </cell>
          <cell r="AC176">
            <v>5571.0799438990152</v>
          </cell>
          <cell r="AD176">
            <v>0</v>
          </cell>
          <cell r="AE176">
            <v>0</v>
          </cell>
          <cell r="AF176">
            <v>223728.58405696845</v>
          </cell>
          <cell r="AG176">
            <v>0</v>
          </cell>
          <cell r="AH176">
            <v>0</v>
          </cell>
          <cell r="AI176">
            <v>110000</v>
          </cell>
          <cell r="AJ176">
            <v>0</v>
          </cell>
          <cell r="AK176">
            <v>0</v>
          </cell>
          <cell r="AL176">
            <v>0</v>
          </cell>
          <cell r="AM176">
            <v>101273.046</v>
          </cell>
          <cell r="AN176">
            <v>0</v>
          </cell>
          <cell r="AO176">
            <v>0</v>
          </cell>
          <cell r="AP176">
            <v>0</v>
          </cell>
          <cell r="AQ176">
            <v>0</v>
          </cell>
          <cell r="AR176">
            <v>0</v>
          </cell>
          <cell r="AS176">
            <v>0</v>
          </cell>
          <cell r="AT176">
            <v>0</v>
          </cell>
          <cell r="AU176">
            <v>0</v>
          </cell>
          <cell r="AV176">
            <v>2931765.6000000006</v>
          </cell>
          <cell r="AW176">
            <v>420650.80968686461</v>
          </cell>
          <cell r="AX176">
            <v>211273.046</v>
          </cell>
          <cell r="AY176">
            <v>329403.156899967</v>
          </cell>
          <cell r="AZ176">
            <v>3563689.4556868654</v>
          </cell>
          <cell r="BA176">
            <v>3462416.4096868653</v>
          </cell>
          <cell r="BB176">
            <v>4800</v>
          </cell>
          <cell r="BC176">
            <v>3441600</v>
          </cell>
          <cell r="BD176">
            <v>0</v>
          </cell>
          <cell r="BE176">
            <v>0</v>
          </cell>
          <cell r="BF176">
            <v>3563689.4556868654</v>
          </cell>
          <cell r="BG176" t="str">
            <v/>
          </cell>
          <cell r="BH176" t="str">
            <v/>
          </cell>
          <cell r="BI176" t="str">
            <v/>
          </cell>
          <cell r="BJ176" t="str">
            <v/>
          </cell>
          <cell r="BK176" t="str">
            <v/>
          </cell>
          <cell r="BL176">
            <v>3563689.4556868654</v>
          </cell>
          <cell r="BM176">
            <v>0</v>
          </cell>
          <cell r="BN176">
            <v>3563689.4556868654</v>
          </cell>
          <cell r="BO176">
            <v>3542873.0460000001</v>
          </cell>
          <cell r="BP176">
            <v>3331600</v>
          </cell>
          <cell r="BQ176">
            <v>3352416.4096868653</v>
          </cell>
          <cell r="BR176">
            <v>4675.6156341518345</v>
          </cell>
          <cell r="BS176">
            <v>4629.1818012765962</v>
          </cell>
          <cell r="BT176">
            <v>1.003067817782252E-2</v>
          </cell>
          <cell r="BU176">
            <v>-9.8438367354042192E-4</v>
          </cell>
          <cell r="BV176">
            <v>0</v>
          </cell>
          <cell r="BW176">
            <v>-3267.2908376984474</v>
          </cell>
          <cell r="BX176">
            <v>3560422.1648491668</v>
          </cell>
          <cell r="BY176">
            <v>4824.475758506509</v>
          </cell>
          <cell r="BZ176" t="str">
            <v>Y</v>
          </cell>
          <cell r="CA176">
            <v>4965.7212898872622</v>
          </cell>
          <cell r="CB176">
            <v>8.1111566999056972E-3</v>
          </cell>
          <cell r="CC176">
            <v>0</v>
          </cell>
          <cell r="CD176">
            <v>3560422.1648491668</v>
          </cell>
        </row>
        <row r="177">
          <cell r="A177">
            <v>357</v>
          </cell>
          <cell r="B177" t="str">
            <v>Recoupment Academy</v>
          </cell>
          <cell r="C177">
            <v>137218</v>
          </cell>
          <cell r="D177">
            <v>9354097</v>
          </cell>
          <cell r="E177" t="str">
            <v>East Bergholt High School</v>
          </cell>
          <cell r="F177">
            <v>930</v>
          </cell>
          <cell r="G177">
            <v>0</v>
          </cell>
          <cell r="H177">
            <v>930</v>
          </cell>
          <cell r="I177">
            <v>0</v>
          </cell>
          <cell r="J177">
            <v>2151059.4</v>
          </cell>
          <cell r="K177">
            <v>1663625.6</v>
          </cell>
          <cell r="L177">
            <v>0</v>
          </cell>
          <cell r="M177">
            <v>27280.000000000011</v>
          </cell>
          <cell r="N177">
            <v>0</v>
          </cell>
          <cell r="O177">
            <v>108185.23600439077</v>
          </cell>
          <cell r="P177">
            <v>0</v>
          </cell>
          <cell r="Q177">
            <v>0</v>
          </cell>
          <cell r="R177">
            <v>0</v>
          </cell>
          <cell r="S177">
            <v>0</v>
          </cell>
          <cell r="T177">
            <v>0</v>
          </cell>
          <cell r="U177">
            <v>0</v>
          </cell>
          <cell r="V177">
            <v>7829.9999999999918</v>
          </cell>
          <cell r="W177">
            <v>8189.9999999999918</v>
          </cell>
          <cell r="X177">
            <v>9784.9999999999909</v>
          </cell>
          <cell r="Y177">
            <v>6719.9999999999936</v>
          </cell>
          <cell r="Z177">
            <v>7199.9999999999936</v>
          </cell>
          <cell r="AA177">
            <v>3239.9999999999968</v>
          </cell>
          <cell r="AB177">
            <v>0</v>
          </cell>
          <cell r="AC177">
            <v>2772.9817007534953</v>
          </cell>
          <cell r="AD177">
            <v>0</v>
          </cell>
          <cell r="AE177">
            <v>0</v>
          </cell>
          <cell r="AF177">
            <v>246217.6362143514</v>
          </cell>
          <cell r="AG177">
            <v>0</v>
          </cell>
          <cell r="AH177">
            <v>0</v>
          </cell>
          <cell r="AI177">
            <v>110000</v>
          </cell>
          <cell r="AJ177">
            <v>0</v>
          </cell>
          <cell r="AK177">
            <v>0</v>
          </cell>
          <cell r="AL177">
            <v>0</v>
          </cell>
          <cell r="AM177">
            <v>21766.147199999999</v>
          </cell>
          <cell r="AN177">
            <v>0</v>
          </cell>
          <cell r="AO177">
            <v>0</v>
          </cell>
          <cell r="AP177">
            <v>0</v>
          </cell>
          <cell r="AQ177">
            <v>0</v>
          </cell>
          <cell r="AR177">
            <v>0</v>
          </cell>
          <cell r="AS177">
            <v>0</v>
          </cell>
          <cell r="AT177">
            <v>0</v>
          </cell>
          <cell r="AU177">
            <v>0</v>
          </cell>
          <cell r="AV177">
            <v>3814685</v>
          </cell>
          <cell r="AW177">
            <v>427420.85391949571</v>
          </cell>
          <cell r="AX177">
            <v>131766.14720000001</v>
          </cell>
          <cell r="AY177">
            <v>345431.75421654677</v>
          </cell>
          <cell r="AZ177">
            <v>4373872.0011194963</v>
          </cell>
          <cell r="BA177">
            <v>4352105.8539194968</v>
          </cell>
          <cell r="BB177">
            <v>4800</v>
          </cell>
          <cell r="BC177">
            <v>4464000</v>
          </cell>
          <cell r="BD177">
            <v>0</v>
          </cell>
          <cell r="BE177">
            <v>111894.14608050324</v>
          </cell>
          <cell r="BF177">
            <v>4485766.1471999995</v>
          </cell>
          <cell r="BG177" t="str">
            <v/>
          </cell>
          <cell r="BH177" t="str">
            <v/>
          </cell>
          <cell r="BI177" t="str">
            <v/>
          </cell>
          <cell r="BJ177" t="str">
            <v/>
          </cell>
          <cell r="BK177" t="str">
            <v/>
          </cell>
          <cell r="BL177">
            <v>4485766.1471999995</v>
          </cell>
          <cell r="BM177">
            <v>0</v>
          </cell>
          <cell r="BN177">
            <v>4485766.1471999995</v>
          </cell>
          <cell r="BO177">
            <v>4485766.1471999995</v>
          </cell>
          <cell r="BP177">
            <v>4354000</v>
          </cell>
          <cell r="BQ177">
            <v>4354000</v>
          </cell>
          <cell r="BR177">
            <v>4681.7204301075271</v>
          </cell>
          <cell r="BS177">
            <v>4478.7210584343993</v>
          </cell>
          <cell r="BT177">
            <v>4.5325299125480507E-2</v>
          </cell>
          <cell r="BU177">
            <v>-4.4481024778670183E-3</v>
          </cell>
          <cell r="BV177">
            <v>0</v>
          </cell>
          <cell r="BW177">
            <v>0</v>
          </cell>
          <cell r="BX177">
            <v>4485766.1471999995</v>
          </cell>
          <cell r="BY177">
            <v>4800</v>
          </cell>
          <cell r="BZ177" t="str">
            <v>Y</v>
          </cell>
          <cell r="CA177">
            <v>4823.4044593548379</v>
          </cell>
          <cell r="CB177">
            <v>4.3240812784735461E-2</v>
          </cell>
          <cell r="CC177">
            <v>0</v>
          </cell>
          <cell r="CD177">
            <v>4485766.1471999995</v>
          </cell>
        </row>
        <row r="178">
          <cell r="A178">
            <v>361</v>
          </cell>
          <cell r="B178" t="str">
            <v>Recoupment Academy</v>
          </cell>
          <cell r="C178">
            <v>136918</v>
          </cell>
          <cell r="D178">
            <v>9354017</v>
          </cell>
          <cell r="E178" t="str">
            <v>Hadleigh High School</v>
          </cell>
          <cell r="F178">
            <v>726</v>
          </cell>
          <cell r="G178">
            <v>0</v>
          </cell>
          <cell r="H178">
            <v>726</v>
          </cell>
          <cell r="I178">
            <v>0</v>
          </cell>
          <cell r="J178">
            <v>1676503.8</v>
          </cell>
          <cell r="K178">
            <v>1301776</v>
          </cell>
          <cell r="L178">
            <v>0</v>
          </cell>
          <cell r="M178">
            <v>26400.000000000011</v>
          </cell>
          <cell r="N178">
            <v>0</v>
          </cell>
          <cell r="O178">
            <v>96289.739010989026</v>
          </cell>
          <cell r="P178">
            <v>0</v>
          </cell>
          <cell r="Q178">
            <v>0</v>
          </cell>
          <cell r="R178">
            <v>0</v>
          </cell>
          <cell r="S178">
            <v>0</v>
          </cell>
          <cell r="T178">
            <v>0</v>
          </cell>
          <cell r="U178">
            <v>0</v>
          </cell>
          <cell r="V178">
            <v>27119.418282548479</v>
          </cell>
          <cell r="W178">
            <v>392.16066481994534</v>
          </cell>
          <cell r="X178">
            <v>2589.2659279778404</v>
          </cell>
          <cell r="Y178">
            <v>563.1024930747933</v>
          </cell>
          <cell r="Z178">
            <v>603.32409972299286</v>
          </cell>
          <cell r="AA178">
            <v>0</v>
          </cell>
          <cell r="AB178">
            <v>0</v>
          </cell>
          <cell r="AC178">
            <v>5540.0000000000027</v>
          </cell>
          <cell r="AD178">
            <v>0</v>
          </cell>
          <cell r="AE178">
            <v>0</v>
          </cell>
          <cell r="AF178">
            <v>209871.24113864254</v>
          </cell>
          <cell r="AG178">
            <v>0</v>
          </cell>
          <cell r="AH178">
            <v>0</v>
          </cell>
          <cell r="AI178">
            <v>110000</v>
          </cell>
          <cell r="AJ178">
            <v>0</v>
          </cell>
          <cell r="AK178">
            <v>0</v>
          </cell>
          <cell r="AL178">
            <v>0</v>
          </cell>
          <cell r="AM178">
            <v>21262.301199999998</v>
          </cell>
          <cell r="AN178">
            <v>0</v>
          </cell>
          <cell r="AO178">
            <v>0</v>
          </cell>
          <cell r="AP178">
            <v>0</v>
          </cell>
          <cell r="AQ178">
            <v>0</v>
          </cell>
          <cell r="AR178">
            <v>0</v>
          </cell>
          <cell r="AS178">
            <v>0</v>
          </cell>
          <cell r="AT178">
            <v>0</v>
          </cell>
          <cell r="AU178">
            <v>0</v>
          </cell>
          <cell r="AV178">
            <v>2978279.8</v>
          </cell>
          <cell r="AW178">
            <v>369368.25161777559</v>
          </cell>
          <cell r="AX178">
            <v>131262.30119999999</v>
          </cell>
          <cell r="AY178">
            <v>296848.74637820909</v>
          </cell>
          <cell r="AZ178">
            <v>3478910.3528177757</v>
          </cell>
          <cell r="BA178">
            <v>3457648.0516177756</v>
          </cell>
          <cell r="BB178">
            <v>4800</v>
          </cell>
          <cell r="BC178">
            <v>3484800</v>
          </cell>
          <cell r="BD178">
            <v>0</v>
          </cell>
          <cell r="BE178">
            <v>27151.948382224422</v>
          </cell>
          <cell r="BF178">
            <v>3506062.3012000001</v>
          </cell>
          <cell r="BG178" t="str">
            <v/>
          </cell>
          <cell r="BH178" t="str">
            <v/>
          </cell>
          <cell r="BI178" t="str">
            <v/>
          </cell>
          <cell r="BJ178" t="str">
            <v/>
          </cell>
          <cell r="BK178" t="str">
            <v/>
          </cell>
          <cell r="BL178">
            <v>3506062.3012000001</v>
          </cell>
          <cell r="BM178">
            <v>0</v>
          </cell>
          <cell r="BN178">
            <v>3506062.3012000001</v>
          </cell>
          <cell r="BO178">
            <v>3506062.3012000001</v>
          </cell>
          <cell r="BP178">
            <v>3374800</v>
          </cell>
          <cell r="BQ178">
            <v>3374800</v>
          </cell>
          <cell r="BR178">
            <v>4648.484848484848</v>
          </cell>
          <cell r="BS178">
            <v>4529.6718411202182</v>
          </cell>
          <cell r="BT178">
            <v>2.6229937075363623E-2</v>
          </cell>
          <cell r="BU178">
            <v>-2.5741352037460825E-3</v>
          </cell>
          <cell r="BV178">
            <v>0</v>
          </cell>
          <cell r="BW178">
            <v>0</v>
          </cell>
          <cell r="BX178">
            <v>3506062.3012000001</v>
          </cell>
          <cell r="BY178">
            <v>4800</v>
          </cell>
          <cell r="BZ178" t="str">
            <v>Y</v>
          </cell>
          <cell r="CA178">
            <v>4829.2869162534435</v>
          </cell>
          <cell r="CB178">
            <v>2.568199874441901E-2</v>
          </cell>
          <cell r="CC178">
            <v>0</v>
          </cell>
          <cell r="CD178">
            <v>3506062.3012000001</v>
          </cell>
        </row>
        <row r="179">
          <cell r="A179">
            <v>362</v>
          </cell>
          <cell r="B179" t="str">
            <v>Recoupment Academy</v>
          </cell>
          <cell r="C179">
            <v>137208</v>
          </cell>
          <cell r="D179">
            <v>9354098</v>
          </cell>
          <cell r="E179" t="str">
            <v>Holbrook Academy</v>
          </cell>
          <cell r="F179">
            <v>558</v>
          </cell>
          <cell r="G179">
            <v>0</v>
          </cell>
          <cell r="H179">
            <v>558</v>
          </cell>
          <cell r="I179">
            <v>0</v>
          </cell>
          <cell r="J179">
            <v>1380879</v>
          </cell>
          <cell r="K179">
            <v>895798.4</v>
          </cell>
          <cell r="L179">
            <v>0</v>
          </cell>
          <cell r="M179">
            <v>23760</v>
          </cell>
          <cell r="N179">
            <v>0</v>
          </cell>
          <cell r="O179">
            <v>89393.877551020414</v>
          </cell>
          <cell r="P179">
            <v>0</v>
          </cell>
          <cell r="Q179">
            <v>0</v>
          </cell>
          <cell r="R179">
            <v>0</v>
          </cell>
          <cell r="S179">
            <v>0</v>
          </cell>
          <cell r="T179">
            <v>0</v>
          </cell>
          <cell r="U179">
            <v>0</v>
          </cell>
          <cell r="V179">
            <v>2614.6858168761255</v>
          </cell>
          <cell r="W179">
            <v>21879.210053860057</v>
          </cell>
          <cell r="X179">
            <v>15477.737881508087</v>
          </cell>
          <cell r="Y179">
            <v>20757.199281867153</v>
          </cell>
          <cell r="Z179">
            <v>8415.0807899461415</v>
          </cell>
          <cell r="AA179">
            <v>811.45421903051954</v>
          </cell>
          <cell r="AB179">
            <v>0</v>
          </cell>
          <cell r="AC179">
            <v>5540.0000000000027</v>
          </cell>
          <cell r="AD179">
            <v>0</v>
          </cell>
          <cell r="AE179">
            <v>0</v>
          </cell>
          <cell r="AF179">
            <v>197251.97196106365</v>
          </cell>
          <cell r="AG179">
            <v>0</v>
          </cell>
          <cell r="AH179">
            <v>0</v>
          </cell>
          <cell r="AI179">
            <v>110000</v>
          </cell>
          <cell r="AJ179">
            <v>9100.0000000000073</v>
          </cell>
          <cell r="AK179">
            <v>0</v>
          </cell>
          <cell r="AL179">
            <v>0</v>
          </cell>
          <cell r="AM179">
            <v>12596.15</v>
          </cell>
          <cell r="AN179">
            <v>0</v>
          </cell>
          <cell r="AO179">
            <v>0</v>
          </cell>
          <cell r="AP179">
            <v>0</v>
          </cell>
          <cell r="AQ179">
            <v>0</v>
          </cell>
          <cell r="AR179">
            <v>0</v>
          </cell>
          <cell r="AS179">
            <v>0</v>
          </cell>
          <cell r="AT179">
            <v>0</v>
          </cell>
          <cell r="AU179">
            <v>0</v>
          </cell>
          <cell r="AV179">
            <v>2276677.4</v>
          </cell>
          <cell r="AW179">
            <v>385901.21755517216</v>
          </cell>
          <cell r="AX179">
            <v>131696.15</v>
          </cell>
          <cell r="AY179">
            <v>298805.59475811792</v>
          </cell>
          <cell r="AZ179">
            <v>2794274.7675551721</v>
          </cell>
          <cell r="BA179">
            <v>2781678.6175551722</v>
          </cell>
          <cell r="BB179">
            <v>4800</v>
          </cell>
          <cell r="BC179">
            <v>2678400</v>
          </cell>
          <cell r="BD179">
            <v>0</v>
          </cell>
          <cell r="BE179">
            <v>0</v>
          </cell>
          <cell r="BF179">
            <v>2794274.7675551721</v>
          </cell>
          <cell r="BG179" t="str">
            <v/>
          </cell>
          <cell r="BH179" t="str">
            <v/>
          </cell>
          <cell r="BI179" t="str">
            <v/>
          </cell>
          <cell r="BJ179" t="str">
            <v/>
          </cell>
          <cell r="BK179" t="str">
            <v/>
          </cell>
          <cell r="BL179">
            <v>2794274.7675551721</v>
          </cell>
          <cell r="BM179">
            <v>0</v>
          </cell>
          <cell r="BN179">
            <v>2794274.7675551726</v>
          </cell>
          <cell r="BO179">
            <v>2690996.15</v>
          </cell>
          <cell r="BP179">
            <v>2559300</v>
          </cell>
          <cell r="BQ179">
            <v>2662578.6175551722</v>
          </cell>
          <cell r="BR179">
            <v>4771.646268020022</v>
          </cell>
          <cell r="BS179">
            <v>4636.2683473251027</v>
          </cell>
          <cell r="BT179">
            <v>2.9199759494729353E-2</v>
          </cell>
          <cell r="BU179">
            <v>-2.8655855574621029E-3</v>
          </cell>
          <cell r="BV179">
            <v>0</v>
          </cell>
          <cell r="BW179">
            <v>-7413.3779780703362</v>
          </cell>
          <cell r="BX179">
            <v>2786861.3895771019</v>
          </cell>
          <cell r="BY179">
            <v>4971.8015046184628</v>
          </cell>
          <cell r="BZ179" t="str">
            <v>Y</v>
          </cell>
          <cell r="CA179">
            <v>4994.375250138175</v>
          </cell>
          <cell r="CB179">
            <v>1.7870517454638524E-2</v>
          </cell>
          <cell r="CC179">
            <v>0</v>
          </cell>
          <cell r="CD179">
            <v>2786861.3895771019</v>
          </cell>
        </row>
        <row r="180">
          <cell r="A180">
            <v>365</v>
          </cell>
          <cell r="B180" t="str">
            <v>Recoupment Academy</v>
          </cell>
          <cell r="C180">
            <v>138373</v>
          </cell>
          <cell r="D180">
            <v>9354007</v>
          </cell>
          <cell r="E180" t="str">
            <v>Chantry Academy</v>
          </cell>
          <cell r="F180">
            <v>832</v>
          </cell>
          <cell r="G180">
            <v>0</v>
          </cell>
          <cell r="H180">
            <v>832</v>
          </cell>
          <cell r="I180">
            <v>0</v>
          </cell>
          <cell r="J180">
            <v>2073263.4000000001</v>
          </cell>
          <cell r="K180">
            <v>1319427.2</v>
          </cell>
          <cell r="L180">
            <v>0</v>
          </cell>
          <cell r="M180">
            <v>77440.000000000175</v>
          </cell>
          <cell r="N180">
            <v>0</v>
          </cell>
          <cell r="O180">
            <v>283381.97689345316</v>
          </cell>
          <cell r="P180">
            <v>0</v>
          </cell>
          <cell r="Q180">
            <v>0</v>
          </cell>
          <cell r="R180">
            <v>0</v>
          </cell>
          <cell r="S180">
            <v>0</v>
          </cell>
          <cell r="T180">
            <v>0</v>
          </cell>
          <cell r="U180">
            <v>0</v>
          </cell>
          <cell r="V180">
            <v>34925.934861278743</v>
          </cell>
          <cell r="W180">
            <v>61060.168878166623</v>
          </cell>
          <cell r="X180">
            <v>56855.006031363162</v>
          </cell>
          <cell r="Y180">
            <v>129828.13027744269</v>
          </cell>
          <cell r="Z180">
            <v>43958.504221954187</v>
          </cell>
          <cell r="AA180">
            <v>0</v>
          </cell>
          <cell r="AB180">
            <v>0</v>
          </cell>
          <cell r="AC180">
            <v>26315.000000000044</v>
          </cell>
          <cell r="AD180">
            <v>0</v>
          </cell>
          <cell r="AE180">
            <v>0</v>
          </cell>
          <cell r="AF180">
            <v>438978.38974643801</v>
          </cell>
          <cell r="AG180">
            <v>0</v>
          </cell>
          <cell r="AH180">
            <v>0</v>
          </cell>
          <cell r="AI180">
            <v>110000</v>
          </cell>
          <cell r="AJ180">
            <v>0</v>
          </cell>
          <cell r="AK180">
            <v>0</v>
          </cell>
          <cell r="AL180">
            <v>0</v>
          </cell>
          <cell r="AM180">
            <v>34513.451000000001</v>
          </cell>
          <cell r="AN180">
            <v>0</v>
          </cell>
          <cell r="AO180">
            <v>0</v>
          </cell>
          <cell r="AP180">
            <v>0</v>
          </cell>
          <cell r="AQ180">
            <v>0</v>
          </cell>
          <cell r="AR180">
            <v>0</v>
          </cell>
          <cell r="AS180">
            <v>0</v>
          </cell>
          <cell r="AT180">
            <v>0</v>
          </cell>
          <cell r="AU180">
            <v>0</v>
          </cell>
          <cell r="AV180">
            <v>3392690.6</v>
          </cell>
          <cell r="AW180">
            <v>1152743.1109100967</v>
          </cell>
          <cell r="AX180">
            <v>144513.451</v>
          </cell>
          <cell r="AY180">
            <v>792702.25032826734</v>
          </cell>
          <cell r="AZ180">
            <v>4689947.1619100971</v>
          </cell>
          <cell r="BA180">
            <v>4655433.7109100968</v>
          </cell>
          <cell r="BB180">
            <v>4800</v>
          </cell>
          <cell r="BC180">
            <v>3993600</v>
          </cell>
          <cell r="BD180">
            <v>0</v>
          </cell>
          <cell r="BE180">
            <v>0</v>
          </cell>
          <cell r="BF180">
            <v>4689947.1619100971</v>
          </cell>
          <cell r="BG180" t="str">
            <v/>
          </cell>
          <cell r="BH180" t="str">
            <v/>
          </cell>
          <cell r="BI180" t="str">
            <v/>
          </cell>
          <cell r="BJ180" t="str">
            <v/>
          </cell>
          <cell r="BK180" t="str">
            <v/>
          </cell>
          <cell r="BL180">
            <v>4689947.1619100971</v>
          </cell>
          <cell r="BM180">
            <v>0</v>
          </cell>
          <cell r="BN180">
            <v>4689947.1619100971</v>
          </cell>
          <cell r="BO180">
            <v>4028113.4509999999</v>
          </cell>
          <cell r="BP180">
            <v>3883600</v>
          </cell>
          <cell r="BQ180">
            <v>4545433.7109100968</v>
          </cell>
          <cell r="BR180">
            <v>5463.2616717669434</v>
          </cell>
          <cell r="BS180">
            <v>5402.257644303797</v>
          </cell>
          <cell r="BT180">
            <v>1.1292321003510419E-2</v>
          </cell>
          <cell r="BU180">
            <v>-1.1081978940178029E-3</v>
          </cell>
          <cell r="BV180">
            <v>0</v>
          </cell>
          <cell r="BW180">
            <v>-4980.993092906725</v>
          </cell>
          <cell r="BX180">
            <v>4684966.1688171905</v>
          </cell>
          <cell r="BY180">
            <v>5589.4864396841231</v>
          </cell>
          <cell r="BZ180" t="str">
            <v>Y</v>
          </cell>
          <cell r="CA180">
            <v>5630.9689529052766</v>
          </cell>
          <cell r="CB180">
            <v>8.3669911937733765E-3</v>
          </cell>
          <cell r="CC180">
            <v>0</v>
          </cell>
          <cell r="CD180">
            <v>4684966.1688171905</v>
          </cell>
        </row>
        <row r="181">
          <cell r="A181">
            <v>366</v>
          </cell>
          <cell r="B181" t="str">
            <v>Recoupment Academy</v>
          </cell>
          <cell r="C181">
            <v>136827</v>
          </cell>
          <cell r="D181">
            <v>9354092</v>
          </cell>
          <cell r="E181" t="str">
            <v>Copleston High School</v>
          </cell>
          <cell r="F181">
            <v>1494</v>
          </cell>
          <cell r="G181">
            <v>0</v>
          </cell>
          <cell r="H181">
            <v>1494</v>
          </cell>
          <cell r="I181">
            <v>0</v>
          </cell>
          <cell r="J181">
            <v>3465811.8000000003</v>
          </cell>
          <cell r="K181">
            <v>2660918.4</v>
          </cell>
          <cell r="L181">
            <v>0</v>
          </cell>
          <cell r="M181">
            <v>53240.000000000022</v>
          </cell>
          <cell r="N181">
            <v>0</v>
          </cell>
          <cell r="O181">
            <v>240572.30769230769</v>
          </cell>
          <cell r="P181">
            <v>0</v>
          </cell>
          <cell r="Q181">
            <v>0</v>
          </cell>
          <cell r="R181">
            <v>0</v>
          </cell>
          <cell r="S181">
            <v>0</v>
          </cell>
          <cell r="T181">
            <v>0</v>
          </cell>
          <cell r="U181">
            <v>0</v>
          </cell>
          <cell r="V181">
            <v>26407.675820495646</v>
          </cell>
          <cell r="W181">
            <v>13659.142665773599</v>
          </cell>
          <cell r="X181">
            <v>37620.180843938397</v>
          </cell>
          <cell r="Y181">
            <v>24656.503683857976</v>
          </cell>
          <cell r="Z181">
            <v>18012.056262558621</v>
          </cell>
          <cell r="AA181">
            <v>0</v>
          </cell>
          <cell r="AB181">
            <v>0</v>
          </cell>
          <cell r="AC181">
            <v>30758.229729729803</v>
          </cell>
          <cell r="AD181">
            <v>0</v>
          </cell>
          <cell r="AE181">
            <v>0</v>
          </cell>
          <cell r="AF181">
            <v>512372.85309046</v>
          </cell>
          <cell r="AG181">
            <v>0</v>
          </cell>
          <cell r="AH181">
            <v>0</v>
          </cell>
          <cell r="AI181">
            <v>110000</v>
          </cell>
          <cell r="AJ181">
            <v>0</v>
          </cell>
          <cell r="AK181">
            <v>0</v>
          </cell>
          <cell r="AL181">
            <v>0</v>
          </cell>
          <cell r="AM181">
            <v>43330.756000000001</v>
          </cell>
          <cell r="AN181">
            <v>0</v>
          </cell>
          <cell r="AO181">
            <v>0</v>
          </cell>
          <cell r="AP181">
            <v>0</v>
          </cell>
          <cell r="AQ181">
            <v>0</v>
          </cell>
          <cell r="AR181">
            <v>0</v>
          </cell>
          <cell r="AS181">
            <v>0</v>
          </cell>
          <cell r="AT181">
            <v>0</v>
          </cell>
          <cell r="AU181">
            <v>0</v>
          </cell>
          <cell r="AV181">
            <v>6126730.2000000002</v>
          </cell>
          <cell r="AW181">
            <v>957298.94978912175</v>
          </cell>
          <cell r="AX181">
            <v>153330.75599999999</v>
          </cell>
          <cell r="AY181">
            <v>729455.78657492599</v>
          </cell>
          <cell r="AZ181">
            <v>7237359.905789122</v>
          </cell>
          <cell r="BA181">
            <v>7194029.1497891219</v>
          </cell>
          <cell r="BB181">
            <v>4800</v>
          </cell>
          <cell r="BC181">
            <v>7171200</v>
          </cell>
          <cell r="BD181">
            <v>0</v>
          </cell>
          <cell r="BE181">
            <v>0</v>
          </cell>
          <cell r="BF181">
            <v>7237359.905789122</v>
          </cell>
          <cell r="BG181" t="str">
            <v/>
          </cell>
          <cell r="BH181" t="str">
            <v/>
          </cell>
          <cell r="BI181" t="str">
            <v/>
          </cell>
          <cell r="BJ181" t="str">
            <v/>
          </cell>
          <cell r="BK181" t="str">
            <v/>
          </cell>
          <cell r="BL181">
            <v>7237359.905789122</v>
          </cell>
          <cell r="BM181">
            <v>0</v>
          </cell>
          <cell r="BN181">
            <v>7237359.905789122</v>
          </cell>
          <cell r="BO181">
            <v>7214530.7560000001</v>
          </cell>
          <cell r="BP181">
            <v>7061200</v>
          </cell>
          <cell r="BQ181">
            <v>7084029.1497891219</v>
          </cell>
          <cell r="BR181">
            <v>4741.6527107022239</v>
          </cell>
          <cell r="BS181">
            <v>4705.9884334228191</v>
          </cell>
          <cell r="BT181">
            <v>7.5784880868194193E-3</v>
          </cell>
          <cell r="BU181">
            <v>-7.4373235892262338E-4</v>
          </cell>
          <cell r="BV181">
            <v>0</v>
          </cell>
          <cell r="BW181">
            <v>-5228.9938427062889</v>
          </cell>
          <cell r="BX181">
            <v>7232130.9119464159</v>
          </cell>
          <cell r="BY181">
            <v>4811.7805595357531</v>
          </cell>
          <cell r="BZ181" t="str">
            <v>Y</v>
          </cell>
          <cell r="CA181">
            <v>4840.7837429360216</v>
          </cell>
          <cell r="CB181">
            <v>6.7622615958153887E-3</v>
          </cell>
          <cell r="CC181">
            <v>0</v>
          </cell>
          <cell r="CD181">
            <v>7232130.9119464159</v>
          </cell>
        </row>
        <row r="182">
          <cell r="A182">
            <v>368</v>
          </cell>
          <cell r="B182" t="str">
            <v>Recoupment Academy</v>
          </cell>
          <cell r="C182">
            <v>136453</v>
          </cell>
          <cell r="D182">
            <v>9354606</v>
          </cell>
          <cell r="E182" t="str">
            <v>Ipswich Academy</v>
          </cell>
          <cell r="F182">
            <v>802</v>
          </cell>
          <cell r="G182">
            <v>0</v>
          </cell>
          <cell r="H182">
            <v>802</v>
          </cell>
          <cell r="I182">
            <v>0</v>
          </cell>
          <cell r="J182">
            <v>1851544.8</v>
          </cell>
          <cell r="K182">
            <v>1438572.8</v>
          </cell>
          <cell r="L182">
            <v>0</v>
          </cell>
          <cell r="M182">
            <v>83600.000000000102</v>
          </cell>
          <cell r="N182">
            <v>0</v>
          </cell>
          <cell r="O182">
            <v>293630.09408602148</v>
          </cell>
          <cell r="P182">
            <v>0</v>
          </cell>
          <cell r="Q182">
            <v>0</v>
          </cell>
          <cell r="R182">
            <v>0</v>
          </cell>
          <cell r="S182">
            <v>0</v>
          </cell>
          <cell r="T182">
            <v>0</v>
          </cell>
          <cell r="U182">
            <v>0</v>
          </cell>
          <cell r="V182">
            <v>10453.033707865168</v>
          </cell>
          <cell r="W182">
            <v>34362.846441947418</v>
          </cell>
          <cell r="X182">
            <v>80440.29962546812</v>
          </cell>
          <cell r="Y182">
            <v>123353.80774032451</v>
          </cell>
          <cell r="Z182">
            <v>54067.415730337198</v>
          </cell>
          <cell r="AA182">
            <v>0</v>
          </cell>
          <cell r="AB182">
            <v>0</v>
          </cell>
          <cell r="AC182">
            <v>74976.975000000006</v>
          </cell>
          <cell r="AD182">
            <v>0</v>
          </cell>
          <cell r="AE182">
            <v>0</v>
          </cell>
          <cell r="AF182">
            <v>381943.83360613487</v>
          </cell>
          <cell r="AG182">
            <v>0</v>
          </cell>
          <cell r="AH182">
            <v>0</v>
          </cell>
          <cell r="AI182">
            <v>110000</v>
          </cell>
          <cell r="AJ182">
            <v>0</v>
          </cell>
          <cell r="AK182">
            <v>0</v>
          </cell>
          <cell r="AL182">
            <v>0</v>
          </cell>
          <cell r="AM182">
            <v>47835.885300000002</v>
          </cell>
          <cell r="AN182">
            <v>0</v>
          </cell>
          <cell r="AO182">
            <v>0</v>
          </cell>
          <cell r="AP182">
            <v>0</v>
          </cell>
          <cell r="AQ182">
            <v>0</v>
          </cell>
          <cell r="AR182">
            <v>0</v>
          </cell>
          <cell r="AS182">
            <v>0</v>
          </cell>
          <cell r="AT182">
            <v>0</v>
          </cell>
          <cell r="AU182">
            <v>0</v>
          </cell>
          <cell r="AV182">
            <v>3290117.6</v>
          </cell>
          <cell r="AW182">
            <v>1136828.3059380988</v>
          </cell>
          <cell r="AX182">
            <v>157835.88529999999</v>
          </cell>
          <cell r="AY182">
            <v>731896.58227211679</v>
          </cell>
          <cell r="AZ182">
            <v>4584781.7912380993</v>
          </cell>
          <cell r="BA182">
            <v>4536945.9059380991</v>
          </cell>
          <cell r="BB182">
            <v>4800</v>
          </cell>
          <cell r="BC182">
            <v>3849600</v>
          </cell>
          <cell r="BD182">
            <v>0</v>
          </cell>
          <cell r="BE182">
            <v>0</v>
          </cell>
          <cell r="BF182">
            <v>4584781.7912380993</v>
          </cell>
          <cell r="BG182" t="str">
            <v/>
          </cell>
          <cell r="BH182" t="str">
            <v/>
          </cell>
          <cell r="BI182" t="str">
            <v/>
          </cell>
          <cell r="BJ182" t="str">
            <v/>
          </cell>
          <cell r="BK182" t="str">
            <v/>
          </cell>
          <cell r="BL182">
            <v>4584781.7912380993</v>
          </cell>
          <cell r="BM182">
            <v>0</v>
          </cell>
          <cell r="BN182">
            <v>4584781.7912380993</v>
          </cell>
          <cell r="BO182">
            <v>3897435.8853000002</v>
          </cell>
          <cell r="BP182">
            <v>3739600</v>
          </cell>
          <cell r="BQ182">
            <v>4426945.9059380991</v>
          </cell>
          <cell r="BR182">
            <v>5519.8826757332909</v>
          </cell>
          <cell r="BS182">
            <v>5456.832270728476</v>
          </cell>
          <cell r="BT182">
            <v>1.1554396740949803E-2</v>
          </cell>
          <cell r="BU182">
            <v>-1.1339172992856131E-3</v>
          </cell>
          <cell r="BV182">
            <v>0</v>
          </cell>
          <cell r="BW182">
            <v>-4962.4524018853681</v>
          </cell>
          <cell r="BX182">
            <v>4579819.3388362136</v>
          </cell>
          <cell r="BY182">
            <v>5650.8521864541317</v>
          </cell>
          <cell r="BZ182" t="str">
            <v>Y</v>
          </cell>
          <cell r="CA182">
            <v>5710.4979287234582</v>
          </cell>
          <cell r="CB182">
            <v>8.1163757060087605E-3</v>
          </cell>
          <cell r="CC182">
            <v>0</v>
          </cell>
          <cell r="CD182">
            <v>4579819.3388362136</v>
          </cell>
        </row>
        <row r="183">
          <cell r="A183">
            <v>370</v>
          </cell>
          <cell r="B183">
            <v>0</v>
          </cell>
          <cell r="C183">
            <v>124840</v>
          </cell>
          <cell r="D183">
            <v>9354090</v>
          </cell>
          <cell r="E183" t="str">
            <v>Northgate High School</v>
          </cell>
          <cell r="F183">
            <v>1255</v>
          </cell>
          <cell r="G183">
            <v>0</v>
          </cell>
          <cell r="H183">
            <v>1255</v>
          </cell>
          <cell r="I183">
            <v>0</v>
          </cell>
          <cell r="J183">
            <v>3057382.8000000003</v>
          </cell>
          <cell r="K183">
            <v>2069603.2000000002</v>
          </cell>
          <cell r="L183">
            <v>0</v>
          </cell>
          <cell r="M183">
            <v>37399.999999999978</v>
          </cell>
          <cell r="N183">
            <v>0</v>
          </cell>
          <cell r="O183">
            <v>179413.98373983739</v>
          </cell>
          <cell r="P183">
            <v>0</v>
          </cell>
          <cell r="Q183">
            <v>0</v>
          </cell>
          <cell r="R183">
            <v>0</v>
          </cell>
          <cell r="S183">
            <v>0</v>
          </cell>
          <cell r="T183">
            <v>0</v>
          </cell>
          <cell r="U183">
            <v>0</v>
          </cell>
          <cell r="V183">
            <v>42340.000000000116</v>
          </cell>
          <cell r="W183">
            <v>66689.999999999869</v>
          </cell>
          <cell r="X183">
            <v>11844.999999999978</v>
          </cell>
          <cell r="Y183">
            <v>10079.999999999991</v>
          </cell>
          <cell r="Z183">
            <v>599.99999999999989</v>
          </cell>
          <cell r="AA183">
            <v>0</v>
          </cell>
          <cell r="AB183">
            <v>0</v>
          </cell>
          <cell r="AC183">
            <v>27744.213886672042</v>
          </cell>
          <cell r="AD183">
            <v>0</v>
          </cell>
          <cell r="AE183">
            <v>0</v>
          </cell>
          <cell r="AF183">
            <v>408144.30492461479</v>
          </cell>
          <cell r="AG183">
            <v>0</v>
          </cell>
          <cell r="AH183">
            <v>0</v>
          </cell>
          <cell r="AI183">
            <v>110000</v>
          </cell>
          <cell r="AJ183">
            <v>0</v>
          </cell>
          <cell r="AK183">
            <v>0</v>
          </cell>
          <cell r="AL183">
            <v>0</v>
          </cell>
          <cell r="AM183">
            <v>220424.68406</v>
          </cell>
          <cell r="AN183">
            <v>0</v>
          </cell>
          <cell r="AO183">
            <v>0</v>
          </cell>
          <cell r="AP183">
            <v>0</v>
          </cell>
          <cell r="AQ183">
            <v>0</v>
          </cell>
          <cell r="AR183">
            <v>0</v>
          </cell>
          <cell r="AS183">
            <v>0</v>
          </cell>
          <cell r="AT183">
            <v>0</v>
          </cell>
          <cell r="AU183">
            <v>0</v>
          </cell>
          <cell r="AV183">
            <v>5126986</v>
          </cell>
          <cell r="AW183">
            <v>784257.5025511242</v>
          </cell>
          <cell r="AX183">
            <v>330424.68406</v>
          </cell>
          <cell r="AY183">
            <v>592327.7967945335</v>
          </cell>
          <cell r="AZ183">
            <v>6241668.1866111243</v>
          </cell>
          <cell r="BA183">
            <v>6021243.5025511244</v>
          </cell>
          <cell r="BB183">
            <v>4800</v>
          </cell>
          <cell r="BC183">
            <v>6024000</v>
          </cell>
          <cell r="BD183">
            <v>0</v>
          </cell>
          <cell r="BE183">
            <v>2756.4974488755688</v>
          </cell>
          <cell r="BF183">
            <v>6244424.6840599999</v>
          </cell>
          <cell r="BG183" t="str">
            <v/>
          </cell>
          <cell r="BH183" t="str">
            <v/>
          </cell>
          <cell r="BI183" t="str">
            <v/>
          </cell>
          <cell r="BJ183" t="str">
            <v/>
          </cell>
          <cell r="BK183" t="str">
            <v/>
          </cell>
          <cell r="BL183">
            <v>6244424.6840599999</v>
          </cell>
          <cell r="BM183">
            <v>0</v>
          </cell>
          <cell r="BN183">
            <v>6244424.684059999</v>
          </cell>
          <cell r="BO183">
            <v>6244424.6840599999</v>
          </cell>
          <cell r="BP183">
            <v>5914000</v>
          </cell>
          <cell r="BQ183">
            <v>5914000</v>
          </cell>
          <cell r="BR183">
            <v>4712.3505976095621</v>
          </cell>
          <cell r="BS183">
            <v>4663.7311734197729</v>
          </cell>
          <cell r="BT183">
            <v>1.0425005726506764E-2</v>
          </cell>
          <cell r="BU183">
            <v>-1.0230819144839121E-3</v>
          </cell>
          <cell r="BV183">
            <v>0</v>
          </cell>
          <cell r="BW183">
            <v>0</v>
          </cell>
          <cell r="BX183">
            <v>6244424.6840599999</v>
          </cell>
          <cell r="BY183">
            <v>4800</v>
          </cell>
          <cell r="BZ183" t="str">
            <v>Y</v>
          </cell>
          <cell r="CA183">
            <v>4975.6371984541829</v>
          </cell>
          <cell r="CB183">
            <v>1.0555731957919479E-2</v>
          </cell>
          <cell r="CC183">
            <v>-31713.85</v>
          </cell>
          <cell r="CD183">
            <v>6212710.8340600003</v>
          </cell>
        </row>
        <row r="184">
          <cell r="A184">
            <v>371</v>
          </cell>
          <cell r="B184" t="str">
            <v>Recoupment Academy</v>
          </cell>
          <cell r="C184">
            <v>140032</v>
          </cell>
          <cell r="D184">
            <v>9354034</v>
          </cell>
          <cell r="E184" t="str">
            <v>Stoke High School - Ormiston Academy</v>
          </cell>
          <cell r="F184">
            <v>670</v>
          </cell>
          <cell r="G184">
            <v>0</v>
          </cell>
          <cell r="H184">
            <v>670</v>
          </cell>
          <cell r="I184">
            <v>0</v>
          </cell>
          <cell r="J184">
            <v>1583148.6</v>
          </cell>
          <cell r="K184">
            <v>1160566.4000000001</v>
          </cell>
          <cell r="L184">
            <v>0</v>
          </cell>
          <cell r="M184">
            <v>58519.999999999949</v>
          </cell>
          <cell r="N184">
            <v>0</v>
          </cell>
          <cell r="O184">
            <v>199986.9760479042</v>
          </cell>
          <cell r="P184">
            <v>0</v>
          </cell>
          <cell r="Q184">
            <v>0</v>
          </cell>
          <cell r="R184">
            <v>0</v>
          </cell>
          <cell r="S184">
            <v>0</v>
          </cell>
          <cell r="T184">
            <v>0</v>
          </cell>
          <cell r="U184">
            <v>0</v>
          </cell>
          <cell r="V184">
            <v>9030.4347826086941</v>
          </cell>
          <cell r="W184">
            <v>72082.758620689594</v>
          </cell>
          <cell r="X184">
            <v>66733.808095952161</v>
          </cell>
          <cell r="Y184">
            <v>61877.06146926526</v>
          </cell>
          <cell r="Z184">
            <v>36764.617691154417</v>
          </cell>
          <cell r="AA184">
            <v>2440.9295352323829</v>
          </cell>
          <cell r="AB184">
            <v>0</v>
          </cell>
          <cell r="AC184">
            <v>126034.99999999994</v>
          </cell>
          <cell r="AD184">
            <v>0</v>
          </cell>
          <cell r="AE184">
            <v>0</v>
          </cell>
          <cell r="AF184">
            <v>324085.31792055583</v>
          </cell>
          <cell r="AG184">
            <v>0</v>
          </cell>
          <cell r="AH184">
            <v>0</v>
          </cell>
          <cell r="AI184">
            <v>110000</v>
          </cell>
          <cell r="AJ184">
            <v>0</v>
          </cell>
          <cell r="AK184">
            <v>0</v>
          </cell>
          <cell r="AL184">
            <v>0</v>
          </cell>
          <cell r="AM184">
            <v>21564.608800000002</v>
          </cell>
          <cell r="AN184">
            <v>0</v>
          </cell>
          <cell r="AO184">
            <v>0</v>
          </cell>
          <cell r="AP184">
            <v>0</v>
          </cell>
          <cell r="AQ184">
            <v>0</v>
          </cell>
          <cell r="AR184">
            <v>0</v>
          </cell>
          <cell r="AS184">
            <v>0</v>
          </cell>
          <cell r="AT184">
            <v>0</v>
          </cell>
          <cell r="AU184">
            <v>0</v>
          </cell>
          <cell r="AV184">
            <v>2743715</v>
          </cell>
          <cell r="AW184">
            <v>957556.90416336234</v>
          </cell>
          <cell r="AX184">
            <v>131564.60879999999</v>
          </cell>
          <cell r="AY184">
            <v>587802.61104195914</v>
          </cell>
          <cell r="AZ184">
            <v>3832836.5129633625</v>
          </cell>
          <cell r="BA184">
            <v>3811271.9041633625</v>
          </cell>
          <cell r="BB184">
            <v>4800</v>
          </cell>
          <cell r="BC184">
            <v>3216000</v>
          </cell>
          <cell r="BD184">
            <v>0</v>
          </cell>
          <cell r="BE184">
            <v>0</v>
          </cell>
          <cell r="BF184">
            <v>3832836.5129633625</v>
          </cell>
          <cell r="BG184" t="str">
            <v/>
          </cell>
          <cell r="BH184" t="str">
            <v/>
          </cell>
          <cell r="BI184" t="str">
            <v/>
          </cell>
          <cell r="BJ184" t="str">
            <v/>
          </cell>
          <cell r="BK184" t="str">
            <v/>
          </cell>
          <cell r="BL184">
            <v>3832836.5129633625</v>
          </cell>
          <cell r="BM184">
            <v>0</v>
          </cell>
          <cell r="BN184">
            <v>3832836.512963363</v>
          </cell>
          <cell r="BO184">
            <v>3237564.6088</v>
          </cell>
          <cell r="BP184">
            <v>3106000</v>
          </cell>
          <cell r="BQ184">
            <v>3701271.9041633625</v>
          </cell>
          <cell r="BR184">
            <v>5524.2864241244215</v>
          </cell>
          <cell r="BS184">
            <v>5433.7068820241693</v>
          </cell>
          <cell r="BT184">
            <v>1.6669935288542728E-2</v>
          </cell>
          <cell r="BU184">
            <v>-1.6359424403923043E-3</v>
          </cell>
          <cell r="BV184">
            <v>0</v>
          </cell>
          <cell r="BW184">
            <v>-5955.7852369599022</v>
          </cell>
          <cell r="BX184">
            <v>3826880.7277264027</v>
          </cell>
          <cell r="BY184">
            <v>5679.5762969050784</v>
          </cell>
          <cell r="BZ184" t="str">
            <v>Y</v>
          </cell>
          <cell r="CA184">
            <v>5711.762280188661</v>
          </cell>
          <cell r="CB184">
            <v>1.4208483882119927E-2</v>
          </cell>
          <cell r="CC184">
            <v>0</v>
          </cell>
          <cell r="CD184">
            <v>3826880.7277264027</v>
          </cell>
        </row>
        <row r="185">
          <cell r="A185">
            <v>372</v>
          </cell>
          <cell r="B185" t="str">
            <v>Recoupment Academy</v>
          </cell>
          <cell r="C185">
            <v>137849</v>
          </cell>
          <cell r="D185">
            <v>9354603</v>
          </cell>
          <cell r="E185" t="str">
            <v>St Alban's Catholic High School</v>
          </cell>
          <cell r="F185">
            <v>830</v>
          </cell>
          <cell r="G185">
            <v>0</v>
          </cell>
          <cell r="H185">
            <v>830</v>
          </cell>
          <cell r="I185">
            <v>0</v>
          </cell>
          <cell r="J185">
            <v>1929340.8</v>
          </cell>
          <cell r="K185">
            <v>1473875.2</v>
          </cell>
          <cell r="L185">
            <v>0</v>
          </cell>
          <cell r="M185">
            <v>30800.000000000011</v>
          </cell>
          <cell r="N185">
            <v>0</v>
          </cell>
          <cell r="O185">
            <v>118250.06009615384</v>
          </cell>
          <cell r="P185">
            <v>0</v>
          </cell>
          <cell r="Q185">
            <v>0</v>
          </cell>
          <cell r="R185">
            <v>0</v>
          </cell>
          <cell r="S185">
            <v>0</v>
          </cell>
          <cell r="T185">
            <v>0</v>
          </cell>
          <cell r="U185">
            <v>0</v>
          </cell>
          <cell r="V185">
            <v>20300.000000000007</v>
          </cell>
          <cell r="W185">
            <v>33930.00000000008</v>
          </cell>
          <cell r="X185">
            <v>46864.999999999796</v>
          </cell>
          <cell r="Y185">
            <v>35840.000000000015</v>
          </cell>
          <cell r="Z185">
            <v>13199.999999999978</v>
          </cell>
          <cell r="AA185">
            <v>2429.9999999999991</v>
          </cell>
          <cell r="AB185">
            <v>0</v>
          </cell>
          <cell r="AC185">
            <v>20774.999999999989</v>
          </cell>
          <cell r="AD185">
            <v>0</v>
          </cell>
          <cell r="AE185">
            <v>0</v>
          </cell>
          <cell r="AF185">
            <v>204088.5630303784</v>
          </cell>
          <cell r="AG185">
            <v>0</v>
          </cell>
          <cell r="AH185">
            <v>0</v>
          </cell>
          <cell r="AI185">
            <v>110000</v>
          </cell>
          <cell r="AJ185">
            <v>0</v>
          </cell>
          <cell r="AK185">
            <v>0</v>
          </cell>
          <cell r="AL185">
            <v>0</v>
          </cell>
          <cell r="AM185">
            <v>27207.684000000001</v>
          </cell>
          <cell r="AN185">
            <v>0</v>
          </cell>
          <cell r="AO185">
            <v>0</v>
          </cell>
          <cell r="AP185">
            <v>0</v>
          </cell>
          <cell r="AQ185">
            <v>0</v>
          </cell>
          <cell r="AR185">
            <v>0</v>
          </cell>
          <cell r="AS185">
            <v>0</v>
          </cell>
          <cell r="AT185">
            <v>0</v>
          </cell>
          <cell r="AU185">
            <v>0</v>
          </cell>
          <cell r="AV185">
            <v>3403216</v>
          </cell>
          <cell r="AW185">
            <v>526478.62312653218</v>
          </cell>
          <cell r="AX185">
            <v>137207.68400000001</v>
          </cell>
          <cell r="AY185">
            <v>364895.09307845531</v>
          </cell>
          <cell r="AZ185">
            <v>4066902.3071265318</v>
          </cell>
          <cell r="BA185">
            <v>4039694.623126532</v>
          </cell>
          <cell r="BB185">
            <v>4800</v>
          </cell>
          <cell r="BC185">
            <v>3984000</v>
          </cell>
          <cell r="BD185">
            <v>0</v>
          </cell>
          <cell r="BE185">
            <v>0</v>
          </cell>
          <cell r="BF185">
            <v>4066902.3071265318</v>
          </cell>
          <cell r="BG185" t="str">
            <v/>
          </cell>
          <cell r="BH185" t="str">
            <v/>
          </cell>
          <cell r="BI185" t="str">
            <v/>
          </cell>
          <cell r="BJ185" t="str">
            <v/>
          </cell>
          <cell r="BK185" t="str">
            <v/>
          </cell>
          <cell r="BL185">
            <v>4066902.3071265318</v>
          </cell>
          <cell r="BM185">
            <v>0</v>
          </cell>
          <cell r="BN185">
            <v>4066902.3071265323</v>
          </cell>
          <cell r="BO185">
            <v>4011207.6839999999</v>
          </cell>
          <cell r="BP185">
            <v>3874000</v>
          </cell>
          <cell r="BQ185">
            <v>3929694.623126532</v>
          </cell>
          <cell r="BR185">
            <v>4734.571835092207</v>
          </cell>
          <cell r="BS185">
            <v>4671.92499028777</v>
          </cell>
          <cell r="BT185">
            <v>1.3409214603117644E-2</v>
          </cell>
          <cell r="BU185">
            <v>-1.3159441162705371E-3</v>
          </cell>
          <cell r="BV185">
            <v>0</v>
          </cell>
          <cell r="BW185">
            <v>-5102.8335281799764</v>
          </cell>
          <cell r="BX185">
            <v>4061799.4735983517</v>
          </cell>
          <cell r="BY185">
            <v>4860.9539633715085</v>
          </cell>
          <cell r="BZ185" t="str">
            <v>Y</v>
          </cell>
          <cell r="CA185">
            <v>4893.7343055401825</v>
          </cell>
          <cell r="CB185">
            <v>1.1992779487093097E-2</v>
          </cell>
          <cell r="CC185">
            <v>0</v>
          </cell>
          <cell r="CD185">
            <v>4061799.4735983517</v>
          </cell>
        </row>
        <row r="186">
          <cell r="A186">
            <v>373</v>
          </cell>
          <cell r="B186" t="str">
            <v>Recoupment Academy</v>
          </cell>
          <cell r="C186">
            <v>137674</v>
          </cell>
          <cell r="D186">
            <v>9354006</v>
          </cell>
          <cell r="E186" t="str">
            <v>Ormiston Endeavour Academy</v>
          </cell>
          <cell r="F186">
            <v>434</v>
          </cell>
          <cell r="G186">
            <v>0</v>
          </cell>
          <cell r="H186">
            <v>434</v>
          </cell>
          <cell r="I186">
            <v>0</v>
          </cell>
          <cell r="J186">
            <v>1077474.6000000001</v>
          </cell>
          <cell r="K186">
            <v>692809.6</v>
          </cell>
          <cell r="L186">
            <v>0</v>
          </cell>
          <cell r="M186">
            <v>40479.999999999905</v>
          </cell>
          <cell r="N186">
            <v>0</v>
          </cell>
          <cell r="O186">
            <v>134584.08577878104</v>
          </cell>
          <cell r="P186">
            <v>0</v>
          </cell>
          <cell r="Q186">
            <v>0</v>
          </cell>
          <cell r="R186">
            <v>0</v>
          </cell>
          <cell r="S186">
            <v>0</v>
          </cell>
          <cell r="T186">
            <v>0</v>
          </cell>
          <cell r="U186">
            <v>0</v>
          </cell>
          <cell r="V186">
            <v>2319.9999999999995</v>
          </cell>
          <cell r="W186">
            <v>4290.0000000000055</v>
          </cell>
          <cell r="X186">
            <v>41199.999999999993</v>
          </cell>
          <cell r="Y186">
            <v>90160.000000000029</v>
          </cell>
          <cell r="Z186">
            <v>1799.9999999999989</v>
          </cell>
          <cell r="AA186">
            <v>810.00000000000068</v>
          </cell>
          <cell r="AB186">
            <v>0</v>
          </cell>
          <cell r="AC186">
            <v>15235.00000000002</v>
          </cell>
          <cell r="AD186">
            <v>0</v>
          </cell>
          <cell r="AE186">
            <v>0</v>
          </cell>
          <cell r="AF186">
            <v>211657.866130935</v>
          </cell>
          <cell r="AG186">
            <v>0</v>
          </cell>
          <cell r="AH186">
            <v>0</v>
          </cell>
          <cell r="AI186">
            <v>110000</v>
          </cell>
          <cell r="AJ186">
            <v>0</v>
          </cell>
          <cell r="AK186">
            <v>0</v>
          </cell>
          <cell r="AL186">
            <v>5000</v>
          </cell>
          <cell r="AM186">
            <v>20108.58584</v>
          </cell>
          <cell r="AN186">
            <v>0</v>
          </cell>
          <cell r="AO186">
            <v>0</v>
          </cell>
          <cell r="AP186">
            <v>0</v>
          </cell>
          <cell r="AQ186">
            <v>0</v>
          </cell>
          <cell r="AR186">
            <v>0</v>
          </cell>
          <cell r="AS186">
            <v>0</v>
          </cell>
          <cell r="AT186">
            <v>0</v>
          </cell>
          <cell r="AU186">
            <v>0</v>
          </cell>
          <cell r="AV186">
            <v>1770284.2000000002</v>
          </cell>
          <cell r="AW186">
            <v>542536.95190971601</v>
          </cell>
          <cell r="AX186">
            <v>135108.58584000001</v>
          </cell>
          <cell r="AY186">
            <v>379478.90902032552</v>
          </cell>
          <cell r="AZ186">
            <v>2447929.7377497163</v>
          </cell>
          <cell r="BA186">
            <v>2422821.1519097164</v>
          </cell>
          <cell r="BB186">
            <v>4800</v>
          </cell>
          <cell r="BC186">
            <v>2083200</v>
          </cell>
          <cell r="BD186">
            <v>0</v>
          </cell>
          <cell r="BE186">
            <v>0</v>
          </cell>
          <cell r="BF186">
            <v>2447929.7377497163</v>
          </cell>
          <cell r="BG186" t="str">
            <v/>
          </cell>
          <cell r="BH186" t="str">
            <v/>
          </cell>
          <cell r="BI186" t="str">
            <v/>
          </cell>
          <cell r="BJ186" t="str">
            <v/>
          </cell>
          <cell r="BK186" t="str">
            <v/>
          </cell>
          <cell r="BL186">
            <v>2447929.7377497163</v>
          </cell>
          <cell r="BM186">
            <v>0</v>
          </cell>
          <cell r="BN186">
            <v>2447929.7377497163</v>
          </cell>
          <cell r="BO186">
            <v>2108308.5858399998</v>
          </cell>
          <cell r="BP186">
            <v>1978199.9999999998</v>
          </cell>
          <cell r="BQ186">
            <v>2317821.1519097164</v>
          </cell>
          <cell r="BR186">
            <v>5340.6017325108669</v>
          </cell>
          <cell r="BS186">
            <v>5236.1596055555547</v>
          </cell>
          <cell r="BT186">
            <v>1.9946322271097189E-2</v>
          </cell>
          <cell r="BU186">
            <v>-1.9574782126153462E-3</v>
          </cell>
          <cell r="BV186">
            <v>0</v>
          </cell>
          <cell r="BW186">
            <v>-4448.3560620127791</v>
          </cell>
          <cell r="BX186">
            <v>2443481.3816877035</v>
          </cell>
          <cell r="BY186">
            <v>5572.2875480361836</v>
          </cell>
          <cell r="BZ186" t="str">
            <v>Y</v>
          </cell>
          <cell r="CA186">
            <v>5630.1414324601465</v>
          </cell>
          <cell r="CB186">
            <v>1.9154105745602612E-2</v>
          </cell>
          <cell r="CC186">
            <v>0</v>
          </cell>
          <cell r="CD186">
            <v>2443481.3816877035</v>
          </cell>
        </row>
        <row r="187">
          <cell r="A187">
            <v>375</v>
          </cell>
          <cell r="B187" t="str">
            <v>Recoupment Academy</v>
          </cell>
          <cell r="C187">
            <v>139288</v>
          </cell>
          <cell r="D187">
            <v>9354095</v>
          </cell>
          <cell r="E187" t="str">
            <v>Westbourne Academy</v>
          </cell>
          <cell r="F187">
            <v>1012</v>
          </cell>
          <cell r="G187">
            <v>0</v>
          </cell>
          <cell r="H187">
            <v>1012</v>
          </cell>
          <cell r="I187">
            <v>0</v>
          </cell>
          <cell r="J187">
            <v>2419455.6</v>
          </cell>
          <cell r="K187">
            <v>1720992</v>
          </cell>
          <cell r="L187">
            <v>0</v>
          </cell>
          <cell r="M187">
            <v>86679.999999999854</v>
          </cell>
          <cell r="N187">
            <v>0</v>
          </cell>
          <cell r="O187">
            <v>255883.54806739342</v>
          </cell>
          <cell r="P187">
            <v>0</v>
          </cell>
          <cell r="Q187">
            <v>0</v>
          </cell>
          <cell r="R187">
            <v>0</v>
          </cell>
          <cell r="S187">
            <v>0</v>
          </cell>
          <cell r="T187">
            <v>0</v>
          </cell>
          <cell r="U187">
            <v>0</v>
          </cell>
          <cell r="V187">
            <v>52251.632047477673</v>
          </cell>
          <cell r="W187">
            <v>42161.661721068347</v>
          </cell>
          <cell r="X187">
            <v>122691.2363996044</v>
          </cell>
          <cell r="Y187">
            <v>70069.238377843911</v>
          </cell>
          <cell r="Z187">
            <v>3002.9673590504476</v>
          </cell>
          <cell r="AA187">
            <v>1621.6023738872382</v>
          </cell>
          <cell r="AB187">
            <v>0</v>
          </cell>
          <cell r="AC187">
            <v>114020.67460317466</v>
          </cell>
          <cell r="AD187">
            <v>0</v>
          </cell>
          <cell r="AE187">
            <v>0</v>
          </cell>
          <cell r="AF187">
            <v>365856.83220370364</v>
          </cell>
          <cell r="AG187">
            <v>0</v>
          </cell>
          <cell r="AH187">
            <v>0</v>
          </cell>
          <cell r="AI187">
            <v>110000</v>
          </cell>
          <cell r="AJ187">
            <v>0</v>
          </cell>
          <cell r="AK187">
            <v>0</v>
          </cell>
          <cell r="AL187">
            <v>0</v>
          </cell>
          <cell r="AM187">
            <v>25091.5308</v>
          </cell>
          <cell r="AN187">
            <v>0</v>
          </cell>
          <cell r="AO187">
            <v>0</v>
          </cell>
          <cell r="AP187">
            <v>0</v>
          </cell>
          <cell r="AQ187">
            <v>0</v>
          </cell>
          <cell r="AR187">
            <v>0</v>
          </cell>
          <cell r="AS187">
            <v>0</v>
          </cell>
          <cell r="AT187">
            <v>0</v>
          </cell>
          <cell r="AU187">
            <v>0</v>
          </cell>
          <cell r="AV187">
            <v>4140447.6</v>
          </cell>
          <cell r="AW187">
            <v>1114239.3931532034</v>
          </cell>
          <cell r="AX187">
            <v>135091.53080000001</v>
          </cell>
          <cell r="AY187">
            <v>693036.77537686611</v>
          </cell>
          <cell r="AZ187">
            <v>5389778.5239532031</v>
          </cell>
          <cell r="BA187">
            <v>5364686.9931532033</v>
          </cell>
          <cell r="BB187">
            <v>4800</v>
          </cell>
          <cell r="BC187">
            <v>4857600</v>
          </cell>
          <cell r="BD187">
            <v>0</v>
          </cell>
          <cell r="BE187">
            <v>0</v>
          </cell>
          <cell r="BF187">
            <v>5389778.5239532031</v>
          </cell>
          <cell r="BG187" t="str">
            <v/>
          </cell>
          <cell r="BH187" t="str">
            <v/>
          </cell>
          <cell r="BI187" t="str">
            <v/>
          </cell>
          <cell r="BJ187" t="str">
            <v/>
          </cell>
          <cell r="BK187" t="str">
            <v/>
          </cell>
          <cell r="BL187">
            <v>5389778.5239532031</v>
          </cell>
          <cell r="BM187">
            <v>0</v>
          </cell>
          <cell r="BN187">
            <v>5389778.5239532031</v>
          </cell>
          <cell r="BO187">
            <v>4882691.5307999998</v>
          </cell>
          <cell r="BP187">
            <v>4747600</v>
          </cell>
          <cell r="BQ187">
            <v>5254686.9931532033</v>
          </cell>
          <cell r="BR187">
            <v>5192.3784517324148</v>
          </cell>
          <cell r="BS187">
            <v>5119.489531175298</v>
          </cell>
          <cell r="BT187">
            <v>1.4237536792146425E-2</v>
          </cell>
          <cell r="BU187">
            <v>-1.3972334194319114E-3</v>
          </cell>
          <cell r="BV187">
            <v>0</v>
          </cell>
          <cell r="BW187">
            <v>-7238.9593257506131</v>
          </cell>
          <cell r="BX187">
            <v>5382539.5646274528</v>
          </cell>
          <cell r="BY187">
            <v>5293.9209820429378</v>
          </cell>
          <cell r="BZ187" t="str">
            <v>Y</v>
          </cell>
          <cell r="CA187">
            <v>5318.7149848097361</v>
          </cell>
          <cell r="CB187">
            <v>1.2412687644704601E-2</v>
          </cell>
          <cell r="CC187">
            <v>0</v>
          </cell>
          <cell r="CD187">
            <v>5382539.5646274528</v>
          </cell>
        </row>
        <row r="188">
          <cell r="A188">
            <v>376</v>
          </cell>
          <cell r="B188" t="str">
            <v>Recoupment Academy</v>
          </cell>
          <cell r="C188">
            <v>136969</v>
          </cell>
          <cell r="D188">
            <v>9354099</v>
          </cell>
          <cell r="E188" t="str">
            <v>Kesgrave High School</v>
          </cell>
          <cell r="F188">
            <v>1516</v>
          </cell>
          <cell r="G188">
            <v>0</v>
          </cell>
          <cell r="H188">
            <v>1516</v>
          </cell>
          <cell r="I188">
            <v>0</v>
          </cell>
          <cell r="J188">
            <v>3598065</v>
          </cell>
          <cell r="K188">
            <v>2607964.8000000003</v>
          </cell>
          <cell r="L188">
            <v>0</v>
          </cell>
          <cell r="M188">
            <v>38719.999999999978</v>
          </cell>
          <cell r="N188">
            <v>0</v>
          </cell>
          <cell r="O188">
            <v>130993.92928619079</v>
          </cell>
          <cell r="P188">
            <v>0</v>
          </cell>
          <cell r="Q188">
            <v>0</v>
          </cell>
          <cell r="R188">
            <v>0</v>
          </cell>
          <cell r="S188">
            <v>0</v>
          </cell>
          <cell r="T188">
            <v>0</v>
          </cell>
          <cell r="U188">
            <v>0</v>
          </cell>
          <cell r="V188">
            <v>6089.9999999999891</v>
          </cell>
          <cell r="W188">
            <v>11700.000000000029</v>
          </cell>
          <cell r="X188">
            <v>6180</v>
          </cell>
          <cell r="Y188">
            <v>12879.999999999964</v>
          </cell>
          <cell r="Z188">
            <v>3600</v>
          </cell>
          <cell r="AA188">
            <v>0</v>
          </cell>
          <cell r="AB188">
            <v>0</v>
          </cell>
          <cell r="AC188">
            <v>24929.999999999898</v>
          </cell>
          <cell r="AD188">
            <v>0</v>
          </cell>
          <cell r="AE188">
            <v>0</v>
          </cell>
          <cell r="AF188">
            <v>460928.8289078949</v>
          </cell>
          <cell r="AG188">
            <v>0</v>
          </cell>
          <cell r="AH188">
            <v>0</v>
          </cell>
          <cell r="AI188">
            <v>110000</v>
          </cell>
          <cell r="AJ188">
            <v>0</v>
          </cell>
          <cell r="AK188">
            <v>0</v>
          </cell>
          <cell r="AL188">
            <v>0</v>
          </cell>
          <cell r="AM188">
            <v>41567.294999999998</v>
          </cell>
          <cell r="AN188">
            <v>0</v>
          </cell>
          <cell r="AO188">
            <v>0</v>
          </cell>
          <cell r="AP188">
            <v>0</v>
          </cell>
          <cell r="AQ188">
            <v>0</v>
          </cell>
          <cell r="AR188">
            <v>0</v>
          </cell>
          <cell r="AS188">
            <v>0</v>
          </cell>
          <cell r="AT188">
            <v>0</v>
          </cell>
          <cell r="AU188">
            <v>0</v>
          </cell>
          <cell r="AV188">
            <v>6206029.8000000007</v>
          </cell>
          <cell r="AW188">
            <v>696022.75819408556</v>
          </cell>
          <cell r="AX188">
            <v>151567.29499999998</v>
          </cell>
          <cell r="AY188">
            <v>576009.79355099029</v>
          </cell>
          <cell r="AZ188">
            <v>7053619.8531940859</v>
          </cell>
          <cell r="BA188">
            <v>7012052.558194086</v>
          </cell>
          <cell r="BB188">
            <v>4800</v>
          </cell>
          <cell r="BC188">
            <v>7276800</v>
          </cell>
          <cell r="BD188">
            <v>0</v>
          </cell>
          <cell r="BE188">
            <v>264747.44180591404</v>
          </cell>
          <cell r="BF188">
            <v>7318367.2949999999</v>
          </cell>
          <cell r="BG188" t="str">
            <v/>
          </cell>
          <cell r="BH188" t="str">
            <v/>
          </cell>
          <cell r="BI188" t="str">
            <v/>
          </cell>
          <cell r="BJ188" t="str">
            <v/>
          </cell>
          <cell r="BK188" t="str">
            <v/>
          </cell>
          <cell r="BL188">
            <v>7318367.2949999999</v>
          </cell>
          <cell r="BM188">
            <v>0</v>
          </cell>
          <cell r="BN188">
            <v>7318367.2950000009</v>
          </cell>
          <cell r="BO188">
            <v>7318367.2949999999</v>
          </cell>
          <cell r="BP188">
            <v>7166800</v>
          </cell>
          <cell r="BQ188">
            <v>7166800</v>
          </cell>
          <cell r="BR188">
            <v>4727.4406332453827</v>
          </cell>
          <cell r="BS188">
            <v>4526.4705882352937</v>
          </cell>
          <cell r="BT188">
            <v>4.4398840353106095E-2</v>
          </cell>
          <cell r="BU188">
            <v>-4.357182315384879E-3</v>
          </cell>
          <cell r="BV188">
            <v>0</v>
          </cell>
          <cell r="BW188">
            <v>0</v>
          </cell>
          <cell r="BX188">
            <v>7318367.2949999999</v>
          </cell>
          <cell r="BY188">
            <v>4800</v>
          </cell>
          <cell r="BZ188" t="str">
            <v>Y</v>
          </cell>
          <cell r="CA188">
            <v>4827.4190600263855</v>
          </cell>
          <cell r="CB188">
            <v>4.327284339058779E-2</v>
          </cell>
          <cell r="CC188">
            <v>0</v>
          </cell>
          <cell r="CD188">
            <v>7318367.2949999999</v>
          </cell>
        </row>
        <row r="189">
          <cell r="A189">
            <v>378</v>
          </cell>
          <cell r="B189" t="str">
            <v>Recoupment Academy</v>
          </cell>
          <cell r="C189">
            <v>136834</v>
          </cell>
          <cell r="D189">
            <v>9354076</v>
          </cell>
          <cell r="E189" t="str">
            <v>Farlingaye High School</v>
          </cell>
          <cell r="F189">
            <v>1481</v>
          </cell>
          <cell r="G189">
            <v>0</v>
          </cell>
          <cell r="H189">
            <v>1481</v>
          </cell>
          <cell r="I189">
            <v>0</v>
          </cell>
          <cell r="J189">
            <v>3473591.4000000004</v>
          </cell>
          <cell r="K189">
            <v>2594726.4</v>
          </cell>
          <cell r="L189">
            <v>0</v>
          </cell>
          <cell r="M189">
            <v>51040.000000000022</v>
          </cell>
          <cell r="N189">
            <v>0</v>
          </cell>
          <cell r="O189">
            <v>233618.23071718539</v>
          </cell>
          <cell r="P189">
            <v>0</v>
          </cell>
          <cell r="Q189">
            <v>0</v>
          </cell>
          <cell r="R189">
            <v>0</v>
          </cell>
          <cell r="S189">
            <v>0</v>
          </cell>
          <cell r="T189">
            <v>0</v>
          </cell>
          <cell r="U189">
            <v>0</v>
          </cell>
          <cell r="V189">
            <v>36854.885135135126</v>
          </cell>
          <cell r="W189">
            <v>4683.1621621621634</v>
          </cell>
          <cell r="X189">
            <v>4638.1317567567557</v>
          </cell>
          <cell r="Y189">
            <v>0</v>
          </cell>
          <cell r="Z189">
            <v>600.40540540540576</v>
          </cell>
          <cell r="AA189">
            <v>0</v>
          </cell>
          <cell r="AB189">
            <v>0</v>
          </cell>
          <cell r="AC189">
            <v>2777.5016926201788</v>
          </cell>
          <cell r="AD189">
            <v>0</v>
          </cell>
          <cell r="AE189">
            <v>0</v>
          </cell>
          <cell r="AF189">
            <v>451740.34891667333</v>
          </cell>
          <cell r="AG189">
            <v>0</v>
          </cell>
          <cell r="AH189">
            <v>0</v>
          </cell>
          <cell r="AI189">
            <v>110000</v>
          </cell>
          <cell r="AJ189">
            <v>0</v>
          </cell>
          <cell r="AK189">
            <v>0</v>
          </cell>
          <cell r="AL189">
            <v>0</v>
          </cell>
          <cell r="AM189">
            <v>39803.834000000003</v>
          </cell>
          <cell r="AN189">
            <v>0</v>
          </cell>
          <cell r="AO189">
            <v>0</v>
          </cell>
          <cell r="AP189">
            <v>0</v>
          </cell>
          <cell r="AQ189">
            <v>0</v>
          </cell>
          <cell r="AR189">
            <v>0</v>
          </cell>
          <cell r="AS189">
            <v>0</v>
          </cell>
          <cell r="AT189">
            <v>0</v>
          </cell>
          <cell r="AU189">
            <v>0</v>
          </cell>
          <cell r="AV189">
            <v>6068317.8000000007</v>
          </cell>
          <cell r="AW189">
            <v>785952.66578593838</v>
          </cell>
          <cell r="AX189">
            <v>149803.834</v>
          </cell>
          <cell r="AY189">
            <v>627456.75650499575</v>
          </cell>
          <cell r="AZ189">
            <v>7004074.299785939</v>
          </cell>
          <cell r="BA189">
            <v>6964270.4657859392</v>
          </cell>
          <cell r="BB189">
            <v>4800</v>
          </cell>
          <cell r="BC189">
            <v>7108800</v>
          </cell>
          <cell r="BD189">
            <v>0</v>
          </cell>
          <cell r="BE189">
            <v>144529.53421406075</v>
          </cell>
          <cell r="BF189">
            <v>7148603.8339999998</v>
          </cell>
          <cell r="BG189" t="str">
            <v/>
          </cell>
          <cell r="BH189" t="str">
            <v/>
          </cell>
          <cell r="BI189" t="str">
            <v/>
          </cell>
          <cell r="BJ189" t="str">
            <v/>
          </cell>
          <cell r="BK189" t="str">
            <v/>
          </cell>
          <cell r="BL189">
            <v>7148603.8339999998</v>
          </cell>
          <cell r="BM189">
            <v>0</v>
          </cell>
          <cell r="BN189">
            <v>7148603.8339999979</v>
          </cell>
          <cell r="BO189">
            <v>7148603.8339999998</v>
          </cell>
          <cell r="BP189">
            <v>6998800</v>
          </cell>
          <cell r="BQ189">
            <v>6998800</v>
          </cell>
          <cell r="BR189">
            <v>4725.725860904794</v>
          </cell>
          <cell r="BS189">
            <v>4554.2235466486118</v>
          </cell>
          <cell r="BT189">
            <v>3.7657860335465601E-2</v>
          </cell>
          <cell r="BU189">
            <v>-3.6956407370996882E-3</v>
          </cell>
          <cell r="BV189">
            <v>0</v>
          </cell>
          <cell r="BW189">
            <v>0</v>
          </cell>
          <cell r="BX189">
            <v>7148603.8339999998</v>
          </cell>
          <cell r="BY189">
            <v>4800</v>
          </cell>
          <cell r="BZ189" t="str">
            <v>Y</v>
          </cell>
          <cell r="CA189">
            <v>4826.8763227548952</v>
          </cell>
          <cell r="CB189">
            <v>3.6907839713509194E-2</v>
          </cell>
          <cell r="CC189">
            <v>0</v>
          </cell>
          <cell r="CD189">
            <v>7148603.8339999998</v>
          </cell>
        </row>
        <row r="190">
          <cell r="A190">
            <v>400</v>
          </cell>
          <cell r="B190">
            <v>0</v>
          </cell>
          <cell r="C190">
            <v>124686</v>
          </cell>
          <cell r="D190">
            <v>9353000</v>
          </cell>
          <cell r="E190" t="str">
            <v>Acton Church of England Voluntary Controlled Primary School</v>
          </cell>
          <cell r="F190">
            <v>173</v>
          </cell>
          <cell r="G190">
            <v>173</v>
          </cell>
          <cell r="H190">
            <v>0</v>
          </cell>
          <cell r="I190">
            <v>479867.4</v>
          </cell>
          <cell r="J190">
            <v>0</v>
          </cell>
          <cell r="K190">
            <v>0</v>
          </cell>
          <cell r="L190">
            <v>7040.0000000000018</v>
          </cell>
          <cell r="M190">
            <v>0</v>
          </cell>
          <cell r="N190">
            <v>12713.964497041421</v>
          </cell>
          <cell r="O190">
            <v>0</v>
          </cell>
          <cell r="P190">
            <v>4023.2558139534931</v>
          </cell>
          <cell r="Q190">
            <v>2172.5581395348822</v>
          </cell>
          <cell r="R190">
            <v>8690.2325581395216</v>
          </cell>
          <cell r="S190">
            <v>1176.8023255813966</v>
          </cell>
          <cell r="T190">
            <v>0</v>
          </cell>
          <cell r="U190">
            <v>0</v>
          </cell>
          <cell r="V190">
            <v>0</v>
          </cell>
          <cell r="W190">
            <v>0</v>
          </cell>
          <cell r="X190">
            <v>0</v>
          </cell>
          <cell r="Y190">
            <v>0</v>
          </cell>
          <cell r="Z190">
            <v>0</v>
          </cell>
          <cell r="AA190">
            <v>0</v>
          </cell>
          <cell r="AB190">
            <v>0</v>
          </cell>
          <cell r="AC190">
            <v>0</v>
          </cell>
          <cell r="AD190">
            <v>0</v>
          </cell>
          <cell r="AE190">
            <v>70722.400000000009</v>
          </cell>
          <cell r="AF190">
            <v>0</v>
          </cell>
          <cell r="AG190">
            <v>0</v>
          </cell>
          <cell r="AH190">
            <v>0</v>
          </cell>
          <cell r="AI190">
            <v>110000</v>
          </cell>
          <cell r="AJ190">
            <v>0</v>
          </cell>
          <cell r="AK190">
            <v>0</v>
          </cell>
          <cell r="AL190">
            <v>0</v>
          </cell>
          <cell r="AM190">
            <v>20235.599999999999</v>
          </cell>
          <cell r="AN190">
            <v>0</v>
          </cell>
          <cell r="AO190">
            <v>0</v>
          </cell>
          <cell r="AP190">
            <v>0</v>
          </cell>
          <cell r="AQ190">
            <v>0</v>
          </cell>
          <cell r="AR190">
            <v>0</v>
          </cell>
          <cell r="AS190">
            <v>0</v>
          </cell>
          <cell r="AT190">
            <v>0</v>
          </cell>
          <cell r="AU190">
            <v>0</v>
          </cell>
          <cell r="AV190">
            <v>479867.4</v>
          </cell>
          <cell r="AW190">
            <v>106539.21333425073</v>
          </cell>
          <cell r="AX190">
            <v>130235.6</v>
          </cell>
          <cell r="AY190">
            <v>98629.806667125362</v>
          </cell>
          <cell r="AZ190">
            <v>716642.21333425073</v>
          </cell>
          <cell r="BA190">
            <v>696406.61333425075</v>
          </cell>
          <cell r="BB190">
            <v>3500</v>
          </cell>
          <cell r="BC190">
            <v>605500</v>
          </cell>
          <cell r="BD190">
            <v>0</v>
          </cell>
          <cell r="BE190">
            <v>0</v>
          </cell>
          <cell r="BF190">
            <v>716642.21333425073</v>
          </cell>
          <cell r="BG190" t="str">
            <v/>
          </cell>
          <cell r="BH190" t="str">
            <v/>
          </cell>
          <cell r="BI190" t="str">
            <v/>
          </cell>
          <cell r="BJ190" t="str">
            <v/>
          </cell>
          <cell r="BK190" t="str">
            <v/>
          </cell>
          <cell r="BL190">
            <v>716642.21333425073</v>
          </cell>
          <cell r="BM190">
            <v>716642.21333425073</v>
          </cell>
          <cell r="BN190">
            <v>0</v>
          </cell>
          <cell r="BO190">
            <v>625735.6</v>
          </cell>
          <cell r="BP190">
            <v>495500</v>
          </cell>
          <cell r="BQ190">
            <v>586406.61333425075</v>
          </cell>
          <cell r="BR190">
            <v>3389.6336030881548</v>
          </cell>
          <cell r="BS190">
            <v>3195.119521301775</v>
          </cell>
          <cell r="BT190">
            <v>6.0878499376802578E-2</v>
          </cell>
          <cell r="BU190">
            <v>-5.9744515568910875E-3</v>
          </cell>
          <cell r="BV190">
            <v>0</v>
          </cell>
          <cell r="BW190">
            <v>-3302.4120161395476</v>
          </cell>
          <cell r="BX190">
            <v>713339.80131811113</v>
          </cell>
          <cell r="BY190">
            <v>4006.3826665786773</v>
          </cell>
          <cell r="BZ190" t="str">
            <v>Y</v>
          </cell>
          <cell r="CA190">
            <v>4123.3514527058451</v>
          </cell>
          <cell r="CB190">
            <v>4.0418332066735729E-2</v>
          </cell>
          <cell r="CC190">
            <v>-4600.07</v>
          </cell>
          <cell r="CD190">
            <v>708739.73131811118</v>
          </cell>
        </row>
        <row r="191">
          <cell r="A191">
            <v>402</v>
          </cell>
          <cell r="B191" t="str">
            <v>Recoupment Academy</v>
          </cell>
          <cell r="C191">
            <v>143359</v>
          </cell>
          <cell r="D191">
            <v>9352060</v>
          </cell>
          <cell r="E191" t="str">
            <v>Bacton Primary School</v>
          </cell>
          <cell r="F191">
            <v>164</v>
          </cell>
          <cell r="G191">
            <v>164</v>
          </cell>
          <cell r="H191">
            <v>0</v>
          </cell>
          <cell r="I191">
            <v>454903.2</v>
          </cell>
          <cell r="J191">
            <v>0</v>
          </cell>
          <cell r="K191">
            <v>0</v>
          </cell>
          <cell r="L191">
            <v>7480.0000000000109</v>
          </cell>
          <cell r="M191">
            <v>0</v>
          </cell>
          <cell r="N191">
            <v>13452.151898734179</v>
          </cell>
          <cell r="O191">
            <v>0</v>
          </cell>
          <cell r="P191">
            <v>200.00000000000014</v>
          </cell>
          <cell r="Q191">
            <v>0</v>
          </cell>
          <cell r="R191">
            <v>360.00000000000023</v>
          </cell>
          <cell r="S191">
            <v>0</v>
          </cell>
          <cell r="T191">
            <v>0</v>
          </cell>
          <cell r="U191">
            <v>0</v>
          </cell>
          <cell r="V191">
            <v>0</v>
          </cell>
          <cell r="W191">
            <v>0</v>
          </cell>
          <cell r="X191">
            <v>0</v>
          </cell>
          <cell r="Y191">
            <v>0</v>
          </cell>
          <cell r="Z191">
            <v>0</v>
          </cell>
          <cell r="AA191">
            <v>0</v>
          </cell>
          <cell r="AB191">
            <v>0</v>
          </cell>
          <cell r="AC191">
            <v>0</v>
          </cell>
          <cell r="AD191">
            <v>0</v>
          </cell>
          <cell r="AE191">
            <v>46690.800000000076</v>
          </cell>
          <cell r="AF191">
            <v>0</v>
          </cell>
          <cell r="AG191">
            <v>0</v>
          </cell>
          <cell r="AH191">
            <v>0</v>
          </cell>
          <cell r="AI191">
            <v>110000</v>
          </cell>
          <cell r="AJ191">
            <v>0</v>
          </cell>
          <cell r="AK191">
            <v>0</v>
          </cell>
          <cell r="AL191">
            <v>0</v>
          </cell>
          <cell r="AM191">
            <v>12747.569519999999</v>
          </cell>
          <cell r="AN191">
            <v>0</v>
          </cell>
          <cell r="AO191">
            <v>0</v>
          </cell>
          <cell r="AP191">
            <v>0</v>
          </cell>
          <cell r="AQ191">
            <v>0</v>
          </cell>
          <cell r="AR191">
            <v>0</v>
          </cell>
          <cell r="AS191">
            <v>0</v>
          </cell>
          <cell r="AT191">
            <v>0</v>
          </cell>
          <cell r="AU191">
            <v>0</v>
          </cell>
          <cell r="AV191">
            <v>454903.2</v>
          </cell>
          <cell r="AW191">
            <v>68182.95189873426</v>
          </cell>
          <cell r="AX191">
            <v>122747.56952</v>
          </cell>
          <cell r="AY191">
            <v>67435.875949367168</v>
          </cell>
          <cell r="AZ191">
            <v>645833.72141873429</v>
          </cell>
          <cell r="BA191">
            <v>633086.15189873427</v>
          </cell>
          <cell r="BB191">
            <v>3500</v>
          </cell>
          <cell r="BC191">
            <v>574000</v>
          </cell>
          <cell r="BD191">
            <v>0</v>
          </cell>
          <cell r="BE191">
            <v>0</v>
          </cell>
          <cell r="BF191">
            <v>645833.72141873429</v>
          </cell>
          <cell r="BG191" t="str">
            <v/>
          </cell>
          <cell r="BH191" t="str">
            <v/>
          </cell>
          <cell r="BI191" t="str">
            <v/>
          </cell>
          <cell r="BJ191" t="str">
            <v/>
          </cell>
          <cell r="BK191" t="str">
            <v/>
          </cell>
          <cell r="BL191">
            <v>645833.72141873429</v>
          </cell>
          <cell r="BM191">
            <v>645833.72141873429</v>
          </cell>
          <cell r="BN191">
            <v>0</v>
          </cell>
          <cell r="BO191">
            <v>586747.56952000002</v>
          </cell>
          <cell r="BP191">
            <v>464000</v>
          </cell>
          <cell r="BQ191">
            <v>523086.15189873427</v>
          </cell>
          <cell r="BR191">
            <v>3189.549706699599</v>
          </cell>
          <cell r="BS191">
            <v>3028.2945528662422</v>
          </cell>
          <cell r="BT191">
            <v>5.3249494399655053E-2</v>
          </cell>
          <cell r="BU191">
            <v>-5.2257616067472677E-3</v>
          </cell>
          <cell r="BV191">
            <v>0</v>
          </cell>
          <cell r="BW191">
            <v>-2595.3238469596076</v>
          </cell>
          <cell r="BX191">
            <v>643238.39757177467</v>
          </cell>
          <cell r="BY191">
            <v>3844.4562686083818</v>
          </cell>
          <cell r="BZ191" t="str">
            <v>Y</v>
          </cell>
          <cell r="CA191">
            <v>3922.1853510474066</v>
          </cell>
          <cell r="CB191">
            <v>2.9883316554487394E-2</v>
          </cell>
          <cell r="CC191">
            <v>0</v>
          </cell>
          <cell r="CD191">
            <v>643238.39757177467</v>
          </cell>
        </row>
        <row r="192">
          <cell r="A192">
            <v>404</v>
          </cell>
          <cell r="B192" t="str">
            <v>Recoupment Academy</v>
          </cell>
          <cell r="C192">
            <v>143056</v>
          </cell>
          <cell r="D192">
            <v>9353002</v>
          </cell>
          <cell r="E192" t="str">
            <v>Bardwell Church of England Primary School</v>
          </cell>
          <cell r="F192">
            <v>61</v>
          </cell>
          <cell r="G192">
            <v>61</v>
          </cell>
          <cell r="H192">
            <v>0</v>
          </cell>
          <cell r="I192">
            <v>169201.80000000002</v>
          </cell>
          <cell r="J192">
            <v>0</v>
          </cell>
          <cell r="K192">
            <v>0</v>
          </cell>
          <cell r="L192">
            <v>439.99999999999949</v>
          </cell>
          <cell r="M192">
            <v>0</v>
          </cell>
          <cell r="N192">
            <v>2319.7183098591549</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24447.843137254898</v>
          </cell>
          <cell r="AF192">
            <v>0</v>
          </cell>
          <cell r="AG192">
            <v>0</v>
          </cell>
          <cell r="AH192">
            <v>0</v>
          </cell>
          <cell r="AI192">
            <v>110000</v>
          </cell>
          <cell r="AJ192">
            <v>0</v>
          </cell>
          <cell r="AK192">
            <v>0</v>
          </cell>
          <cell r="AL192">
            <v>0</v>
          </cell>
          <cell r="AM192">
            <v>774.30808000000002</v>
          </cell>
          <cell r="AN192">
            <v>0</v>
          </cell>
          <cell r="AO192">
            <v>0</v>
          </cell>
          <cell r="AP192">
            <v>0</v>
          </cell>
          <cell r="AQ192">
            <v>0</v>
          </cell>
          <cell r="AR192">
            <v>0</v>
          </cell>
          <cell r="AS192">
            <v>0</v>
          </cell>
          <cell r="AT192">
            <v>0</v>
          </cell>
          <cell r="AU192">
            <v>0</v>
          </cell>
          <cell r="AV192">
            <v>169201.80000000002</v>
          </cell>
          <cell r="AW192">
            <v>27207.561447114054</v>
          </cell>
          <cell r="AX192">
            <v>110774.30808</v>
          </cell>
          <cell r="AY192">
            <v>35826.702292184476</v>
          </cell>
          <cell r="AZ192">
            <v>307183.66952711408</v>
          </cell>
          <cell r="BA192">
            <v>306409.36144711409</v>
          </cell>
          <cell r="BB192">
            <v>3500</v>
          </cell>
          <cell r="BC192">
            <v>213500</v>
          </cell>
          <cell r="BD192">
            <v>0</v>
          </cell>
          <cell r="BE192">
            <v>0</v>
          </cell>
          <cell r="BF192">
            <v>307183.66952711408</v>
          </cell>
          <cell r="BG192" t="str">
            <v/>
          </cell>
          <cell r="BH192" t="str">
            <v/>
          </cell>
          <cell r="BI192" t="str">
            <v/>
          </cell>
          <cell r="BJ192" t="str">
            <v/>
          </cell>
          <cell r="BK192" t="str">
            <v/>
          </cell>
          <cell r="BL192">
            <v>307183.66952711408</v>
          </cell>
          <cell r="BM192">
            <v>307183.66952711408</v>
          </cell>
          <cell r="BN192">
            <v>0</v>
          </cell>
          <cell r="BO192">
            <v>214274.30807999999</v>
          </cell>
          <cell r="BP192">
            <v>103499.99999999999</v>
          </cell>
          <cell r="BQ192">
            <v>196409.36144711409</v>
          </cell>
          <cell r="BR192">
            <v>3219.8255974936737</v>
          </cell>
          <cell r="BS192">
            <v>3097.3132086956521</v>
          </cell>
          <cell r="BT192">
            <v>3.9554407495525579E-2</v>
          </cell>
          <cell r="BU192">
            <v>-3.881762754710642E-3</v>
          </cell>
          <cell r="BV192">
            <v>0</v>
          </cell>
          <cell r="BW192">
            <v>-733.40513824447362</v>
          </cell>
          <cell r="BX192">
            <v>306450.26438886963</v>
          </cell>
          <cell r="BY192">
            <v>5011.0812509650759</v>
          </cell>
          <cell r="BZ192" t="str">
            <v>Y</v>
          </cell>
          <cell r="CA192">
            <v>5023.7748260470435</v>
          </cell>
          <cell r="CB192">
            <v>6.8320824050737361E-2</v>
          </cell>
          <cell r="CC192">
            <v>0</v>
          </cell>
          <cell r="CD192">
            <v>306450.26438886963</v>
          </cell>
        </row>
        <row r="193">
          <cell r="A193">
            <v>405</v>
          </cell>
          <cell r="B193">
            <v>0</v>
          </cell>
          <cell r="C193">
            <v>124688</v>
          </cell>
          <cell r="D193">
            <v>9353003</v>
          </cell>
          <cell r="E193" t="str">
            <v>Barnham Church of England Voluntary Controlled Primary School</v>
          </cell>
          <cell r="F193">
            <v>158</v>
          </cell>
          <cell r="G193">
            <v>158</v>
          </cell>
          <cell r="H193">
            <v>0</v>
          </cell>
          <cell r="I193">
            <v>438260.4</v>
          </cell>
          <cell r="J193">
            <v>0</v>
          </cell>
          <cell r="K193">
            <v>0</v>
          </cell>
          <cell r="L193">
            <v>11000.000000000013</v>
          </cell>
          <cell r="M193">
            <v>0</v>
          </cell>
          <cell r="N193">
            <v>19854.33962264151</v>
          </cell>
          <cell r="O193">
            <v>0</v>
          </cell>
          <cell r="P193">
            <v>1399.9999999999991</v>
          </cell>
          <cell r="Q193">
            <v>959.99999999999886</v>
          </cell>
          <cell r="R193">
            <v>2519.9999999999982</v>
          </cell>
          <cell r="S193">
            <v>0</v>
          </cell>
          <cell r="T193">
            <v>2100.0000000000027</v>
          </cell>
          <cell r="U193">
            <v>0</v>
          </cell>
          <cell r="V193">
            <v>0</v>
          </cell>
          <cell r="W193">
            <v>0</v>
          </cell>
          <cell r="X193">
            <v>0</v>
          </cell>
          <cell r="Y193">
            <v>0</v>
          </cell>
          <cell r="Z193">
            <v>0</v>
          </cell>
          <cell r="AA193">
            <v>0</v>
          </cell>
          <cell r="AB193">
            <v>1179.2753623188401</v>
          </cell>
          <cell r="AC193">
            <v>0</v>
          </cell>
          <cell r="AD193">
            <v>0</v>
          </cell>
          <cell r="AE193">
            <v>38275.792592592581</v>
          </cell>
          <cell r="AF193">
            <v>0</v>
          </cell>
          <cell r="AG193">
            <v>0</v>
          </cell>
          <cell r="AH193">
            <v>0</v>
          </cell>
          <cell r="AI193">
            <v>110000</v>
          </cell>
          <cell r="AJ193">
            <v>0</v>
          </cell>
          <cell r="AK193">
            <v>0</v>
          </cell>
          <cell r="AL193">
            <v>0</v>
          </cell>
          <cell r="AM193">
            <v>9960.7594800000006</v>
          </cell>
          <cell r="AN193">
            <v>0</v>
          </cell>
          <cell r="AO193">
            <v>0</v>
          </cell>
          <cell r="AP193">
            <v>0</v>
          </cell>
          <cell r="AQ193">
            <v>0</v>
          </cell>
          <cell r="AR193">
            <v>0</v>
          </cell>
          <cell r="AS193">
            <v>0</v>
          </cell>
          <cell r="AT193">
            <v>0</v>
          </cell>
          <cell r="AU193">
            <v>0</v>
          </cell>
          <cell r="AV193">
            <v>438260.4</v>
          </cell>
          <cell r="AW193">
            <v>77289.407577552949</v>
          </cell>
          <cell r="AX193">
            <v>119960.75948000001</v>
          </cell>
          <cell r="AY193">
            <v>67191.962403913349</v>
          </cell>
          <cell r="AZ193">
            <v>635510.56705755298</v>
          </cell>
          <cell r="BA193">
            <v>625549.80757755297</v>
          </cell>
          <cell r="BB193">
            <v>3500</v>
          </cell>
          <cell r="BC193">
            <v>553000</v>
          </cell>
          <cell r="BD193">
            <v>0</v>
          </cell>
          <cell r="BE193">
            <v>0</v>
          </cell>
          <cell r="BF193">
            <v>635510.56705755298</v>
          </cell>
          <cell r="BG193" t="str">
            <v/>
          </cell>
          <cell r="BH193" t="str">
            <v/>
          </cell>
          <cell r="BI193" t="str">
            <v/>
          </cell>
          <cell r="BJ193" t="str">
            <v/>
          </cell>
          <cell r="BK193" t="str">
            <v/>
          </cell>
          <cell r="BL193">
            <v>635510.56705755298</v>
          </cell>
          <cell r="BM193">
            <v>635510.56705755298</v>
          </cell>
          <cell r="BN193">
            <v>0</v>
          </cell>
          <cell r="BO193">
            <v>562960.75948000001</v>
          </cell>
          <cell r="BP193">
            <v>443000</v>
          </cell>
          <cell r="BQ193">
            <v>515549.80757755297</v>
          </cell>
          <cell r="BR193">
            <v>3262.973465680715</v>
          </cell>
          <cell r="BS193">
            <v>3102.3808910828025</v>
          </cell>
          <cell r="BT193">
            <v>5.1764299818731159E-2</v>
          </cell>
          <cell r="BU193">
            <v>-5.0800086206007648E-3</v>
          </cell>
          <cell r="BV193">
            <v>0</v>
          </cell>
          <cell r="BW193">
            <v>-2490.0992240318596</v>
          </cell>
          <cell r="BX193">
            <v>633020.46783352108</v>
          </cell>
          <cell r="BY193">
            <v>3943.4158756551965</v>
          </cell>
          <cell r="BZ193" t="str">
            <v>Y</v>
          </cell>
          <cell r="CA193">
            <v>4006.4586571741838</v>
          </cell>
          <cell r="CB193">
            <v>3.6574048580530594E-2</v>
          </cell>
          <cell r="CC193">
            <v>-4201.22</v>
          </cell>
          <cell r="CD193">
            <v>628819.24783352111</v>
          </cell>
        </row>
        <row r="194">
          <cell r="A194">
            <v>406</v>
          </cell>
          <cell r="B194">
            <v>0</v>
          </cell>
          <cell r="C194">
            <v>124689</v>
          </cell>
          <cell r="D194">
            <v>9353004</v>
          </cell>
          <cell r="E194" t="str">
            <v>Barningham Church of England Voluntary Controlled Primary School</v>
          </cell>
          <cell r="F194">
            <v>90</v>
          </cell>
          <cell r="G194">
            <v>90</v>
          </cell>
          <cell r="H194">
            <v>0</v>
          </cell>
          <cell r="I194">
            <v>249642.00000000003</v>
          </cell>
          <cell r="J194">
            <v>0</v>
          </cell>
          <cell r="K194">
            <v>0</v>
          </cell>
          <cell r="L194">
            <v>3960</v>
          </cell>
          <cell r="M194">
            <v>0</v>
          </cell>
          <cell r="N194">
            <v>8836.363636363636</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34659.130434782652</v>
          </cell>
          <cell r="AF194">
            <v>0</v>
          </cell>
          <cell r="AG194">
            <v>0</v>
          </cell>
          <cell r="AH194">
            <v>0</v>
          </cell>
          <cell r="AI194">
            <v>110000</v>
          </cell>
          <cell r="AJ194">
            <v>0</v>
          </cell>
          <cell r="AK194">
            <v>0</v>
          </cell>
          <cell r="AL194">
            <v>0</v>
          </cell>
          <cell r="AM194">
            <v>8505.4928</v>
          </cell>
          <cell r="AN194">
            <v>0</v>
          </cell>
          <cell r="AO194">
            <v>0</v>
          </cell>
          <cell r="AP194">
            <v>0</v>
          </cell>
          <cell r="AQ194">
            <v>0</v>
          </cell>
          <cell r="AR194">
            <v>0</v>
          </cell>
          <cell r="AS194">
            <v>0</v>
          </cell>
          <cell r="AT194">
            <v>0</v>
          </cell>
          <cell r="AU194">
            <v>0</v>
          </cell>
          <cell r="AV194">
            <v>249642.00000000003</v>
          </cell>
          <cell r="AW194">
            <v>47455.494071146284</v>
          </cell>
          <cell r="AX194">
            <v>118505.49280000001</v>
          </cell>
          <cell r="AY194">
            <v>51056.312252964468</v>
          </cell>
          <cell r="AZ194">
            <v>415602.98687114631</v>
          </cell>
          <cell r="BA194">
            <v>407097.4940711463</v>
          </cell>
          <cell r="BB194">
            <v>3500</v>
          </cell>
          <cell r="BC194">
            <v>315000</v>
          </cell>
          <cell r="BD194">
            <v>0</v>
          </cell>
          <cell r="BE194">
            <v>0</v>
          </cell>
          <cell r="BF194">
            <v>415602.98687114631</v>
          </cell>
          <cell r="BG194" t="str">
            <v/>
          </cell>
          <cell r="BH194" t="str">
            <v/>
          </cell>
          <cell r="BI194" t="str">
            <v/>
          </cell>
          <cell r="BJ194" t="str">
            <v/>
          </cell>
          <cell r="BK194" t="str">
            <v/>
          </cell>
          <cell r="BL194">
            <v>415602.98687114631</v>
          </cell>
          <cell r="BM194">
            <v>415602.98687114631</v>
          </cell>
          <cell r="BN194">
            <v>0</v>
          </cell>
          <cell r="BO194">
            <v>323505.49280000001</v>
          </cell>
          <cell r="BP194">
            <v>205000</v>
          </cell>
          <cell r="BQ194">
            <v>297097.4940711463</v>
          </cell>
          <cell r="BR194">
            <v>3301.0832674571811</v>
          </cell>
          <cell r="BS194">
            <v>3158.3653217948718</v>
          </cell>
          <cell r="BT194">
            <v>4.5187282382268559E-2</v>
          </cell>
          <cell r="BU194">
            <v>-4.4345578873334042E-3</v>
          </cell>
          <cell r="BV194">
            <v>0</v>
          </cell>
          <cell r="BW194">
            <v>-1260.5358463961179</v>
          </cell>
          <cell r="BX194">
            <v>414342.45102475019</v>
          </cell>
          <cell r="BY194">
            <v>4509.2995358305579</v>
          </cell>
          <cell r="BZ194" t="str">
            <v>Y</v>
          </cell>
          <cell r="CA194">
            <v>4603.8050113861136</v>
          </cell>
          <cell r="CB194">
            <v>-1.5296101505297033E-2</v>
          </cell>
          <cell r="CC194">
            <v>-2393.1</v>
          </cell>
          <cell r="CD194">
            <v>411949.35102475021</v>
          </cell>
        </row>
        <row r="195">
          <cell r="A195">
            <v>407</v>
          </cell>
          <cell r="B195">
            <v>0</v>
          </cell>
          <cell r="C195">
            <v>124690</v>
          </cell>
          <cell r="D195">
            <v>9353005</v>
          </cell>
          <cell r="E195" t="str">
            <v>Barrow Church of England Voluntary Controlled Primary School</v>
          </cell>
          <cell r="F195">
            <v>149</v>
          </cell>
          <cell r="G195">
            <v>149</v>
          </cell>
          <cell r="H195">
            <v>0</v>
          </cell>
          <cell r="I195">
            <v>413296.2</v>
          </cell>
          <cell r="J195">
            <v>0</v>
          </cell>
          <cell r="K195">
            <v>0</v>
          </cell>
          <cell r="L195">
            <v>6599.99999999998</v>
          </cell>
          <cell r="M195">
            <v>0</v>
          </cell>
          <cell r="N195">
            <v>9785.6756756756749</v>
          </cell>
          <cell r="O195">
            <v>0</v>
          </cell>
          <cell r="P195">
            <v>199.99999999999986</v>
          </cell>
          <cell r="Q195">
            <v>0</v>
          </cell>
          <cell r="R195">
            <v>359.99999999999977</v>
          </cell>
          <cell r="S195">
            <v>0</v>
          </cell>
          <cell r="T195">
            <v>0</v>
          </cell>
          <cell r="U195">
            <v>0</v>
          </cell>
          <cell r="V195">
            <v>0</v>
          </cell>
          <cell r="W195">
            <v>0</v>
          </cell>
          <cell r="X195">
            <v>0</v>
          </cell>
          <cell r="Y195">
            <v>0</v>
          </cell>
          <cell r="Z195">
            <v>0</v>
          </cell>
          <cell r="AA195">
            <v>0</v>
          </cell>
          <cell r="AB195">
            <v>1934.4957983193242</v>
          </cell>
          <cell r="AC195">
            <v>0</v>
          </cell>
          <cell r="AD195">
            <v>0</v>
          </cell>
          <cell r="AE195">
            <v>38069.5</v>
          </cell>
          <cell r="AF195">
            <v>0</v>
          </cell>
          <cell r="AG195">
            <v>0</v>
          </cell>
          <cell r="AH195">
            <v>0</v>
          </cell>
          <cell r="AI195">
            <v>110000</v>
          </cell>
          <cell r="AJ195">
            <v>0</v>
          </cell>
          <cell r="AK195">
            <v>0</v>
          </cell>
          <cell r="AL195">
            <v>0</v>
          </cell>
          <cell r="AM195">
            <v>14226.24</v>
          </cell>
          <cell r="AN195">
            <v>0</v>
          </cell>
          <cell r="AO195">
            <v>0</v>
          </cell>
          <cell r="AP195">
            <v>0</v>
          </cell>
          <cell r="AQ195">
            <v>0</v>
          </cell>
          <cell r="AR195">
            <v>0</v>
          </cell>
          <cell r="AS195">
            <v>0</v>
          </cell>
          <cell r="AT195">
            <v>0</v>
          </cell>
          <cell r="AU195">
            <v>0</v>
          </cell>
          <cell r="AV195">
            <v>413296.2</v>
          </cell>
          <cell r="AW195">
            <v>56949.671473994982</v>
          </cell>
          <cell r="AX195">
            <v>124226.24000000001</v>
          </cell>
          <cell r="AY195">
            <v>56541.337837837826</v>
          </cell>
          <cell r="AZ195">
            <v>594472.11147399503</v>
          </cell>
          <cell r="BA195">
            <v>580245.87147399504</v>
          </cell>
          <cell r="BB195">
            <v>3500</v>
          </cell>
          <cell r="BC195">
            <v>521500</v>
          </cell>
          <cell r="BD195">
            <v>0</v>
          </cell>
          <cell r="BE195">
            <v>0</v>
          </cell>
          <cell r="BF195">
            <v>594472.11147399503</v>
          </cell>
          <cell r="BG195" t="str">
            <v/>
          </cell>
          <cell r="BH195" t="str">
            <v/>
          </cell>
          <cell r="BI195" t="str">
            <v/>
          </cell>
          <cell r="BJ195" t="str">
            <v/>
          </cell>
          <cell r="BK195" t="str">
            <v/>
          </cell>
          <cell r="BL195">
            <v>594472.11147399503</v>
          </cell>
          <cell r="BM195">
            <v>594472.11147399503</v>
          </cell>
          <cell r="BN195">
            <v>0</v>
          </cell>
          <cell r="BO195">
            <v>535726.24</v>
          </cell>
          <cell r="BP195">
            <v>411500</v>
          </cell>
          <cell r="BQ195">
            <v>470245.87147399504</v>
          </cell>
          <cell r="BR195">
            <v>3156.0125602281546</v>
          </cell>
          <cell r="BS195">
            <v>3003.9582557046979</v>
          </cell>
          <cell r="BT195">
            <v>5.0617981869320733E-2</v>
          </cell>
          <cell r="BU195">
            <v>-4.9675120721040895E-3</v>
          </cell>
          <cell r="BV195">
            <v>0</v>
          </cell>
          <cell r="BW195">
            <v>-2223.4076359971646</v>
          </cell>
          <cell r="BX195">
            <v>592248.70383799786</v>
          </cell>
          <cell r="BY195">
            <v>3879.3453948858919</v>
          </cell>
          <cell r="BZ195" t="str">
            <v>Y</v>
          </cell>
          <cell r="CA195">
            <v>3974.823515691261</v>
          </cell>
          <cell r="CB195">
            <v>3.6287959471785536E-2</v>
          </cell>
          <cell r="CC195">
            <v>-3961.91</v>
          </cell>
          <cell r="CD195">
            <v>588286.79383799783</v>
          </cell>
        </row>
        <row r="196">
          <cell r="A196">
            <v>409</v>
          </cell>
          <cell r="B196">
            <v>0</v>
          </cell>
          <cell r="C196">
            <v>124691</v>
          </cell>
          <cell r="D196">
            <v>9353006</v>
          </cell>
          <cell r="E196" t="str">
            <v>Boxford Church of England Voluntary Controlled Primary School</v>
          </cell>
          <cell r="F196">
            <v>190</v>
          </cell>
          <cell r="G196">
            <v>190</v>
          </cell>
          <cell r="H196">
            <v>0</v>
          </cell>
          <cell r="I196">
            <v>527022</v>
          </cell>
          <cell r="J196">
            <v>0</v>
          </cell>
          <cell r="K196">
            <v>0</v>
          </cell>
          <cell r="L196">
            <v>6160.0000000000009</v>
          </cell>
          <cell r="M196">
            <v>0</v>
          </cell>
          <cell r="N196">
            <v>11838.461538461539</v>
          </cell>
          <cell r="O196">
            <v>0</v>
          </cell>
          <cell r="P196">
            <v>599.99999999999898</v>
          </cell>
          <cell r="Q196">
            <v>0</v>
          </cell>
          <cell r="R196">
            <v>2160.0000000000036</v>
          </cell>
          <cell r="S196">
            <v>0</v>
          </cell>
          <cell r="T196">
            <v>0</v>
          </cell>
          <cell r="U196">
            <v>0</v>
          </cell>
          <cell r="V196">
            <v>0</v>
          </cell>
          <cell r="W196">
            <v>0</v>
          </cell>
          <cell r="X196">
            <v>0</v>
          </cell>
          <cell r="Y196">
            <v>0</v>
          </cell>
          <cell r="Z196">
            <v>0</v>
          </cell>
          <cell r="AA196">
            <v>0</v>
          </cell>
          <cell r="AB196">
            <v>596.64634146341507</v>
          </cell>
          <cell r="AC196">
            <v>0</v>
          </cell>
          <cell r="AD196">
            <v>0</v>
          </cell>
          <cell r="AE196">
            <v>62716.521739130367</v>
          </cell>
          <cell r="AF196">
            <v>0</v>
          </cell>
          <cell r="AG196">
            <v>0</v>
          </cell>
          <cell r="AH196">
            <v>0</v>
          </cell>
          <cell r="AI196">
            <v>110000</v>
          </cell>
          <cell r="AJ196">
            <v>0</v>
          </cell>
          <cell r="AK196">
            <v>0</v>
          </cell>
          <cell r="AL196">
            <v>0</v>
          </cell>
          <cell r="AM196">
            <v>18518.64</v>
          </cell>
          <cell r="AN196">
            <v>0</v>
          </cell>
          <cell r="AO196">
            <v>0</v>
          </cell>
          <cell r="AP196">
            <v>0</v>
          </cell>
          <cell r="AQ196">
            <v>0</v>
          </cell>
          <cell r="AR196">
            <v>0</v>
          </cell>
          <cell r="AS196">
            <v>0</v>
          </cell>
          <cell r="AT196">
            <v>0</v>
          </cell>
          <cell r="AU196">
            <v>0</v>
          </cell>
          <cell r="AV196">
            <v>527022</v>
          </cell>
          <cell r="AW196">
            <v>84071.629619055326</v>
          </cell>
          <cell r="AX196">
            <v>128518.64</v>
          </cell>
          <cell r="AY196">
            <v>83094.75250836114</v>
          </cell>
          <cell r="AZ196">
            <v>739612.26961905533</v>
          </cell>
          <cell r="BA196">
            <v>721093.62961905531</v>
          </cell>
          <cell r="BB196">
            <v>3500</v>
          </cell>
          <cell r="BC196">
            <v>665000</v>
          </cell>
          <cell r="BD196">
            <v>0</v>
          </cell>
          <cell r="BE196">
            <v>0</v>
          </cell>
          <cell r="BF196">
            <v>739612.26961905533</v>
          </cell>
          <cell r="BG196" t="str">
            <v/>
          </cell>
          <cell r="BH196" t="str">
            <v/>
          </cell>
          <cell r="BI196" t="str">
            <v/>
          </cell>
          <cell r="BJ196" t="str">
            <v/>
          </cell>
          <cell r="BK196" t="str">
            <v/>
          </cell>
          <cell r="BL196">
            <v>739612.26961905533</v>
          </cell>
          <cell r="BM196">
            <v>739612.26961905533</v>
          </cell>
          <cell r="BN196">
            <v>0</v>
          </cell>
          <cell r="BO196">
            <v>683518.64</v>
          </cell>
          <cell r="BP196">
            <v>555000</v>
          </cell>
          <cell r="BQ196">
            <v>611093.62961905531</v>
          </cell>
          <cell r="BR196">
            <v>3216.2822611529227</v>
          </cell>
          <cell r="BS196">
            <v>3015.2430169082122</v>
          </cell>
          <cell r="BT196">
            <v>6.6674308875724828E-2</v>
          </cell>
          <cell r="BU196">
            <v>-6.5432366524296702E-3</v>
          </cell>
          <cell r="BV196">
            <v>0</v>
          </cell>
          <cell r="BW196">
            <v>-3748.5952386011218</v>
          </cell>
          <cell r="BX196">
            <v>735863.67438045423</v>
          </cell>
          <cell r="BY196">
            <v>3775.5001809497589</v>
          </cell>
          <cell r="BZ196" t="str">
            <v>Y</v>
          </cell>
          <cell r="CA196">
            <v>3872.9667072655484</v>
          </cell>
          <cell r="CB196">
            <v>7.3609291477373162E-2</v>
          </cell>
          <cell r="CC196">
            <v>-5052.1000000000004</v>
          </cell>
          <cell r="CD196">
            <v>730811.57438045426</v>
          </cell>
        </row>
        <row r="197">
          <cell r="A197">
            <v>411</v>
          </cell>
          <cell r="B197" t="str">
            <v>Recoupment Academy</v>
          </cell>
          <cell r="C197">
            <v>136316</v>
          </cell>
          <cell r="D197">
            <v>9352003</v>
          </cell>
          <cell r="E197" t="str">
            <v>Forest Academy</v>
          </cell>
          <cell r="F197">
            <v>344</v>
          </cell>
          <cell r="G197">
            <v>344</v>
          </cell>
          <cell r="H197">
            <v>0</v>
          </cell>
          <cell r="I197">
            <v>954187.20000000007</v>
          </cell>
          <cell r="J197">
            <v>0</v>
          </cell>
          <cell r="K197">
            <v>0</v>
          </cell>
          <cell r="L197">
            <v>19799.999999999985</v>
          </cell>
          <cell r="M197">
            <v>0</v>
          </cell>
          <cell r="N197">
            <v>32065.714285714286</v>
          </cell>
          <cell r="O197">
            <v>0</v>
          </cell>
          <cell r="P197">
            <v>19657.142857142877</v>
          </cell>
          <cell r="Q197">
            <v>0</v>
          </cell>
          <cell r="R197">
            <v>0</v>
          </cell>
          <cell r="S197">
            <v>0</v>
          </cell>
          <cell r="T197">
            <v>0</v>
          </cell>
          <cell r="U197">
            <v>0</v>
          </cell>
          <cell r="V197">
            <v>0</v>
          </cell>
          <cell r="W197">
            <v>0</v>
          </cell>
          <cell r="X197">
            <v>0</v>
          </cell>
          <cell r="Y197">
            <v>0</v>
          </cell>
          <cell r="Z197">
            <v>0</v>
          </cell>
          <cell r="AA197">
            <v>0</v>
          </cell>
          <cell r="AB197">
            <v>14763.333333333328</v>
          </cell>
          <cell r="AC197">
            <v>0</v>
          </cell>
          <cell r="AD197">
            <v>0</v>
          </cell>
          <cell r="AE197">
            <v>108973.10701107001</v>
          </cell>
          <cell r="AF197">
            <v>0</v>
          </cell>
          <cell r="AG197">
            <v>0</v>
          </cell>
          <cell r="AH197">
            <v>0</v>
          </cell>
          <cell r="AI197">
            <v>110000</v>
          </cell>
          <cell r="AJ197">
            <v>0</v>
          </cell>
          <cell r="AK197">
            <v>0</v>
          </cell>
          <cell r="AL197">
            <v>0</v>
          </cell>
          <cell r="AM197">
            <v>8011.1513999999997</v>
          </cell>
          <cell r="AN197">
            <v>0</v>
          </cell>
          <cell r="AO197">
            <v>0</v>
          </cell>
          <cell r="AP197">
            <v>0</v>
          </cell>
          <cell r="AQ197">
            <v>0</v>
          </cell>
          <cell r="AR197">
            <v>0</v>
          </cell>
          <cell r="AS197">
            <v>0</v>
          </cell>
          <cell r="AT197">
            <v>0</v>
          </cell>
          <cell r="AU197">
            <v>0</v>
          </cell>
          <cell r="AV197">
            <v>954187.20000000007</v>
          </cell>
          <cell r="AW197">
            <v>195259.29748726048</v>
          </cell>
          <cell r="AX197">
            <v>118011.1514</v>
          </cell>
          <cell r="AY197">
            <v>154733.53558249859</v>
          </cell>
          <cell r="AZ197">
            <v>1267457.6488872606</v>
          </cell>
          <cell r="BA197">
            <v>1259446.4974872605</v>
          </cell>
          <cell r="BB197">
            <v>3500</v>
          </cell>
          <cell r="BC197">
            <v>1204000</v>
          </cell>
          <cell r="BD197">
            <v>0</v>
          </cell>
          <cell r="BE197">
            <v>0</v>
          </cell>
          <cell r="BF197">
            <v>1267457.6488872606</v>
          </cell>
          <cell r="BG197" t="str">
            <v/>
          </cell>
          <cell r="BH197" t="str">
            <v/>
          </cell>
          <cell r="BI197" t="str">
            <v/>
          </cell>
          <cell r="BJ197" t="str">
            <v/>
          </cell>
          <cell r="BK197" t="str">
            <v/>
          </cell>
          <cell r="BL197">
            <v>1267457.6488872606</v>
          </cell>
          <cell r="BM197">
            <v>1267457.6488872606</v>
          </cell>
          <cell r="BN197">
            <v>0</v>
          </cell>
          <cell r="BO197">
            <v>1212011.1514000001</v>
          </cell>
          <cell r="BP197">
            <v>1094000</v>
          </cell>
          <cell r="BQ197">
            <v>1149446.4974872605</v>
          </cell>
          <cell r="BR197">
            <v>3341.414236881571</v>
          </cell>
          <cell r="BS197">
            <v>3169.0399270270273</v>
          </cell>
          <cell r="BT197">
            <v>5.4393227546442852E-2</v>
          </cell>
          <cell r="BU197">
            <v>-5.3380044896935257E-3</v>
          </cell>
          <cell r="BV197">
            <v>0</v>
          </cell>
          <cell r="BW197">
            <v>-5819.2241793199801</v>
          </cell>
          <cell r="BX197">
            <v>1261638.4247079405</v>
          </cell>
          <cell r="BY197">
            <v>3644.2653293835479</v>
          </cell>
          <cell r="BZ197" t="str">
            <v>Y</v>
          </cell>
          <cell r="CA197">
            <v>3667.5535601975016</v>
          </cell>
          <cell r="CB197">
            <v>4.1058008132368595E-2</v>
          </cell>
          <cell r="CC197">
            <v>0</v>
          </cell>
          <cell r="CD197">
            <v>1261638.4247079405</v>
          </cell>
        </row>
        <row r="198">
          <cell r="A198">
            <v>412</v>
          </cell>
          <cell r="B198">
            <v>0</v>
          </cell>
          <cell r="C198">
            <v>124692</v>
          </cell>
          <cell r="D198">
            <v>9353009</v>
          </cell>
          <cell r="E198" t="str">
            <v>Bures Church of England Voluntary Controlled Primary School</v>
          </cell>
          <cell r="F198">
            <v>191</v>
          </cell>
          <cell r="G198">
            <v>191</v>
          </cell>
          <cell r="H198">
            <v>0</v>
          </cell>
          <cell r="I198">
            <v>529795.80000000005</v>
          </cell>
          <cell r="J198">
            <v>0</v>
          </cell>
          <cell r="K198">
            <v>0</v>
          </cell>
          <cell r="L198">
            <v>4400.0000000000018</v>
          </cell>
          <cell r="M198">
            <v>0</v>
          </cell>
          <cell r="N198">
            <v>8855.454545454546</v>
          </cell>
          <cell r="O198">
            <v>0</v>
          </cell>
          <cell r="P198">
            <v>1000.0000000000003</v>
          </cell>
          <cell r="Q198">
            <v>480.00000000000119</v>
          </cell>
          <cell r="R198">
            <v>360.00000000000017</v>
          </cell>
          <cell r="S198">
            <v>0</v>
          </cell>
          <cell r="T198">
            <v>0</v>
          </cell>
          <cell r="U198">
            <v>0</v>
          </cell>
          <cell r="V198">
            <v>0</v>
          </cell>
          <cell r="W198">
            <v>0</v>
          </cell>
          <cell r="X198">
            <v>0</v>
          </cell>
          <cell r="Y198">
            <v>0</v>
          </cell>
          <cell r="Z198">
            <v>0</v>
          </cell>
          <cell r="AA198">
            <v>0</v>
          </cell>
          <cell r="AB198">
            <v>599.78658536585408</v>
          </cell>
          <cell r="AC198">
            <v>0</v>
          </cell>
          <cell r="AD198">
            <v>0</v>
          </cell>
          <cell r="AE198">
            <v>52219.643312101907</v>
          </cell>
          <cell r="AF198">
            <v>0</v>
          </cell>
          <cell r="AG198">
            <v>0</v>
          </cell>
          <cell r="AH198">
            <v>0</v>
          </cell>
          <cell r="AI198">
            <v>110000</v>
          </cell>
          <cell r="AJ198">
            <v>0</v>
          </cell>
          <cell r="AK198">
            <v>0</v>
          </cell>
          <cell r="AL198">
            <v>0</v>
          </cell>
          <cell r="AM198">
            <v>13245.12</v>
          </cell>
          <cell r="AN198">
            <v>0</v>
          </cell>
          <cell r="AO198">
            <v>0</v>
          </cell>
          <cell r="AP198">
            <v>0</v>
          </cell>
          <cell r="AQ198">
            <v>0</v>
          </cell>
          <cell r="AR198">
            <v>0</v>
          </cell>
          <cell r="AS198">
            <v>0</v>
          </cell>
          <cell r="AT198">
            <v>0</v>
          </cell>
          <cell r="AU198">
            <v>0</v>
          </cell>
          <cell r="AV198">
            <v>529795.80000000005</v>
          </cell>
          <cell r="AW198">
            <v>67914.88444292231</v>
          </cell>
          <cell r="AX198">
            <v>123245.12</v>
          </cell>
          <cell r="AY198">
            <v>69766.370584829187</v>
          </cell>
          <cell r="AZ198">
            <v>720955.80444292235</v>
          </cell>
          <cell r="BA198">
            <v>707710.68444292236</v>
          </cell>
          <cell r="BB198">
            <v>3500</v>
          </cell>
          <cell r="BC198">
            <v>668500</v>
          </cell>
          <cell r="BD198">
            <v>0</v>
          </cell>
          <cell r="BE198">
            <v>0</v>
          </cell>
          <cell r="BF198">
            <v>720955.80444292235</v>
          </cell>
          <cell r="BG198" t="str">
            <v/>
          </cell>
          <cell r="BH198" t="str">
            <v/>
          </cell>
          <cell r="BI198" t="str">
            <v/>
          </cell>
          <cell r="BJ198" t="str">
            <v/>
          </cell>
          <cell r="BK198" t="str">
            <v/>
          </cell>
          <cell r="BL198">
            <v>720955.80444292235</v>
          </cell>
          <cell r="BM198">
            <v>720955.80444292247</v>
          </cell>
          <cell r="BN198">
            <v>0</v>
          </cell>
          <cell r="BO198">
            <v>681745.12</v>
          </cell>
          <cell r="BP198">
            <v>558500</v>
          </cell>
          <cell r="BQ198">
            <v>597710.68444292236</v>
          </cell>
          <cell r="BR198">
            <v>3129.3753112194886</v>
          </cell>
          <cell r="BS198">
            <v>2998.0933904761901</v>
          </cell>
          <cell r="BT198">
            <v>4.3788469418708439E-2</v>
          </cell>
          <cell r="BU198">
            <v>-4.2972821598846155E-3</v>
          </cell>
          <cell r="BV198">
            <v>0</v>
          </cell>
          <cell r="BW198">
            <v>-2460.7777689472105</v>
          </cell>
          <cell r="BX198">
            <v>718495.02667397517</v>
          </cell>
          <cell r="BY198">
            <v>3692.4078883454199</v>
          </cell>
          <cell r="BZ198" t="str">
            <v>Y</v>
          </cell>
          <cell r="CA198">
            <v>3761.7540663558912</v>
          </cell>
          <cell r="CB198">
            <v>3.0991703253431258E-2</v>
          </cell>
          <cell r="CC198">
            <v>-5078.6899999999996</v>
          </cell>
          <cell r="CD198">
            <v>713416.33667397522</v>
          </cell>
        </row>
        <row r="199">
          <cell r="A199">
            <v>413</v>
          </cell>
          <cell r="B199" t="str">
            <v>Recoupment Academy</v>
          </cell>
          <cell r="C199">
            <v>145476</v>
          </cell>
          <cell r="D199">
            <v>9352214</v>
          </cell>
          <cell r="E199" t="str">
            <v>Glade Academy</v>
          </cell>
          <cell r="F199">
            <v>280</v>
          </cell>
          <cell r="G199">
            <v>280</v>
          </cell>
          <cell r="H199">
            <v>0</v>
          </cell>
          <cell r="I199">
            <v>776664</v>
          </cell>
          <cell r="J199">
            <v>0</v>
          </cell>
          <cell r="K199">
            <v>0</v>
          </cell>
          <cell r="L199">
            <v>18480</v>
          </cell>
          <cell r="M199">
            <v>0</v>
          </cell>
          <cell r="N199">
            <v>43200</v>
          </cell>
          <cell r="O199">
            <v>0</v>
          </cell>
          <cell r="P199">
            <v>6824.3727598566238</v>
          </cell>
          <cell r="Q199">
            <v>0</v>
          </cell>
          <cell r="R199">
            <v>722.58064516129059</v>
          </cell>
          <cell r="S199">
            <v>0</v>
          </cell>
          <cell r="T199">
            <v>0</v>
          </cell>
          <cell r="U199">
            <v>0</v>
          </cell>
          <cell r="V199">
            <v>0</v>
          </cell>
          <cell r="W199">
            <v>0</v>
          </cell>
          <cell r="X199">
            <v>0</v>
          </cell>
          <cell r="Y199">
            <v>0</v>
          </cell>
          <cell r="Z199">
            <v>0</v>
          </cell>
          <cell r="AA199">
            <v>0</v>
          </cell>
          <cell r="AB199">
            <v>15956.557377049176</v>
          </cell>
          <cell r="AC199">
            <v>0</v>
          </cell>
          <cell r="AD199">
            <v>0</v>
          </cell>
          <cell r="AE199">
            <v>126104.40677966105</v>
          </cell>
          <cell r="AF199">
            <v>0</v>
          </cell>
          <cell r="AG199">
            <v>0</v>
          </cell>
          <cell r="AH199">
            <v>0</v>
          </cell>
          <cell r="AI199">
            <v>110000</v>
          </cell>
          <cell r="AJ199">
            <v>0</v>
          </cell>
          <cell r="AK199">
            <v>0</v>
          </cell>
          <cell r="AL199">
            <v>0</v>
          </cell>
          <cell r="AM199">
            <v>26214.248900000002</v>
          </cell>
          <cell r="AN199">
            <v>0</v>
          </cell>
          <cell r="AO199">
            <v>0</v>
          </cell>
          <cell r="AP199">
            <v>0</v>
          </cell>
          <cell r="AQ199">
            <v>0</v>
          </cell>
          <cell r="AR199">
            <v>0</v>
          </cell>
          <cell r="AS199">
            <v>0</v>
          </cell>
          <cell r="AT199">
            <v>0</v>
          </cell>
          <cell r="AU199">
            <v>0</v>
          </cell>
          <cell r="AV199">
            <v>776664</v>
          </cell>
          <cell r="AW199">
            <v>211287.91756172813</v>
          </cell>
          <cell r="AX199">
            <v>136214.24890000001</v>
          </cell>
          <cell r="AY199">
            <v>170716.88348217</v>
          </cell>
          <cell r="AZ199">
            <v>1124166.166461728</v>
          </cell>
          <cell r="BA199">
            <v>1097951.917561728</v>
          </cell>
          <cell r="BB199">
            <v>3500</v>
          </cell>
          <cell r="BC199">
            <v>980000</v>
          </cell>
          <cell r="BD199">
            <v>0</v>
          </cell>
          <cell r="BE199">
            <v>0</v>
          </cell>
          <cell r="BF199">
            <v>1124166.166461728</v>
          </cell>
          <cell r="BG199" t="str">
            <v/>
          </cell>
          <cell r="BH199" t="str">
            <v/>
          </cell>
          <cell r="BI199" t="str">
            <v/>
          </cell>
          <cell r="BJ199" t="str">
            <v/>
          </cell>
          <cell r="BK199" t="str">
            <v/>
          </cell>
          <cell r="BL199">
            <v>1124166.166461728</v>
          </cell>
          <cell r="BM199">
            <v>1124166.1664617283</v>
          </cell>
          <cell r="BN199">
            <v>0</v>
          </cell>
          <cell r="BO199">
            <v>1006214.2489</v>
          </cell>
          <cell r="BP199">
            <v>870000</v>
          </cell>
          <cell r="BQ199">
            <v>987951.91756172804</v>
          </cell>
          <cell r="BR199">
            <v>3528.3997055776003</v>
          </cell>
          <cell r="BS199">
            <v>3386.2439562962968</v>
          </cell>
          <cell r="BT199">
            <v>4.1980362642503273E-2</v>
          </cell>
          <cell r="BU199">
            <v>-4.1198394427561366E-3</v>
          </cell>
          <cell r="BV199">
            <v>0</v>
          </cell>
          <cell r="BW199">
            <v>-3906.2187959043399</v>
          </cell>
          <cell r="BX199">
            <v>1120259.9476658236</v>
          </cell>
          <cell r="BY199">
            <v>3907.3060670207988</v>
          </cell>
          <cell r="BZ199" t="str">
            <v>Y</v>
          </cell>
          <cell r="CA199">
            <v>4000.9283845207988</v>
          </cell>
          <cell r="CB199">
            <v>2.8873046423530058E-2</v>
          </cell>
          <cell r="CC199">
            <v>0</v>
          </cell>
          <cell r="CD199">
            <v>1120259.9476658236</v>
          </cell>
        </row>
        <row r="200">
          <cell r="A200">
            <v>415</v>
          </cell>
          <cell r="B200">
            <v>0</v>
          </cell>
          <cell r="C200">
            <v>124550</v>
          </cell>
          <cell r="D200">
            <v>9352032</v>
          </cell>
          <cell r="E200" t="str">
            <v>Guildhall Feoffment Community Primary School</v>
          </cell>
          <cell r="F200">
            <v>362</v>
          </cell>
          <cell r="G200">
            <v>362</v>
          </cell>
          <cell r="H200">
            <v>0</v>
          </cell>
          <cell r="I200">
            <v>1004115.6000000001</v>
          </cell>
          <cell r="J200">
            <v>0</v>
          </cell>
          <cell r="K200">
            <v>0</v>
          </cell>
          <cell r="L200">
            <v>14960.000000000005</v>
          </cell>
          <cell r="M200">
            <v>0</v>
          </cell>
          <cell r="N200">
            <v>26203.753351206436</v>
          </cell>
          <cell r="O200">
            <v>0</v>
          </cell>
          <cell r="P200">
            <v>12634.903047091433</v>
          </cell>
          <cell r="Q200">
            <v>0</v>
          </cell>
          <cell r="R200">
            <v>3609.9722991689682</v>
          </cell>
          <cell r="S200">
            <v>0</v>
          </cell>
          <cell r="T200">
            <v>0</v>
          </cell>
          <cell r="U200">
            <v>0</v>
          </cell>
          <cell r="V200">
            <v>0</v>
          </cell>
          <cell r="W200">
            <v>0</v>
          </cell>
          <cell r="X200">
            <v>0</v>
          </cell>
          <cell r="Y200">
            <v>0</v>
          </cell>
          <cell r="Z200">
            <v>0</v>
          </cell>
          <cell r="AA200">
            <v>0</v>
          </cell>
          <cell r="AB200">
            <v>13569.27215189874</v>
          </cell>
          <cell r="AC200">
            <v>0</v>
          </cell>
          <cell r="AD200">
            <v>0</v>
          </cell>
          <cell r="AE200">
            <v>124676.51282051283</v>
          </cell>
          <cell r="AF200">
            <v>0</v>
          </cell>
          <cell r="AG200">
            <v>0</v>
          </cell>
          <cell r="AH200">
            <v>0</v>
          </cell>
          <cell r="AI200">
            <v>110000</v>
          </cell>
          <cell r="AJ200">
            <v>0</v>
          </cell>
          <cell r="AK200">
            <v>0</v>
          </cell>
          <cell r="AL200">
            <v>0</v>
          </cell>
          <cell r="AM200">
            <v>21829.919999999998</v>
          </cell>
          <cell r="AN200">
            <v>0</v>
          </cell>
          <cell r="AO200">
            <v>0</v>
          </cell>
          <cell r="AP200">
            <v>0</v>
          </cell>
          <cell r="AQ200">
            <v>0</v>
          </cell>
          <cell r="AR200">
            <v>0</v>
          </cell>
          <cell r="AS200">
            <v>0</v>
          </cell>
          <cell r="AT200">
            <v>0</v>
          </cell>
          <cell r="AU200">
            <v>0</v>
          </cell>
          <cell r="AV200">
            <v>1004115.6000000001</v>
          </cell>
          <cell r="AW200">
            <v>195654.41366987841</v>
          </cell>
          <cell r="AX200">
            <v>131829.91999999998</v>
          </cell>
          <cell r="AY200">
            <v>163379.82716924624</v>
          </cell>
          <cell r="AZ200">
            <v>1331599.9336698784</v>
          </cell>
          <cell r="BA200">
            <v>1309770.0136698785</v>
          </cell>
          <cell r="BB200">
            <v>3500</v>
          </cell>
          <cell r="BC200">
            <v>1267000</v>
          </cell>
          <cell r="BD200">
            <v>0</v>
          </cell>
          <cell r="BE200">
            <v>0</v>
          </cell>
          <cell r="BF200">
            <v>1331599.9336698784</v>
          </cell>
          <cell r="BG200" t="str">
            <v/>
          </cell>
          <cell r="BH200" t="str">
            <v/>
          </cell>
          <cell r="BI200" t="str">
            <v/>
          </cell>
          <cell r="BJ200" t="str">
            <v/>
          </cell>
          <cell r="BK200" t="str">
            <v/>
          </cell>
          <cell r="BL200">
            <v>1331599.9336698784</v>
          </cell>
          <cell r="BM200">
            <v>1331599.9336698784</v>
          </cell>
          <cell r="BN200">
            <v>0</v>
          </cell>
          <cell r="BO200">
            <v>1288829.92</v>
          </cell>
          <cell r="BP200">
            <v>1157000</v>
          </cell>
          <cell r="BQ200">
            <v>1199770.0136698785</v>
          </cell>
          <cell r="BR200">
            <v>3314.2818057178965</v>
          </cell>
          <cell r="BS200">
            <v>3116.5741310344824</v>
          </cell>
          <cell r="BT200">
            <v>6.3437501041500699E-2</v>
          </cell>
          <cell r="BU200">
            <v>-6.2255850709600664E-3</v>
          </cell>
          <cell r="BV200">
            <v>0</v>
          </cell>
          <cell r="BW200">
            <v>-7023.7040525405191</v>
          </cell>
          <cell r="BX200">
            <v>1324576.2296173379</v>
          </cell>
          <cell r="BY200">
            <v>3598.7467116501048</v>
          </cell>
          <cell r="BZ200" t="str">
            <v>Y</v>
          </cell>
          <cell r="CA200">
            <v>3659.0503580589448</v>
          </cell>
          <cell r="CB200">
            <v>5.6000202504870034E-2</v>
          </cell>
          <cell r="CC200">
            <v>-9625.58</v>
          </cell>
          <cell r="CD200">
            <v>1314950.6496173379</v>
          </cell>
        </row>
        <row r="201">
          <cell r="A201">
            <v>416</v>
          </cell>
          <cell r="B201">
            <v>0</v>
          </cell>
          <cell r="C201">
            <v>124561</v>
          </cell>
          <cell r="D201">
            <v>9352045</v>
          </cell>
          <cell r="E201" t="str">
            <v>Hardwick Primary School</v>
          </cell>
          <cell r="F201">
            <v>291</v>
          </cell>
          <cell r="G201">
            <v>291</v>
          </cell>
          <cell r="H201">
            <v>0</v>
          </cell>
          <cell r="I201">
            <v>807175.8</v>
          </cell>
          <cell r="J201">
            <v>0</v>
          </cell>
          <cell r="K201">
            <v>0</v>
          </cell>
          <cell r="L201">
            <v>11440.000000000002</v>
          </cell>
          <cell r="M201">
            <v>0</v>
          </cell>
          <cell r="N201">
            <v>18812.535211267605</v>
          </cell>
          <cell r="O201">
            <v>0</v>
          </cell>
          <cell r="P201">
            <v>2000.0000000000014</v>
          </cell>
          <cell r="Q201">
            <v>240.00000000000017</v>
          </cell>
          <cell r="R201">
            <v>1440.000000000005</v>
          </cell>
          <cell r="S201">
            <v>0</v>
          </cell>
          <cell r="T201">
            <v>0</v>
          </cell>
          <cell r="U201">
            <v>0</v>
          </cell>
          <cell r="V201">
            <v>0</v>
          </cell>
          <cell r="W201">
            <v>0</v>
          </cell>
          <cell r="X201">
            <v>0</v>
          </cell>
          <cell r="Y201">
            <v>0</v>
          </cell>
          <cell r="Z201">
            <v>0</v>
          </cell>
          <cell r="AA201">
            <v>0</v>
          </cell>
          <cell r="AB201">
            <v>7080.2362204724441</v>
          </cell>
          <cell r="AC201">
            <v>0</v>
          </cell>
          <cell r="AD201">
            <v>0</v>
          </cell>
          <cell r="AE201">
            <v>92170.041322314108</v>
          </cell>
          <cell r="AF201">
            <v>0</v>
          </cell>
          <cell r="AG201">
            <v>0</v>
          </cell>
          <cell r="AH201">
            <v>0</v>
          </cell>
          <cell r="AI201">
            <v>110000</v>
          </cell>
          <cell r="AJ201">
            <v>0</v>
          </cell>
          <cell r="AK201">
            <v>0</v>
          </cell>
          <cell r="AL201">
            <v>0</v>
          </cell>
          <cell r="AM201">
            <v>27963.453000000001</v>
          </cell>
          <cell r="AN201">
            <v>0</v>
          </cell>
          <cell r="AO201">
            <v>0</v>
          </cell>
          <cell r="AP201">
            <v>0</v>
          </cell>
          <cell r="AQ201">
            <v>0</v>
          </cell>
          <cell r="AR201">
            <v>0</v>
          </cell>
          <cell r="AS201">
            <v>0</v>
          </cell>
          <cell r="AT201">
            <v>0</v>
          </cell>
          <cell r="AU201">
            <v>0</v>
          </cell>
          <cell r="AV201">
            <v>807175.8</v>
          </cell>
          <cell r="AW201">
            <v>133182.81275405415</v>
          </cell>
          <cell r="AX201">
            <v>137963.45300000001</v>
          </cell>
          <cell r="AY201">
            <v>119135.30892794792</v>
          </cell>
          <cell r="AZ201">
            <v>1078322.0657540541</v>
          </cell>
          <cell r="BA201">
            <v>1050358.6127540541</v>
          </cell>
          <cell r="BB201">
            <v>3500</v>
          </cell>
          <cell r="BC201">
            <v>1018500</v>
          </cell>
          <cell r="BD201">
            <v>0</v>
          </cell>
          <cell r="BE201">
            <v>0</v>
          </cell>
          <cell r="BF201">
            <v>1078322.0657540541</v>
          </cell>
          <cell r="BG201" t="str">
            <v/>
          </cell>
          <cell r="BH201" t="str">
            <v/>
          </cell>
          <cell r="BI201" t="str">
            <v/>
          </cell>
          <cell r="BJ201" t="str">
            <v/>
          </cell>
          <cell r="BK201" t="str">
            <v/>
          </cell>
          <cell r="BL201">
            <v>1078322.0657540541</v>
          </cell>
          <cell r="BM201">
            <v>1078322.0657540543</v>
          </cell>
          <cell r="BN201">
            <v>0</v>
          </cell>
          <cell r="BO201">
            <v>1046463.453</v>
          </cell>
          <cell r="BP201">
            <v>908500</v>
          </cell>
          <cell r="BQ201">
            <v>940358.61275405413</v>
          </cell>
          <cell r="BR201">
            <v>3231.4728960620419</v>
          </cell>
          <cell r="BS201">
            <v>3075.3076367491167</v>
          </cell>
          <cell r="BT201">
            <v>5.0780369887809415E-2</v>
          </cell>
          <cell r="BU201">
            <v>-4.9834483937909188E-3</v>
          </cell>
          <cell r="BV201">
            <v>0</v>
          </cell>
          <cell r="BW201">
            <v>-4459.7603387061672</v>
          </cell>
          <cell r="BX201">
            <v>1073862.3054153479</v>
          </cell>
          <cell r="BY201">
            <v>3594.1541320115048</v>
          </cell>
          <cell r="BZ201" t="str">
            <v>Y</v>
          </cell>
          <cell r="CA201">
            <v>3690.2484722176905</v>
          </cell>
          <cell r="CB201">
            <v>3.6387534464972449E-2</v>
          </cell>
          <cell r="CC201">
            <v>-7737.69</v>
          </cell>
          <cell r="CD201">
            <v>1066124.615415348</v>
          </cell>
        </row>
        <row r="202">
          <cell r="A202">
            <v>417</v>
          </cell>
          <cell r="B202" t="str">
            <v>Recoupment Academy</v>
          </cell>
          <cell r="C202">
            <v>146280</v>
          </cell>
          <cell r="D202">
            <v>9352224</v>
          </cell>
          <cell r="E202" t="str">
            <v>Howard Community Primary School</v>
          </cell>
          <cell r="F202">
            <v>158</v>
          </cell>
          <cell r="G202">
            <v>158</v>
          </cell>
          <cell r="H202">
            <v>0</v>
          </cell>
          <cell r="I202">
            <v>438260.4</v>
          </cell>
          <cell r="J202">
            <v>0</v>
          </cell>
          <cell r="K202">
            <v>0</v>
          </cell>
          <cell r="L202">
            <v>15399.999999999991</v>
          </cell>
          <cell r="M202">
            <v>0</v>
          </cell>
          <cell r="N202">
            <v>35179.336492890994</v>
          </cell>
          <cell r="O202">
            <v>0</v>
          </cell>
          <cell r="P202">
            <v>14474.838709677411</v>
          </cell>
          <cell r="Q202">
            <v>0</v>
          </cell>
          <cell r="R202">
            <v>13944.774193548406</v>
          </cell>
          <cell r="S202">
            <v>0</v>
          </cell>
          <cell r="T202">
            <v>0</v>
          </cell>
          <cell r="U202">
            <v>0</v>
          </cell>
          <cell r="V202">
            <v>0</v>
          </cell>
          <cell r="W202">
            <v>0</v>
          </cell>
          <cell r="X202">
            <v>0</v>
          </cell>
          <cell r="Y202">
            <v>0</v>
          </cell>
          <cell r="Z202">
            <v>0</v>
          </cell>
          <cell r="AA202">
            <v>0</v>
          </cell>
          <cell r="AB202">
            <v>5050.5517241379321</v>
          </cell>
          <cell r="AC202">
            <v>0</v>
          </cell>
          <cell r="AD202">
            <v>0</v>
          </cell>
          <cell r="AE202">
            <v>68403.027777777766</v>
          </cell>
          <cell r="AF202">
            <v>0</v>
          </cell>
          <cell r="AG202">
            <v>0</v>
          </cell>
          <cell r="AH202">
            <v>0</v>
          </cell>
          <cell r="AI202">
            <v>110000</v>
          </cell>
          <cell r="AJ202">
            <v>0</v>
          </cell>
          <cell r="AK202">
            <v>0</v>
          </cell>
          <cell r="AL202">
            <v>0</v>
          </cell>
          <cell r="AM202">
            <v>8944.9936800000014</v>
          </cell>
          <cell r="AN202">
            <v>0</v>
          </cell>
          <cell r="AO202">
            <v>0</v>
          </cell>
          <cell r="AP202">
            <v>0</v>
          </cell>
          <cell r="AQ202">
            <v>0</v>
          </cell>
          <cell r="AR202">
            <v>0</v>
          </cell>
          <cell r="AS202">
            <v>0</v>
          </cell>
          <cell r="AT202">
            <v>0</v>
          </cell>
          <cell r="AU202">
            <v>0</v>
          </cell>
          <cell r="AV202">
            <v>438260.4</v>
          </cell>
          <cell r="AW202">
            <v>152452.5288980325</v>
          </cell>
          <cell r="AX202">
            <v>118944.99368</v>
          </cell>
          <cell r="AY202">
            <v>117901.50247583617</v>
          </cell>
          <cell r="AZ202">
            <v>709657.92257803248</v>
          </cell>
          <cell r="BA202">
            <v>700712.92889803252</v>
          </cell>
          <cell r="BB202">
            <v>3500</v>
          </cell>
          <cell r="BC202">
            <v>553000</v>
          </cell>
          <cell r="BD202">
            <v>0</v>
          </cell>
          <cell r="BE202">
            <v>0</v>
          </cell>
          <cell r="BF202">
            <v>709657.92257803248</v>
          </cell>
          <cell r="BG202" t="str">
            <v/>
          </cell>
          <cell r="BH202" t="str">
            <v/>
          </cell>
          <cell r="BI202" t="str">
            <v/>
          </cell>
          <cell r="BJ202" t="str">
            <v/>
          </cell>
          <cell r="BK202" t="str">
            <v/>
          </cell>
          <cell r="BL202">
            <v>709657.92257803248</v>
          </cell>
          <cell r="BM202">
            <v>709657.92257803248</v>
          </cell>
          <cell r="BN202">
            <v>0</v>
          </cell>
          <cell r="BO202">
            <v>561944.99367999996</v>
          </cell>
          <cell r="BP202">
            <v>442999.99999999994</v>
          </cell>
          <cell r="BQ202">
            <v>590712.92889803252</v>
          </cell>
          <cell r="BR202">
            <v>3738.6894234052693</v>
          </cell>
          <cell r="BS202">
            <v>3537.8974652173915</v>
          </cell>
          <cell r="BT202">
            <v>5.6754600765553782E-2</v>
          </cell>
          <cell r="BU202">
            <v>-5.5697432817093809E-3</v>
          </cell>
          <cell r="BV202">
            <v>0</v>
          </cell>
          <cell r="BW202">
            <v>-3113.418540846852</v>
          </cell>
          <cell r="BX202">
            <v>706544.50403718557</v>
          </cell>
          <cell r="BY202">
            <v>4415.1867744125675</v>
          </cell>
          <cell r="BZ202" t="str">
            <v>Y</v>
          </cell>
          <cell r="CA202">
            <v>4471.8006584631994</v>
          </cell>
          <cell r="CB202">
            <v>9.5052268176784471E-2</v>
          </cell>
          <cell r="CC202">
            <v>0</v>
          </cell>
          <cell r="CD202">
            <v>706544.50403718557</v>
          </cell>
        </row>
        <row r="203">
          <cell r="A203">
            <v>418</v>
          </cell>
          <cell r="B203">
            <v>0</v>
          </cell>
          <cell r="C203">
            <v>124682</v>
          </cell>
          <cell r="D203">
            <v>9352925</v>
          </cell>
          <cell r="E203" t="str">
            <v>Sebert Wood Community Primary School</v>
          </cell>
          <cell r="F203">
            <v>413</v>
          </cell>
          <cell r="G203">
            <v>413</v>
          </cell>
          <cell r="H203">
            <v>0</v>
          </cell>
          <cell r="I203">
            <v>1145579.4000000001</v>
          </cell>
          <cell r="J203">
            <v>0</v>
          </cell>
          <cell r="K203">
            <v>0</v>
          </cell>
          <cell r="L203">
            <v>3520.0000000000095</v>
          </cell>
          <cell r="M203">
            <v>0</v>
          </cell>
          <cell r="N203">
            <v>13467.391304347824</v>
          </cell>
          <cell r="O203">
            <v>0</v>
          </cell>
          <cell r="P203">
            <v>2399.9999999999977</v>
          </cell>
          <cell r="Q203">
            <v>0</v>
          </cell>
          <cell r="R203">
            <v>1080.0000000000007</v>
          </cell>
          <cell r="S203">
            <v>0</v>
          </cell>
          <cell r="T203">
            <v>0</v>
          </cell>
          <cell r="U203">
            <v>0</v>
          </cell>
          <cell r="V203">
            <v>0</v>
          </cell>
          <cell r="W203">
            <v>0</v>
          </cell>
          <cell r="X203">
            <v>0</v>
          </cell>
          <cell r="Y203">
            <v>0</v>
          </cell>
          <cell r="Z203">
            <v>0</v>
          </cell>
          <cell r="AA203">
            <v>0</v>
          </cell>
          <cell r="AB203">
            <v>12653.243626062325</v>
          </cell>
          <cell r="AC203">
            <v>0</v>
          </cell>
          <cell r="AD203">
            <v>0</v>
          </cell>
          <cell r="AE203">
            <v>147239.30232558155</v>
          </cell>
          <cell r="AF203">
            <v>0</v>
          </cell>
          <cell r="AG203">
            <v>0</v>
          </cell>
          <cell r="AH203">
            <v>0</v>
          </cell>
          <cell r="AI203">
            <v>110000</v>
          </cell>
          <cell r="AJ203">
            <v>0</v>
          </cell>
          <cell r="AK203">
            <v>0</v>
          </cell>
          <cell r="AL203">
            <v>0</v>
          </cell>
          <cell r="AM203">
            <v>33253.836000000003</v>
          </cell>
          <cell r="AN203">
            <v>0</v>
          </cell>
          <cell r="AO203">
            <v>0</v>
          </cell>
          <cell r="AP203">
            <v>0</v>
          </cell>
          <cell r="AQ203">
            <v>0</v>
          </cell>
          <cell r="AR203">
            <v>0</v>
          </cell>
          <cell r="AS203">
            <v>0</v>
          </cell>
          <cell r="AT203">
            <v>0</v>
          </cell>
          <cell r="AU203">
            <v>0</v>
          </cell>
          <cell r="AV203">
            <v>1145579.4000000001</v>
          </cell>
          <cell r="AW203">
            <v>180359.93725599171</v>
          </cell>
          <cell r="AX203">
            <v>143253.83600000001</v>
          </cell>
          <cell r="AY203">
            <v>167471.99797775547</v>
          </cell>
          <cell r="AZ203">
            <v>1469193.1732559917</v>
          </cell>
          <cell r="BA203">
            <v>1435939.3372559918</v>
          </cell>
          <cell r="BB203">
            <v>3500</v>
          </cell>
          <cell r="BC203">
            <v>1445500</v>
          </cell>
          <cell r="BD203">
            <v>9560.6627440082375</v>
          </cell>
          <cell r="BE203">
            <v>0</v>
          </cell>
          <cell r="BF203">
            <v>1478753.8359999999</v>
          </cell>
          <cell r="BG203" t="str">
            <v/>
          </cell>
          <cell r="BH203" t="str">
            <v/>
          </cell>
          <cell r="BI203" t="str">
            <v/>
          </cell>
          <cell r="BJ203" t="str">
            <v/>
          </cell>
          <cell r="BK203" t="str">
            <v/>
          </cell>
          <cell r="BL203">
            <v>1478753.8359999999</v>
          </cell>
          <cell r="BM203">
            <v>1478753.8360000001</v>
          </cell>
          <cell r="BN203">
            <v>0</v>
          </cell>
          <cell r="BO203">
            <v>1478753.8359999999</v>
          </cell>
          <cell r="BP203">
            <v>1335500</v>
          </cell>
          <cell r="BQ203">
            <v>1335500</v>
          </cell>
          <cell r="BR203">
            <v>3233.6561743341404</v>
          </cell>
          <cell r="BS203">
            <v>3036.2110311750598</v>
          </cell>
          <cell r="BT203">
            <v>6.5030111916386218E-2</v>
          </cell>
          <cell r="BU203">
            <v>-6.3818796021719694E-3</v>
          </cell>
          <cell r="BV203">
            <v>0</v>
          </cell>
          <cell r="BW203">
            <v>0</v>
          </cell>
          <cell r="BX203">
            <v>1478753.8359999999</v>
          </cell>
          <cell r="BY203">
            <v>3500</v>
          </cell>
          <cell r="BZ203" t="str">
            <v>Y</v>
          </cell>
          <cell r="CA203">
            <v>3580.5177627118642</v>
          </cell>
          <cell r="CB203">
            <v>5.9942942793568932E-2</v>
          </cell>
          <cell r="CC203">
            <v>-10981.67</v>
          </cell>
          <cell r="CD203">
            <v>1467772.166</v>
          </cell>
        </row>
        <row r="204">
          <cell r="A204">
            <v>420</v>
          </cell>
          <cell r="B204">
            <v>0</v>
          </cell>
          <cell r="C204">
            <v>124764</v>
          </cell>
          <cell r="D204">
            <v>9353311</v>
          </cell>
          <cell r="E204" t="str">
            <v>St Edmund's Catholic Primary School</v>
          </cell>
          <cell r="F204">
            <v>384</v>
          </cell>
          <cell r="G204">
            <v>384</v>
          </cell>
          <cell r="H204">
            <v>0</v>
          </cell>
          <cell r="I204">
            <v>1065139.2000000002</v>
          </cell>
          <cell r="J204">
            <v>0</v>
          </cell>
          <cell r="K204">
            <v>0</v>
          </cell>
          <cell r="L204">
            <v>11000.000000000005</v>
          </cell>
          <cell r="M204">
            <v>0</v>
          </cell>
          <cell r="N204">
            <v>19440</v>
          </cell>
          <cell r="O204">
            <v>0</v>
          </cell>
          <cell r="P204">
            <v>9625.0652741514241</v>
          </cell>
          <cell r="Q204">
            <v>1684.386422976504</v>
          </cell>
          <cell r="R204">
            <v>7579.7389033942527</v>
          </cell>
          <cell r="S204">
            <v>0</v>
          </cell>
          <cell r="T204">
            <v>0</v>
          </cell>
          <cell r="U204">
            <v>0</v>
          </cell>
          <cell r="V204">
            <v>0</v>
          </cell>
          <cell r="W204">
            <v>0</v>
          </cell>
          <cell r="X204">
            <v>0</v>
          </cell>
          <cell r="Y204">
            <v>0</v>
          </cell>
          <cell r="Z204">
            <v>0</v>
          </cell>
          <cell r="AA204">
            <v>0</v>
          </cell>
          <cell r="AB204">
            <v>25945.189504373189</v>
          </cell>
          <cell r="AC204">
            <v>0</v>
          </cell>
          <cell r="AD204">
            <v>0</v>
          </cell>
          <cell r="AE204">
            <v>100812.33027522931</v>
          </cell>
          <cell r="AF204">
            <v>0</v>
          </cell>
          <cell r="AG204">
            <v>0</v>
          </cell>
          <cell r="AH204">
            <v>0</v>
          </cell>
          <cell r="AI204">
            <v>110000</v>
          </cell>
          <cell r="AJ204">
            <v>0</v>
          </cell>
          <cell r="AK204">
            <v>0</v>
          </cell>
          <cell r="AL204">
            <v>0</v>
          </cell>
          <cell r="AM204">
            <v>4408.6525000000001</v>
          </cell>
          <cell r="AN204">
            <v>0</v>
          </cell>
          <cell r="AO204">
            <v>0</v>
          </cell>
          <cell r="AP204">
            <v>0</v>
          </cell>
          <cell r="AQ204">
            <v>0</v>
          </cell>
          <cell r="AR204">
            <v>0</v>
          </cell>
          <cell r="AS204">
            <v>0</v>
          </cell>
          <cell r="AT204">
            <v>0</v>
          </cell>
          <cell r="AU204">
            <v>0</v>
          </cell>
          <cell r="AV204">
            <v>1065139.2000000002</v>
          </cell>
          <cell r="AW204">
            <v>176086.71038012468</v>
          </cell>
          <cell r="AX204">
            <v>114408.6525</v>
          </cell>
          <cell r="AY204">
            <v>135475.9255754904</v>
          </cell>
          <cell r="AZ204">
            <v>1355634.5628801249</v>
          </cell>
          <cell r="BA204">
            <v>1351225.9103801248</v>
          </cell>
          <cell r="BB204">
            <v>3500</v>
          </cell>
          <cell r="BC204">
            <v>1344000</v>
          </cell>
          <cell r="BD204">
            <v>0</v>
          </cell>
          <cell r="BE204">
            <v>0</v>
          </cell>
          <cell r="BF204">
            <v>1355634.5628801249</v>
          </cell>
          <cell r="BG204" t="str">
            <v/>
          </cell>
          <cell r="BH204" t="str">
            <v/>
          </cell>
          <cell r="BI204" t="str">
            <v/>
          </cell>
          <cell r="BJ204" t="str">
            <v/>
          </cell>
          <cell r="BK204" t="str">
            <v/>
          </cell>
          <cell r="BL204">
            <v>1355634.5628801249</v>
          </cell>
          <cell r="BM204">
            <v>1355634.5628801251</v>
          </cell>
          <cell r="BN204">
            <v>0</v>
          </cell>
          <cell r="BO204">
            <v>1348408.6525000001</v>
          </cell>
          <cell r="BP204">
            <v>1234000</v>
          </cell>
          <cell r="BQ204">
            <v>1241225.9103801248</v>
          </cell>
          <cell r="BR204">
            <v>3232.3591416149084</v>
          </cell>
          <cell r="BS204">
            <v>3098.4515923884514</v>
          </cell>
          <cell r="BT204">
            <v>4.3217570206812189E-2</v>
          </cell>
          <cell r="BU204">
            <v>-4.2412556526569894E-3</v>
          </cell>
          <cell r="BV204">
            <v>0</v>
          </cell>
          <cell r="BW204">
            <v>-5046.2689269894026</v>
          </cell>
          <cell r="BX204">
            <v>1350588.2939531356</v>
          </cell>
          <cell r="BY204">
            <v>3505.6761496175404</v>
          </cell>
          <cell r="BZ204" t="str">
            <v>Y</v>
          </cell>
          <cell r="CA204">
            <v>3517.1570155029572</v>
          </cell>
          <cell r="CB204">
            <v>3.5211325533228255E-2</v>
          </cell>
          <cell r="CC204">
            <v>-10210.56</v>
          </cell>
          <cell r="CD204">
            <v>1340377.7339531356</v>
          </cell>
        </row>
        <row r="205">
          <cell r="A205">
            <v>421</v>
          </cell>
          <cell r="B205">
            <v>0</v>
          </cell>
          <cell r="C205">
            <v>124762</v>
          </cell>
          <cell r="D205">
            <v>9353308</v>
          </cell>
          <cell r="E205" t="str">
            <v>St Edmundsbury Church of England Voluntary Aided Primary School</v>
          </cell>
          <cell r="F205">
            <v>269</v>
          </cell>
          <cell r="G205">
            <v>269</v>
          </cell>
          <cell r="H205">
            <v>0</v>
          </cell>
          <cell r="I205">
            <v>746152.20000000007</v>
          </cell>
          <cell r="J205">
            <v>0</v>
          </cell>
          <cell r="K205">
            <v>0</v>
          </cell>
          <cell r="L205">
            <v>19800.000000000018</v>
          </cell>
          <cell r="M205">
            <v>0</v>
          </cell>
          <cell r="N205">
            <v>29158.029197080294</v>
          </cell>
          <cell r="O205">
            <v>0</v>
          </cell>
          <cell r="P205">
            <v>9599.9999999999909</v>
          </cell>
          <cell r="Q205">
            <v>480.00000000000023</v>
          </cell>
          <cell r="R205">
            <v>4320.0000000000009</v>
          </cell>
          <cell r="S205">
            <v>0</v>
          </cell>
          <cell r="T205">
            <v>0</v>
          </cell>
          <cell r="U205">
            <v>0</v>
          </cell>
          <cell r="V205">
            <v>0</v>
          </cell>
          <cell r="W205">
            <v>0</v>
          </cell>
          <cell r="X205">
            <v>0</v>
          </cell>
          <cell r="Y205">
            <v>0</v>
          </cell>
          <cell r="Z205">
            <v>0</v>
          </cell>
          <cell r="AA205">
            <v>0</v>
          </cell>
          <cell r="AB205">
            <v>7503.9791666666715</v>
          </cell>
          <cell r="AC205">
            <v>0</v>
          </cell>
          <cell r="AD205">
            <v>0</v>
          </cell>
          <cell r="AE205">
            <v>91639.333333333241</v>
          </cell>
          <cell r="AF205">
            <v>0</v>
          </cell>
          <cell r="AG205">
            <v>0</v>
          </cell>
          <cell r="AH205">
            <v>0</v>
          </cell>
          <cell r="AI205">
            <v>110000</v>
          </cell>
          <cell r="AJ205">
            <v>0</v>
          </cell>
          <cell r="AK205">
            <v>0</v>
          </cell>
          <cell r="AL205">
            <v>0</v>
          </cell>
          <cell r="AM205">
            <v>3075.9133999999999</v>
          </cell>
          <cell r="AN205">
            <v>0</v>
          </cell>
          <cell r="AO205">
            <v>0</v>
          </cell>
          <cell r="AP205">
            <v>0</v>
          </cell>
          <cell r="AQ205">
            <v>0</v>
          </cell>
          <cell r="AR205">
            <v>0</v>
          </cell>
          <cell r="AS205">
            <v>0</v>
          </cell>
          <cell r="AT205">
            <v>0</v>
          </cell>
          <cell r="AU205">
            <v>0</v>
          </cell>
          <cell r="AV205">
            <v>746152.20000000007</v>
          </cell>
          <cell r="AW205">
            <v>162501.34169708024</v>
          </cell>
          <cell r="AX205">
            <v>113075.9134</v>
          </cell>
          <cell r="AY205">
            <v>133317.3479318734</v>
          </cell>
          <cell r="AZ205">
            <v>1021729.4550970802</v>
          </cell>
          <cell r="BA205">
            <v>1018653.5416970802</v>
          </cell>
          <cell r="BB205">
            <v>3500</v>
          </cell>
          <cell r="BC205">
            <v>941500</v>
          </cell>
          <cell r="BD205">
            <v>0</v>
          </cell>
          <cell r="BE205">
            <v>0</v>
          </cell>
          <cell r="BF205">
            <v>1021729.4550970802</v>
          </cell>
          <cell r="BG205" t="str">
            <v/>
          </cell>
          <cell r="BH205" t="str">
            <v/>
          </cell>
          <cell r="BI205" t="str">
            <v/>
          </cell>
          <cell r="BJ205" t="str">
            <v/>
          </cell>
          <cell r="BK205" t="str">
            <v/>
          </cell>
          <cell r="BL205">
            <v>1021729.4550970802</v>
          </cell>
          <cell r="BM205">
            <v>1021729.4550970802</v>
          </cell>
          <cell r="BN205">
            <v>0</v>
          </cell>
          <cell r="BO205">
            <v>944575.91339999996</v>
          </cell>
          <cell r="BP205">
            <v>831500</v>
          </cell>
          <cell r="BQ205">
            <v>908653.54169708025</v>
          </cell>
          <cell r="BR205">
            <v>3377.8942070523431</v>
          </cell>
          <cell r="BS205">
            <v>3204.8300389513111</v>
          </cell>
          <cell r="BT205">
            <v>5.4001044048395876E-2</v>
          </cell>
          <cell r="BU205">
            <v>-5.2995166600906408E-3</v>
          </cell>
          <cell r="BV205">
            <v>0</v>
          </cell>
          <cell r="BW205">
            <v>-4568.7094995447987</v>
          </cell>
          <cell r="BX205">
            <v>1017160.7455975354</v>
          </cell>
          <cell r="BY205">
            <v>3769.8320899536634</v>
          </cell>
          <cell r="BZ205" t="str">
            <v>Y</v>
          </cell>
          <cell r="CA205">
            <v>3781.2667122584958</v>
          </cell>
          <cell r="CB205">
            <v>4.2220419599479309E-2</v>
          </cell>
          <cell r="CC205">
            <v>-7152.71</v>
          </cell>
          <cell r="CD205">
            <v>1010008.0355975354</v>
          </cell>
        </row>
        <row r="206">
          <cell r="A206">
            <v>422</v>
          </cell>
          <cell r="B206">
            <v>0</v>
          </cell>
          <cell r="C206">
            <v>124553</v>
          </cell>
          <cell r="D206">
            <v>9352035</v>
          </cell>
          <cell r="E206" t="str">
            <v>Sexton's Manor Community Primary School</v>
          </cell>
          <cell r="F206">
            <v>176</v>
          </cell>
          <cell r="G206">
            <v>176</v>
          </cell>
          <cell r="H206">
            <v>0</v>
          </cell>
          <cell r="I206">
            <v>488188.80000000005</v>
          </cell>
          <cell r="J206">
            <v>0</v>
          </cell>
          <cell r="K206">
            <v>0</v>
          </cell>
          <cell r="L206">
            <v>5280.0000000000018</v>
          </cell>
          <cell r="M206">
            <v>0</v>
          </cell>
          <cell r="N206">
            <v>14120.228571428572</v>
          </cell>
          <cell r="O206">
            <v>0</v>
          </cell>
          <cell r="P206">
            <v>6999.9999999999873</v>
          </cell>
          <cell r="Q206">
            <v>0</v>
          </cell>
          <cell r="R206">
            <v>4320.0000000000009</v>
          </cell>
          <cell r="S206">
            <v>0</v>
          </cell>
          <cell r="T206">
            <v>0</v>
          </cell>
          <cell r="U206">
            <v>0</v>
          </cell>
          <cell r="V206">
            <v>0</v>
          </cell>
          <cell r="W206">
            <v>0</v>
          </cell>
          <cell r="X206">
            <v>0</v>
          </cell>
          <cell r="Y206">
            <v>0</v>
          </cell>
          <cell r="Z206">
            <v>0</v>
          </cell>
          <cell r="AA206">
            <v>0</v>
          </cell>
          <cell r="AB206">
            <v>4932.7891156462583</v>
          </cell>
          <cell r="AC206">
            <v>0</v>
          </cell>
          <cell r="AD206">
            <v>0</v>
          </cell>
          <cell r="AE206">
            <v>50313.846153846207</v>
          </cell>
          <cell r="AF206">
            <v>0</v>
          </cell>
          <cell r="AG206">
            <v>0</v>
          </cell>
          <cell r="AH206">
            <v>0</v>
          </cell>
          <cell r="AI206">
            <v>110000</v>
          </cell>
          <cell r="AJ206">
            <v>0</v>
          </cell>
          <cell r="AK206">
            <v>0</v>
          </cell>
          <cell r="AL206">
            <v>0</v>
          </cell>
          <cell r="AM206">
            <v>32300.126039999999</v>
          </cell>
          <cell r="AN206">
            <v>0</v>
          </cell>
          <cell r="AO206">
            <v>0</v>
          </cell>
          <cell r="AP206">
            <v>0</v>
          </cell>
          <cell r="AQ206">
            <v>0</v>
          </cell>
          <cell r="AR206">
            <v>0</v>
          </cell>
          <cell r="AS206">
            <v>0</v>
          </cell>
          <cell r="AT206">
            <v>0</v>
          </cell>
          <cell r="AU206">
            <v>0</v>
          </cell>
          <cell r="AV206">
            <v>488188.80000000005</v>
          </cell>
          <cell r="AW206">
            <v>85966.863840921025</v>
          </cell>
          <cell r="AX206">
            <v>142300.12604</v>
          </cell>
          <cell r="AY206">
            <v>75672.960439560484</v>
          </cell>
          <cell r="AZ206">
            <v>716455.78988092113</v>
          </cell>
          <cell r="BA206">
            <v>684155.66384092113</v>
          </cell>
          <cell r="BB206">
            <v>3500</v>
          </cell>
          <cell r="BC206">
            <v>616000</v>
          </cell>
          <cell r="BD206">
            <v>0</v>
          </cell>
          <cell r="BE206">
            <v>0</v>
          </cell>
          <cell r="BF206">
            <v>716455.78988092113</v>
          </cell>
          <cell r="BG206" t="str">
            <v/>
          </cell>
          <cell r="BH206" t="str">
            <v/>
          </cell>
          <cell r="BI206" t="str">
            <v/>
          </cell>
          <cell r="BJ206" t="str">
            <v/>
          </cell>
          <cell r="BK206" t="str">
            <v/>
          </cell>
          <cell r="BL206">
            <v>716455.78988092113</v>
          </cell>
          <cell r="BM206">
            <v>716455.78988092113</v>
          </cell>
          <cell r="BN206">
            <v>0</v>
          </cell>
          <cell r="BO206">
            <v>648300.12604</v>
          </cell>
          <cell r="BP206">
            <v>506000</v>
          </cell>
          <cell r="BQ206">
            <v>574155.66384092113</v>
          </cell>
          <cell r="BR206">
            <v>3262.2480900052337</v>
          </cell>
          <cell r="BS206">
            <v>3201.0919459302331</v>
          </cell>
          <cell r="BT206">
            <v>1.9104775841491398E-2</v>
          </cell>
          <cell r="BU206">
            <v>-1.8748911181891937E-3</v>
          </cell>
          <cell r="BV206">
            <v>0</v>
          </cell>
          <cell r="BW206">
            <v>-1056.298998995954</v>
          </cell>
          <cell r="BX206">
            <v>715399.49088192522</v>
          </cell>
          <cell r="BY206">
            <v>3881.2463911473023</v>
          </cell>
          <cell r="BZ206" t="str">
            <v>Y</v>
          </cell>
          <cell r="CA206">
            <v>4064.7698345563931</v>
          </cell>
          <cell r="CB206">
            <v>2.4843095603271248E-2</v>
          </cell>
          <cell r="CC206">
            <v>-4679.84</v>
          </cell>
          <cell r="CD206">
            <v>710719.65088192525</v>
          </cell>
        </row>
        <row r="207">
          <cell r="A207">
            <v>423</v>
          </cell>
          <cell r="B207" t="str">
            <v>Recoupment Academy</v>
          </cell>
          <cell r="C207">
            <v>140998</v>
          </cell>
          <cell r="D207">
            <v>9352029</v>
          </cell>
          <cell r="E207" t="str">
            <v>Tollgate Primary School</v>
          </cell>
          <cell r="F207">
            <v>255</v>
          </cell>
          <cell r="G207">
            <v>255</v>
          </cell>
          <cell r="H207">
            <v>0</v>
          </cell>
          <cell r="I207">
            <v>707319</v>
          </cell>
          <cell r="J207">
            <v>0</v>
          </cell>
          <cell r="K207">
            <v>0</v>
          </cell>
          <cell r="L207">
            <v>23760.000000000007</v>
          </cell>
          <cell r="M207">
            <v>0</v>
          </cell>
          <cell r="N207">
            <v>36873.640167364014</v>
          </cell>
          <cell r="O207">
            <v>0</v>
          </cell>
          <cell r="P207">
            <v>23383.399209486164</v>
          </cell>
          <cell r="Q207">
            <v>725.69169960474164</v>
          </cell>
          <cell r="R207">
            <v>13788.142292490114</v>
          </cell>
          <cell r="S207">
            <v>0</v>
          </cell>
          <cell r="T207">
            <v>0</v>
          </cell>
          <cell r="U207">
            <v>0</v>
          </cell>
          <cell r="V207">
            <v>0</v>
          </cell>
          <cell r="W207">
            <v>0</v>
          </cell>
          <cell r="X207">
            <v>0</v>
          </cell>
          <cell r="Y207">
            <v>0</v>
          </cell>
          <cell r="Z207">
            <v>0</v>
          </cell>
          <cell r="AA207">
            <v>0</v>
          </cell>
          <cell r="AB207">
            <v>7046.7073170731765</v>
          </cell>
          <cell r="AC207">
            <v>0</v>
          </cell>
          <cell r="AD207">
            <v>0</v>
          </cell>
          <cell r="AE207">
            <v>99529.447236180786</v>
          </cell>
          <cell r="AF207">
            <v>0</v>
          </cell>
          <cell r="AG207">
            <v>0</v>
          </cell>
          <cell r="AH207">
            <v>0</v>
          </cell>
          <cell r="AI207">
            <v>110000</v>
          </cell>
          <cell r="AJ207">
            <v>0</v>
          </cell>
          <cell r="AK207">
            <v>0</v>
          </cell>
          <cell r="AL207">
            <v>0</v>
          </cell>
          <cell r="AM207">
            <v>3220.8125599999998</v>
          </cell>
          <cell r="AN207">
            <v>0</v>
          </cell>
          <cell r="AO207">
            <v>0</v>
          </cell>
          <cell r="AP207">
            <v>0</v>
          </cell>
          <cell r="AQ207">
            <v>0</v>
          </cell>
          <cell r="AR207">
            <v>0</v>
          </cell>
          <cell r="AS207">
            <v>0</v>
          </cell>
          <cell r="AT207">
            <v>0</v>
          </cell>
          <cell r="AU207">
            <v>0</v>
          </cell>
          <cell r="AV207">
            <v>707319</v>
          </cell>
          <cell r="AW207">
            <v>205107.02792219899</v>
          </cell>
          <cell r="AX207">
            <v>113220.81256000001</v>
          </cell>
          <cell r="AY207">
            <v>158793.88392065332</v>
          </cell>
          <cell r="AZ207">
            <v>1025646.840482199</v>
          </cell>
          <cell r="BA207">
            <v>1022426.027922199</v>
          </cell>
          <cell r="BB207">
            <v>3500</v>
          </cell>
          <cell r="BC207">
            <v>892500</v>
          </cell>
          <cell r="BD207">
            <v>0</v>
          </cell>
          <cell r="BE207">
            <v>0</v>
          </cell>
          <cell r="BF207">
            <v>1025646.840482199</v>
          </cell>
          <cell r="BG207" t="str">
            <v/>
          </cell>
          <cell r="BH207" t="str">
            <v/>
          </cell>
          <cell r="BI207" t="str">
            <v/>
          </cell>
          <cell r="BJ207" t="str">
            <v/>
          </cell>
          <cell r="BK207" t="str">
            <v/>
          </cell>
          <cell r="BL207">
            <v>1025646.840482199</v>
          </cell>
          <cell r="BM207">
            <v>1025646.840482199</v>
          </cell>
          <cell r="BN207">
            <v>0</v>
          </cell>
          <cell r="BO207">
            <v>895720.81255999999</v>
          </cell>
          <cell r="BP207">
            <v>782500</v>
          </cell>
          <cell r="BQ207">
            <v>912426.02792219899</v>
          </cell>
          <cell r="BR207">
            <v>3578.1412859694078</v>
          </cell>
          <cell r="BS207">
            <v>3440.1926846491228</v>
          </cell>
          <cell r="BT207">
            <v>4.0099091523518787E-2</v>
          </cell>
          <cell r="BU207">
            <v>-3.9352165745710202E-3</v>
          </cell>
          <cell r="BV207">
            <v>0</v>
          </cell>
          <cell r="BW207">
            <v>-3452.1653344490469</v>
          </cell>
          <cell r="BX207">
            <v>1022194.6751477499</v>
          </cell>
          <cell r="BY207">
            <v>3995.9759317166663</v>
          </cell>
          <cell r="BZ207" t="str">
            <v>Y</v>
          </cell>
          <cell r="CA207">
            <v>4008.6065692068623</v>
          </cell>
          <cell r="CB207">
            <v>1.8324906132455521E-2</v>
          </cell>
          <cell r="CC207">
            <v>0</v>
          </cell>
          <cell r="CD207">
            <v>1022194.6751477499</v>
          </cell>
        </row>
        <row r="208">
          <cell r="A208">
            <v>424</v>
          </cell>
          <cell r="B208">
            <v>0</v>
          </cell>
          <cell r="C208">
            <v>124552</v>
          </cell>
          <cell r="D208">
            <v>9352034</v>
          </cell>
          <cell r="E208" t="str">
            <v>Westgate Community Primary School</v>
          </cell>
          <cell r="F208">
            <v>329</v>
          </cell>
          <cell r="G208">
            <v>329</v>
          </cell>
          <cell r="H208">
            <v>0</v>
          </cell>
          <cell r="I208">
            <v>912580.20000000007</v>
          </cell>
          <cell r="J208">
            <v>0</v>
          </cell>
          <cell r="K208">
            <v>0</v>
          </cell>
          <cell r="L208">
            <v>25959.999999999935</v>
          </cell>
          <cell r="M208">
            <v>0</v>
          </cell>
          <cell r="N208">
            <v>56304.553846153845</v>
          </cell>
          <cell r="O208">
            <v>0</v>
          </cell>
          <cell r="P208">
            <v>23799.999999999967</v>
          </cell>
          <cell r="Q208">
            <v>0</v>
          </cell>
          <cell r="R208">
            <v>2880</v>
          </cell>
          <cell r="S208">
            <v>0</v>
          </cell>
          <cell r="T208">
            <v>0</v>
          </cell>
          <cell r="U208">
            <v>0</v>
          </cell>
          <cell r="V208">
            <v>0</v>
          </cell>
          <cell r="W208">
            <v>0</v>
          </cell>
          <cell r="X208">
            <v>0</v>
          </cell>
          <cell r="Y208">
            <v>0</v>
          </cell>
          <cell r="Z208">
            <v>0</v>
          </cell>
          <cell r="AA208">
            <v>0</v>
          </cell>
          <cell r="AB208">
            <v>7838.6298932384279</v>
          </cell>
          <cell r="AC208">
            <v>0</v>
          </cell>
          <cell r="AD208">
            <v>0</v>
          </cell>
          <cell r="AE208">
            <v>113727.5588235294</v>
          </cell>
          <cell r="AF208">
            <v>0</v>
          </cell>
          <cell r="AG208">
            <v>0</v>
          </cell>
          <cell r="AH208">
            <v>0</v>
          </cell>
          <cell r="AI208">
            <v>110000</v>
          </cell>
          <cell r="AJ208">
            <v>0</v>
          </cell>
          <cell r="AK208">
            <v>0</v>
          </cell>
          <cell r="AL208">
            <v>0</v>
          </cell>
          <cell r="AM208">
            <v>32246.144</v>
          </cell>
          <cell r="AN208">
            <v>0</v>
          </cell>
          <cell r="AO208">
            <v>0</v>
          </cell>
          <cell r="AP208">
            <v>0</v>
          </cell>
          <cell r="AQ208">
            <v>0</v>
          </cell>
          <cell r="AR208">
            <v>0</v>
          </cell>
          <cell r="AS208">
            <v>0</v>
          </cell>
          <cell r="AT208">
            <v>0</v>
          </cell>
          <cell r="AU208">
            <v>0</v>
          </cell>
          <cell r="AV208">
            <v>912580.20000000007</v>
          </cell>
          <cell r="AW208">
            <v>230510.74256292157</v>
          </cell>
          <cell r="AX208">
            <v>142246.144</v>
          </cell>
          <cell r="AY208">
            <v>178198.83574660629</v>
          </cell>
          <cell r="AZ208">
            <v>1285337.0865629218</v>
          </cell>
          <cell r="BA208">
            <v>1253090.9425629217</v>
          </cell>
          <cell r="BB208">
            <v>3500</v>
          </cell>
          <cell r="BC208">
            <v>1151500</v>
          </cell>
          <cell r="BD208">
            <v>0</v>
          </cell>
          <cell r="BE208">
            <v>0</v>
          </cell>
          <cell r="BF208">
            <v>1285337.0865629218</v>
          </cell>
          <cell r="BG208" t="str">
            <v/>
          </cell>
          <cell r="BH208" t="str">
            <v/>
          </cell>
          <cell r="BI208" t="str">
            <v/>
          </cell>
          <cell r="BJ208" t="str">
            <v/>
          </cell>
          <cell r="BK208" t="str">
            <v/>
          </cell>
          <cell r="BL208">
            <v>1285337.0865629218</v>
          </cell>
          <cell r="BM208">
            <v>1285337.0865629218</v>
          </cell>
          <cell r="BN208">
            <v>0</v>
          </cell>
          <cell r="BO208">
            <v>1183746.1440000001</v>
          </cell>
          <cell r="BP208">
            <v>1041500.0000000001</v>
          </cell>
          <cell r="BQ208">
            <v>1143090.9425629217</v>
          </cell>
          <cell r="BR208">
            <v>3474.4405549024973</v>
          </cell>
          <cell r="BS208">
            <v>3310.9155523952099</v>
          </cell>
          <cell r="BT208">
            <v>4.9389662744188309E-2</v>
          </cell>
          <cell r="BU208">
            <v>-4.8469681496252316E-3</v>
          </cell>
          <cell r="BV208">
            <v>0</v>
          </cell>
          <cell r="BW208">
            <v>-5279.7598331957179</v>
          </cell>
          <cell r="BX208">
            <v>1280057.326729726</v>
          </cell>
          <cell r="BY208">
            <v>3792.7391572332094</v>
          </cell>
          <cell r="BZ208" t="str">
            <v>Y</v>
          </cell>
          <cell r="CA208">
            <v>3890.7517529778906</v>
          </cell>
          <cell r="CB208">
            <v>3.9278133095439705E-2</v>
          </cell>
          <cell r="CC208">
            <v>-8748.11</v>
          </cell>
          <cell r="CD208">
            <v>1271309.2167297259</v>
          </cell>
        </row>
        <row r="209">
          <cell r="A209">
            <v>425</v>
          </cell>
          <cell r="B209" t="str">
            <v>Recoupment Academy</v>
          </cell>
          <cell r="C209">
            <v>145698</v>
          </cell>
          <cell r="D209">
            <v>9352220</v>
          </cell>
          <cell r="E209" t="str">
            <v>Abbots Green Primary Academy</v>
          </cell>
          <cell r="F209">
            <v>403</v>
          </cell>
          <cell r="G209">
            <v>403</v>
          </cell>
          <cell r="H209">
            <v>0</v>
          </cell>
          <cell r="I209">
            <v>1117841.4000000001</v>
          </cell>
          <cell r="J209">
            <v>0</v>
          </cell>
          <cell r="K209">
            <v>0</v>
          </cell>
          <cell r="L209">
            <v>13639.999999999995</v>
          </cell>
          <cell r="M209">
            <v>0</v>
          </cell>
          <cell r="N209">
            <v>30785.268292682926</v>
          </cell>
          <cell r="O209">
            <v>0</v>
          </cell>
          <cell r="P209">
            <v>1600.000000000002</v>
          </cell>
          <cell r="Q209">
            <v>0</v>
          </cell>
          <cell r="R209">
            <v>0</v>
          </cell>
          <cell r="S209">
            <v>0</v>
          </cell>
          <cell r="T209">
            <v>0</v>
          </cell>
          <cell r="U209">
            <v>0</v>
          </cell>
          <cell r="V209">
            <v>0</v>
          </cell>
          <cell r="W209">
            <v>0</v>
          </cell>
          <cell r="X209">
            <v>0</v>
          </cell>
          <cell r="Y209">
            <v>0</v>
          </cell>
          <cell r="Z209">
            <v>0</v>
          </cell>
          <cell r="AA209">
            <v>0</v>
          </cell>
          <cell r="AB209">
            <v>8301.8000000000011</v>
          </cell>
          <cell r="AC209">
            <v>0</v>
          </cell>
          <cell r="AD209">
            <v>0</v>
          </cell>
          <cell r="AE209">
            <v>139762.33633633619</v>
          </cell>
          <cell r="AF209">
            <v>0</v>
          </cell>
          <cell r="AG209">
            <v>0</v>
          </cell>
          <cell r="AH209">
            <v>0</v>
          </cell>
          <cell r="AI209">
            <v>110000</v>
          </cell>
          <cell r="AJ209">
            <v>0</v>
          </cell>
          <cell r="AK209">
            <v>0</v>
          </cell>
          <cell r="AL209">
            <v>0</v>
          </cell>
          <cell r="AM209">
            <v>3271.5446400000001</v>
          </cell>
          <cell r="AN209">
            <v>0</v>
          </cell>
          <cell r="AO209">
            <v>0</v>
          </cell>
          <cell r="AP209">
            <v>0</v>
          </cell>
          <cell r="AQ209">
            <v>0</v>
          </cell>
          <cell r="AR209">
            <v>0</v>
          </cell>
          <cell r="AS209">
            <v>0</v>
          </cell>
          <cell r="AT209">
            <v>0</v>
          </cell>
          <cell r="AU209">
            <v>0</v>
          </cell>
          <cell r="AV209">
            <v>1117841.4000000001</v>
          </cell>
          <cell r="AW209">
            <v>194089.40462901912</v>
          </cell>
          <cell r="AX209">
            <v>113271.54464000001</v>
          </cell>
          <cell r="AY209">
            <v>172773.97048267766</v>
          </cell>
          <cell r="AZ209">
            <v>1425202.3492690192</v>
          </cell>
          <cell r="BA209">
            <v>1421930.8046290192</v>
          </cell>
          <cell r="BB209">
            <v>3500</v>
          </cell>
          <cell r="BC209">
            <v>1410500</v>
          </cell>
          <cell r="BD209">
            <v>0</v>
          </cell>
          <cell r="BE209">
            <v>0</v>
          </cell>
          <cell r="BF209">
            <v>1425202.3492690192</v>
          </cell>
          <cell r="BG209" t="str">
            <v/>
          </cell>
          <cell r="BH209" t="str">
            <v/>
          </cell>
          <cell r="BI209" t="str">
            <v/>
          </cell>
          <cell r="BJ209" t="str">
            <v/>
          </cell>
          <cell r="BK209" t="str">
            <v/>
          </cell>
          <cell r="BL209">
            <v>1425202.3492690192</v>
          </cell>
          <cell r="BM209">
            <v>1425202.3492690192</v>
          </cell>
          <cell r="BN209">
            <v>0</v>
          </cell>
          <cell r="BO209">
            <v>1413771.54464</v>
          </cell>
          <cell r="BP209">
            <v>1300500</v>
          </cell>
          <cell r="BQ209">
            <v>1311930.8046290192</v>
          </cell>
          <cell r="BR209">
            <v>3255.4114258784598</v>
          </cell>
          <cell r="BS209">
            <v>3171.5376533007334</v>
          </cell>
          <cell r="BT209">
            <v>2.6445775439694359E-2</v>
          </cell>
          <cell r="BU209">
            <v>-2.595316998057917E-3</v>
          </cell>
          <cell r="BV209">
            <v>0</v>
          </cell>
          <cell r="BW209">
            <v>-3317.1516693816202</v>
          </cell>
          <cell r="BX209">
            <v>1421885.1975996376</v>
          </cell>
          <cell r="BY209">
            <v>3520.1331338948821</v>
          </cell>
          <cell r="BZ209" t="str">
            <v>Y</v>
          </cell>
          <cell r="CA209">
            <v>3528.2511106690758</v>
          </cell>
          <cell r="CB209">
            <v>-2.1099394836339158E-3</v>
          </cell>
          <cell r="CC209">
            <v>0</v>
          </cell>
          <cell r="CD209">
            <v>1421885.1975996376</v>
          </cell>
        </row>
        <row r="210">
          <cell r="A210">
            <v>426</v>
          </cell>
          <cell r="B210">
            <v>0</v>
          </cell>
          <cell r="C210">
            <v>124693</v>
          </cell>
          <cell r="D210">
            <v>9353010</v>
          </cell>
          <cell r="E210" t="str">
            <v>Cavendish Church of England Primary School</v>
          </cell>
          <cell r="F210">
            <v>82</v>
          </cell>
          <cell r="G210">
            <v>82</v>
          </cell>
          <cell r="H210">
            <v>0</v>
          </cell>
          <cell r="I210">
            <v>227451.6</v>
          </cell>
          <cell r="J210">
            <v>0</v>
          </cell>
          <cell r="K210">
            <v>0</v>
          </cell>
          <cell r="L210">
            <v>4399.9999999999955</v>
          </cell>
          <cell r="M210">
            <v>0</v>
          </cell>
          <cell r="N210">
            <v>5399.9999999999945</v>
          </cell>
          <cell r="O210">
            <v>0</v>
          </cell>
          <cell r="P210">
            <v>3199.9999999999968</v>
          </cell>
          <cell r="Q210">
            <v>0</v>
          </cell>
          <cell r="R210">
            <v>0</v>
          </cell>
          <cell r="S210">
            <v>389.9999999999996</v>
          </cell>
          <cell r="T210">
            <v>0</v>
          </cell>
          <cell r="U210">
            <v>0</v>
          </cell>
          <cell r="V210">
            <v>0</v>
          </cell>
          <cell r="W210">
            <v>0</v>
          </cell>
          <cell r="X210">
            <v>0</v>
          </cell>
          <cell r="Y210">
            <v>0</v>
          </cell>
          <cell r="Z210">
            <v>0</v>
          </cell>
          <cell r="AA210">
            <v>0</v>
          </cell>
          <cell r="AB210">
            <v>0</v>
          </cell>
          <cell r="AC210">
            <v>0</v>
          </cell>
          <cell r="AD210">
            <v>0</v>
          </cell>
          <cell r="AE210">
            <v>18885.408450704195</v>
          </cell>
          <cell r="AF210">
            <v>0</v>
          </cell>
          <cell r="AG210">
            <v>0</v>
          </cell>
          <cell r="AH210">
            <v>0</v>
          </cell>
          <cell r="AI210">
            <v>110000</v>
          </cell>
          <cell r="AJ210">
            <v>0</v>
          </cell>
          <cell r="AK210">
            <v>0</v>
          </cell>
          <cell r="AL210">
            <v>0</v>
          </cell>
          <cell r="AM210">
            <v>7918.9056799999998</v>
          </cell>
          <cell r="AN210">
            <v>0</v>
          </cell>
          <cell r="AO210">
            <v>0</v>
          </cell>
          <cell r="AP210">
            <v>0</v>
          </cell>
          <cell r="AQ210">
            <v>0</v>
          </cell>
          <cell r="AR210">
            <v>0</v>
          </cell>
          <cell r="AS210">
            <v>0</v>
          </cell>
          <cell r="AT210">
            <v>0</v>
          </cell>
          <cell r="AU210">
            <v>0</v>
          </cell>
          <cell r="AV210">
            <v>227451.6</v>
          </cell>
          <cell r="AW210">
            <v>32275.408450704181</v>
          </cell>
          <cell r="AX210">
            <v>117918.90568</v>
          </cell>
          <cell r="AY210">
            <v>35579.408450704184</v>
          </cell>
          <cell r="AZ210">
            <v>377645.91413070419</v>
          </cell>
          <cell r="BA210">
            <v>369727.00845070416</v>
          </cell>
          <cell r="BB210">
            <v>3500</v>
          </cell>
          <cell r="BC210">
            <v>287000</v>
          </cell>
          <cell r="BD210">
            <v>0</v>
          </cell>
          <cell r="BE210">
            <v>0</v>
          </cell>
          <cell r="BF210">
            <v>377645.91413070419</v>
          </cell>
          <cell r="BG210" t="str">
            <v/>
          </cell>
          <cell r="BH210" t="str">
            <v/>
          </cell>
          <cell r="BI210" t="str">
            <v/>
          </cell>
          <cell r="BJ210" t="str">
            <v/>
          </cell>
          <cell r="BK210" t="str">
            <v/>
          </cell>
          <cell r="BL210">
            <v>377645.91413070419</v>
          </cell>
          <cell r="BM210">
            <v>377645.91413070419</v>
          </cell>
          <cell r="BN210">
            <v>0</v>
          </cell>
          <cell r="BO210">
            <v>294918.90568000003</v>
          </cell>
          <cell r="BP210">
            <v>177000.00000000003</v>
          </cell>
          <cell r="BQ210">
            <v>259727.00845070419</v>
          </cell>
          <cell r="BR210">
            <v>3167.4025420817584</v>
          </cell>
          <cell r="BS210">
            <v>3012.3776705882356</v>
          </cell>
          <cell r="BT210">
            <v>5.1462628012127934E-2</v>
          </cell>
          <cell r="BU210">
            <v>-5.0504033640146025E-3</v>
          </cell>
          <cell r="BV210">
            <v>0</v>
          </cell>
          <cell r="BW210">
            <v>-1247.5252303401464</v>
          </cell>
          <cell r="BX210">
            <v>376398.38890036405</v>
          </cell>
          <cell r="BY210">
            <v>4493.6522343946835</v>
          </cell>
          <cell r="BZ210" t="str">
            <v>Y</v>
          </cell>
          <cell r="CA210">
            <v>4590.2242548824888</v>
          </cell>
          <cell r="CB210">
            <v>4.378944871891477E-2</v>
          </cell>
          <cell r="CC210">
            <v>-2180.38</v>
          </cell>
          <cell r="CD210">
            <v>374218.00890036405</v>
          </cell>
        </row>
        <row r="211">
          <cell r="A211">
            <v>429</v>
          </cell>
          <cell r="B211" t="str">
            <v>Recoupment Academy</v>
          </cell>
          <cell r="C211">
            <v>144399</v>
          </cell>
          <cell r="D211">
            <v>9352202</v>
          </cell>
          <cell r="E211" t="str">
            <v>Clare Community Primary School</v>
          </cell>
          <cell r="F211">
            <v>189</v>
          </cell>
          <cell r="G211">
            <v>189</v>
          </cell>
          <cell r="H211">
            <v>0</v>
          </cell>
          <cell r="I211">
            <v>524248.2</v>
          </cell>
          <cell r="J211">
            <v>0</v>
          </cell>
          <cell r="K211">
            <v>0</v>
          </cell>
          <cell r="L211">
            <v>5720.0000000000009</v>
          </cell>
          <cell r="M211">
            <v>0</v>
          </cell>
          <cell r="N211">
            <v>16640.217391304348</v>
          </cell>
          <cell r="O211">
            <v>0</v>
          </cell>
          <cell r="P211">
            <v>400.00000000000068</v>
          </cell>
          <cell r="Q211">
            <v>720.00000000000114</v>
          </cell>
          <cell r="R211">
            <v>0</v>
          </cell>
          <cell r="S211">
            <v>0</v>
          </cell>
          <cell r="T211">
            <v>0</v>
          </cell>
          <cell r="U211">
            <v>1725.0000000000027</v>
          </cell>
          <cell r="V211">
            <v>0</v>
          </cell>
          <cell r="W211">
            <v>0</v>
          </cell>
          <cell r="X211">
            <v>0</v>
          </cell>
          <cell r="Y211">
            <v>0</v>
          </cell>
          <cell r="Z211">
            <v>0</v>
          </cell>
          <cell r="AA211">
            <v>0</v>
          </cell>
          <cell r="AB211">
            <v>604.56521739130415</v>
          </cell>
          <cell r="AC211">
            <v>0</v>
          </cell>
          <cell r="AD211">
            <v>0</v>
          </cell>
          <cell r="AE211">
            <v>51167.682119205369</v>
          </cell>
          <cell r="AF211">
            <v>0</v>
          </cell>
          <cell r="AG211">
            <v>0</v>
          </cell>
          <cell r="AH211">
            <v>0</v>
          </cell>
          <cell r="AI211">
            <v>110000</v>
          </cell>
          <cell r="AJ211">
            <v>0</v>
          </cell>
          <cell r="AK211">
            <v>0</v>
          </cell>
          <cell r="AL211">
            <v>0</v>
          </cell>
          <cell r="AM211">
            <v>4484.2294000000002</v>
          </cell>
          <cell r="AN211">
            <v>0</v>
          </cell>
          <cell r="AO211">
            <v>0</v>
          </cell>
          <cell r="AP211">
            <v>0</v>
          </cell>
          <cell r="AQ211">
            <v>0</v>
          </cell>
          <cell r="AR211">
            <v>0</v>
          </cell>
          <cell r="AS211">
            <v>0</v>
          </cell>
          <cell r="AT211">
            <v>0</v>
          </cell>
          <cell r="AU211">
            <v>0</v>
          </cell>
          <cell r="AV211">
            <v>524248.2</v>
          </cell>
          <cell r="AW211">
            <v>76977.464727901024</v>
          </cell>
          <cell r="AX211">
            <v>114484.2294</v>
          </cell>
          <cell r="AY211">
            <v>73769.290814857552</v>
          </cell>
          <cell r="AZ211">
            <v>715709.89412790095</v>
          </cell>
          <cell r="BA211">
            <v>711225.66472790099</v>
          </cell>
          <cell r="BB211">
            <v>3500</v>
          </cell>
          <cell r="BC211">
            <v>661500</v>
          </cell>
          <cell r="BD211">
            <v>0</v>
          </cell>
          <cell r="BE211">
            <v>0</v>
          </cell>
          <cell r="BF211">
            <v>715709.89412790095</v>
          </cell>
          <cell r="BG211" t="str">
            <v/>
          </cell>
          <cell r="BH211" t="str">
            <v/>
          </cell>
          <cell r="BI211" t="str">
            <v/>
          </cell>
          <cell r="BJ211" t="str">
            <v/>
          </cell>
          <cell r="BK211" t="str">
            <v/>
          </cell>
          <cell r="BL211">
            <v>715709.89412790095</v>
          </cell>
          <cell r="BM211">
            <v>715709.89412790106</v>
          </cell>
          <cell r="BN211">
            <v>0</v>
          </cell>
          <cell r="BO211">
            <v>665984.22939999995</v>
          </cell>
          <cell r="BP211">
            <v>551500</v>
          </cell>
          <cell r="BQ211">
            <v>601225.66472790099</v>
          </cell>
          <cell r="BR211">
            <v>3181.0881731634972</v>
          </cell>
          <cell r="BS211">
            <v>3019.0418904255321</v>
          </cell>
          <cell r="BT211">
            <v>5.3674738085573513E-2</v>
          </cell>
          <cell r="BU211">
            <v>-5.2674938739253538E-3</v>
          </cell>
          <cell r="BV211">
            <v>0</v>
          </cell>
          <cell r="BW211">
            <v>-3005.6263012957565</v>
          </cell>
          <cell r="BX211">
            <v>712704.26782660524</v>
          </cell>
          <cell r="BY211">
            <v>3747.195970511139</v>
          </cell>
          <cell r="BZ211" t="str">
            <v>Y</v>
          </cell>
          <cell r="CA211">
            <v>3770.9220519926203</v>
          </cell>
          <cell r="CB211">
            <v>3.9541132668655443E-2</v>
          </cell>
          <cell r="CC211">
            <v>0</v>
          </cell>
          <cell r="CD211">
            <v>712704.26782660524</v>
          </cell>
        </row>
        <row r="212">
          <cell r="A212">
            <v>430</v>
          </cell>
          <cell r="B212">
            <v>0</v>
          </cell>
          <cell r="C212">
            <v>124694</v>
          </cell>
          <cell r="D212">
            <v>9353013</v>
          </cell>
          <cell r="E212" t="str">
            <v>Cockfield Church of England Voluntary Controlled Primary School</v>
          </cell>
          <cell r="F212">
            <v>80</v>
          </cell>
          <cell r="G212">
            <v>80</v>
          </cell>
          <cell r="H212">
            <v>0</v>
          </cell>
          <cell r="I212">
            <v>221904</v>
          </cell>
          <cell r="J212">
            <v>0</v>
          </cell>
          <cell r="K212">
            <v>0</v>
          </cell>
          <cell r="L212">
            <v>6160</v>
          </cell>
          <cell r="M212">
            <v>0</v>
          </cell>
          <cell r="N212">
            <v>10643.478260869566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624.24242424242618</v>
          </cell>
          <cell r="AC212">
            <v>0</v>
          </cell>
          <cell r="AD212">
            <v>0</v>
          </cell>
          <cell r="AE212">
            <v>35040.000000000036</v>
          </cell>
          <cell r="AF212">
            <v>0</v>
          </cell>
          <cell r="AG212">
            <v>0</v>
          </cell>
          <cell r="AH212">
            <v>0</v>
          </cell>
          <cell r="AI212">
            <v>110000</v>
          </cell>
          <cell r="AJ212">
            <v>23297.730307076097</v>
          </cell>
          <cell r="AK212">
            <v>0</v>
          </cell>
          <cell r="AL212">
            <v>0</v>
          </cell>
          <cell r="AM212">
            <v>4458.04576</v>
          </cell>
          <cell r="AN212">
            <v>0</v>
          </cell>
          <cell r="AO212">
            <v>0</v>
          </cell>
          <cell r="AP212">
            <v>0</v>
          </cell>
          <cell r="AQ212">
            <v>0</v>
          </cell>
          <cell r="AR212">
            <v>0</v>
          </cell>
          <cell r="AS212">
            <v>0</v>
          </cell>
          <cell r="AT212">
            <v>0</v>
          </cell>
          <cell r="AU212">
            <v>0</v>
          </cell>
          <cell r="AV212">
            <v>221904</v>
          </cell>
          <cell r="AW212">
            <v>52467.720685112028</v>
          </cell>
          <cell r="AX212">
            <v>137755.77606707611</v>
          </cell>
          <cell r="AY212">
            <v>53440.73913043482</v>
          </cell>
          <cell r="AZ212">
            <v>412127.49675218819</v>
          </cell>
          <cell r="BA212">
            <v>407669.45099218818</v>
          </cell>
          <cell r="BB212">
            <v>3500</v>
          </cell>
          <cell r="BC212">
            <v>280000</v>
          </cell>
          <cell r="BD212">
            <v>0</v>
          </cell>
          <cell r="BE212">
            <v>0</v>
          </cell>
          <cell r="BF212">
            <v>412127.49675218819</v>
          </cell>
          <cell r="BG212" t="str">
            <v/>
          </cell>
          <cell r="BH212" t="str">
            <v/>
          </cell>
          <cell r="BI212" t="str">
            <v/>
          </cell>
          <cell r="BJ212" t="str">
            <v/>
          </cell>
          <cell r="BK212" t="str">
            <v/>
          </cell>
          <cell r="BL212">
            <v>412127.49675218819</v>
          </cell>
          <cell r="BM212">
            <v>412127.49675218819</v>
          </cell>
          <cell r="BN212">
            <v>0</v>
          </cell>
          <cell r="BO212">
            <v>284458.04576000001</v>
          </cell>
          <cell r="BP212">
            <v>146702.2696929239</v>
          </cell>
          <cell r="BQ212">
            <v>274371.72068511206</v>
          </cell>
          <cell r="BR212">
            <v>3429.6465085639006</v>
          </cell>
          <cell r="BS212">
            <v>2986.4374477235347</v>
          </cell>
          <cell r="BT212">
            <v>0.14840728078139054</v>
          </cell>
          <cell r="BU212">
            <v>-1.4564289836227557E-2</v>
          </cell>
          <cell r="BV212">
            <v>0</v>
          </cell>
          <cell r="BW212">
            <v>-3479.6272453127394</v>
          </cell>
          <cell r="BX212">
            <v>408647.86950687546</v>
          </cell>
          <cell r="BY212">
            <v>5052.3727968359435</v>
          </cell>
          <cell r="BZ212" t="str">
            <v>Y</v>
          </cell>
          <cell r="CA212">
            <v>5108.0983688359429</v>
          </cell>
          <cell r="CB212">
            <v>2.5412230152887183E-2</v>
          </cell>
          <cell r="CC212">
            <v>-2127.1999999999998</v>
          </cell>
          <cell r="CD212">
            <v>406520.66950687545</v>
          </cell>
        </row>
        <row r="213">
          <cell r="A213">
            <v>431</v>
          </cell>
          <cell r="B213">
            <v>0</v>
          </cell>
          <cell r="C213">
            <v>124576</v>
          </cell>
          <cell r="D213">
            <v>9352070</v>
          </cell>
          <cell r="E213" t="str">
            <v>Combs Ford Primary School</v>
          </cell>
          <cell r="F213">
            <v>389</v>
          </cell>
          <cell r="G213">
            <v>389</v>
          </cell>
          <cell r="H213">
            <v>0</v>
          </cell>
          <cell r="I213">
            <v>1079008.2000000002</v>
          </cell>
          <cell r="J213">
            <v>0</v>
          </cell>
          <cell r="K213">
            <v>0</v>
          </cell>
          <cell r="L213">
            <v>32120.000000000044</v>
          </cell>
          <cell r="M213">
            <v>0</v>
          </cell>
          <cell r="N213">
            <v>60319.49622166247</v>
          </cell>
          <cell r="O213">
            <v>0</v>
          </cell>
          <cell r="P213">
            <v>1200.0000000000005</v>
          </cell>
          <cell r="Q213">
            <v>2160.0000000000009</v>
          </cell>
          <cell r="R213">
            <v>41039.999999999964</v>
          </cell>
          <cell r="S213">
            <v>0</v>
          </cell>
          <cell r="T213">
            <v>0</v>
          </cell>
          <cell r="U213">
            <v>0</v>
          </cell>
          <cell r="V213">
            <v>0</v>
          </cell>
          <cell r="W213">
            <v>0</v>
          </cell>
          <cell r="X213">
            <v>0</v>
          </cell>
          <cell r="Y213">
            <v>0</v>
          </cell>
          <cell r="Z213">
            <v>0</v>
          </cell>
          <cell r="AA213">
            <v>0</v>
          </cell>
          <cell r="AB213">
            <v>4262.4468085106482</v>
          </cell>
          <cell r="AC213">
            <v>0</v>
          </cell>
          <cell r="AD213">
            <v>0</v>
          </cell>
          <cell r="AE213">
            <v>153187.48623853203</v>
          </cell>
          <cell r="AF213">
            <v>0</v>
          </cell>
          <cell r="AG213">
            <v>0</v>
          </cell>
          <cell r="AH213">
            <v>0</v>
          </cell>
          <cell r="AI213">
            <v>110000</v>
          </cell>
          <cell r="AJ213">
            <v>0</v>
          </cell>
          <cell r="AK213">
            <v>0</v>
          </cell>
          <cell r="AL213">
            <v>1000</v>
          </cell>
          <cell r="AM213">
            <v>33757.682000000001</v>
          </cell>
          <cell r="AN213">
            <v>0</v>
          </cell>
          <cell r="AO213">
            <v>0</v>
          </cell>
          <cell r="AP213">
            <v>0</v>
          </cell>
          <cell r="AQ213">
            <v>0</v>
          </cell>
          <cell r="AR213">
            <v>0</v>
          </cell>
          <cell r="AS213">
            <v>0</v>
          </cell>
          <cell r="AT213">
            <v>0</v>
          </cell>
          <cell r="AU213">
            <v>0</v>
          </cell>
          <cell r="AV213">
            <v>1079008.2000000002</v>
          </cell>
          <cell r="AW213">
            <v>294289.42926870513</v>
          </cell>
          <cell r="AX213">
            <v>144757.682</v>
          </cell>
          <cell r="AY213">
            <v>231606.23434936325</v>
          </cell>
          <cell r="AZ213">
            <v>1518055.3112687054</v>
          </cell>
          <cell r="BA213">
            <v>1483297.6292687054</v>
          </cell>
          <cell r="BB213">
            <v>3500</v>
          </cell>
          <cell r="BC213">
            <v>1361500</v>
          </cell>
          <cell r="BD213">
            <v>0</v>
          </cell>
          <cell r="BE213">
            <v>0</v>
          </cell>
          <cell r="BF213">
            <v>1518055.3112687054</v>
          </cell>
          <cell r="BG213" t="str">
            <v/>
          </cell>
          <cell r="BH213" t="str">
            <v/>
          </cell>
          <cell r="BI213" t="str">
            <v/>
          </cell>
          <cell r="BJ213" t="str">
            <v/>
          </cell>
          <cell r="BK213" t="str">
            <v/>
          </cell>
          <cell r="BL213">
            <v>1518055.3112687054</v>
          </cell>
          <cell r="BM213">
            <v>1518055.3112687054</v>
          </cell>
          <cell r="BN213">
            <v>0</v>
          </cell>
          <cell r="BO213">
            <v>1396257.682</v>
          </cell>
          <cell r="BP213">
            <v>1252500</v>
          </cell>
          <cell r="BQ213">
            <v>1374297.6292687054</v>
          </cell>
          <cell r="BR213">
            <v>3532.898789893844</v>
          </cell>
          <cell r="BS213">
            <v>3342.7535052369076</v>
          </cell>
          <cell r="BT213">
            <v>5.6882831581522915E-2</v>
          </cell>
          <cell r="BU213">
            <v>-5.5823275077653885E-3</v>
          </cell>
          <cell r="BV213">
            <v>0</v>
          </cell>
          <cell r="BW213">
            <v>-7258.8741443016706</v>
          </cell>
          <cell r="BX213">
            <v>1510796.4371244037</v>
          </cell>
          <cell r="BY213">
            <v>3794.4441005768731</v>
          </cell>
          <cell r="BZ213" t="str">
            <v>Y</v>
          </cell>
          <cell r="CA213">
            <v>3883.7954681861274</v>
          </cell>
          <cell r="CB213">
            <v>4.9833545822165926E-2</v>
          </cell>
          <cell r="CC213">
            <v>-10343.51</v>
          </cell>
          <cell r="CD213">
            <v>1500452.9271244036</v>
          </cell>
        </row>
        <row r="214">
          <cell r="A214">
            <v>432</v>
          </cell>
          <cell r="B214">
            <v>0</v>
          </cell>
          <cell r="C214">
            <v>124770</v>
          </cell>
          <cell r="D214">
            <v>9353322</v>
          </cell>
          <cell r="E214" t="str">
            <v>Creeting St Mary Church of England Voluntary Aided Primary School</v>
          </cell>
          <cell r="F214">
            <v>102</v>
          </cell>
          <cell r="G214">
            <v>102</v>
          </cell>
          <cell r="H214">
            <v>0</v>
          </cell>
          <cell r="I214">
            <v>282927.60000000003</v>
          </cell>
          <cell r="J214">
            <v>0</v>
          </cell>
          <cell r="K214">
            <v>0</v>
          </cell>
          <cell r="L214">
            <v>2200.0000000000023</v>
          </cell>
          <cell r="M214">
            <v>0</v>
          </cell>
          <cell r="N214">
            <v>4058.5263157894733</v>
          </cell>
          <cell r="O214">
            <v>0</v>
          </cell>
          <cell r="P214">
            <v>200</v>
          </cell>
          <cell r="Q214">
            <v>0</v>
          </cell>
          <cell r="R214">
            <v>0</v>
          </cell>
          <cell r="S214">
            <v>0</v>
          </cell>
          <cell r="T214">
            <v>0</v>
          </cell>
          <cell r="U214">
            <v>0</v>
          </cell>
          <cell r="V214">
            <v>0</v>
          </cell>
          <cell r="W214">
            <v>0</v>
          </cell>
          <cell r="X214">
            <v>0</v>
          </cell>
          <cell r="Y214">
            <v>0</v>
          </cell>
          <cell r="Z214">
            <v>0</v>
          </cell>
          <cell r="AA214">
            <v>0</v>
          </cell>
          <cell r="AB214">
            <v>610.81395348837282</v>
          </cell>
          <cell r="AC214">
            <v>0</v>
          </cell>
          <cell r="AD214">
            <v>0</v>
          </cell>
          <cell r="AE214">
            <v>32654.746987951832</v>
          </cell>
          <cell r="AF214">
            <v>0</v>
          </cell>
          <cell r="AG214">
            <v>0</v>
          </cell>
          <cell r="AH214">
            <v>0</v>
          </cell>
          <cell r="AI214">
            <v>110000</v>
          </cell>
          <cell r="AJ214">
            <v>0</v>
          </cell>
          <cell r="AK214">
            <v>0</v>
          </cell>
          <cell r="AL214">
            <v>0</v>
          </cell>
          <cell r="AM214">
            <v>3770.3726200000001</v>
          </cell>
          <cell r="AN214">
            <v>0</v>
          </cell>
          <cell r="AO214">
            <v>0</v>
          </cell>
          <cell r="AP214">
            <v>0</v>
          </cell>
          <cell r="AQ214">
            <v>0</v>
          </cell>
          <cell r="AR214">
            <v>0</v>
          </cell>
          <cell r="AS214">
            <v>0</v>
          </cell>
          <cell r="AT214">
            <v>0</v>
          </cell>
          <cell r="AU214">
            <v>0</v>
          </cell>
          <cell r="AV214">
            <v>282927.60000000003</v>
          </cell>
          <cell r="AW214">
            <v>39724.087257229679</v>
          </cell>
          <cell r="AX214">
            <v>113770.37261999999</v>
          </cell>
          <cell r="AY214">
            <v>45883.010145846572</v>
          </cell>
          <cell r="AZ214">
            <v>436422.05987722968</v>
          </cell>
          <cell r="BA214">
            <v>432651.6872572297</v>
          </cell>
          <cell r="BB214">
            <v>3500</v>
          </cell>
          <cell r="BC214">
            <v>357000</v>
          </cell>
          <cell r="BD214">
            <v>0</v>
          </cell>
          <cell r="BE214">
            <v>0</v>
          </cell>
          <cell r="BF214">
            <v>436422.05987722968</v>
          </cell>
          <cell r="BG214" t="str">
            <v/>
          </cell>
          <cell r="BH214" t="str">
            <v/>
          </cell>
          <cell r="BI214" t="str">
            <v/>
          </cell>
          <cell r="BJ214" t="str">
            <v/>
          </cell>
          <cell r="BK214" t="str">
            <v/>
          </cell>
          <cell r="BL214">
            <v>436422.05987722968</v>
          </cell>
          <cell r="BM214">
            <v>436422.05987722968</v>
          </cell>
          <cell r="BN214">
            <v>0</v>
          </cell>
          <cell r="BO214">
            <v>360770.37261999998</v>
          </cell>
          <cell r="BP214">
            <v>246999.99999999997</v>
          </cell>
          <cell r="BQ214">
            <v>322651.6872572297</v>
          </cell>
          <cell r="BR214">
            <v>3163.2518358551933</v>
          </cell>
          <cell r="BS214">
            <v>3255.4761129032258</v>
          </cell>
          <cell r="BT214">
            <v>-2.8328967514919683E-2</v>
          </cell>
          <cell r="BU214">
            <v>1.3328967514919684E-2</v>
          </cell>
          <cell r="BV214">
            <v>0</v>
          </cell>
          <cell r="BW214">
            <v>4425.9978061573784</v>
          </cell>
          <cell r="BX214">
            <v>440848.05768338707</v>
          </cell>
          <cell r="BY214">
            <v>4285.0753437586973</v>
          </cell>
          <cell r="BZ214" t="str">
            <v>Y</v>
          </cell>
          <cell r="CA214">
            <v>4322.0397812096771</v>
          </cell>
          <cell r="CB214">
            <v>-2.7477392525262712E-2</v>
          </cell>
          <cell r="CC214">
            <v>-2712.18</v>
          </cell>
          <cell r="CD214">
            <v>438135.87768338708</v>
          </cell>
        </row>
        <row r="215">
          <cell r="A215">
            <v>436</v>
          </cell>
          <cell r="B215">
            <v>0</v>
          </cell>
          <cell r="C215">
            <v>124534</v>
          </cell>
          <cell r="D215">
            <v>9352007</v>
          </cell>
          <cell r="E215" t="str">
            <v>Elmswell Community Primary School</v>
          </cell>
          <cell r="F215">
            <v>284</v>
          </cell>
          <cell r="G215">
            <v>284</v>
          </cell>
          <cell r="H215">
            <v>0</v>
          </cell>
          <cell r="I215">
            <v>787759.20000000007</v>
          </cell>
          <cell r="J215">
            <v>0</v>
          </cell>
          <cell r="K215">
            <v>0</v>
          </cell>
          <cell r="L215">
            <v>9240.0000000000018</v>
          </cell>
          <cell r="M215">
            <v>0</v>
          </cell>
          <cell r="N215">
            <v>16914.705882352941</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1218.8333333333328</v>
          </cell>
          <cell r="AC215">
            <v>0</v>
          </cell>
          <cell r="AD215">
            <v>0</v>
          </cell>
          <cell r="AE215">
            <v>92239.830508474712</v>
          </cell>
          <cell r="AF215">
            <v>0</v>
          </cell>
          <cell r="AG215">
            <v>0</v>
          </cell>
          <cell r="AH215">
            <v>0</v>
          </cell>
          <cell r="AI215">
            <v>110000</v>
          </cell>
          <cell r="AJ215">
            <v>0</v>
          </cell>
          <cell r="AK215">
            <v>0</v>
          </cell>
          <cell r="AL215">
            <v>0</v>
          </cell>
          <cell r="AM215">
            <v>28719.222000000002</v>
          </cell>
          <cell r="AN215">
            <v>0</v>
          </cell>
          <cell r="AO215">
            <v>0</v>
          </cell>
          <cell r="AP215">
            <v>0</v>
          </cell>
          <cell r="AQ215">
            <v>0</v>
          </cell>
          <cell r="AR215">
            <v>0</v>
          </cell>
          <cell r="AS215">
            <v>0</v>
          </cell>
          <cell r="AT215">
            <v>0</v>
          </cell>
          <cell r="AU215">
            <v>0</v>
          </cell>
          <cell r="AV215">
            <v>787759.20000000007</v>
          </cell>
          <cell r="AW215">
            <v>119613.36972416099</v>
          </cell>
          <cell r="AX215">
            <v>138719.22200000001</v>
          </cell>
          <cell r="AY215">
            <v>115316.18344965119</v>
          </cell>
          <cell r="AZ215">
            <v>1046091.791724161</v>
          </cell>
          <cell r="BA215">
            <v>1017372.5697241611</v>
          </cell>
          <cell r="BB215">
            <v>3500</v>
          </cell>
          <cell r="BC215">
            <v>994000</v>
          </cell>
          <cell r="BD215">
            <v>0</v>
          </cell>
          <cell r="BE215">
            <v>0</v>
          </cell>
          <cell r="BF215">
            <v>1046091.791724161</v>
          </cell>
          <cell r="BG215" t="str">
            <v/>
          </cell>
          <cell r="BH215" t="str">
            <v/>
          </cell>
          <cell r="BI215" t="str">
            <v/>
          </cell>
          <cell r="BJ215" t="str">
            <v/>
          </cell>
          <cell r="BK215" t="str">
            <v/>
          </cell>
          <cell r="BL215">
            <v>1046091.791724161</v>
          </cell>
          <cell r="BM215">
            <v>1046091.791724161</v>
          </cell>
          <cell r="BN215">
            <v>0</v>
          </cell>
          <cell r="BO215">
            <v>1022719.222</v>
          </cell>
          <cell r="BP215">
            <v>884000</v>
          </cell>
          <cell r="BQ215">
            <v>907372.56972416106</v>
          </cell>
          <cell r="BR215">
            <v>3194.9738370569053</v>
          </cell>
          <cell r="BS215">
            <v>3040.0987808988766</v>
          </cell>
          <cell r="BT215">
            <v>5.0944086794520609E-2</v>
          </cell>
          <cell r="BU215">
            <v>-4.999515128979907E-3</v>
          </cell>
          <cell r="BV215">
            <v>0</v>
          </cell>
          <cell r="BW215">
            <v>-4316.5216370300341</v>
          </cell>
          <cell r="BX215">
            <v>1041775.2700871309</v>
          </cell>
          <cell r="BY215">
            <v>3567.0987608701794</v>
          </cell>
          <cell r="BZ215" t="str">
            <v>Y</v>
          </cell>
          <cell r="CA215">
            <v>3668.2227819969398</v>
          </cell>
          <cell r="CB215">
            <v>3.1172750484032896E-2</v>
          </cell>
          <cell r="CC215">
            <v>-7551.56</v>
          </cell>
          <cell r="CD215">
            <v>1034223.7100871309</v>
          </cell>
        </row>
        <row r="216">
          <cell r="A216">
            <v>437</v>
          </cell>
          <cell r="B216" t="str">
            <v>Recoupment Academy</v>
          </cell>
          <cell r="C216">
            <v>139149</v>
          </cell>
          <cell r="D216">
            <v>9353312</v>
          </cell>
          <cell r="E216" t="str">
            <v>Elveden Church of England Primary Academy</v>
          </cell>
          <cell r="F216">
            <v>84</v>
          </cell>
          <cell r="G216">
            <v>84</v>
          </cell>
          <cell r="H216">
            <v>0</v>
          </cell>
          <cell r="I216">
            <v>232999.2</v>
          </cell>
          <cell r="J216">
            <v>0</v>
          </cell>
          <cell r="K216">
            <v>0</v>
          </cell>
          <cell r="L216">
            <v>3079.9999999999986</v>
          </cell>
          <cell r="M216">
            <v>0</v>
          </cell>
          <cell r="N216">
            <v>6558.0722891566265</v>
          </cell>
          <cell r="O216">
            <v>0</v>
          </cell>
          <cell r="P216">
            <v>199.99999999999994</v>
          </cell>
          <cell r="Q216">
            <v>1919.9999999999993</v>
          </cell>
          <cell r="R216">
            <v>2879.9999999999991</v>
          </cell>
          <cell r="S216">
            <v>0</v>
          </cell>
          <cell r="T216">
            <v>839.99999999999977</v>
          </cell>
          <cell r="U216">
            <v>0</v>
          </cell>
          <cell r="V216">
            <v>0</v>
          </cell>
          <cell r="W216">
            <v>0</v>
          </cell>
          <cell r="X216">
            <v>0</v>
          </cell>
          <cell r="Y216">
            <v>0</v>
          </cell>
          <cell r="Z216">
            <v>0</v>
          </cell>
          <cell r="AA216">
            <v>0</v>
          </cell>
          <cell r="AB216">
            <v>0</v>
          </cell>
          <cell r="AC216">
            <v>0</v>
          </cell>
          <cell r="AD216">
            <v>0</v>
          </cell>
          <cell r="AE216">
            <v>22075.199999999986</v>
          </cell>
          <cell r="AF216">
            <v>0</v>
          </cell>
          <cell r="AG216">
            <v>0</v>
          </cell>
          <cell r="AH216">
            <v>0</v>
          </cell>
          <cell r="AI216">
            <v>110000</v>
          </cell>
          <cell r="AJ216">
            <v>21962.616822429904</v>
          </cell>
          <cell r="AK216">
            <v>0</v>
          </cell>
          <cell r="AL216">
            <v>0</v>
          </cell>
          <cell r="AM216">
            <v>1093.0596599999999</v>
          </cell>
          <cell r="AN216">
            <v>0</v>
          </cell>
          <cell r="AO216">
            <v>0</v>
          </cell>
          <cell r="AP216">
            <v>0</v>
          </cell>
          <cell r="AQ216">
            <v>0</v>
          </cell>
          <cell r="AR216">
            <v>0</v>
          </cell>
          <cell r="AS216">
            <v>0</v>
          </cell>
          <cell r="AT216">
            <v>0</v>
          </cell>
          <cell r="AU216">
            <v>0</v>
          </cell>
          <cell r="AV216">
            <v>232999.2</v>
          </cell>
          <cell r="AW216">
            <v>37553.272289156608</v>
          </cell>
          <cell r="AX216">
            <v>133055.6764824299</v>
          </cell>
          <cell r="AY216">
            <v>39813.236144578303</v>
          </cell>
          <cell r="AZ216">
            <v>403608.14877158654</v>
          </cell>
          <cell r="BA216">
            <v>402515.08911158651</v>
          </cell>
          <cell r="BB216">
            <v>3500</v>
          </cell>
          <cell r="BC216">
            <v>294000</v>
          </cell>
          <cell r="BD216">
            <v>0</v>
          </cell>
          <cell r="BE216">
            <v>0</v>
          </cell>
          <cell r="BF216">
            <v>403608.14877158654</v>
          </cell>
          <cell r="BG216" t="str">
            <v/>
          </cell>
          <cell r="BH216" t="str">
            <v/>
          </cell>
          <cell r="BI216" t="str">
            <v/>
          </cell>
          <cell r="BJ216" t="str">
            <v/>
          </cell>
          <cell r="BK216" t="str">
            <v/>
          </cell>
          <cell r="BL216">
            <v>403608.14877158654</v>
          </cell>
          <cell r="BM216">
            <v>403608.14877158654</v>
          </cell>
          <cell r="BN216">
            <v>0</v>
          </cell>
          <cell r="BO216">
            <v>295093.05966000003</v>
          </cell>
          <cell r="BP216">
            <v>162037.38317757013</v>
          </cell>
          <cell r="BQ216">
            <v>270552.47228915663</v>
          </cell>
          <cell r="BR216">
            <v>3220.8627653471026</v>
          </cell>
          <cell r="BS216">
            <v>3060.5519985425008</v>
          </cell>
          <cell r="BT216">
            <v>5.2379690618210434E-2</v>
          </cell>
          <cell r="BU216">
            <v>-5.1404014121065027E-3</v>
          </cell>
          <cell r="BV216">
            <v>0</v>
          </cell>
          <cell r="BW216">
            <v>-1321.527128471193</v>
          </cell>
          <cell r="BX216">
            <v>402286.62164311536</v>
          </cell>
          <cell r="BY216">
            <v>4776.1138331323255</v>
          </cell>
          <cell r="BZ216" t="str">
            <v>Y</v>
          </cell>
          <cell r="CA216">
            <v>4789.126448132326</v>
          </cell>
          <cell r="CB216">
            <v>3.1190795834113771E-2</v>
          </cell>
          <cell r="CC216">
            <v>0</v>
          </cell>
          <cell r="CD216">
            <v>402286.62164311536</v>
          </cell>
        </row>
        <row r="217">
          <cell r="A217">
            <v>440</v>
          </cell>
          <cell r="B217" t="str">
            <v>Recoupment Academy</v>
          </cell>
          <cell r="C217">
            <v>141406</v>
          </cell>
          <cell r="D217">
            <v>9352051</v>
          </cell>
          <cell r="E217" t="str">
            <v>Glemsford Primary Academy</v>
          </cell>
          <cell r="F217">
            <v>194</v>
          </cell>
          <cell r="G217">
            <v>194</v>
          </cell>
          <cell r="H217">
            <v>0</v>
          </cell>
          <cell r="I217">
            <v>538117.20000000007</v>
          </cell>
          <cell r="J217">
            <v>0</v>
          </cell>
          <cell r="K217">
            <v>0</v>
          </cell>
          <cell r="L217">
            <v>10999.999999999975</v>
          </cell>
          <cell r="M217">
            <v>0</v>
          </cell>
          <cell r="N217">
            <v>22140</v>
          </cell>
          <cell r="O217">
            <v>0</v>
          </cell>
          <cell r="P217">
            <v>21200.000000000015</v>
          </cell>
          <cell r="Q217">
            <v>239.99999999999991</v>
          </cell>
          <cell r="R217">
            <v>0</v>
          </cell>
          <cell r="S217">
            <v>780.00000000000273</v>
          </cell>
          <cell r="T217">
            <v>0</v>
          </cell>
          <cell r="U217">
            <v>0</v>
          </cell>
          <cell r="V217">
            <v>0</v>
          </cell>
          <cell r="W217">
            <v>0</v>
          </cell>
          <cell r="X217">
            <v>0</v>
          </cell>
          <cell r="Y217">
            <v>0</v>
          </cell>
          <cell r="Z217">
            <v>0</v>
          </cell>
          <cell r="AA217">
            <v>0</v>
          </cell>
          <cell r="AB217">
            <v>1827.6219512195153</v>
          </cell>
          <cell r="AC217">
            <v>0</v>
          </cell>
          <cell r="AD217">
            <v>0</v>
          </cell>
          <cell r="AE217">
            <v>58241.225000000006</v>
          </cell>
          <cell r="AF217">
            <v>0</v>
          </cell>
          <cell r="AG217">
            <v>0</v>
          </cell>
          <cell r="AH217">
            <v>0</v>
          </cell>
          <cell r="AI217">
            <v>110000</v>
          </cell>
          <cell r="AJ217">
            <v>0</v>
          </cell>
          <cell r="AK217">
            <v>0</v>
          </cell>
          <cell r="AL217">
            <v>0</v>
          </cell>
          <cell r="AM217">
            <v>3463.7010799999998</v>
          </cell>
          <cell r="AN217">
            <v>0</v>
          </cell>
          <cell r="AO217">
            <v>0</v>
          </cell>
          <cell r="AP217">
            <v>0</v>
          </cell>
          <cell r="AQ217">
            <v>0</v>
          </cell>
          <cell r="AR217">
            <v>0</v>
          </cell>
          <cell r="AS217">
            <v>0</v>
          </cell>
          <cell r="AT217">
            <v>0</v>
          </cell>
          <cell r="AU217">
            <v>0</v>
          </cell>
          <cell r="AV217">
            <v>538117.20000000007</v>
          </cell>
          <cell r="AW217">
            <v>115428.84695121952</v>
          </cell>
          <cell r="AX217">
            <v>113463.70108</v>
          </cell>
          <cell r="AY217">
            <v>95920.225000000006</v>
          </cell>
          <cell r="AZ217">
            <v>767009.74803121958</v>
          </cell>
          <cell r="BA217">
            <v>763546.04695121956</v>
          </cell>
          <cell r="BB217">
            <v>3500</v>
          </cell>
          <cell r="BC217">
            <v>679000</v>
          </cell>
          <cell r="BD217">
            <v>0</v>
          </cell>
          <cell r="BE217">
            <v>0</v>
          </cell>
          <cell r="BF217">
            <v>767009.74803121958</v>
          </cell>
          <cell r="BG217" t="str">
            <v/>
          </cell>
          <cell r="BH217" t="str">
            <v/>
          </cell>
          <cell r="BI217" t="str">
            <v/>
          </cell>
          <cell r="BJ217" t="str">
            <v/>
          </cell>
          <cell r="BK217" t="str">
            <v/>
          </cell>
          <cell r="BL217">
            <v>767009.74803121958</v>
          </cell>
          <cell r="BM217">
            <v>767009.74803121958</v>
          </cell>
          <cell r="BN217">
            <v>0</v>
          </cell>
          <cell r="BO217">
            <v>682463.70108000003</v>
          </cell>
          <cell r="BP217">
            <v>569000</v>
          </cell>
          <cell r="BQ217">
            <v>653546.04695121956</v>
          </cell>
          <cell r="BR217">
            <v>3368.7940564495852</v>
          </cell>
          <cell r="BS217">
            <v>3206.4741035897432</v>
          </cell>
          <cell r="BT217">
            <v>5.0622567847381027E-2</v>
          </cell>
          <cell r="BU217">
            <v>-4.9679621276087858E-3</v>
          </cell>
          <cell r="BV217">
            <v>0</v>
          </cell>
          <cell r="BW217">
            <v>-3090.350530499682</v>
          </cell>
          <cell r="BX217">
            <v>763919.39750071988</v>
          </cell>
          <cell r="BY217">
            <v>3919.8747238181436</v>
          </cell>
          <cell r="BZ217" t="str">
            <v>Y</v>
          </cell>
          <cell r="CA217">
            <v>3937.7288530964943</v>
          </cell>
          <cell r="CB217">
            <v>3.9538987719377472E-2</v>
          </cell>
          <cell r="CC217">
            <v>0</v>
          </cell>
          <cell r="CD217">
            <v>763919.39750071988</v>
          </cell>
        </row>
        <row r="218">
          <cell r="A218">
            <v>441</v>
          </cell>
          <cell r="B218" t="str">
            <v>Recoupment Academy</v>
          </cell>
          <cell r="C218">
            <v>142547</v>
          </cell>
          <cell r="D218">
            <v>9353025</v>
          </cell>
          <cell r="E218" t="str">
            <v>Great Barton Church of England Primary Academy</v>
          </cell>
          <cell r="F218">
            <v>212</v>
          </cell>
          <cell r="G218">
            <v>212</v>
          </cell>
          <cell r="H218">
            <v>0</v>
          </cell>
          <cell r="I218">
            <v>588045.60000000009</v>
          </cell>
          <cell r="J218">
            <v>0</v>
          </cell>
          <cell r="K218">
            <v>0</v>
          </cell>
          <cell r="L218">
            <v>1319.9999999999986</v>
          </cell>
          <cell r="M218">
            <v>0</v>
          </cell>
          <cell r="N218">
            <v>4977.391304347826</v>
          </cell>
          <cell r="O218">
            <v>0</v>
          </cell>
          <cell r="P218">
            <v>401.89573459715638</v>
          </cell>
          <cell r="Q218">
            <v>0</v>
          </cell>
          <cell r="R218">
            <v>0</v>
          </cell>
          <cell r="S218">
            <v>0</v>
          </cell>
          <cell r="T218">
            <v>0</v>
          </cell>
          <cell r="U218">
            <v>0</v>
          </cell>
          <cell r="V218">
            <v>0</v>
          </cell>
          <cell r="W218">
            <v>0</v>
          </cell>
          <cell r="X218">
            <v>0</v>
          </cell>
          <cell r="Y218">
            <v>0</v>
          </cell>
          <cell r="Z218">
            <v>0</v>
          </cell>
          <cell r="AA218">
            <v>0</v>
          </cell>
          <cell r="AB218">
            <v>603.2044198895029</v>
          </cell>
          <cell r="AC218">
            <v>0</v>
          </cell>
          <cell r="AD218">
            <v>0</v>
          </cell>
          <cell r="AE218">
            <v>69332.48000000001</v>
          </cell>
          <cell r="AF218">
            <v>0</v>
          </cell>
          <cell r="AG218">
            <v>0</v>
          </cell>
          <cell r="AH218">
            <v>0</v>
          </cell>
          <cell r="AI218">
            <v>110000</v>
          </cell>
          <cell r="AJ218">
            <v>0</v>
          </cell>
          <cell r="AK218">
            <v>0</v>
          </cell>
          <cell r="AL218">
            <v>0</v>
          </cell>
          <cell r="AM218">
            <v>2404.7148999999999</v>
          </cell>
          <cell r="AN218">
            <v>0</v>
          </cell>
          <cell r="AO218">
            <v>0</v>
          </cell>
          <cell r="AP218">
            <v>0</v>
          </cell>
          <cell r="AQ218">
            <v>0</v>
          </cell>
          <cell r="AR218">
            <v>0</v>
          </cell>
          <cell r="AS218">
            <v>0</v>
          </cell>
          <cell r="AT218">
            <v>0</v>
          </cell>
          <cell r="AU218">
            <v>0</v>
          </cell>
          <cell r="AV218">
            <v>588045.60000000009</v>
          </cell>
          <cell r="AW218">
            <v>76634.971458834494</v>
          </cell>
          <cell r="AX218">
            <v>112404.71490000001</v>
          </cell>
          <cell r="AY218">
            <v>82681.123519472501</v>
          </cell>
          <cell r="AZ218">
            <v>777085.28635883459</v>
          </cell>
          <cell r="BA218">
            <v>774680.57145883457</v>
          </cell>
          <cell r="BB218">
            <v>3500</v>
          </cell>
          <cell r="BC218">
            <v>742000</v>
          </cell>
          <cell r="BD218">
            <v>0</v>
          </cell>
          <cell r="BE218">
            <v>0</v>
          </cell>
          <cell r="BF218">
            <v>777085.28635883459</v>
          </cell>
          <cell r="BG218" t="str">
            <v/>
          </cell>
          <cell r="BH218" t="str">
            <v/>
          </cell>
          <cell r="BI218" t="str">
            <v/>
          </cell>
          <cell r="BJ218" t="str">
            <v/>
          </cell>
          <cell r="BK218" t="str">
            <v/>
          </cell>
          <cell r="BL218">
            <v>777085.28635883459</v>
          </cell>
          <cell r="BM218">
            <v>777085.28635883448</v>
          </cell>
          <cell r="BN218">
            <v>0</v>
          </cell>
          <cell r="BO218">
            <v>744404.71490000002</v>
          </cell>
          <cell r="BP218">
            <v>632000</v>
          </cell>
          <cell r="BQ218">
            <v>664680.57145883457</v>
          </cell>
          <cell r="BR218">
            <v>3135.2857144284649</v>
          </cell>
          <cell r="BS218">
            <v>2971.2208700483093</v>
          </cell>
          <cell r="BT218">
            <v>5.5217990030302949E-2</v>
          </cell>
          <cell r="BU218">
            <v>-5.4189444530008497E-3</v>
          </cell>
          <cell r="BV218">
            <v>0</v>
          </cell>
          <cell r="BW218">
            <v>-3413.3867407063926</v>
          </cell>
          <cell r="BX218">
            <v>773671.8996181282</v>
          </cell>
          <cell r="BY218">
            <v>3638.052758104378</v>
          </cell>
          <cell r="BZ218" t="str">
            <v>Y</v>
          </cell>
          <cell r="CA218">
            <v>3649.3957529156992</v>
          </cell>
          <cell r="CB218">
            <v>3.8533705802368035E-2</v>
          </cell>
          <cell r="CC218">
            <v>0</v>
          </cell>
          <cell r="CD218">
            <v>773671.8996181282</v>
          </cell>
        </row>
        <row r="219">
          <cell r="A219">
            <v>442</v>
          </cell>
          <cell r="B219" t="str">
            <v>Recoupment Academy</v>
          </cell>
          <cell r="C219">
            <v>144218</v>
          </cell>
          <cell r="D219">
            <v>9352209</v>
          </cell>
          <cell r="E219" t="str">
            <v>Wells Hall Primary School</v>
          </cell>
          <cell r="F219">
            <v>408</v>
          </cell>
          <cell r="G219">
            <v>408</v>
          </cell>
          <cell r="H219">
            <v>0</v>
          </cell>
          <cell r="I219">
            <v>1131710.4000000001</v>
          </cell>
          <cell r="J219">
            <v>0</v>
          </cell>
          <cell r="K219">
            <v>0</v>
          </cell>
          <cell r="L219">
            <v>18039.999999999935</v>
          </cell>
          <cell r="M219">
            <v>0</v>
          </cell>
          <cell r="N219">
            <v>48501.358313817334</v>
          </cell>
          <cell r="O219">
            <v>0</v>
          </cell>
          <cell r="P219">
            <v>7399.9999999999982</v>
          </cell>
          <cell r="Q219">
            <v>1440.0000000000023</v>
          </cell>
          <cell r="R219">
            <v>24840.000000000073</v>
          </cell>
          <cell r="S219">
            <v>780.00000000000068</v>
          </cell>
          <cell r="T219">
            <v>0</v>
          </cell>
          <cell r="U219">
            <v>0</v>
          </cell>
          <cell r="V219">
            <v>0</v>
          </cell>
          <cell r="W219">
            <v>0</v>
          </cell>
          <cell r="X219">
            <v>0</v>
          </cell>
          <cell r="Y219">
            <v>0</v>
          </cell>
          <cell r="Z219">
            <v>0</v>
          </cell>
          <cell r="AA219">
            <v>0</v>
          </cell>
          <cell r="AB219">
            <v>5387.6923076922985</v>
          </cell>
          <cell r="AC219">
            <v>0</v>
          </cell>
          <cell r="AD219">
            <v>0</v>
          </cell>
          <cell r="AE219">
            <v>142649.68421052644</v>
          </cell>
          <cell r="AF219">
            <v>0</v>
          </cell>
          <cell r="AG219">
            <v>0</v>
          </cell>
          <cell r="AH219">
            <v>0</v>
          </cell>
          <cell r="AI219">
            <v>110000</v>
          </cell>
          <cell r="AJ219">
            <v>0</v>
          </cell>
          <cell r="AK219">
            <v>0</v>
          </cell>
          <cell r="AL219">
            <v>0</v>
          </cell>
          <cell r="AM219">
            <v>5387.0744199999999</v>
          </cell>
          <cell r="AN219">
            <v>0</v>
          </cell>
          <cell r="AO219">
            <v>0</v>
          </cell>
          <cell r="AP219">
            <v>0</v>
          </cell>
          <cell r="AQ219">
            <v>0</v>
          </cell>
          <cell r="AR219">
            <v>0</v>
          </cell>
          <cell r="AS219">
            <v>0</v>
          </cell>
          <cell r="AT219">
            <v>0</v>
          </cell>
          <cell r="AU219">
            <v>0</v>
          </cell>
          <cell r="AV219">
            <v>1131710.4000000001</v>
          </cell>
          <cell r="AW219">
            <v>249038.73483203608</v>
          </cell>
          <cell r="AX219">
            <v>115387.07442</v>
          </cell>
          <cell r="AY219">
            <v>203149.36336743511</v>
          </cell>
          <cell r="AZ219">
            <v>1496136.2092520362</v>
          </cell>
          <cell r="BA219">
            <v>1490749.1348320362</v>
          </cell>
          <cell r="BB219">
            <v>3500</v>
          </cell>
          <cell r="BC219">
            <v>1428000</v>
          </cell>
          <cell r="BD219">
            <v>0</v>
          </cell>
          <cell r="BE219">
            <v>0</v>
          </cell>
          <cell r="BF219">
            <v>1496136.2092520362</v>
          </cell>
          <cell r="BG219" t="str">
            <v/>
          </cell>
          <cell r="BH219" t="str">
            <v/>
          </cell>
          <cell r="BI219" t="str">
            <v/>
          </cell>
          <cell r="BJ219" t="str">
            <v/>
          </cell>
          <cell r="BK219" t="str">
            <v/>
          </cell>
          <cell r="BL219">
            <v>1496136.2092520362</v>
          </cell>
          <cell r="BM219">
            <v>1496136.2092520362</v>
          </cell>
          <cell r="BN219">
            <v>0</v>
          </cell>
          <cell r="BO219">
            <v>1433387.07442</v>
          </cell>
          <cell r="BP219">
            <v>1318000</v>
          </cell>
          <cell r="BQ219">
            <v>1380749.1348320362</v>
          </cell>
          <cell r="BR219">
            <v>3384.1890559608732</v>
          </cell>
          <cell r="BS219">
            <v>3261.9130560283684</v>
          </cell>
          <cell r="BT219">
            <v>3.7485977655512794E-2</v>
          </cell>
          <cell r="BU219">
            <v>-3.6787726349723554E-3</v>
          </cell>
          <cell r="BV219">
            <v>0</v>
          </cell>
          <cell r="BW219">
            <v>-4895.9332871758934</v>
          </cell>
          <cell r="BX219">
            <v>1491240.2759648603</v>
          </cell>
          <cell r="BY219">
            <v>3641.7970626099518</v>
          </cell>
          <cell r="BZ219" t="str">
            <v>Y</v>
          </cell>
          <cell r="CA219">
            <v>3655.0006763844617</v>
          </cell>
          <cell r="CB219">
            <v>3.4115648910646446E-2</v>
          </cell>
          <cell r="CC219">
            <v>0</v>
          </cell>
          <cell r="CD219">
            <v>1491240.2759648603</v>
          </cell>
        </row>
        <row r="220">
          <cell r="A220">
            <v>443</v>
          </cell>
          <cell r="B220">
            <v>0</v>
          </cell>
          <cell r="C220">
            <v>124536</v>
          </cell>
          <cell r="D220">
            <v>9352009</v>
          </cell>
          <cell r="E220" t="str">
            <v>Pot Kiln Primary School</v>
          </cell>
          <cell r="F220">
            <v>306</v>
          </cell>
          <cell r="G220">
            <v>306</v>
          </cell>
          <cell r="H220">
            <v>0</v>
          </cell>
          <cell r="I220">
            <v>848782.8</v>
          </cell>
          <cell r="J220">
            <v>0</v>
          </cell>
          <cell r="K220">
            <v>0</v>
          </cell>
          <cell r="L220">
            <v>29040.000000000007</v>
          </cell>
          <cell r="M220">
            <v>0</v>
          </cell>
          <cell r="N220">
            <v>48494.34782608696</v>
          </cell>
          <cell r="O220">
            <v>0</v>
          </cell>
          <cell r="P220">
            <v>29200</v>
          </cell>
          <cell r="Q220">
            <v>720</v>
          </cell>
          <cell r="R220">
            <v>19799.999999999971</v>
          </cell>
          <cell r="S220">
            <v>389.99999999999994</v>
          </cell>
          <cell r="T220">
            <v>419.99999999999994</v>
          </cell>
          <cell r="U220">
            <v>0</v>
          </cell>
          <cell r="V220">
            <v>0</v>
          </cell>
          <cell r="W220">
            <v>0</v>
          </cell>
          <cell r="X220">
            <v>0</v>
          </cell>
          <cell r="Y220">
            <v>0</v>
          </cell>
          <cell r="Z220">
            <v>0</v>
          </cell>
          <cell r="AA220">
            <v>0</v>
          </cell>
          <cell r="AB220">
            <v>7217.8625954198551</v>
          </cell>
          <cell r="AC220">
            <v>0</v>
          </cell>
          <cell r="AD220">
            <v>0</v>
          </cell>
          <cell r="AE220">
            <v>123382.546875</v>
          </cell>
          <cell r="AF220">
            <v>0</v>
          </cell>
          <cell r="AG220">
            <v>0</v>
          </cell>
          <cell r="AH220">
            <v>0</v>
          </cell>
          <cell r="AI220">
            <v>110000</v>
          </cell>
          <cell r="AJ220">
            <v>0</v>
          </cell>
          <cell r="AK220">
            <v>0</v>
          </cell>
          <cell r="AL220">
            <v>0</v>
          </cell>
          <cell r="AM220">
            <v>15628.076520000001</v>
          </cell>
          <cell r="AN220">
            <v>0</v>
          </cell>
          <cell r="AO220">
            <v>0</v>
          </cell>
          <cell r="AP220">
            <v>0</v>
          </cell>
          <cell r="AQ220">
            <v>0</v>
          </cell>
          <cell r="AR220">
            <v>0</v>
          </cell>
          <cell r="AS220">
            <v>0</v>
          </cell>
          <cell r="AT220">
            <v>0</v>
          </cell>
          <cell r="AU220">
            <v>0</v>
          </cell>
          <cell r="AV220">
            <v>848782.8</v>
          </cell>
          <cell r="AW220">
            <v>258664.75729650681</v>
          </cell>
          <cell r="AX220">
            <v>125628.07652</v>
          </cell>
          <cell r="AY220">
            <v>197413.72078804346</v>
          </cell>
          <cell r="AZ220">
            <v>1233075.6338165067</v>
          </cell>
          <cell r="BA220">
            <v>1217447.5572965068</v>
          </cell>
          <cell r="BB220">
            <v>3500</v>
          </cell>
          <cell r="BC220">
            <v>1071000</v>
          </cell>
          <cell r="BD220">
            <v>0</v>
          </cell>
          <cell r="BE220">
            <v>0</v>
          </cell>
          <cell r="BF220">
            <v>1233075.6338165067</v>
          </cell>
          <cell r="BG220" t="str">
            <v/>
          </cell>
          <cell r="BH220" t="str">
            <v/>
          </cell>
          <cell r="BI220" t="str">
            <v/>
          </cell>
          <cell r="BJ220" t="str">
            <v/>
          </cell>
          <cell r="BK220" t="str">
            <v/>
          </cell>
          <cell r="BL220">
            <v>1233075.6338165067</v>
          </cell>
          <cell r="BM220">
            <v>1233075.6338165067</v>
          </cell>
          <cell r="BN220">
            <v>0</v>
          </cell>
          <cell r="BO220">
            <v>1086628.0765199999</v>
          </cell>
          <cell r="BP220">
            <v>960999.99999999988</v>
          </cell>
          <cell r="BQ220">
            <v>1107447.5572965068</v>
          </cell>
          <cell r="BR220">
            <v>3619.1096643676692</v>
          </cell>
          <cell r="BS220">
            <v>3489.7599942238276</v>
          </cell>
          <cell r="BT220">
            <v>3.706549171230638E-2</v>
          </cell>
          <cell r="BU220">
            <v>-3.6375072798181247E-3</v>
          </cell>
          <cell r="BV220">
            <v>0</v>
          </cell>
          <cell r="BW220">
            <v>-3884.3723794450125</v>
          </cell>
          <cell r="BX220">
            <v>1229191.2614370617</v>
          </cell>
          <cell r="BY220">
            <v>3965.8927611668687</v>
          </cell>
          <cell r="BZ220" t="str">
            <v>Y</v>
          </cell>
          <cell r="CA220">
            <v>4016.9649066570646</v>
          </cell>
          <cell r="CB220">
            <v>1.8997209001199389E-2</v>
          </cell>
          <cell r="CC220">
            <v>-8136.54</v>
          </cell>
          <cell r="CD220">
            <v>1221054.7214370617</v>
          </cell>
        </row>
        <row r="221">
          <cell r="A221">
            <v>444</v>
          </cell>
          <cell r="B221">
            <v>0</v>
          </cell>
          <cell r="C221">
            <v>124732</v>
          </cell>
          <cell r="D221">
            <v>9353090</v>
          </cell>
          <cell r="E221" t="str">
            <v>Great Finborough Church of England Voluntary Controlled Primary School</v>
          </cell>
          <cell r="F221">
            <v>131</v>
          </cell>
          <cell r="G221">
            <v>131</v>
          </cell>
          <cell r="H221">
            <v>0</v>
          </cell>
          <cell r="I221">
            <v>363367.80000000005</v>
          </cell>
          <cell r="J221">
            <v>0</v>
          </cell>
          <cell r="K221">
            <v>0</v>
          </cell>
          <cell r="L221">
            <v>2640.0000000000027</v>
          </cell>
          <cell r="M221">
            <v>0</v>
          </cell>
          <cell r="N221">
            <v>10034.04255319149</v>
          </cell>
          <cell r="O221">
            <v>0</v>
          </cell>
          <cell r="P221">
            <v>999.99999999999966</v>
          </cell>
          <cell r="Q221">
            <v>239.99999999999994</v>
          </cell>
          <cell r="R221">
            <v>1079.9999999999989</v>
          </cell>
          <cell r="S221">
            <v>0</v>
          </cell>
          <cell r="T221">
            <v>0</v>
          </cell>
          <cell r="U221">
            <v>0</v>
          </cell>
          <cell r="V221">
            <v>0</v>
          </cell>
          <cell r="W221">
            <v>0</v>
          </cell>
          <cell r="X221">
            <v>0</v>
          </cell>
          <cell r="Y221">
            <v>0</v>
          </cell>
          <cell r="Z221">
            <v>0</v>
          </cell>
          <cell r="AA221">
            <v>0</v>
          </cell>
          <cell r="AB221">
            <v>0</v>
          </cell>
          <cell r="AC221">
            <v>0</v>
          </cell>
          <cell r="AD221">
            <v>0</v>
          </cell>
          <cell r="AE221">
            <v>33470.5</v>
          </cell>
          <cell r="AF221">
            <v>0</v>
          </cell>
          <cell r="AG221">
            <v>0</v>
          </cell>
          <cell r="AH221">
            <v>0</v>
          </cell>
          <cell r="AI221">
            <v>110000</v>
          </cell>
          <cell r="AJ221">
            <v>0</v>
          </cell>
          <cell r="AK221">
            <v>0</v>
          </cell>
          <cell r="AL221">
            <v>0</v>
          </cell>
          <cell r="AM221">
            <v>10669.68</v>
          </cell>
          <cell r="AN221">
            <v>0</v>
          </cell>
          <cell r="AO221">
            <v>0</v>
          </cell>
          <cell r="AP221">
            <v>0</v>
          </cell>
          <cell r="AQ221">
            <v>0</v>
          </cell>
          <cell r="AR221">
            <v>0</v>
          </cell>
          <cell r="AS221">
            <v>0</v>
          </cell>
          <cell r="AT221">
            <v>0</v>
          </cell>
          <cell r="AU221">
            <v>0</v>
          </cell>
          <cell r="AV221">
            <v>363367.80000000005</v>
          </cell>
          <cell r="AW221">
            <v>48464.542553191488</v>
          </cell>
          <cell r="AX221">
            <v>120669.68</v>
          </cell>
          <cell r="AY221">
            <v>50966.521276595748</v>
          </cell>
          <cell r="AZ221">
            <v>532502.02255319152</v>
          </cell>
          <cell r="BA221">
            <v>521832.34255319153</v>
          </cell>
          <cell r="BB221">
            <v>3500</v>
          </cell>
          <cell r="BC221">
            <v>458500</v>
          </cell>
          <cell r="BD221">
            <v>0</v>
          </cell>
          <cell r="BE221">
            <v>0</v>
          </cell>
          <cell r="BF221">
            <v>532502.02255319152</v>
          </cell>
          <cell r="BG221" t="str">
            <v/>
          </cell>
          <cell r="BH221" t="str">
            <v/>
          </cell>
          <cell r="BI221" t="str">
            <v/>
          </cell>
          <cell r="BJ221" t="str">
            <v/>
          </cell>
          <cell r="BK221" t="str">
            <v/>
          </cell>
          <cell r="BL221">
            <v>532502.02255319152</v>
          </cell>
          <cell r="BM221">
            <v>532502.02255319152</v>
          </cell>
          <cell r="BN221">
            <v>0</v>
          </cell>
          <cell r="BO221">
            <v>469169.68</v>
          </cell>
          <cell r="BP221">
            <v>348500</v>
          </cell>
          <cell r="BQ221">
            <v>411832.34255319153</v>
          </cell>
          <cell r="BR221">
            <v>3143.7583401006987</v>
          </cell>
          <cell r="BS221">
            <v>3018.1940699300699</v>
          </cell>
          <cell r="BT221">
            <v>4.1602450757428612E-2</v>
          </cell>
          <cell r="BU221">
            <v>-4.0827521907169989E-3</v>
          </cell>
          <cell r="BV221">
            <v>0</v>
          </cell>
          <cell r="BW221">
            <v>-1614.2525370831022</v>
          </cell>
          <cell r="BX221">
            <v>530887.77001610841</v>
          </cell>
          <cell r="BY221">
            <v>3971.1304581382324</v>
          </cell>
          <cell r="BZ221" t="str">
            <v>Y</v>
          </cell>
          <cell r="CA221">
            <v>4052.5783970695297</v>
          </cell>
          <cell r="CB221">
            <v>4.9773334501233224E-2</v>
          </cell>
          <cell r="CC221">
            <v>-3483.29</v>
          </cell>
          <cell r="CD221">
            <v>527404.48001610837</v>
          </cell>
        </row>
        <row r="222">
          <cell r="A222">
            <v>445</v>
          </cell>
          <cell r="B222">
            <v>0</v>
          </cell>
          <cell r="C222">
            <v>124699</v>
          </cell>
          <cell r="D222">
            <v>9353027</v>
          </cell>
          <cell r="E222" t="str">
            <v>Great Waldingfield Church of England Voluntary Controlled Primary School</v>
          </cell>
          <cell r="F222">
            <v>170</v>
          </cell>
          <cell r="G222">
            <v>170</v>
          </cell>
          <cell r="H222">
            <v>0</v>
          </cell>
          <cell r="I222">
            <v>471546.00000000006</v>
          </cell>
          <cell r="J222">
            <v>0</v>
          </cell>
          <cell r="K222">
            <v>0</v>
          </cell>
          <cell r="L222">
            <v>7480</v>
          </cell>
          <cell r="M222">
            <v>0</v>
          </cell>
          <cell r="N222">
            <v>12662.068965517241</v>
          </cell>
          <cell r="O222">
            <v>0</v>
          </cell>
          <cell r="P222">
            <v>2200.0000000000009</v>
          </cell>
          <cell r="Q222">
            <v>1920.0000000000014</v>
          </cell>
          <cell r="R222">
            <v>20159.999999999978</v>
          </cell>
          <cell r="S222">
            <v>389.99999999999994</v>
          </cell>
          <cell r="T222">
            <v>0</v>
          </cell>
          <cell r="U222">
            <v>0</v>
          </cell>
          <cell r="V222">
            <v>0</v>
          </cell>
          <cell r="W222">
            <v>0</v>
          </cell>
          <cell r="X222">
            <v>0</v>
          </cell>
          <cell r="Y222">
            <v>0</v>
          </cell>
          <cell r="Z222">
            <v>0</v>
          </cell>
          <cell r="AA222">
            <v>0</v>
          </cell>
          <cell r="AB222">
            <v>572.22222222222217</v>
          </cell>
          <cell r="AC222">
            <v>0</v>
          </cell>
          <cell r="AD222">
            <v>0</v>
          </cell>
          <cell r="AE222">
            <v>58302.01342281884</v>
          </cell>
          <cell r="AF222">
            <v>0</v>
          </cell>
          <cell r="AG222">
            <v>0</v>
          </cell>
          <cell r="AH222">
            <v>0</v>
          </cell>
          <cell r="AI222">
            <v>110000</v>
          </cell>
          <cell r="AJ222">
            <v>0</v>
          </cell>
          <cell r="AK222">
            <v>0</v>
          </cell>
          <cell r="AL222">
            <v>0</v>
          </cell>
          <cell r="AM222">
            <v>7394.1802200000002</v>
          </cell>
          <cell r="AN222">
            <v>0</v>
          </cell>
          <cell r="AO222">
            <v>0</v>
          </cell>
          <cell r="AP222">
            <v>0</v>
          </cell>
          <cell r="AQ222">
            <v>0</v>
          </cell>
          <cell r="AR222">
            <v>0</v>
          </cell>
          <cell r="AS222">
            <v>0</v>
          </cell>
          <cell r="AT222">
            <v>0</v>
          </cell>
          <cell r="AU222">
            <v>0</v>
          </cell>
          <cell r="AV222">
            <v>471546.00000000006</v>
          </cell>
          <cell r="AW222">
            <v>103686.30461055828</v>
          </cell>
          <cell r="AX222">
            <v>117394.18021999999</v>
          </cell>
          <cell r="AY222">
            <v>90707.047905577449</v>
          </cell>
          <cell r="AZ222">
            <v>692626.4848305583</v>
          </cell>
          <cell r="BA222">
            <v>685232.30461055832</v>
          </cell>
          <cell r="BB222">
            <v>3500</v>
          </cell>
          <cell r="BC222">
            <v>595000</v>
          </cell>
          <cell r="BD222">
            <v>0</v>
          </cell>
          <cell r="BE222">
            <v>0</v>
          </cell>
          <cell r="BF222">
            <v>692626.4848305583</v>
          </cell>
          <cell r="BG222" t="str">
            <v/>
          </cell>
          <cell r="BH222" t="str">
            <v/>
          </cell>
          <cell r="BI222" t="str">
            <v/>
          </cell>
          <cell r="BJ222" t="str">
            <v/>
          </cell>
          <cell r="BK222" t="str">
            <v/>
          </cell>
          <cell r="BL222">
            <v>692626.4848305583</v>
          </cell>
          <cell r="BM222">
            <v>692626.4848305583</v>
          </cell>
          <cell r="BN222">
            <v>0</v>
          </cell>
          <cell r="BO222">
            <v>602394.18021999998</v>
          </cell>
          <cell r="BP222">
            <v>485000</v>
          </cell>
          <cell r="BQ222">
            <v>575232.30461055832</v>
          </cell>
          <cell r="BR222">
            <v>3383.7194388856374</v>
          </cell>
          <cell r="BS222">
            <v>3231.1066920454546</v>
          </cell>
          <cell r="BT222">
            <v>4.7232345256779863E-2</v>
          </cell>
          <cell r="BU222">
            <v>-4.6352548361681825E-3</v>
          </cell>
          <cell r="BV222">
            <v>0</v>
          </cell>
          <cell r="BW222">
            <v>-2546.0904964814422</v>
          </cell>
          <cell r="BX222">
            <v>690080.3943340769</v>
          </cell>
          <cell r="BY222">
            <v>4015.8012594945703</v>
          </cell>
          <cell r="BZ222" t="str">
            <v>Y</v>
          </cell>
          <cell r="CA222">
            <v>4059.296437259276</v>
          </cell>
          <cell r="CB222">
            <v>4.1589120996696316E-2</v>
          </cell>
          <cell r="CC222">
            <v>-4520.3</v>
          </cell>
          <cell r="CD222">
            <v>685560.09433407686</v>
          </cell>
        </row>
        <row r="223">
          <cell r="A223">
            <v>446</v>
          </cell>
          <cell r="B223">
            <v>0</v>
          </cell>
          <cell r="C223">
            <v>124700</v>
          </cell>
          <cell r="D223">
            <v>9353028</v>
          </cell>
          <cell r="E223" t="str">
            <v>Great Whelnetham Church of England Voluntary Controlled Primary School</v>
          </cell>
          <cell r="F223">
            <v>135</v>
          </cell>
          <cell r="G223">
            <v>135</v>
          </cell>
          <cell r="H223">
            <v>0</v>
          </cell>
          <cell r="I223">
            <v>374463</v>
          </cell>
          <cell r="J223">
            <v>0</v>
          </cell>
          <cell r="K223">
            <v>0</v>
          </cell>
          <cell r="L223">
            <v>4400.0000000000018</v>
          </cell>
          <cell r="M223">
            <v>0</v>
          </cell>
          <cell r="N223">
            <v>11902.040816326529</v>
          </cell>
          <cell r="O223">
            <v>0</v>
          </cell>
          <cell r="P223">
            <v>399.9999999999996</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39420.000000000036</v>
          </cell>
          <cell r="AF223">
            <v>0</v>
          </cell>
          <cell r="AG223">
            <v>0</v>
          </cell>
          <cell r="AH223">
            <v>0</v>
          </cell>
          <cell r="AI223">
            <v>110000</v>
          </cell>
          <cell r="AJ223">
            <v>4939.9198931909195</v>
          </cell>
          <cell r="AK223">
            <v>0</v>
          </cell>
          <cell r="AL223">
            <v>0</v>
          </cell>
          <cell r="AM223">
            <v>10132.486140000001</v>
          </cell>
          <cell r="AN223">
            <v>0</v>
          </cell>
          <cell r="AO223">
            <v>0</v>
          </cell>
          <cell r="AP223">
            <v>0</v>
          </cell>
          <cell r="AQ223">
            <v>0</v>
          </cell>
          <cell r="AR223">
            <v>0</v>
          </cell>
          <cell r="AS223">
            <v>0</v>
          </cell>
          <cell r="AT223">
            <v>0</v>
          </cell>
          <cell r="AU223">
            <v>0</v>
          </cell>
          <cell r="AV223">
            <v>374463</v>
          </cell>
          <cell r="AW223">
            <v>56122.040816326567</v>
          </cell>
          <cell r="AX223">
            <v>125072.40603319093</v>
          </cell>
          <cell r="AY223">
            <v>57770.020408163298</v>
          </cell>
          <cell r="AZ223">
            <v>555657.44684951752</v>
          </cell>
          <cell r="BA223">
            <v>545524.96070951747</v>
          </cell>
          <cell r="BB223">
            <v>3500</v>
          </cell>
          <cell r="BC223">
            <v>472500</v>
          </cell>
          <cell r="BD223">
            <v>0</v>
          </cell>
          <cell r="BE223">
            <v>0</v>
          </cell>
          <cell r="BF223">
            <v>555657.44684951752</v>
          </cell>
          <cell r="BG223" t="str">
            <v/>
          </cell>
          <cell r="BH223" t="str">
            <v/>
          </cell>
          <cell r="BI223" t="str">
            <v/>
          </cell>
          <cell r="BJ223" t="str">
            <v/>
          </cell>
          <cell r="BK223" t="str">
            <v/>
          </cell>
          <cell r="BL223">
            <v>555657.44684951752</v>
          </cell>
          <cell r="BM223">
            <v>555657.44684951752</v>
          </cell>
          <cell r="BN223">
            <v>0</v>
          </cell>
          <cell r="BO223">
            <v>482632.48613999999</v>
          </cell>
          <cell r="BP223">
            <v>357560.0801068091</v>
          </cell>
          <cell r="BQ223">
            <v>430585.04081632663</v>
          </cell>
          <cell r="BR223">
            <v>3189.5188208616787</v>
          </cell>
          <cell r="BS223">
            <v>3020.1027868528413</v>
          </cell>
          <cell r="BT223">
            <v>5.6096115253541017E-2</v>
          </cell>
          <cell r="BU223">
            <v>-5.5051212914713306E-3</v>
          </cell>
          <cell r="BV223">
            <v>0</v>
          </cell>
          <cell r="BW223">
            <v>-2244.5143408352897</v>
          </cell>
          <cell r="BX223">
            <v>553412.93250868225</v>
          </cell>
          <cell r="BY223">
            <v>4024.2996027309791</v>
          </cell>
          <cell r="BZ223" t="str">
            <v>Y</v>
          </cell>
          <cell r="CA223">
            <v>4099.3550556198688</v>
          </cell>
          <cell r="CB223">
            <v>5.4592383068903683E-2</v>
          </cell>
          <cell r="CC223">
            <v>-3589.65</v>
          </cell>
          <cell r="CD223">
            <v>549823.28250868223</v>
          </cell>
        </row>
        <row r="224">
          <cell r="A224">
            <v>447</v>
          </cell>
          <cell r="B224" t="str">
            <v>Recoupment Academy</v>
          </cell>
          <cell r="C224">
            <v>141371</v>
          </cell>
          <cell r="D224">
            <v>9352047</v>
          </cell>
          <cell r="E224" t="str">
            <v>Coupals Primary Academy</v>
          </cell>
          <cell r="F224">
            <v>272</v>
          </cell>
          <cell r="G224">
            <v>272</v>
          </cell>
          <cell r="H224">
            <v>0</v>
          </cell>
          <cell r="I224">
            <v>754473.60000000009</v>
          </cell>
          <cell r="J224">
            <v>0</v>
          </cell>
          <cell r="K224">
            <v>0</v>
          </cell>
          <cell r="L224">
            <v>11000.000000000005</v>
          </cell>
          <cell r="M224">
            <v>0</v>
          </cell>
          <cell r="N224">
            <v>20160</v>
          </cell>
          <cell r="O224">
            <v>0</v>
          </cell>
          <cell r="P224">
            <v>3022.2222222222244</v>
          </cell>
          <cell r="Q224">
            <v>1208.8888888888875</v>
          </cell>
          <cell r="R224">
            <v>0</v>
          </cell>
          <cell r="S224">
            <v>0</v>
          </cell>
          <cell r="T224">
            <v>0</v>
          </cell>
          <cell r="U224">
            <v>0</v>
          </cell>
          <cell r="V224">
            <v>0</v>
          </cell>
          <cell r="W224">
            <v>0</v>
          </cell>
          <cell r="X224">
            <v>0</v>
          </cell>
          <cell r="Y224">
            <v>0</v>
          </cell>
          <cell r="Z224">
            <v>0</v>
          </cell>
          <cell r="AA224">
            <v>0</v>
          </cell>
          <cell r="AB224">
            <v>7405.1101321585875</v>
          </cell>
          <cell r="AC224">
            <v>0</v>
          </cell>
          <cell r="AD224">
            <v>0</v>
          </cell>
          <cell r="AE224">
            <v>103930.954954955</v>
          </cell>
          <cell r="AF224">
            <v>0</v>
          </cell>
          <cell r="AG224">
            <v>0</v>
          </cell>
          <cell r="AH224">
            <v>0</v>
          </cell>
          <cell r="AI224">
            <v>110000</v>
          </cell>
          <cell r="AJ224">
            <v>0</v>
          </cell>
          <cell r="AK224">
            <v>0</v>
          </cell>
          <cell r="AL224">
            <v>0</v>
          </cell>
          <cell r="AM224">
            <v>4862.1138999999994</v>
          </cell>
          <cell r="AN224">
            <v>0</v>
          </cell>
          <cell r="AO224">
            <v>0</v>
          </cell>
          <cell r="AP224">
            <v>0</v>
          </cell>
          <cell r="AQ224">
            <v>0</v>
          </cell>
          <cell r="AR224">
            <v>0</v>
          </cell>
          <cell r="AS224">
            <v>0</v>
          </cell>
          <cell r="AT224">
            <v>0</v>
          </cell>
          <cell r="AU224">
            <v>0</v>
          </cell>
          <cell r="AV224">
            <v>754473.60000000009</v>
          </cell>
          <cell r="AW224">
            <v>146727.17619822471</v>
          </cell>
          <cell r="AX224">
            <v>114862.1139</v>
          </cell>
          <cell r="AY224">
            <v>131625.51051051056</v>
          </cell>
          <cell r="AZ224">
            <v>1016062.8900982249</v>
          </cell>
          <cell r="BA224">
            <v>1011200.7761982249</v>
          </cell>
          <cell r="BB224">
            <v>3500</v>
          </cell>
          <cell r="BC224">
            <v>952000</v>
          </cell>
          <cell r="BD224">
            <v>0</v>
          </cell>
          <cell r="BE224">
            <v>0</v>
          </cell>
          <cell r="BF224">
            <v>1016062.8900982249</v>
          </cell>
          <cell r="BG224" t="str">
            <v/>
          </cell>
          <cell r="BH224" t="str">
            <v/>
          </cell>
          <cell r="BI224" t="str">
            <v/>
          </cell>
          <cell r="BJ224" t="str">
            <v/>
          </cell>
          <cell r="BK224" t="str">
            <v/>
          </cell>
          <cell r="BL224">
            <v>1016062.8900982249</v>
          </cell>
          <cell r="BM224">
            <v>1016062.8900982249</v>
          </cell>
          <cell r="BN224">
            <v>0</v>
          </cell>
          <cell r="BO224">
            <v>956862.1139</v>
          </cell>
          <cell r="BP224">
            <v>842000</v>
          </cell>
          <cell r="BQ224">
            <v>901200.77619822486</v>
          </cell>
          <cell r="BR224">
            <v>3313.2381477875915</v>
          </cell>
          <cell r="BS224">
            <v>3103.2489440476188</v>
          </cell>
          <cell r="BT224">
            <v>6.7667534099304427E-2</v>
          </cell>
          <cell r="BU224">
            <v>-6.640709094163668E-3</v>
          </cell>
          <cell r="BV224">
            <v>0</v>
          </cell>
          <cell r="BW224">
            <v>-5605.3143876999038</v>
          </cell>
          <cell r="BX224">
            <v>1010457.5757105249</v>
          </cell>
          <cell r="BY224">
            <v>3697.0421390092829</v>
          </cell>
          <cell r="BZ224" t="str">
            <v>Y</v>
          </cell>
          <cell r="CA224">
            <v>3714.9175577592828</v>
          </cell>
          <cell r="CB224">
            <v>4.3916242828914154E-2</v>
          </cell>
          <cell r="CC224">
            <v>0</v>
          </cell>
          <cell r="CD224">
            <v>1010457.5757105249</v>
          </cell>
        </row>
        <row r="225">
          <cell r="A225">
            <v>448</v>
          </cell>
          <cell r="B225" t="str">
            <v>Recoupment Academy</v>
          </cell>
          <cell r="C225">
            <v>144215</v>
          </cell>
          <cell r="D225">
            <v>9352204</v>
          </cell>
          <cell r="E225" t="str">
            <v>Hartest Church of England Primary School</v>
          </cell>
          <cell r="F225">
            <v>67</v>
          </cell>
          <cell r="G225">
            <v>67</v>
          </cell>
          <cell r="H225">
            <v>0</v>
          </cell>
          <cell r="I225">
            <v>185844.6</v>
          </cell>
          <cell r="J225">
            <v>0</v>
          </cell>
          <cell r="K225">
            <v>0</v>
          </cell>
          <cell r="L225">
            <v>1759.9999999999991</v>
          </cell>
          <cell r="M225">
            <v>0</v>
          </cell>
          <cell r="N225">
            <v>5605.3521126760561</v>
          </cell>
          <cell r="O225">
            <v>0</v>
          </cell>
          <cell r="P225">
            <v>2000.0000000000057</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21963.358490566035</v>
          </cell>
          <cell r="AF225">
            <v>0</v>
          </cell>
          <cell r="AG225">
            <v>0</v>
          </cell>
          <cell r="AH225">
            <v>0</v>
          </cell>
          <cell r="AI225">
            <v>110000</v>
          </cell>
          <cell r="AJ225">
            <v>25000</v>
          </cell>
          <cell r="AK225">
            <v>0</v>
          </cell>
          <cell r="AL225">
            <v>0</v>
          </cell>
          <cell r="AM225">
            <v>2015.384</v>
          </cell>
          <cell r="AN225">
            <v>0</v>
          </cell>
          <cell r="AO225">
            <v>0</v>
          </cell>
          <cell r="AP225">
            <v>0</v>
          </cell>
          <cell r="AQ225">
            <v>0</v>
          </cell>
          <cell r="AR225">
            <v>0</v>
          </cell>
          <cell r="AS225">
            <v>0</v>
          </cell>
          <cell r="AT225">
            <v>0</v>
          </cell>
          <cell r="AU225">
            <v>0</v>
          </cell>
          <cell r="AV225">
            <v>185844.6</v>
          </cell>
          <cell r="AW225">
            <v>31328.710603242096</v>
          </cell>
          <cell r="AX225">
            <v>137015.38399999999</v>
          </cell>
          <cell r="AY225">
            <v>36645.034546904062</v>
          </cell>
          <cell r="AZ225">
            <v>354188.6946032421</v>
          </cell>
          <cell r="BA225">
            <v>352173.31060324208</v>
          </cell>
          <cell r="BB225">
            <v>3500</v>
          </cell>
          <cell r="BC225">
            <v>234500</v>
          </cell>
          <cell r="BD225">
            <v>0</v>
          </cell>
          <cell r="BE225">
            <v>0</v>
          </cell>
          <cell r="BF225">
            <v>354188.6946032421</v>
          </cell>
          <cell r="BG225" t="str">
            <v/>
          </cell>
          <cell r="BH225" t="str">
            <v/>
          </cell>
          <cell r="BI225" t="str">
            <v/>
          </cell>
          <cell r="BJ225" t="str">
            <v/>
          </cell>
          <cell r="BK225" t="str">
            <v/>
          </cell>
          <cell r="BL225">
            <v>354188.6946032421</v>
          </cell>
          <cell r="BM225">
            <v>354188.6946032421</v>
          </cell>
          <cell r="BN225">
            <v>0</v>
          </cell>
          <cell r="BO225">
            <v>236515.38399999999</v>
          </cell>
          <cell r="BP225">
            <v>99499.999999999985</v>
          </cell>
          <cell r="BQ225">
            <v>217173.31060324211</v>
          </cell>
          <cell r="BR225">
            <v>3241.3926955707775</v>
          </cell>
          <cell r="BS225">
            <v>3309.2709550724635</v>
          </cell>
          <cell r="BT225">
            <v>-2.0511544815525584E-2</v>
          </cell>
          <cell r="BU225">
            <v>5.5115448155255847E-3</v>
          </cell>
          <cell r="BV225">
            <v>0</v>
          </cell>
          <cell r="BW225">
            <v>1222.0260767651355</v>
          </cell>
          <cell r="BX225">
            <v>355410.72068000725</v>
          </cell>
          <cell r="BY225">
            <v>5274.5572638807052</v>
          </cell>
          <cell r="BZ225" t="str">
            <v>Y</v>
          </cell>
          <cell r="CA225">
            <v>5304.63762208966</v>
          </cell>
          <cell r="CB225">
            <v>1.9388922723690971E-3</v>
          </cell>
          <cell r="CC225">
            <v>0</v>
          </cell>
          <cell r="CD225">
            <v>355410.72068000725</v>
          </cell>
        </row>
        <row r="226">
          <cell r="A226">
            <v>449</v>
          </cell>
          <cell r="B226" t="str">
            <v>Recoupment Academy</v>
          </cell>
          <cell r="C226">
            <v>146175</v>
          </cell>
          <cell r="D226">
            <v>9353091</v>
          </cell>
          <cell r="E226" t="str">
            <v>Crawford's Churh of England Primary School</v>
          </cell>
          <cell r="F226">
            <v>86</v>
          </cell>
          <cell r="G226">
            <v>86</v>
          </cell>
          <cell r="H226">
            <v>0</v>
          </cell>
          <cell r="I226">
            <v>238546.80000000002</v>
          </cell>
          <cell r="J226">
            <v>0</v>
          </cell>
          <cell r="K226">
            <v>0</v>
          </cell>
          <cell r="L226">
            <v>7040.0000000000018</v>
          </cell>
          <cell r="M226">
            <v>0</v>
          </cell>
          <cell r="N226">
            <v>10387.894736842105</v>
          </cell>
          <cell r="O226">
            <v>0</v>
          </cell>
          <cell r="P226">
            <v>200.00000000000023</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40851.211267605613</v>
          </cell>
          <cell r="AF226">
            <v>0</v>
          </cell>
          <cell r="AG226">
            <v>0</v>
          </cell>
          <cell r="AH226">
            <v>0</v>
          </cell>
          <cell r="AI226">
            <v>110000</v>
          </cell>
          <cell r="AJ226">
            <v>0</v>
          </cell>
          <cell r="AK226">
            <v>0</v>
          </cell>
          <cell r="AL226">
            <v>0</v>
          </cell>
          <cell r="AM226">
            <v>3033.0711600000004</v>
          </cell>
          <cell r="AN226">
            <v>0</v>
          </cell>
          <cell r="AO226">
            <v>0</v>
          </cell>
          <cell r="AP226">
            <v>0</v>
          </cell>
          <cell r="AQ226">
            <v>0</v>
          </cell>
          <cell r="AR226">
            <v>0</v>
          </cell>
          <cell r="AS226">
            <v>0</v>
          </cell>
          <cell r="AT226">
            <v>0</v>
          </cell>
          <cell r="AU226">
            <v>0</v>
          </cell>
          <cell r="AV226">
            <v>238546.80000000002</v>
          </cell>
          <cell r="AW226">
            <v>58479.10600444772</v>
          </cell>
          <cell r="AX226">
            <v>113033.07116000001</v>
          </cell>
          <cell r="AY226">
            <v>59664.158636026666</v>
          </cell>
          <cell r="AZ226">
            <v>410058.97716444772</v>
          </cell>
          <cell r="BA226">
            <v>407025.90600444772</v>
          </cell>
          <cell r="BB226">
            <v>3500</v>
          </cell>
          <cell r="BC226">
            <v>301000</v>
          </cell>
          <cell r="BD226">
            <v>0</v>
          </cell>
          <cell r="BE226">
            <v>0</v>
          </cell>
          <cell r="BF226">
            <v>410058.97716444772</v>
          </cell>
          <cell r="BG226" t="str">
            <v/>
          </cell>
          <cell r="BH226" t="str">
            <v/>
          </cell>
          <cell r="BI226" t="str">
            <v/>
          </cell>
          <cell r="BJ226" t="str">
            <v/>
          </cell>
          <cell r="BK226" t="str">
            <v/>
          </cell>
          <cell r="BL226">
            <v>410058.97716444772</v>
          </cell>
          <cell r="BM226">
            <v>410058.97716444772</v>
          </cell>
          <cell r="BN226">
            <v>0</v>
          </cell>
          <cell r="BO226">
            <v>304033.07115999999</v>
          </cell>
          <cell r="BP226">
            <v>191000</v>
          </cell>
          <cell r="BQ226">
            <v>297025.90600444772</v>
          </cell>
          <cell r="BR226">
            <v>3453.7896047028803</v>
          </cell>
          <cell r="BS226">
            <v>3141.0056893333335</v>
          </cell>
          <cell r="BT226">
            <v>9.9580817835428367E-2</v>
          </cell>
          <cell r="BU226">
            <v>-9.7725925941607832E-3</v>
          </cell>
          <cell r="BV226">
            <v>0</v>
          </cell>
          <cell r="BW226">
            <v>-2639.8361286504405</v>
          </cell>
          <cell r="BX226">
            <v>407419.14103579725</v>
          </cell>
          <cell r="BY226">
            <v>4702.1636032069446</v>
          </cell>
          <cell r="BZ226" t="str">
            <v>Y</v>
          </cell>
          <cell r="CA226">
            <v>4737.4318725092708</v>
          </cell>
          <cell r="CB226">
            <v>7.5199856216909833E-3</v>
          </cell>
          <cell r="CC226">
            <v>0</v>
          </cell>
          <cell r="CD226">
            <v>407419.14103579725</v>
          </cell>
        </row>
        <row r="227">
          <cell r="A227">
            <v>450</v>
          </cell>
          <cell r="B227" t="str">
            <v>Recoupment Academy</v>
          </cell>
          <cell r="C227">
            <v>141546</v>
          </cell>
          <cell r="D227">
            <v>9352040</v>
          </cell>
          <cell r="E227" t="str">
            <v>Burton End Primary Academy</v>
          </cell>
          <cell r="F227">
            <v>373</v>
          </cell>
          <cell r="G227">
            <v>373</v>
          </cell>
          <cell r="H227">
            <v>0</v>
          </cell>
          <cell r="I227">
            <v>1034627.4</v>
          </cell>
          <cell r="J227">
            <v>0</v>
          </cell>
          <cell r="K227">
            <v>0</v>
          </cell>
          <cell r="L227">
            <v>13200.000000000002</v>
          </cell>
          <cell r="M227">
            <v>0</v>
          </cell>
          <cell r="N227">
            <v>30786.994818652849</v>
          </cell>
          <cell r="O227">
            <v>0</v>
          </cell>
          <cell r="P227">
            <v>16644.623655913943</v>
          </cell>
          <cell r="Q227">
            <v>12754.193548387106</v>
          </cell>
          <cell r="R227">
            <v>0</v>
          </cell>
          <cell r="S227">
            <v>0</v>
          </cell>
          <cell r="T227">
            <v>0</v>
          </cell>
          <cell r="U227">
            <v>0</v>
          </cell>
          <cell r="V227">
            <v>0</v>
          </cell>
          <cell r="W227">
            <v>0</v>
          </cell>
          <cell r="X227">
            <v>0</v>
          </cell>
          <cell r="Y227">
            <v>0</v>
          </cell>
          <cell r="Z227">
            <v>0</v>
          </cell>
          <cell r="AA227">
            <v>0</v>
          </cell>
          <cell r="AB227">
            <v>10805.34375</v>
          </cell>
          <cell r="AC227">
            <v>0</v>
          </cell>
          <cell r="AD227">
            <v>0</v>
          </cell>
          <cell r="AE227">
            <v>138064.99358974351</v>
          </cell>
          <cell r="AF227">
            <v>0</v>
          </cell>
          <cell r="AG227">
            <v>0</v>
          </cell>
          <cell r="AH227">
            <v>0</v>
          </cell>
          <cell r="AI227">
            <v>110000</v>
          </cell>
          <cell r="AJ227">
            <v>0</v>
          </cell>
          <cell r="AK227">
            <v>0</v>
          </cell>
          <cell r="AL227">
            <v>0</v>
          </cell>
          <cell r="AM227">
            <v>7507.3054000000002</v>
          </cell>
          <cell r="AN227">
            <v>0</v>
          </cell>
          <cell r="AO227">
            <v>0</v>
          </cell>
          <cell r="AP227">
            <v>0</v>
          </cell>
          <cell r="AQ227">
            <v>0</v>
          </cell>
          <cell r="AR227">
            <v>0</v>
          </cell>
          <cell r="AS227">
            <v>0</v>
          </cell>
          <cell r="AT227">
            <v>0</v>
          </cell>
          <cell r="AU227">
            <v>0</v>
          </cell>
          <cell r="AV227">
            <v>1034627.4</v>
          </cell>
          <cell r="AW227">
            <v>222256.14936269741</v>
          </cell>
          <cell r="AX227">
            <v>117507.3054</v>
          </cell>
          <cell r="AY227">
            <v>184756.89960122044</v>
          </cell>
          <cell r="AZ227">
            <v>1374390.8547626974</v>
          </cell>
          <cell r="BA227">
            <v>1366883.5493626974</v>
          </cell>
          <cell r="BB227">
            <v>3500</v>
          </cell>
          <cell r="BC227">
            <v>1305500</v>
          </cell>
          <cell r="BD227">
            <v>0</v>
          </cell>
          <cell r="BE227">
            <v>0</v>
          </cell>
          <cell r="BF227">
            <v>1374390.8547626974</v>
          </cell>
          <cell r="BG227" t="str">
            <v/>
          </cell>
          <cell r="BH227" t="str">
            <v/>
          </cell>
          <cell r="BI227" t="str">
            <v/>
          </cell>
          <cell r="BJ227" t="str">
            <v/>
          </cell>
          <cell r="BK227" t="str">
            <v/>
          </cell>
          <cell r="BL227">
            <v>1374390.8547626974</v>
          </cell>
          <cell r="BM227">
            <v>1374390.8547626974</v>
          </cell>
          <cell r="BN227">
            <v>0</v>
          </cell>
          <cell r="BO227">
            <v>1313007.3054</v>
          </cell>
          <cell r="BP227">
            <v>1195500</v>
          </cell>
          <cell r="BQ227">
            <v>1256883.5493626974</v>
          </cell>
          <cell r="BR227">
            <v>3369.6609902485184</v>
          </cell>
          <cell r="BS227">
            <v>3230.0132735897437</v>
          </cell>
          <cell r="BT227">
            <v>4.3234409530328109E-2</v>
          </cell>
          <cell r="BU227">
            <v>-4.2429082184006683E-3</v>
          </cell>
          <cell r="BV227">
            <v>0</v>
          </cell>
          <cell r="BW227">
            <v>-5111.8343992933242</v>
          </cell>
          <cell r="BX227">
            <v>1369279.0203634039</v>
          </cell>
          <cell r="BY227">
            <v>3650.8625066043001</v>
          </cell>
          <cell r="BZ227" t="str">
            <v>Y</v>
          </cell>
          <cell r="CA227">
            <v>3670.9893307329867</v>
          </cell>
          <cell r="CB227">
            <v>3.9675340403394266E-2</v>
          </cell>
          <cell r="CC227">
            <v>0</v>
          </cell>
          <cell r="CD227">
            <v>1369279.0203634039</v>
          </cell>
        </row>
        <row r="228">
          <cell r="A228">
            <v>451</v>
          </cell>
          <cell r="B228">
            <v>0</v>
          </cell>
          <cell r="C228">
            <v>124537</v>
          </cell>
          <cell r="D228">
            <v>9352011</v>
          </cell>
          <cell r="E228" t="str">
            <v>New Cangle Community Primary School</v>
          </cell>
          <cell r="F228">
            <v>203</v>
          </cell>
          <cell r="G228">
            <v>203</v>
          </cell>
          <cell r="H228">
            <v>0</v>
          </cell>
          <cell r="I228">
            <v>563081.4</v>
          </cell>
          <cell r="J228">
            <v>0</v>
          </cell>
          <cell r="K228">
            <v>0</v>
          </cell>
          <cell r="L228">
            <v>8799.9999999999982</v>
          </cell>
          <cell r="M228">
            <v>0</v>
          </cell>
          <cell r="N228">
            <v>17946.637168141595</v>
          </cell>
          <cell r="O228">
            <v>0</v>
          </cell>
          <cell r="P228">
            <v>3200.0000000000009</v>
          </cell>
          <cell r="Q228">
            <v>240.00000000000017</v>
          </cell>
          <cell r="R228">
            <v>0</v>
          </cell>
          <cell r="S228">
            <v>0</v>
          </cell>
          <cell r="T228">
            <v>0</v>
          </cell>
          <cell r="U228">
            <v>0</v>
          </cell>
          <cell r="V228">
            <v>0</v>
          </cell>
          <cell r="W228">
            <v>0</v>
          </cell>
          <cell r="X228">
            <v>0</v>
          </cell>
          <cell r="Y228">
            <v>0</v>
          </cell>
          <cell r="Z228">
            <v>0</v>
          </cell>
          <cell r="AA228">
            <v>0</v>
          </cell>
          <cell r="AB228">
            <v>3625.8381502890184</v>
          </cell>
          <cell r="AC228">
            <v>0</v>
          </cell>
          <cell r="AD228">
            <v>0</v>
          </cell>
          <cell r="AE228">
            <v>77196.651162790717</v>
          </cell>
          <cell r="AF228">
            <v>0</v>
          </cell>
          <cell r="AG228">
            <v>0</v>
          </cell>
          <cell r="AH228">
            <v>0</v>
          </cell>
          <cell r="AI228">
            <v>110000</v>
          </cell>
          <cell r="AJ228">
            <v>0</v>
          </cell>
          <cell r="AK228">
            <v>0</v>
          </cell>
          <cell r="AL228">
            <v>0</v>
          </cell>
          <cell r="AM228">
            <v>23301.599999999999</v>
          </cell>
          <cell r="AN228">
            <v>0</v>
          </cell>
          <cell r="AO228">
            <v>0</v>
          </cell>
          <cell r="AP228">
            <v>0</v>
          </cell>
          <cell r="AQ228">
            <v>0</v>
          </cell>
          <cell r="AR228">
            <v>0</v>
          </cell>
          <cell r="AS228">
            <v>0</v>
          </cell>
          <cell r="AT228">
            <v>0</v>
          </cell>
          <cell r="AU228">
            <v>0</v>
          </cell>
          <cell r="AV228">
            <v>563081.4</v>
          </cell>
          <cell r="AW228">
            <v>111009.12648122132</v>
          </cell>
          <cell r="AX228">
            <v>133301.6</v>
          </cell>
          <cell r="AY228">
            <v>102288.96974686152</v>
          </cell>
          <cell r="AZ228">
            <v>807392.12648122129</v>
          </cell>
          <cell r="BA228">
            <v>784090.52648122131</v>
          </cell>
          <cell r="BB228">
            <v>3500</v>
          </cell>
          <cell r="BC228">
            <v>710500</v>
          </cell>
          <cell r="BD228">
            <v>0</v>
          </cell>
          <cell r="BE228">
            <v>0</v>
          </cell>
          <cell r="BF228">
            <v>807392.12648122129</v>
          </cell>
          <cell r="BG228" t="str">
            <v/>
          </cell>
          <cell r="BH228" t="str">
            <v/>
          </cell>
          <cell r="BI228" t="str">
            <v/>
          </cell>
          <cell r="BJ228" t="str">
            <v/>
          </cell>
          <cell r="BK228" t="str">
            <v/>
          </cell>
          <cell r="BL228">
            <v>807392.12648122129</v>
          </cell>
          <cell r="BM228">
            <v>807392.12648122129</v>
          </cell>
          <cell r="BN228">
            <v>0</v>
          </cell>
          <cell r="BO228">
            <v>733801.6</v>
          </cell>
          <cell r="BP228">
            <v>600500</v>
          </cell>
          <cell r="BQ228">
            <v>674090.52648122131</v>
          </cell>
          <cell r="BR228">
            <v>3320.6429875922231</v>
          </cell>
          <cell r="BS228">
            <v>3128.8177607929515</v>
          </cell>
          <cell r="BT228">
            <v>6.1309172174558481E-2</v>
          </cell>
          <cell r="BU228">
            <v>-6.0167166224462977E-3</v>
          </cell>
          <cell r="BV228">
            <v>0</v>
          </cell>
          <cell r="BW228">
            <v>-3821.5175954835354</v>
          </cell>
          <cell r="BX228">
            <v>803570.60888573772</v>
          </cell>
          <cell r="BY228">
            <v>3843.6896989445208</v>
          </cell>
          <cell r="BZ228" t="str">
            <v>Y</v>
          </cell>
          <cell r="CA228">
            <v>3958.4759058410723</v>
          </cell>
          <cell r="CB228">
            <v>6.587147874766508E-2</v>
          </cell>
          <cell r="CC228">
            <v>-5397.7699999999995</v>
          </cell>
          <cell r="CD228">
            <v>798172.8388857377</v>
          </cell>
        </row>
        <row r="229">
          <cell r="A229">
            <v>452</v>
          </cell>
          <cell r="B229" t="str">
            <v>Recoupment Academy</v>
          </cell>
          <cell r="C229">
            <v>144276</v>
          </cell>
          <cell r="D229">
            <v>9352201</v>
          </cell>
          <cell r="E229" t="str">
            <v>Clements Primary Academy</v>
          </cell>
          <cell r="F229">
            <v>274</v>
          </cell>
          <cell r="G229">
            <v>274</v>
          </cell>
          <cell r="H229">
            <v>0</v>
          </cell>
          <cell r="I229">
            <v>760021.20000000007</v>
          </cell>
          <cell r="J229">
            <v>0</v>
          </cell>
          <cell r="K229">
            <v>0</v>
          </cell>
          <cell r="L229">
            <v>22000.000000000055</v>
          </cell>
          <cell r="M229">
            <v>0</v>
          </cell>
          <cell r="N229">
            <v>51441.290322580651</v>
          </cell>
          <cell r="O229">
            <v>0</v>
          </cell>
          <cell r="P229">
            <v>9799.9999999999909</v>
          </cell>
          <cell r="Q229">
            <v>13680.000000000002</v>
          </cell>
          <cell r="R229">
            <v>0</v>
          </cell>
          <cell r="S229">
            <v>0</v>
          </cell>
          <cell r="T229">
            <v>0</v>
          </cell>
          <cell r="U229">
            <v>0</v>
          </cell>
          <cell r="V229">
            <v>0</v>
          </cell>
          <cell r="W229">
            <v>0</v>
          </cell>
          <cell r="X229">
            <v>0</v>
          </cell>
          <cell r="Y229">
            <v>0</v>
          </cell>
          <cell r="Z229">
            <v>0</v>
          </cell>
          <cell r="AA229">
            <v>0</v>
          </cell>
          <cell r="AB229">
            <v>13356.090534979428</v>
          </cell>
          <cell r="AC229">
            <v>0</v>
          </cell>
          <cell r="AD229">
            <v>0</v>
          </cell>
          <cell r="AE229">
            <v>113228.71304347842</v>
          </cell>
          <cell r="AF229">
            <v>0</v>
          </cell>
          <cell r="AG229">
            <v>0</v>
          </cell>
          <cell r="AH229">
            <v>0</v>
          </cell>
          <cell r="AI229">
            <v>110000</v>
          </cell>
          <cell r="AJ229">
            <v>0</v>
          </cell>
          <cell r="AK229">
            <v>0</v>
          </cell>
          <cell r="AL229">
            <v>0</v>
          </cell>
          <cell r="AM229">
            <v>9069.2279999999992</v>
          </cell>
          <cell r="AN229">
            <v>0</v>
          </cell>
          <cell r="AO229">
            <v>0</v>
          </cell>
          <cell r="AP229">
            <v>0</v>
          </cell>
          <cell r="AQ229">
            <v>0</v>
          </cell>
          <cell r="AR229">
            <v>0</v>
          </cell>
          <cell r="AS229">
            <v>0</v>
          </cell>
          <cell r="AT229">
            <v>0</v>
          </cell>
          <cell r="AU229">
            <v>0</v>
          </cell>
          <cell r="AV229">
            <v>760021.20000000007</v>
          </cell>
          <cell r="AW229">
            <v>223506.09390103855</v>
          </cell>
          <cell r="AX229">
            <v>119069.228</v>
          </cell>
          <cell r="AY229">
            <v>171688.35820476877</v>
          </cell>
          <cell r="AZ229">
            <v>1102596.5219010385</v>
          </cell>
          <cell r="BA229">
            <v>1093527.2939010386</v>
          </cell>
          <cell r="BB229">
            <v>3500</v>
          </cell>
          <cell r="BC229">
            <v>959000</v>
          </cell>
          <cell r="BD229">
            <v>0</v>
          </cell>
          <cell r="BE229">
            <v>0</v>
          </cell>
          <cell r="BF229">
            <v>1102596.5219010385</v>
          </cell>
          <cell r="BG229" t="str">
            <v/>
          </cell>
          <cell r="BH229" t="str">
            <v/>
          </cell>
          <cell r="BI229" t="str">
            <v/>
          </cell>
          <cell r="BJ229" t="str">
            <v/>
          </cell>
          <cell r="BK229" t="str">
            <v/>
          </cell>
          <cell r="BL229">
            <v>1102596.5219010385</v>
          </cell>
          <cell r="BM229">
            <v>1102596.5219010385</v>
          </cell>
          <cell r="BN229">
            <v>0</v>
          </cell>
          <cell r="BO229">
            <v>968069.228</v>
          </cell>
          <cell r="BP229">
            <v>849000</v>
          </cell>
          <cell r="BQ229">
            <v>983527.29390103847</v>
          </cell>
          <cell r="BR229">
            <v>3589.5156711716731</v>
          </cell>
          <cell r="BS229">
            <v>3431.0292989169675</v>
          </cell>
          <cell r="BT229">
            <v>4.6192077783985458E-2</v>
          </cell>
          <cell r="BU229">
            <v>-4.5331657951103157E-3</v>
          </cell>
          <cell r="BV229">
            <v>0</v>
          </cell>
          <cell r="BW229">
            <v>-4261.6383568048523</v>
          </cell>
          <cell r="BX229">
            <v>1098334.8835442336</v>
          </cell>
          <cell r="BY229">
            <v>3975.4221005264003</v>
          </cell>
          <cell r="BZ229" t="str">
            <v>Y</v>
          </cell>
          <cell r="CA229">
            <v>4008.5214727891739</v>
          </cell>
          <cell r="CB229">
            <v>3.8429364091244533E-2</v>
          </cell>
          <cell r="CC229">
            <v>0</v>
          </cell>
          <cell r="CD229">
            <v>1098334.8835442336</v>
          </cell>
        </row>
        <row r="230">
          <cell r="A230">
            <v>453</v>
          </cell>
          <cell r="B230" t="str">
            <v>Recoupment Academy</v>
          </cell>
          <cell r="C230">
            <v>140044</v>
          </cell>
          <cell r="D230">
            <v>9352010</v>
          </cell>
          <cell r="E230" t="str">
            <v>Westfield Primary Academy</v>
          </cell>
          <cell r="F230">
            <v>399</v>
          </cell>
          <cell r="G230">
            <v>399</v>
          </cell>
          <cell r="H230">
            <v>0</v>
          </cell>
          <cell r="I230">
            <v>1106746.2000000002</v>
          </cell>
          <cell r="J230">
            <v>0</v>
          </cell>
          <cell r="K230">
            <v>0</v>
          </cell>
          <cell r="L230">
            <v>24639.999999999924</v>
          </cell>
          <cell r="M230">
            <v>0</v>
          </cell>
          <cell r="N230">
            <v>41735.593220338982</v>
          </cell>
          <cell r="O230">
            <v>0</v>
          </cell>
          <cell r="P230">
            <v>5999.9999999999973</v>
          </cell>
          <cell r="Q230">
            <v>1439.9999999999993</v>
          </cell>
          <cell r="R230">
            <v>0</v>
          </cell>
          <cell r="S230">
            <v>0</v>
          </cell>
          <cell r="T230">
            <v>0</v>
          </cell>
          <cell r="U230">
            <v>0</v>
          </cell>
          <cell r="V230">
            <v>0</v>
          </cell>
          <cell r="W230">
            <v>0</v>
          </cell>
          <cell r="X230">
            <v>0</v>
          </cell>
          <cell r="Y230">
            <v>0</v>
          </cell>
          <cell r="Z230">
            <v>0</v>
          </cell>
          <cell r="AA230">
            <v>0</v>
          </cell>
          <cell r="AB230">
            <v>18200.100000000006</v>
          </cell>
          <cell r="AC230">
            <v>0</v>
          </cell>
          <cell r="AD230">
            <v>0</v>
          </cell>
          <cell r="AE230">
            <v>154883.03857566757</v>
          </cell>
          <cell r="AF230">
            <v>0</v>
          </cell>
          <cell r="AG230">
            <v>0</v>
          </cell>
          <cell r="AH230">
            <v>0</v>
          </cell>
          <cell r="AI230">
            <v>110000</v>
          </cell>
          <cell r="AJ230">
            <v>0</v>
          </cell>
          <cell r="AK230">
            <v>0</v>
          </cell>
          <cell r="AL230">
            <v>0</v>
          </cell>
          <cell r="AM230">
            <v>20951.93002</v>
          </cell>
          <cell r="AN230">
            <v>0</v>
          </cell>
          <cell r="AO230">
            <v>0</v>
          </cell>
          <cell r="AP230">
            <v>0</v>
          </cell>
          <cell r="AQ230">
            <v>0</v>
          </cell>
          <cell r="AR230">
            <v>0</v>
          </cell>
          <cell r="AS230">
            <v>0</v>
          </cell>
          <cell r="AT230">
            <v>0</v>
          </cell>
          <cell r="AU230">
            <v>0</v>
          </cell>
          <cell r="AV230">
            <v>1106746.2000000002</v>
          </cell>
          <cell r="AW230">
            <v>246898.7317960065</v>
          </cell>
          <cell r="AX230">
            <v>130951.93002</v>
          </cell>
          <cell r="AY230">
            <v>201789.83518583703</v>
          </cell>
          <cell r="AZ230">
            <v>1484596.8618160067</v>
          </cell>
          <cell r="BA230">
            <v>1463644.9317960066</v>
          </cell>
          <cell r="BB230">
            <v>3500</v>
          </cell>
          <cell r="BC230">
            <v>1396500</v>
          </cell>
          <cell r="BD230">
            <v>0</v>
          </cell>
          <cell r="BE230">
            <v>0</v>
          </cell>
          <cell r="BF230">
            <v>1484596.8618160067</v>
          </cell>
          <cell r="BG230" t="str">
            <v/>
          </cell>
          <cell r="BH230" t="str">
            <v/>
          </cell>
          <cell r="BI230" t="str">
            <v/>
          </cell>
          <cell r="BJ230" t="str">
            <v/>
          </cell>
          <cell r="BK230" t="str">
            <v/>
          </cell>
          <cell r="BL230">
            <v>1484596.8618160067</v>
          </cell>
          <cell r="BM230">
            <v>1484596.8618160069</v>
          </cell>
          <cell r="BN230">
            <v>0</v>
          </cell>
          <cell r="BO230">
            <v>1417451.9300200001</v>
          </cell>
          <cell r="BP230">
            <v>1286500</v>
          </cell>
          <cell r="BQ230">
            <v>1353644.9317960066</v>
          </cell>
          <cell r="BR230">
            <v>3392.5938140250792</v>
          </cell>
          <cell r="BS230">
            <v>3301.2803946341469</v>
          </cell>
          <cell r="BT230">
            <v>2.7660001113310996E-2</v>
          </cell>
          <cell r="BU230">
            <v>-2.714477827257335E-3</v>
          </cell>
          <cell r="BV230">
            <v>0</v>
          </cell>
          <cell r="BW230">
            <v>-3575.539720684701</v>
          </cell>
          <cell r="BX230">
            <v>1481021.322095322</v>
          </cell>
          <cell r="BY230">
            <v>3659.3217846499297</v>
          </cell>
          <cell r="BZ230" t="str">
            <v>Y</v>
          </cell>
          <cell r="CA230">
            <v>3711.8328874569474</v>
          </cell>
          <cell r="CB230">
            <v>2.5488512549628917E-2</v>
          </cell>
          <cell r="CC230">
            <v>0</v>
          </cell>
          <cell r="CD230">
            <v>1481021.322095322</v>
          </cell>
        </row>
        <row r="231">
          <cell r="A231">
            <v>454</v>
          </cell>
          <cell r="B231" t="str">
            <v>Recoupment Academy</v>
          </cell>
          <cell r="C231">
            <v>138161</v>
          </cell>
          <cell r="D231">
            <v>9352036</v>
          </cell>
          <cell r="E231" t="str">
            <v>Place Farm Primary Academy</v>
          </cell>
          <cell r="F231">
            <v>407</v>
          </cell>
          <cell r="G231">
            <v>407</v>
          </cell>
          <cell r="H231">
            <v>0</v>
          </cell>
          <cell r="I231">
            <v>1128936.6000000001</v>
          </cell>
          <cell r="J231">
            <v>0</v>
          </cell>
          <cell r="K231">
            <v>0</v>
          </cell>
          <cell r="L231">
            <v>29480.000000000069</v>
          </cell>
          <cell r="M231">
            <v>0</v>
          </cell>
          <cell r="N231">
            <v>51586.503667481666</v>
          </cell>
          <cell r="O231">
            <v>0</v>
          </cell>
          <cell r="P231">
            <v>24660.591133004964</v>
          </cell>
          <cell r="Q231">
            <v>15638.423645320228</v>
          </cell>
          <cell r="R231">
            <v>0</v>
          </cell>
          <cell r="S231">
            <v>0</v>
          </cell>
          <cell r="T231">
            <v>0</v>
          </cell>
          <cell r="U231">
            <v>0</v>
          </cell>
          <cell r="V231">
            <v>0</v>
          </cell>
          <cell r="W231">
            <v>0</v>
          </cell>
          <cell r="X231">
            <v>0</v>
          </cell>
          <cell r="Y231">
            <v>0</v>
          </cell>
          <cell r="Z231">
            <v>0</v>
          </cell>
          <cell r="AA231">
            <v>0</v>
          </cell>
          <cell r="AB231">
            <v>14170.478873239435</v>
          </cell>
          <cell r="AC231">
            <v>0</v>
          </cell>
          <cell r="AD231">
            <v>0</v>
          </cell>
          <cell r="AE231">
            <v>144989.68000000017</v>
          </cell>
          <cell r="AF231">
            <v>0</v>
          </cell>
          <cell r="AG231">
            <v>0</v>
          </cell>
          <cell r="AH231">
            <v>0</v>
          </cell>
          <cell r="AI231">
            <v>110000</v>
          </cell>
          <cell r="AJ231">
            <v>0</v>
          </cell>
          <cell r="AK231">
            <v>0</v>
          </cell>
          <cell r="AL231">
            <v>0</v>
          </cell>
          <cell r="AM231">
            <v>8716.5357999999997</v>
          </cell>
          <cell r="AN231">
            <v>0</v>
          </cell>
          <cell r="AO231">
            <v>0</v>
          </cell>
          <cell r="AP231">
            <v>0</v>
          </cell>
          <cell r="AQ231">
            <v>0</v>
          </cell>
          <cell r="AR231">
            <v>0</v>
          </cell>
          <cell r="AS231">
            <v>0</v>
          </cell>
          <cell r="AT231">
            <v>0</v>
          </cell>
          <cell r="AU231">
            <v>0</v>
          </cell>
          <cell r="AV231">
            <v>1128936.6000000001</v>
          </cell>
          <cell r="AW231">
            <v>280525.67731904652</v>
          </cell>
          <cell r="AX231">
            <v>118716.5358</v>
          </cell>
          <cell r="AY231">
            <v>215671.43922290363</v>
          </cell>
          <cell r="AZ231">
            <v>1528178.8131190466</v>
          </cell>
          <cell r="BA231">
            <v>1519462.2773190467</v>
          </cell>
          <cell r="BB231">
            <v>3500</v>
          </cell>
          <cell r="BC231">
            <v>1424500</v>
          </cell>
          <cell r="BD231">
            <v>0</v>
          </cell>
          <cell r="BE231">
            <v>0</v>
          </cell>
          <cell r="BF231">
            <v>1528178.8131190466</v>
          </cell>
          <cell r="BG231" t="str">
            <v/>
          </cell>
          <cell r="BH231" t="str">
            <v/>
          </cell>
          <cell r="BI231" t="str">
            <v/>
          </cell>
          <cell r="BJ231" t="str">
            <v/>
          </cell>
          <cell r="BK231" t="str">
            <v/>
          </cell>
          <cell r="BL231">
            <v>1528178.8131190466</v>
          </cell>
          <cell r="BM231">
            <v>1528178.8131190464</v>
          </cell>
          <cell r="BN231">
            <v>0</v>
          </cell>
          <cell r="BO231">
            <v>1433216.5358</v>
          </cell>
          <cell r="BP231">
            <v>1314500</v>
          </cell>
          <cell r="BQ231">
            <v>1409462.2773190467</v>
          </cell>
          <cell r="BR231">
            <v>3463.0522784251762</v>
          </cell>
          <cell r="BS231">
            <v>3317.1266321078433</v>
          </cell>
          <cell r="BT231">
            <v>4.399158142015383E-2</v>
          </cell>
          <cell r="BU231">
            <v>-4.3172150233040619E-3</v>
          </cell>
          <cell r="BV231">
            <v>0</v>
          </cell>
          <cell r="BW231">
            <v>-5828.544814647561</v>
          </cell>
          <cell r="BX231">
            <v>1522350.268304399</v>
          </cell>
          <cell r="BY231">
            <v>3719.001799765108</v>
          </cell>
          <cell r="BZ231" t="str">
            <v>Y</v>
          </cell>
          <cell r="CA231">
            <v>3740.4183496422579</v>
          </cell>
          <cell r="CB231">
            <v>3.6805157309250491E-2</v>
          </cell>
          <cell r="CC231">
            <v>0</v>
          </cell>
          <cell r="CD231">
            <v>1522350.268304399</v>
          </cell>
        </row>
        <row r="232">
          <cell r="A232">
            <v>455</v>
          </cell>
          <cell r="B232" t="str">
            <v>Recoupment Academy</v>
          </cell>
          <cell r="C232">
            <v>143624</v>
          </cell>
          <cell r="D232">
            <v>9353320</v>
          </cell>
          <cell r="E232" t="str">
            <v>St Felix Roman Catholic Primary School, Haverhill</v>
          </cell>
          <cell r="F232">
            <v>278</v>
          </cell>
          <cell r="G232">
            <v>278</v>
          </cell>
          <cell r="H232">
            <v>0</v>
          </cell>
          <cell r="I232">
            <v>771116.4</v>
          </cell>
          <cell r="J232">
            <v>0</v>
          </cell>
          <cell r="K232">
            <v>0</v>
          </cell>
          <cell r="L232">
            <v>5720.0000000000064</v>
          </cell>
          <cell r="M232">
            <v>0</v>
          </cell>
          <cell r="N232">
            <v>12009.6</v>
          </cell>
          <cell r="O232">
            <v>0</v>
          </cell>
          <cell r="P232">
            <v>7655.0724637681242</v>
          </cell>
          <cell r="Q232">
            <v>7735.6521739130267</v>
          </cell>
          <cell r="R232">
            <v>0</v>
          </cell>
          <cell r="S232">
            <v>0</v>
          </cell>
          <cell r="T232">
            <v>0</v>
          </cell>
          <cell r="U232">
            <v>0</v>
          </cell>
          <cell r="V232">
            <v>0</v>
          </cell>
          <cell r="W232">
            <v>0</v>
          </cell>
          <cell r="X232">
            <v>0</v>
          </cell>
          <cell r="Y232">
            <v>0</v>
          </cell>
          <cell r="Z232">
            <v>0</v>
          </cell>
          <cell r="AA232">
            <v>0</v>
          </cell>
          <cell r="AB232">
            <v>31753.657587548569</v>
          </cell>
          <cell r="AC232">
            <v>0</v>
          </cell>
          <cell r="AD232">
            <v>0</v>
          </cell>
          <cell r="AE232">
            <v>98478.454183266906</v>
          </cell>
          <cell r="AF232">
            <v>0</v>
          </cell>
          <cell r="AG232">
            <v>0</v>
          </cell>
          <cell r="AH232">
            <v>0</v>
          </cell>
          <cell r="AI232">
            <v>110000</v>
          </cell>
          <cell r="AJ232">
            <v>0</v>
          </cell>
          <cell r="AK232">
            <v>0</v>
          </cell>
          <cell r="AL232">
            <v>0</v>
          </cell>
          <cell r="AM232">
            <v>6385.68084</v>
          </cell>
          <cell r="AN232">
            <v>0</v>
          </cell>
          <cell r="AO232">
            <v>0</v>
          </cell>
          <cell r="AP232">
            <v>0</v>
          </cell>
          <cell r="AQ232">
            <v>0</v>
          </cell>
          <cell r="AR232">
            <v>0</v>
          </cell>
          <cell r="AS232">
            <v>0</v>
          </cell>
          <cell r="AT232">
            <v>0</v>
          </cell>
          <cell r="AU232">
            <v>0</v>
          </cell>
          <cell r="AV232">
            <v>771116.4</v>
          </cell>
          <cell r="AW232">
            <v>163352.43640849664</v>
          </cell>
          <cell r="AX232">
            <v>116385.68084</v>
          </cell>
          <cell r="AY232">
            <v>125037.61650210748</v>
          </cell>
          <cell r="AZ232">
            <v>1050854.5172484966</v>
          </cell>
          <cell r="BA232">
            <v>1044468.8364084966</v>
          </cell>
          <cell r="BB232">
            <v>3500</v>
          </cell>
          <cell r="BC232">
            <v>973000</v>
          </cell>
          <cell r="BD232">
            <v>0</v>
          </cell>
          <cell r="BE232">
            <v>0</v>
          </cell>
          <cell r="BF232">
            <v>1050854.5172484966</v>
          </cell>
          <cell r="BG232" t="str">
            <v/>
          </cell>
          <cell r="BH232" t="str">
            <v/>
          </cell>
          <cell r="BI232" t="str">
            <v/>
          </cell>
          <cell r="BJ232" t="str">
            <v/>
          </cell>
          <cell r="BK232" t="str">
            <v/>
          </cell>
          <cell r="BL232">
            <v>1050854.5172484966</v>
          </cell>
          <cell r="BM232">
            <v>1050854.5172484966</v>
          </cell>
          <cell r="BN232">
            <v>0</v>
          </cell>
          <cell r="BO232">
            <v>979385.68084000004</v>
          </cell>
          <cell r="BP232">
            <v>863000</v>
          </cell>
          <cell r="BQ232">
            <v>934468.8364084966</v>
          </cell>
          <cell r="BR232">
            <v>3361.3986921168944</v>
          </cell>
          <cell r="BS232">
            <v>3204.3748150000001</v>
          </cell>
          <cell r="BT232">
            <v>4.9002968186446144E-2</v>
          </cell>
          <cell r="BU232">
            <v>-4.8090189898037207E-3</v>
          </cell>
          <cell r="BV232">
            <v>0</v>
          </cell>
          <cell r="BW232">
            <v>-4283.9520153478925</v>
          </cell>
          <cell r="BX232">
            <v>1046570.5652331488</v>
          </cell>
          <cell r="BY232">
            <v>3741.6722460185206</v>
          </cell>
          <cell r="BZ232" t="str">
            <v>Y</v>
          </cell>
          <cell r="CA232">
            <v>3764.6423209825493</v>
          </cell>
          <cell r="CB232">
            <v>4.8101265666388837E-2</v>
          </cell>
          <cell r="CC232">
            <v>0</v>
          </cell>
          <cell r="CD232">
            <v>1046570.5652331488</v>
          </cell>
        </row>
        <row r="233">
          <cell r="A233">
            <v>457</v>
          </cell>
          <cell r="B233">
            <v>0</v>
          </cell>
          <cell r="C233">
            <v>124702</v>
          </cell>
          <cell r="D233">
            <v>9353036</v>
          </cell>
          <cell r="E233" t="str">
            <v>Honington Church of England Voluntary Controlled Primary School</v>
          </cell>
          <cell r="F233">
            <v>169</v>
          </cell>
          <cell r="G233">
            <v>169</v>
          </cell>
          <cell r="H233">
            <v>0</v>
          </cell>
          <cell r="I233">
            <v>468772.2</v>
          </cell>
          <cell r="J233">
            <v>0</v>
          </cell>
          <cell r="K233">
            <v>0</v>
          </cell>
          <cell r="L233">
            <v>5279.9999999999991</v>
          </cell>
          <cell r="M233">
            <v>0</v>
          </cell>
          <cell r="N233">
            <v>9289.9401197604784</v>
          </cell>
          <cell r="O233">
            <v>0</v>
          </cell>
          <cell r="P233">
            <v>599.99999999999909</v>
          </cell>
          <cell r="Q233">
            <v>479.9999999999992</v>
          </cell>
          <cell r="R233">
            <v>1799.999999999997</v>
          </cell>
          <cell r="S233">
            <v>0</v>
          </cell>
          <cell r="T233">
            <v>0</v>
          </cell>
          <cell r="U233">
            <v>0</v>
          </cell>
          <cell r="V233">
            <v>0</v>
          </cell>
          <cell r="W233">
            <v>0</v>
          </cell>
          <cell r="X233">
            <v>0</v>
          </cell>
          <cell r="Y233">
            <v>0</v>
          </cell>
          <cell r="Z233">
            <v>0</v>
          </cell>
          <cell r="AA233">
            <v>0</v>
          </cell>
          <cell r="AB233">
            <v>1878.4532374100686</v>
          </cell>
          <cell r="AC233">
            <v>0</v>
          </cell>
          <cell r="AD233">
            <v>0</v>
          </cell>
          <cell r="AE233">
            <v>46500.999999999956</v>
          </cell>
          <cell r="AF233">
            <v>0</v>
          </cell>
          <cell r="AG233">
            <v>0</v>
          </cell>
          <cell r="AH233">
            <v>0</v>
          </cell>
          <cell r="AI233">
            <v>110000</v>
          </cell>
          <cell r="AJ233">
            <v>0</v>
          </cell>
          <cell r="AK233">
            <v>0</v>
          </cell>
          <cell r="AL233">
            <v>0</v>
          </cell>
          <cell r="AM233">
            <v>16065.84</v>
          </cell>
          <cell r="AN233">
            <v>0</v>
          </cell>
          <cell r="AO233">
            <v>0</v>
          </cell>
          <cell r="AP233">
            <v>0</v>
          </cell>
          <cell r="AQ233">
            <v>0</v>
          </cell>
          <cell r="AR233">
            <v>0</v>
          </cell>
          <cell r="AS233">
            <v>0</v>
          </cell>
          <cell r="AT233">
            <v>0</v>
          </cell>
          <cell r="AU233">
            <v>0</v>
          </cell>
          <cell r="AV233">
            <v>468772.2</v>
          </cell>
          <cell r="AW233">
            <v>65829.393357170498</v>
          </cell>
          <cell r="AX233">
            <v>126065.84</v>
          </cell>
          <cell r="AY233">
            <v>65224.970059880194</v>
          </cell>
          <cell r="AZ233">
            <v>660667.43335717043</v>
          </cell>
          <cell r="BA233">
            <v>644601.59335717047</v>
          </cell>
          <cell r="BB233">
            <v>3500</v>
          </cell>
          <cell r="BC233">
            <v>591500</v>
          </cell>
          <cell r="BD233">
            <v>0</v>
          </cell>
          <cell r="BE233">
            <v>0</v>
          </cell>
          <cell r="BF233">
            <v>660667.43335717043</v>
          </cell>
          <cell r="BG233" t="str">
            <v/>
          </cell>
          <cell r="BH233" t="str">
            <v/>
          </cell>
          <cell r="BI233" t="str">
            <v/>
          </cell>
          <cell r="BJ233" t="str">
            <v/>
          </cell>
          <cell r="BK233" t="str">
            <v/>
          </cell>
          <cell r="BL233">
            <v>660667.43335717043</v>
          </cell>
          <cell r="BM233">
            <v>660667.43335717043</v>
          </cell>
          <cell r="BN233">
            <v>0</v>
          </cell>
          <cell r="BO233">
            <v>607565.84</v>
          </cell>
          <cell r="BP233">
            <v>481499.99999999994</v>
          </cell>
          <cell r="BQ233">
            <v>534601.59335717047</v>
          </cell>
          <cell r="BR233">
            <v>3163.3230376163933</v>
          </cell>
          <cell r="BS233">
            <v>3052.28595497076</v>
          </cell>
          <cell r="BT233">
            <v>3.6378335543825871E-2</v>
          </cell>
          <cell r="BU233">
            <v>-3.5700716287651027E-3</v>
          </cell>
          <cell r="BV233">
            <v>0</v>
          </cell>
          <cell r="BW233">
            <v>-1841.5726339315631</v>
          </cell>
          <cell r="BX233">
            <v>658825.8607232389</v>
          </cell>
          <cell r="BY233">
            <v>3803.313732090171</v>
          </cell>
          <cell r="BZ233" t="str">
            <v>Y</v>
          </cell>
          <cell r="CA233">
            <v>3898.3778741020055</v>
          </cell>
          <cell r="CB233">
            <v>2.8324580766161844E-2</v>
          </cell>
          <cell r="CC233">
            <v>-4493.71</v>
          </cell>
          <cell r="CD233">
            <v>654332.15072323894</v>
          </cell>
        </row>
        <row r="234">
          <cell r="A234">
            <v>458</v>
          </cell>
          <cell r="B234">
            <v>0</v>
          </cell>
          <cell r="C234">
            <v>124703</v>
          </cell>
          <cell r="D234">
            <v>9353037</v>
          </cell>
          <cell r="E234" t="str">
            <v>Hopton Church of England Voluntary Controlled Primary School</v>
          </cell>
          <cell r="F234">
            <v>87</v>
          </cell>
          <cell r="G234">
            <v>87</v>
          </cell>
          <cell r="H234">
            <v>0</v>
          </cell>
          <cell r="I234">
            <v>241320.6</v>
          </cell>
          <cell r="J234">
            <v>0</v>
          </cell>
          <cell r="K234">
            <v>0</v>
          </cell>
          <cell r="L234">
            <v>1760.0000000000011</v>
          </cell>
          <cell r="M234">
            <v>0</v>
          </cell>
          <cell r="N234">
            <v>5872.5</v>
          </cell>
          <cell r="O234">
            <v>0</v>
          </cell>
          <cell r="P234">
            <v>202.32558139534908</v>
          </cell>
          <cell r="Q234">
            <v>0</v>
          </cell>
          <cell r="R234">
            <v>0</v>
          </cell>
          <cell r="S234">
            <v>0</v>
          </cell>
          <cell r="T234">
            <v>0</v>
          </cell>
          <cell r="U234">
            <v>0</v>
          </cell>
          <cell r="V234">
            <v>0</v>
          </cell>
          <cell r="W234">
            <v>0</v>
          </cell>
          <cell r="X234">
            <v>0</v>
          </cell>
          <cell r="Y234">
            <v>0</v>
          </cell>
          <cell r="Z234">
            <v>0</v>
          </cell>
          <cell r="AA234">
            <v>0</v>
          </cell>
          <cell r="AB234">
            <v>605.47297297297234</v>
          </cell>
          <cell r="AC234">
            <v>0</v>
          </cell>
          <cell r="AD234">
            <v>0</v>
          </cell>
          <cell r="AE234">
            <v>27168.166666666708</v>
          </cell>
          <cell r="AF234">
            <v>0</v>
          </cell>
          <cell r="AG234">
            <v>0</v>
          </cell>
          <cell r="AH234">
            <v>0</v>
          </cell>
          <cell r="AI234">
            <v>110000</v>
          </cell>
          <cell r="AJ234">
            <v>0</v>
          </cell>
          <cell r="AK234">
            <v>0</v>
          </cell>
          <cell r="AL234">
            <v>0</v>
          </cell>
          <cell r="AM234">
            <v>8243.3804600000003</v>
          </cell>
          <cell r="AN234">
            <v>0</v>
          </cell>
          <cell r="AO234">
            <v>0</v>
          </cell>
          <cell r="AP234">
            <v>0</v>
          </cell>
          <cell r="AQ234">
            <v>0</v>
          </cell>
          <cell r="AR234">
            <v>0</v>
          </cell>
          <cell r="AS234">
            <v>0</v>
          </cell>
          <cell r="AT234">
            <v>0</v>
          </cell>
          <cell r="AU234">
            <v>0</v>
          </cell>
          <cell r="AV234">
            <v>241320.6</v>
          </cell>
          <cell r="AW234">
            <v>35608.465221035032</v>
          </cell>
          <cell r="AX234">
            <v>118243.38046</v>
          </cell>
          <cell r="AY234">
            <v>41084.57945736438</v>
          </cell>
          <cell r="AZ234">
            <v>395172.44568103505</v>
          </cell>
          <cell r="BA234">
            <v>386929.06522103504</v>
          </cell>
          <cell r="BB234">
            <v>3500</v>
          </cell>
          <cell r="BC234">
            <v>304500</v>
          </cell>
          <cell r="BD234">
            <v>0</v>
          </cell>
          <cell r="BE234">
            <v>0</v>
          </cell>
          <cell r="BF234">
            <v>395172.44568103505</v>
          </cell>
          <cell r="BG234" t="str">
            <v/>
          </cell>
          <cell r="BH234" t="str">
            <v/>
          </cell>
          <cell r="BI234" t="str">
            <v/>
          </cell>
          <cell r="BJ234" t="str">
            <v/>
          </cell>
          <cell r="BK234" t="str">
            <v/>
          </cell>
          <cell r="BL234">
            <v>395172.44568103505</v>
          </cell>
          <cell r="BM234">
            <v>395172.44568103505</v>
          </cell>
          <cell r="BN234">
            <v>0</v>
          </cell>
          <cell r="BO234">
            <v>312743.38046000001</v>
          </cell>
          <cell r="BP234">
            <v>194500</v>
          </cell>
          <cell r="BQ234">
            <v>276929.06522103504</v>
          </cell>
          <cell r="BR234">
            <v>3183.092703690058</v>
          </cell>
          <cell r="BS234">
            <v>3040.768130927835</v>
          </cell>
          <cell r="BT234">
            <v>4.6805467116887725E-2</v>
          </cell>
          <cell r="BU234">
            <v>-4.5933621680901452E-3</v>
          </cell>
          <cell r="BV234">
            <v>0</v>
          </cell>
          <cell r="BW234">
            <v>-1215.1593886248147</v>
          </cell>
          <cell r="BX234">
            <v>393957.28629241022</v>
          </cell>
          <cell r="BY234">
            <v>4433.4931704874734</v>
          </cell>
          <cell r="BZ234" t="str">
            <v>Y</v>
          </cell>
          <cell r="CA234">
            <v>4528.2446700277042</v>
          </cell>
          <cell r="CB234">
            <v>6.3481832461399934E-2</v>
          </cell>
          <cell r="CC234">
            <v>-2313.33</v>
          </cell>
          <cell r="CD234">
            <v>391643.95629241021</v>
          </cell>
        </row>
        <row r="235">
          <cell r="A235">
            <v>460</v>
          </cell>
          <cell r="B235">
            <v>0</v>
          </cell>
          <cell r="C235">
            <v>124538</v>
          </cell>
          <cell r="D235">
            <v>9352012</v>
          </cell>
          <cell r="E235" t="str">
            <v>Hundon Community Primary School</v>
          </cell>
          <cell r="F235">
            <v>84</v>
          </cell>
          <cell r="G235">
            <v>84</v>
          </cell>
          <cell r="H235">
            <v>0</v>
          </cell>
          <cell r="I235">
            <v>232999.2</v>
          </cell>
          <cell r="J235">
            <v>0</v>
          </cell>
          <cell r="K235">
            <v>0</v>
          </cell>
          <cell r="L235">
            <v>2639.9999999999986</v>
          </cell>
          <cell r="M235">
            <v>0</v>
          </cell>
          <cell r="N235">
            <v>4930.4347826086951</v>
          </cell>
          <cell r="O235">
            <v>0</v>
          </cell>
          <cell r="P235">
            <v>599.99999999999977</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29760.640000000029</v>
          </cell>
          <cell r="AF235">
            <v>0</v>
          </cell>
          <cell r="AG235">
            <v>0</v>
          </cell>
          <cell r="AH235">
            <v>0</v>
          </cell>
          <cell r="AI235">
            <v>110000</v>
          </cell>
          <cell r="AJ235">
            <v>21962.616822429904</v>
          </cell>
          <cell r="AK235">
            <v>0</v>
          </cell>
          <cell r="AL235">
            <v>0</v>
          </cell>
          <cell r="AM235">
            <v>7603.68</v>
          </cell>
          <cell r="AN235">
            <v>0</v>
          </cell>
          <cell r="AO235">
            <v>0</v>
          </cell>
          <cell r="AP235">
            <v>0</v>
          </cell>
          <cell r="AQ235">
            <v>0</v>
          </cell>
          <cell r="AR235">
            <v>0</v>
          </cell>
          <cell r="AS235">
            <v>0</v>
          </cell>
          <cell r="AT235">
            <v>0</v>
          </cell>
          <cell r="AU235">
            <v>0</v>
          </cell>
          <cell r="AV235">
            <v>232999.2</v>
          </cell>
          <cell r="AW235">
            <v>37931.074782608724</v>
          </cell>
          <cell r="AX235">
            <v>139566.2968224299</v>
          </cell>
          <cell r="AY235">
            <v>43844.857391304373</v>
          </cell>
          <cell r="AZ235">
            <v>410496.5716050386</v>
          </cell>
          <cell r="BA235">
            <v>402892.8916050386</v>
          </cell>
          <cell r="BB235">
            <v>3500</v>
          </cell>
          <cell r="BC235">
            <v>294000</v>
          </cell>
          <cell r="BD235">
            <v>0</v>
          </cell>
          <cell r="BE235">
            <v>0</v>
          </cell>
          <cell r="BF235">
            <v>410496.5716050386</v>
          </cell>
          <cell r="BG235" t="str">
            <v/>
          </cell>
          <cell r="BH235" t="str">
            <v/>
          </cell>
          <cell r="BI235" t="str">
            <v/>
          </cell>
          <cell r="BJ235" t="str">
            <v/>
          </cell>
          <cell r="BK235" t="str">
            <v/>
          </cell>
          <cell r="BL235">
            <v>410496.5716050386</v>
          </cell>
          <cell r="BM235">
            <v>410496.5716050386</v>
          </cell>
          <cell r="BN235">
            <v>0</v>
          </cell>
          <cell r="BO235">
            <v>301603.68</v>
          </cell>
          <cell r="BP235">
            <v>162037.3831775701</v>
          </cell>
          <cell r="BQ235">
            <v>270930.27478260867</v>
          </cell>
          <cell r="BR235">
            <v>3225.3604140786747</v>
          </cell>
          <cell r="BS235">
            <v>2963.7576671475013</v>
          </cell>
          <cell r="BT235">
            <v>8.8267252694433571E-2</v>
          </cell>
          <cell r="BU235">
            <v>-8.6623098578494356E-3</v>
          </cell>
          <cell r="BV235">
            <v>0</v>
          </cell>
          <cell r="BW235">
            <v>-2156.5309295383263</v>
          </cell>
          <cell r="BX235">
            <v>408340.04067550029</v>
          </cell>
          <cell r="BY235">
            <v>4770.6709604226226</v>
          </cell>
          <cell r="BZ235" t="str">
            <v>Y</v>
          </cell>
          <cell r="CA235">
            <v>4861.1909604226221</v>
          </cell>
          <cell r="CB235">
            <v>8.5328680377948274E-2</v>
          </cell>
          <cell r="CC235">
            <v>-2233.56</v>
          </cell>
          <cell r="CD235">
            <v>406106.48067550029</v>
          </cell>
        </row>
        <row r="236">
          <cell r="A236">
            <v>461</v>
          </cell>
          <cell r="B236">
            <v>0</v>
          </cell>
          <cell r="C236">
            <v>124678</v>
          </cell>
          <cell r="D236">
            <v>9352921</v>
          </cell>
          <cell r="E236" t="str">
            <v>Ickworth Park Primary School</v>
          </cell>
          <cell r="F236">
            <v>221</v>
          </cell>
          <cell r="G236">
            <v>221</v>
          </cell>
          <cell r="H236">
            <v>0</v>
          </cell>
          <cell r="I236">
            <v>613009.80000000005</v>
          </cell>
          <cell r="J236">
            <v>0</v>
          </cell>
          <cell r="K236">
            <v>0</v>
          </cell>
          <cell r="L236">
            <v>4840</v>
          </cell>
          <cell r="M236">
            <v>0</v>
          </cell>
          <cell r="N236">
            <v>7215.9069767441861</v>
          </cell>
          <cell r="O236">
            <v>0</v>
          </cell>
          <cell r="P236">
            <v>201.82648401826481</v>
          </cell>
          <cell r="Q236">
            <v>0</v>
          </cell>
          <cell r="R236">
            <v>1816.4383561643835</v>
          </cell>
          <cell r="S236">
            <v>0</v>
          </cell>
          <cell r="T236">
            <v>0</v>
          </cell>
          <cell r="U236">
            <v>0</v>
          </cell>
          <cell r="V236">
            <v>0</v>
          </cell>
          <cell r="W236">
            <v>0</v>
          </cell>
          <cell r="X236">
            <v>0</v>
          </cell>
          <cell r="Y236">
            <v>0</v>
          </cell>
          <cell r="Z236">
            <v>0</v>
          </cell>
          <cell r="AA236">
            <v>0</v>
          </cell>
          <cell r="AB236">
            <v>3575.3403141361223</v>
          </cell>
          <cell r="AC236">
            <v>0</v>
          </cell>
          <cell r="AD236">
            <v>0</v>
          </cell>
          <cell r="AE236">
            <v>51936.181818181794</v>
          </cell>
          <cell r="AF236">
            <v>0</v>
          </cell>
          <cell r="AG236">
            <v>0</v>
          </cell>
          <cell r="AH236">
            <v>0</v>
          </cell>
          <cell r="AI236">
            <v>110000</v>
          </cell>
          <cell r="AJ236">
            <v>0</v>
          </cell>
          <cell r="AK236">
            <v>0</v>
          </cell>
          <cell r="AL236">
            <v>0</v>
          </cell>
          <cell r="AM236">
            <v>17905.439999999999</v>
          </cell>
          <cell r="AN236">
            <v>0</v>
          </cell>
          <cell r="AO236">
            <v>0</v>
          </cell>
          <cell r="AP236">
            <v>0</v>
          </cell>
          <cell r="AQ236">
            <v>0</v>
          </cell>
          <cell r="AR236">
            <v>0</v>
          </cell>
          <cell r="AS236">
            <v>0</v>
          </cell>
          <cell r="AT236">
            <v>0</v>
          </cell>
          <cell r="AU236">
            <v>0</v>
          </cell>
          <cell r="AV236">
            <v>613009.80000000005</v>
          </cell>
          <cell r="AW236">
            <v>69585.693949244756</v>
          </cell>
          <cell r="AX236">
            <v>127905.44</v>
          </cell>
          <cell r="AY236">
            <v>68972.267726645208</v>
          </cell>
          <cell r="AZ236">
            <v>810500.93394924491</v>
          </cell>
          <cell r="BA236">
            <v>792595.49394924496</v>
          </cell>
          <cell r="BB236">
            <v>3500</v>
          </cell>
          <cell r="BC236">
            <v>773500</v>
          </cell>
          <cell r="BD236">
            <v>0</v>
          </cell>
          <cell r="BE236">
            <v>0</v>
          </cell>
          <cell r="BF236">
            <v>810500.93394924491</v>
          </cell>
          <cell r="BG236" t="str">
            <v/>
          </cell>
          <cell r="BH236" t="str">
            <v/>
          </cell>
          <cell r="BI236" t="str">
            <v/>
          </cell>
          <cell r="BJ236" t="str">
            <v/>
          </cell>
          <cell r="BK236" t="str">
            <v/>
          </cell>
          <cell r="BL236">
            <v>810500.93394924491</v>
          </cell>
          <cell r="BM236">
            <v>810500.93394924467</v>
          </cell>
          <cell r="BN236">
            <v>0</v>
          </cell>
          <cell r="BO236">
            <v>791405.44</v>
          </cell>
          <cell r="BP236">
            <v>663500</v>
          </cell>
          <cell r="BQ236">
            <v>682595.49394924496</v>
          </cell>
          <cell r="BR236">
            <v>3088.6673934354976</v>
          </cell>
          <cell r="BS236">
            <v>2952.6745222727272</v>
          </cell>
          <cell r="BT236">
            <v>4.605752179488249E-2</v>
          </cell>
          <cell r="BU236">
            <v>-4.519960833640921E-3</v>
          </cell>
          <cell r="BV236">
            <v>0</v>
          </cell>
          <cell r="BW236">
            <v>-2949.4600761308338</v>
          </cell>
          <cell r="BX236">
            <v>807551.4738731141</v>
          </cell>
          <cell r="BY236">
            <v>3573.0589768014215</v>
          </cell>
          <cell r="BZ236" t="str">
            <v>Y</v>
          </cell>
          <cell r="CA236">
            <v>3654.0790672991589</v>
          </cell>
          <cell r="CB236">
            <v>3.3355682813833054E-2</v>
          </cell>
          <cell r="CC236">
            <v>-5876.39</v>
          </cell>
          <cell r="CD236">
            <v>801675.08387311408</v>
          </cell>
        </row>
        <row r="237">
          <cell r="A237">
            <v>464</v>
          </cell>
          <cell r="B237" t="str">
            <v>Recoupment Academy</v>
          </cell>
          <cell r="C237">
            <v>145234</v>
          </cell>
          <cell r="D237">
            <v>9352212</v>
          </cell>
          <cell r="E237" t="str">
            <v>Ixworth Church of England Primary School</v>
          </cell>
          <cell r="F237">
            <v>161</v>
          </cell>
          <cell r="G237">
            <v>161</v>
          </cell>
          <cell r="H237">
            <v>0</v>
          </cell>
          <cell r="I237">
            <v>446581.80000000005</v>
          </cell>
          <cell r="J237">
            <v>0</v>
          </cell>
          <cell r="K237">
            <v>0</v>
          </cell>
          <cell r="L237">
            <v>5279.9999999999982</v>
          </cell>
          <cell r="M237">
            <v>0</v>
          </cell>
          <cell r="N237">
            <v>12420</v>
          </cell>
          <cell r="O237">
            <v>0</v>
          </cell>
          <cell r="P237">
            <v>199.99999999999994</v>
          </cell>
          <cell r="Q237">
            <v>0</v>
          </cell>
          <cell r="R237">
            <v>359.99999999999989</v>
          </cell>
          <cell r="S237">
            <v>0</v>
          </cell>
          <cell r="T237">
            <v>0</v>
          </cell>
          <cell r="U237">
            <v>0</v>
          </cell>
          <cell r="V237">
            <v>0</v>
          </cell>
          <cell r="W237">
            <v>0</v>
          </cell>
          <cell r="X237">
            <v>0</v>
          </cell>
          <cell r="Y237">
            <v>0</v>
          </cell>
          <cell r="Z237">
            <v>0</v>
          </cell>
          <cell r="AA237">
            <v>0</v>
          </cell>
          <cell r="AB237">
            <v>596.5107913669068</v>
          </cell>
          <cell r="AC237">
            <v>0</v>
          </cell>
          <cell r="AD237">
            <v>0</v>
          </cell>
          <cell r="AE237">
            <v>50078.000000000073</v>
          </cell>
          <cell r="AF237">
            <v>0</v>
          </cell>
          <cell r="AG237">
            <v>0</v>
          </cell>
          <cell r="AH237">
            <v>0</v>
          </cell>
          <cell r="AI237">
            <v>110000</v>
          </cell>
          <cell r="AJ237">
            <v>0</v>
          </cell>
          <cell r="AK237">
            <v>0</v>
          </cell>
          <cell r="AL237">
            <v>0</v>
          </cell>
          <cell r="AM237">
            <v>17905.439999999999</v>
          </cell>
          <cell r="AN237">
            <v>0</v>
          </cell>
          <cell r="AO237">
            <v>0</v>
          </cell>
          <cell r="AP237">
            <v>0</v>
          </cell>
          <cell r="AQ237">
            <v>0</v>
          </cell>
          <cell r="AR237">
            <v>0</v>
          </cell>
          <cell r="AS237">
            <v>0</v>
          </cell>
          <cell r="AT237">
            <v>0</v>
          </cell>
          <cell r="AU237">
            <v>0</v>
          </cell>
          <cell r="AV237">
            <v>446581.80000000005</v>
          </cell>
          <cell r="AW237">
            <v>68934.510791366978</v>
          </cell>
          <cell r="AX237">
            <v>127905.44</v>
          </cell>
          <cell r="AY237">
            <v>69207.000000000073</v>
          </cell>
          <cell r="AZ237">
            <v>643421.75079136703</v>
          </cell>
          <cell r="BA237">
            <v>625516.31079136708</v>
          </cell>
          <cell r="BB237">
            <v>3500</v>
          </cell>
          <cell r="BC237">
            <v>563500</v>
          </cell>
          <cell r="BD237">
            <v>0</v>
          </cell>
          <cell r="BE237">
            <v>0</v>
          </cell>
          <cell r="BF237">
            <v>643421.75079136703</v>
          </cell>
          <cell r="BG237" t="str">
            <v/>
          </cell>
          <cell r="BH237" t="str">
            <v/>
          </cell>
          <cell r="BI237" t="str">
            <v/>
          </cell>
          <cell r="BJ237" t="str">
            <v/>
          </cell>
          <cell r="BK237" t="str">
            <v/>
          </cell>
          <cell r="BL237">
            <v>643421.75079136703</v>
          </cell>
          <cell r="BM237">
            <v>643421.75079136703</v>
          </cell>
          <cell r="BN237">
            <v>0</v>
          </cell>
          <cell r="BO237">
            <v>581405.43999999994</v>
          </cell>
          <cell r="BP237">
            <v>453499.99999999994</v>
          </cell>
          <cell r="BQ237">
            <v>515516.31079136702</v>
          </cell>
          <cell r="BR237">
            <v>3201.9646633004163</v>
          </cell>
          <cell r="BS237">
            <v>3024.7073870786517</v>
          </cell>
          <cell r="BT237">
            <v>5.8603115454736517E-2</v>
          </cell>
          <cell r="BU237">
            <v>-5.7511515223161135E-3</v>
          </cell>
          <cell r="BV237">
            <v>0</v>
          </cell>
          <cell r="BW237">
            <v>-2800.6836294950676</v>
          </cell>
          <cell r="BX237">
            <v>640621.06716187194</v>
          </cell>
          <cell r="BY237">
            <v>3867.7989264712546</v>
          </cell>
          <cell r="BZ237" t="str">
            <v>Y</v>
          </cell>
          <cell r="CA237">
            <v>3979.0128395147326</v>
          </cell>
          <cell r="CB237">
            <v>6.3590976584526171E-2</v>
          </cell>
          <cell r="CC237">
            <v>0</v>
          </cell>
          <cell r="CD237">
            <v>640621.06716187194</v>
          </cell>
        </row>
        <row r="238">
          <cell r="A238">
            <v>465</v>
          </cell>
          <cell r="B238" t="str">
            <v>Recoupment Academy</v>
          </cell>
          <cell r="C238">
            <v>139485</v>
          </cell>
          <cell r="D238">
            <v>9352054</v>
          </cell>
          <cell r="E238" t="str">
            <v>Kedington Primary Academy</v>
          </cell>
          <cell r="F238">
            <v>203</v>
          </cell>
          <cell r="G238">
            <v>203</v>
          </cell>
          <cell r="H238">
            <v>0</v>
          </cell>
          <cell r="I238">
            <v>563081.4</v>
          </cell>
          <cell r="J238">
            <v>0</v>
          </cell>
          <cell r="K238">
            <v>0</v>
          </cell>
          <cell r="L238">
            <v>3520.0000000000009</v>
          </cell>
          <cell r="M238">
            <v>0</v>
          </cell>
          <cell r="N238">
            <v>6264</v>
          </cell>
          <cell r="O238">
            <v>0</v>
          </cell>
          <cell r="P238">
            <v>0</v>
          </cell>
          <cell r="Q238">
            <v>959.99999999999773</v>
          </cell>
          <cell r="R238">
            <v>0</v>
          </cell>
          <cell r="S238">
            <v>0</v>
          </cell>
          <cell r="T238">
            <v>0</v>
          </cell>
          <cell r="U238">
            <v>0</v>
          </cell>
          <cell r="V238">
            <v>0</v>
          </cell>
          <cell r="W238">
            <v>0</v>
          </cell>
          <cell r="X238">
            <v>0</v>
          </cell>
          <cell r="Y238">
            <v>0</v>
          </cell>
          <cell r="Z238">
            <v>0</v>
          </cell>
          <cell r="AA238">
            <v>0</v>
          </cell>
          <cell r="AB238">
            <v>594.00568181818164</v>
          </cell>
          <cell r="AC238">
            <v>0</v>
          </cell>
          <cell r="AD238">
            <v>0</v>
          </cell>
          <cell r="AE238">
            <v>55402.852272727359</v>
          </cell>
          <cell r="AF238">
            <v>0</v>
          </cell>
          <cell r="AG238">
            <v>0</v>
          </cell>
          <cell r="AH238">
            <v>0</v>
          </cell>
          <cell r="AI238">
            <v>110000</v>
          </cell>
          <cell r="AJ238">
            <v>0</v>
          </cell>
          <cell r="AK238">
            <v>0</v>
          </cell>
          <cell r="AL238">
            <v>0</v>
          </cell>
          <cell r="AM238">
            <v>4102.2977799999999</v>
          </cell>
          <cell r="AN238">
            <v>0</v>
          </cell>
          <cell r="AO238">
            <v>0</v>
          </cell>
          <cell r="AP238">
            <v>0</v>
          </cell>
          <cell r="AQ238">
            <v>0</v>
          </cell>
          <cell r="AR238">
            <v>0</v>
          </cell>
          <cell r="AS238">
            <v>0</v>
          </cell>
          <cell r="AT238">
            <v>0</v>
          </cell>
          <cell r="AU238">
            <v>0</v>
          </cell>
          <cell r="AV238">
            <v>563081.4</v>
          </cell>
          <cell r="AW238">
            <v>66740.857954545543</v>
          </cell>
          <cell r="AX238">
            <v>114102.29777999999</v>
          </cell>
          <cell r="AY238">
            <v>70773.852272727352</v>
          </cell>
          <cell r="AZ238">
            <v>743924.55573454557</v>
          </cell>
          <cell r="BA238">
            <v>739822.25795454555</v>
          </cell>
          <cell r="BB238">
            <v>3500</v>
          </cell>
          <cell r="BC238">
            <v>710500</v>
          </cell>
          <cell r="BD238">
            <v>0</v>
          </cell>
          <cell r="BE238">
            <v>0</v>
          </cell>
          <cell r="BF238">
            <v>743924.55573454557</v>
          </cell>
          <cell r="BG238" t="str">
            <v/>
          </cell>
          <cell r="BH238" t="str">
            <v/>
          </cell>
          <cell r="BI238" t="str">
            <v/>
          </cell>
          <cell r="BJ238" t="str">
            <v/>
          </cell>
          <cell r="BK238" t="str">
            <v/>
          </cell>
          <cell r="BL238">
            <v>743924.55573454557</v>
          </cell>
          <cell r="BM238">
            <v>743924.55573454569</v>
          </cell>
          <cell r="BN238">
            <v>0</v>
          </cell>
          <cell r="BO238">
            <v>714602.29778000002</v>
          </cell>
          <cell r="BP238">
            <v>600500</v>
          </cell>
          <cell r="BQ238">
            <v>629822.25795454555</v>
          </cell>
          <cell r="BR238">
            <v>3102.5726992834757</v>
          </cell>
          <cell r="BS238">
            <v>2937.2045985576924</v>
          </cell>
          <cell r="BT238">
            <v>5.6301185422012109E-2</v>
          </cell>
          <cell r="BU238">
            <v>-5.5252463241156286E-3</v>
          </cell>
          <cell r="BV238">
            <v>0</v>
          </cell>
          <cell r="BW238">
            <v>-3294.4421190053513</v>
          </cell>
          <cell r="BX238">
            <v>740630.11361554021</v>
          </cell>
          <cell r="BY238">
            <v>3628.215841554385</v>
          </cell>
          <cell r="BZ238" t="str">
            <v>Y</v>
          </cell>
          <cell r="CA238">
            <v>3648.424205002661</v>
          </cell>
          <cell r="CB238">
            <v>4.6788839220324618E-2</v>
          </cell>
          <cell r="CC238">
            <v>0</v>
          </cell>
          <cell r="CD238">
            <v>740630.11361554021</v>
          </cell>
        </row>
        <row r="239">
          <cell r="A239">
            <v>466</v>
          </cell>
          <cell r="B239">
            <v>0</v>
          </cell>
          <cell r="C239">
            <v>124539</v>
          </cell>
          <cell r="D239">
            <v>9352013</v>
          </cell>
          <cell r="E239" t="str">
            <v>Lakenheath Community Primary School</v>
          </cell>
          <cell r="F239">
            <v>288</v>
          </cell>
          <cell r="G239">
            <v>288</v>
          </cell>
          <cell r="H239">
            <v>0</v>
          </cell>
          <cell r="I239">
            <v>798854.4</v>
          </cell>
          <cell r="J239">
            <v>0</v>
          </cell>
          <cell r="K239">
            <v>0</v>
          </cell>
          <cell r="L239">
            <v>12759.999999999944</v>
          </cell>
          <cell r="M239">
            <v>0</v>
          </cell>
          <cell r="N239">
            <v>35345.454545454544</v>
          </cell>
          <cell r="O239">
            <v>0</v>
          </cell>
          <cell r="P239">
            <v>399.99999999999972</v>
          </cell>
          <cell r="Q239">
            <v>0</v>
          </cell>
          <cell r="R239">
            <v>0</v>
          </cell>
          <cell r="S239">
            <v>0</v>
          </cell>
          <cell r="T239">
            <v>0</v>
          </cell>
          <cell r="U239">
            <v>0</v>
          </cell>
          <cell r="V239">
            <v>0</v>
          </cell>
          <cell r="W239">
            <v>0</v>
          </cell>
          <cell r="X239">
            <v>0</v>
          </cell>
          <cell r="Y239">
            <v>0</v>
          </cell>
          <cell r="Z239">
            <v>0</v>
          </cell>
          <cell r="AA239">
            <v>0</v>
          </cell>
          <cell r="AB239">
            <v>2441.4814814814754</v>
          </cell>
          <cell r="AC239">
            <v>0</v>
          </cell>
          <cell r="AD239">
            <v>0</v>
          </cell>
          <cell r="AE239">
            <v>101022.1016949153</v>
          </cell>
          <cell r="AF239">
            <v>0</v>
          </cell>
          <cell r="AG239">
            <v>0</v>
          </cell>
          <cell r="AH239">
            <v>0</v>
          </cell>
          <cell r="AI239">
            <v>110000</v>
          </cell>
          <cell r="AJ239">
            <v>0</v>
          </cell>
          <cell r="AK239">
            <v>0</v>
          </cell>
          <cell r="AL239">
            <v>0</v>
          </cell>
          <cell r="AM239">
            <v>15971.550279999999</v>
          </cell>
          <cell r="AN239">
            <v>0</v>
          </cell>
          <cell r="AO239">
            <v>0</v>
          </cell>
          <cell r="AP239">
            <v>0</v>
          </cell>
          <cell r="AQ239">
            <v>0</v>
          </cell>
          <cell r="AR239">
            <v>0</v>
          </cell>
          <cell r="AS239">
            <v>0</v>
          </cell>
          <cell r="AT239">
            <v>0</v>
          </cell>
          <cell r="AU239">
            <v>0</v>
          </cell>
          <cell r="AV239">
            <v>798854.4</v>
          </cell>
          <cell r="AW239">
            <v>151969.03772185126</v>
          </cell>
          <cell r="AX239">
            <v>125971.55028</v>
          </cell>
          <cell r="AY239">
            <v>135273.82896764253</v>
          </cell>
          <cell r="AZ239">
            <v>1076794.9880018514</v>
          </cell>
          <cell r="BA239">
            <v>1060823.4377218513</v>
          </cell>
          <cell r="BB239">
            <v>3500</v>
          </cell>
          <cell r="BC239">
            <v>1008000</v>
          </cell>
          <cell r="BD239">
            <v>0</v>
          </cell>
          <cell r="BE239">
            <v>0</v>
          </cell>
          <cell r="BF239">
            <v>1076794.9880018514</v>
          </cell>
          <cell r="BG239" t="str">
            <v/>
          </cell>
          <cell r="BH239" t="str">
            <v/>
          </cell>
          <cell r="BI239" t="str">
            <v/>
          </cell>
          <cell r="BJ239" t="str">
            <v/>
          </cell>
          <cell r="BK239" t="str">
            <v/>
          </cell>
          <cell r="BL239">
            <v>1076794.9880018514</v>
          </cell>
          <cell r="BM239">
            <v>1076794.9880018514</v>
          </cell>
          <cell r="BN239">
            <v>0</v>
          </cell>
          <cell r="BO239">
            <v>1023971.55028</v>
          </cell>
          <cell r="BP239">
            <v>898000</v>
          </cell>
          <cell r="BQ239">
            <v>950823.4377218514</v>
          </cell>
          <cell r="BR239">
            <v>3301.4702698675396</v>
          </cell>
          <cell r="BS239">
            <v>3131.6936893103448</v>
          </cell>
          <cell r="BT239">
            <v>5.4212383904820111E-2</v>
          </cell>
          <cell r="BU239">
            <v>-5.3202569829825025E-3</v>
          </cell>
          <cell r="BV239">
            <v>0</v>
          </cell>
          <cell r="BW239">
            <v>-4798.4875831052923</v>
          </cell>
          <cell r="BX239">
            <v>1071996.5004187461</v>
          </cell>
          <cell r="BY239">
            <v>3666.7532990928685</v>
          </cell>
          <cell r="BZ239" t="str">
            <v>Y</v>
          </cell>
          <cell r="CA239">
            <v>3722.210070898424</v>
          </cell>
          <cell r="CB239">
            <v>4.4130343215921686E-2</v>
          </cell>
          <cell r="CC239">
            <v>-7657.92</v>
          </cell>
          <cell r="CD239">
            <v>1064338.5804187462</v>
          </cell>
        </row>
        <row r="240">
          <cell r="A240">
            <v>467</v>
          </cell>
          <cell r="B240">
            <v>0</v>
          </cell>
          <cell r="C240">
            <v>124540</v>
          </cell>
          <cell r="D240">
            <v>9352015</v>
          </cell>
          <cell r="E240" t="str">
            <v>Lavenham Community Primary School</v>
          </cell>
          <cell r="F240">
            <v>109</v>
          </cell>
          <cell r="G240">
            <v>109</v>
          </cell>
          <cell r="H240">
            <v>0</v>
          </cell>
          <cell r="I240">
            <v>302344.2</v>
          </cell>
          <cell r="J240">
            <v>0</v>
          </cell>
          <cell r="K240">
            <v>0</v>
          </cell>
          <cell r="L240">
            <v>3519.9999999999982</v>
          </cell>
          <cell r="M240">
            <v>0</v>
          </cell>
          <cell r="N240">
            <v>5995</v>
          </cell>
          <cell r="O240">
            <v>0</v>
          </cell>
          <cell r="P240">
            <v>0</v>
          </cell>
          <cell r="Q240">
            <v>0</v>
          </cell>
          <cell r="R240">
            <v>1799.9999999999991</v>
          </cell>
          <cell r="S240">
            <v>0</v>
          </cell>
          <cell r="T240">
            <v>0</v>
          </cell>
          <cell r="U240">
            <v>0</v>
          </cell>
          <cell r="V240">
            <v>0</v>
          </cell>
          <cell r="W240">
            <v>0</v>
          </cell>
          <cell r="X240">
            <v>0</v>
          </cell>
          <cell r="Y240">
            <v>0</v>
          </cell>
          <cell r="Z240">
            <v>0</v>
          </cell>
          <cell r="AA240">
            <v>0</v>
          </cell>
          <cell r="AB240">
            <v>603.60215053763375</v>
          </cell>
          <cell r="AC240">
            <v>0</v>
          </cell>
          <cell r="AD240">
            <v>0</v>
          </cell>
          <cell r="AE240">
            <v>22034.769230769252</v>
          </cell>
          <cell r="AF240">
            <v>0</v>
          </cell>
          <cell r="AG240">
            <v>0</v>
          </cell>
          <cell r="AH240">
            <v>0</v>
          </cell>
          <cell r="AI240">
            <v>110000</v>
          </cell>
          <cell r="AJ240">
            <v>13618.157543391186</v>
          </cell>
          <cell r="AK240">
            <v>0</v>
          </cell>
          <cell r="AL240">
            <v>0</v>
          </cell>
          <cell r="AM240">
            <v>15242.588339999998</v>
          </cell>
          <cell r="AN240">
            <v>0</v>
          </cell>
          <cell r="AO240">
            <v>0</v>
          </cell>
          <cell r="AP240">
            <v>0</v>
          </cell>
          <cell r="AQ240">
            <v>0</v>
          </cell>
          <cell r="AR240">
            <v>0</v>
          </cell>
          <cell r="AS240">
            <v>0</v>
          </cell>
          <cell r="AT240">
            <v>0</v>
          </cell>
          <cell r="AU240">
            <v>0</v>
          </cell>
          <cell r="AV240">
            <v>302344.2</v>
          </cell>
          <cell r="AW240">
            <v>33953.371381306883</v>
          </cell>
          <cell r="AX240">
            <v>138860.74588339118</v>
          </cell>
          <cell r="AY240">
            <v>37691.269230769249</v>
          </cell>
          <cell r="AZ240">
            <v>475158.3172646981</v>
          </cell>
          <cell r="BA240">
            <v>459915.72892469808</v>
          </cell>
          <cell r="BB240">
            <v>3500</v>
          </cell>
          <cell r="BC240">
            <v>381500</v>
          </cell>
          <cell r="BD240">
            <v>0</v>
          </cell>
          <cell r="BE240">
            <v>0</v>
          </cell>
          <cell r="BF240">
            <v>475158.3172646981</v>
          </cell>
          <cell r="BG240" t="str">
            <v/>
          </cell>
          <cell r="BH240" t="str">
            <v/>
          </cell>
          <cell r="BI240" t="str">
            <v/>
          </cell>
          <cell r="BJ240" t="str">
            <v/>
          </cell>
          <cell r="BK240" t="str">
            <v/>
          </cell>
          <cell r="BL240">
            <v>475158.3172646981</v>
          </cell>
          <cell r="BM240">
            <v>475158.3172646981</v>
          </cell>
          <cell r="BN240">
            <v>0</v>
          </cell>
          <cell r="BO240">
            <v>396742.58834000002</v>
          </cell>
          <cell r="BP240">
            <v>257881.84245660881</v>
          </cell>
          <cell r="BQ240">
            <v>336297.57138130686</v>
          </cell>
          <cell r="BR240">
            <v>3085.2988200119894</v>
          </cell>
          <cell r="BS240">
            <v>2989.4930420434794</v>
          </cell>
          <cell r="BT240">
            <v>3.2047499900859991E-2</v>
          </cell>
          <cell r="BU240">
            <v>-3.1450551120206669E-3</v>
          </cell>
          <cell r="BV240">
            <v>0</v>
          </cell>
          <cell r="BW240">
            <v>-1024.8311207909676</v>
          </cell>
          <cell r="BX240">
            <v>474133.48614390712</v>
          </cell>
          <cell r="BY240">
            <v>4210.0082367330924</v>
          </cell>
          <cell r="BZ240" t="str">
            <v>Y</v>
          </cell>
          <cell r="CA240">
            <v>4349.8484967330933</v>
          </cell>
          <cell r="CB240">
            <v>3.5652903751381526E-2</v>
          </cell>
          <cell r="CC240">
            <v>-2898.31</v>
          </cell>
          <cell r="CD240">
            <v>471235.17614390713</v>
          </cell>
        </row>
        <row r="241">
          <cell r="A241">
            <v>468</v>
          </cell>
          <cell r="B241">
            <v>0</v>
          </cell>
          <cell r="C241">
            <v>124706</v>
          </cell>
          <cell r="D241">
            <v>9353043</v>
          </cell>
          <cell r="E241" t="str">
            <v>All Saints' Church of England Voluntary Controlled Primary School, Lawshall</v>
          </cell>
          <cell r="F241">
            <v>173</v>
          </cell>
          <cell r="G241">
            <v>173</v>
          </cell>
          <cell r="H241">
            <v>0</v>
          </cell>
          <cell r="I241">
            <v>479867.4</v>
          </cell>
          <cell r="J241">
            <v>0</v>
          </cell>
          <cell r="K241">
            <v>0</v>
          </cell>
          <cell r="L241">
            <v>5280.0000000000018</v>
          </cell>
          <cell r="M241">
            <v>0</v>
          </cell>
          <cell r="N241">
            <v>12208.295454545454</v>
          </cell>
          <cell r="O241">
            <v>0</v>
          </cell>
          <cell r="P241">
            <v>809.35672514619966</v>
          </cell>
          <cell r="Q241">
            <v>0</v>
          </cell>
          <cell r="R241">
            <v>364.21052631578959</v>
          </cell>
          <cell r="S241">
            <v>0</v>
          </cell>
          <cell r="T241">
            <v>0</v>
          </cell>
          <cell r="U241">
            <v>0</v>
          </cell>
          <cell r="V241">
            <v>0</v>
          </cell>
          <cell r="W241">
            <v>0</v>
          </cell>
          <cell r="X241">
            <v>0</v>
          </cell>
          <cell r="Y241">
            <v>0</v>
          </cell>
          <cell r="Z241">
            <v>0</v>
          </cell>
          <cell r="AA241">
            <v>0</v>
          </cell>
          <cell r="AB241">
            <v>574.80645161290352</v>
          </cell>
          <cell r="AC241">
            <v>0</v>
          </cell>
          <cell r="AD241">
            <v>0</v>
          </cell>
          <cell r="AE241">
            <v>45396.135135135177</v>
          </cell>
          <cell r="AF241">
            <v>0</v>
          </cell>
          <cell r="AG241">
            <v>0</v>
          </cell>
          <cell r="AH241">
            <v>0</v>
          </cell>
          <cell r="AI241">
            <v>110000</v>
          </cell>
          <cell r="AJ241">
            <v>0</v>
          </cell>
          <cell r="AK241">
            <v>0</v>
          </cell>
          <cell r="AL241">
            <v>0</v>
          </cell>
          <cell r="AM241">
            <v>28805.74452</v>
          </cell>
          <cell r="AN241">
            <v>0</v>
          </cell>
          <cell r="AO241">
            <v>0</v>
          </cell>
          <cell r="AP241">
            <v>0</v>
          </cell>
          <cell r="AQ241">
            <v>0</v>
          </cell>
          <cell r="AR241">
            <v>0</v>
          </cell>
          <cell r="AS241">
            <v>0</v>
          </cell>
          <cell r="AT241">
            <v>0</v>
          </cell>
          <cell r="AU241">
            <v>0</v>
          </cell>
          <cell r="AV241">
            <v>479867.4</v>
          </cell>
          <cell r="AW241">
            <v>64632.804292755529</v>
          </cell>
          <cell r="AX241">
            <v>138805.74452000001</v>
          </cell>
          <cell r="AY241">
            <v>64726.066488138902</v>
          </cell>
          <cell r="AZ241">
            <v>683305.94881275552</v>
          </cell>
          <cell r="BA241">
            <v>654500.20429275557</v>
          </cell>
          <cell r="BB241">
            <v>3500</v>
          </cell>
          <cell r="BC241">
            <v>605500</v>
          </cell>
          <cell r="BD241">
            <v>0</v>
          </cell>
          <cell r="BE241">
            <v>0</v>
          </cell>
          <cell r="BF241">
            <v>683305.94881275552</v>
          </cell>
          <cell r="BG241" t="str">
            <v/>
          </cell>
          <cell r="BH241" t="str">
            <v/>
          </cell>
          <cell r="BI241" t="str">
            <v/>
          </cell>
          <cell r="BJ241" t="str">
            <v/>
          </cell>
          <cell r="BK241" t="str">
            <v/>
          </cell>
          <cell r="BL241">
            <v>683305.94881275552</v>
          </cell>
          <cell r="BM241">
            <v>683305.94881275552</v>
          </cell>
          <cell r="BN241">
            <v>0</v>
          </cell>
          <cell r="BO241">
            <v>634305.74451999995</v>
          </cell>
          <cell r="BP241">
            <v>495499.99999999994</v>
          </cell>
          <cell r="BQ241">
            <v>544500.20429275557</v>
          </cell>
          <cell r="BR241">
            <v>3147.4000248136163</v>
          </cell>
          <cell r="BS241">
            <v>3004.3257111111111</v>
          </cell>
          <cell r="BT241">
            <v>4.7622770451740057E-2</v>
          </cell>
          <cell r="BU241">
            <v>-4.673570110653549E-3</v>
          </cell>
          <cell r="BV241">
            <v>0</v>
          </cell>
          <cell r="BW241">
            <v>-2429.0803443782165</v>
          </cell>
          <cell r="BX241">
            <v>680876.86846837727</v>
          </cell>
          <cell r="BY241">
            <v>3769.1972482565161</v>
          </cell>
          <cell r="BZ241" t="str">
            <v>Y</v>
          </cell>
          <cell r="CA241">
            <v>3935.7044420137413</v>
          </cell>
          <cell r="CB241">
            <v>5.3843881056940379E-2</v>
          </cell>
          <cell r="CC241">
            <v>-4600.07</v>
          </cell>
          <cell r="CD241">
            <v>676276.79846837732</v>
          </cell>
        </row>
        <row r="242">
          <cell r="A242">
            <v>469</v>
          </cell>
          <cell r="B242" t="str">
            <v>Recoupment Academy</v>
          </cell>
          <cell r="C242">
            <v>143147</v>
          </cell>
          <cell r="D242">
            <v>9352155</v>
          </cell>
          <cell r="E242" t="str">
            <v>Long Melford Church of England Primary School</v>
          </cell>
          <cell r="F242">
            <v>158</v>
          </cell>
          <cell r="G242">
            <v>158</v>
          </cell>
          <cell r="H242">
            <v>0</v>
          </cell>
          <cell r="I242">
            <v>438260.4</v>
          </cell>
          <cell r="J242">
            <v>0</v>
          </cell>
          <cell r="K242">
            <v>0</v>
          </cell>
          <cell r="L242">
            <v>7480.0000000000173</v>
          </cell>
          <cell r="M242">
            <v>0</v>
          </cell>
          <cell r="N242">
            <v>12264.75</v>
          </cell>
          <cell r="O242">
            <v>0</v>
          </cell>
          <cell r="P242">
            <v>1610.1910828025491</v>
          </cell>
          <cell r="Q242">
            <v>483.05732484076378</v>
          </cell>
          <cell r="R242">
            <v>724.58598726114565</v>
          </cell>
          <cell r="S242">
            <v>2747.3885350318474</v>
          </cell>
          <cell r="T242">
            <v>0</v>
          </cell>
          <cell r="U242">
            <v>0</v>
          </cell>
          <cell r="V242">
            <v>0</v>
          </cell>
          <cell r="W242">
            <v>0</v>
          </cell>
          <cell r="X242">
            <v>0</v>
          </cell>
          <cell r="Y242">
            <v>0</v>
          </cell>
          <cell r="Z242">
            <v>0</v>
          </cell>
          <cell r="AA242">
            <v>0</v>
          </cell>
          <cell r="AB242">
            <v>611.80451127819526</v>
          </cell>
          <cell r="AC242">
            <v>0</v>
          </cell>
          <cell r="AD242">
            <v>0</v>
          </cell>
          <cell r="AE242">
            <v>57137.661538461558</v>
          </cell>
          <cell r="AF242">
            <v>0</v>
          </cell>
          <cell r="AG242">
            <v>0</v>
          </cell>
          <cell r="AH242">
            <v>0</v>
          </cell>
          <cell r="AI242">
            <v>110000</v>
          </cell>
          <cell r="AJ242">
            <v>0</v>
          </cell>
          <cell r="AK242">
            <v>0</v>
          </cell>
          <cell r="AL242">
            <v>0</v>
          </cell>
          <cell r="AM242">
            <v>2847.4350799999997</v>
          </cell>
          <cell r="AN242">
            <v>0</v>
          </cell>
          <cell r="AO242">
            <v>0</v>
          </cell>
          <cell r="AP242">
            <v>0</v>
          </cell>
          <cell r="AQ242">
            <v>0</v>
          </cell>
          <cell r="AR242">
            <v>0</v>
          </cell>
          <cell r="AS242">
            <v>0</v>
          </cell>
          <cell r="AT242">
            <v>0</v>
          </cell>
          <cell r="AU242">
            <v>0</v>
          </cell>
          <cell r="AV242">
            <v>438260.4</v>
          </cell>
          <cell r="AW242">
            <v>83059.438979676081</v>
          </cell>
          <cell r="AX242">
            <v>112847.43508</v>
          </cell>
          <cell r="AY242">
            <v>79791.648003429727</v>
          </cell>
          <cell r="AZ242">
            <v>634167.2740596761</v>
          </cell>
          <cell r="BA242">
            <v>631319.83897967613</v>
          </cell>
          <cell r="BB242">
            <v>3500</v>
          </cell>
          <cell r="BC242">
            <v>553000</v>
          </cell>
          <cell r="BD242">
            <v>0</v>
          </cell>
          <cell r="BE242">
            <v>0</v>
          </cell>
          <cell r="BF242">
            <v>634167.2740596761</v>
          </cell>
          <cell r="BG242" t="str">
            <v/>
          </cell>
          <cell r="BH242" t="str">
            <v/>
          </cell>
          <cell r="BI242" t="str">
            <v/>
          </cell>
          <cell r="BJ242" t="str">
            <v/>
          </cell>
          <cell r="BK242" t="str">
            <v/>
          </cell>
          <cell r="BL242">
            <v>634167.2740596761</v>
          </cell>
          <cell r="BM242">
            <v>634167.2740596761</v>
          </cell>
          <cell r="BN242">
            <v>0</v>
          </cell>
          <cell r="BO242">
            <v>555847.43507999997</v>
          </cell>
          <cell r="BP242">
            <v>442999.99999999994</v>
          </cell>
          <cell r="BQ242">
            <v>521319.83897967607</v>
          </cell>
          <cell r="BR242">
            <v>3299.4926517701019</v>
          </cell>
          <cell r="BS242">
            <v>3099.3931242236022</v>
          </cell>
          <cell r="BT242">
            <v>6.4560873540888644E-2</v>
          </cell>
          <cell r="BU242">
            <v>-6.3358298149442513E-3</v>
          </cell>
          <cell r="BV242">
            <v>0</v>
          </cell>
          <cell r="BW242">
            <v>-3102.6819236208794</v>
          </cell>
          <cell r="BX242">
            <v>631064.59213605523</v>
          </cell>
          <cell r="BY242">
            <v>3976.0579560509827</v>
          </cell>
          <cell r="BZ242" t="str">
            <v>Y</v>
          </cell>
          <cell r="CA242">
            <v>3994.0796970636407</v>
          </cell>
          <cell r="CB242">
            <v>5.1093476994924059E-2</v>
          </cell>
          <cell r="CC242">
            <v>0</v>
          </cell>
          <cell r="CD242">
            <v>631064.59213605523</v>
          </cell>
        </row>
        <row r="243">
          <cell r="A243">
            <v>471</v>
          </cell>
          <cell r="B243" t="str">
            <v>Recoupment Academy</v>
          </cell>
          <cell r="C243">
            <v>143361</v>
          </cell>
          <cell r="D243">
            <v>9352097</v>
          </cell>
          <cell r="E243" t="str">
            <v>Mendlesham Primary School</v>
          </cell>
          <cell r="F243">
            <v>100</v>
          </cell>
          <cell r="G243">
            <v>100</v>
          </cell>
          <cell r="H243">
            <v>0</v>
          </cell>
          <cell r="I243">
            <v>277380</v>
          </cell>
          <cell r="J243">
            <v>0</v>
          </cell>
          <cell r="K243">
            <v>0</v>
          </cell>
          <cell r="L243">
            <v>5280</v>
          </cell>
          <cell r="M243">
            <v>0</v>
          </cell>
          <cell r="N243">
            <v>6480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36939.759036144569</v>
          </cell>
          <cell r="AF243">
            <v>0</v>
          </cell>
          <cell r="AG243">
            <v>0</v>
          </cell>
          <cell r="AH243">
            <v>0</v>
          </cell>
          <cell r="AI243">
            <v>110000</v>
          </cell>
          <cell r="AJ243">
            <v>0</v>
          </cell>
          <cell r="AK243">
            <v>0</v>
          </cell>
          <cell r="AL243">
            <v>0</v>
          </cell>
          <cell r="AM243">
            <v>2141.3454999999999</v>
          </cell>
          <cell r="AN243">
            <v>0</v>
          </cell>
          <cell r="AO243">
            <v>0</v>
          </cell>
          <cell r="AP243">
            <v>0</v>
          </cell>
          <cell r="AQ243">
            <v>0</v>
          </cell>
          <cell r="AR243">
            <v>0</v>
          </cell>
          <cell r="AS243">
            <v>0</v>
          </cell>
          <cell r="AT243">
            <v>0</v>
          </cell>
          <cell r="AU243">
            <v>0</v>
          </cell>
          <cell r="AV243">
            <v>277380</v>
          </cell>
          <cell r="AW243">
            <v>48699.759036144569</v>
          </cell>
          <cell r="AX243">
            <v>112141.3455</v>
          </cell>
          <cell r="AY243">
            <v>52818.759036144569</v>
          </cell>
          <cell r="AZ243">
            <v>438221.10453614459</v>
          </cell>
          <cell r="BA243">
            <v>436079.75903614459</v>
          </cell>
          <cell r="BB243">
            <v>3500</v>
          </cell>
          <cell r="BC243">
            <v>350000</v>
          </cell>
          <cell r="BD243">
            <v>0</v>
          </cell>
          <cell r="BE243">
            <v>0</v>
          </cell>
          <cell r="BF243">
            <v>438221.10453614459</v>
          </cell>
          <cell r="BG243" t="str">
            <v/>
          </cell>
          <cell r="BH243" t="str">
            <v/>
          </cell>
          <cell r="BI243" t="str">
            <v/>
          </cell>
          <cell r="BJ243" t="str">
            <v/>
          </cell>
          <cell r="BK243" t="str">
            <v/>
          </cell>
          <cell r="BL243">
            <v>438221.10453614459</v>
          </cell>
          <cell r="BM243">
            <v>438221.10453614459</v>
          </cell>
          <cell r="BN243">
            <v>0</v>
          </cell>
          <cell r="BO243">
            <v>352141.3455</v>
          </cell>
          <cell r="BP243">
            <v>240000</v>
          </cell>
          <cell r="BQ243">
            <v>326079.75903614459</v>
          </cell>
          <cell r="BR243">
            <v>3260.7975903614461</v>
          </cell>
          <cell r="BS243">
            <v>3122.1356123711339</v>
          </cell>
          <cell r="BT243">
            <v>4.4412541672078129E-2</v>
          </cell>
          <cell r="BU243">
            <v>-4.3585269258352329E-3</v>
          </cell>
          <cell r="BV243">
            <v>0</v>
          </cell>
          <cell r="BW243">
            <v>-1360.791213262866</v>
          </cell>
          <cell r="BX243">
            <v>436860.3133228817</v>
          </cell>
          <cell r="BY243">
            <v>4347.1896782288168</v>
          </cell>
          <cell r="BZ243" t="str">
            <v>Y</v>
          </cell>
          <cell r="CA243">
            <v>4368.6031332288167</v>
          </cell>
          <cell r="CB243">
            <v>2.123692211196726E-2</v>
          </cell>
          <cell r="CC243">
            <v>0</v>
          </cell>
          <cell r="CD243">
            <v>436860.3133228817</v>
          </cell>
        </row>
        <row r="244">
          <cell r="A244">
            <v>472</v>
          </cell>
          <cell r="B244" t="str">
            <v>Recoupment Academy</v>
          </cell>
          <cell r="C244">
            <v>137419</v>
          </cell>
          <cell r="D244">
            <v>9353314</v>
          </cell>
          <cell r="E244" t="str">
            <v>St Mary's Church of England Academy</v>
          </cell>
          <cell r="F244">
            <v>416</v>
          </cell>
          <cell r="G244">
            <v>416</v>
          </cell>
          <cell r="H244">
            <v>0</v>
          </cell>
          <cell r="I244">
            <v>1153900.8</v>
          </cell>
          <cell r="J244">
            <v>0</v>
          </cell>
          <cell r="K244">
            <v>0</v>
          </cell>
          <cell r="L244">
            <v>17600.000000000011</v>
          </cell>
          <cell r="M244">
            <v>0</v>
          </cell>
          <cell r="N244">
            <v>42762.795180722889</v>
          </cell>
          <cell r="O244">
            <v>0</v>
          </cell>
          <cell r="P244">
            <v>0</v>
          </cell>
          <cell r="Q244">
            <v>0</v>
          </cell>
          <cell r="R244">
            <v>15554.782608695665</v>
          </cell>
          <cell r="S244">
            <v>0</v>
          </cell>
          <cell r="T244">
            <v>0</v>
          </cell>
          <cell r="U244">
            <v>0</v>
          </cell>
          <cell r="V244">
            <v>0</v>
          </cell>
          <cell r="W244">
            <v>0</v>
          </cell>
          <cell r="X244">
            <v>0</v>
          </cell>
          <cell r="Y244">
            <v>0</v>
          </cell>
          <cell r="Z244">
            <v>0</v>
          </cell>
          <cell r="AA244">
            <v>0</v>
          </cell>
          <cell r="AB244">
            <v>7221.5730337078594</v>
          </cell>
          <cell r="AC244">
            <v>0</v>
          </cell>
          <cell r="AD244">
            <v>0</v>
          </cell>
          <cell r="AE244">
            <v>167855.40057636896</v>
          </cell>
          <cell r="AF244">
            <v>0</v>
          </cell>
          <cell r="AG244">
            <v>0</v>
          </cell>
          <cell r="AH244">
            <v>0</v>
          </cell>
          <cell r="AI244">
            <v>110000</v>
          </cell>
          <cell r="AJ244">
            <v>0</v>
          </cell>
          <cell r="AK244">
            <v>0</v>
          </cell>
          <cell r="AL244">
            <v>0</v>
          </cell>
          <cell r="AM244">
            <v>3147.9337399999999</v>
          </cell>
          <cell r="AN244">
            <v>0</v>
          </cell>
          <cell r="AO244">
            <v>0</v>
          </cell>
          <cell r="AP244">
            <v>0</v>
          </cell>
          <cell r="AQ244">
            <v>0</v>
          </cell>
          <cell r="AR244">
            <v>0</v>
          </cell>
          <cell r="AS244">
            <v>0</v>
          </cell>
          <cell r="AT244">
            <v>0</v>
          </cell>
          <cell r="AU244">
            <v>0</v>
          </cell>
          <cell r="AV244">
            <v>1153900.8</v>
          </cell>
          <cell r="AW244">
            <v>250994.55139949539</v>
          </cell>
          <cell r="AX244">
            <v>113147.93373999999</v>
          </cell>
          <cell r="AY244">
            <v>215813.18947107825</v>
          </cell>
          <cell r="AZ244">
            <v>1518043.2851394955</v>
          </cell>
          <cell r="BA244">
            <v>1514895.3513994955</v>
          </cell>
          <cell r="BB244">
            <v>3500</v>
          </cell>
          <cell r="BC244">
            <v>1456000</v>
          </cell>
          <cell r="BD244">
            <v>0</v>
          </cell>
          <cell r="BE244">
            <v>0</v>
          </cell>
          <cell r="BF244">
            <v>1518043.2851394955</v>
          </cell>
          <cell r="BG244" t="str">
            <v/>
          </cell>
          <cell r="BH244" t="str">
            <v/>
          </cell>
          <cell r="BI244" t="str">
            <v/>
          </cell>
          <cell r="BJ244" t="str">
            <v/>
          </cell>
          <cell r="BK244" t="str">
            <v/>
          </cell>
          <cell r="BL244">
            <v>1518043.2851394955</v>
          </cell>
          <cell r="BM244">
            <v>1518043.2851394953</v>
          </cell>
          <cell r="BN244">
            <v>0</v>
          </cell>
          <cell r="BO244">
            <v>1459147.93374</v>
          </cell>
          <cell r="BP244">
            <v>1346000</v>
          </cell>
          <cell r="BQ244">
            <v>1404895.3513994955</v>
          </cell>
          <cell r="BR244">
            <v>3377.1522870180179</v>
          </cell>
          <cell r="BS244">
            <v>3153.5381844660196</v>
          </cell>
          <cell r="BT244">
            <v>7.0908956692992214E-2</v>
          </cell>
          <cell r="BU244">
            <v>-6.9588135556671845E-3</v>
          </cell>
          <cell r="BV244">
            <v>0</v>
          </cell>
          <cell r="BW244">
            <v>-9129.0718548125078</v>
          </cell>
          <cell r="BX244">
            <v>1508914.2132846829</v>
          </cell>
          <cell r="BY244">
            <v>3619.6304796747186</v>
          </cell>
          <cell r="BZ244" t="str">
            <v>Y</v>
          </cell>
          <cell r="CA244">
            <v>3627.19762808818</v>
          </cell>
          <cell r="CB244">
            <v>5.8107568065768778E-2</v>
          </cell>
          <cell r="CC244">
            <v>0</v>
          </cell>
          <cell r="CD244">
            <v>1508914.2132846829</v>
          </cell>
        </row>
        <row r="245">
          <cell r="A245">
            <v>473</v>
          </cell>
          <cell r="B245" t="str">
            <v>Recoupment Academy</v>
          </cell>
          <cell r="C245">
            <v>144275</v>
          </cell>
          <cell r="D245">
            <v>9352200</v>
          </cell>
          <cell r="E245" t="str">
            <v>Beck Row Primary Academy</v>
          </cell>
          <cell r="F245">
            <v>184</v>
          </cell>
          <cell r="G245">
            <v>184</v>
          </cell>
          <cell r="H245">
            <v>0</v>
          </cell>
          <cell r="I245">
            <v>510379.2</v>
          </cell>
          <cell r="J245">
            <v>0</v>
          </cell>
          <cell r="K245">
            <v>0</v>
          </cell>
          <cell r="L245">
            <v>10999.999999999975</v>
          </cell>
          <cell r="M245">
            <v>0</v>
          </cell>
          <cell r="N245">
            <v>22581.818181818184</v>
          </cell>
          <cell r="O245">
            <v>0</v>
          </cell>
          <cell r="P245">
            <v>0</v>
          </cell>
          <cell r="Q245">
            <v>0</v>
          </cell>
          <cell r="R245">
            <v>2520.0000000000027</v>
          </cell>
          <cell r="S245">
            <v>0</v>
          </cell>
          <cell r="T245">
            <v>0</v>
          </cell>
          <cell r="U245">
            <v>0</v>
          </cell>
          <cell r="V245">
            <v>0</v>
          </cell>
          <cell r="W245">
            <v>0</v>
          </cell>
          <cell r="X245">
            <v>0</v>
          </cell>
          <cell r="Y245">
            <v>0</v>
          </cell>
          <cell r="Z245">
            <v>0</v>
          </cell>
          <cell r="AA245">
            <v>0</v>
          </cell>
          <cell r="AB245">
            <v>4274.8872180451108</v>
          </cell>
          <cell r="AC245">
            <v>0</v>
          </cell>
          <cell r="AD245">
            <v>0</v>
          </cell>
          <cell r="AE245">
            <v>91039.111111111095</v>
          </cell>
          <cell r="AF245">
            <v>0</v>
          </cell>
          <cell r="AG245">
            <v>0</v>
          </cell>
          <cell r="AH245">
            <v>0</v>
          </cell>
          <cell r="AI245">
            <v>110000</v>
          </cell>
          <cell r="AJ245">
            <v>0</v>
          </cell>
          <cell r="AK245">
            <v>0</v>
          </cell>
          <cell r="AL245">
            <v>0</v>
          </cell>
          <cell r="AM245">
            <v>18886.560000000001</v>
          </cell>
          <cell r="AN245">
            <v>0</v>
          </cell>
          <cell r="AO245">
            <v>0</v>
          </cell>
          <cell r="AP245">
            <v>0</v>
          </cell>
          <cell r="AQ245">
            <v>0</v>
          </cell>
          <cell r="AR245">
            <v>0</v>
          </cell>
          <cell r="AS245">
            <v>0</v>
          </cell>
          <cell r="AT245">
            <v>0</v>
          </cell>
          <cell r="AU245">
            <v>0</v>
          </cell>
          <cell r="AV245">
            <v>510379.2</v>
          </cell>
          <cell r="AW245">
            <v>131415.81651097437</v>
          </cell>
          <cell r="AX245">
            <v>128886.56</v>
          </cell>
          <cell r="AY245">
            <v>119089.02020202018</v>
          </cell>
          <cell r="AZ245">
            <v>770681.57651097444</v>
          </cell>
          <cell r="BA245">
            <v>751795.01651097438</v>
          </cell>
          <cell r="BB245">
            <v>3500</v>
          </cell>
          <cell r="BC245">
            <v>644000</v>
          </cell>
          <cell r="BD245">
            <v>0</v>
          </cell>
          <cell r="BE245">
            <v>0</v>
          </cell>
          <cell r="BF245">
            <v>770681.57651097444</v>
          </cell>
          <cell r="BG245" t="str">
            <v/>
          </cell>
          <cell r="BH245" t="str">
            <v/>
          </cell>
          <cell r="BI245" t="str">
            <v/>
          </cell>
          <cell r="BJ245" t="str">
            <v/>
          </cell>
          <cell r="BK245" t="str">
            <v/>
          </cell>
          <cell r="BL245">
            <v>770681.57651097444</v>
          </cell>
          <cell r="BM245">
            <v>770681.57651097444</v>
          </cell>
          <cell r="BN245">
            <v>0</v>
          </cell>
          <cell r="BO245">
            <v>662886.56000000006</v>
          </cell>
          <cell r="BP245">
            <v>534000</v>
          </cell>
          <cell r="BQ245">
            <v>641795.01651097438</v>
          </cell>
          <cell r="BR245">
            <v>3488.0163940813827</v>
          </cell>
          <cell r="BS245">
            <v>3261.6723312499998</v>
          </cell>
          <cell r="BT245">
            <v>6.9395095473811438E-2</v>
          </cell>
          <cell r="BU245">
            <v>-6.8102473030420751E-3</v>
          </cell>
          <cell r="BV245">
            <v>0</v>
          </cell>
          <cell r="BW245">
            <v>-4087.1543163036176</v>
          </cell>
          <cell r="BX245">
            <v>766594.42219467077</v>
          </cell>
          <cell r="BY245">
            <v>4063.6296858406017</v>
          </cell>
          <cell r="BZ245" t="str">
            <v>Y</v>
          </cell>
          <cell r="CA245">
            <v>4166.2740336666893</v>
          </cell>
          <cell r="CB245">
            <v>5.9894347205470044E-2</v>
          </cell>
          <cell r="CC245">
            <v>0</v>
          </cell>
          <cell r="CD245">
            <v>766594.42219467077</v>
          </cell>
        </row>
        <row r="246">
          <cell r="A246">
            <v>474</v>
          </cell>
          <cell r="B246" t="str">
            <v>Recoupment Academy</v>
          </cell>
          <cell r="C246">
            <v>142027</v>
          </cell>
          <cell r="D246">
            <v>9352103</v>
          </cell>
          <cell r="E246" t="str">
            <v>Great Heath Academy</v>
          </cell>
          <cell r="F246">
            <v>513</v>
          </cell>
          <cell r="G246">
            <v>513</v>
          </cell>
          <cell r="H246">
            <v>0</v>
          </cell>
          <cell r="I246">
            <v>1422959.4000000001</v>
          </cell>
          <cell r="J246">
            <v>0</v>
          </cell>
          <cell r="K246">
            <v>0</v>
          </cell>
          <cell r="L246">
            <v>24199.999999999942</v>
          </cell>
          <cell r="M246">
            <v>0</v>
          </cell>
          <cell r="N246">
            <v>61302.964509394573</v>
          </cell>
          <cell r="O246">
            <v>0</v>
          </cell>
          <cell r="P246">
            <v>201.1764705882353</v>
          </cell>
          <cell r="Q246">
            <v>0</v>
          </cell>
          <cell r="R246">
            <v>51782.823529411748</v>
          </cell>
          <cell r="S246">
            <v>0</v>
          </cell>
          <cell r="T246">
            <v>0</v>
          </cell>
          <cell r="U246">
            <v>0</v>
          </cell>
          <cell r="V246">
            <v>0</v>
          </cell>
          <cell r="W246">
            <v>0</v>
          </cell>
          <cell r="X246">
            <v>0</v>
          </cell>
          <cell r="Y246">
            <v>0</v>
          </cell>
          <cell r="Z246">
            <v>0</v>
          </cell>
          <cell r="AA246">
            <v>0</v>
          </cell>
          <cell r="AB246">
            <v>21604.731308411207</v>
          </cell>
          <cell r="AC246">
            <v>0</v>
          </cell>
          <cell r="AD246">
            <v>0</v>
          </cell>
          <cell r="AE246">
            <v>198912.52763819089</v>
          </cell>
          <cell r="AF246">
            <v>0</v>
          </cell>
          <cell r="AG246">
            <v>0</v>
          </cell>
          <cell r="AH246">
            <v>0</v>
          </cell>
          <cell r="AI246">
            <v>110000</v>
          </cell>
          <cell r="AJ246">
            <v>0</v>
          </cell>
          <cell r="AK246">
            <v>0</v>
          </cell>
          <cell r="AL246">
            <v>0</v>
          </cell>
          <cell r="AM246">
            <v>8414.2281999999996</v>
          </cell>
          <cell r="AN246">
            <v>0</v>
          </cell>
          <cell r="AO246">
            <v>0</v>
          </cell>
          <cell r="AP246">
            <v>0</v>
          </cell>
          <cell r="AQ246">
            <v>0</v>
          </cell>
          <cell r="AR246">
            <v>0</v>
          </cell>
          <cell r="AS246">
            <v>0</v>
          </cell>
          <cell r="AT246">
            <v>0</v>
          </cell>
          <cell r="AU246">
            <v>0</v>
          </cell>
          <cell r="AV246">
            <v>1422959.4000000001</v>
          </cell>
          <cell r="AW246">
            <v>358004.2234559966</v>
          </cell>
          <cell r="AX246">
            <v>118414.2282</v>
          </cell>
          <cell r="AY246">
            <v>277655.00989288813</v>
          </cell>
          <cell r="AZ246">
            <v>1899377.8516559966</v>
          </cell>
          <cell r="BA246">
            <v>1890963.6234559966</v>
          </cell>
          <cell r="BB246">
            <v>3500</v>
          </cell>
          <cell r="BC246">
            <v>1795500</v>
          </cell>
          <cell r="BD246">
            <v>0</v>
          </cell>
          <cell r="BE246">
            <v>0</v>
          </cell>
          <cell r="BF246">
            <v>1899377.8516559966</v>
          </cell>
          <cell r="BG246" t="str">
            <v/>
          </cell>
          <cell r="BH246" t="str">
            <v/>
          </cell>
          <cell r="BI246" t="str">
            <v/>
          </cell>
          <cell r="BJ246" t="str">
            <v/>
          </cell>
          <cell r="BK246" t="str">
            <v/>
          </cell>
          <cell r="BL246">
            <v>1899377.8516559966</v>
          </cell>
          <cell r="BM246">
            <v>1899377.8516559966</v>
          </cell>
          <cell r="BN246">
            <v>0</v>
          </cell>
          <cell r="BO246">
            <v>1803914.2282</v>
          </cell>
          <cell r="BP246">
            <v>1685500</v>
          </cell>
          <cell r="BQ246">
            <v>1780963.6234559966</v>
          </cell>
          <cell r="BR246">
            <v>3471.6639833450226</v>
          </cell>
          <cell r="BS246">
            <v>3393.288959958506</v>
          </cell>
          <cell r="BT246">
            <v>2.3097067273479429E-2</v>
          </cell>
          <cell r="BU246">
            <v>-2.2666838201376325E-3</v>
          </cell>
          <cell r="BV246">
            <v>0</v>
          </cell>
          <cell r="BW246">
            <v>-3945.7462626684646</v>
          </cell>
          <cell r="BX246">
            <v>1895432.1053933282</v>
          </cell>
          <cell r="BY246">
            <v>3678.3974214294899</v>
          </cell>
          <cell r="BZ246" t="str">
            <v>Y</v>
          </cell>
          <cell r="CA246">
            <v>3694.7994257179889</v>
          </cell>
          <cell r="CB246">
            <v>1.5449292703848094E-2</v>
          </cell>
          <cell r="CC246">
            <v>0</v>
          </cell>
          <cell r="CD246">
            <v>1895432.1053933282</v>
          </cell>
        </row>
        <row r="247">
          <cell r="A247">
            <v>476</v>
          </cell>
          <cell r="B247" t="str">
            <v>Recoupment Academy</v>
          </cell>
          <cell r="C247">
            <v>145277</v>
          </cell>
          <cell r="D247">
            <v>9352216</v>
          </cell>
          <cell r="E247" t="str">
            <v>West Row Academy</v>
          </cell>
          <cell r="F247">
            <v>228</v>
          </cell>
          <cell r="G247">
            <v>228</v>
          </cell>
          <cell r="H247">
            <v>0</v>
          </cell>
          <cell r="I247">
            <v>632426.4</v>
          </cell>
          <cell r="J247">
            <v>0</v>
          </cell>
          <cell r="K247">
            <v>0</v>
          </cell>
          <cell r="L247">
            <v>8359.9999999999964</v>
          </cell>
          <cell r="M247">
            <v>0</v>
          </cell>
          <cell r="N247">
            <v>15837.012448132777</v>
          </cell>
          <cell r="O247">
            <v>0</v>
          </cell>
          <cell r="P247">
            <v>199.99999999999991</v>
          </cell>
          <cell r="Q247">
            <v>0</v>
          </cell>
          <cell r="R247">
            <v>1799.9999999999993</v>
          </cell>
          <cell r="S247">
            <v>0</v>
          </cell>
          <cell r="T247">
            <v>0</v>
          </cell>
          <cell r="U247">
            <v>0</v>
          </cell>
          <cell r="V247">
            <v>0</v>
          </cell>
          <cell r="W247">
            <v>0</v>
          </cell>
          <cell r="X247">
            <v>0</v>
          </cell>
          <cell r="Y247">
            <v>0</v>
          </cell>
          <cell r="Z247">
            <v>0</v>
          </cell>
          <cell r="AA247">
            <v>0</v>
          </cell>
          <cell r="AB247">
            <v>4744.242424242424</v>
          </cell>
          <cell r="AC247">
            <v>0</v>
          </cell>
          <cell r="AD247">
            <v>0</v>
          </cell>
          <cell r="AE247">
            <v>90405.114754098424</v>
          </cell>
          <cell r="AF247">
            <v>0</v>
          </cell>
          <cell r="AG247">
            <v>0</v>
          </cell>
          <cell r="AH247">
            <v>0</v>
          </cell>
          <cell r="AI247">
            <v>110000</v>
          </cell>
          <cell r="AJ247">
            <v>0</v>
          </cell>
          <cell r="AK247">
            <v>0</v>
          </cell>
          <cell r="AL247">
            <v>0</v>
          </cell>
          <cell r="AM247">
            <v>16830.234679999998</v>
          </cell>
          <cell r="AN247">
            <v>0</v>
          </cell>
          <cell r="AO247">
            <v>0</v>
          </cell>
          <cell r="AP247">
            <v>0</v>
          </cell>
          <cell r="AQ247">
            <v>0</v>
          </cell>
          <cell r="AR247">
            <v>0</v>
          </cell>
          <cell r="AS247">
            <v>0</v>
          </cell>
          <cell r="AT247">
            <v>0</v>
          </cell>
          <cell r="AU247">
            <v>0</v>
          </cell>
          <cell r="AV247">
            <v>632426.4</v>
          </cell>
          <cell r="AW247">
            <v>121346.36962647362</v>
          </cell>
          <cell r="AX247">
            <v>126830.23467999999</v>
          </cell>
          <cell r="AY247">
            <v>113502.62097816481</v>
          </cell>
          <cell r="AZ247">
            <v>880603.00430647365</v>
          </cell>
          <cell r="BA247">
            <v>863772.76962647366</v>
          </cell>
          <cell r="BB247">
            <v>3500</v>
          </cell>
          <cell r="BC247">
            <v>798000</v>
          </cell>
          <cell r="BD247">
            <v>0</v>
          </cell>
          <cell r="BE247">
            <v>0</v>
          </cell>
          <cell r="BF247">
            <v>880603.00430647365</v>
          </cell>
          <cell r="BG247" t="str">
            <v/>
          </cell>
          <cell r="BH247" t="str">
            <v/>
          </cell>
          <cell r="BI247" t="str">
            <v/>
          </cell>
          <cell r="BJ247" t="str">
            <v/>
          </cell>
          <cell r="BK247" t="str">
            <v/>
          </cell>
          <cell r="BL247">
            <v>880603.00430647365</v>
          </cell>
          <cell r="BM247">
            <v>880603.00430647365</v>
          </cell>
          <cell r="BN247">
            <v>0</v>
          </cell>
          <cell r="BO247">
            <v>814830.23467999999</v>
          </cell>
          <cell r="BP247">
            <v>688000</v>
          </cell>
          <cell r="BQ247">
            <v>753772.76962647366</v>
          </cell>
          <cell r="BR247">
            <v>3306.0209194143581</v>
          </cell>
          <cell r="BS247">
            <v>3101.1652531250002</v>
          </cell>
          <cell r="BT247">
            <v>6.6057642714437037E-2</v>
          </cell>
          <cell r="BU247">
            <v>-6.4827187003595214E-3</v>
          </cell>
          <cell r="BV247">
            <v>0</v>
          </cell>
          <cell r="BW247">
            <v>-4583.7078912892021</v>
          </cell>
          <cell r="BX247">
            <v>876019.29641518451</v>
          </cell>
          <cell r="BY247">
            <v>3768.3730777858968</v>
          </cell>
          <cell r="BZ247" t="str">
            <v>Y</v>
          </cell>
          <cell r="CA247">
            <v>3842.1898965578266</v>
          </cell>
          <cell r="CB247">
            <v>6.8705658292090854E-2</v>
          </cell>
          <cell r="CC247">
            <v>0</v>
          </cell>
          <cell r="CD247">
            <v>876019.29641518451</v>
          </cell>
        </row>
        <row r="248">
          <cell r="A248">
            <v>478</v>
          </cell>
          <cell r="B248">
            <v>0</v>
          </cell>
          <cell r="C248">
            <v>124709</v>
          </cell>
          <cell r="D248">
            <v>9353048</v>
          </cell>
          <cell r="E248" t="str">
            <v>Moulton Church of England Voluntary Controlled Primary School</v>
          </cell>
          <cell r="F248">
            <v>190</v>
          </cell>
          <cell r="G248">
            <v>190</v>
          </cell>
          <cell r="H248">
            <v>0</v>
          </cell>
          <cell r="I248">
            <v>527022</v>
          </cell>
          <cell r="J248">
            <v>0</v>
          </cell>
          <cell r="K248">
            <v>0</v>
          </cell>
          <cell r="L248">
            <v>5720.0000000000036</v>
          </cell>
          <cell r="M248">
            <v>0</v>
          </cell>
          <cell r="N248">
            <v>11013.559322033898</v>
          </cell>
          <cell r="O248">
            <v>0</v>
          </cell>
          <cell r="P248">
            <v>199.99999999999994</v>
          </cell>
          <cell r="Q248">
            <v>0</v>
          </cell>
          <cell r="R248">
            <v>0</v>
          </cell>
          <cell r="S248">
            <v>0</v>
          </cell>
          <cell r="T248">
            <v>0</v>
          </cell>
          <cell r="U248">
            <v>0</v>
          </cell>
          <cell r="V248">
            <v>0</v>
          </cell>
          <cell r="W248">
            <v>0</v>
          </cell>
          <cell r="X248">
            <v>0</v>
          </cell>
          <cell r="Y248">
            <v>0</v>
          </cell>
          <cell r="Z248">
            <v>0</v>
          </cell>
          <cell r="AA248">
            <v>0</v>
          </cell>
          <cell r="AB248">
            <v>1834.6875</v>
          </cell>
          <cell r="AC248">
            <v>0</v>
          </cell>
          <cell r="AD248">
            <v>0</v>
          </cell>
          <cell r="AE248">
            <v>59548.533333333391</v>
          </cell>
          <cell r="AF248">
            <v>0</v>
          </cell>
          <cell r="AG248">
            <v>0</v>
          </cell>
          <cell r="AH248">
            <v>0</v>
          </cell>
          <cell r="AI248">
            <v>110000</v>
          </cell>
          <cell r="AJ248">
            <v>0</v>
          </cell>
          <cell r="AK248">
            <v>0</v>
          </cell>
          <cell r="AL248">
            <v>0</v>
          </cell>
          <cell r="AM248">
            <v>20112.96</v>
          </cell>
          <cell r="AN248">
            <v>0</v>
          </cell>
          <cell r="AO248">
            <v>0</v>
          </cell>
          <cell r="AP248">
            <v>0</v>
          </cell>
          <cell r="AQ248">
            <v>0</v>
          </cell>
          <cell r="AR248">
            <v>0</v>
          </cell>
          <cell r="AS248">
            <v>0</v>
          </cell>
          <cell r="AT248">
            <v>0</v>
          </cell>
          <cell r="AU248">
            <v>0</v>
          </cell>
          <cell r="AV248">
            <v>527022</v>
          </cell>
          <cell r="AW248">
            <v>78316.780155367291</v>
          </cell>
          <cell r="AX248">
            <v>130112.95999999999</v>
          </cell>
          <cell r="AY248">
            <v>78014.312994350345</v>
          </cell>
          <cell r="AZ248">
            <v>735451.7401553673</v>
          </cell>
          <cell r="BA248">
            <v>715338.78015536733</v>
          </cell>
          <cell r="BB248">
            <v>3500</v>
          </cell>
          <cell r="BC248">
            <v>665000</v>
          </cell>
          <cell r="BD248">
            <v>0</v>
          </cell>
          <cell r="BE248">
            <v>0</v>
          </cell>
          <cell r="BF248">
            <v>735451.7401553673</v>
          </cell>
          <cell r="BG248" t="str">
            <v/>
          </cell>
          <cell r="BH248" t="str">
            <v/>
          </cell>
          <cell r="BI248" t="str">
            <v/>
          </cell>
          <cell r="BJ248" t="str">
            <v/>
          </cell>
          <cell r="BK248" t="str">
            <v/>
          </cell>
          <cell r="BL248">
            <v>735451.7401553673</v>
          </cell>
          <cell r="BM248">
            <v>735451.7401553673</v>
          </cell>
          <cell r="BN248">
            <v>0</v>
          </cell>
          <cell r="BO248">
            <v>685112.96</v>
          </cell>
          <cell r="BP248">
            <v>555000</v>
          </cell>
          <cell r="BQ248">
            <v>605338.78015536733</v>
          </cell>
          <cell r="BR248">
            <v>3185.9935797650915</v>
          </cell>
          <cell r="BS248">
            <v>3033.8877720670389</v>
          </cell>
          <cell r="BT248">
            <v>5.013560788190273E-2</v>
          </cell>
          <cell r="BU248">
            <v>-4.9201731913886522E-3</v>
          </cell>
          <cell r="BV248">
            <v>0</v>
          </cell>
          <cell r="BW248">
            <v>-2836.1781235431572</v>
          </cell>
          <cell r="BX248">
            <v>732615.56203182414</v>
          </cell>
          <cell r="BY248">
            <v>3750.0136949043376</v>
          </cell>
          <cell r="BZ248" t="str">
            <v>Y</v>
          </cell>
          <cell r="CA248">
            <v>3855.8713791148639</v>
          </cell>
          <cell r="CB248">
            <v>2.5946000370965505E-2</v>
          </cell>
          <cell r="CC248">
            <v>-5052.1000000000004</v>
          </cell>
          <cell r="CD248">
            <v>727563.46203182417</v>
          </cell>
        </row>
        <row r="249">
          <cell r="A249">
            <v>479</v>
          </cell>
          <cell r="B249">
            <v>0</v>
          </cell>
          <cell r="C249">
            <v>124543</v>
          </cell>
          <cell r="D249">
            <v>9352020</v>
          </cell>
          <cell r="E249" t="str">
            <v>Nayland Primary School</v>
          </cell>
          <cell r="F249">
            <v>202</v>
          </cell>
          <cell r="G249">
            <v>202</v>
          </cell>
          <cell r="H249">
            <v>0</v>
          </cell>
          <cell r="I249">
            <v>560307.60000000009</v>
          </cell>
          <cell r="J249">
            <v>0</v>
          </cell>
          <cell r="K249">
            <v>0</v>
          </cell>
          <cell r="L249">
            <v>2200.0000000000041</v>
          </cell>
          <cell r="M249">
            <v>0</v>
          </cell>
          <cell r="N249">
            <v>3688.6956521739125</v>
          </cell>
          <cell r="O249">
            <v>0</v>
          </cell>
          <cell r="P249">
            <v>0</v>
          </cell>
          <cell r="Q249">
            <v>239.99999999999997</v>
          </cell>
          <cell r="R249">
            <v>0</v>
          </cell>
          <cell r="S249">
            <v>0</v>
          </cell>
          <cell r="T249">
            <v>0</v>
          </cell>
          <cell r="U249">
            <v>0</v>
          </cell>
          <cell r="V249">
            <v>0</v>
          </cell>
          <cell r="W249">
            <v>0</v>
          </cell>
          <cell r="X249">
            <v>0</v>
          </cell>
          <cell r="Y249">
            <v>0</v>
          </cell>
          <cell r="Z249">
            <v>0</v>
          </cell>
          <cell r="AA249">
            <v>0</v>
          </cell>
          <cell r="AB249">
            <v>1195.7471264367796</v>
          </cell>
          <cell r="AC249">
            <v>0</v>
          </cell>
          <cell r="AD249">
            <v>0</v>
          </cell>
          <cell r="AE249">
            <v>72436.491228070139</v>
          </cell>
          <cell r="AF249">
            <v>0</v>
          </cell>
          <cell r="AG249">
            <v>0</v>
          </cell>
          <cell r="AH249">
            <v>0</v>
          </cell>
          <cell r="AI249">
            <v>110000</v>
          </cell>
          <cell r="AJ249">
            <v>0</v>
          </cell>
          <cell r="AK249">
            <v>0</v>
          </cell>
          <cell r="AL249">
            <v>0</v>
          </cell>
          <cell r="AM249">
            <v>18432.6387</v>
          </cell>
          <cell r="AN249">
            <v>0</v>
          </cell>
          <cell r="AO249">
            <v>0</v>
          </cell>
          <cell r="AP249">
            <v>0</v>
          </cell>
          <cell r="AQ249">
            <v>0</v>
          </cell>
          <cell r="AR249">
            <v>0</v>
          </cell>
          <cell r="AS249">
            <v>0</v>
          </cell>
          <cell r="AT249">
            <v>0</v>
          </cell>
          <cell r="AU249">
            <v>0</v>
          </cell>
          <cell r="AV249">
            <v>560307.60000000009</v>
          </cell>
          <cell r="AW249">
            <v>79760.934006680836</v>
          </cell>
          <cell r="AX249">
            <v>128432.6387</v>
          </cell>
          <cell r="AY249">
            <v>85499.839054157099</v>
          </cell>
          <cell r="AZ249">
            <v>768501.17270668095</v>
          </cell>
          <cell r="BA249">
            <v>750068.53400668094</v>
          </cell>
          <cell r="BB249">
            <v>3500</v>
          </cell>
          <cell r="BC249">
            <v>707000</v>
          </cell>
          <cell r="BD249">
            <v>0</v>
          </cell>
          <cell r="BE249">
            <v>0</v>
          </cell>
          <cell r="BF249">
            <v>768501.17270668095</v>
          </cell>
          <cell r="BG249" t="str">
            <v/>
          </cell>
          <cell r="BH249" t="str">
            <v/>
          </cell>
          <cell r="BI249" t="str">
            <v/>
          </cell>
          <cell r="BJ249" t="str">
            <v/>
          </cell>
          <cell r="BK249" t="str">
            <v/>
          </cell>
          <cell r="BL249">
            <v>768501.17270668095</v>
          </cell>
          <cell r="BM249">
            <v>768501.17270668095</v>
          </cell>
          <cell r="BN249">
            <v>0</v>
          </cell>
          <cell r="BO249">
            <v>725432.63870000001</v>
          </cell>
          <cell r="BP249">
            <v>597000</v>
          </cell>
          <cell r="BQ249">
            <v>640068.53400668094</v>
          </cell>
          <cell r="BR249">
            <v>3168.6561089439651</v>
          </cell>
          <cell r="BS249">
            <v>2979.1857201923076</v>
          </cell>
          <cell r="BT249">
            <v>6.3598045421427149E-2</v>
          </cell>
          <cell r="BU249">
            <v>-6.2413404629362221E-3</v>
          </cell>
          <cell r="BV249">
            <v>0</v>
          </cell>
          <cell r="BW249">
            <v>-3756.0107011716836</v>
          </cell>
          <cell r="BX249">
            <v>764745.16200550925</v>
          </cell>
          <cell r="BY249">
            <v>3694.6164520074717</v>
          </cell>
          <cell r="BZ249" t="str">
            <v>Y</v>
          </cell>
          <cell r="CA249">
            <v>3785.8671386411347</v>
          </cell>
          <cell r="CB249">
            <v>5.3167768517921044E-2</v>
          </cell>
          <cell r="CC249">
            <v>-5371.18</v>
          </cell>
          <cell r="CD249">
            <v>759373.9820055092</v>
          </cell>
        </row>
        <row r="250">
          <cell r="A250">
            <v>480</v>
          </cell>
          <cell r="B250">
            <v>0</v>
          </cell>
          <cell r="C250">
            <v>124674</v>
          </cell>
          <cell r="D250">
            <v>9352916</v>
          </cell>
          <cell r="E250" t="str">
            <v>Bosmere Community Primary School</v>
          </cell>
          <cell r="F250">
            <v>313</v>
          </cell>
          <cell r="G250">
            <v>313</v>
          </cell>
          <cell r="H250">
            <v>0</v>
          </cell>
          <cell r="I250">
            <v>868199.4</v>
          </cell>
          <cell r="J250">
            <v>0</v>
          </cell>
          <cell r="K250">
            <v>0</v>
          </cell>
          <cell r="L250">
            <v>11440.000000000002</v>
          </cell>
          <cell r="M250">
            <v>0</v>
          </cell>
          <cell r="N250">
            <v>26170.83870967742</v>
          </cell>
          <cell r="O250">
            <v>0</v>
          </cell>
          <cell r="P250">
            <v>200.64102564102595</v>
          </cell>
          <cell r="Q250">
            <v>240.76923076923114</v>
          </cell>
          <cell r="R250">
            <v>1444.6153846153823</v>
          </cell>
          <cell r="S250">
            <v>782.5</v>
          </cell>
          <cell r="T250">
            <v>0</v>
          </cell>
          <cell r="U250">
            <v>0</v>
          </cell>
          <cell r="V250">
            <v>0</v>
          </cell>
          <cell r="W250">
            <v>0</v>
          </cell>
          <cell r="X250">
            <v>0</v>
          </cell>
          <cell r="Y250">
            <v>0</v>
          </cell>
          <cell r="Z250">
            <v>0</v>
          </cell>
          <cell r="AA250">
            <v>0</v>
          </cell>
          <cell r="AB250">
            <v>0</v>
          </cell>
          <cell r="AC250">
            <v>0</v>
          </cell>
          <cell r="AD250">
            <v>0</v>
          </cell>
          <cell r="AE250">
            <v>113898.80303030302</v>
          </cell>
          <cell r="AF250">
            <v>0</v>
          </cell>
          <cell r="AG250">
            <v>0</v>
          </cell>
          <cell r="AH250">
            <v>0</v>
          </cell>
          <cell r="AI250">
            <v>110000</v>
          </cell>
          <cell r="AJ250">
            <v>0</v>
          </cell>
          <cell r="AK250">
            <v>0</v>
          </cell>
          <cell r="AL250">
            <v>0</v>
          </cell>
          <cell r="AM250">
            <v>37504.936979999999</v>
          </cell>
          <cell r="AN250">
            <v>0</v>
          </cell>
          <cell r="AO250">
            <v>0</v>
          </cell>
          <cell r="AP250">
            <v>0</v>
          </cell>
          <cell r="AQ250">
            <v>0</v>
          </cell>
          <cell r="AR250">
            <v>0</v>
          </cell>
          <cell r="AS250">
            <v>0</v>
          </cell>
          <cell r="AT250">
            <v>0</v>
          </cell>
          <cell r="AU250">
            <v>0</v>
          </cell>
          <cell r="AV250">
            <v>868199.4</v>
          </cell>
          <cell r="AW250">
            <v>154178.16738100609</v>
          </cell>
          <cell r="AX250">
            <v>147504.93698</v>
          </cell>
          <cell r="AY250">
            <v>144037.48520565455</v>
          </cell>
          <cell r="AZ250">
            <v>1169882.504361006</v>
          </cell>
          <cell r="BA250">
            <v>1132377.567381006</v>
          </cell>
          <cell r="BB250">
            <v>3500</v>
          </cell>
          <cell r="BC250">
            <v>1095500</v>
          </cell>
          <cell r="BD250">
            <v>0</v>
          </cell>
          <cell r="BE250">
            <v>0</v>
          </cell>
          <cell r="BF250">
            <v>1169882.504361006</v>
          </cell>
          <cell r="BG250" t="str">
            <v/>
          </cell>
          <cell r="BH250" t="str">
            <v/>
          </cell>
          <cell r="BI250" t="str">
            <v/>
          </cell>
          <cell r="BJ250" t="str">
            <v/>
          </cell>
          <cell r="BK250" t="str">
            <v/>
          </cell>
          <cell r="BL250">
            <v>1169882.504361006</v>
          </cell>
          <cell r="BM250">
            <v>1169882.504361006</v>
          </cell>
          <cell r="BN250">
            <v>0</v>
          </cell>
          <cell r="BO250">
            <v>1133004.93698</v>
          </cell>
          <cell r="BP250">
            <v>985500</v>
          </cell>
          <cell r="BQ250">
            <v>1022377.567381006</v>
          </cell>
          <cell r="BR250">
            <v>3266.3820044121599</v>
          </cell>
          <cell r="BS250">
            <v>3096.4508844155844</v>
          </cell>
          <cell r="BT250">
            <v>5.4879320337951308E-2</v>
          </cell>
          <cell r="BU250">
            <v>-5.3857083238016291E-3</v>
          </cell>
          <cell r="BV250">
            <v>0</v>
          </cell>
          <cell r="BW250">
            <v>-5219.7699476636972</v>
          </cell>
          <cell r="BX250">
            <v>1164662.7344133423</v>
          </cell>
          <cell r="BY250">
            <v>3601.1431227902312</v>
          </cell>
          <cell r="BZ250" t="str">
            <v>Y</v>
          </cell>
          <cell r="CA250">
            <v>3720.9672025985378</v>
          </cell>
          <cell r="CB250">
            <v>5.3994753183740141E-2</v>
          </cell>
          <cell r="CC250">
            <v>-8322.67</v>
          </cell>
          <cell r="CD250">
            <v>1156340.0644133424</v>
          </cell>
        </row>
        <row r="251">
          <cell r="A251">
            <v>481</v>
          </cell>
          <cell r="B251" t="str">
            <v>Recoupment Academy</v>
          </cell>
          <cell r="C251">
            <v>146086</v>
          </cell>
          <cell r="D251">
            <v>9352222</v>
          </cell>
          <cell r="E251" t="str">
            <v>All Saints Church of England Primary School, Newmarket</v>
          </cell>
          <cell r="F251">
            <v>198</v>
          </cell>
          <cell r="G251">
            <v>198</v>
          </cell>
          <cell r="H251">
            <v>0</v>
          </cell>
          <cell r="I251">
            <v>549212.4</v>
          </cell>
          <cell r="J251">
            <v>0</v>
          </cell>
          <cell r="K251">
            <v>0</v>
          </cell>
          <cell r="L251">
            <v>9239.9999999999945</v>
          </cell>
          <cell r="M251">
            <v>0</v>
          </cell>
          <cell r="N251">
            <v>17561.73913043478</v>
          </cell>
          <cell r="O251">
            <v>0</v>
          </cell>
          <cell r="P251">
            <v>4399.9999999999955</v>
          </cell>
          <cell r="Q251">
            <v>0</v>
          </cell>
          <cell r="R251">
            <v>0</v>
          </cell>
          <cell r="S251">
            <v>0</v>
          </cell>
          <cell r="T251">
            <v>0</v>
          </cell>
          <cell r="U251">
            <v>0</v>
          </cell>
          <cell r="V251">
            <v>0</v>
          </cell>
          <cell r="W251">
            <v>0</v>
          </cell>
          <cell r="X251">
            <v>0</v>
          </cell>
          <cell r="Y251">
            <v>0</v>
          </cell>
          <cell r="Z251">
            <v>0</v>
          </cell>
          <cell r="AA251">
            <v>0</v>
          </cell>
          <cell r="AB251">
            <v>18753.103448275811</v>
          </cell>
          <cell r="AC251">
            <v>0</v>
          </cell>
          <cell r="AD251">
            <v>0</v>
          </cell>
          <cell r="AE251">
            <v>83395.199999999983</v>
          </cell>
          <cell r="AF251">
            <v>0</v>
          </cell>
          <cell r="AG251">
            <v>0</v>
          </cell>
          <cell r="AH251">
            <v>0</v>
          </cell>
          <cell r="AI251">
            <v>110000</v>
          </cell>
          <cell r="AJ251">
            <v>0</v>
          </cell>
          <cell r="AK251">
            <v>0</v>
          </cell>
          <cell r="AL251">
            <v>0</v>
          </cell>
          <cell r="AM251">
            <v>3386.56052</v>
          </cell>
          <cell r="AN251">
            <v>0</v>
          </cell>
          <cell r="AO251">
            <v>0</v>
          </cell>
          <cell r="AP251">
            <v>0</v>
          </cell>
          <cell r="AQ251">
            <v>0</v>
          </cell>
          <cell r="AR251">
            <v>0</v>
          </cell>
          <cell r="AS251">
            <v>0</v>
          </cell>
          <cell r="AT251">
            <v>0</v>
          </cell>
          <cell r="AU251">
            <v>0</v>
          </cell>
          <cell r="AV251">
            <v>549212.4</v>
          </cell>
          <cell r="AW251">
            <v>133350.04257871056</v>
          </cell>
          <cell r="AX251">
            <v>113386.56052</v>
          </cell>
          <cell r="AY251">
            <v>108995.06956521737</v>
          </cell>
          <cell r="AZ251">
            <v>795949.00309871067</v>
          </cell>
          <cell r="BA251">
            <v>792562.44257871062</v>
          </cell>
          <cell r="BB251">
            <v>3500</v>
          </cell>
          <cell r="BC251">
            <v>693000</v>
          </cell>
          <cell r="BD251">
            <v>0</v>
          </cell>
          <cell r="BE251">
            <v>0</v>
          </cell>
          <cell r="BF251">
            <v>795949.00309871067</v>
          </cell>
          <cell r="BG251" t="str">
            <v/>
          </cell>
          <cell r="BH251" t="str">
            <v/>
          </cell>
          <cell r="BI251" t="str">
            <v/>
          </cell>
          <cell r="BJ251" t="str">
            <v/>
          </cell>
          <cell r="BK251" t="str">
            <v/>
          </cell>
          <cell r="BL251">
            <v>795949.00309871067</v>
          </cell>
          <cell r="BM251">
            <v>795949.00309871067</v>
          </cell>
          <cell r="BN251">
            <v>0</v>
          </cell>
          <cell r="BO251">
            <v>696386.56052000006</v>
          </cell>
          <cell r="BP251">
            <v>583000</v>
          </cell>
          <cell r="BQ251">
            <v>682562.44257871062</v>
          </cell>
          <cell r="BR251">
            <v>3447.2850635288414</v>
          </cell>
          <cell r="BS251">
            <v>3253.6103305418715</v>
          </cell>
          <cell r="BT251">
            <v>5.9526099720341882E-2</v>
          </cell>
          <cell r="BU251">
            <v>-5.8417307060851069E-3</v>
          </cell>
          <cell r="BV251">
            <v>0</v>
          </cell>
          <cell r="BW251">
            <v>-3763.3296439653091</v>
          </cell>
          <cell r="BX251">
            <v>792185.67345474532</v>
          </cell>
          <cell r="BY251">
            <v>3983.8339037108349</v>
          </cell>
          <cell r="BZ251" t="str">
            <v>Y</v>
          </cell>
          <cell r="CA251">
            <v>4000.9377447209358</v>
          </cell>
          <cell r="CB251">
            <v>4.9617441078105395E-2</v>
          </cell>
          <cell r="CC251">
            <v>0</v>
          </cell>
          <cell r="CD251">
            <v>792185.67345474532</v>
          </cell>
        </row>
        <row r="252">
          <cell r="A252">
            <v>482</v>
          </cell>
          <cell r="B252">
            <v>0</v>
          </cell>
          <cell r="C252">
            <v>124544</v>
          </cell>
          <cell r="D252">
            <v>9352021</v>
          </cell>
          <cell r="E252" t="str">
            <v>Exning Primary School</v>
          </cell>
          <cell r="F252">
            <v>208</v>
          </cell>
          <cell r="G252">
            <v>208</v>
          </cell>
          <cell r="H252">
            <v>0</v>
          </cell>
          <cell r="I252">
            <v>576950.4</v>
          </cell>
          <cell r="J252">
            <v>0</v>
          </cell>
          <cell r="K252">
            <v>0</v>
          </cell>
          <cell r="L252">
            <v>3960.0000000000032</v>
          </cell>
          <cell r="M252">
            <v>0</v>
          </cell>
          <cell r="N252">
            <v>11619.310344827587</v>
          </cell>
          <cell r="O252">
            <v>0</v>
          </cell>
          <cell r="P252">
            <v>599.99999999999898</v>
          </cell>
          <cell r="Q252">
            <v>0</v>
          </cell>
          <cell r="R252">
            <v>0</v>
          </cell>
          <cell r="S252">
            <v>0</v>
          </cell>
          <cell r="T252">
            <v>0</v>
          </cell>
          <cell r="U252">
            <v>0</v>
          </cell>
          <cell r="V252">
            <v>0</v>
          </cell>
          <cell r="W252">
            <v>0</v>
          </cell>
          <cell r="X252">
            <v>0</v>
          </cell>
          <cell r="Y252">
            <v>0</v>
          </cell>
          <cell r="Z252">
            <v>0</v>
          </cell>
          <cell r="AA252">
            <v>0</v>
          </cell>
          <cell r="AB252">
            <v>2407.1910112359601</v>
          </cell>
          <cell r="AC252">
            <v>0</v>
          </cell>
          <cell r="AD252">
            <v>0</v>
          </cell>
          <cell r="AE252">
            <v>51018.240000000005</v>
          </cell>
          <cell r="AF252">
            <v>0</v>
          </cell>
          <cell r="AG252">
            <v>0</v>
          </cell>
          <cell r="AH252">
            <v>0</v>
          </cell>
          <cell r="AI252">
            <v>110000</v>
          </cell>
          <cell r="AJ252">
            <v>0</v>
          </cell>
          <cell r="AK252">
            <v>0</v>
          </cell>
          <cell r="AL252">
            <v>0</v>
          </cell>
          <cell r="AM252">
            <v>11678.118059999999</v>
          </cell>
          <cell r="AN252">
            <v>0</v>
          </cell>
          <cell r="AO252">
            <v>0</v>
          </cell>
          <cell r="AP252">
            <v>0</v>
          </cell>
          <cell r="AQ252">
            <v>0</v>
          </cell>
          <cell r="AR252">
            <v>0</v>
          </cell>
          <cell r="AS252">
            <v>0</v>
          </cell>
          <cell r="AT252">
            <v>0</v>
          </cell>
          <cell r="AU252">
            <v>0</v>
          </cell>
          <cell r="AV252">
            <v>576950.4</v>
          </cell>
          <cell r="AW252">
            <v>69604.741356063547</v>
          </cell>
          <cell r="AX252">
            <v>121678.11805999999</v>
          </cell>
          <cell r="AY252">
            <v>69106.895172413802</v>
          </cell>
          <cell r="AZ252">
            <v>768233.25941606355</v>
          </cell>
          <cell r="BA252">
            <v>756555.14135606354</v>
          </cell>
          <cell r="BB252">
            <v>3500</v>
          </cell>
          <cell r="BC252">
            <v>728000</v>
          </cell>
          <cell r="BD252">
            <v>0</v>
          </cell>
          <cell r="BE252">
            <v>0</v>
          </cell>
          <cell r="BF252">
            <v>768233.25941606355</v>
          </cell>
          <cell r="BG252" t="str">
            <v/>
          </cell>
          <cell r="BH252" t="str">
            <v/>
          </cell>
          <cell r="BI252" t="str">
            <v/>
          </cell>
          <cell r="BJ252" t="str">
            <v/>
          </cell>
          <cell r="BK252" t="str">
            <v/>
          </cell>
          <cell r="BL252">
            <v>768233.25941606355</v>
          </cell>
          <cell r="BM252">
            <v>768233.25941606355</v>
          </cell>
          <cell r="BN252">
            <v>0</v>
          </cell>
          <cell r="BO252">
            <v>739678.11806000001</v>
          </cell>
          <cell r="BP252">
            <v>618000</v>
          </cell>
          <cell r="BQ252">
            <v>646555.14135606354</v>
          </cell>
          <cell r="BR252">
            <v>3108.4381795964591</v>
          </cell>
          <cell r="BS252">
            <v>2997.398237073171</v>
          </cell>
          <cell r="BT252">
            <v>3.7045441993625042E-2</v>
          </cell>
          <cell r="BU252">
            <v>-3.6355396545609789E-3</v>
          </cell>
          <cell r="BV252">
            <v>0</v>
          </cell>
          <cell r="BW252">
            <v>-2266.6093114892619</v>
          </cell>
          <cell r="BX252">
            <v>765966.65010457428</v>
          </cell>
          <cell r="BY252">
            <v>3626.3871732912226</v>
          </cell>
          <cell r="BZ252" t="str">
            <v>Y</v>
          </cell>
          <cell r="CA252">
            <v>3682.5319716566073</v>
          </cell>
          <cell r="CB252">
            <v>2.5853861987912508E-2</v>
          </cell>
          <cell r="CC252">
            <v>-5530.72</v>
          </cell>
          <cell r="CD252">
            <v>760435.93010457431</v>
          </cell>
        </row>
        <row r="253">
          <cell r="A253">
            <v>483</v>
          </cell>
          <cell r="B253" t="str">
            <v>Recoupment Academy</v>
          </cell>
          <cell r="C253">
            <v>143861</v>
          </cell>
          <cell r="D253">
            <v>9352199</v>
          </cell>
          <cell r="E253" t="str">
            <v>Houldsworth Valley Primary Academy</v>
          </cell>
          <cell r="F253">
            <v>309</v>
          </cell>
          <cell r="G253">
            <v>309</v>
          </cell>
          <cell r="H253">
            <v>0</v>
          </cell>
          <cell r="I253">
            <v>857104.20000000007</v>
          </cell>
          <cell r="J253">
            <v>0</v>
          </cell>
          <cell r="K253">
            <v>0</v>
          </cell>
          <cell r="L253">
            <v>21120.00000000004</v>
          </cell>
          <cell r="M253">
            <v>0</v>
          </cell>
          <cell r="N253">
            <v>38735.357142857145</v>
          </cell>
          <cell r="O253">
            <v>0</v>
          </cell>
          <cell r="P253">
            <v>9799.9999999999836</v>
          </cell>
          <cell r="Q253">
            <v>0</v>
          </cell>
          <cell r="R253">
            <v>0</v>
          </cell>
          <cell r="S253">
            <v>0</v>
          </cell>
          <cell r="T253">
            <v>0</v>
          </cell>
          <cell r="U253">
            <v>0</v>
          </cell>
          <cell r="V253">
            <v>0</v>
          </cell>
          <cell r="W253">
            <v>0</v>
          </cell>
          <cell r="X253">
            <v>0</v>
          </cell>
          <cell r="Y253">
            <v>0</v>
          </cell>
          <cell r="Z253">
            <v>0</v>
          </cell>
          <cell r="AA253">
            <v>0</v>
          </cell>
          <cell r="AB253">
            <v>31827.000000000004</v>
          </cell>
          <cell r="AC253">
            <v>0</v>
          </cell>
          <cell r="AD253">
            <v>0</v>
          </cell>
          <cell r="AE253">
            <v>102531.81818181828</v>
          </cell>
          <cell r="AF253">
            <v>0</v>
          </cell>
          <cell r="AG253">
            <v>0</v>
          </cell>
          <cell r="AH253">
            <v>0</v>
          </cell>
          <cell r="AI253">
            <v>110000</v>
          </cell>
          <cell r="AJ253">
            <v>0</v>
          </cell>
          <cell r="AK253">
            <v>0</v>
          </cell>
          <cell r="AL253">
            <v>0</v>
          </cell>
          <cell r="AM253">
            <v>2340.1960400000003</v>
          </cell>
          <cell r="AN253">
            <v>0</v>
          </cell>
          <cell r="AO253">
            <v>0</v>
          </cell>
          <cell r="AP253">
            <v>0</v>
          </cell>
          <cell r="AQ253">
            <v>0</v>
          </cell>
          <cell r="AR253">
            <v>0</v>
          </cell>
          <cell r="AS253">
            <v>0</v>
          </cell>
          <cell r="AT253">
            <v>0</v>
          </cell>
          <cell r="AU253">
            <v>0</v>
          </cell>
          <cell r="AV253">
            <v>857104.20000000007</v>
          </cell>
          <cell r="AW253">
            <v>204014.17532467545</v>
          </cell>
          <cell r="AX253">
            <v>112340.19604</v>
          </cell>
          <cell r="AY253">
            <v>147358.49675324687</v>
          </cell>
          <cell r="AZ253">
            <v>1173458.5713646756</v>
          </cell>
          <cell r="BA253">
            <v>1171118.3753246756</v>
          </cell>
          <cell r="BB253">
            <v>3500</v>
          </cell>
          <cell r="BC253">
            <v>1081500</v>
          </cell>
          <cell r="BD253">
            <v>0</v>
          </cell>
          <cell r="BE253">
            <v>0</v>
          </cell>
          <cell r="BF253">
            <v>1173458.5713646756</v>
          </cell>
          <cell r="BG253" t="str">
            <v/>
          </cell>
          <cell r="BH253" t="str">
            <v/>
          </cell>
          <cell r="BI253" t="str">
            <v/>
          </cell>
          <cell r="BJ253" t="str">
            <v/>
          </cell>
          <cell r="BK253" t="str">
            <v/>
          </cell>
          <cell r="BL253">
            <v>1173458.5713646756</v>
          </cell>
          <cell r="BM253">
            <v>1173458.5713646756</v>
          </cell>
          <cell r="BN253">
            <v>0</v>
          </cell>
          <cell r="BO253">
            <v>1083840.1960400001</v>
          </cell>
          <cell r="BP253">
            <v>971500.00000000012</v>
          </cell>
          <cell r="BQ253">
            <v>1061118.3753246756</v>
          </cell>
          <cell r="BR253">
            <v>3434.0400495944195</v>
          </cell>
          <cell r="BS253">
            <v>3349.7590808664263</v>
          </cell>
          <cell r="BT253">
            <v>2.5160307560445121E-2</v>
          </cell>
          <cell r="BU253">
            <v>-2.469164651151671E-3</v>
          </cell>
          <cell r="BV253">
            <v>0</v>
          </cell>
          <cell r="BW253">
            <v>-2555.7719741160549</v>
          </cell>
          <cell r="BX253">
            <v>1170902.7993905596</v>
          </cell>
          <cell r="BY253">
            <v>3781.7559978982508</v>
          </cell>
          <cell r="BZ253" t="str">
            <v>Y</v>
          </cell>
          <cell r="CA253">
            <v>3789.3294478658886</v>
          </cell>
          <cell r="CB253">
            <v>9.1053804331122645E-3</v>
          </cell>
          <cell r="CC253">
            <v>0</v>
          </cell>
          <cell r="CD253">
            <v>1170902.7993905596</v>
          </cell>
        </row>
        <row r="254">
          <cell r="A254">
            <v>484</v>
          </cell>
          <cell r="B254" t="str">
            <v>Recoupment Academy</v>
          </cell>
          <cell r="C254">
            <v>142993</v>
          </cell>
          <cell r="D254">
            <v>9352022</v>
          </cell>
          <cell r="E254" t="str">
            <v>Laureate Primary Academy</v>
          </cell>
          <cell r="F254">
            <v>239</v>
          </cell>
          <cell r="G254">
            <v>239</v>
          </cell>
          <cell r="H254">
            <v>0</v>
          </cell>
          <cell r="I254">
            <v>662938.20000000007</v>
          </cell>
          <cell r="J254">
            <v>0</v>
          </cell>
          <cell r="K254">
            <v>0</v>
          </cell>
          <cell r="L254">
            <v>12319.999999999984</v>
          </cell>
          <cell r="M254">
            <v>0</v>
          </cell>
          <cell r="N254">
            <v>30804.444444444445</v>
          </cell>
          <cell r="O254">
            <v>0</v>
          </cell>
          <cell r="P254">
            <v>5199.9999999999955</v>
          </cell>
          <cell r="Q254">
            <v>0</v>
          </cell>
          <cell r="R254">
            <v>719.99999999999955</v>
          </cell>
          <cell r="S254">
            <v>0</v>
          </cell>
          <cell r="T254">
            <v>0</v>
          </cell>
          <cell r="U254">
            <v>0</v>
          </cell>
          <cell r="V254">
            <v>0</v>
          </cell>
          <cell r="W254">
            <v>0</v>
          </cell>
          <cell r="X254">
            <v>0</v>
          </cell>
          <cell r="Y254">
            <v>0</v>
          </cell>
          <cell r="Z254">
            <v>0</v>
          </cell>
          <cell r="AA254">
            <v>0</v>
          </cell>
          <cell r="AB254">
            <v>31212.942583731994</v>
          </cell>
          <cell r="AC254">
            <v>0</v>
          </cell>
          <cell r="AD254">
            <v>0</v>
          </cell>
          <cell r="AE254">
            <v>95062.572972972921</v>
          </cell>
          <cell r="AF254">
            <v>0</v>
          </cell>
          <cell r="AG254">
            <v>0</v>
          </cell>
          <cell r="AH254">
            <v>0</v>
          </cell>
          <cell r="AI254">
            <v>110000</v>
          </cell>
          <cell r="AJ254">
            <v>0</v>
          </cell>
          <cell r="AK254">
            <v>0</v>
          </cell>
          <cell r="AL254">
            <v>0</v>
          </cell>
          <cell r="AM254">
            <v>4475.2562399999997</v>
          </cell>
          <cell r="AN254">
            <v>0</v>
          </cell>
          <cell r="AO254">
            <v>0</v>
          </cell>
          <cell r="AP254">
            <v>0</v>
          </cell>
          <cell r="AQ254">
            <v>0</v>
          </cell>
          <cell r="AR254">
            <v>0</v>
          </cell>
          <cell r="AS254">
            <v>0</v>
          </cell>
          <cell r="AT254">
            <v>0</v>
          </cell>
          <cell r="AU254">
            <v>0</v>
          </cell>
          <cell r="AV254">
            <v>662938.20000000007</v>
          </cell>
          <cell r="AW254">
            <v>175319.96000114933</v>
          </cell>
          <cell r="AX254">
            <v>114475.25624</v>
          </cell>
          <cell r="AY254">
            <v>129583.79519519513</v>
          </cell>
          <cell r="AZ254">
            <v>952733.41624114942</v>
          </cell>
          <cell r="BA254">
            <v>948258.1600011494</v>
          </cell>
          <cell r="BB254">
            <v>3500</v>
          </cell>
          <cell r="BC254">
            <v>836500</v>
          </cell>
          <cell r="BD254">
            <v>0</v>
          </cell>
          <cell r="BE254">
            <v>0</v>
          </cell>
          <cell r="BF254">
            <v>952733.41624114942</v>
          </cell>
          <cell r="BG254" t="str">
            <v/>
          </cell>
          <cell r="BH254" t="str">
            <v/>
          </cell>
          <cell r="BI254" t="str">
            <v/>
          </cell>
          <cell r="BJ254" t="str">
            <v/>
          </cell>
          <cell r="BK254" t="str">
            <v/>
          </cell>
          <cell r="BL254">
            <v>952733.41624114942</v>
          </cell>
          <cell r="BM254">
            <v>952733.41624114942</v>
          </cell>
          <cell r="BN254">
            <v>0</v>
          </cell>
          <cell r="BO254">
            <v>840975.25624000002</v>
          </cell>
          <cell r="BP254">
            <v>726500</v>
          </cell>
          <cell r="BQ254">
            <v>838258.1600011494</v>
          </cell>
          <cell r="BR254">
            <v>3507.3563179964408</v>
          </cell>
          <cell r="BS254">
            <v>3310.9822040160643</v>
          </cell>
          <cell r="BT254">
            <v>5.9309927350918404E-2</v>
          </cell>
          <cell r="BU254">
            <v>-5.8205161334152844E-3</v>
          </cell>
          <cell r="BV254">
            <v>0</v>
          </cell>
          <cell r="BW254">
            <v>-4605.918455286409</v>
          </cell>
          <cell r="BX254">
            <v>948127.497785863</v>
          </cell>
          <cell r="BY254">
            <v>3948.3357386856192</v>
          </cell>
          <cell r="BZ254" t="str">
            <v>Y</v>
          </cell>
          <cell r="CA254">
            <v>3967.0606601918953</v>
          </cell>
          <cell r="CB254">
            <v>5.2177153579668456E-2</v>
          </cell>
          <cell r="CC254">
            <v>0</v>
          </cell>
          <cell r="CD254">
            <v>948127.497785863</v>
          </cell>
        </row>
        <row r="255">
          <cell r="A255">
            <v>486</v>
          </cell>
          <cell r="B255">
            <v>0</v>
          </cell>
          <cell r="C255">
            <v>124565</v>
          </cell>
          <cell r="D255">
            <v>9352055</v>
          </cell>
          <cell r="E255" t="str">
            <v>Paddocks Primary School</v>
          </cell>
          <cell r="F255">
            <v>200</v>
          </cell>
          <cell r="G255">
            <v>200</v>
          </cell>
          <cell r="H255">
            <v>0</v>
          </cell>
          <cell r="I255">
            <v>554760</v>
          </cell>
          <cell r="J255">
            <v>0</v>
          </cell>
          <cell r="K255">
            <v>0</v>
          </cell>
          <cell r="L255">
            <v>6160.0000000000009</v>
          </cell>
          <cell r="M255">
            <v>0</v>
          </cell>
          <cell r="N255">
            <v>15120.000000000002</v>
          </cell>
          <cell r="O255">
            <v>0</v>
          </cell>
          <cell r="P255">
            <v>4000</v>
          </cell>
          <cell r="Q255">
            <v>0</v>
          </cell>
          <cell r="R255">
            <v>0</v>
          </cell>
          <cell r="S255">
            <v>0</v>
          </cell>
          <cell r="T255">
            <v>0</v>
          </cell>
          <cell r="U255">
            <v>0</v>
          </cell>
          <cell r="V255">
            <v>0</v>
          </cell>
          <cell r="W255">
            <v>0</v>
          </cell>
          <cell r="X255">
            <v>0</v>
          </cell>
          <cell r="Y255">
            <v>0</v>
          </cell>
          <cell r="Z255">
            <v>0</v>
          </cell>
          <cell r="AA255">
            <v>0</v>
          </cell>
          <cell r="AB255">
            <v>7270.5882352941126</v>
          </cell>
          <cell r="AC255">
            <v>0</v>
          </cell>
          <cell r="AD255">
            <v>0</v>
          </cell>
          <cell r="AE255">
            <v>60042.5</v>
          </cell>
          <cell r="AF255">
            <v>0</v>
          </cell>
          <cell r="AG255">
            <v>0</v>
          </cell>
          <cell r="AH255">
            <v>0</v>
          </cell>
          <cell r="AI255">
            <v>110000</v>
          </cell>
          <cell r="AJ255">
            <v>0</v>
          </cell>
          <cell r="AK255">
            <v>0</v>
          </cell>
          <cell r="AL255">
            <v>0</v>
          </cell>
          <cell r="AM255">
            <v>14254.171259999999</v>
          </cell>
          <cell r="AN255">
            <v>0</v>
          </cell>
          <cell r="AO255">
            <v>0</v>
          </cell>
          <cell r="AP255">
            <v>0</v>
          </cell>
          <cell r="AQ255">
            <v>0</v>
          </cell>
          <cell r="AR255">
            <v>0</v>
          </cell>
          <cell r="AS255">
            <v>0</v>
          </cell>
          <cell r="AT255">
            <v>0</v>
          </cell>
          <cell r="AU255">
            <v>0</v>
          </cell>
          <cell r="AV255">
            <v>554760</v>
          </cell>
          <cell r="AW255">
            <v>92593.088235294112</v>
          </cell>
          <cell r="AX255">
            <v>124254.17126</v>
          </cell>
          <cell r="AY255">
            <v>82681.5</v>
          </cell>
          <cell r="AZ255">
            <v>771607.25949529407</v>
          </cell>
          <cell r="BA255">
            <v>757353.0882352941</v>
          </cell>
          <cell r="BB255">
            <v>3500</v>
          </cell>
          <cell r="BC255">
            <v>700000</v>
          </cell>
          <cell r="BD255">
            <v>0</v>
          </cell>
          <cell r="BE255">
            <v>0</v>
          </cell>
          <cell r="BF255">
            <v>771607.25949529407</v>
          </cell>
          <cell r="BG255" t="str">
            <v/>
          </cell>
          <cell r="BH255" t="str">
            <v/>
          </cell>
          <cell r="BI255" t="str">
            <v/>
          </cell>
          <cell r="BJ255" t="str">
            <v/>
          </cell>
          <cell r="BK255" t="str">
            <v/>
          </cell>
          <cell r="BL255">
            <v>771607.25949529407</v>
          </cell>
          <cell r="BM255">
            <v>771607.25949529407</v>
          </cell>
          <cell r="BN255">
            <v>0</v>
          </cell>
          <cell r="BO255">
            <v>714254.17125999997</v>
          </cell>
          <cell r="BP255">
            <v>590000</v>
          </cell>
          <cell r="BQ255">
            <v>647353.0882352941</v>
          </cell>
          <cell r="BR255">
            <v>3236.7654411764706</v>
          </cell>
          <cell r="BS255">
            <v>3095.0315606060608</v>
          </cell>
          <cell r="BT255">
            <v>4.5794001707257517E-2</v>
          </cell>
          <cell r="BU255">
            <v>-4.4940996837456431E-3</v>
          </cell>
          <cell r="BV255">
            <v>0</v>
          </cell>
          <cell r="BW255">
            <v>-2781.8760715404965</v>
          </cell>
          <cell r="BX255">
            <v>768825.38342375355</v>
          </cell>
          <cell r="BY255">
            <v>3772.8560608187677</v>
          </cell>
          <cell r="BZ255" t="str">
            <v>Y</v>
          </cell>
          <cell r="CA255">
            <v>3844.1269171187678</v>
          </cell>
          <cell r="CB255">
            <v>3.3081915670421624E-2</v>
          </cell>
          <cell r="CC255">
            <v>-5318</v>
          </cell>
          <cell r="CD255">
            <v>763507.38342375355</v>
          </cell>
        </row>
        <row r="256">
          <cell r="A256">
            <v>487</v>
          </cell>
          <cell r="B256" t="str">
            <v>Recoupment Academy</v>
          </cell>
          <cell r="C256">
            <v>139448</v>
          </cell>
          <cell r="D256">
            <v>9353318</v>
          </cell>
          <cell r="E256" t="str">
            <v>St Louis Catholic Academy</v>
          </cell>
          <cell r="F256">
            <v>309</v>
          </cell>
          <cell r="G256">
            <v>309</v>
          </cell>
          <cell r="H256">
            <v>0</v>
          </cell>
          <cell r="I256">
            <v>857104.20000000007</v>
          </cell>
          <cell r="J256">
            <v>0</v>
          </cell>
          <cell r="K256">
            <v>0</v>
          </cell>
          <cell r="L256">
            <v>8799.9999999999945</v>
          </cell>
          <cell r="M256">
            <v>0</v>
          </cell>
          <cell r="N256">
            <v>18067.643312101911</v>
          </cell>
          <cell r="O256">
            <v>0</v>
          </cell>
          <cell r="P256">
            <v>11400.000000000016</v>
          </cell>
          <cell r="Q256">
            <v>240.00000000000023</v>
          </cell>
          <cell r="R256">
            <v>0</v>
          </cell>
          <cell r="S256">
            <v>0</v>
          </cell>
          <cell r="T256">
            <v>0</v>
          </cell>
          <cell r="U256">
            <v>0</v>
          </cell>
          <cell r="V256">
            <v>0</v>
          </cell>
          <cell r="W256">
            <v>0</v>
          </cell>
          <cell r="X256">
            <v>0</v>
          </cell>
          <cell r="Y256">
            <v>0</v>
          </cell>
          <cell r="Z256">
            <v>0</v>
          </cell>
          <cell r="AA256">
            <v>0</v>
          </cell>
          <cell r="AB256">
            <v>22303.011363636342</v>
          </cell>
          <cell r="AC256">
            <v>0</v>
          </cell>
          <cell r="AD256">
            <v>0</v>
          </cell>
          <cell r="AE256">
            <v>94490.740157480352</v>
          </cell>
          <cell r="AF256">
            <v>0</v>
          </cell>
          <cell r="AG256">
            <v>0</v>
          </cell>
          <cell r="AH256">
            <v>0</v>
          </cell>
          <cell r="AI256">
            <v>110000</v>
          </cell>
          <cell r="AJ256">
            <v>0</v>
          </cell>
          <cell r="AK256">
            <v>0</v>
          </cell>
          <cell r="AL256">
            <v>0</v>
          </cell>
          <cell r="AM256">
            <v>6185.9207200000001</v>
          </cell>
          <cell r="AN256">
            <v>0</v>
          </cell>
          <cell r="AO256">
            <v>0</v>
          </cell>
          <cell r="AP256">
            <v>0</v>
          </cell>
          <cell r="AQ256">
            <v>0</v>
          </cell>
          <cell r="AR256">
            <v>0</v>
          </cell>
          <cell r="AS256">
            <v>0</v>
          </cell>
          <cell r="AT256">
            <v>0</v>
          </cell>
          <cell r="AU256">
            <v>0</v>
          </cell>
          <cell r="AV256">
            <v>857104.20000000007</v>
          </cell>
          <cell r="AW256">
            <v>155301.3948332186</v>
          </cell>
          <cell r="AX256">
            <v>116185.92071999999</v>
          </cell>
          <cell r="AY256">
            <v>123743.56181353131</v>
          </cell>
          <cell r="AZ256">
            <v>1128591.5155532188</v>
          </cell>
          <cell r="BA256">
            <v>1122405.5948332187</v>
          </cell>
          <cell r="BB256">
            <v>3500</v>
          </cell>
          <cell r="BC256">
            <v>1081500</v>
          </cell>
          <cell r="BD256">
            <v>0</v>
          </cell>
          <cell r="BE256">
            <v>0</v>
          </cell>
          <cell r="BF256">
            <v>1128591.5155532188</v>
          </cell>
          <cell r="BG256" t="str">
            <v/>
          </cell>
          <cell r="BH256" t="str">
            <v/>
          </cell>
          <cell r="BI256" t="str">
            <v/>
          </cell>
          <cell r="BJ256" t="str">
            <v/>
          </cell>
          <cell r="BK256" t="str">
            <v/>
          </cell>
          <cell r="BL256">
            <v>1128591.5155532188</v>
          </cell>
          <cell r="BM256">
            <v>1128591.5155532188</v>
          </cell>
          <cell r="BN256">
            <v>0</v>
          </cell>
          <cell r="BO256">
            <v>1087685.9207200001</v>
          </cell>
          <cell r="BP256">
            <v>971500</v>
          </cell>
          <cell r="BQ256">
            <v>1012405.5948332187</v>
          </cell>
          <cell r="BR256">
            <v>3276.3935107871157</v>
          </cell>
          <cell r="BS256">
            <v>3116.1594767515921</v>
          </cell>
          <cell r="BT256">
            <v>5.1420357408202312E-2</v>
          </cell>
          <cell r="BU256">
            <v>-5.0462550410759728E-3</v>
          </cell>
          <cell r="BV256">
            <v>0</v>
          </cell>
          <cell r="BW256">
            <v>-4859.0050597215059</v>
          </cell>
          <cell r="BX256">
            <v>1123732.5104934974</v>
          </cell>
          <cell r="BY256">
            <v>3616.6556303349425</v>
          </cell>
          <cell r="BZ256" t="str">
            <v>Y</v>
          </cell>
          <cell r="CA256">
            <v>3636.674791241092</v>
          </cell>
          <cell r="CB256">
            <v>4.3296379041629862E-2</v>
          </cell>
          <cell r="CC256">
            <v>0</v>
          </cell>
          <cell r="CD256">
            <v>1123732.5104934974</v>
          </cell>
        </row>
        <row r="257">
          <cell r="A257">
            <v>488</v>
          </cell>
          <cell r="B257">
            <v>0</v>
          </cell>
          <cell r="C257">
            <v>124710</v>
          </cell>
          <cell r="D257">
            <v>9353049</v>
          </cell>
          <cell r="E257" t="str">
            <v>Norton CEVC Primary School</v>
          </cell>
          <cell r="F257">
            <v>202</v>
          </cell>
          <cell r="G257">
            <v>202</v>
          </cell>
          <cell r="H257">
            <v>0</v>
          </cell>
          <cell r="I257">
            <v>560307.60000000009</v>
          </cell>
          <cell r="J257">
            <v>0</v>
          </cell>
          <cell r="K257">
            <v>0</v>
          </cell>
          <cell r="L257">
            <v>5720.0000000000036</v>
          </cell>
          <cell r="M257">
            <v>0</v>
          </cell>
          <cell r="N257">
            <v>13635</v>
          </cell>
          <cell r="O257">
            <v>0</v>
          </cell>
          <cell r="P257">
            <v>200.99502487562177</v>
          </cell>
          <cell r="Q257">
            <v>0</v>
          </cell>
          <cell r="R257">
            <v>0</v>
          </cell>
          <cell r="S257">
            <v>0</v>
          </cell>
          <cell r="T257">
            <v>0</v>
          </cell>
          <cell r="U257">
            <v>0</v>
          </cell>
          <cell r="V257">
            <v>0</v>
          </cell>
          <cell r="W257">
            <v>0</v>
          </cell>
          <cell r="X257">
            <v>0</v>
          </cell>
          <cell r="Y257">
            <v>0</v>
          </cell>
          <cell r="Z257">
            <v>0</v>
          </cell>
          <cell r="AA257">
            <v>0</v>
          </cell>
          <cell r="AB257">
            <v>604.82558139534854</v>
          </cell>
          <cell r="AC257">
            <v>0</v>
          </cell>
          <cell r="AD257">
            <v>0</v>
          </cell>
          <cell r="AE257">
            <v>72501.166666666628</v>
          </cell>
          <cell r="AF257">
            <v>0</v>
          </cell>
          <cell r="AG257">
            <v>0</v>
          </cell>
          <cell r="AH257">
            <v>0</v>
          </cell>
          <cell r="AI257">
            <v>110000</v>
          </cell>
          <cell r="AJ257">
            <v>0</v>
          </cell>
          <cell r="AK257">
            <v>0</v>
          </cell>
          <cell r="AL257">
            <v>0</v>
          </cell>
          <cell r="AM257">
            <v>12264</v>
          </cell>
          <cell r="AN257">
            <v>0</v>
          </cell>
          <cell r="AO257">
            <v>0</v>
          </cell>
          <cell r="AP257">
            <v>0</v>
          </cell>
          <cell r="AQ257">
            <v>0</v>
          </cell>
          <cell r="AR257">
            <v>0</v>
          </cell>
          <cell r="AS257">
            <v>0</v>
          </cell>
          <cell r="AT257">
            <v>0</v>
          </cell>
          <cell r="AU257">
            <v>0</v>
          </cell>
          <cell r="AV257">
            <v>560307.60000000009</v>
          </cell>
          <cell r="AW257">
            <v>92661.987272937607</v>
          </cell>
          <cell r="AX257">
            <v>122264</v>
          </cell>
          <cell r="AY257">
            <v>92278.164179104439</v>
          </cell>
          <cell r="AZ257">
            <v>775233.58727293764</v>
          </cell>
          <cell r="BA257">
            <v>762969.58727293764</v>
          </cell>
          <cell r="BB257">
            <v>3500</v>
          </cell>
          <cell r="BC257">
            <v>707000</v>
          </cell>
          <cell r="BD257">
            <v>0</v>
          </cell>
          <cell r="BE257">
            <v>0</v>
          </cell>
          <cell r="BF257">
            <v>775233.58727293764</v>
          </cell>
          <cell r="BG257" t="str">
            <v/>
          </cell>
          <cell r="BH257" t="str">
            <v/>
          </cell>
          <cell r="BI257" t="str">
            <v/>
          </cell>
          <cell r="BJ257" t="str">
            <v/>
          </cell>
          <cell r="BK257" t="str">
            <v/>
          </cell>
          <cell r="BL257">
            <v>775233.58727293764</v>
          </cell>
          <cell r="BM257">
            <v>775233.58727293764</v>
          </cell>
          <cell r="BN257">
            <v>0</v>
          </cell>
          <cell r="BO257">
            <v>719264</v>
          </cell>
          <cell r="BP257">
            <v>597000</v>
          </cell>
          <cell r="BQ257">
            <v>652969.58727293764</v>
          </cell>
          <cell r="BR257">
            <v>3232.5227092719683</v>
          </cell>
          <cell r="BS257">
            <v>3099.4564827586205</v>
          </cell>
          <cell r="BT257">
            <v>4.2932116406072078E-2</v>
          </cell>
          <cell r="BU257">
            <v>-4.2132419873776175E-3</v>
          </cell>
          <cell r="BV257">
            <v>0</v>
          </cell>
          <cell r="BW257">
            <v>-2637.869558624091</v>
          </cell>
          <cell r="BX257">
            <v>772595.71771431353</v>
          </cell>
          <cell r="BY257">
            <v>3764.0184045263045</v>
          </cell>
          <cell r="BZ257" t="str">
            <v>Y</v>
          </cell>
          <cell r="CA257">
            <v>3824.7312758134335</v>
          </cell>
          <cell r="CB257">
            <v>3.358776635530436E-2</v>
          </cell>
          <cell r="CC257">
            <v>-5371.18</v>
          </cell>
          <cell r="CD257">
            <v>767224.53771431348</v>
          </cell>
        </row>
        <row r="258">
          <cell r="A258">
            <v>489</v>
          </cell>
          <cell r="B258" t="str">
            <v>Recoupment Academy</v>
          </cell>
          <cell r="C258">
            <v>143070</v>
          </cell>
          <cell r="D258">
            <v>9353098</v>
          </cell>
          <cell r="E258" t="str">
            <v>Old Newton Church of England  Primary School</v>
          </cell>
          <cell r="F258">
            <v>89</v>
          </cell>
          <cell r="G258">
            <v>89</v>
          </cell>
          <cell r="H258">
            <v>0</v>
          </cell>
          <cell r="I258">
            <v>246868.2</v>
          </cell>
          <cell r="J258">
            <v>0</v>
          </cell>
          <cell r="K258">
            <v>0</v>
          </cell>
          <cell r="L258">
            <v>3520</v>
          </cell>
          <cell r="M258">
            <v>0</v>
          </cell>
          <cell r="N258">
            <v>4632.2891566265062</v>
          </cell>
          <cell r="O258">
            <v>0</v>
          </cell>
          <cell r="P258">
            <v>400.00000000000091</v>
          </cell>
          <cell r="Q258">
            <v>240.00000000000054</v>
          </cell>
          <cell r="R258">
            <v>720.00000000000159</v>
          </cell>
          <cell r="S258">
            <v>0</v>
          </cell>
          <cell r="T258">
            <v>0</v>
          </cell>
          <cell r="U258">
            <v>0</v>
          </cell>
          <cell r="V258">
            <v>0</v>
          </cell>
          <cell r="W258">
            <v>0</v>
          </cell>
          <cell r="X258">
            <v>0</v>
          </cell>
          <cell r="Y258">
            <v>0</v>
          </cell>
          <cell r="Z258">
            <v>0</v>
          </cell>
          <cell r="AA258">
            <v>0</v>
          </cell>
          <cell r="AB258">
            <v>0</v>
          </cell>
          <cell r="AC258">
            <v>0</v>
          </cell>
          <cell r="AD258">
            <v>0</v>
          </cell>
          <cell r="AE258">
            <v>35170.426666666695</v>
          </cell>
          <cell r="AF258">
            <v>0</v>
          </cell>
          <cell r="AG258">
            <v>0</v>
          </cell>
          <cell r="AH258">
            <v>0</v>
          </cell>
          <cell r="AI258">
            <v>110000</v>
          </cell>
          <cell r="AJ258">
            <v>0</v>
          </cell>
          <cell r="AK258">
            <v>0</v>
          </cell>
          <cell r="AL258">
            <v>0</v>
          </cell>
          <cell r="AM258">
            <v>1813.85582</v>
          </cell>
          <cell r="AN258">
            <v>0</v>
          </cell>
          <cell r="AO258">
            <v>0</v>
          </cell>
          <cell r="AP258">
            <v>0</v>
          </cell>
          <cell r="AQ258">
            <v>0</v>
          </cell>
          <cell r="AR258">
            <v>0</v>
          </cell>
          <cell r="AS258">
            <v>0</v>
          </cell>
          <cell r="AT258">
            <v>0</v>
          </cell>
          <cell r="AU258">
            <v>0</v>
          </cell>
          <cell r="AV258">
            <v>246868.2</v>
          </cell>
          <cell r="AW258">
            <v>44682.715823293205</v>
          </cell>
          <cell r="AX258">
            <v>111813.85582</v>
          </cell>
          <cell r="AY258">
            <v>49925.571244979947</v>
          </cell>
          <cell r="AZ258">
            <v>403364.77164329321</v>
          </cell>
          <cell r="BA258">
            <v>401550.91582329321</v>
          </cell>
          <cell r="BB258">
            <v>3500</v>
          </cell>
          <cell r="BC258">
            <v>311500</v>
          </cell>
          <cell r="BD258">
            <v>0</v>
          </cell>
          <cell r="BE258">
            <v>0</v>
          </cell>
          <cell r="BF258">
            <v>403364.77164329321</v>
          </cell>
          <cell r="BG258" t="str">
            <v/>
          </cell>
          <cell r="BH258" t="str">
            <v/>
          </cell>
          <cell r="BI258" t="str">
            <v/>
          </cell>
          <cell r="BJ258" t="str">
            <v/>
          </cell>
          <cell r="BK258" t="str">
            <v/>
          </cell>
          <cell r="BL258">
            <v>403364.77164329321</v>
          </cell>
          <cell r="BM258">
            <v>403364.77164329321</v>
          </cell>
          <cell r="BN258">
            <v>0</v>
          </cell>
          <cell r="BO258">
            <v>313313.85582</v>
          </cell>
          <cell r="BP258">
            <v>201500</v>
          </cell>
          <cell r="BQ258">
            <v>291550.91582329321</v>
          </cell>
          <cell r="BR258">
            <v>3275.8529867785755</v>
          </cell>
          <cell r="BS258">
            <v>3079.3404148148147</v>
          </cell>
          <cell r="BT258">
            <v>6.3816449463765662E-2</v>
          </cell>
          <cell r="BU258">
            <v>-6.2627740459604096E-3</v>
          </cell>
          <cell r="BV258">
            <v>0</v>
          </cell>
          <cell r="BW258">
            <v>-1716.3839773435475</v>
          </cell>
          <cell r="BX258">
            <v>401648.38766594965</v>
          </cell>
          <cell r="BY258">
            <v>4492.5228297297717</v>
          </cell>
          <cell r="BZ258" t="str">
            <v>Y</v>
          </cell>
          <cell r="CA258">
            <v>4512.903232201681</v>
          </cell>
          <cell r="CB258">
            <v>1.2025917965880595E-2</v>
          </cell>
          <cell r="CC258">
            <v>0</v>
          </cell>
          <cell r="CD258">
            <v>401648.38766594965</v>
          </cell>
        </row>
        <row r="259">
          <cell r="A259">
            <v>492</v>
          </cell>
          <cell r="B259" t="str">
            <v>Recoupment Academy</v>
          </cell>
          <cell r="C259">
            <v>142554</v>
          </cell>
          <cell r="D259">
            <v>9353054</v>
          </cell>
          <cell r="E259" t="str">
            <v>Rattlesden Church of England Primary Academy</v>
          </cell>
          <cell r="F259">
            <v>111</v>
          </cell>
          <cell r="G259">
            <v>111</v>
          </cell>
          <cell r="H259">
            <v>0</v>
          </cell>
          <cell r="I259">
            <v>307891.80000000005</v>
          </cell>
          <cell r="J259">
            <v>0</v>
          </cell>
          <cell r="K259">
            <v>0</v>
          </cell>
          <cell r="L259">
            <v>3960.0000000000009</v>
          </cell>
          <cell r="M259">
            <v>0</v>
          </cell>
          <cell r="N259">
            <v>10402.809917355371</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41924.217391304308</v>
          </cell>
          <cell r="AF259">
            <v>0</v>
          </cell>
          <cell r="AG259">
            <v>0</v>
          </cell>
          <cell r="AH259">
            <v>0</v>
          </cell>
          <cell r="AI259">
            <v>110000</v>
          </cell>
          <cell r="AJ259">
            <v>12950.600801068085</v>
          </cell>
          <cell r="AK259">
            <v>0</v>
          </cell>
          <cell r="AL259">
            <v>0</v>
          </cell>
          <cell r="AM259">
            <v>2695.5761000000002</v>
          </cell>
          <cell r="AN259">
            <v>0</v>
          </cell>
          <cell r="AO259">
            <v>0</v>
          </cell>
          <cell r="AP259">
            <v>0</v>
          </cell>
          <cell r="AQ259">
            <v>0</v>
          </cell>
          <cell r="AR259">
            <v>0</v>
          </cell>
          <cell r="AS259">
            <v>0</v>
          </cell>
          <cell r="AT259">
            <v>0</v>
          </cell>
          <cell r="AU259">
            <v>0</v>
          </cell>
          <cell r="AV259">
            <v>307891.80000000005</v>
          </cell>
          <cell r="AW259">
            <v>56287.027308659679</v>
          </cell>
          <cell r="AX259">
            <v>125646.17690106809</v>
          </cell>
          <cell r="AY259">
            <v>59104.62234998199</v>
          </cell>
          <cell r="AZ259">
            <v>489825.00420972781</v>
          </cell>
          <cell r="BA259">
            <v>487129.4281097278</v>
          </cell>
          <cell r="BB259">
            <v>3500</v>
          </cell>
          <cell r="BC259">
            <v>388500</v>
          </cell>
          <cell r="BD259">
            <v>0</v>
          </cell>
          <cell r="BE259">
            <v>0</v>
          </cell>
          <cell r="BF259">
            <v>489825.00420972781</v>
          </cell>
          <cell r="BG259" t="str">
            <v/>
          </cell>
          <cell r="BH259" t="str">
            <v/>
          </cell>
          <cell r="BI259" t="str">
            <v/>
          </cell>
          <cell r="BJ259" t="str">
            <v/>
          </cell>
          <cell r="BK259" t="str">
            <v/>
          </cell>
          <cell r="BL259">
            <v>489825.00420972781</v>
          </cell>
          <cell r="BM259">
            <v>489825.00420972781</v>
          </cell>
          <cell r="BN259">
            <v>0</v>
          </cell>
          <cell r="BO259">
            <v>391195.57610000001</v>
          </cell>
          <cell r="BP259">
            <v>265549.39919893193</v>
          </cell>
          <cell r="BQ259">
            <v>364178.82730865973</v>
          </cell>
          <cell r="BR259">
            <v>3280.8903361140515</v>
          </cell>
          <cell r="BS259">
            <v>3078.2023544628614</v>
          </cell>
          <cell r="BT259">
            <v>6.5846217470832455E-2</v>
          </cell>
          <cell r="BU259">
            <v>-6.4619699978003256E-3</v>
          </cell>
          <cell r="BV259">
            <v>0</v>
          </cell>
          <cell r="BW259">
            <v>-2207.9288900484044</v>
          </cell>
          <cell r="BX259">
            <v>487617.0753196794</v>
          </cell>
          <cell r="BY259">
            <v>4368.6621551322469</v>
          </cell>
          <cell r="BZ259" t="str">
            <v>Y</v>
          </cell>
          <cell r="CA259">
            <v>4392.9466245016165</v>
          </cell>
          <cell r="CB259">
            <v>7.1647937293853881E-2</v>
          </cell>
          <cell r="CC259">
            <v>0</v>
          </cell>
          <cell r="CD259">
            <v>487617.0753196794</v>
          </cell>
        </row>
        <row r="260">
          <cell r="A260">
            <v>494</v>
          </cell>
          <cell r="B260">
            <v>0</v>
          </cell>
          <cell r="C260">
            <v>124604</v>
          </cell>
          <cell r="D260">
            <v>9352105</v>
          </cell>
          <cell r="E260" t="str">
            <v>Ringshall School</v>
          </cell>
          <cell r="F260">
            <v>123</v>
          </cell>
          <cell r="G260">
            <v>123</v>
          </cell>
          <cell r="H260">
            <v>0</v>
          </cell>
          <cell r="I260">
            <v>341177.4</v>
          </cell>
          <cell r="J260">
            <v>0</v>
          </cell>
          <cell r="K260">
            <v>0</v>
          </cell>
          <cell r="L260">
            <v>879.99999999999909</v>
          </cell>
          <cell r="M260">
            <v>0</v>
          </cell>
          <cell r="N260">
            <v>5153.2758620689656</v>
          </cell>
          <cell r="O260">
            <v>0</v>
          </cell>
          <cell r="P260">
            <v>200.00000000000006</v>
          </cell>
          <cell r="Q260">
            <v>0</v>
          </cell>
          <cell r="R260">
            <v>0</v>
          </cell>
          <cell r="S260">
            <v>0</v>
          </cell>
          <cell r="T260">
            <v>0</v>
          </cell>
          <cell r="U260">
            <v>0</v>
          </cell>
          <cell r="V260">
            <v>0</v>
          </cell>
          <cell r="W260">
            <v>0</v>
          </cell>
          <cell r="X260">
            <v>0</v>
          </cell>
          <cell r="Y260">
            <v>0</v>
          </cell>
          <cell r="Z260">
            <v>0</v>
          </cell>
          <cell r="AA260">
            <v>0</v>
          </cell>
          <cell r="AB260">
            <v>5701.05</v>
          </cell>
          <cell r="AC260">
            <v>0</v>
          </cell>
          <cell r="AD260">
            <v>0</v>
          </cell>
          <cell r="AE260">
            <v>29998.022727272779</v>
          </cell>
          <cell r="AF260">
            <v>0</v>
          </cell>
          <cell r="AG260">
            <v>0</v>
          </cell>
          <cell r="AH260">
            <v>0</v>
          </cell>
          <cell r="AI260">
            <v>110000</v>
          </cell>
          <cell r="AJ260">
            <v>8945.2603471294988</v>
          </cell>
          <cell r="AK260">
            <v>0</v>
          </cell>
          <cell r="AL260">
            <v>0</v>
          </cell>
          <cell r="AM260">
            <v>9617.2754999999997</v>
          </cell>
          <cell r="AN260">
            <v>0</v>
          </cell>
          <cell r="AO260">
            <v>0</v>
          </cell>
          <cell r="AP260">
            <v>0</v>
          </cell>
          <cell r="AQ260">
            <v>0</v>
          </cell>
          <cell r="AR260">
            <v>0</v>
          </cell>
          <cell r="AS260">
            <v>0</v>
          </cell>
          <cell r="AT260">
            <v>0</v>
          </cell>
          <cell r="AU260">
            <v>0</v>
          </cell>
          <cell r="AV260">
            <v>341177.4</v>
          </cell>
          <cell r="AW260">
            <v>41932.348589341746</v>
          </cell>
          <cell r="AX260">
            <v>128562.5358471295</v>
          </cell>
          <cell r="AY260">
            <v>43113.660658307264</v>
          </cell>
          <cell r="AZ260">
            <v>511672.28443647129</v>
          </cell>
          <cell r="BA260">
            <v>502055.00893647131</v>
          </cell>
          <cell r="BB260">
            <v>3500</v>
          </cell>
          <cell r="BC260">
            <v>430500</v>
          </cell>
          <cell r="BD260">
            <v>0</v>
          </cell>
          <cell r="BE260">
            <v>0</v>
          </cell>
          <cell r="BF260">
            <v>511672.28443647129</v>
          </cell>
          <cell r="BG260" t="str">
            <v/>
          </cell>
          <cell r="BH260" t="str">
            <v/>
          </cell>
          <cell r="BI260" t="str">
            <v/>
          </cell>
          <cell r="BJ260" t="str">
            <v/>
          </cell>
          <cell r="BK260" t="str">
            <v/>
          </cell>
          <cell r="BL260">
            <v>511672.28443647129</v>
          </cell>
          <cell r="BM260">
            <v>511672.28443647129</v>
          </cell>
          <cell r="BN260">
            <v>0</v>
          </cell>
          <cell r="BO260">
            <v>440117.27549999999</v>
          </cell>
          <cell r="BP260">
            <v>311554.73965287051</v>
          </cell>
          <cell r="BQ260">
            <v>383109.74858934182</v>
          </cell>
          <cell r="BR260">
            <v>3114.7134031653804</v>
          </cell>
          <cell r="BS260">
            <v>3142.4763654405879</v>
          </cell>
          <cell r="BT260">
            <v>-8.8347402006044833E-3</v>
          </cell>
          <cell r="BU260">
            <v>0</v>
          </cell>
          <cell r="BV260">
            <v>0</v>
          </cell>
          <cell r="BW260">
            <v>0</v>
          </cell>
          <cell r="BX260">
            <v>511672.28443647129</v>
          </cell>
          <cell r="BY260">
            <v>4081.748040133913</v>
          </cell>
          <cell r="BZ260" t="str">
            <v>Y</v>
          </cell>
          <cell r="CA260">
            <v>4159.9372718412296</v>
          </cell>
          <cell r="CB260">
            <v>-1.2385336745840081E-2</v>
          </cell>
          <cell r="CC260">
            <v>-3270.57</v>
          </cell>
          <cell r="CD260">
            <v>508401.71443647129</v>
          </cell>
        </row>
        <row r="261">
          <cell r="A261">
            <v>495</v>
          </cell>
          <cell r="B261">
            <v>0</v>
          </cell>
          <cell r="C261">
            <v>124712</v>
          </cell>
          <cell r="D261">
            <v>9353056</v>
          </cell>
          <cell r="E261" t="str">
            <v>Risby Church of England Voluntary Controlled Primary School</v>
          </cell>
          <cell r="F261">
            <v>168</v>
          </cell>
          <cell r="G261">
            <v>168</v>
          </cell>
          <cell r="H261">
            <v>0</v>
          </cell>
          <cell r="I261">
            <v>465998.4</v>
          </cell>
          <cell r="J261">
            <v>0</v>
          </cell>
          <cell r="K261">
            <v>0</v>
          </cell>
          <cell r="L261">
            <v>6159.9999999999973</v>
          </cell>
          <cell r="M261">
            <v>0</v>
          </cell>
          <cell r="N261">
            <v>10193.258426966293</v>
          </cell>
          <cell r="O261">
            <v>0</v>
          </cell>
          <cell r="P261">
            <v>2011.9760479041922</v>
          </cell>
          <cell r="Q261">
            <v>0</v>
          </cell>
          <cell r="R261">
            <v>2172.9341317365238</v>
          </cell>
          <cell r="S261">
            <v>0</v>
          </cell>
          <cell r="T261">
            <v>0</v>
          </cell>
          <cell r="U261">
            <v>0</v>
          </cell>
          <cell r="V261">
            <v>0</v>
          </cell>
          <cell r="W261">
            <v>0</v>
          </cell>
          <cell r="X261">
            <v>0</v>
          </cell>
          <cell r="Y261">
            <v>0</v>
          </cell>
          <cell r="Z261">
            <v>0</v>
          </cell>
          <cell r="AA261">
            <v>0</v>
          </cell>
          <cell r="AB261">
            <v>1244.8920863309359</v>
          </cell>
          <cell r="AC261">
            <v>0</v>
          </cell>
          <cell r="AD261">
            <v>0</v>
          </cell>
          <cell r="AE261">
            <v>37437.473684210541</v>
          </cell>
          <cell r="AF261">
            <v>0</v>
          </cell>
          <cell r="AG261">
            <v>0</v>
          </cell>
          <cell r="AH261">
            <v>0</v>
          </cell>
          <cell r="AI261">
            <v>110000</v>
          </cell>
          <cell r="AJ261">
            <v>0</v>
          </cell>
          <cell r="AK261">
            <v>0</v>
          </cell>
          <cell r="AL261">
            <v>0</v>
          </cell>
          <cell r="AM261">
            <v>14594.16</v>
          </cell>
          <cell r="AN261">
            <v>0</v>
          </cell>
          <cell r="AO261">
            <v>0</v>
          </cell>
          <cell r="AP261">
            <v>0</v>
          </cell>
          <cell r="AQ261">
            <v>0</v>
          </cell>
          <cell r="AR261">
            <v>0</v>
          </cell>
          <cell r="AS261">
            <v>0</v>
          </cell>
          <cell r="AT261">
            <v>0</v>
          </cell>
          <cell r="AU261">
            <v>0</v>
          </cell>
          <cell r="AV261">
            <v>465998.4</v>
          </cell>
          <cell r="AW261">
            <v>59220.534377148484</v>
          </cell>
          <cell r="AX261">
            <v>124594.16</v>
          </cell>
          <cell r="AY261">
            <v>57705.557987514047</v>
          </cell>
          <cell r="AZ261">
            <v>649813.09437714855</v>
          </cell>
          <cell r="BA261">
            <v>635218.93437714851</v>
          </cell>
          <cell r="BB261">
            <v>3500</v>
          </cell>
          <cell r="BC261">
            <v>588000</v>
          </cell>
          <cell r="BD261">
            <v>0</v>
          </cell>
          <cell r="BE261">
            <v>0</v>
          </cell>
          <cell r="BF261">
            <v>649813.09437714855</v>
          </cell>
          <cell r="BG261" t="str">
            <v/>
          </cell>
          <cell r="BH261" t="str">
            <v/>
          </cell>
          <cell r="BI261" t="str">
            <v/>
          </cell>
          <cell r="BJ261" t="str">
            <v/>
          </cell>
          <cell r="BK261" t="str">
            <v/>
          </cell>
          <cell r="BL261">
            <v>649813.09437714855</v>
          </cell>
          <cell r="BM261">
            <v>649813.09437714855</v>
          </cell>
          <cell r="BN261">
            <v>0</v>
          </cell>
          <cell r="BO261">
            <v>602594.16</v>
          </cell>
          <cell r="BP261">
            <v>478000.00000000006</v>
          </cell>
          <cell r="BQ261">
            <v>525218.93437714851</v>
          </cell>
          <cell r="BR261">
            <v>3126.3031808163601</v>
          </cell>
          <cell r="BS261">
            <v>3010.9421955555554</v>
          </cell>
          <cell r="BT261">
            <v>3.8313915634477724E-2</v>
          </cell>
          <cell r="BU261">
            <v>-3.7600242327954308E-3</v>
          </cell>
          <cell r="BV261">
            <v>0</v>
          </cell>
          <cell r="BW261">
            <v>-1901.9642239643081</v>
          </cell>
          <cell r="BX261">
            <v>647911.13015318429</v>
          </cell>
          <cell r="BY261">
            <v>3769.74386995943</v>
          </cell>
          <cell r="BZ261" t="str">
            <v>Y</v>
          </cell>
          <cell r="CA261">
            <v>3856.6138699594303</v>
          </cell>
          <cell r="CB261">
            <v>4.1937588546391513E-2</v>
          </cell>
          <cell r="CC261">
            <v>-4467.12</v>
          </cell>
          <cell r="CD261">
            <v>643444.0101531843</v>
          </cell>
        </row>
        <row r="262">
          <cell r="A262">
            <v>496</v>
          </cell>
          <cell r="B262" t="str">
            <v>Recoupment Academy</v>
          </cell>
          <cell r="C262">
            <v>145237</v>
          </cell>
          <cell r="D262">
            <v>9352213</v>
          </cell>
          <cell r="E262" t="str">
            <v>Rougham Church of England Primary School</v>
          </cell>
          <cell r="F262">
            <v>182</v>
          </cell>
          <cell r="G262">
            <v>182</v>
          </cell>
          <cell r="H262">
            <v>0</v>
          </cell>
          <cell r="I262">
            <v>504831.60000000003</v>
          </cell>
          <cell r="J262">
            <v>0</v>
          </cell>
          <cell r="K262">
            <v>0</v>
          </cell>
          <cell r="L262">
            <v>3959.9999999999959</v>
          </cell>
          <cell r="M262">
            <v>0</v>
          </cell>
          <cell r="N262">
            <v>8276.21052631579</v>
          </cell>
          <cell r="O262">
            <v>0</v>
          </cell>
          <cell r="P262">
            <v>0</v>
          </cell>
          <cell r="Q262">
            <v>0</v>
          </cell>
          <cell r="R262">
            <v>359.99999999999966</v>
          </cell>
          <cell r="S262">
            <v>0</v>
          </cell>
          <cell r="T262">
            <v>0</v>
          </cell>
          <cell r="U262">
            <v>0</v>
          </cell>
          <cell r="V262">
            <v>0</v>
          </cell>
          <cell r="W262">
            <v>0</v>
          </cell>
          <cell r="X262">
            <v>0</v>
          </cell>
          <cell r="Y262">
            <v>0</v>
          </cell>
          <cell r="Z262">
            <v>0</v>
          </cell>
          <cell r="AA262">
            <v>0</v>
          </cell>
          <cell r="AB262">
            <v>0</v>
          </cell>
          <cell r="AC262">
            <v>0</v>
          </cell>
          <cell r="AD262">
            <v>0</v>
          </cell>
          <cell r="AE262">
            <v>56867.464968152846</v>
          </cell>
          <cell r="AF262">
            <v>0</v>
          </cell>
          <cell r="AG262">
            <v>0</v>
          </cell>
          <cell r="AH262">
            <v>0</v>
          </cell>
          <cell r="AI262">
            <v>110000</v>
          </cell>
          <cell r="AJ262">
            <v>0</v>
          </cell>
          <cell r="AK262">
            <v>0</v>
          </cell>
          <cell r="AL262">
            <v>1000</v>
          </cell>
          <cell r="AM262">
            <v>8930.32798</v>
          </cell>
          <cell r="AN262">
            <v>0</v>
          </cell>
          <cell r="AO262">
            <v>0</v>
          </cell>
          <cell r="AP262">
            <v>0</v>
          </cell>
          <cell r="AQ262">
            <v>0</v>
          </cell>
          <cell r="AR262">
            <v>0</v>
          </cell>
          <cell r="AS262">
            <v>0</v>
          </cell>
          <cell r="AT262">
            <v>0</v>
          </cell>
          <cell r="AU262">
            <v>0</v>
          </cell>
          <cell r="AV262">
            <v>504831.60000000003</v>
          </cell>
          <cell r="AW262">
            <v>69463.675494468625</v>
          </cell>
          <cell r="AX262">
            <v>119930.32798</v>
          </cell>
          <cell r="AY262">
            <v>73164.570231310732</v>
          </cell>
          <cell r="AZ262">
            <v>694225.60347446869</v>
          </cell>
          <cell r="BA262">
            <v>684295.27549446875</v>
          </cell>
          <cell r="BB262">
            <v>3500</v>
          </cell>
          <cell r="BC262">
            <v>637000</v>
          </cell>
          <cell r="BD262">
            <v>0</v>
          </cell>
          <cell r="BE262">
            <v>0</v>
          </cell>
          <cell r="BF262">
            <v>694225.60347446869</v>
          </cell>
          <cell r="BG262" t="str">
            <v/>
          </cell>
          <cell r="BH262" t="str">
            <v/>
          </cell>
          <cell r="BI262" t="str">
            <v/>
          </cell>
          <cell r="BJ262" t="str">
            <v/>
          </cell>
          <cell r="BK262" t="str">
            <v/>
          </cell>
          <cell r="BL262">
            <v>694225.60347446869</v>
          </cell>
          <cell r="BM262">
            <v>694225.60347446869</v>
          </cell>
          <cell r="BN262">
            <v>0</v>
          </cell>
          <cell r="BO262">
            <v>646930.32797999994</v>
          </cell>
          <cell r="BP262">
            <v>528000</v>
          </cell>
          <cell r="BQ262">
            <v>575295.27549446875</v>
          </cell>
          <cell r="BR262">
            <v>3160.9630521674108</v>
          </cell>
          <cell r="BS262">
            <v>3010.6417137566141</v>
          </cell>
          <cell r="BT262">
            <v>4.9929999217086823E-2</v>
          </cell>
          <cell r="BU262">
            <v>-4.8999953121670143E-3</v>
          </cell>
          <cell r="BV262">
            <v>0</v>
          </cell>
          <cell r="BW262">
            <v>-2684.8877116919812</v>
          </cell>
          <cell r="BX262">
            <v>691540.71576277667</v>
          </cell>
          <cell r="BY262">
            <v>3745.1120207844874</v>
          </cell>
          <cell r="BZ262" t="str">
            <v>Y</v>
          </cell>
          <cell r="CA262">
            <v>3799.674262432839</v>
          </cell>
          <cell r="CB262">
            <v>4.4186244078246562E-2</v>
          </cell>
          <cell r="CC262">
            <v>0</v>
          </cell>
          <cell r="CD262">
            <v>691540.71576277667</v>
          </cell>
        </row>
        <row r="263">
          <cell r="A263">
            <v>499</v>
          </cell>
          <cell r="B263">
            <v>0</v>
          </cell>
          <cell r="C263">
            <v>124547</v>
          </cell>
          <cell r="D263">
            <v>9352026</v>
          </cell>
          <cell r="E263" t="str">
            <v>Stanton Community Primary School</v>
          </cell>
          <cell r="F263">
            <v>199</v>
          </cell>
          <cell r="G263">
            <v>199</v>
          </cell>
          <cell r="H263">
            <v>0</v>
          </cell>
          <cell r="I263">
            <v>551986.20000000007</v>
          </cell>
          <cell r="J263">
            <v>0</v>
          </cell>
          <cell r="K263">
            <v>0</v>
          </cell>
          <cell r="L263">
            <v>3519.9999999999977</v>
          </cell>
          <cell r="M263">
            <v>0</v>
          </cell>
          <cell r="N263">
            <v>20246.08695652174</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69446.146341463347</v>
          </cell>
          <cell r="AF263">
            <v>0</v>
          </cell>
          <cell r="AG263">
            <v>0</v>
          </cell>
          <cell r="AH263">
            <v>0</v>
          </cell>
          <cell r="AI263">
            <v>110000</v>
          </cell>
          <cell r="AJ263">
            <v>0</v>
          </cell>
          <cell r="AK263">
            <v>0</v>
          </cell>
          <cell r="AL263">
            <v>0</v>
          </cell>
          <cell r="AM263">
            <v>19578.03498</v>
          </cell>
          <cell r="AN263">
            <v>0</v>
          </cell>
          <cell r="AO263">
            <v>0</v>
          </cell>
          <cell r="AP263">
            <v>0</v>
          </cell>
          <cell r="AQ263">
            <v>0</v>
          </cell>
          <cell r="AR263">
            <v>0</v>
          </cell>
          <cell r="AS263">
            <v>0</v>
          </cell>
          <cell r="AT263">
            <v>0</v>
          </cell>
          <cell r="AU263">
            <v>0</v>
          </cell>
          <cell r="AV263">
            <v>551986.20000000007</v>
          </cell>
          <cell r="AW263">
            <v>93212.233297985076</v>
          </cell>
          <cell r="AX263">
            <v>129578.03498</v>
          </cell>
          <cell r="AY263">
            <v>91328.189819724212</v>
          </cell>
          <cell r="AZ263">
            <v>774776.46827798511</v>
          </cell>
          <cell r="BA263">
            <v>755198.43329798512</v>
          </cell>
          <cell r="BB263">
            <v>3500</v>
          </cell>
          <cell r="BC263">
            <v>696500</v>
          </cell>
          <cell r="BD263">
            <v>0</v>
          </cell>
          <cell r="BE263">
            <v>0</v>
          </cell>
          <cell r="BF263">
            <v>774776.46827798511</v>
          </cell>
          <cell r="BG263" t="str">
            <v/>
          </cell>
          <cell r="BH263" t="str">
            <v/>
          </cell>
          <cell r="BI263" t="str">
            <v/>
          </cell>
          <cell r="BJ263" t="str">
            <v/>
          </cell>
          <cell r="BK263" t="str">
            <v/>
          </cell>
          <cell r="BL263">
            <v>774776.46827798511</v>
          </cell>
          <cell r="BM263">
            <v>774776.46827798511</v>
          </cell>
          <cell r="BN263">
            <v>0</v>
          </cell>
          <cell r="BO263">
            <v>716078.03498</v>
          </cell>
          <cell r="BP263">
            <v>586500</v>
          </cell>
          <cell r="BQ263">
            <v>645198.43329798512</v>
          </cell>
          <cell r="BR263">
            <v>3242.2031824019355</v>
          </cell>
          <cell r="BS263">
            <v>3096.4526717073172</v>
          </cell>
          <cell r="BT263">
            <v>4.7070156126188922E-2</v>
          </cell>
          <cell r="BU263">
            <v>-4.6193380328026397E-3</v>
          </cell>
          <cell r="BV263">
            <v>0</v>
          </cell>
          <cell r="BW263">
            <v>-2846.4087570450001</v>
          </cell>
          <cell r="BX263">
            <v>771930.05952094006</v>
          </cell>
          <cell r="BY263">
            <v>3780.6634399042214</v>
          </cell>
          <cell r="BZ263" t="str">
            <v>Y</v>
          </cell>
          <cell r="CA263">
            <v>3879.0455252308548</v>
          </cell>
          <cell r="CB263">
            <v>4.5241868696650922E-2</v>
          </cell>
          <cell r="CC263">
            <v>-5291.41</v>
          </cell>
          <cell r="CD263">
            <v>766638.64952094003</v>
          </cell>
        </row>
        <row r="264">
          <cell r="A264">
            <v>501</v>
          </cell>
          <cell r="B264" t="str">
            <v>Recoupment Academy</v>
          </cell>
          <cell r="C264">
            <v>144553</v>
          </cell>
          <cell r="D264">
            <v>9352205</v>
          </cell>
          <cell r="E264" t="str">
            <v>Stoke-by-Nayland Church of England Primary School</v>
          </cell>
          <cell r="F264">
            <v>56</v>
          </cell>
          <cell r="G264">
            <v>56</v>
          </cell>
          <cell r="H264">
            <v>0</v>
          </cell>
          <cell r="I264">
            <v>155332.80000000002</v>
          </cell>
          <cell r="J264">
            <v>0</v>
          </cell>
          <cell r="K264">
            <v>0</v>
          </cell>
          <cell r="L264">
            <v>3960.0000000000068</v>
          </cell>
          <cell r="M264">
            <v>0</v>
          </cell>
          <cell r="N264">
            <v>5781.1764705882351</v>
          </cell>
          <cell r="O264">
            <v>0</v>
          </cell>
          <cell r="P264">
            <v>203.63636363636382</v>
          </cell>
          <cell r="Q264">
            <v>0</v>
          </cell>
          <cell r="R264">
            <v>1099.6363636363628</v>
          </cell>
          <cell r="S264">
            <v>0</v>
          </cell>
          <cell r="T264">
            <v>0</v>
          </cell>
          <cell r="U264">
            <v>0</v>
          </cell>
          <cell r="V264">
            <v>0</v>
          </cell>
          <cell r="W264">
            <v>0</v>
          </cell>
          <cell r="X264">
            <v>0</v>
          </cell>
          <cell r="Y264">
            <v>0</v>
          </cell>
          <cell r="Z264">
            <v>0</v>
          </cell>
          <cell r="AA264">
            <v>0</v>
          </cell>
          <cell r="AB264">
            <v>0</v>
          </cell>
          <cell r="AC264">
            <v>0</v>
          </cell>
          <cell r="AD264">
            <v>0</v>
          </cell>
          <cell r="AE264">
            <v>20911.692307692283</v>
          </cell>
          <cell r="AF264">
            <v>0</v>
          </cell>
          <cell r="AG264">
            <v>0</v>
          </cell>
          <cell r="AH264">
            <v>0</v>
          </cell>
          <cell r="AI264">
            <v>110000</v>
          </cell>
          <cell r="AJ264">
            <v>0</v>
          </cell>
          <cell r="AK264">
            <v>0</v>
          </cell>
          <cell r="AL264">
            <v>0</v>
          </cell>
          <cell r="AM264">
            <v>10424.4</v>
          </cell>
          <cell r="AN264">
            <v>0</v>
          </cell>
          <cell r="AO264">
            <v>0</v>
          </cell>
          <cell r="AP264">
            <v>0</v>
          </cell>
          <cell r="AQ264">
            <v>0</v>
          </cell>
          <cell r="AR264">
            <v>0</v>
          </cell>
          <cell r="AS264">
            <v>0</v>
          </cell>
          <cell r="AT264">
            <v>0</v>
          </cell>
          <cell r="AU264">
            <v>0</v>
          </cell>
          <cell r="AV264">
            <v>155332.80000000002</v>
          </cell>
          <cell r="AW264">
            <v>31956.141505553249</v>
          </cell>
          <cell r="AX264">
            <v>120424.4</v>
          </cell>
          <cell r="AY264">
            <v>36432.916906622762</v>
          </cell>
          <cell r="AZ264">
            <v>307713.34150555322</v>
          </cell>
          <cell r="BA264">
            <v>297288.9415055532</v>
          </cell>
          <cell r="BB264">
            <v>3500</v>
          </cell>
          <cell r="BC264">
            <v>196000</v>
          </cell>
          <cell r="BD264">
            <v>0</v>
          </cell>
          <cell r="BE264">
            <v>0</v>
          </cell>
          <cell r="BF264">
            <v>307713.34150555322</v>
          </cell>
          <cell r="BG264" t="str">
            <v/>
          </cell>
          <cell r="BH264" t="str">
            <v/>
          </cell>
          <cell r="BI264" t="str">
            <v/>
          </cell>
          <cell r="BJ264" t="str">
            <v/>
          </cell>
          <cell r="BK264" t="str">
            <v/>
          </cell>
          <cell r="BL264">
            <v>307713.34150555322</v>
          </cell>
          <cell r="BM264">
            <v>307713.34150555322</v>
          </cell>
          <cell r="BN264">
            <v>0</v>
          </cell>
          <cell r="BO264">
            <v>206424.4</v>
          </cell>
          <cell r="BP264">
            <v>86000</v>
          </cell>
          <cell r="BQ264">
            <v>187288.94150555323</v>
          </cell>
          <cell r="BR264">
            <v>3344.4453840277361</v>
          </cell>
          <cell r="BS264">
            <v>3145.5412309859153</v>
          </cell>
          <cell r="BT264">
            <v>6.3233681721437091E-2</v>
          </cell>
          <cell r="BU264">
            <v>-6.2055827932011882E-3</v>
          </cell>
          <cell r="BV264">
            <v>0</v>
          </cell>
          <cell r="BW264">
            <v>-1093.1153261454206</v>
          </cell>
          <cell r="BX264">
            <v>306620.22617940779</v>
          </cell>
          <cell r="BY264">
            <v>5289.2111817751384</v>
          </cell>
          <cell r="BZ264" t="str">
            <v>Y</v>
          </cell>
          <cell r="CA264">
            <v>5475.3611817751389</v>
          </cell>
          <cell r="CB264">
            <v>0.13162392040930948</v>
          </cell>
          <cell r="CC264">
            <v>0</v>
          </cell>
          <cell r="CD264">
            <v>306620.22617940779</v>
          </cell>
        </row>
        <row r="265">
          <cell r="A265">
            <v>502</v>
          </cell>
          <cell r="B265">
            <v>0</v>
          </cell>
          <cell r="C265">
            <v>124622</v>
          </cell>
          <cell r="D265">
            <v>9352129</v>
          </cell>
          <cell r="E265" t="str">
            <v>Chilton Community Primary School</v>
          </cell>
          <cell r="F265">
            <v>145</v>
          </cell>
          <cell r="G265">
            <v>145</v>
          </cell>
          <cell r="H265">
            <v>0</v>
          </cell>
          <cell r="I265">
            <v>402201</v>
          </cell>
          <cell r="J265">
            <v>0</v>
          </cell>
          <cell r="K265">
            <v>0</v>
          </cell>
          <cell r="L265">
            <v>16719.999999999978</v>
          </cell>
          <cell r="M265">
            <v>0</v>
          </cell>
          <cell r="N265">
            <v>30933.333333333332</v>
          </cell>
          <cell r="O265">
            <v>0</v>
          </cell>
          <cell r="P265">
            <v>12800.000000000011</v>
          </cell>
          <cell r="Q265">
            <v>6239.9999999999927</v>
          </cell>
          <cell r="R265">
            <v>720.00000000000193</v>
          </cell>
          <cell r="S265">
            <v>0</v>
          </cell>
          <cell r="T265">
            <v>0</v>
          </cell>
          <cell r="U265">
            <v>0</v>
          </cell>
          <cell r="V265">
            <v>0</v>
          </cell>
          <cell r="W265">
            <v>0</v>
          </cell>
          <cell r="X265">
            <v>0</v>
          </cell>
          <cell r="Y265">
            <v>0</v>
          </cell>
          <cell r="Z265">
            <v>0</v>
          </cell>
          <cell r="AA265">
            <v>0</v>
          </cell>
          <cell r="AB265">
            <v>6840.4580152671751</v>
          </cell>
          <cell r="AC265">
            <v>0</v>
          </cell>
          <cell r="AD265">
            <v>0</v>
          </cell>
          <cell r="AE265">
            <v>53101.416666666621</v>
          </cell>
          <cell r="AF265">
            <v>0</v>
          </cell>
          <cell r="AG265">
            <v>0</v>
          </cell>
          <cell r="AH265">
            <v>0</v>
          </cell>
          <cell r="AI265">
            <v>110000</v>
          </cell>
          <cell r="AJ265">
            <v>0</v>
          </cell>
          <cell r="AK265">
            <v>0</v>
          </cell>
          <cell r="AL265">
            <v>0</v>
          </cell>
          <cell r="AM265">
            <v>15452.64</v>
          </cell>
          <cell r="AN265">
            <v>0</v>
          </cell>
          <cell r="AO265">
            <v>0</v>
          </cell>
          <cell r="AP265">
            <v>0</v>
          </cell>
          <cell r="AQ265">
            <v>0</v>
          </cell>
          <cell r="AR265">
            <v>0</v>
          </cell>
          <cell r="AS265">
            <v>0</v>
          </cell>
          <cell r="AT265">
            <v>0</v>
          </cell>
          <cell r="AU265">
            <v>0</v>
          </cell>
          <cell r="AV265">
            <v>402201</v>
          </cell>
          <cell r="AW265">
            <v>127355.2080152671</v>
          </cell>
          <cell r="AX265">
            <v>125452.64</v>
          </cell>
          <cell r="AY265">
            <v>96807.083333333285</v>
          </cell>
          <cell r="AZ265">
            <v>655008.84801526705</v>
          </cell>
          <cell r="BA265">
            <v>639556.20801526704</v>
          </cell>
          <cell r="BB265">
            <v>3500</v>
          </cell>
          <cell r="BC265">
            <v>507500</v>
          </cell>
          <cell r="BD265">
            <v>0</v>
          </cell>
          <cell r="BE265">
            <v>0</v>
          </cell>
          <cell r="BF265">
            <v>655008.84801526705</v>
          </cell>
          <cell r="BG265" t="str">
            <v/>
          </cell>
          <cell r="BH265" t="str">
            <v/>
          </cell>
          <cell r="BI265" t="str">
            <v/>
          </cell>
          <cell r="BJ265" t="str">
            <v/>
          </cell>
          <cell r="BK265" t="str">
            <v/>
          </cell>
          <cell r="BL265">
            <v>655008.84801526705</v>
          </cell>
          <cell r="BM265">
            <v>655008.84801526705</v>
          </cell>
          <cell r="BN265">
            <v>0</v>
          </cell>
          <cell r="BO265">
            <v>522952.64</v>
          </cell>
          <cell r="BP265">
            <v>397500</v>
          </cell>
          <cell r="BQ265">
            <v>529556.20801526704</v>
          </cell>
          <cell r="BR265">
            <v>3652.1117794156348</v>
          </cell>
          <cell r="BS265">
            <v>3508.5485600000002</v>
          </cell>
          <cell r="BT265">
            <v>4.0918122397494948E-2</v>
          </cell>
          <cell r="BU265">
            <v>-4.0155940531596806E-3</v>
          </cell>
          <cell r="BV265">
            <v>0</v>
          </cell>
          <cell r="BW265">
            <v>-2042.8914762499044</v>
          </cell>
          <cell r="BX265">
            <v>652965.95653901715</v>
          </cell>
          <cell r="BY265">
            <v>4396.6435623380494</v>
          </cell>
          <cell r="BZ265" t="str">
            <v>Y</v>
          </cell>
          <cell r="CA265">
            <v>4503.213493372532</v>
          </cell>
          <cell r="CB265">
            <v>5.539492013424252E-2</v>
          </cell>
          <cell r="CC265">
            <v>-3855.55</v>
          </cell>
          <cell r="CD265">
            <v>649110.4065390171</v>
          </cell>
        </row>
        <row r="266">
          <cell r="A266">
            <v>503</v>
          </cell>
          <cell r="B266">
            <v>0</v>
          </cell>
          <cell r="C266">
            <v>124631</v>
          </cell>
          <cell r="D266">
            <v>9352138</v>
          </cell>
          <cell r="E266" t="str">
            <v>Abbot's Hall Community Primary School</v>
          </cell>
          <cell r="F266">
            <v>404</v>
          </cell>
          <cell r="G266">
            <v>404</v>
          </cell>
          <cell r="H266">
            <v>0</v>
          </cell>
          <cell r="I266">
            <v>1120615.2000000002</v>
          </cell>
          <cell r="J266">
            <v>0</v>
          </cell>
          <cell r="K266">
            <v>0</v>
          </cell>
          <cell r="L266">
            <v>18039.999999999916</v>
          </cell>
          <cell r="M266">
            <v>0</v>
          </cell>
          <cell r="N266">
            <v>43740</v>
          </cell>
          <cell r="O266">
            <v>0</v>
          </cell>
          <cell r="P266">
            <v>18800.000000000025</v>
          </cell>
          <cell r="Q266">
            <v>7200.0000000000036</v>
          </cell>
          <cell r="R266">
            <v>7920.0000000000064</v>
          </cell>
          <cell r="S266">
            <v>0</v>
          </cell>
          <cell r="T266">
            <v>0</v>
          </cell>
          <cell r="U266">
            <v>0</v>
          </cell>
          <cell r="V266">
            <v>0</v>
          </cell>
          <cell r="W266">
            <v>0</v>
          </cell>
          <cell r="X266">
            <v>0</v>
          </cell>
          <cell r="Y266">
            <v>0</v>
          </cell>
          <cell r="Z266">
            <v>0</v>
          </cell>
          <cell r="AA266">
            <v>0</v>
          </cell>
          <cell r="AB266">
            <v>2364.3181818181897</v>
          </cell>
          <cell r="AC266">
            <v>0</v>
          </cell>
          <cell r="AD266">
            <v>0</v>
          </cell>
          <cell r="AE266">
            <v>127509.52941176483</v>
          </cell>
          <cell r="AF266">
            <v>0</v>
          </cell>
          <cell r="AG266">
            <v>0</v>
          </cell>
          <cell r="AH266">
            <v>0</v>
          </cell>
          <cell r="AI266">
            <v>110000</v>
          </cell>
          <cell r="AJ266">
            <v>0</v>
          </cell>
          <cell r="AK266">
            <v>0</v>
          </cell>
          <cell r="AL266">
            <v>0</v>
          </cell>
          <cell r="AM266">
            <v>27207.684000000001</v>
          </cell>
          <cell r="AN266">
            <v>0</v>
          </cell>
          <cell r="AO266">
            <v>0</v>
          </cell>
          <cell r="AP266">
            <v>0</v>
          </cell>
          <cell r="AQ266">
            <v>0</v>
          </cell>
          <cell r="AR266">
            <v>0</v>
          </cell>
          <cell r="AS266">
            <v>0</v>
          </cell>
          <cell r="AT266">
            <v>0</v>
          </cell>
          <cell r="AU266">
            <v>0</v>
          </cell>
          <cell r="AV266">
            <v>1120615.2000000002</v>
          </cell>
          <cell r="AW266">
            <v>225573.84759358296</v>
          </cell>
          <cell r="AX266">
            <v>137207.68400000001</v>
          </cell>
          <cell r="AY266">
            <v>185358.52941176482</v>
          </cell>
          <cell r="AZ266">
            <v>1483396.7315935832</v>
          </cell>
          <cell r="BA266">
            <v>1456189.0475935834</v>
          </cell>
          <cell r="BB266">
            <v>3500</v>
          </cell>
          <cell r="BC266">
            <v>1414000</v>
          </cell>
          <cell r="BD266">
            <v>0</v>
          </cell>
          <cell r="BE266">
            <v>0</v>
          </cell>
          <cell r="BF266">
            <v>1483396.7315935832</v>
          </cell>
          <cell r="BG266" t="str">
            <v/>
          </cell>
          <cell r="BH266" t="str">
            <v/>
          </cell>
          <cell r="BI266" t="str">
            <v/>
          </cell>
          <cell r="BJ266" t="str">
            <v/>
          </cell>
          <cell r="BK266" t="str">
            <v/>
          </cell>
          <cell r="BL266">
            <v>1483396.7315935832</v>
          </cell>
          <cell r="BM266">
            <v>1483396.7315935832</v>
          </cell>
          <cell r="BN266">
            <v>0</v>
          </cell>
          <cell r="BO266">
            <v>1441207.6839999999</v>
          </cell>
          <cell r="BP266">
            <v>1304000</v>
          </cell>
          <cell r="BQ266">
            <v>1346189.0475935834</v>
          </cell>
          <cell r="BR266">
            <v>3332.1511079049092</v>
          </cell>
          <cell r="BS266">
            <v>3168.0807572839508</v>
          </cell>
          <cell r="BT266">
            <v>5.1788563231455836E-2</v>
          </cell>
          <cell r="BU266">
            <v>-5.0823897664143509E-3</v>
          </cell>
          <cell r="BV266">
            <v>0</v>
          </cell>
          <cell r="BW266">
            <v>-6504.9741728776489</v>
          </cell>
          <cell r="BX266">
            <v>1476891.7574207056</v>
          </cell>
          <cell r="BY266">
            <v>3588.3269144076876</v>
          </cell>
          <cell r="BZ266" t="str">
            <v>Y</v>
          </cell>
          <cell r="CA266">
            <v>3655.6726668829347</v>
          </cell>
          <cell r="CB266">
            <v>4.2863245950277129E-2</v>
          </cell>
          <cell r="CC266">
            <v>-10742.36</v>
          </cell>
          <cell r="CD266">
            <v>1466149.3974207055</v>
          </cell>
        </row>
        <row r="267">
          <cell r="A267">
            <v>504</v>
          </cell>
          <cell r="B267">
            <v>0</v>
          </cell>
          <cell r="C267">
            <v>124680</v>
          </cell>
          <cell r="D267">
            <v>9352923</v>
          </cell>
          <cell r="E267" t="str">
            <v>Wood Ley Community Primary School</v>
          </cell>
          <cell r="F267">
            <v>301</v>
          </cell>
          <cell r="G267">
            <v>301</v>
          </cell>
          <cell r="H267">
            <v>0</v>
          </cell>
          <cell r="I267">
            <v>834913.8</v>
          </cell>
          <cell r="J267">
            <v>0</v>
          </cell>
          <cell r="K267">
            <v>0</v>
          </cell>
          <cell r="L267">
            <v>8360.0000000000055</v>
          </cell>
          <cell r="M267">
            <v>0</v>
          </cell>
          <cell r="N267">
            <v>19717.967213114753</v>
          </cell>
          <cell r="O267">
            <v>0</v>
          </cell>
          <cell r="P267">
            <v>8399.9999999999873</v>
          </cell>
          <cell r="Q267">
            <v>8639.9999999999654</v>
          </cell>
          <cell r="R267">
            <v>1079.9999999999995</v>
          </cell>
          <cell r="S267">
            <v>0</v>
          </cell>
          <cell r="T267">
            <v>0</v>
          </cell>
          <cell r="U267">
            <v>0</v>
          </cell>
          <cell r="V267">
            <v>0</v>
          </cell>
          <cell r="W267">
            <v>0</v>
          </cell>
          <cell r="X267">
            <v>0</v>
          </cell>
          <cell r="Y267">
            <v>0</v>
          </cell>
          <cell r="Z267">
            <v>0</v>
          </cell>
          <cell r="AA267">
            <v>0</v>
          </cell>
          <cell r="AB267">
            <v>1795.5405405405431</v>
          </cell>
          <cell r="AC267">
            <v>0</v>
          </cell>
          <cell r="AD267">
            <v>0</v>
          </cell>
          <cell r="AE267">
            <v>83566.606299212726</v>
          </cell>
          <cell r="AF267">
            <v>0</v>
          </cell>
          <cell r="AG267">
            <v>0</v>
          </cell>
          <cell r="AH267">
            <v>0</v>
          </cell>
          <cell r="AI267">
            <v>110000</v>
          </cell>
          <cell r="AJ267">
            <v>0</v>
          </cell>
          <cell r="AK267">
            <v>0</v>
          </cell>
          <cell r="AL267">
            <v>0</v>
          </cell>
          <cell r="AM267">
            <v>47653.202799999999</v>
          </cell>
          <cell r="AN267">
            <v>0</v>
          </cell>
          <cell r="AO267">
            <v>0</v>
          </cell>
          <cell r="AP267">
            <v>0</v>
          </cell>
          <cell r="AQ267">
            <v>0</v>
          </cell>
          <cell r="AR267">
            <v>0</v>
          </cell>
          <cell r="AS267">
            <v>0</v>
          </cell>
          <cell r="AT267">
            <v>0</v>
          </cell>
          <cell r="AU267">
            <v>0</v>
          </cell>
          <cell r="AV267">
            <v>834913.8</v>
          </cell>
          <cell r="AW267">
            <v>131560.11405286798</v>
          </cell>
          <cell r="AX267">
            <v>157653.2028</v>
          </cell>
          <cell r="AY267">
            <v>116664.58990577009</v>
          </cell>
          <cell r="AZ267">
            <v>1124127.1168528681</v>
          </cell>
          <cell r="BA267">
            <v>1076473.914052868</v>
          </cell>
          <cell r="BB267">
            <v>3500</v>
          </cell>
          <cell r="BC267">
            <v>1053500</v>
          </cell>
          <cell r="BD267">
            <v>0</v>
          </cell>
          <cell r="BE267">
            <v>0</v>
          </cell>
          <cell r="BF267">
            <v>1124127.1168528681</v>
          </cell>
          <cell r="BG267" t="str">
            <v/>
          </cell>
          <cell r="BH267" t="str">
            <v/>
          </cell>
          <cell r="BI267" t="str">
            <v/>
          </cell>
          <cell r="BJ267" t="str">
            <v/>
          </cell>
          <cell r="BK267" t="str">
            <v/>
          </cell>
          <cell r="BL267">
            <v>1124127.1168528681</v>
          </cell>
          <cell r="BM267">
            <v>1124127.1168528681</v>
          </cell>
          <cell r="BN267">
            <v>0</v>
          </cell>
          <cell r="BO267">
            <v>1101153.2028000001</v>
          </cell>
          <cell r="BP267">
            <v>943500.00000000012</v>
          </cell>
          <cell r="BQ267">
            <v>966473.91405286815</v>
          </cell>
          <cell r="BR267">
            <v>3210.8767908733162</v>
          </cell>
          <cell r="BS267">
            <v>3058.8433314754102</v>
          </cell>
          <cell r="BT267">
            <v>4.9702924577236775E-2</v>
          </cell>
          <cell r="BU267">
            <v>-4.8777108201136588E-3</v>
          </cell>
          <cell r="BV267">
            <v>0</v>
          </cell>
          <cell r="BW267">
            <v>-4490.9661177060061</v>
          </cell>
          <cell r="BX267">
            <v>1119636.1507351622</v>
          </cell>
          <cell r="BY267">
            <v>3561.4051426417345</v>
          </cell>
          <cell r="BZ267" t="str">
            <v>Y</v>
          </cell>
          <cell r="CA267">
            <v>3719.7214310138279</v>
          </cell>
          <cell r="CB267">
            <v>6.2190271344081172E-2</v>
          </cell>
          <cell r="CC267">
            <v>-8003.59</v>
          </cell>
          <cell r="CD267">
            <v>1111632.5607351621</v>
          </cell>
        </row>
        <row r="268">
          <cell r="A268">
            <v>505</v>
          </cell>
          <cell r="B268" t="str">
            <v>Recoupment Academy</v>
          </cell>
          <cell r="C268">
            <v>143360</v>
          </cell>
          <cell r="D268">
            <v>9353345</v>
          </cell>
          <cell r="E268" t="str">
            <v>Cedars Park Community Primary School</v>
          </cell>
          <cell r="F268">
            <v>437</v>
          </cell>
          <cell r="G268">
            <v>437</v>
          </cell>
          <cell r="H268">
            <v>0</v>
          </cell>
          <cell r="I268">
            <v>1212150.6000000001</v>
          </cell>
          <cell r="J268">
            <v>0</v>
          </cell>
          <cell r="K268">
            <v>0</v>
          </cell>
          <cell r="L268">
            <v>10999.999999999995</v>
          </cell>
          <cell r="M268">
            <v>0</v>
          </cell>
          <cell r="N268">
            <v>34098.027522935779</v>
          </cell>
          <cell r="O268">
            <v>0</v>
          </cell>
          <cell r="P268">
            <v>1603.6697247706413</v>
          </cell>
          <cell r="Q268">
            <v>1443.3027522935824</v>
          </cell>
          <cell r="R268">
            <v>0</v>
          </cell>
          <cell r="S268">
            <v>0</v>
          </cell>
          <cell r="T268">
            <v>0</v>
          </cell>
          <cell r="U268">
            <v>0</v>
          </cell>
          <cell r="V268">
            <v>0</v>
          </cell>
          <cell r="W268">
            <v>0</v>
          </cell>
          <cell r="X268">
            <v>0</v>
          </cell>
          <cell r="Y268">
            <v>0</v>
          </cell>
          <cell r="Z268">
            <v>0</v>
          </cell>
          <cell r="AA268">
            <v>0</v>
          </cell>
          <cell r="AB268">
            <v>4156.6886543535556</v>
          </cell>
          <cell r="AC268">
            <v>0</v>
          </cell>
          <cell r="AD268">
            <v>0</v>
          </cell>
          <cell r="AE268">
            <v>126400.18867924516</v>
          </cell>
          <cell r="AF268">
            <v>0</v>
          </cell>
          <cell r="AG268">
            <v>0</v>
          </cell>
          <cell r="AH268">
            <v>0</v>
          </cell>
          <cell r="AI268">
            <v>110000</v>
          </cell>
          <cell r="AJ268">
            <v>0</v>
          </cell>
          <cell r="AK268">
            <v>0</v>
          </cell>
          <cell r="AL268">
            <v>0</v>
          </cell>
          <cell r="AM268">
            <v>6600.3825999999999</v>
          </cell>
          <cell r="AN268">
            <v>0</v>
          </cell>
          <cell r="AO268">
            <v>0</v>
          </cell>
          <cell r="AP268">
            <v>0</v>
          </cell>
          <cell r="AQ268">
            <v>0</v>
          </cell>
          <cell r="AR268">
            <v>0</v>
          </cell>
          <cell r="AS268">
            <v>0</v>
          </cell>
          <cell r="AT268">
            <v>0</v>
          </cell>
          <cell r="AU268">
            <v>0</v>
          </cell>
          <cell r="AV268">
            <v>1212150.6000000001</v>
          </cell>
          <cell r="AW268">
            <v>178701.87733359871</v>
          </cell>
          <cell r="AX268">
            <v>116600.3826</v>
          </cell>
          <cell r="AY268">
            <v>160471.68867924516</v>
          </cell>
          <cell r="AZ268">
            <v>1507452.8599335987</v>
          </cell>
          <cell r="BA268">
            <v>1500852.4773335988</v>
          </cell>
          <cell r="BB268">
            <v>3500</v>
          </cell>
          <cell r="BC268">
            <v>1529500</v>
          </cell>
          <cell r="BD268">
            <v>28647.52266640123</v>
          </cell>
          <cell r="BE268">
            <v>0</v>
          </cell>
          <cell r="BF268">
            <v>1536100.3825999999</v>
          </cell>
          <cell r="BG268" t="str">
            <v/>
          </cell>
          <cell r="BH268" t="str">
            <v/>
          </cell>
          <cell r="BI268" t="str">
            <v/>
          </cell>
          <cell r="BJ268" t="str">
            <v/>
          </cell>
          <cell r="BK268" t="str">
            <v/>
          </cell>
          <cell r="BL268">
            <v>1536100.3825999999</v>
          </cell>
          <cell r="BM268">
            <v>1536100.3825999999</v>
          </cell>
          <cell r="BN268">
            <v>0</v>
          </cell>
          <cell r="BO268">
            <v>1536100.3825999999</v>
          </cell>
          <cell r="BP268">
            <v>1419500</v>
          </cell>
          <cell r="BQ268">
            <v>1419500</v>
          </cell>
          <cell r="BR268">
            <v>3248.2837528604118</v>
          </cell>
          <cell r="BS268">
            <v>3060.0666852193995</v>
          </cell>
          <cell r="BT268">
            <v>6.1507505228605056E-2</v>
          </cell>
          <cell r="BU268">
            <v>-6.0361804928711826E-3</v>
          </cell>
          <cell r="BV268">
            <v>0</v>
          </cell>
          <cell r="BW268">
            <v>0</v>
          </cell>
          <cell r="BX268">
            <v>1536100.3825999999</v>
          </cell>
          <cell r="BY268">
            <v>3500</v>
          </cell>
          <cell r="BZ268" t="str">
            <v>Y</v>
          </cell>
          <cell r="CA268">
            <v>3515.1038503432492</v>
          </cell>
          <cell r="CB268">
            <v>5.5896376908753265E-2</v>
          </cell>
          <cell r="CC268">
            <v>0</v>
          </cell>
          <cell r="CD268">
            <v>1536100.3825999999</v>
          </cell>
        </row>
        <row r="269">
          <cell r="A269">
            <v>506</v>
          </cell>
          <cell r="B269">
            <v>0</v>
          </cell>
          <cell r="C269">
            <v>124612</v>
          </cell>
          <cell r="D269">
            <v>9352114</v>
          </cell>
          <cell r="E269" t="str">
            <v>Freeman Community Primary School</v>
          </cell>
          <cell r="F269">
            <v>203</v>
          </cell>
          <cell r="G269">
            <v>203</v>
          </cell>
          <cell r="H269">
            <v>0</v>
          </cell>
          <cell r="I269">
            <v>563081.4</v>
          </cell>
          <cell r="J269">
            <v>0</v>
          </cell>
          <cell r="K269">
            <v>0</v>
          </cell>
          <cell r="L269">
            <v>8799.9999999999982</v>
          </cell>
          <cell r="M269">
            <v>0</v>
          </cell>
          <cell r="N269">
            <v>16443</v>
          </cell>
          <cell r="O269">
            <v>0</v>
          </cell>
          <cell r="P269">
            <v>1000.0000000000007</v>
          </cell>
          <cell r="Q269">
            <v>240.00000000000017</v>
          </cell>
          <cell r="R269">
            <v>719.99999999999977</v>
          </cell>
          <cell r="S269">
            <v>0</v>
          </cell>
          <cell r="T269">
            <v>0</v>
          </cell>
          <cell r="U269">
            <v>0</v>
          </cell>
          <cell r="V269">
            <v>0</v>
          </cell>
          <cell r="W269">
            <v>0</v>
          </cell>
          <cell r="X269">
            <v>0</v>
          </cell>
          <cell r="Y269">
            <v>0</v>
          </cell>
          <cell r="Z269">
            <v>0</v>
          </cell>
          <cell r="AA269">
            <v>0</v>
          </cell>
          <cell r="AB269">
            <v>600.83333333333337</v>
          </cell>
          <cell r="AC269">
            <v>0</v>
          </cell>
          <cell r="AD269">
            <v>0</v>
          </cell>
          <cell r="AE269">
            <v>52462.666666666708</v>
          </cell>
          <cell r="AF269">
            <v>0</v>
          </cell>
          <cell r="AG269">
            <v>0</v>
          </cell>
          <cell r="AH269">
            <v>0</v>
          </cell>
          <cell r="AI269">
            <v>110000</v>
          </cell>
          <cell r="AJ269">
            <v>0</v>
          </cell>
          <cell r="AK269">
            <v>0</v>
          </cell>
          <cell r="AL269">
            <v>0</v>
          </cell>
          <cell r="AM269">
            <v>17517.182199999999</v>
          </cell>
          <cell r="AN269">
            <v>0</v>
          </cell>
          <cell r="AO269">
            <v>0</v>
          </cell>
          <cell r="AP269">
            <v>0</v>
          </cell>
          <cell r="AQ269">
            <v>0</v>
          </cell>
          <cell r="AR269">
            <v>0</v>
          </cell>
          <cell r="AS269">
            <v>0</v>
          </cell>
          <cell r="AT269">
            <v>0</v>
          </cell>
          <cell r="AU269">
            <v>0</v>
          </cell>
          <cell r="AV269">
            <v>563081.4</v>
          </cell>
          <cell r="AW269">
            <v>80266.500000000044</v>
          </cell>
          <cell r="AX269">
            <v>127517.1822</v>
          </cell>
          <cell r="AY269">
            <v>76063.166666666715</v>
          </cell>
          <cell r="AZ269">
            <v>770865.08220000006</v>
          </cell>
          <cell r="BA269">
            <v>753347.9</v>
          </cell>
          <cell r="BB269">
            <v>3500</v>
          </cell>
          <cell r="BC269">
            <v>710500</v>
          </cell>
          <cell r="BD269">
            <v>0</v>
          </cell>
          <cell r="BE269">
            <v>0</v>
          </cell>
          <cell r="BF269">
            <v>770865.08220000006</v>
          </cell>
          <cell r="BG269" t="str">
            <v/>
          </cell>
          <cell r="BH269" t="str">
            <v/>
          </cell>
          <cell r="BI269" t="str">
            <v/>
          </cell>
          <cell r="BJ269" t="str">
            <v/>
          </cell>
          <cell r="BK269" t="str">
            <v/>
          </cell>
          <cell r="BL269">
            <v>770865.08220000006</v>
          </cell>
          <cell r="BM269">
            <v>770865.08220000018</v>
          </cell>
          <cell r="BN269">
            <v>0</v>
          </cell>
          <cell r="BO269">
            <v>728017.18220000004</v>
          </cell>
          <cell r="BP269">
            <v>600500</v>
          </cell>
          <cell r="BQ269">
            <v>643347.9</v>
          </cell>
          <cell r="BR269">
            <v>3169.2014778325124</v>
          </cell>
          <cell r="BS269">
            <v>3054.0591713567837</v>
          </cell>
          <cell r="BT269">
            <v>3.7701400010719512E-2</v>
          </cell>
          <cell r="BU269">
            <v>-3.699913603271984E-3</v>
          </cell>
          <cell r="BV269">
            <v>0</v>
          </cell>
          <cell r="BW269">
            <v>-2293.8502798800073</v>
          </cell>
          <cell r="BX269">
            <v>768571.23192012007</v>
          </cell>
          <cell r="BY269">
            <v>3699.773643941478</v>
          </cell>
          <cell r="BZ269" t="str">
            <v>Y</v>
          </cell>
          <cell r="CA269">
            <v>3786.0651818725128</v>
          </cell>
          <cell r="CB269">
            <v>2.5213157801155406E-2</v>
          </cell>
          <cell r="CC269">
            <v>-5397.7699999999995</v>
          </cell>
          <cell r="CD269">
            <v>763173.46192012005</v>
          </cell>
        </row>
        <row r="270">
          <cell r="A270">
            <v>507</v>
          </cell>
          <cell r="B270">
            <v>0</v>
          </cell>
          <cell r="C270">
            <v>124757</v>
          </cell>
          <cell r="D270">
            <v>9353124</v>
          </cell>
          <cell r="E270" t="str">
            <v>St Gregory Church of England Voluntary Controlled Primary School</v>
          </cell>
          <cell r="F270">
            <v>217</v>
          </cell>
          <cell r="G270">
            <v>217</v>
          </cell>
          <cell r="H270">
            <v>0</v>
          </cell>
          <cell r="I270">
            <v>601914.60000000009</v>
          </cell>
          <cell r="J270">
            <v>0</v>
          </cell>
          <cell r="K270">
            <v>0</v>
          </cell>
          <cell r="L270">
            <v>14079.999999999958</v>
          </cell>
          <cell r="M270">
            <v>0</v>
          </cell>
          <cell r="N270">
            <v>22269.502262443435</v>
          </cell>
          <cell r="O270">
            <v>0</v>
          </cell>
          <cell r="P270">
            <v>6630.5555555555657</v>
          </cell>
          <cell r="Q270">
            <v>1928.8888888888871</v>
          </cell>
          <cell r="R270">
            <v>3255.0000000000023</v>
          </cell>
          <cell r="S270">
            <v>4309.8611111111086</v>
          </cell>
          <cell r="T270">
            <v>0</v>
          </cell>
          <cell r="U270">
            <v>0</v>
          </cell>
          <cell r="V270">
            <v>0</v>
          </cell>
          <cell r="W270">
            <v>0</v>
          </cell>
          <cell r="X270">
            <v>0</v>
          </cell>
          <cell r="Y270">
            <v>0</v>
          </cell>
          <cell r="Z270">
            <v>0</v>
          </cell>
          <cell r="AA270">
            <v>0</v>
          </cell>
          <cell r="AB270">
            <v>2988.1016042780743</v>
          </cell>
          <cell r="AC270">
            <v>0</v>
          </cell>
          <cell r="AD270">
            <v>0</v>
          </cell>
          <cell r="AE270">
            <v>67496.434782608791</v>
          </cell>
          <cell r="AF270">
            <v>0</v>
          </cell>
          <cell r="AG270">
            <v>0</v>
          </cell>
          <cell r="AH270">
            <v>0</v>
          </cell>
          <cell r="AI270">
            <v>110000</v>
          </cell>
          <cell r="AJ270">
            <v>0</v>
          </cell>
          <cell r="AK270">
            <v>0</v>
          </cell>
          <cell r="AL270">
            <v>0</v>
          </cell>
          <cell r="AM270">
            <v>30482.683000000001</v>
          </cell>
          <cell r="AN270">
            <v>0</v>
          </cell>
          <cell r="AO270">
            <v>0</v>
          </cell>
          <cell r="AP270">
            <v>0</v>
          </cell>
          <cell r="AQ270">
            <v>0</v>
          </cell>
          <cell r="AR270">
            <v>0</v>
          </cell>
          <cell r="AS270">
            <v>0</v>
          </cell>
          <cell r="AT270">
            <v>0</v>
          </cell>
          <cell r="AU270">
            <v>0</v>
          </cell>
          <cell r="AV270">
            <v>601914.60000000009</v>
          </cell>
          <cell r="AW270">
            <v>122958.34420488583</v>
          </cell>
          <cell r="AX270">
            <v>140482.68299999999</v>
          </cell>
          <cell r="AY270">
            <v>103732.33869160827</v>
          </cell>
          <cell r="AZ270">
            <v>865355.62720488594</v>
          </cell>
          <cell r="BA270">
            <v>834872.94420488598</v>
          </cell>
          <cell r="BB270">
            <v>3500</v>
          </cell>
          <cell r="BC270">
            <v>759500</v>
          </cell>
          <cell r="BD270">
            <v>0</v>
          </cell>
          <cell r="BE270">
            <v>0</v>
          </cell>
          <cell r="BF270">
            <v>865355.62720488594</v>
          </cell>
          <cell r="BG270" t="str">
            <v/>
          </cell>
          <cell r="BH270" t="str">
            <v/>
          </cell>
          <cell r="BI270" t="str">
            <v/>
          </cell>
          <cell r="BJ270" t="str">
            <v/>
          </cell>
          <cell r="BK270" t="str">
            <v/>
          </cell>
          <cell r="BL270">
            <v>865355.62720488594</v>
          </cell>
          <cell r="BM270">
            <v>865355.62720488594</v>
          </cell>
          <cell r="BN270">
            <v>0</v>
          </cell>
          <cell r="BO270">
            <v>789982.68299999996</v>
          </cell>
          <cell r="BP270">
            <v>649500</v>
          </cell>
          <cell r="BQ270">
            <v>724872.94420488598</v>
          </cell>
          <cell r="BR270">
            <v>3340.4283143082303</v>
          </cell>
          <cell r="BS270">
            <v>3320.0407275229359</v>
          </cell>
          <cell r="BT270">
            <v>6.1407640624051782E-3</v>
          </cell>
          <cell r="BU270">
            <v>-6.0263800502147571E-4</v>
          </cell>
          <cell r="BV270">
            <v>0</v>
          </cell>
          <cell r="BW270">
            <v>-434.16985037551018</v>
          </cell>
          <cell r="BX270">
            <v>864921.45735451044</v>
          </cell>
          <cell r="BY270">
            <v>3845.3399739839192</v>
          </cell>
          <cell r="BZ270" t="str">
            <v>Y</v>
          </cell>
          <cell r="CA270">
            <v>3985.8131675323061</v>
          </cell>
          <cell r="CB270">
            <v>6.1509035986899718E-3</v>
          </cell>
          <cell r="CC270">
            <v>-5770.03</v>
          </cell>
          <cell r="CD270">
            <v>859151.42735451041</v>
          </cell>
        </row>
        <row r="271">
          <cell r="A271">
            <v>508</v>
          </cell>
          <cell r="B271">
            <v>0</v>
          </cell>
          <cell r="C271">
            <v>140623</v>
          </cell>
          <cell r="D271">
            <v>9352016</v>
          </cell>
          <cell r="E271" t="str">
            <v>Trinity Church of England Voluntary Aided Primary School</v>
          </cell>
          <cell r="F271">
            <v>134.25</v>
          </cell>
          <cell r="G271">
            <v>134.25</v>
          </cell>
          <cell r="H271">
            <v>0</v>
          </cell>
          <cell r="I271">
            <v>372382.65</v>
          </cell>
          <cell r="J271">
            <v>0</v>
          </cell>
          <cell r="K271">
            <v>0</v>
          </cell>
          <cell r="L271">
            <v>6491.2087912087982</v>
          </cell>
          <cell r="M271">
            <v>0</v>
          </cell>
          <cell r="N271">
            <v>8473.4415584415583</v>
          </cell>
          <cell r="O271">
            <v>0</v>
          </cell>
          <cell r="P271">
            <v>590.10989010989067</v>
          </cell>
          <cell r="Q271">
            <v>0</v>
          </cell>
          <cell r="R271">
            <v>7966.483516483524</v>
          </cell>
          <cell r="S271">
            <v>0</v>
          </cell>
          <cell r="T271">
            <v>0</v>
          </cell>
          <cell r="U271">
            <v>0</v>
          </cell>
          <cell r="V271">
            <v>0</v>
          </cell>
          <cell r="W271">
            <v>0</v>
          </cell>
          <cell r="X271">
            <v>0</v>
          </cell>
          <cell r="Y271">
            <v>0</v>
          </cell>
          <cell r="Z271">
            <v>0</v>
          </cell>
          <cell r="AA271">
            <v>0</v>
          </cell>
          <cell r="AB271">
            <v>3050.2389705882329</v>
          </cell>
          <cell r="AC271">
            <v>0</v>
          </cell>
          <cell r="AD271">
            <v>0</v>
          </cell>
          <cell r="AE271">
            <v>23219.053846153813</v>
          </cell>
          <cell r="AF271">
            <v>0</v>
          </cell>
          <cell r="AG271">
            <v>0</v>
          </cell>
          <cell r="AH271">
            <v>0</v>
          </cell>
          <cell r="AI271">
            <v>110000</v>
          </cell>
          <cell r="AJ271">
            <v>0</v>
          </cell>
          <cell r="AK271">
            <v>0</v>
          </cell>
          <cell r="AL271">
            <v>0</v>
          </cell>
          <cell r="AM271">
            <v>7960.7667999999994</v>
          </cell>
          <cell r="AN271">
            <v>0</v>
          </cell>
          <cell r="AO271">
            <v>0</v>
          </cell>
          <cell r="AP271">
            <v>0</v>
          </cell>
          <cell r="AQ271">
            <v>0</v>
          </cell>
          <cell r="AR271">
            <v>0</v>
          </cell>
          <cell r="AS271">
            <v>0</v>
          </cell>
          <cell r="AT271">
            <v>0</v>
          </cell>
          <cell r="AU271">
            <v>0</v>
          </cell>
          <cell r="AV271">
            <v>372382.65</v>
          </cell>
          <cell r="AW271">
            <v>49790.536572985817</v>
          </cell>
          <cell r="AX271">
            <v>117960.7668</v>
          </cell>
          <cell r="AY271">
            <v>44978.675724275701</v>
          </cell>
          <cell r="AZ271">
            <v>540133.95337298582</v>
          </cell>
          <cell r="BA271">
            <v>532173.18657298584</v>
          </cell>
          <cell r="BB271">
            <v>3500</v>
          </cell>
          <cell r="BC271">
            <v>469875</v>
          </cell>
          <cell r="BD271">
            <v>0</v>
          </cell>
          <cell r="BE271">
            <v>0</v>
          </cell>
          <cell r="BF271">
            <v>540133.95337298582</v>
          </cell>
          <cell r="BG271" t="str">
            <v/>
          </cell>
          <cell r="BH271" t="str">
            <v/>
          </cell>
          <cell r="BI271" t="str">
            <v/>
          </cell>
          <cell r="BJ271" t="str">
            <v/>
          </cell>
          <cell r="BK271" t="str">
            <v/>
          </cell>
          <cell r="BL271">
            <v>540133.95337298582</v>
          </cell>
          <cell r="BM271">
            <v>540133.95337298594</v>
          </cell>
          <cell r="BN271">
            <v>0</v>
          </cell>
          <cell r="BO271">
            <v>477835.76679999998</v>
          </cell>
          <cell r="BP271">
            <v>359875</v>
          </cell>
          <cell r="BQ271">
            <v>422173.18657298584</v>
          </cell>
          <cell r="BR271">
            <v>3144.6792295939354</v>
          </cell>
          <cell r="BS271">
            <v>3167.3015812366739</v>
          </cell>
          <cell r="BT271">
            <v>-7.1424684585626409E-3</v>
          </cell>
          <cell r="BU271">
            <v>0</v>
          </cell>
          <cell r="BV271">
            <v>0</v>
          </cell>
          <cell r="BW271">
            <v>0</v>
          </cell>
          <cell r="BX271">
            <v>540133.95337298582</v>
          </cell>
          <cell r="BY271">
            <v>3964.0460824803413</v>
          </cell>
          <cell r="BZ271" t="str">
            <v>Y</v>
          </cell>
          <cell r="CA271">
            <v>4023.3441592028739</v>
          </cell>
          <cell r="CB271">
            <v>-9.3359184618890922E-2</v>
          </cell>
          <cell r="CC271">
            <v>-3569.7075</v>
          </cell>
          <cell r="CD271">
            <v>536564.2458729858</v>
          </cell>
        </row>
        <row r="272">
          <cell r="A272">
            <v>509</v>
          </cell>
          <cell r="B272">
            <v>0</v>
          </cell>
          <cell r="C272">
            <v>124763</v>
          </cell>
          <cell r="D272">
            <v>9353310</v>
          </cell>
          <cell r="E272" t="str">
            <v>St Joseph's Roman Catholic Primary School</v>
          </cell>
          <cell r="F272">
            <v>154</v>
          </cell>
          <cell r="G272">
            <v>154</v>
          </cell>
          <cell r="H272">
            <v>0</v>
          </cell>
          <cell r="I272">
            <v>427165.2</v>
          </cell>
          <cell r="J272">
            <v>0</v>
          </cell>
          <cell r="K272">
            <v>0</v>
          </cell>
          <cell r="L272">
            <v>4839.9999999999973</v>
          </cell>
          <cell r="M272">
            <v>0</v>
          </cell>
          <cell r="N272">
            <v>13677.63157894737</v>
          </cell>
          <cell r="O272">
            <v>0</v>
          </cell>
          <cell r="P272">
            <v>5399.99999999999</v>
          </cell>
          <cell r="Q272">
            <v>480.00000000000051</v>
          </cell>
          <cell r="R272">
            <v>3959.9999999999982</v>
          </cell>
          <cell r="S272">
            <v>1950.0000000000018</v>
          </cell>
          <cell r="T272">
            <v>0</v>
          </cell>
          <cell r="U272">
            <v>0</v>
          </cell>
          <cell r="V272">
            <v>0</v>
          </cell>
          <cell r="W272">
            <v>0</v>
          </cell>
          <cell r="X272">
            <v>0</v>
          </cell>
          <cell r="Y272">
            <v>0</v>
          </cell>
          <cell r="Z272">
            <v>0</v>
          </cell>
          <cell r="AA272">
            <v>0</v>
          </cell>
          <cell r="AB272">
            <v>6762.8682170542661</v>
          </cell>
          <cell r="AC272">
            <v>0</v>
          </cell>
          <cell r="AD272">
            <v>0</v>
          </cell>
          <cell r="AE272">
            <v>50312.557377049183</v>
          </cell>
          <cell r="AF272">
            <v>0</v>
          </cell>
          <cell r="AG272">
            <v>0</v>
          </cell>
          <cell r="AH272">
            <v>0</v>
          </cell>
          <cell r="AI272">
            <v>110000</v>
          </cell>
          <cell r="AJ272">
            <v>0</v>
          </cell>
          <cell r="AK272">
            <v>0</v>
          </cell>
          <cell r="AL272">
            <v>0</v>
          </cell>
          <cell r="AM272">
            <v>2997.8836999999999</v>
          </cell>
          <cell r="AN272">
            <v>0</v>
          </cell>
          <cell r="AO272">
            <v>0</v>
          </cell>
          <cell r="AP272">
            <v>0</v>
          </cell>
          <cell r="AQ272">
            <v>0</v>
          </cell>
          <cell r="AR272">
            <v>0</v>
          </cell>
          <cell r="AS272">
            <v>0</v>
          </cell>
          <cell r="AT272">
            <v>0</v>
          </cell>
          <cell r="AU272">
            <v>0</v>
          </cell>
          <cell r="AV272">
            <v>427165.2</v>
          </cell>
          <cell r="AW272">
            <v>87383.057173050795</v>
          </cell>
          <cell r="AX272">
            <v>112997.88370000001</v>
          </cell>
          <cell r="AY272">
            <v>75465.373166522855</v>
          </cell>
          <cell r="AZ272">
            <v>627546.14087305078</v>
          </cell>
          <cell r="BA272">
            <v>624548.25717305078</v>
          </cell>
          <cell r="BB272">
            <v>3500</v>
          </cell>
          <cell r="BC272">
            <v>539000</v>
          </cell>
          <cell r="BD272">
            <v>0</v>
          </cell>
          <cell r="BE272">
            <v>0</v>
          </cell>
          <cell r="BF272">
            <v>627546.14087305078</v>
          </cell>
          <cell r="BG272" t="str">
            <v/>
          </cell>
          <cell r="BH272" t="str">
            <v/>
          </cell>
          <cell r="BI272" t="str">
            <v/>
          </cell>
          <cell r="BJ272" t="str">
            <v/>
          </cell>
          <cell r="BK272" t="str">
            <v/>
          </cell>
          <cell r="BL272">
            <v>627546.14087305078</v>
          </cell>
          <cell r="BM272">
            <v>627546.14087305078</v>
          </cell>
          <cell r="BN272">
            <v>0</v>
          </cell>
          <cell r="BO272">
            <v>541997.88370000001</v>
          </cell>
          <cell r="BP272">
            <v>429000</v>
          </cell>
          <cell r="BQ272">
            <v>514548.25717305078</v>
          </cell>
          <cell r="BR272">
            <v>3341.2224491756542</v>
          </cell>
          <cell r="BS272">
            <v>3220.1775286666671</v>
          </cell>
          <cell r="BT272">
            <v>3.7589517792550556E-2</v>
          </cell>
          <cell r="BU272">
            <v>-3.6889337844628715E-3</v>
          </cell>
          <cell r="BV272">
            <v>0</v>
          </cell>
          <cell r="BW272">
            <v>-1829.3693383298603</v>
          </cell>
          <cell r="BX272">
            <v>625716.7715347209</v>
          </cell>
          <cell r="BY272">
            <v>4043.629141783902</v>
          </cell>
          <cell r="BZ272" t="str">
            <v>Y</v>
          </cell>
          <cell r="CA272">
            <v>4063.0959190566291</v>
          </cell>
          <cell r="CB272">
            <v>2.265992520899851E-2</v>
          </cell>
          <cell r="CC272">
            <v>-4094.86</v>
          </cell>
          <cell r="CD272">
            <v>621621.91153472092</v>
          </cell>
        </row>
        <row r="273">
          <cell r="A273">
            <v>511</v>
          </cell>
          <cell r="B273" t="str">
            <v>Recoupment Academy</v>
          </cell>
          <cell r="C273">
            <v>142026</v>
          </cell>
          <cell r="D273">
            <v>9352099</v>
          </cell>
          <cell r="E273" t="str">
            <v>Tudor Church of England Primary School, Sudbury</v>
          </cell>
          <cell r="F273">
            <v>217</v>
          </cell>
          <cell r="G273">
            <v>217</v>
          </cell>
          <cell r="H273">
            <v>0</v>
          </cell>
          <cell r="I273">
            <v>601914.60000000009</v>
          </cell>
          <cell r="J273">
            <v>0</v>
          </cell>
          <cell r="K273">
            <v>0</v>
          </cell>
          <cell r="L273">
            <v>21120.000000000033</v>
          </cell>
          <cell r="M273">
            <v>0</v>
          </cell>
          <cell r="N273">
            <v>41596.36363636364</v>
          </cell>
          <cell r="O273">
            <v>0</v>
          </cell>
          <cell r="P273">
            <v>8799.9999999999836</v>
          </cell>
          <cell r="Q273">
            <v>9359.9999999999764</v>
          </cell>
          <cell r="R273">
            <v>3240.0000000000014</v>
          </cell>
          <cell r="S273">
            <v>13649.999999999985</v>
          </cell>
          <cell r="T273">
            <v>0</v>
          </cell>
          <cell r="U273">
            <v>0</v>
          </cell>
          <cell r="V273">
            <v>0</v>
          </cell>
          <cell r="W273">
            <v>0</v>
          </cell>
          <cell r="X273">
            <v>0</v>
          </cell>
          <cell r="Y273">
            <v>0</v>
          </cell>
          <cell r="Z273">
            <v>0</v>
          </cell>
          <cell r="AA273">
            <v>0</v>
          </cell>
          <cell r="AB273">
            <v>9460.7407407407463</v>
          </cell>
          <cell r="AC273">
            <v>0</v>
          </cell>
          <cell r="AD273">
            <v>0</v>
          </cell>
          <cell r="AE273">
            <v>72290.972375690544</v>
          </cell>
          <cell r="AF273">
            <v>0</v>
          </cell>
          <cell r="AG273">
            <v>0</v>
          </cell>
          <cell r="AH273">
            <v>0</v>
          </cell>
          <cell r="AI273">
            <v>110000</v>
          </cell>
          <cell r="AJ273">
            <v>0</v>
          </cell>
          <cell r="AK273">
            <v>0</v>
          </cell>
          <cell r="AL273">
            <v>0</v>
          </cell>
          <cell r="AM273">
            <v>5239.7939999999999</v>
          </cell>
          <cell r="AN273">
            <v>0</v>
          </cell>
          <cell r="AO273">
            <v>0</v>
          </cell>
          <cell r="AP273">
            <v>0</v>
          </cell>
          <cell r="AQ273">
            <v>0</v>
          </cell>
          <cell r="AR273">
            <v>0</v>
          </cell>
          <cell r="AS273">
            <v>0</v>
          </cell>
          <cell r="AT273">
            <v>0</v>
          </cell>
          <cell r="AU273">
            <v>0</v>
          </cell>
          <cell r="AV273">
            <v>601914.60000000009</v>
          </cell>
          <cell r="AW273">
            <v>179518.07675279491</v>
          </cell>
          <cell r="AX273">
            <v>115239.79399999999</v>
          </cell>
          <cell r="AY273">
            <v>131173.15419387235</v>
          </cell>
          <cell r="AZ273">
            <v>896672.47075279499</v>
          </cell>
          <cell r="BA273">
            <v>891432.676752795</v>
          </cell>
          <cell r="BB273">
            <v>3500</v>
          </cell>
          <cell r="BC273">
            <v>759500</v>
          </cell>
          <cell r="BD273">
            <v>0</v>
          </cell>
          <cell r="BE273">
            <v>0</v>
          </cell>
          <cell r="BF273">
            <v>896672.47075279499</v>
          </cell>
          <cell r="BG273" t="str">
            <v/>
          </cell>
          <cell r="BH273" t="str">
            <v/>
          </cell>
          <cell r="BI273" t="str">
            <v/>
          </cell>
          <cell r="BJ273" t="str">
            <v/>
          </cell>
          <cell r="BK273" t="str">
            <v/>
          </cell>
          <cell r="BL273">
            <v>896672.47075279499</v>
          </cell>
          <cell r="BM273">
            <v>896672.47075279511</v>
          </cell>
          <cell r="BN273">
            <v>0</v>
          </cell>
          <cell r="BO273">
            <v>764739.79399999999</v>
          </cell>
          <cell r="BP273">
            <v>649500</v>
          </cell>
          <cell r="BQ273">
            <v>781432.676752795</v>
          </cell>
          <cell r="BR273">
            <v>3601.0722431004378</v>
          </cell>
          <cell r="BS273">
            <v>3455.277589130435</v>
          </cell>
          <cell r="BT273">
            <v>4.2194773128689196E-2</v>
          </cell>
          <cell r="BU273">
            <v>-4.1408811089621101E-3</v>
          </cell>
          <cell r="BV273">
            <v>0</v>
          </cell>
          <cell r="BW273">
            <v>-3104.8129318259284</v>
          </cell>
          <cell r="BX273">
            <v>893567.65782096912</v>
          </cell>
          <cell r="BY273">
            <v>4093.6767918017013</v>
          </cell>
          <cell r="BZ273" t="str">
            <v>Y</v>
          </cell>
          <cell r="CA273">
            <v>4117.8233079307329</v>
          </cell>
          <cell r="CB273">
            <v>4.0950585487941282E-2</v>
          </cell>
          <cell r="CC273">
            <v>0</v>
          </cell>
          <cell r="CD273">
            <v>893567.65782096912</v>
          </cell>
        </row>
        <row r="274">
          <cell r="A274">
            <v>512</v>
          </cell>
          <cell r="B274" t="str">
            <v>Recoupment Academy</v>
          </cell>
          <cell r="C274">
            <v>143860</v>
          </cell>
          <cell r="D274">
            <v>9352198</v>
          </cell>
          <cell r="E274" t="str">
            <v>Woodhall Primary School</v>
          </cell>
          <cell r="F274">
            <v>387</v>
          </cell>
          <cell r="G274">
            <v>387</v>
          </cell>
          <cell r="H274">
            <v>0</v>
          </cell>
          <cell r="I274">
            <v>1073460.6000000001</v>
          </cell>
          <cell r="J274">
            <v>0</v>
          </cell>
          <cell r="K274">
            <v>0</v>
          </cell>
          <cell r="L274">
            <v>27279.99999999996</v>
          </cell>
          <cell r="M274">
            <v>0</v>
          </cell>
          <cell r="N274">
            <v>62694</v>
          </cell>
          <cell r="O274">
            <v>0</v>
          </cell>
          <cell r="P274">
            <v>12093.75</v>
          </cell>
          <cell r="Q274">
            <v>19108.125000000029</v>
          </cell>
          <cell r="R274">
            <v>4716.5625000000045</v>
          </cell>
          <cell r="S274">
            <v>35767.265625000051</v>
          </cell>
          <cell r="T274">
            <v>0</v>
          </cell>
          <cell r="U274">
            <v>0</v>
          </cell>
          <cell r="V274">
            <v>0</v>
          </cell>
          <cell r="W274">
            <v>0</v>
          </cell>
          <cell r="X274">
            <v>0</v>
          </cell>
          <cell r="Y274">
            <v>0</v>
          </cell>
          <cell r="Z274">
            <v>0</v>
          </cell>
          <cell r="AA274">
            <v>0</v>
          </cell>
          <cell r="AB274">
            <v>8255.236686390539</v>
          </cell>
          <cell r="AC274">
            <v>0</v>
          </cell>
          <cell r="AD274">
            <v>0</v>
          </cell>
          <cell r="AE274">
            <v>144700.24390243887</v>
          </cell>
          <cell r="AF274">
            <v>0</v>
          </cell>
          <cell r="AG274">
            <v>0</v>
          </cell>
          <cell r="AH274">
            <v>0</v>
          </cell>
          <cell r="AI274">
            <v>110000</v>
          </cell>
          <cell r="AJ274">
            <v>0</v>
          </cell>
          <cell r="AK274">
            <v>0</v>
          </cell>
          <cell r="AL274">
            <v>0</v>
          </cell>
          <cell r="AM274">
            <v>4659.1344799999997</v>
          </cell>
          <cell r="AN274">
            <v>0</v>
          </cell>
          <cell r="AO274">
            <v>0</v>
          </cell>
          <cell r="AP274">
            <v>0</v>
          </cell>
          <cell r="AQ274">
            <v>0</v>
          </cell>
          <cell r="AR274">
            <v>0</v>
          </cell>
          <cell r="AS274">
            <v>0</v>
          </cell>
          <cell r="AT274">
            <v>0</v>
          </cell>
          <cell r="AU274">
            <v>0</v>
          </cell>
          <cell r="AV274">
            <v>1073460.6000000001</v>
          </cell>
          <cell r="AW274">
            <v>314615.18371382944</v>
          </cell>
          <cell r="AX274">
            <v>114659.13447999999</v>
          </cell>
          <cell r="AY274">
            <v>235529.0954649389</v>
          </cell>
          <cell r="AZ274">
            <v>1502734.9181938295</v>
          </cell>
          <cell r="BA274">
            <v>1498075.7837138295</v>
          </cell>
          <cell r="BB274">
            <v>3500</v>
          </cell>
          <cell r="BC274">
            <v>1354500</v>
          </cell>
          <cell r="BD274">
            <v>0</v>
          </cell>
          <cell r="BE274">
            <v>0</v>
          </cell>
          <cell r="BF274">
            <v>1502734.9181938295</v>
          </cell>
          <cell r="BG274" t="str">
            <v/>
          </cell>
          <cell r="BH274" t="str">
            <v/>
          </cell>
          <cell r="BI274" t="str">
            <v/>
          </cell>
          <cell r="BJ274" t="str">
            <v/>
          </cell>
          <cell r="BK274" t="str">
            <v/>
          </cell>
          <cell r="BL274">
            <v>1502734.9181938295</v>
          </cell>
          <cell r="BM274">
            <v>1502734.9181938295</v>
          </cell>
          <cell r="BN274">
            <v>0</v>
          </cell>
          <cell r="BO274">
            <v>1359159.13448</v>
          </cell>
          <cell r="BP274">
            <v>1244500</v>
          </cell>
          <cell r="BQ274">
            <v>1388075.7837138295</v>
          </cell>
          <cell r="BR274">
            <v>3586.7591310434868</v>
          </cell>
          <cell r="BS274">
            <v>3437.1424512820508</v>
          </cell>
          <cell r="BT274">
            <v>4.3529379966672346E-2</v>
          </cell>
          <cell r="BU274">
            <v>-4.2718558206033142E-3</v>
          </cell>
          <cell r="BV274">
            <v>0</v>
          </cell>
          <cell r="BW274">
            <v>-5682.3120938730135</v>
          </cell>
          <cell r="BX274">
            <v>1497052.6060999564</v>
          </cell>
          <cell r="BY274">
            <v>3856.3138801549262</v>
          </cell>
          <cell r="BZ274" t="str">
            <v>Y</v>
          </cell>
          <cell r="CA274">
            <v>3868.3529873383886</v>
          </cell>
          <cell r="CB274">
            <v>3.684648331649365E-2</v>
          </cell>
          <cell r="CC274">
            <v>0</v>
          </cell>
          <cell r="CD274">
            <v>1497052.6060999564</v>
          </cell>
        </row>
        <row r="275">
          <cell r="A275">
            <v>513</v>
          </cell>
          <cell r="B275">
            <v>0</v>
          </cell>
          <cell r="C275">
            <v>124698</v>
          </cell>
          <cell r="D275">
            <v>9353026</v>
          </cell>
          <cell r="E275" t="str">
            <v>Thurlow Voluntary Controlled Primary School</v>
          </cell>
          <cell r="F275">
            <v>107</v>
          </cell>
          <cell r="G275">
            <v>107</v>
          </cell>
          <cell r="H275">
            <v>0</v>
          </cell>
          <cell r="I275">
            <v>296796.60000000003</v>
          </cell>
          <cell r="J275">
            <v>0</v>
          </cell>
          <cell r="K275">
            <v>0</v>
          </cell>
          <cell r="L275">
            <v>1320.0000000000005</v>
          </cell>
          <cell r="M275">
            <v>0</v>
          </cell>
          <cell r="N275">
            <v>4905.8490566037726</v>
          </cell>
          <cell r="O275">
            <v>0</v>
          </cell>
          <cell r="P275">
            <v>1200.0000000000005</v>
          </cell>
          <cell r="Q275">
            <v>960.00000000000102</v>
          </cell>
          <cell r="R275">
            <v>0</v>
          </cell>
          <cell r="S275">
            <v>0</v>
          </cell>
          <cell r="T275">
            <v>0</v>
          </cell>
          <cell r="U275">
            <v>0</v>
          </cell>
          <cell r="V275">
            <v>0</v>
          </cell>
          <cell r="W275">
            <v>0</v>
          </cell>
          <cell r="X275">
            <v>0</v>
          </cell>
          <cell r="Y275">
            <v>0</v>
          </cell>
          <cell r="Z275">
            <v>0</v>
          </cell>
          <cell r="AA275">
            <v>0</v>
          </cell>
          <cell r="AB275">
            <v>1197.9347826086953</v>
          </cell>
          <cell r="AC275">
            <v>0</v>
          </cell>
          <cell r="AD275">
            <v>0</v>
          </cell>
          <cell r="AE275">
            <v>41007.75</v>
          </cell>
          <cell r="AF275">
            <v>0</v>
          </cell>
          <cell r="AG275">
            <v>0</v>
          </cell>
          <cell r="AH275">
            <v>0</v>
          </cell>
          <cell r="AI275">
            <v>110000</v>
          </cell>
          <cell r="AJ275">
            <v>14285.714285714283</v>
          </cell>
          <cell r="AK275">
            <v>0</v>
          </cell>
          <cell r="AL275">
            <v>0</v>
          </cell>
          <cell r="AM275">
            <v>12754.56</v>
          </cell>
          <cell r="AN275">
            <v>0</v>
          </cell>
          <cell r="AO275">
            <v>0</v>
          </cell>
          <cell r="AP275">
            <v>0</v>
          </cell>
          <cell r="AQ275">
            <v>0</v>
          </cell>
          <cell r="AR275">
            <v>0</v>
          </cell>
          <cell r="AS275">
            <v>0</v>
          </cell>
          <cell r="AT275">
            <v>0</v>
          </cell>
          <cell r="AU275">
            <v>0</v>
          </cell>
          <cell r="AV275">
            <v>296796.60000000003</v>
          </cell>
          <cell r="AW275">
            <v>50591.533839212469</v>
          </cell>
          <cell r="AX275">
            <v>137040.27428571429</v>
          </cell>
          <cell r="AY275">
            <v>55199.67452830189</v>
          </cell>
          <cell r="AZ275">
            <v>484428.40812492673</v>
          </cell>
          <cell r="BA275">
            <v>471673.84812492674</v>
          </cell>
          <cell r="BB275">
            <v>3500</v>
          </cell>
          <cell r="BC275">
            <v>374500</v>
          </cell>
          <cell r="BD275">
            <v>0</v>
          </cell>
          <cell r="BE275">
            <v>0</v>
          </cell>
          <cell r="BF275">
            <v>484428.40812492673</v>
          </cell>
          <cell r="BG275" t="str">
            <v/>
          </cell>
          <cell r="BH275" t="str">
            <v/>
          </cell>
          <cell r="BI275" t="str">
            <v/>
          </cell>
          <cell r="BJ275" t="str">
            <v/>
          </cell>
          <cell r="BK275" t="str">
            <v/>
          </cell>
          <cell r="BL275">
            <v>484428.40812492673</v>
          </cell>
          <cell r="BM275">
            <v>484428.40812492685</v>
          </cell>
          <cell r="BN275">
            <v>0</v>
          </cell>
          <cell r="BO275">
            <v>387254.56</v>
          </cell>
          <cell r="BP275">
            <v>250214.28571428574</v>
          </cell>
          <cell r="BQ275">
            <v>347388.13383921242</v>
          </cell>
          <cell r="BR275">
            <v>3246.6180732636676</v>
          </cell>
          <cell r="BS275">
            <v>3061.3583347129506</v>
          </cell>
          <cell r="BT275">
            <v>6.0515535358943183E-2</v>
          </cell>
          <cell r="BU275">
            <v>-5.9388312481812146E-3</v>
          </cell>
          <cell r="BV275">
            <v>0</v>
          </cell>
          <cell r="BW275">
            <v>-1945.3552877878408</v>
          </cell>
          <cell r="BX275">
            <v>482483.05283713888</v>
          </cell>
          <cell r="BY275">
            <v>4389.9859143657841</v>
          </cell>
          <cell r="BZ275" t="str">
            <v>Y</v>
          </cell>
          <cell r="CA275">
            <v>4509.1874096928868</v>
          </cell>
          <cell r="CB275">
            <v>3.9092790582651915E-2</v>
          </cell>
          <cell r="CC275">
            <v>-2845.13</v>
          </cell>
          <cell r="CD275">
            <v>479637.92283713887</v>
          </cell>
        </row>
        <row r="276">
          <cell r="A276">
            <v>514</v>
          </cell>
          <cell r="B276" t="str">
            <v>Recoupment Academy</v>
          </cell>
          <cell r="C276">
            <v>142562</v>
          </cell>
          <cell r="D276">
            <v>9353062</v>
          </cell>
          <cell r="E276" t="str">
            <v>Thurston Church of England Primary Academy</v>
          </cell>
          <cell r="F276">
            <v>205</v>
          </cell>
          <cell r="G276">
            <v>205</v>
          </cell>
          <cell r="H276">
            <v>0</v>
          </cell>
          <cell r="I276">
            <v>568629</v>
          </cell>
          <cell r="J276">
            <v>0</v>
          </cell>
          <cell r="K276">
            <v>0</v>
          </cell>
          <cell r="L276">
            <v>10999.999999999989</v>
          </cell>
          <cell r="M276">
            <v>0</v>
          </cell>
          <cell r="N276">
            <v>13499.999999999987</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69836.666666666584</v>
          </cell>
          <cell r="AF276">
            <v>0</v>
          </cell>
          <cell r="AG276">
            <v>0</v>
          </cell>
          <cell r="AH276">
            <v>0</v>
          </cell>
          <cell r="AI276">
            <v>110000</v>
          </cell>
          <cell r="AJ276">
            <v>0</v>
          </cell>
          <cell r="AK276">
            <v>0</v>
          </cell>
          <cell r="AL276">
            <v>0</v>
          </cell>
          <cell r="AM276">
            <v>3004.5573600000002</v>
          </cell>
          <cell r="AN276">
            <v>0</v>
          </cell>
          <cell r="AO276">
            <v>0</v>
          </cell>
          <cell r="AP276">
            <v>0</v>
          </cell>
          <cell r="AQ276">
            <v>0</v>
          </cell>
          <cell r="AR276">
            <v>0</v>
          </cell>
          <cell r="AS276">
            <v>0</v>
          </cell>
          <cell r="AT276">
            <v>0</v>
          </cell>
          <cell r="AU276">
            <v>0</v>
          </cell>
          <cell r="AV276">
            <v>568629</v>
          </cell>
          <cell r="AW276">
            <v>94336.66666666657</v>
          </cell>
          <cell r="AX276">
            <v>113004.55736000001</v>
          </cell>
          <cell r="AY276">
            <v>92085.66666666657</v>
          </cell>
          <cell r="AZ276">
            <v>775970.22402666649</v>
          </cell>
          <cell r="BA276">
            <v>772965.66666666651</v>
          </cell>
          <cell r="BB276">
            <v>3500</v>
          </cell>
          <cell r="BC276">
            <v>717500</v>
          </cell>
          <cell r="BD276">
            <v>0</v>
          </cell>
          <cell r="BE276">
            <v>0</v>
          </cell>
          <cell r="BF276">
            <v>775970.22402666649</v>
          </cell>
          <cell r="BG276" t="str">
            <v/>
          </cell>
          <cell r="BH276" t="str">
            <v/>
          </cell>
          <cell r="BI276" t="str">
            <v/>
          </cell>
          <cell r="BJ276" t="str">
            <v/>
          </cell>
          <cell r="BK276" t="str">
            <v/>
          </cell>
          <cell r="BL276">
            <v>775970.22402666649</v>
          </cell>
          <cell r="BM276">
            <v>775970.2240266666</v>
          </cell>
          <cell r="BN276">
            <v>0</v>
          </cell>
          <cell r="BO276">
            <v>720504.55735999998</v>
          </cell>
          <cell r="BP276">
            <v>607500</v>
          </cell>
          <cell r="BQ276">
            <v>662965.66666666651</v>
          </cell>
          <cell r="BR276">
            <v>3233.978861788617</v>
          </cell>
          <cell r="BS276">
            <v>3008.5818049261088</v>
          </cell>
          <cell r="BT276">
            <v>7.4918041614641745E-2</v>
          </cell>
          <cell r="BU276">
            <v>-7.3522543253485813E-3</v>
          </cell>
          <cell r="BV276">
            <v>0</v>
          </cell>
          <cell r="BW276">
            <v>-4534.5710106287706</v>
          </cell>
          <cell r="BX276">
            <v>771435.65301603777</v>
          </cell>
          <cell r="BY276">
            <v>3748.4443690538428</v>
          </cell>
          <cell r="BZ276" t="str">
            <v>Y</v>
          </cell>
          <cell r="CA276">
            <v>3763.1007464196964</v>
          </cell>
          <cell r="CB276">
            <v>5.5587213553998094E-2</v>
          </cell>
          <cell r="CC276">
            <v>0</v>
          </cell>
          <cell r="CD276">
            <v>771435.65301603777</v>
          </cell>
        </row>
        <row r="277">
          <cell r="A277">
            <v>515</v>
          </cell>
          <cell r="B277" t="str">
            <v>Recoupment Academy</v>
          </cell>
          <cell r="C277">
            <v>142025</v>
          </cell>
          <cell r="D277">
            <v>9352093</v>
          </cell>
          <cell r="E277" t="str">
            <v>St Christopher's CEVCP School</v>
          </cell>
          <cell r="F277">
            <v>322</v>
          </cell>
          <cell r="G277">
            <v>322</v>
          </cell>
          <cell r="H277">
            <v>0</v>
          </cell>
          <cell r="I277">
            <v>893163.60000000009</v>
          </cell>
          <cell r="J277">
            <v>0</v>
          </cell>
          <cell r="K277">
            <v>0</v>
          </cell>
          <cell r="L277">
            <v>16280.000000000051</v>
          </cell>
          <cell r="M277">
            <v>0</v>
          </cell>
          <cell r="N277">
            <v>37775.846645367412</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16222.499999999995</v>
          </cell>
          <cell r="AC277">
            <v>0</v>
          </cell>
          <cell r="AD277">
            <v>0</v>
          </cell>
          <cell r="AE277">
            <v>148578.97014925379</v>
          </cell>
          <cell r="AF277">
            <v>0</v>
          </cell>
          <cell r="AG277">
            <v>0</v>
          </cell>
          <cell r="AH277">
            <v>0</v>
          </cell>
          <cell r="AI277">
            <v>110000</v>
          </cell>
          <cell r="AJ277">
            <v>0</v>
          </cell>
          <cell r="AK277">
            <v>0</v>
          </cell>
          <cell r="AL277">
            <v>0</v>
          </cell>
          <cell r="AM277">
            <v>0</v>
          </cell>
          <cell r="AN277">
            <v>0</v>
          </cell>
          <cell r="AO277">
            <v>0</v>
          </cell>
          <cell r="AP277">
            <v>0</v>
          </cell>
          <cell r="AQ277">
            <v>0</v>
          </cell>
          <cell r="AR277">
            <v>0</v>
          </cell>
          <cell r="AS277">
            <v>0</v>
          </cell>
          <cell r="AT277">
            <v>0</v>
          </cell>
          <cell r="AU277">
            <v>0</v>
          </cell>
          <cell r="AV277">
            <v>893163.60000000009</v>
          </cell>
          <cell r="AW277">
            <v>218857.31679462123</v>
          </cell>
          <cell r="AX277">
            <v>110000</v>
          </cell>
          <cell r="AY277">
            <v>185605.89347193751</v>
          </cell>
          <cell r="AZ277">
            <v>1222020.9167946214</v>
          </cell>
          <cell r="BA277">
            <v>1222020.9167946214</v>
          </cell>
          <cell r="BB277">
            <v>3500</v>
          </cell>
          <cell r="BC277">
            <v>1127000</v>
          </cell>
          <cell r="BD277">
            <v>0</v>
          </cell>
          <cell r="BE277">
            <v>0</v>
          </cell>
          <cell r="BF277">
            <v>1222020.9167946214</v>
          </cell>
          <cell r="BG277" t="str">
            <v/>
          </cell>
          <cell r="BH277" t="str">
            <v/>
          </cell>
          <cell r="BI277" t="str">
            <v/>
          </cell>
          <cell r="BJ277" t="str">
            <v/>
          </cell>
          <cell r="BK277" t="str">
            <v/>
          </cell>
          <cell r="BL277">
            <v>1222020.9167946214</v>
          </cell>
          <cell r="BM277">
            <v>1222020.9167946214</v>
          </cell>
          <cell r="BN277">
            <v>0</v>
          </cell>
          <cell r="BO277">
            <v>1127000</v>
          </cell>
          <cell r="BP277">
            <v>1017000</v>
          </cell>
          <cell r="BQ277">
            <v>1112020.9167946214</v>
          </cell>
          <cell r="BR277">
            <v>3453.4811080578302</v>
          </cell>
          <cell r="BS277">
            <v>3301.6887144654088</v>
          </cell>
          <cell r="BT277">
            <v>4.5974168590571921E-2</v>
          </cell>
          <cell r="BU277">
            <v>-4.5117807752235338E-3</v>
          </cell>
          <cell r="BV277">
            <v>0</v>
          </cell>
          <cell r="BW277">
            <v>-4796.6716049986062</v>
          </cell>
          <cell r="BX277">
            <v>1217224.2451896227</v>
          </cell>
          <cell r="BY277">
            <v>3780.1995192224308</v>
          </cell>
          <cell r="BZ277" t="str">
            <v>Y</v>
          </cell>
          <cell r="CA277">
            <v>3780.1995192224308</v>
          </cell>
          <cell r="CB277">
            <v>3.6352349744500412E-2</v>
          </cell>
          <cell r="CC277">
            <v>0</v>
          </cell>
          <cell r="CD277">
            <v>1217224.2451896227</v>
          </cell>
        </row>
        <row r="278">
          <cell r="A278">
            <v>517</v>
          </cell>
          <cell r="B278">
            <v>0</v>
          </cell>
          <cell r="C278">
            <v>124717</v>
          </cell>
          <cell r="D278">
            <v>9353064</v>
          </cell>
          <cell r="E278" t="str">
            <v>Walsham-le-Willows Church of England Voluntary Controlled Primary School</v>
          </cell>
          <cell r="F278">
            <v>137</v>
          </cell>
          <cell r="G278">
            <v>137</v>
          </cell>
          <cell r="H278">
            <v>0</v>
          </cell>
          <cell r="I278">
            <v>380010.60000000003</v>
          </cell>
          <cell r="J278">
            <v>0</v>
          </cell>
          <cell r="K278">
            <v>0</v>
          </cell>
          <cell r="L278">
            <v>5720</v>
          </cell>
          <cell r="M278">
            <v>0</v>
          </cell>
          <cell r="N278">
            <v>7505.217391304348</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53570.573913043489</v>
          </cell>
          <cell r="AF278">
            <v>0</v>
          </cell>
          <cell r="AG278">
            <v>0</v>
          </cell>
          <cell r="AH278">
            <v>0</v>
          </cell>
          <cell r="AI278">
            <v>110000</v>
          </cell>
          <cell r="AJ278">
            <v>4272.3631508678163</v>
          </cell>
          <cell r="AK278">
            <v>0</v>
          </cell>
          <cell r="AL278">
            <v>0</v>
          </cell>
          <cell r="AM278">
            <v>10991.170539999999</v>
          </cell>
          <cell r="AN278">
            <v>0</v>
          </cell>
          <cell r="AO278">
            <v>0</v>
          </cell>
          <cell r="AP278">
            <v>0</v>
          </cell>
          <cell r="AQ278">
            <v>0</v>
          </cell>
          <cell r="AR278">
            <v>0</v>
          </cell>
          <cell r="AS278">
            <v>0</v>
          </cell>
          <cell r="AT278">
            <v>0</v>
          </cell>
          <cell r="AU278">
            <v>0</v>
          </cell>
          <cell r="AV278">
            <v>380010.60000000003</v>
          </cell>
          <cell r="AW278">
            <v>66795.791304347833</v>
          </cell>
          <cell r="AX278">
            <v>125263.53369086783</v>
          </cell>
          <cell r="AY278">
            <v>70182.182608695672</v>
          </cell>
          <cell r="AZ278">
            <v>572069.92499521573</v>
          </cell>
          <cell r="BA278">
            <v>561078.75445521576</v>
          </cell>
          <cell r="BB278">
            <v>3500</v>
          </cell>
          <cell r="BC278">
            <v>479500</v>
          </cell>
          <cell r="BD278">
            <v>0</v>
          </cell>
          <cell r="BE278">
            <v>0</v>
          </cell>
          <cell r="BF278">
            <v>572069.92499521573</v>
          </cell>
          <cell r="BG278" t="str">
            <v/>
          </cell>
          <cell r="BH278" t="str">
            <v/>
          </cell>
          <cell r="BI278" t="str">
            <v/>
          </cell>
          <cell r="BJ278" t="str">
            <v/>
          </cell>
          <cell r="BK278" t="str">
            <v/>
          </cell>
          <cell r="BL278">
            <v>572069.92499521573</v>
          </cell>
          <cell r="BM278">
            <v>572069.92499521561</v>
          </cell>
          <cell r="BN278">
            <v>0</v>
          </cell>
          <cell r="BO278">
            <v>490491.17054000002</v>
          </cell>
          <cell r="BP278">
            <v>365227.63684913219</v>
          </cell>
          <cell r="BQ278">
            <v>446806.3913043479</v>
          </cell>
          <cell r="BR278">
            <v>3261.3605204696928</v>
          </cell>
          <cell r="BS278">
            <v>3069.2651751787571</v>
          </cell>
          <cell r="BT278">
            <v>6.2586754264316008E-2</v>
          </cell>
          <cell r="BU278">
            <v>-6.1420950792634588E-3</v>
          </cell>
          <cell r="BV278">
            <v>0</v>
          </cell>
          <cell r="BW278">
            <v>-2582.6854385305596</v>
          </cell>
          <cell r="BX278">
            <v>569487.23955668521</v>
          </cell>
          <cell r="BY278">
            <v>4076.6136424575566</v>
          </cell>
          <cell r="BZ278" t="str">
            <v>Y</v>
          </cell>
          <cell r="CA278">
            <v>4156.8411646473369</v>
          </cell>
          <cell r="CB278">
            <v>4.0409205168062678E-2</v>
          </cell>
          <cell r="CC278">
            <v>-3642.83</v>
          </cell>
          <cell r="CD278">
            <v>565844.40955668525</v>
          </cell>
        </row>
        <row r="279">
          <cell r="A279">
            <v>521</v>
          </cell>
          <cell r="B279" t="str">
            <v>Recoupment Academy</v>
          </cell>
          <cell r="C279">
            <v>142995</v>
          </cell>
          <cell r="D279">
            <v>9352030</v>
          </cell>
          <cell r="E279" t="str">
            <v>Wickhambrook Primary Academy</v>
          </cell>
          <cell r="F279">
            <v>164</v>
          </cell>
          <cell r="G279">
            <v>164</v>
          </cell>
          <cell r="H279">
            <v>0</v>
          </cell>
          <cell r="I279">
            <v>454903.2</v>
          </cell>
          <cell r="J279">
            <v>0</v>
          </cell>
          <cell r="K279">
            <v>0</v>
          </cell>
          <cell r="L279">
            <v>6160.0000000000018</v>
          </cell>
          <cell r="M279">
            <v>0</v>
          </cell>
          <cell r="N279">
            <v>7560.0000000000018</v>
          </cell>
          <cell r="O279">
            <v>0</v>
          </cell>
          <cell r="P279">
            <v>200.00000000000014</v>
          </cell>
          <cell r="Q279">
            <v>0</v>
          </cell>
          <cell r="R279">
            <v>0</v>
          </cell>
          <cell r="S279">
            <v>0</v>
          </cell>
          <cell r="T279">
            <v>0</v>
          </cell>
          <cell r="U279">
            <v>0</v>
          </cell>
          <cell r="V279">
            <v>0</v>
          </cell>
          <cell r="W279">
            <v>0</v>
          </cell>
          <cell r="X279">
            <v>0</v>
          </cell>
          <cell r="Y279">
            <v>0</v>
          </cell>
          <cell r="Z279">
            <v>0</v>
          </cell>
          <cell r="AA279">
            <v>0</v>
          </cell>
          <cell r="AB279">
            <v>1784.3661971831002</v>
          </cell>
          <cell r="AC279">
            <v>0</v>
          </cell>
          <cell r="AD279">
            <v>0</v>
          </cell>
          <cell r="AE279">
            <v>53784.656716417965</v>
          </cell>
          <cell r="AF279">
            <v>0</v>
          </cell>
          <cell r="AG279">
            <v>0</v>
          </cell>
          <cell r="AH279">
            <v>0</v>
          </cell>
          <cell r="AI279">
            <v>110000</v>
          </cell>
          <cell r="AJ279">
            <v>0</v>
          </cell>
          <cell r="AK279">
            <v>0</v>
          </cell>
          <cell r="AL279">
            <v>0</v>
          </cell>
          <cell r="AM279">
            <v>2244.9354200000002</v>
          </cell>
          <cell r="AN279">
            <v>0</v>
          </cell>
          <cell r="AO279">
            <v>0</v>
          </cell>
          <cell r="AP279">
            <v>0</v>
          </cell>
          <cell r="AQ279">
            <v>0</v>
          </cell>
          <cell r="AR279">
            <v>0</v>
          </cell>
          <cell r="AS279">
            <v>0</v>
          </cell>
          <cell r="AT279">
            <v>0</v>
          </cell>
          <cell r="AU279">
            <v>0</v>
          </cell>
          <cell r="AV279">
            <v>454903.2</v>
          </cell>
          <cell r="AW279">
            <v>69489.022913601075</v>
          </cell>
          <cell r="AX279">
            <v>112244.93541999999</v>
          </cell>
          <cell r="AY279">
            <v>70743.656716417958</v>
          </cell>
          <cell r="AZ279">
            <v>636637.15833360108</v>
          </cell>
          <cell r="BA279">
            <v>634392.22291360109</v>
          </cell>
          <cell r="BB279">
            <v>3500</v>
          </cell>
          <cell r="BC279">
            <v>574000</v>
          </cell>
          <cell r="BD279">
            <v>0</v>
          </cell>
          <cell r="BE279">
            <v>0</v>
          </cell>
          <cell r="BF279">
            <v>636637.15833360108</v>
          </cell>
          <cell r="BG279" t="str">
            <v/>
          </cell>
          <cell r="BH279" t="str">
            <v/>
          </cell>
          <cell r="BI279" t="str">
            <v/>
          </cell>
          <cell r="BJ279" t="str">
            <v/>
          </cell>
          <cell r="BK279" t="str">
            <v/>
          </cell>
          <cell r="BL279">
            <v>636637.15833360108</v>
          </cell>
          <cell r="BM279">
            <v>636637.15833360108</v>
          </cell>
          <cell r="BN279">
            <v>0</v>
          </cell>
          <cell r="BO279">
            <v>576244.93541999999</v>
          </cell>
          <cell r="BP279">
            <v>464000</v>
          </cell>
          <cell r="BQ279">
            <v>524392.22291360109</v>
          </cell>
          <cell r="BR279">
            <v>3197.513554351226</v>
          </cell>
          <cell r="BS279">
            <v>3101.7711064705886</v>
          </cell>
          <cell r="BT279">
            <v>3.0867025513555659E-2</v>
          </cell>
          <cell r="BU279">
            <v>-3.0292065429314658E-3</v>
          </cell>
          <cell r="BV279">
            <v>0</v>
          </cell>
          <cell r="BW279">
            <v>-1540.9284741850227</v>
          </cell>
          <cell r="BX279">
            <v>635096.22985941602</v>
          </cell>
          <cell r="BY279">
            <v>3858.8493563379025</v>
          </cell>
          <cell r="BZ279" t="str">
            <v>Y</v>
          </cell>
          <cell r="CA279">
            <v>3872.5379869476587</v>
          </cell>
          <cell r="CB279">
            <v>2.9450863915630343E-2</v>
          </cell>
          <cell r="CC279">
            <v>0</v>
          </cell>
          <cell r="CD279">
            <v>635096.22985941602</v>
          </cell>
        </row>
        <row r="280">
          <cell r="A280">
            <v>522</v>
          </cell>
          <cell r="B280" t="str">
            <v>Recoupment Academy</v>
          </cell>
          <cell r="C280">
            <v>142566</v>
          </cell>
          <cell r="D280">
            <v>9352031</v>
          </cell>
          <cell r="E280" t="str">
            <v>Woolpit Primary Academy</v>
          </cell>
          <cell r="F280">
            <v>159</v>
          </cell>
          <cell r="G280">
            <v>159</v>
          </cell>
          <cell r="H280">
            <v>0</v>
          </cell>
          <cell r="I280">
            <v>441034.2</v>
          </cell>
          <cell r="J280">
            <v>0</v>
          </cell>
          <cell r="K280">
            <v>0</v>
          </cell>
          <cell r="L280">
            <v>16720.000000000011</v>
          </cell>
          <cell r="M280">
            <v>0</v>
          </cell>
          <cell r="N280">
            <v>25810.674846625763</v>
          </cell>
          <cell r="O280">
            <v>0</v>
          </cell>
          <cell r="P280">
            <v>600.00000000000045</v>
          </cell>
          <cell r="Q280">
            <v>0</v>
          </cell>
          <cell r="R280">
            <v>0</v>
          </cell>
          <cell r="S280">
            <v>0</v>
          </cell>
          <cell r="T280">
            <v>0</v>
          </cell>
          <cell r="U280">
            <v>0</v>
          </cell>
          <cell r="V280">
            <v>0</v>
          </cell>
          <cell r="W280">
            <v>0</v>
          </cell>
          <cell r="X280">
            <v>0</v>
          </cell>
          <cell r="Y280">
            <v>0</v>
          </cell>
          <cell r="Z280">
            <v>0</v>
          </cell>
          <cell r="AA280">
            <v>0</v>
          </cell>
          <cell r="AB280">
            <v>1780.1086956521733</v>
          </cell>
          <cell r="AC280">
            <v>0</v>
          </cell>
          <cell r="AD280">
            <v>0</v>
          </cell>
          <cell r="AE280">
            <v>61552.272727272764</v>
          </cell>
          <cell r="AF280">
            <v>0</v>
          </cell>
          <cell r="AG280">
            <v>0</v>
          </cell>
          <cell r="AH280">
            <v>0</v>
          </cell>
          <cell r="AI280">
            <v>110000</v>
          </cell>
          <cell r="AJ280">
            <v>0</v>
          </cell>
          <cell r="AK280">
            <v>0</v>
          </cell>
          <cell r="AL280">
            <v>0</v>
          </cell>
          <cell r="AM280">
            <v>3476.5373999999997</v>
          </cell>
          <cell r="AN280">
            <v>0</v>
          </cell>
          <cell r="AO280">
            <v>0</v>
          </cell>
          <cell r="AP280">
            <v>0</v>
          </cell>
          <cell r="AQ280">
            <v>0</v>
          </cell>
          <cell r="AR280">
            <v>0</v>
          </cell>
          <cell r="AS280">
            <v>0</v>
          </cell>
          <cell r="AT280">
            <v>0</v>
          </cell>
          <cell r="AU280">
            <v>0</v>
          </cell>
          <cell r="AV280">
            <v>441034.2</v>
          </cell>
          <cell r="AW280">
            <v>106463.05626955071</v>
          </cell>
          <cell r="AX280">
            <v>113476.5374</v>
          </cell>
          <cell r="AY280">
            <v>93116.61015058565</v>
          </cell>
          <cell r="AZ280">
            <v>660973.7936695508</v>
          </cell>
          <cell r="BA280">
            <v>657497.25626955077</v>
          </cell>
          <cell r="BB280">
            <v>3500</v>
          </cell>
          <cell r="BC280">
            <v>556500</v>
          </cell>
          <cell r="BD280">
            <v>0</v>
          </cell>
          <cell r="BE280">
            <v>0</v>
          </cell>
          <cell r="BF280">
            <v>660973.7936695508</v>
          </cell>
          <cell r="BG280" t="str">
            <v/>
          </cell>
          <cell r="BH280" t="str">
            <v/>
          </cell>
          <cell r="BI280" t="str">
            <v/>
          </cell>
          <cell r="BJ280" t="str">
            <v/>
          </cell>
          <cell r="BK280" t="str">
            <v/>
          </cell>
          <cell r="BL280">
            <v>660973.7936695508</v>
          </cell>
          <cell r="BM280">
            <v>660973.79366955068</v>
          </cell>
          <cell r="BN280">
            <v>0</v>
          </cell>
          <cell r="BO280">
            <v>559976.53740000003</v>
          </cell>
          <cell r="BP280">
            <v>446500.00000000006</v>
          </cell>
          <cell r="BQ280">
            <v>547497.25626955077</v>
          </cell>
          <cell r="BR280">
            <v>3443.378970248747</v>
          </cell>
          <cell r="BS280">
            <v>3199.3431549382722</v>
          </cell>
          <cell r="BT280">
            <v>7.6276849181932546E-2</v>
          </cell>
          <cell r="BU280">
            <v>-7.4856040312220682E-3</v>
          </cell>
          <cell r="BV280">
            <v>0</v>
          </cell>
          <cell r="BW280">
            <v>-3807.8935468411173</v>
          </cell>
          <cell r="BX280">
            <v>657165.90012270969</v>
          </cell>
          <cell r="BY280">
            <v>4111.2538536019474</v>
          </cell>
          <cell r="BZ280" t="str">
            <v>Y</v>
          </cell>
          <cell r="CA280">
            <v>4133.1188686962878</v>
          </cell>
          <cell r="CB280">
            <v>5.9949735517030422E-2</v>
          </cell>
          <cell r="CC280">
            <v>0</v>
          </cell>
          <cell r="CD280">
            <v>657165.90012270969</v>
          </cell>
        </row>
        <row r="281">
          <cell r="A281">
            <v>525</v>
          </cell>
          <cell r="B281" t="str">
            <v>Recoupment Academy</v>
          </cell>
          <cell r="C281">
            <v>145031</v>
          </cell>
          <cell r="D281">
            <v>9352210</v>
          </cell>
          <cell r="E281" t="str">
            <v>The Pines</v>
          </cell>
          <cell r="F281">
            <v>49.5</v>
          </cell>
          <cell r="G281">
            <v>49.5</v>
          </cell>
          <cell r="H281">
            <v>0</v>
          </cell>
          <cell r="I281">
            <v>137303.1</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2317.4999999999995</v>
          </cell>
          <cell r="AC281">
            <v>0</v>
          </cell>
          <cell r="AD281">
            <v>0</v>
          </cell>
          <cell r="AE281">
            <v>6323.625</v>
          </cell>
          <cell r="AF281">
            <v>0</v>
          </cell>
          <cell r="AG281">
            <v>0</v>
          </cell>
          <cell r="AH281">
            <v>0</v>
          </cell>
          <cell r="AI281">
            <v>110000</v>
          </cell>
          <cell r="AJ281">
            <v>0</v>
          </cell>
          <cell r="AK281">
            <v>0</v>
          </cell>
          <cell r="AL281">
            <v>0</v>
          </cell>
          <cell r="AM281">
            <v>16830.234679999998</v>
          </cell>
          <cell r="AN281">
            <v>0</v>
          </cell>
          <cell r="AO281">
            <v>0</v>
          </cell>
          <cell r="AP281">
            <v>0</v>
          </cell>
          <cell r="AQ281">
            <v>0</v>
          </cell>
          <cell r="AR281">
            <v>0</v>
          </cell>
          <cell r="AS281">
            <v>0</v>
          </cell>
          <cell r="AT281">
            <v>0</v>
          </cell>
          <cell r="AU281">
            <v>0</v>
          </cell>
          <cell r="AV281">
            <v>137303.1</v>
          </cell>
          <cell r="AW281">
            <v>8641.125</v>
          </cell>
          <cell r="AX281">
            <v>126830.23467999999</v>
          </cell>
          <cell r="AY281">
            <v>16322.625</v>
          </cell>
          <cell r="AZ281">
            <v>272774.45967999997</v>
          </cell>
          <cell r="BA281">
            <v>255944.22499999998</v>
          </cell>
          <cell r="BB281">
            <v>3500</v>
          </cell>
          <cell r="BC281">
            <v>173250</v>
          </cell>
          <cell r="BD281">
            <v>0</v>
          </cell>
          <cell r="BE281">
            <v>0</v>
          </cell>
          <cell r="BF281">
            <v>272774.45967999997</v>
          </cell>
          <cell r="BG281" t="str">
            <v/>
          </cell>
          <cell r="BH281" t="str">
            <v/>
          </cell>
          <cell r="BI281" t="str">
            <v/>
          </cell>
          <cell r="BJ281" t="str">
            <v/>
          </cell>
          <cell r="BK281" t="str">
            <v/>
          </cell>
          <cell r="BL281">
            <v>272774.45967999997</v>
          </cell>
          <cell r="BM281">
            <v>272774.45967999997</v>
          </cell>
          <cell r="BN281">
            <v>0</v>
          </cell>
          <cell r="BO281">
            <v>190080.23467999999</v>
          </cell>
          <cell r="BP281">
            <v>63250</v>
          </cell>
          <cell r="BQ281">
            <v>145944.22499999998</v>
          </cell>
          <cell r="BR281">
            <v>2948.3681818181813</v>
          </cell>
          <cell r="BS281">
            <v>5232.2332441537865</v>
          </cell>
          <cell r="BT281">
            <v>-0.43649909240714224</v>
          </cell>
          <cell r="BU281">
            <v>0.42149909240714223</v>
          </cell>
          <cell r="BV281">
            <v>0</v>
          </cell>
          <cell r="BW281">
            <v>109166.38740182827</v>
          </cell>
          <cell r="BX281">
            <v>381940.84708182822</v>
          </cell>
          <cell r="BY281">
            <v>7375.9719677137018</v>
          </cell>
          <cell r="BZ281" t="str">
            <v>Y</v>
          </cell>
          <cell r="CA281">
            <v>7715.9767087238024</v>
          </cell>
          <cell r="CB281">
            <v>-0.33218552801625512</v>
          </cell>
          <cell r="CC281">
            <v>0</v>
          </cell>
          <cell r="CD281">
            <v>381940.84708182822</v>
          </cell>
        </row>
        <row r="282">
          <cell r="A282">
            <v>527</v>
          </cell>
          <cell r="B282" t="str">
            <v>Recoupment Academy</v>
          </cell>
          <cell r="C282">
            <v>137179</v>
          </cell>
          <cell r="D282">
            <v>9354029</v>
          </cell>
          <cell r="E282" t="str">
            <v>Horringer Court Middle School</v>
          </cell>
          <cell r="F282">
            <v>353</v>
          </cell>
          <cell r="G282">
            <v>170</v>
          </cell>
          <cell r="H282">
            <v>183</v>
          </cell>
          <cell r="I282">
            <v>471546.00000000006</v>
          </cell>
          <cell r="J282">
            <v>711833.4</v>
          </cell>
          <cell r="K282">
            <v>0</v>
          </cell>
          <cell r="L282">
            <v>11000.000000000016</v>
          </cell>
          <cell r="M282">
            <v>5719.9999999999982</v>
          </cell>
          <cell r="N282">
            <v>21783.050847457627</v>
          </cell>
          <cell r="O282">
            <v>21509.839572192512</v>
          </cell>
          <cell r="P282">
            <v>3999.9999999999859</v>
          </cell>
          <cell r="Q282">
            <v>0</v>
          </cell>
          <cell r="R282">
            <v>2520.0000000000005</v>
          </cell>
          <cell r="S282">
            <v>0</v>
          </cell>
          <cell r="T282">
            <v>0</v>
          </cell>
          <cell r="U282">
            <v>0</v>
          </cell>
          <cell r="V282">
            <v>3480.0000000000009</v>
          </cell>
          <cell r="W282">
            <v>0</v>
          </cell>
          <cell r="X282">
            <v>3089.9999999999964</v>
          </cell>
          <cell r="Y282">
            <v>0</v>
          </cell>
          <cell r="Z282">
            <v>0</v>
          </cell>
          <cell r="AA282">
            <v>0</v>
          </cell>
          <cell r="AB282">
            <v>1544.9999999999991</v>
          </cell>
          <cell r="AC282">
            <v>1385</v>
          </cell>
          <cell r="AD282">
            <v>0</v>
          </cell>
          <cell r="AE282">
            <v>63591.111111111139</v>
          </cell>
          <cell r="AF282">
            <v>49692.596908603431</v>
          </cell>
          <cell r="AG282">
            <v>0</v>
          </cell>
          <cell r="AH282">
            <v>0</v>
          </cell>
          <cell r="AI282">
            <v>110000</v>
          </cell>
          <cell r="AJ282">
            <v>0</v>
          </cell>
          <cell r="AK282">
            <v>0</v>
          </cell>
          <cell r="AL282">
            <v>0</v>
          </cell>
          <cell r="AM282">
            <v>11286.1504</v>
          </cell>
          <cell r="AN282">
            <v>0</v>
          </cell>
          <cell r="AO282">
            <v>0</v>
          </cell>
          <cell r="AP282">
            <v>0</v>
          </cell>
          <cell r="AQ282">
            <v>0</v>
          </cell>
          <cell r="AR282">
            <v>0</v>
          </cell>
          <cell r="AS282">
            <v>0</v>
          </cell>
          <cell r="AT282">
            <v>0</v>
          </cell>
          <cell r="AU282">
            <v>0</v>
          </cell>
          <cell r="AV282">
            <v>1183379.4000000001</v>
          </cell>
          <cell r="AW282">
            <v>189316.59843936469</v>
          </cell>
          <cell r="AX282">
            <v>121286.1504</v>
          </cell>
          <cell r="AY282">
            <v>159834.15322953963</v>
          </cell>
          <cell r="AZ282">
            <v>1493982.1488393648</v>
          </cell>
          <cell r="BA282">
            <v>1482695.9984393648</v>
          </cell>
          <cell r="BB282">
            <v>4050</v>
          </cell>
          <cell r="BC282">
            <v>1429650</v>
          </cell>
          <cell r="BD282">
            <v>0</v>
          </cell>
          <cell r="BE282">
            <v>0</v>
          </cell>
          <cell r="BF282">
            <v>1493982.1488393648</v>
          </cell>
          <cell r="BG282" t="str">
            <v/>
          </cell>
          <cell r="BH282" t="str">
            <v/>
          </cell>
          <cell r="BI282" t="str">
            <v/>
          </cell>
          <cell r="BJ282" t="str">
            <v/>
          </cell>
          <cell r="BK282" t="str">
            <v/>
          </cell>
          <cell r="BL282">
            <v>1493982.1488393648</v>
          </cell>
          <cell r="BM282">
            <v>634394.92277443293</v>
          </cell>
          <cell r="BN282">
            <v>859587.22606493195</v>
          </cell>
          <cell r="BO282">
            <v>1440936.1503999999</v>
          </cell>
          <cell r="BP282">
            <v>1319650</v>
          </cell>
          <cell r="BQ282">
            <v>1372695.9984393648</v>
          </cell>
          <cell r="BR282">
            <v>3888.6572193749712</v>
          </cell>
          <cell r="BS282">
            <v>3756.5832865013776</v>
          </cell>
          <cell r="BT282">
            <v>3.5157994060235009E-2</v>
          </cell>
          <cell r="BU282">
            <v>-3.4503106104875011E-3</v>
          </cell>
          <cell r="BV282">
            <v>0</v>
          </cell>
          <cell r="BW282">
            <v>-4575.366847926286</v>
          </cell>
          <cell r="BX282">
            <v>1489406.7819914385</v>
          </cell>
          <cell r="BY282">
            <v>4187.3105710805621</v>
          </cell>
          <cell r="BZ282" t="str">
            <v>Y</v>
          </cell>
          <cell r="CA282">
            <v>4219.2826685309874</v>
          </cell>
          <cell r="CB282">
            <v>3.1600468109340252E-2</v>
          </cell>
          <cell r="CC282">
            <v>0</v>
          </cell>
          <cell r="CD282">
            <v>1489406.7819914385</v>
          </cell>
        </row>
        <row r="283">
          <cell r="A283">
            <v>531</v>
          </cell>
          <cell r="B283" t="str">
            <v>Recoupment Academy</v>
          </cell>
          <cell r="C283">
            <v>137180</v>
          </cell>
          <cell r="D283">
            <v>9354030</v>
          </cell>
          <cell r="E283" t="str">
            <v>Westley Middle School</v>
          </cell>
          <cell r="F283">
            <v>489</v>
          </cell>
          <cell r="G283">
            <v>239</v>
          </cell>
          <cell r="H283">
            <v>250</v>
          </cell>
          <cell r="I283">
            <v>662938.20000000007</v>
          </cell>
          <cell r="J283">
            <v>972450</v>
          </cell>
          <cell r="K283">
            <v>0</v>
          </cell>
          <cell r="L283">
            <v>7479.9999999999982</v>
          </cell>
          <cell r="M283">
            <v>13200</v>
          </cell>
          <cell r="N283">
            <v>29266.394052044609</v>
          </cell>
          <cell r="O283">
            <v>31221.590909090908</v>
          </cell>
          <cell r="P283">
            <v>6999.9999999999791</v>
          </cell>
          <cell r="Q283">
            <v>239.99999999999986</v>
          </cell>
          <cell r="R283">
            <v>3240.0000000000018</v>
          </cell>
          <cell r="S283">
            <v>0</v>
          </cell>
          <cell r="T283">
            <v>0</v>
          </cell>
          <cell r="U283">
            <v>0</v>
          </cell>
          <cell r="V283">
            <v>13684.738955823273</v>
          </cell>
          <cell r="W283">
            <v>0</v>
          </cell>
          <cell r="X283">
            <v>3619.4779116465879</v>
          </cell>
          <cell r="Y283">
            <v>0</v>
          </cell>
          <cell r="Z283">
            <v>0</v>
          </cell>
          <cell r="AA283">
            <v>0</v>
          </cell>
          <cell r="AB283">
            <v>1034.3277310924364</v>
          </cell>
          <cell r="AC283">
            <v>1390.5622489959831</v>
          </cell>
          <cell r="AD283">
            <v>0</v>
          </cell>
          <cell r="AE283">
            <v>69029.434782608718</v>
          </cell>
          <cell r="AF283">
            <v>78714.390369274784</v>
          </cell>
          <cell r="AG283">
            <v>0</v>
          </cell>
          <cell r="AH283">
            <v>0</v>
          </cell>
          <cell r="AI283">
            <v>110000</v>
          </cell>
          <cell r="AJ283">
            <v>0</v>
          </cell>
          <cell r="AK283">
            <v>0</v>
          </cell>
          <cell r="AL283">
            <v>0</v>
          </cell>
          <cell r="AM283">
            <v>10479.996799999999</v>
          </cell>
          <cell r="AN283">
            <v>0</v>
          </cell>
          <cell r="AO283">
            <v>0</v>
          </cell>
          <cell r="AP283">
            <v>0</v>
          </cell>
          <cell r="AQ283">
            <v>0</v>
          </cell>
          <cell r="AR283">
            <v>0</v>
          </cell>
          <cell r="AS283">
            <v>0</v>
          </cell>
          <cell r="AT283">
            <v>0</v>
          </cell>
          <cell r="AU283">
            <v>0</v>
          </cell>
          <cell r="AV283">
            <v>1635388.2000000002</v>
          </cell>
          <cell r="AW283">
            <v>259120.91696057725</v>
          </cell>
          <cell r="AX283">
            <v>120479.99679999999</v>
          </cell>
          <cell r="AY283">
            <v>212218.92606618616</v>
          </cell>
          <cell r="AZ283">
            <v>2014989.1137605775</v>
          </cell>
          <cell r="BA283">
            <v>2004509.1169605774</v>
          </cell>
          <cell r="BB283">
            <v>4050</v>
          </cell>
          <cell r="BC283">
            <v>1980450</v>
          </cell>
          <cell r="BD283">
            <v>0</v>
          </cell>
          <cell r="BE283">
            <v>0</v>
          </cell>
          <cell r="BF283">
            <v>2014989.1137605775</v>
          </cell>
          <cell r="BG283" t="str">
            <v/>
          </cell>
          <cell r="BH283" t="str">
            <v/>
          </cell>
          <cell r="BI283" t="str">
            <v/>
          </cell>
          <cell r="BJ283" t="str">
            <v/>
          </cell>
          <cell r="BK283" t="str">
            <v/>
          </cell>
          <cell r="BL283">
            <v>2014989.1137605775</v>
          </cell>
          <cell r="BM283">
            <v>839113.26297719788</v>
          </cell>
          <cell r="BN283">
            <v>1175875.8507833797</v>
          </cell>
          <cell r="BO283">
            <v>1990929.9968000001</v>
          </cell>
          <cell r="BP283">
            <v>1870450</v>
          </cell>
          <cell r="BQ283">
            <v>1894509.1169605774</v>
          </cell>
          <cell r="BR283">
            <v>3874.2517729255164</v>
          </cell>
          <cell r="BS283">
            <v>3633.020333470226</v>
          </cell>
          <cell r="BT283">
            <v>6.6399694279957011E-2</v>
          </cell>
          <cell r="BU283">
            <v>-6.5162867174604249E-3</v>
          </cell>
          <cell r="BV283">
            <v>0</v>
          </cell>
          <cell r="BW283">
            <v>-11576.489248052027</v>
          </cell>
          <cell r="BX283">
            <v>2003412.6245125255</v>
          </cell>
          <cell r="BY283">
            <v>4075.5268460378843</v>
          </cell>
          <cell r="BZ283" t="str">
            <v>Y</v>
          </cell>
          <cell r="CA283">
            <v>4096.9583323364532</v>
          </cell>
          <cell r="CB283">
            <v>5.5930897567046722E-2</v>
          </cell>
          <cell r="CC283">
            <v>0</v>
          </cell>
          <cell r="CD283">
            <v>2003412.6245125255</v>
          </cell>
        </row>
        <row r="284">
          <cell r="A284">
            <v>551</v>
          </cell>
          <cell r="B284" t="str">
            <v>Recoupment Academy</v>
          </cell>
          <cell r="C284">
            <v>136990</v>
          </cell>
          <cell r="D284">
            <v>9354000</v>
          </cell>
          <cell r="E284" t="str">
            <v>Bury St Edmunds County Upper School</v>
          </cell>
          <cell r="F284">
            <v>764</v>
          </cell>
          <cell r="G284">
            <v>0</v>
          </cell>
          <cell r="H284">
            <v>764</v>
          </cell>
          <cell r="I284">
            <v>0</v>
          </cell>
          <cell r="J284">
            <v>886874.4</v>
          </cell>
          <cell r="K284">
            <v>2365260.8000000003</v>
          </cell>
          <cell r="L284">
            <v>0</v>
          </cell>
          <cell r="M284">
            <v>17600.000000000007</v>
          </cell>
          <cell r="N284">
            <v>0</v>
          </cell>
          <cell r="O284">
            <v>103457.09468223088</v>
          </cell>
          <cell r="P284">
            <v>0</v>
          </cell>
          <cell r="Q284">
            <v>0</v>
          </cell>
          <cell r="R284">
            <v>0</v>
          </cell>
          <cell r="S284">
            <v>0</v>
          </cell>
          <cell r="T284">
            <v>0</v>
          </cell>
          <cell r="U284">
            <v>0</v>
          </cell>
          <cell r="V284">
            <v>34799.999999999964</v>
          </cell>
          <cell r="W284">
            <v>390.00000000000017</v>
          </cell>
          <cell r="X284">
            <v>12359.999999999989</v>
          </cell>
          <cell r="Y284">
            <v>0</v>
          </cell>
          <cell r="Z284">
            <v>0</v>
          </cell>
          <cell r="AA284">
            <v>0</v>
          </cell>
          <cell r="AB284">
            <v>0</v>
          </cell>
          <cell r="AC284">
            <v>5540.0000000000027</v>
          </cell>
          <cell r="AD284">
            <v>0</v>
          </cell>
          <cell r="AE284">
            <v>0</v>
          </cell>
          <cell r="AF284">
            <v>227010.04193283888</v>
          </cell>
          <cell r="AG284">
            <v>0</v>
          </cell>
          <cell r="AH284">
            <v>0</v>
          </cell>
          <cell r="AI284">
            <v>110000</v>
          </cell>
          <cell r="AJ284">
            <v>0</v>
          </cell>
          <cell r="AK284">
            <v>0</v>
          </cell>
          <cell r="AL284">
            <v>0</v>
          </cell>
          <cell r="AM284">
            <v>27711.53</v>
          </cell>
          <cell r="AN284">
            <v>0</v>
          </cell>
          <cell r="AO284">
            <v>0</v>
          </cell>
          <cell r="AP284">
            <v>0</v>
          </cell>
          <cell r="AQ284">
            <v>0</v>
          </cell>
          <cell r="AR284">
            <v>0</v>
          </cell>
          <cell r="AS284">
            <v>0</v>
          </cell>
          <cell r="AT284">
            <v>0</v>
          </cell>
          <cell r="AU284">
            <v>0</v>
          </cell>
          <cell r="AV284">
            <v>3252135.2</v>
          </cell>
          <cell r="AW284">
            <v>401157.1366150697</v>
          </cell>
          <cell r="AX284">
            <v>137711.53</v>
          </cell>
          <cell r="AY284">
            <v>321312.58927395428</v>
          </cell>
          <cell r="AZ284">
            <v>3791003.8666150696</v>
          </cell>
          <cell r="BA284">
            <v>3763292.3366150698</v>
          </cell>
          <cell r="BB284">
            <v>4800</v>
          </cell>
          <cell r="BC284">
            <v>3667200</v>
          </cell>
          <cell r="BD284">
            <v>0</v>
          </cell>
          <cell r="BE284">
            <v>0</v>
          </cell>
          <cell r="BF284">
            <v>3791003.8666150696</v>
          </cell>
          <cell r="BG284" t="str">
            <v/>
          </cell>
          <cell r="BH284" t="str">
            <v/>
          </cell>
          <cell r="BI284" t="str">
            <v/>
          </cell>
          <cell r="BJ284" t="str">
            <v/>
          </cell>
          <cell r="BK284" t="str">
            <v/>
          </cell>
          <cell r="BL284">
            <v>3791003.8666150696</v>
          </cell>
          <cell r="BM284">
            <v>0</v>
          </cell>
          <cell r="BN284">
            <v>3791003.86661507</v>
          </cell>
          <cell r="BO284">
            <v>3694911.53</v>
          </cell>
          <cell r="BP284">
            <v>3557200</v>
          </cell>
          <cell r="BQ284">
            <v>3653292.3366150698</v>
          </cell>
          <cell r="BR284">
            <v>4781.7962521139652</v>
          </cell>
          <cell r="BS284">
            <v>4732.3257860077019</v>
          </cell>
          <cell r="BT284">
            <v>1.0453732127347411E-2</v>
          </cell>
          <cell r="BU284">
            <v>-1.0259010459011311E-3</v>
          </cell>
          <cell r="BV284">
            <v>0</v>
          </cell>
          <cell r="BW284">
            <v>-3709.1420516853877</v>
          </cell>
          <cell r="BX284">
            <v>3787294.724563384</v>
          </cell>
          <cell r="BY284">
            <v>4920.9204117321779</v>
          </cell>
          <cell r="BZ284" t="str">
            <v>Y</v>
          </cell>
          <cell r="CA284">
            <v>4957.1920478578322</v>
          </cell>
          <cell r="CB284">
            <v>9.9528847046981284E-3</v>
          </cell>
          <cell r="CC284">
            <v>0</v>
          </cell>
          <cell r="CD284">
            <v>3787294.724563384</v>
          </cell>
        </row>
        <row r="285">
          <cell r="A285">
            <v>552</v>
          </cell>
          <cell r="B285">
            <v>0</v>
          </cell>
          <cell r="C285">
            <v>124856</v>
          </cell>
          <cell r="D285">
            <v>9354500</v>
          </cell>
          <cell r="E285" t="str">
            <v>King Edward VI Church of England Voluntary Controlled Upper School</v>
          </cell>
          <cell r="F285">
            <v>1133</v>
          </cell>
          <cell r="G285">
            <v>0</v>
          </cell>
          <cell r="H285">
            <v>1133</v>
          </cell>
          <cell r="I285">
            <v>0</v>
          </cell>
          <cell r="J285">
            <v>2718970.2</v>
          </cell>
          <cell r="K285">
            <v>1915155.2000000002</v>
          </cell>
          <cell r="L285">
            <v>0</v>
          </cell>
          <cell r="M285">
            <v>51919.999999999767</v>
          </cell>
          <cell r="N285">
            <v>0</v>
          </cell>
          <cell r="O285">
            <v>206442.59151414307</v>
          </cell>
          <cell r="P285">
            <v>0</v>
          </cell>
          <cell r="Q285">
            <v>0</v>
          </cell>
          <cell r="R285">
            <v>0</v>
          </cell>
          <cell r="S285">
            <v>0</v>
          </cell>
          <cell r="T285">
            <v>0</v>
          </cell>
          <cell r="U285">
            <v>0</v>
          </cell>
          <cell r="V285">
            <v>48720.000000000015</v>
          </cell>
          <cell r="W285">
            <v>1560</v>
          </cell>
          <cell r="X285">
            <v>21115.000000000015</v>
          </cell>
          <cell r="Y285">
            <v>0</v>
          </cell>
          <cell r="Z285">
            <v>0</v>
          </cell>
          <cell r="AA285">
            <v>0</v>
          </cell>
          <cell r="AB285">
            <v>0</v>
          </cell>
          <cell r="AC285">
            <v>15235.000000000002</v>
          </cell>
          <cell r="AD285">
            <v>0</v>
          </cell>
          <cell r="AE285">
            <v>0</v>
          </cell>
          <cell r="AF285">
            <v>470851.55744667491</v>
          </cell>
          <cell r="AG285">
            <v>0</v>
          </cell>
          <cell r="AH285">
            <v>0</v>
          </cell>
          <cell r="AI285">
            <v>110000</v>
          </cell>
          <cell r="AJ285">
            <v>0</v>
          </cell>
          <cell r="AK285">
            <v>0</v>
          </cell>
          <cell r="AL285">
            <v>0</v>
          </cell>
          <cell r="AM285">
            <v>187682.63500000001</v>
          </cell>
          <cell r="AN285">
            <v>0</v>
          </cell>
          <cell r="AO285">
            <v>0</v>
          </cell>
          <cell r="AP285">
            <v>0</v>
          </cell>
          <cell r="AQ285">
            <v>0</v>
          </cell>
          <cell r="AR285">
            <v>0</v>
          </cell>
          <cell r="AS285">
            <v>0</v>
          </cell>
          <cell r="AT285">
            <v>0</v>
          </cell>
          <cell r="AU285">
            <v>0</v>
          </cell>
          <cell r="AV285">
            <v>4634125.4000000004</v>
          </cell>
          <cell r="AW285">
            <v>815844.14896081784</v>
          </cell>
          <cell r="AX285">
            <v>297682.63500000001</v>
          </cell>
          <cell r="AY285">
            <v>645729.35320374637</v>
          </cell>
          <cell r="AZ285">
            <v>5747652.1839608178</v>
          </cell>
          <cell r="BA285">
            <v>5559969.548960818</v>
          </cell>
          <cell r="BB285">
            <v>4800</v>
          </cell>
          <cell r="BC285">
            <v>5438400</v>
          </cell>
          <cell r="BD285">
            <v>0</v>
          </cell>
          <cell r="BE285">
            <v>0</v>
          </cell>
          <cell r="BF285">
            <v>5747652.1839608178</v>
          </cell>
          <cell r="BG285" t="str">
            <v/>
          </cell>
          <cell r="BH285" t="str">
            <v/>
          </cell>
          <cell r="BI285" t="str">
            <v/>
          </cell>
          <cell r="BJ285" t="str">
            <v/>
          </cell>
          <cell r="BK285" t="str">
            <v/>
          </cell>
          <cell r="BL285">
            <v>5747652.1839608178</v>
          </cell>
          <cell r="BM285">
            <v>0</v>
          </cell>
          <cell r="BN285">
            <v>5747652.1839608178</v>
          </cell>
          <cell r="BO285">
            <v>5626082.6349999998</v>
          </cell>
          <cell r="BP285">
            <v>5328400</v>
          </cell>
          <cell r="BQ285">
            <v>5449969.548960818</v>
          </cell>
          <cell r="BR285">
            <v>4810.2114289151086</v>
          </cell>
          <cell r="BS285">
            <v>4704.732542039801</v>
          </cell>
          <cell r="BT285">
            <v>2.2419741384400945E-2</v>
          </cell>
          <cell r="BU285">
            <v>-2.200212886163371E-3</v>
          </cell>
          <cell r="BV285">
            <v>0</v>
          </cell>
          <cell r="BW285">
            <v>-11728.151115886223</v>
          </cell>
          <cell r="BX285">
            <v>5735924.0328449318</v>
          </cell>
          <cell r="BY285">
            <v>4896.947394390937</v>
          </cell>
          <cell r="BZ285" t="str">
            <v>Y</v>
          </cell>
          <cell r="CA285">
            <v>5062.5984402867889</v>
          </cell>
          <cell r="CB285">
            <v>2.3115646210094098E-2</v>
          </cell>
          <cell r="CC285">
            <v>-28630.91</v>
          </cell>
          <cell r="CD285">
            <v>5707293.1228449317</v>
          </cell>
        </row>
        <row r="286">
          <cell r="A286">
            <v>553</v>
          </cell>
          <cell r="B286">
            <v>0</v>
          </cell>
          <cell r="C286">
            <v>124861</v>
          </cell>
          <cell r="D286">
            <v>9354600</v>
          </cell>
          <cell r="E286" t="str">
            <v>St Benedict's Catholic School</v>
          </cell>
          <cell r="F286">
            <v>710</v>
          </cell>
          <cell r="G286">
            <v>0</v>
          </cell>
          <cell r="H286">
            <v>710</v>
          </cell>
          <cell r="I286">
            <v>0</v>
          </cell>
          <cell r="J286">
            <v>1699842.6</v>
          </cell>
          <cell r="K286">
            <v>1204694.4000000001</v>
          </cell>
          <cell r="L286">
            <v>0</v>
          </cell>
          <cell r="M286">
            <v>18919.999999999989</v>
          </cell>
          <cell r="N286">
            <v>0</v>
          </cell>
          <cell r="O286">
            <v>80969.04090267983</v>
          </cell>
          <cell r="P286">
            <v>0</v>
          </cell>
          <cell r="Q286">
            <v>0</v>
          </cell>
          <cell r="R286">
            <v>0</v>
          </cell>
          <cell r="S286">
            <v>0</v>
          </cell>
          <cell r="T286">
            <v>0</v>
          </cell>
          <cell r="U286">
            <v>0</v>
          </cell>
          <cell r="V286">
            <v>29081.920903954728</v>
          </cell>
          <cell r="W286">
            <v>3519.915254237299</v>
          </cell>
          <cell r="X286">
            <v>15493.644067796609</v>
          </cell>
          <cell r="Y286">
            <v>1684.7457627118645</v>
          </cell>
          <cell r="Z286">
            <v>2406.779661016948</v>
          </cell>
          <cell r="AA286">
            <v>0</v>
          </cell>
          <cell r="AB286">
            <v>0</v>
          </cell>
          <cell r="AC286">
            <v>16666.949152542391</v>
          </cell>
          <cell r="AD286">
            <v>0</v>
          </cell>
          <cell r="AE286">
            <v>0</v>
          </cell>
          <cell r="AF286">
            <v>217513.44592743789</v>
          </cell>
          <cell r="AG286">
            <v>0</v>
          </cell>
          <cell r="AH286">
            <v>0</v>
          </cell>
          <cell r="AI286">
            <v>110000</v>
          </cell>
          <cell r="AJ286">
            <v>0</v>
          </cell>
          <cell r="AK286">
            <v>0</v>
          </cell>
          <cell r="AL286">
            <v>50000</v>
          </cell>
          <cell r="AM286">
            <v>17029.9948</v>
          </cell>
          <cell r="AN286">
            <v>0</v>
          </cell>
          <cell r="AO286">
            <v>0</v>
          </cell>
          <cell r="AP286">
            <v>0</v>
          </cell>
          <cell r="AQ286">
            <v>0</v>
          </cell>
          <cell r="AR286">
            <v>0</v>
          </cell>
          <cell r="AS286">
            <v>0</v>
          </cell>
          <cell r="AT286">
            <v>0</v>
          </cell>
          <cell r="AU286">
            <v>0</v>
          </cell>
          <cell r="AV286">
            <v>2904537</v>
          </cell>
          <cell r="AW286">
            <v>386256.44163237757</v>
          </cell>
          <cell r="AX286">
            <v>177029.99479999999</v>
          </cell>
          <cell r="AY286">
            <v>303550.46920363652</v>
          </cell>
          <cell r="AZ286">
            <v>3467823.4364323774</v>
          </cell>
          <cell r="BA286">
            <v>3400793.4416323774</v>
          </cell>
          <cell r="BB286">
            <v>4800</v>
          </cell>
          <cell r="BC286">
            <v>3408000</v>
          </cell>
          <cell r="BD286">
            <v>0</v>
          </cell>
          <cell r="BE286">
            <v>7206.5583676225506</v>
          </cell>
          <cell r="BF286">
            <v>3475029.9948</v>
          </cell>
          <cell r="BG286" t="str">
            <v/>
          </cell>
          <cell r="BH286" t="str">
            <v/>
          </cell>
          <cell r="BI286" t="str">
            <v/>
          </cell>
          <cell r="BJ286" t="str">
            <v/>
          </cell>
          <cell r="BK286" t="str">
            <v/>
          </cell>
          <cell r="BL286">
            <v>3475029.9948</v>
          </cell>
          <cell r="BM286">
            <v>0</v>
          </cell>
          <cell r="BN286">
            <v>3475029.9947999995</v>
          </cell>
          <cell r="BO286">
            <v>3475029.9948</v>
          </cell>
          <cell r="BP286">
            <v>3348000</v>
          </cell>
          <cell r="BQ286">
            <v>3348000</v>
          </cell>
          <cell r="BR286">
            <v>4715.4929577464791</v>
          </cell>
          <cell r="BS286">
            <v>4643.9357806637809</v>
          </cell>
          <cell r="BT286">
            <v>1.540873527593661E-2</v>
          </cell>
          <cell r="BU286">
            <v>-1.5121716763951739E-3</v>
          </cell>
          <cell r="BV286">
            <v>0</v>
          </cell>
          <cell r="BW286">
            <v>0</v>
          </cell>
          <cell r="BX286">
            <v>3475029.9948</v>
          </cell>
          <cell r="BY286">
            <v>4800</v>
          </cell>
          <cell r="BZ286" t="str">
            <v>Y</v>
          </cell>
          <cell r="CA286">
            <v>4894.4084433802818</v>
          </cell>
          <cell r="CB286">
            <v>1.4025532135590435E-2</v>
          </cell>
          <cell r="CC286">
            <v>-17941.7</v>
          </cell>
          <cell r="CD286">
            <v>3457088.2947999998</v>
          </cell>
        </row>
        <row r="287">
          <cell r="A287">
            <v>554</v>
          </cell>
          <cell r="B287" t="str">
            <v>Recoupment Academy</v>
          </cell>
          <cell r="C287">
            <v>136322</v>
          </cell>
          <cell r="D287">
            <v>9354102</v>
          </cell>
          <cell r="E287" t="str">
            <v>Samuel Ward Academy</v>
          </cell>
          <cell r="F287">
            <v>1162</v>
          </cell>
          <cell r="G287">
            <v>0</v>
          </cell>
          <cell r="H287">
            <v>1162</v>
          </cell>
          <cell r="I287">
            <v>0</v>
          </cell>
          <cell r="J287">
            <v>2769537.6</v>
          </cell>
          <cell r="K287">
            <v>1985760</v>
          </cell>
          <cell r="L287">
            <v>0</v>
          </cell>
          <cell r="M287">
            <v>35639.999999999978</v>
          </cell>
          <cell r="N287">
            <v>0</v>
          </cell>
          <cell r="O287">
            <v>154379.28694158077</v>
          </cell>
          <cell r="P287">
            <v>0</v>
          </cell>
          <cell r="Q287">
            <v>0</v>
          </cell>
          <cell r="R287">
            <v>0</v>
          </cell>
          <cell r="S287">
            <v>0</v>
          </cell>
          <cell r="T287">
            <v>0</v>
          </cell>
          <cell r="U287">
            <v>0</v>
          </cell>
          <cell r="V287">
            <v>22330.000000000018</v>
          </cell>
          <cell r="W287">
            <v>16379.999999999991</v>
          </cell>
          <cell r="X287">
            <v>0</v>
          </cell>
          <cell r="Y287">
            <v>560.00000000000023</v>
          </cell>
          <cell r="Z287">
            <v>0</v>
          </cell>
          <cell r="AA287">
            <v>0</v>
          </cell>
          <cell r="AB287">
            <v>0</v>
          </cell>
          <cell r="AC287">
            <v>12497.264883520269</v>
          </cell>
          <cell r="AD287">
            <v>0</v>
          </cell>
          <cell r="AE287">
            <v>0</v>
          </cell>
          <cell r="AF287">
            <v>362126.79566490091</v>
          </cell>
          <cell r="AG287">
            <v>0</v>
          </cell>
          <cell r="AH287">
            <v>0</v>
          </cell>
          <cell r="AI287">
            <v>110000</v>
          </cell>
          <cell r="AJ287">
            <v>0</v>
          </cell>
          <cell r="AK287">
            <v>0</v>
          </cell>
          <cell r="AL287">
            <v>0</v>
          </cell>
          <cell r="AM287">
            <v>25696.146000000001</v>
          </cell>
          <cell r="AN287">
            <v>0</v>
          </cell>
          <cell r="AO287">
            <v>0</v>
          </cell>
          <cell r="AP287">
            <v>0</v>
          </cell>
          <cell r="AQ287">
            <v>0</v>
          </cell>
          <cell r="AR287">
            <v>0</v>
          </cell>
          <cell r="AS287">
            <v>0</v>
          </cell>
          <cell r="AT287">
            <v>0</v>
          </cell>
          <cell r="AU287">
            <v>0</v>
          </cell>
          <cell r="AV287">
            <v>4755297.5999999996</v>
          </cell>
          <cell r="AW287">
            <v>603913.34749000194</v>
          </cell>
          <cell r="AX287">
            <v>135696.14600000001</v>
          </cell>
          <cell r="AY287">
            <v>486770.43913569127</v>
          </cell>
          <cell r="AZ287">
            <v>5494907.0934900008</v>
          </cell>
          <cell r="BA287">
            <v>5469210.9474900011</v>
          </cell>
          <cell r="BB287">
            <v>4800</v>
          </cell>
          <cell r="BC287">
            <v>5577600</v>
          </cell>
          <cell r="BD287">
            <v>0</v>
          </cell>
          <cell r="BE287">
            <v>108389.0525099989</v>
          </cell>
          <cell r="BF287">
            <v>5603296.1459999997</v>
          </cell>
          <cell r="BG287" t="str">
            <v/>
          </cell>
          <cell r="BH287" t="str">
            <v/>
          </cell>
          <cell r="BI287" t="str">
            <v/>
          </cell>
          <cell r="BJ287" t="str">
            <v/>
          </cell>
          <cell r="BK287" t="str">
            <v/>
          </cell>
          <cell r="BL287">
            <v>5603296.1459999997</v>
          </cell>
          <cell r="BM287">
            <v>0</v>
          </cell>
          <cell r="BN287">
            <v>5603296.1459999997</v>
          </cell>
          <cell r="BO287">
            <v>5603296.1459999997</v>
          </cell>
          <cell r="BP287">
            <v>5467600</v>
          </cell>
          <cell r="BQ287">
            <v>5467600</v>
          </cell>
          <cell r="BR287">
            <v>4705.3356282271943</v>
          </cell>
          <cell r="BS287">
            <v>4525.7735806837609</v>
          </cell>
          <cell r="BT287">
            <v>3.9675437655523393E-2</v>
          </cell>
          <cell r="BU287">
            <v>-3.8936403278313956E-3</v>
          </cell>
          <cell r="BV287">
            <v>0</v>
          </cell>
          <cell r="BW287">
            <v>0</v>
          </cell>
          <cell r="BX287">
            <v>5603296.1459999997</v>
          </cell>
          <cell r="BY287">
            <v>4800</v>
          </cell>
          <cell r="BZ287" t="str">
            <v>Y</v>
          </cell>
          <cell r="CA287">
            <v>4822.1137228915659</v>
          </cell>
          <cell r="CB287">
            <v>3.89619433224353E-2</v>
          </cell>
          <cell r="CC287">
            <v>0</v>
          </cell>
          <cell r="CD287">
            <v>5603296.1459999997</v>
          </cell>
        </row>
        <row r="288">
          <cell r="A288">
            <v>555</v>
          </cell>
          <cell r="B288" t="str">
            <v>Recoupment Academy</v>
          </cell>
          <cell r="C288">
            <v>141639</v>
          </cell>
          <cell r="D288">
            <v>9354019</v>
          </cell>
          <cell r="E288" t="str">
            <v>Thomas Gainsborough School</v>
          </cell>
          <cell r="F288">
            <v>1348</v>
          </cell>
          <cell r="G288">
            <v>0</v>
          </cell>
          <cell r="H288">
            <v>1348</v>
          </cell>
          <cell r="I288">
            <v>0</v>
          </cell>
          <cell r="J288">
            <v>3286881</v>
          </cell>
          <cell r="K288">
            <v>2219638.4</v>
          </cell>
          <cell r="L288">
            <v>0</v>
          </cell>
          <cell r="M288">
            <v>59840.000000000276</v>
          </cell>
          <cell r="N288">
            <v>0</v>
          </cell>
          <cell r="O288">
            <v>221729.66379984363</v>
          </cell>
          <cell r="P288">
            <v>0</v>
          </cell>
          <cell r="Q288">
            <v>0</v>
          </cell>
          <cell r="R288">
            <v>0</v>
          </cell>
          <cell r="S288">
            <v>0</v>
          </cell>
          <cell r="T288">
            <v>0</v>
          </cell>
          <cell r="U288">
            <v>0</v>
          </cell>
          <cell r="V288">
            <v>51909.99999999984</v>
          </cell>
          <cell r="W288">
            <v>8190.0000000000027</v>
          </cell>
          <cell r="X288">
            <v>58710.000000000022</v>
          </cell>
          <cell r="Y288">
            <v>13439.999999999982</v>
          </cell>
          <cell r="Z288">
            <v>0</v>
          </cell>
          <cell r="AA288">
            <v>0</v>
          </cell>
          <cell r="AB288">
            <v>0</v>
          </cell>
          <cell r="AC288">
            <v>1430.6360153256715</v>
          </cell>
          <cell r="AD288">
            <v>0</v>
          </cell>
          <cell r="AE288">
            <v>0</v>
          </cell>
          <cell r="AF288">
            <v>485323.81438469217</v>
          </cell>
          <cell r="AG288">
            <v>0</v>
          </cell>
          <cell r="AH288">
            <v>0</v>
          </cell>
          <cell r="AI288">
            <v>110000</v>
          </cell>
          <cell r="AJ288">
            <v>0</v>
          </cell>
          <cell r="AK288">
            <v>0</v>
          </cell>
          <cell r="AL288">
            <v>50000</v>
          </cell>
          <cell r="AM288">
            <v>60965.366000000002</v>
          </cell>
          <cell r="AN288">
            <v>0</v>
          </cell>
          <cell r="AO288">
            <v>0</v>
          </cell>
          <cell r="AP288">
            <v>0</v>
          </cell>
          <cell r="AQ288">
            <v>0</v>
          </cell>
          <cell r="AR288">
            <v>0</v>
          </cell>
          <cell r="AS288">
            <v>0</v>
          </cell>
          <cell r="AT288">
            <v>0</v>
          </cell>
          <cell r="AU288">
            <v>0</v>
          </cell>
          <cell r="AV288">
            <v>5506519.4000000004</v>
          </cell>
          <cell r="AW288">
            <v>900574.11419986165</v>
          </cell>
          <cell r="AX288">
            <v>220965.36600000001</v>
          </cell>
          <cell r="AY288">
            <v>702232.64628461399</v>
          </cell>
          <cell r="AZ288">
            <v>6628058.8801998626</v>
          </cell>
          <cell r="BA288">
            <v>6517093.5141998623</v>
          </cell>
          <cell r="BB288">
            <v>4800</v>
          </cell>
          <cell r="BC288">
            <v>6470400</v>
          </cell>
          <cell r="BD288">
            <v>0</v>
          </cell>
          <cell r="BE288">
            <v>0</v>
          </cell>
          <cell r="BF288">
            <v>6628058.8801998626</v>
          </cell>
          <cell r="BG288" t="str">
            <v/>
          </cell>
          <cell r="BH288" t="str">
            <v/>
          </cell>
          <cell r="BI288" t="str">
            <v/>
          </cell>
          <cell r="BJ288" t="str">
            <v/>
          </cell>
          <cell r="BK288" t="str">
            <v/>
          </cell>
          <cell r="BL288">
            <v>6628058.8801998626</v>
          </cell>
          <cell r="BM288">
            <v>0</v>
          </cell>
          <cell r="BN288">
            <v>6628058.8801998626</v>
          </cell>
          <cell r="BO288">
            <v>6581365.3660000004</v>
          </cell>
          <cell r="BP288">
            <v>6410400</v>
          </cell>
          <cell r="BQ288">
            <v>6457093.5141998623</v>
          </cell>
          <cell r="BR288">
            <v>4790.1287197328356</v>
          </cell>
          <cell r="BS288">
            <v>4740.3161743431219</v>
          </cell>
          <cell r="BT288">
            <v>1.0508274882448397E-2</v>
          </cell>
          <cell r="BU288">
            <v>-1.0312537246213031E-3</v>
          </cell>
          <cell r="BV288">
            <v>0</v>
          </cell>
          <cell r="BW288">
            <v>-6589.6558219884855</v>
          </cell>
          <cell r="BX288">
            <v>6621469.2243778743</v>
          </cell>
          <cell r="BY288">
            <v>4829.7506367788383</v>
          </cell>
          <cell r="BZ288" t="str">
            <v>Y</v>
          </cell>
          <cell r="CA288">
            <v>4912.0691575503515</v>
          </cell>
          <cell r="CB288">
            <v>8.3436727628678486E-3</v>
          </cell>
          <cell r="CC288">
            <v>0</v>
          </cell>
          <cell r="CD288">
            <v>6621469.2243778743</v>
          </cell>
        </row>
        <row r="289">
          <cell r="A289">
            <v>556</v>
          </cell>
          <cell r="B289" t="str">
            <v>Recoupment Academy</v>
          </cell>
          <cell r="C289">
            <v>138162</v>
          </cell>
          <cell r="D289">
            <v>9354004</v>
          </cell>
          <cell r="E289" t="str">
            <v>Castle Manor Academy</v>
          </cell>
          <cell r="F289">
            <v>615</v>
          </cell>
          <cell r="G289">
            <v>0</v>
          </cell>
          <cell r="H289">
            <v>615</v>
          </cell>
          <cell r="I289">
            <v>0</v>
          </cell>
          <cell r="J289">
            <v>1509242.4000000001</v>
          </cell>
          <cell r="K289">
            <v>1001705.6000000001</v>
          </cell>
          <cell r="L289">
            <v>0</v>
          </cell>
          <cell r="M289">
            <v>49279.999999999898</v>
          </cell>
          <cell r="N289">
            <v>0</v>
          </cell>
          <cell r="O289">
            <v>166355.86145648311</v>
          </cell>
          <cell r="P289">
            <v>0</v>
          </cell>
          <cell r="Q289">
            <v>0</v>
          </cell>
          <cell r="R289">
            <v>0</v>
          </cell>
          <cell r="S289">
            <v>0</v>
          </cell>
          <cell r="T289">
            <v>0</v>
          </cell>
          <cell r="U289">
            <v>0</v>
          </cell>
          <cell r="V289">
            <v>35090.000000000036</v>
          </cell>
          <cell r="W289">
            <v>42510.000000000102</v>
          </cell>
          <cell r="X289">
            <v>0</v>
          </cell>
          <cell r="Y289">
            <v>0</v>
          </cell>
          <cell r="Z289">
            <v>1199.9999999999989</v>
          </cell>
          <cell r="AA289">
            <v>0</v>
          </cell>
          <cell r="AB289">
            <v>0</v>
          </cell>
          <cell r="AC289">
            <v>36364.778325123167</v>
          </cell>
          <cell r="AD289">
            <v>0</v>
          </cell>
          <cell r="AE289">
            <v>0</v>
          </cell>
          <cell r="AF289">
            <v>298999.17191753606</v>
          </cell>
          <cell r="AG289">
            <v>0</v>
          </cell>
          <cell r="AH289">
            <v>0</v>
          </cell>
          <cell r="AI289">
            <v>110000</v>
          </cell>
          <cell r="AJ289">
            <v>0</v>
          </cell>
          <cell r="AK289">
            <v>0</v>
          </cell>
          <cell r="AL289">
            <v>0</v>
          </cell>
          <cell r="AM289">
            <v>20053.070800000001</v>
          </cell>
          <cell r="AN289">
            <v>0</v>
          </cell>
          <cell r="AO289">
            <v>0</v>
          </cell>
          <cell r="AP289">
            <v>0</v>
          </cell>
          <cell r="AQ289">
            <v>0</v>
          </cell>
          <cell r="AR289">
            <v>0</v>
          </cell>
          <cell r="AS289">
            <v>0</v>
          </cell>
          <cell r="AT289">
            <v>0</v>
          </cell>
          <cell r="AU289">
            <v>0</v>
          </cell>
          <cell r="AV289">
            <v>2510948</v>
          </cell>
          <cell r="AW289">
            <v>629799.81169914245</v>
          </cell>
          <cell r="AX289">
            <v>130053.0708</v>
          </cell>
          <cell r="AY289">
            <v>456216.10264577763</v>
          </cell>
          <cell r="AZ289">
            <v>3270800.8824991425</v>
          </cell>
          <cell r="BA289">
            <v>3250747.8116991427</v>
          </cell>
          <cell r="BB289">
            <v>4800</v>
          </cell>
          <cell r="BC289">
            <v>2952000</v>
          </cell>
          <cell r="BD289">
            <v>0</v>
          </cell>
          <cell r="BE289">
            <v>0</v>
          </cell>
          <cell r="BF289">
            <v>3270800.8824991425</v>
          </cell>
          <cell r="BG289" t="str">
            <v/>
          </cell>
          <cell r="BH289" t="str">
            <v/>
          </cell>
          <cell r="BI289" t="str">
            <v/>
          </cell>
          <cell r="BJ289" t="str">
            <v/>
          </cell>
          <cell r="BK289" t="str">
            <v/>
          </cell>
          <cell r="BL289">
            <v>3270800.8824991425</v>
          </cell>
          <cell r="BM289">
            <v>0</v>
          </cell>
          <cell r="BN289">
            <v>3270800.8824991425</v>
          </cell>
          <cell r="BO289">
            <v>2972053.0707999999</v>
          </cell>
          <cell r="BP289">
            <v>2842000</v>
          </cell>
          <cell r="BQ289">
            <v>3140747.8116991427</v>
          </cell>
          <cell r="BR289">
            <v>5106.9070108929145</v>
          </cell>
          <cell r="BS289">
            <v>5049.7693932624115</v>
          </cell>
          <cell r="BT289">
            <v>1.1314896420168828E-2</v>
          </cell>
          <cell r="BU289">
            <v>-1.1104133844550344E-3</v>
          </cell>
          <cell r="BV289">
            <v>0</v>
          </cell>
          <cell r="BW289">
            <v>-3448.5088864543254</v>
          </cell>
          <cell r="BX289">
            <v>3267352.3736126884</v>
          </cell>
          <cell r="BY289">
            <v>5280.1614679881113</v>
          </cell>
          <cell r="BZ289" t="str">
            <v>Y</v>
          </cell>
          <cell r="CA289">
            <v>5312.7680871751027</v>
          </cell>
          <cell r="CB289">
            <v>6.2833454660822241E-3</v>
          </cell>
          <cell r="CC289">
            <v>0</v>
          </cell>
          <cell r="CD289">
            <v>3267352.3736126884</v>
          </cell>
        </row>
        <row r="290">
          <cell r="A290">
            <v>557</v>
          </cell>
          <cell r="B290" t="str">
            <v>Recoupment Academy</v>
          </cell>
          <cell r="C290">
            <v>140669</v>
          </cell>
          <cell r="D290">
            <v>9354041</v>
          </cell>
          <cell r="E290" t="str">
            <v>Newmarket Academy</v>
          </cell>
          <cell r="F290">
            <v>701</v>
          </cell>
          <cell r="G290">
            <v>0</v>
          </cell>
          <cell r="H290">
            <v>701</v>
          </cell>
          <cell r="I290">
            <v>0</v>
          </cell>
          <cell r="J290">
            <v>1684283.4000000001</v>
          </cell>
          <cell r="K290">
            <v>1182630.4000000001</v>
          </cell>
          <cell r="L290">
            <v>0</v>
          </cell>
          <cell r="M290">
            <v>29480</v>
          </cell>
          <cell r="N290">
            <v>0</v>
          </cell>
          <cell r="O290">
            <v>128075.96308186195</v>
          </cell>
          <cell r="P290">
            <v>0</v>
          </cell>
          <cell r="Q290">
            <v>0</v>
          </cell>
          <cell r="R290">
            <v>0</v>
          </cell>
          <cell r="S290">
            <v>0</v>
          </cell>
          <cell r="T290">
            <v>0</v>
          </cell>
          <cell r="U290">
            <v>0</v>
          </cell>
          <cell r="V290">
            <v>21812.231759656694</v>
          </cell>
          <cell r="W290">
            <v>0</v>
          </cell>
          <cell r="X290">
            <v>1032.9470672389136</v>
          </cell>
          <cell r="Y290">
            <v>0</v>
          </cell>
          <cell r="Z290">
            <v>0</v>
          </cell>
          <cell r="AA290">
            <v>0</v>
          </cell>
          <cell r="AB290">
            <v>0</v>
          </cell>
          <cell r="AC290">
            <v>37717.834532374145</v>
          </cell>
          <cell r="AD290">
            <v>0</v>
          </cell>
          <cell r="AE290">
            <v>0</v>
          </cell>
          <cell r="AF290">
            <v>310801.10938996368</v>
          </cell>
          <cell r="AG290">
            <v>0</v>
          </cell>
          <cell r="AH290">
            <v>0</v>
          </cell>
          <cell r="AI290">
            <v>110000</v>
          </cell>
          <cell r="AJ290">
            <v>0</v>
          </cell>
          <cell r="AK290">
            <v>0</v>
          </cell>
          <cell r="AL290">
            <v>0</v>
          </cell>
          <cell r="AM290">
            <v>20859.224399999999</v>
          </cell>
          <cell r="AN290">
            <v>0</v>
          </cell>
          <cell r="AO290">
            <v>0</v>
          </cell>
          <cell r="AP290">
            <v>0</v>
          </cell>
          <cell r="AQ290">
            <v>0</v>
          </cell>
          <cell r="AR290">
            <v>0</v>
          </cell>
          <cell r="AS290">
            <v>0</v>
          </cell>
          <cell r="AT290">
            <v>0</v>
          </cell>
          <cell r="AU290">
            <v>0</v>
          </cell>
          <cell r="AV290">
            <v>2866913.8000000003</v>
          </cell>
          <cell r="AW290">
            <v>528920.08583109535</v>
          </cell>
          <cell r="AX290">
            <v>130859.22440000001</v>
          </cell>
          <cell r="AY290">
            <v>411000.68034434249</v>
          </cell>
          <cell r="AZ290">
            <v>3526693.1102310959</v>
          </cell>
          <cell r="BA290">
            <v>3505833.8858310957</v>
          </cell>
          <cell r="BB290">
            <v>4800</v>
          </cell>
          <cell r="BC290">
            <v>3364800</v>
          </cell>
          <cell r="BD290">
            <v>0</v>
          </cell>
          <cell r="BE290">
            <v>0</v>
          </cell>
          <cell r="BF290">
            <v>3526693.1102310959</v>
          </cell>
          <cell r="BG290" t="str">
            <v/>
          </cell>
          <cell r="BH290" t="str">
            <v/>
          </cell>
          <cell r="BI290" t="str">
            <v/>
          </cell>
          <cell r="BJ290" t="str">
            <v/>
          </cell>
          <cell r="BK290" t="str">
            <v/>
          </cell>
          <cell r="BL290">
            <v>3526693.1102310959</v>
          </cell>
          <cell r="BM290">
            <v>0</v>
          </cell>
          <cell r="BN290">
            <v>3526693.1102310955</v>
          </cell>
          <cell r="BO290">
            <v>3385659.2244000002</v>
          </cell>
          <cell r="BP290">
            <v>3254800</v>
          </cell>
          <cell r="BQ290">
            <v>3395833.8858310957</v>
          </cell>
          <cell r="BR290">
            <v>4844.270878503703</v>
          </cell>
          <cell r="BS290">
            <v>4839.190199839486</v>
          </cell>
          <cell r="BT290">
            <v>1.0499026602396203E-3</v>
          </cell>
          <cell r="BU290">
            <v>-1.0303461233873368E-4</v>
          </cell>
          <cell r="BV290">
            <v>0</v>
          </cell>
          <cell r="BW290">
            <v>-349.52146447797628</v>
          </cell>
          <cell r="BX290">
            <v>3526343.5887666182</v>
          </cell>
          <cell r="BY290">
            <v>5000.6909620065881</v>
          </cell>
          <cell r="BZ290" t="str">
            <v>Y</v>
          </cell>
          <cell r="CA290">
            <v>5030.4473448881854</v>
          </cell>
          <cell r="CB290">
            <v>-3.579074994314646E-3</v>
          </cell>
          <cell r="CC290">
            <v>0</v>
          </cell>
          <cell r="CD290">
            <v>3526343.5887666182</v>
          </cell>
        </row>
        <row r="291">
          <cell r="A291">
            <v>558</v>
          </cell>
          <cell r="B291" t="str">
            <v>Recoupment Academy</v>
          </cell>
          <cell r="C291">
            <v>145055</v>
          </cell>
          <cell r="D291">
            <v>9354048</v>
          </cell>
          <cell r="E291" t="str">
            <v>Stowmarket High School</v>
          </cell>
          <cell r="F291">
            <v>737</v>
          </cell>
          <cell r="G291">
            <v>0</v>
          </cell>
          <cell r="H291">
            <v>737</v>
          </cell>
          <cell r="I291">
            <v>0</v>
          </cell>
          <cell r="J291">
            <v>1676503.8</v>
          </cell>
          <cell r="K291">
            <v>1350316.8</v>
          </cell>
          <cell r="L291">
            <v>0</v>
          </cell>
          <cell r="M291">
            <v>43119.999999999847</v>
          </cell>
          <cell r="N291">
            <v>0</v>
          </cell>
          <cell r="O291">
            <v>165298.57142857142</v>
          </cell>
          <cell r="P291">
            <v>0</v>
          </cell>
          <cell r="Q291">
            <v>0</v>
          </cell>
          <cell r="R291">
            <v>0</v>
          </cell>
          <cell r="S291">
            <v>0</v>
          </cell>
          <cell r="T291">
            <v>0</v>
          </cell>
          <cell r="U291">
            <v>0</v>
          </cell>
          <cell r="V291">
            <v>25229.999999999975</v>
          </cell>
          <cell r="W291">
            <v>14820.000000000009</v>
          </cell>
          <cell r="X291">
            <v>32959.999999999985</v>
          </cell>
          <cell r="Y291">
            <v>1680.0000000000002</v>
          </cell>
          <cell r="Z291">
            <v>0</v>
          </cell>
          <cell r="AA291">
            <v>0</v>
          </cell>
          <cell r="AB291">
            <v>0</v>
          </cell>
          <cell r="AC291">
            <v>9761.2226775956333</v>
          </cell>
          <cell r="AD291">
            <v>0</v>
          </cell>
          <cell r="AE291">
            <v>0</v>
          </cell>
          <cell r="AF291">
            <v>364372.15577657666</v>
          </cell>
          <cell r="AG291">
            <v>0</v>
          </cell>
          <cell r="AH291">
            <v>0</v>
          </cell>
          <cell r="AI291">
            <v>110000</v>
          </cell>
          <cell r="AJ291">
            <v>0</v>
          </cell>
          <cell r="AK291">
            <v>0</v>
          </cell>
          <cell r="AL291">
            <v>0</v>
          </cell>
          <cell r="AM291">
            <v>62761.408359999994</v>
          </cell>
          <cell r="AN291">
            <v>0</v>
          </cell>
          <cell r="AO291">
            <v>0</v>
          </cell>
          <cell r="AP291">
            <v>0</v>
          </cell>
          <cell r="AQ291">
            <v>0</v>
          </cell>
          <cell r="AR291">
            <v>0</v>
          </cell>
          <cell r="AS291">
            <v>0</v>
          </cell>
          <cell r="AT291">
            <v>0</v>
          </cell>
          <cell r="AU291">
            <v>0</v>
          </cell>
          <cell r="AV291">
            <v>3026820.6</v>
          </cell>
          <cell r="AW291">
            <v>657241.94988274353</v>
          </cell>
          <cell r="AX291">
            <v>172761.40836</v>
          </cell>
          <cell r="AY291">
            <v>515925.44149086229</v>
          </cell>
          <cell r="AZ291">
            <v>3856823.9582427433</v>
          </cell>
          <cell r="BA291">
            <v>3794062.5498827435</v>
          </cell>
          <cell r="BB291">
            <v>4800</v>
          </cell>
          <cell r="BC291">
            <v>3537600</v>
          </cell>
          <cell r="BD291">
            <v>0</v>
          </cell>
          <cell r="BE291">
            <v>0</v>
          </cell>
          <cell r="BF291">
            <v>3856823.9582427433</v>
          </cell>
          <cell r="BG291" t="str">
            <v/>
          </cell>
          <cell r="BH291" t="str">
            <v/>
          </cell>
          <cell r="BI291" t="str">
            <v/>
          </cell>
          <cell r="BJ291" t="str">
            <v/>
          </cell>
          <cell r="BK291" t="str">
            <v/>
          </cell>
          <cell r="BL291">
            <v>3856823.9582427433</v>
          </cell>
          <cell r="BM291">
            <v>0</v>
          </cell>
          <cell r="BN291">
            <v>3856823.9582427433</v>
          </cell>
          <cell r="BO291">
            <v>3600361.4083599998</v>
          </cell>
          <cell r="BP291">
            <v>3427600</v>
          </cell>
          <cell r="BQ291">
            <v>3684062.5498827435</v>
          </cell>
          <cell r="BR291">
            <v>4998.7280188368295</v>
          </cell>
          <cell r="BS291">
            <v>4900.0256599999993</v>
          </cell>
          <cell r="BT291">
            <v>2.0143233053361232E-2</v>
          </cell>
          <cell r="BU291">
            <v>-1.9768025051276274E-3</v>
          </cell>
          <cell r="BV291">
            <v>0</v>
          </cell>
          <cell r="BW291">
            <v>-7138.8642709098312</v>
          </cell>
          <cell r="BX291">
            <v>3849685.0939718336</v>
          </cell>
          <cell r="BY291">
            <v>5138.2953671802361</v>
          </cell>
          <cell r="BZ291" t="str">
            <v>Y</v>
          </cell>
          <cell r="CA291">
            <v>5223.4533161083227</v>
          </cell>
          <cell r="CB291">
            <v>-4.2019630269840569E-4</v>
          </cell>
          <cell r="CC291">
            <v>0</v>
          </cell>
          <cell r="CD291">
            <v>3849685.0939718336</v>
          </cell>
        </row>
        <row r="292">
          <cell r="A292">
            <v>559</v>
          </cell>
          <cell r="B292" t="str">
            <v>Recoupment Academy</v>
          </cell>
          <cell r="C292">
            <v>138506</v>
          </cell>
          <cell r="D292">
            <v>9354008</v>
          </cell>
          <cell r="E292" t="str">
            <v>Ormiston Sudbury Academy</v>
          </cell>
          <cell r="F292">
            <v>615</v>
          </cell>
          <cell r="G292">
            <v>0</v>
          </cell>
          <cell r="H292">
            <v>615</v>
          </cell>
          <cell r="I292">
            <v>0</v>
          </cell>
          <cell r="J292">
            <v>1474234.2</v>
          </cell>
          <cell r="K292">
            <v>1041420.8</v>
          </cell>
          <cell r="L292">
            <v>0</v>
          </cell>
          <cell r="M292">
            <v>43560.000000000116</v>
          </cell>
          <cell r="N292">
            <v>0</v>
          </cell>
          <cell r="O292">
            <v>162291.08658743635</v>
          </cell>
          <cell r="P292">
            <v>0</v>
          </cell>
          <cell r="Q292">
            <v>0</v>
          </cell>
          <cell r="R292">
            <v>0</v>
          </cell>
          <cell r="S292">
            <v>0</v>
          </cell>
          <cell r="T292">
            <v>0</v>
          </cell>
          <cell r="U292">
            <v>0</v>
          </cell>
          <cell r="V292">
            <v>24980.618892508224</v>
          </cell>
          <cell r="W292">
            <v>35547.801302931693</v>
          </cell>
          <cell r="X292">
            <v>30434.486970684044</v>
          </cell>
          <cell r="Y292">
            <v>33093.811074918573</v>
          </cell>
          <cell r="Z292">
            <v>0</v>
          </cell>
          <cell r="AA292">
            <v>0</v>
          </cell>
          <cell r="AB292">
            <v>0</v>
          </cell>
          <cell r="AC292">
            <v>6947.5938009787869</v>
          </cell>
          <cell r="AD292">
            <v>0</v>
          </cell>
          <cell r="AE292">
            <v>0</v>
          </cell>
          <cell r="AF292">
            <v>294254.04443541169</v>
          </cell>
          <cell r="AG292">
            <v>0</v>
          </cell>
          <cell r="AH292">
            <v>0</v>
          </cell>
          <cell r="AI292">
            <v>110000</v>
          </cell>
          <cell r="AJ292">
            <v>0</v>
          </cell>
          <cell r="AK292">
            <v>0</v>
          </cell>
          <cell r="AL292">
            <v>0</v>
          </cell>
          <cell r="AM292">
            <v>22975.3776</v>
          </cell>
          <cell r="AN292">
            <v>0</v>
          </cell>
          <cell r="AO292">
            <v>0</v>
          </cell>
          <cell r="AP292">
            <v>0</v>
          </cell>
          <cell r="AQ292">
            <v>0</v>
          </cell>
          <cell r="AR292">
            <v>0</v>
          </cell>
          <cell r="AS292">
            <v>0</v>
          </cell>
          <cell r="AT292">
            <v>0</v>
          </cell>
          <cell r="AU292">
            <v>0</v>
          </cell>
          <cell r="AV292">
            <v>2515655</v>
          </cell>
          <cell r="AW292">
            <v>631109.44306486938</v>
          </cell>
          <cell r="AX292">
            <v>132975.37760000001</v>
          </cell>
          <cell r="AY292">
            <v>469206.94684965117</v>
          </cell>
          <cell r="AZ292">
            <v>3279739.8206648696</v>
          </cell>
          <cell r="BA292">
            <v>3256764.4430648698</v>
          </cell>
          <cell r="BB292">
            <v>4800</v>
          </cell>
          <cell r="BC292">
            <v>2952000</v>
          </cell>
          <cell r="BD292">
            <v>0</v>
          </cell>
          <cell r="BE292">
            <v>0</v>
          </cell>
          <cell r="BF292">
            <v>3279739.8206648696</v>
          </cell>
          <cell r="BG292" t="str">
            <v/>
          </cell>
          <cell r="BH292" t="str">
            <v/>
          </cell>
          <cell r="BI292" t="str">
            <v/>
          </cell>
          <cell r="BJ292" t="str">
            <v/>
          </cell>
          <cell r="BK292" t="str">
            <v/>
          </cell>
          <cell r="BL292">
            <v>3279739.8206648696</v>
          </cell>
          <cell r="BM292">
            <v>0</v>
          </cell>
          <cell r="BN292">
            <v>3279739.8206648696</v>
          </cell>
          <cell r="BO292">
            <v>2974975.3775999998</v>
          </cell>
          <cell r="BP292">
            <v>2842000</v>
          </cell>
          <cell r="BQ292">
            <v>3146764.4430648698</v>
          </cell>
          <cell r="BR292">
            <v>5116.6901513249913</v>
          </cell>
          <cell r="BS292">
            <v>5111.5700996604419</v>
          </cell>
          <cell r="BT292">
            <v>1.0016592876011983E-3</v>
          </cell>
          <cell r="BU292">
            <v>-9.8300138005105069E-5</v>
          </cell>
          <cell r="BV292">
            <v>0</v>
          </cell>
          <cell r="BW292">
            <v>-309.01784842492492</v>
          </cell>
          <cell r="BX292">
            <v>3279430.8028164445</v>
          </cell>
          <cell r="BY292">
            <v>5295.0494718966584</v>
          </cell>
          <cell r="BZ292" t="str">
            <v>Y</v>
          </cell>
          <cell r="CA292">
            <v>5332.4078094576334</v>
          </cell>
          <cell r="CB292">
            <v>-7.6590490840244829E-4</v>
          </cell>
          <cell r="CC292">
            <v>0</v>
          </cell>
          <cell r="CD292">
            <v>3279430.8028164445</v>
          </cell>
        </row>
        <row r="293">
          <cell r="A293">
            <v>560</v>
          </cell>
          <cell r="B293">
            <v>0</v>
          </cell>
          <cell r="C293">
            <v>124802</v>
          </cell>
          <cell r="D293">
            <v>9354024</v>
          </cell>
          <cell r="E293" t="str">
            <v>Thurston Community College</v>
          </cell>
          <cell r="F293">
            <v>1431</v>
          </cell>
          <cell r="G293">
            <v>0</v>
          </cell>
          <cell r="H293">
            <v>1431</v>
          </cell>
          <cell r="I293">
            <v>0</v>
          </cell>
          <cell r="J293">
            <v>3209085</v>
          </cell>
          <cell r="K293">
            <v>2674156.8000000003</v>
          </cell>
          <cell r="L293">
            <v>0</v>
          </cell>
          <cell r="M293">
            <v>35199.999999999978</v>
          </cell>
          <cell r="N293">
            <v>0</v>
          </cell>
          <cell r="O293">
            <v>166756.88259109313</v>
          </cell>
          <cell r="P293">
            <v>0</v>
          </cell>
          <cell r="Q293">
            <v>0</v>
          </cell>
          <cell r="R293">
            <v>0</v>
          </cell>
          <cell r="S293">
            <v>0</v>
          </cell>
          <cell r="T293">
            <v>0</v>
          </cell>
          <cell r="U293">
            <v>0</v>
          </cell>
          <cell r="V293">
            <v>4933.4475524475574</v>
          </cell>
          <cell r="W293">
            <v>3122.1818181818157</v>
          </cell>
          <cell r="X293">
            <v>1030.7202797202808</v>
          </cell>
          <cell r="Y293">
            <v>0</v>
          </cell>
          <cell r="Z293">
            <v>1200.8391608391621</v>
          </cell>
          <cell r="AA293">
            <v>0</v>
          </cell>
          <cell r="AB293">
            <v>0</v>
          </cell>
          <cell r="AC293">
            <v>2769.9999999999936</v>
          </cell>
          <cell r="AD293">
            <v>0</v>
          </cell>
          <cell r="AE293">
            <v>0</v>
          </cell>
          <cell r="AF293">
            <v>507048.91346455092</v>
          </cell>
          <cell r="AG293">
            <v>0</v>
          </cell>
          <cell r="AH293">
            <v>0</v>
          </cell>
          <cell r="AI293">
            <v>110000</v>
          </cell>
          <cell r="AJ293">
            <v>0</v>
          </cell>
          <cell r="AK293">
            <v>0</v>
          </cell>
          <cell r="AL293">
            <v>50000</v>
          </cell>
          <cell r="AM293">
            <v>204057.63</v>
          </cell>
          <cell r="AN293">
            <v>0</v>
          </cell>
          <cell r="AO293">
            <v>0</v>
          </cell>
          <cell r="AP293">
            <v>0</v>
          </cell>
          <cell r="AQ293">
            <v>0</v>
          </cell>
          <cell r="AR293">
            <v>0</v>
          </cell>
          <cell r="AS293">
            <v>0</v>
          </cell>
          <cell r="AT293">
            <v>0</v>
          </cell>
          <cell r="AU293">
            <v>0</v>
          </cell>
          <cell r="AV293">
            <v>5883241.8000000007</v>
          </cell>
          <cell r="AW293">
            <v>722062.98486683285</v>
          </cell>
          <cell r="AX293">
            <v>364057.63</v>
          </cell>
          <cell r="AY293">
            <v>623169.94916569185</v>
          </cell>
          <cell r="AZ293">
            <v>6969362.4148668339</v>
          </cell>
          <cell r="BA293">
            <v>6715304.7848668341</v>
          </cell>
          <cell r="BB293">
            <v>4800</v>
          </cell>
          <cell r="BC293">
            <v>6868800</v>
          </cell>
          <cell r="BD293">
            <v>0</v>
          </cell>
          <cell r="BE293">
            <v>153495.21513316594</v>
          </cell>
          <cell r="BF293">
            <v>7122857.6299999999</v>
          </cell>
          <cell r="BG293" t="str">
            <v/>
          </cell>
          <cell r="BH293" t="str">
            <v/>
          </cell>
          <cell r="BI293" t="str">
            <v/>
          </cell>
          <cell r="BJ293" t="str">
            <v/>
          </cell>
          <cell r="BK293" t="str">
            <v/>
          </cell>
          <cell r="BL293">
            <v>7122857.6299999999</v>
          </cell>
          <cell r="BM293">
            <v>0</v>
          </cell>
          <cell r="BN293">
            <v>7122857.629999999</v>
          </cell>
          <cell r="BO293">
            <v>7122857.6299999999</v>
          </cell>
          <cell r="BP293">
            <v>6808800</v>
          </cell>
          <cell r="BQ293">
            <v>6808800</v>
          </cell>
          <cell r="BR293">
            <v>4758.0712788259962</v>
          </cell>
          <cell r="BS293">
            <v>4609.7946328868056</v>
          </cell>
          <cell r="BT293">
            <v>3.2165564357545966E-2</v>
          </cell>
          <cell r="BU293">
            <v>-3.1566416390257958E-3</v>
          </cell>
          <cell r="BV293">
            <v>0</v>
          </cell>
          <cell r="BW293">
            <v>0</v>
          </cell>
          <cell r="BX293">
            <v>7122857.6299999999</v>
          </cell>
          <cell r="BY293">
            <v>4800</v>
          </cell>
          <cell r="BZ293" t="str">
            <v>Y</v>
          </cell>
          <cell r="CA293">
            <v>4977.5385255066385</v>
          </cell>
          <cell r="CB293">
            <v>2.3322559947297927E-2</v>
          </cell>
          <cell r="CC293">
            <v>-36161.370000000003</v>
          </cell>
          <cell r="CD293">
            <v>7086696.2599999998</v>
          </cell>
        </row>
        <row r="294">
          <cell r="A294">
            <v>561</v>
          </cell>
          <cell r="B294" t="str">
            <v>Recoupment Academy</v>
          </cell>
          <cell r="C294">
            <v>139867</v>
          </cell>
          <cell r="D294">
            <v>9354033</v>
          </cell>
          <cell r="E294" t="str">
            <v>Mildenhall College Academy</v>
          </cell>
          <cell r="F294">
            <v>985</v>
          </cell>
          <cell r="G294">
            <v>0</v>
          </cell>
          <cell r="H294">
            <v>985</v>
          </cell>
          <cell r="I294">
            <v>0</v>
          </cell>
          <cell r="J294">
            <v>2380557.6</v>
          </cell>
          <cell r="K294">
            <v>1645974.4000000001</v>
          </cell>
          <cell r="L294">
            <v>0</v>
          </cell>
          <cell r="M294">
            <v>46640.000000000204</v>
          </cell>
          <cell r="N294">
            <v>0</v>
          </cell>
          <cell r="O294">
            <v>201955.74921956297</v>
          </cell>
          <cell r="P294">
            <v>0</v>
          </cell>
          <cell r="Q294">
            <v>0</v>
          </cell>
          <cell r="R294">
            <v>0</v>
          </cell>
          <cell r="S294">
            <v>0</v>
          </cell>
          <cell r="T294">
            <v>0</v>
          </cell>
          <cell r="U294">
            <v>0</v>
          </cell>
          <cell r="V294">
            <v>4350.0000000000045</v>
          </cell>
          <cell r="W294">
            <v>0</v>
          </cell>
          <cell r="X294">
            <v>54590.000000000233</v>
          </cell>
          <cell r="Y294">
            <v>0</v>
          </cell>
          <cell r="Z294">
            <v>0</v>
          </cell>
          <cell r="AA294">
            <v>0</v>
          </cell>
          <cell r="AB294">
            <v>0</v>
          </cell>
          <cell r="AC294">
            <v>9694.9999999999945</v>
          </cell>
          <cell r="AD294">
            <v>0</v>
          </cell>
          <cell r="AE294">
            <v>0</v>
          </cell>
          <cell r="AF294">
            <v>450539.46375518024</v>
          </cell>
          <cell r="AG294">
            <v>0</v>
          </cell>
          <cell r="AH294">
            <v>0</v>
          </cell>
          <cell r="AI294">
            <v>110000</v>
          </cell>
          <cell r="AJ294">
            <v>0</v>
          </cell>
          <cell r="AK294">
            <v>0</v>
          </cell>
          <cell r="AL294">
            <v>50000</v>
          </cell>
          <cell r="AM294">
            <v>26955.760999999999</v>
          </cell>
          <cell r="AN294">
            <v>0</v>
          </cell>
          <cell r="AO294">
            <v>0</v>
          </cell>
          <cell r="AP294">
            <v>0</v>
          </cell>
          <cell r="AQ294">
            <v>0</v>
          </cell>
          <cell r="AR294">
            <v>0</v>
          </cell>
          <cell r="AS294">
            <v>0</v>
          </cell>
          <cell r="AT294">
            <v>0</v>
          </cell>
          <cell r="AU294">
            <v>0</v>
          </cell>
          <cell r="AV294">
            <v>4026532</v>
          </cell>
          <cell r="AW294">
            <v>767770.21297474368</v>
          </cell>
          <cell r="AX294">
            <v>186955.761</v>
          </cell>
          <cell r="AY294">
            <v>614306.33836496202</v>
          </cell>
          <cell r="AZ294">
            <v>4981257.9739747439</v>
          </cell>
          <cell r="BA294">
            <v>4904302.2129747439</v>
          </cell>
          <cell r="BB294">
            <v>4800</v>
          </cell>
          <cell r="BC294">
            <v>4728000</v>
          </cell>
          <cell r="BD294">
            <v>0</v>
          </cell>
          <cell r="BE294">
            <v>0</v>
          </cell>
          <cell r="BF294">
            <v>4981257.9739747439</v>
          </cell>
          <cell r="BG294" t="str">
            <v/>
          </cell>
          <cell r="BH294" t="str">
            <v/>
          </cell>
          <cell r="BI294" t="str">
            <v/>
          </cell>
          <cell r="BJ294" t="str">
            <v/>
          </cell>
          <cell r="BK294" t="str">
            <v/>
          </cell>
          <cell r="BL294">
            <v>4981257.9739747439</v>
          </cell>
          <cell r="BM294">
            <v>0</v>
          </cell>
          <cell r="BN294">
            <v>4981257.9739747429</v>
          </cell>
          <cell r="BO294">
            <v>4804955.7609999999</v>
          </cell>
          <cell r="BP294">
            <v>4668000</v>
          </cell>
          <cell r="BQ294">
            <v>4844302.2129747439</v>
          </cell>
          <cell r="BR294">
            <v>4918.0733126647146</v>
          </cell>
          <cell r="BS294">
            <v>4843.5269004123711</v>
          </cell>
          <cell r="BT294">
            <v>1.5390935940914618E-2</v>
          </cell>
          <cell r="BU294">
            <v>-1.5104248977143202E-3</v>
          </cell>
          <cell r="BV294">
            <v>0</v>
          </cell>
          <cell r="BW294">
            <v>-7206.0468687849352</v>
          </cell>
          <cell r="BX294">
            <v>4974051.9271059586</v>
          </cell>
          <cell r="BY294">
            <v>4971.6712346253389</v>
          </cell>
          <cell r="BZ294" t="str">
            <v>Y</v>
          </cell>
          <cell r="CA294">
            <v>5049.7989107674703</v>
          </cell>
          <cell r="CB294">
            <v>1.31775937896077E-2</v>
          </cell>
          <cell r="CC294">
            <v>0</v>
          </cell>
          <cell r="CD294">
            <v>4974051.9271059586</v>
          </cell>
        </row>
        <row r="295">
          <cell r="A295">
            <v>562</v>
          </cell>
          <cell r="B295" t="str">
            <v>Recoupment Academy</v>
          </cell>
          <cell r="C295">
            <v>143362</v>
          </cell>
          <cell r="D295">
            <v>9354103</v>
          </cell>
          <cell r="E295" t="str">
            <v>Stowupland High School</v>
          </cell>
          <cell r="F295">
            <v>925</v>
          </cell>
          <cell r="G295">
            <v>0</v>
          </cell>
          <cell r="H295">
            <v>925</v>
          </cell>
          <cell r="I295">
            <v>0</v>
          </cell>
          <cell r="J295">
            <v>2240524.8000000003</v>
          </cell>
          <cell r="K295">
            <v>1540067.2</v>
          </cell>
          <cell r="L295">
            <v>0</v>
          </cell>
          <cell r="M295">
            <v>40920.000000000189</v>
          </cell>
          <cell r="N295">
            <v>0</v>
          </cell>
          <cell r="O295">
            <v>159873.50867678958</v>
          </cell>
          <cell r="P295">
            <v>0</v>
          </cell>
          <cell r="Q295">
            <v>0</v>
          </cell>
          <cell r="R295">
            <v>0</v>
          </cell>
          <cell r="S295">
            <v>0</v>
          </cell>
          <cell r="T295">
            <v>0</v>
          </cell>
          <cell r="U295">
            <v>0</v>
          </cell>
          <cell r="V295">
            <v>8709.4155844155921</v>
          </cell>
          <cell r="W295">
            <v>7418.0194805194942</v>
          </cell>
          <cell r="X295">
            <v>21653.40909090911</v>
          </cell>
          <cell r="Y295">
            <v>0</v>
          </cell>
          <cell r="Z295">
            <v>0</v>
          </cell>
          <cell r="AA295">
            <v>0</v>
          </cell>
          <cell r="AB295">
            <v>0</v>
          </cell>
          <cell r="AC295">
            <v>2769.9999999999973</v>
          </cell>
          <cell r="AD295">
            <v>0</v>
          </cell>
          <cell r="AE295">
            <v>0</v>
          </cell>
          <cell r="AF295">
            <v>377377.87694976089</v>
          </cell>
          <cell r="AG295">
            <v>0</v>
          </cell>
          <cell r="AH295">
            <v>0</v>
          </cell>
          <cell r="AI295">
            <v>110000</v>
          </cell>
          <cell r="AJ295">
            <v>0</v>
          </cell>
          <cell r="AK295">
            <v>0</v>
          </cell>
          <cell r="AL295">
            <v>0</v>
          </cell>
          <cell r="AM295">
            <v>26955.25</v>
          </cell>
          <cell r="AN295">
            <v>0</v>
          </cell>
          <cell r="AO295">
            <v>0</v>
          </cell>
          <cell r="AP295">
            <v>0</v>
          </cell>
          <cell r="AQ295">
            <v>0</v>
          </cell>
          <cell r="AR295">
            <v>0</v>
          </cell>
          <cell r="AS295">
            <v>0</v>
          </cell>
          <cell r="AT295">
            <v>0</v>
          </cell>
          <cell r="AU295">
            <v>0</v>
          </cell>
          <cell r="AV295">
            <v>3780592</v>
          </cell>
          <cell r="AW295">
            <v>618722.22978239483</v>
          </cell>
          <cell r="AX295">
            <v>136955.25</v>
          </cell>
          <cell r="AY295">
            <v>506664.05336607789</v>
          </cell>
          <cell r="AZ295">
            <v>4536269.4797823951</v>
          </cell>
          <cell r="BA295">
            <v>4509314.2297823951</v>
          </cell>
          <cell r="BB295">
            <v>4800</v>
          </cell>
          <cell r="BC295">
            <v>4440000</v>
          </cell>
          <cell r="BD295">
            <v>0</v>
          </cell>
          <cell r="BE295">
            <v>0</v>
          </cell>
          <cell r="BF295">
            <v>4536269.4797823951</v>
          </cell>
          <cell r="BG295" t="str">
            <v/>
          </cell>
          <cell r="BH295" t="str">
            <v/>
          </cell>
          <cell r="BI295" t="str">
            <v/>
          </cell>
          <cell r="BJ295" t="str">
            <v/>
          </cell>
          <cell r="BK295" t="str">
            <v/>
          </cell>
          <cell r="BL295">
            <v>4536269.4797823951</v>
          </cell>
          <cell r="BM295">
            <v>0</v>
          </cell>
          <cell r="BN295">
            <v>4536269.4797823951</v>
          </cell>
          <cell r="BO295">
            <v>4466955.25</v>
          </cell>
          <cell r="BP295">
            <v>4330000</v>
          </cell>
          <cell r="BQ295">
            <v>4399314.2297823951</v>
          </cell>
          <cell r="BR295">
            <v>4756.0153835485353</v>
          </cell>
          <cell r="BS295">
            <v>4688.4820437971957</v>
          </cell>
          <cell r="BT295">
            <v>1.4404094783872605E-2</v>
          </cell>
          <cell r="BU295">
            <v>-1.4135789710333409E-3</v>
          </cell>
          <cell r="BV295">
            <v>0</v>
          </cell>
          <cell r="BW295">
            <v>-6130.4741514407006</v>
          </cell>
          <cell r="BX295">
            <v>4530139.0056309542</v>
          </cell>
          <cell r="BY295">
            <v>4868.306762844275</v>
          </cell>
          <cell r="BZ295" t="str">
            <v>Y</v>
          </cell>
          <cell r="CA295">
            <v>4897.4475736550858</v>
          </cell>
          <cell r="CB295">
            <v>1.2790807482189415E-2</v>
          </cell>
          <cell r="CC295">
            <v>0</v>
          </cell>
          <cell r="CD295">
            <v>4530139.0056309542</v>
          </cell>
        </row>
        <row r="296">
          <cell r="A296">
            <v>599</v>
          </cell>
          <cell r="B296" t="str">
            <v>Recoupment Academy</v>
          </cell>
          <cell r="C296">
            <v>140969</v>
          </cell>
          <cell r="D296">
            <v>9354042</v>
          </cell>
          <cell r="E296" t="str">
            <v>Sybil Andrews Academy</v>
          </cell>
          <cell r="F296">
            <v>592</v>
          </cell>
          <cell r="G296">
            <v>0</v>
          </cell>
          <cell r="H296">
            <v>592</v>
          </cell>
          <cell r="I296">
            <v>0</v>
          </cell>
          <cell r="J296">
            <v>1727071.2000000002</v>
          </cell>
          <cell r="K296">
            <v>653094.40000000002</v>
          </cell>
          <cell r="L296">
            <v>0</v>
          </cell>
          <cell r="M296">
            <v>18919.999999999989</v>
          </cell>
          <cell r="N296">
            <v>0</v>
          </cell>
          <cell r="O296">
            <v>92944</v>
          </cell>
          <cell r="P296">
            <v>0</v>
          </cell>
          <cell r="Q296">
            <v>0</v>
          </cell>
          <cell r="R296">
            <v>0</v>
          </cell>
          <cell r="S296">
            <v>0</v>
          </cell>
          <cell r="T296">
            <v>0</v>
          </cell>
          <cell r="U296">
            <v>0</v>
          </cell>
          <cell r="V296">
            <v>6390.7952622673374</v>
          </cell>
          <cell r="W296">
            <v>0</v>
          </cell>
          <cell r="X296">
            <v>515.87140439932466</v>
          </cell>
          <cell r="Y296">
            <v>0</v>
          </cell>
          <cell r="Z296">
            <v>0</v>
          </cell>
          <cell r="AA296">
            <v>0</v>
          </cell>
          <cell r="AB296">
            <v>0</v>
          </cell>
          <cell r="AC296">
            <v>12486.091370558388</v>
          </cell>
          <cell r="AD296">
            <v>0</v>
          </cell>
          <cell r="AE296">
            <v>0</v>
          </cell>
          <cell r="AF296">
            <v>267066.58209463541</v>
          </cell>
          <cell r="AG296">
            <v>0</v>
          </cell>
          <cell r="AH296">
            <v>0</v>
          </cell>
          <cell r="AI296">
            <v>110000</v>
          </cell>
          <cell r="AJ296">
            <v>0</v>
          </cell>
          <cell r="AK296">
            <v>0</v>
          </cell>
          <cell r="AL296">
            <v>0</v>
          </cell>
          <cell r="AM296">
            <v>28299.915840000001</v>
          </cell>
          <cell r="AN296">
            <v>0</v>
          </cell>
          <cell r="AO296">
            <v>0</v>
          </cell>
          <cell r="AP296">
            <v>0</v>
          </cell>
          <cell r="AQ296">
            <v>0</v>
          </cell>
          <cell r="AR296">
            <v>0</v>
          </cell>
          <cell r="AS296">
            <v>0</v>
          </cell>
          <cell r="AT296">
            <v>0</v>
          </cell>
          <cell r="AU296">
            <v>0</v>
          </cell>
          <cell r="AV296">
            <v>2380165.6</v>
          </cell>
          <cell r="AW296">
            <v>398323.34013186046</v>
          </cell>
          <cell r="AX296">
            <v>138299.91584</v>
          </cell>
          <cell r="AY296">
            <v>336450.91542796872</v>
          </cell>
          <cell r="AZ296">
            <v>2916788.8559718607</v>
          </cell>
          <cell r="BA296">
            <v>2888488.9401318608</v>
          </cell>
          <cell r="BB296">
            <v>4800</v>
          </cell>
          <cell r="BC296">
            <v>2841600</v>
          </cell>
          <cell r="BD296">
            <v>0</v>
          </cell>
          <cell r="BE296">
            <v>0</v>
          </cell>
          <cell r="BF296">
            <v>2916788.8559718607</v>
          </cell>
          <cell r="BG296" t="str">
            <v/>
          </cell>
          <cell r="BH296" t="str">
            <v/>
          </cell>
          <cell r="BI296" t="str">
            <v/>
          </cell>
          <cell r="BJ296" t="str">
            <v/>
          </cell>
          <cell r="BK296" t="str">
            <v/>
          </cell>
          <cell r="BL296">
            <v>2916788.8559718607</v>
          </cell>
          <cell r="BM296">
            <v>0</v>
          </cell>
          <cell r="BN296">
            <v>2916788.8559718602</v>
          </cell>
          <cell r="BO296">
            <v>2869899.9158399999</v>
          </cell>
          <cell r="BP296">
            <v>2731600</v>
          </cell>
          <cell r="BQ296">
            <v>2778488.9401318608</v>
          </cell>
          <cell r="BR296">
            <v>4693.3934799524677</v>
          </cell>
          <cell r="BS296">
            <v>4720.994080427392</v>
          </cell>
          <cell r="BT296">
            <v>-5.8463535443419928E-3</v>
          </cell>
          <cell r="BU296">
            <v>0</v>
          </cell>
          <cell r="BV296">
            <v>0</v>
          </cell>
          <cell r="BW296">
            <v>0</v>
          </cell>
          <cell r="BX296">
            <v>2916788.8559718607</v>
          </cell>
          <cell r="BY296">
            <v>4879.2042907632786</v>
          </cell>
          <cell r="BZ296" t="str">
            <v>Y</v>
          </cell>
          <cell r="CA296">
            <v>4927.00820265517</v>
          </cell>
          <cell r="CB296">
            <v>-1.2323652251432948E-2</v>
          </cell>
          <cell r="CC296">
            <v>0</v>
          </cell>
          <cell r="CD296">
            <v>2916788.8559718607</v>
          </cell>
        </row>
        <row r="297">
          <cell r="A297">
            <v>990</v>
          </cell>
          <cell r="B297" t="str">
            <v>Recoupment Academy</v>
          </cell>
          <cell r="C297">
            <v>136757</v>
          </cell>
          <cell r="D297">
            <v>9354001</v>
          </cell>
          <cell r="E297" t="str">
            <v>Stour Valley Community School</v>
          </cell>
          <cell r="F297">
            <v>577</v>
          </cell>
          <cell r="G297">
            <v>0</v>
          </cell>
          <cell r="H297">
            <v>577</v>
          </cell>
          <cell r="I297">
            <v>0</v>
          </cell>
          <cell r="J297">
            <v>1373099.4000000001</v>
          </cell>
          <cell r="K297">
            <v>988467.20000000007</v>
          </cell>
          <cell r="L297">
            <v>0</v>
          </cell>
          <cell r="M297">
            <v>18919.999999999989</v>
          </cell>
          <cell r="N297">
            <v>0</v>
          </cell>
          <cell r="O297">
            <v>90277.697594501733</v>
          </cell>
          <cell r="P297">
            <v>0</v>
          </cell>
          <cell r="Q297">
            <v>0</v>
          </cell>
          <cell r="R297">
            <v>0</v>
          </cell>
          <cell r="S297">
            <v>0</v>
          </cell>
          <cell r="T297">
            <v>0</v>
          </cell>
          <cell r="U297">
            <v>0</v>
          </cell>
          <cell r="V297">
            <v>15369.999999999995</v>
          </cell>
          <cell r="W297">
            <v>780.00000000000057</v>
          </cell>
          <cell r="X297">
            <v>1545.0000000000009</v>
          </cell>
          <cell r="Y297">
            <v>1680.0000000000009</v>
          </cell>
          <cell r="Z297">
            <v>0</v>
          </cell>
          <cell r="AA297">
            <v>0</v>
          </cell>
          <cell r="AB297">
            <v>0</v>
          </cell>
          <cell r="AC297">
            <v>0</v>
          </cell>
          <cell r="AD297">
            <v>0</v>
          </cell>
          <cell r="AE297">
            <v>0</v>
          </cell>
          <cell r="AF297">
            <v>186446.18024119656</v>
          </cell>
          <cell r="AG297">
            <v>0</v>
          </cell>
          <cell r="AH297">
            <v>0</v>
          </cell>
          <cell r="AI297">
            <v>110000</v>
          </cell>
          <cell r="AJ297">
            <v>4983.3333333333258</v>
          </cell>
          <cell r="AK297">
            <v>0</v>
          </cell>
          <cell r="AL297">
            <v>0</v>
          </cell>
          <cell r="AM297">
            <v>10479.996799999999</v>
          </cell>
          <cell r="AN297">
            <v>0</v>
          </cell>
          <cell r="AO297">
            <v>0</v>
          </cell>
          <cell r="AP297">
            <v>0</v>
          </cell>
          <cell r="AQ297">
            <v>0</v>
          </cell>
          <cell r="AR297">
            <v>0</v>
          </cell>
          <cell r="AS297">
            <v>0</v>
          </cell>
          <cell r="AT297">
            <v>0</v>
          </cell>
          <cell r="AU297">
            <v>0</v>
          </cell>
          <cell r="AV297">
            <v>2361566.6</v>
          </cell>
          <cell r="AW297">
            <v>315018.87783569831</v>
          </cell>
          <cell r="AX297">
            <v>125463.33013333332</v>
          </cell>
          <cell r="AY297">
            <v>260731.52903844742</v>
          </cell>
          <cell r="AZ297">
            <v>2802048.8079690319</v>
          </cell>
          <cell r="BA297">
            <v>2791568.811169032</v>
          </cell>
          <cell r="BB297">
            <v>4800</v>
          </cell>
          <cell r="BC297">
            <v>2769600</v>
          </cell>
          <cell r="BD297">
            <v>0</v>
          </cell>
          <cell r="BE297">
            <v>0</v>
          </cell>
          <cell r="BF297">
            <v>2802048.8079690319</v>
          </cell>
          <cell r="BG297" t="str">
            <v/>
          </cell>
          <cell r="BH297" t="str">
            <v/>
          </cell>
          <cell r="BI297" t="str">
            <v/>
          </cell>
          <cell r="BJ297" t="str">
            <v/>
          </cell>
          <cell r="BK297" t="str">
            <v/>
          </cell>
          <cell r="BL297">
            <v>2802048.8079690319</v>
          </cell>
          <cell r="BM297">
            <v>0</v>
          </cell>
          <cell r="BN297">
            <v>2802048.8079690314</v>
          </cell>
          <cell r="BO297">
            <v>2780079.9967999998</v>
          </cell>
          <cell r="BP297">
            <v>2654616.6666666665</v>
          </cell>
          <cell r="BQ297">
            <v>2676585.4778356985</v>
          </cell>
          <cell r="BR297">
            <v>4638.7963220722677</v>
          </cell>
          <cell r="BS297">
            <v>4601.5620425765446</v>
          </cell>
          <cell r="BT297">
            <v>8.0916608645516669E-3</v>
          </cell>
          <cell r="BU297">
            <v>-7.9409374976276625E-4</v>
          </cell>
          <cell r="BV297">
            <v>0</v>
          </cell>
          <cell r="BW297">
            <v>-2108.3993461787941</v>
          </cell>
          <cell r="BX297">
            <v>2799940.408622853</v>
          </cell>
          <cell r="BY297">
            <v>4834.420124476349</v>
          </cell>
          <cell r="BZ297" t="str">
            <v>Y</v>
          </cell>
          <cell r="CA297">
            <v>4852.583030542206</v>
          </cell>
          <cell r="CB297">
            <v>7.0499951617259971E-3</v>
          </cell>
          <cell r="CC297">
            <v>0</v>
          </cell>
          <cell r="CD297">
            <v>2799940.408622853</v>
          </cell>
        </row>
        <row r="298">
          <cell r="A298">
            <v>991</v>
          </cell>
          <cell r="B298" t="str">
            <v>Recoupment Academy</v>
          </cell>
          <cell r="C298">
            <v>138250</v>
          </cell>
          <cell r="D298">
            <v>9354009</v>
          </cell>
          <cell r="E298" t="str">
            <v>IES Breckland</v>
          </cell>
          <cell r="F298">
            <v>495</v>
          </cell>
          <cell r="G298">
            <v>0</v>
          </cell>
          <cell r="H298">
            <v>495</v>
          </cell>
          <cell r="I298">
            <v>0</v>
          </cell>
          <cell r="J298">
            <v>1229176.8</v>
          </cell>
          <cell r="K298">
            <v>789891.20000000007</v>
          </cell>
          <cell r="L298">
            <v>0</v>
          </cell>
          <cell r="M298">
            <v>21120.000000000007</v>
          </cell>
          <cell r="N298">
            <v>0</v>
          </cell>
          <cell r="O298">
            <v>91237.735849056611</v>
          </cell>
          <cell r="P298">
            <v>0</v>
          </cell>
          <cell r="Q298">
            <v>0</v>
          </cell>
          <cell r="R298">
            <v>0</v>
          </cell>
          <cell r="S298">
            <v>0</v>
          </cell>
          <cell r="T298">
            <v>0</v>
          </cell>
          <cell r="U298">
            <v>0</v>
          </cell>
          <cell r="V298">
            <v>15949.999999999984</v>
          </cell>
          <cell r="W298">
            <v>1169.9999999999998</v>
          </cell>
          <cell r="X298">
            <v>5150</v>
          </cell>
          <cell r="Y298">
            <v>0</v>
          </cell>
          <cell r="Z298">
            <v>2400</v>
          </cell>
          <cell r="AA298">
            <v>0</v>
          </cell>
          <cell r="AB298">
            <v>0</v>
          </cell>
          <cell r="AC298">
            <v>8326.8218623482117</v>
          </cell>
          <cell r="AD298">
            <v>0</v>
          </cell>
          <cell r="AE298">
            <v>0</v>
          </cell>
          <cell r="AF298">
            <v>197582.9814701344</v>
          </cell>
          <cell r="AG298">
            <v>0</v>
          </cell>
          <cell r="AH298">
            <v>0</v>
          </cell>
          <cell r="AI298">
            <v>110000</v>
          </cell>
          <cell r="AJ298">
            <v>22750</v>
          </cell>
          <cell r="AK298">
            <v>0</v>
          </cell>
          <cell r="AL298">
            <v>0</v>
          </cell>
          <cell r="AM298">
            <v>5081.7417000000005</v>
          </cell>
          <cell r="AN298">
            <v>0</v>
          </cell>
          <cell r="AO298">
            <v>0</v>
          </cell>
          <cell r="AP298">
            <v>0</v>
          </cell>
          <cell r="AQ298">
            <v>0</v>
          </cell>
          <cell r="AR298">
            <v>0</v>
          </cell>
          <cell r="AS298">
            <v>0</v>
          </cell>
          <cell r="AT298">
            <v>0</v>
          </cell>
          <cell r="AU298">
            <v>0</v>
          </cell>
          <cell r="AV298">
            <v>2019068</v>
          </cell>
          <cell r="AW298">
            <v>342937.53918153921</v>
          </cell>
          <cell r="AX298">
            <v>137831.74170000001</v>
          </cell>
          <cell r="AY298">
            <v>276095.84939466271</v>
          </cell>
          <cell r="AZ298">
            <v>2499837.2808815395</v>
          </cell>
          <cell r="BA298">
            <v>2494755.5391815393</v>
          </cell>
          <cell r="BB298">
            <v>4800</v>
          </cell>
          <cell r="BC298">
            <v>2376000</v>
          </cell>
          <cell r="BD298">
            <v>0</v>
          </cell>
          <cell r="BE298">
            <v>0</v>
          </cell>
          <cell r="BF298">
            <v>2499837.2808815395</v>
          </cell>
          <cell r="BG298" t="str">
            <v/>
          </cell>
          <cell r="BH298" t="str">
            <v/>
          </cell>
          <cell r="BI298" t="str">
            <v/>
          </cell>
          <cell r="BJ298" t="str">
            <v/>
          </cell>
          <cell r="BK298" t="str">
            <v/>
          </cell>
          <cell r="BL298">
            <v>2499837.2808815395</v>
          </cell>
          <cell r="BM298">
            <v>0</v>
          </cell>
          <cell r="BN298">
            <v>2499837.2808815395</v>
          </cell>
          <cell r="BO298">
            <v>2381081.7417000001</v>
          </cell>
          <cell r="BP298">
            <v>2243250</v>
          </cell>
          <cell r="BQ298">
            <v>2362005.5391815393</v>
          </cell>
          <cell r="BR298">
            <v>4771.7283619829077</v>
          </cell>
          <cell r="BS298">
            <v>4682.0508355509346</v>
          </cell>
          <cell r="BT298">
            <v>1.9153471327361352E-2</v>
          </cell>
          <cell r="BU298">
            <v>-1.8796699616946591E-3</v>
          </cell>
          <cell r="BV298">
            <v>0</v>
          </cell>
          <cell r="BW298">
            <v>-4356.3516057826737</v>
          </cell>
          <cell r="BX298">
            <v>2495480.9292757567</v>
          </cell>
          <cell r="BY298">
            <v>5031.1094698500128</v>
          </cell>
          <cell r="BZ298" t="str">
            <v>Y</v>
          </cell>
          <cell r="CA298">
            <v>5041.3756146984988</v>
          </cell>
          <cell r="CB298">
            <v>1.4692875262475757E-2</v>
          </cell>
          <cell r="CC298">
            <v>0</v>
          </cell>
          <cell r="CD298">
            <v>2495480.9292757567</v>
          </cell>
        </row>
        <row r="299">
          <cell r="A299">
            <v>992</v>
          </cell>
          <cell r="B299" t="str">
            <v>Recoupment Academy</v>
          </cell>
          <cell r="C299">
            <v>138273</v>
          </cell>
          <cell r="D299">
            <v>9354010</v>
          </cell>
          <cell r="E299" t="str">
            <v>Saxmundham Free School</v>
          </cell>
          <cell r="F299">
            <v>491</v>
          </cell>
          <cell r="G299">
            <v>0</v>
          </cell>
          <cell r="H299">
            <v>491</v>
          </cell>
          <cell r="I299">
            <v>0</v>
          </cell>
          <cell r="J299">
            <v>1213617.6000000001</v>
          </cell>
          <cell r="K299">
            <v>789891.20000000007</v>
          </cell>
          <cell r="L299">
            <v>0</v>
          </cell>
          <cell r="M299">
            <v>29479.999999999938</v>
          </cell>
          <cell r="N299">
            <v>0</v>
          </cell>
          <cell r="O299">
            <v>112746.2925170068</v>
          </cell>
          <cell r="P299">
            <v>0</v>
          </cell>
          <cell r="Q299">
            <v>0</v>
          </cell>
          <cell r="R299">
            <v>0</v>
          </cell>
          <cell r="S299">
            <v>0</v>
          </cell>
          <cell r="T299">
            <v>0</v>
          </cell>
          <cell r="U299">
            <v>0</v>
          </cell>
          <cell r="V299">
            <v>4649.4693877551017</v>
          </cell>
          <cell r="W299">
            <v>5471.1428571428623</v>
          </cell>
          <cell r="X299">
            <v>10321.020408163253</v>
          </cell>
          <cell r="Y299">
            <v>0</v>
          </cell>
          <cell r="Z299">
            <v>0</v>
          </cell>
          <cell r="AA299">
            <v>0</v>
          </cell>
          <cell r="AB299">
            <v>0</v>
          </cell>
          <cell r="AC299">
            <v>8309.9999999999709</v>
          </cell>
          <cell r="AD299">
            <v>0</v>
          </cell>
          <cell r="AE299">
            <v>0</v>
          </cell>
          <cell r="AF299">
            <v>214574.49915424164</v>
          </cell>
          <cell r="AG299">
            <v>0</v>
          </cell>
          <cell r="AH299">
            <v>0</v>
          </cell>
          <cell r="AI299">
            <v>110000</v>
          </cell>
          <cell r="AJ299">
            <v>23616.666666666664</v>
          </cell>
          <cell r="AK299">
            <v>0</v>
          </cell>
          <cell r="AL299">
            <v>0</v>
          </cell>
          <cell r="AM299">
            <v>15719.995200000001</v>
          </cell>
          <cell r="AN299">
            <v>0</v>
          </cell>
          <cell r="AO299">
            <v>0</v>
          </cell>
          <cell r="AP299">
            <v>0</v>
          </cell>
          <cell r="AQ299">
            <v>0</v>
          </cell>
          <cell r="AR299">
            <v>0</v>
          </cell>
          <cell r="AS299">
            <v>0</v>
          </cell>
          <cell r="AT299">
            <v>0</v>
          </cell>
          <cell r="AU299">
            <v>0</v>
          </cell>
          <cell r="AV299">
            <v>2003508.8000000003</v>
          </cell>
          <cell r="AW299">
            <v>385552.42432430957</v>
          </cell>
          <cell r="AX299">
            <v>149336.66186666666</v>
          </cell>
          <cell r="AY299">
            <v>305907.4617392756</v>
          </cell>
          <cell r="AZ299">
            <v>2538397.8861909765</v>
          </cell>
          <cell r="BA299">
            <v>2522677.8909909767</v>
          </cell>
          <cell r="BB299">
            <v>4800</v>
          </cell>
          <cell r="BC299">
            <v>2356800</v>
          </cell>
          <cell r="BD299">
            <v>0</v>
          </cell>
          <cell r="BE299">
            <v>0</v>
          </cell>
          <cell r="BF299">
            <v>2538397.8861909765</v>
          </cell>
          <cell r="BG299" t="str">
            <v/>
          </cell>
          <cell r="BH299" t="str">
            <v/>
          </cell>
          <cell r="BI299" t="str">
            <v/>
          </cell>
          <cell r="BJ299" t="str">
            <v/>
          </cell>
          <cell r="BK299" t="str">
            <v/>
          </cell>
          <cell r="BL299">
            <v>2538397.8861909765</v>
          </cell>
          <cell r="BM299">
            <v>0</v>
          </cell>
          <cell r="BN299">
            <v>2538397.8861909769</v>
          </cell>
          <cell r="BO299">
            <v>2372519.9951999998</v>
          </cell>
          <cell r="BP299">
            <v>2223183.3333333335</v>
          </cell>
          <cell r="BQ299">
            <v>2389061.2243243102</v>
          </cell>
          <cell r="BR299">
            <v>4865.7051411900411</v>
          </cell>
          <cell r="BS299">
            <v>4733.7575327245049</v>
          </cell>
          <cell r="BT299">
            <v>2.7873757274930383E-2</v>
          </cell>
          <cell r="BU299">
            <v>-2.7354552798170254E-3</v>
          </cell>
          <cell r="BV299">
            <v>0</v>
          </cell>
          <cell r="BW299">
            <v>-6357.9501798060473</v>
          </cell>
          <cell r="BX299">
            <v>2532039.9360111705</v>
          </cell>
          <cell r="BY299">
            <v>5124.887863159207</v>
          </cell>
          <cell r="BZ299" t="str">
            <v>Y</v>
          </cell>
          <cell r="CA299">
            <v>5156.9041466622621</v>
          </cell>
          <cell r="CB299">
            <v>1.6351786711411131E-2</v>
          </cell>
          <cell r="CC299">
            <v>0</v>
          </cell>
          <cell r="CD299">
            <v>2532039.9360111705</v>
          </cell>
        </row>
        <row r="300">
          <cell r="A300">
            <v>993</v>
          </cell>
          <cell r="B300" t="str">
            <v>Recoupment Academy</v>
          </cell>
          <cell r="C300">
            <v>138274</v>
          </cell>
          <cell r="D300">
            <v>9354016</v>
          </cell>
          <cell r="E300" t="str">
            <v>Beccles Free School</v>
          </cell>
          <cell r="F300">
            <v>307</v>
          </cell>
          <cell r="G300">
            <v>0</v>
          </cell>
          <cell r="H300">
            <v>307</v>
          </cell>
          <cell r="I300">
            <v>0</v>
          </cell>
          <cell r="J300">
            <v>626257.80000000005</v>
          </cell>
          <cell r="K300">
            <v>644268.80000000005</v>
          </cell>
          <cell r="L300">
            <v>0</v>
          </cell>
          <cell r="M300">
            <v>36519.999999999985</v>
          </cell>
          <cell r="N300">
            <v>0</v>
          </cell>
          <cell r="O300">
            <v>97214.932203389835</v>
          </cell>
          <cell r="P300">
            <v>0</v>
          </cell>
          <cell r="Q300">
            <v>0</v>
          </cell>
          <cell r="R300">
            <v>0</v>
          </cell>
          <cell r="S300">
            <v>0</v>
          </cell>
          <cell r="T300">
            <v>0</v>
          </cell>
          <cell r="U300">
            <v>0</v>
          </cell>
          <cell r="V300">
            <v>9569.9999999999636</v>
          </cell>
          <cell r="W300">
            <v>4289.9999999999945</v>
          </cell>
          <cell r="X300">
            <v>13389.999999999993</v>
          </cell>
          <cell r="Y300">
            <v>2240.0000000000082</v>
          </cell>
          <cell r="Z300">
            <v>27600.000000000073</v>
          </cell>
          <cell r="AA300">
            <v>809.99999999999932</v>
          </cell>
          <cell r="AB300">
            <v>0</v>
          </cell>
          <cell r="AC300">
            <v>2770.0000000000018</v>
          </cell>
          <cell r="AD300">
            <v>0</v>
          </cell>
          <cell r="AE300">
            <v>0</v>
          </cell>
          <cell r="AF300">
            <v>176997.62900458142</v>
          </cell>
          <cell r="AG300">
            <v>0</v>
          </cell>
          <cell r="AH300">
            <v>0</v>
          </cell>
          <cell r="AI300">
            <v>110000</v>
          </cell>
          <cell r="AJ300">
            <v>0</v>
          </cell>
          <cell r="AK300">
            <v>0</v>
          </cell>
          <cell r="AL300">
            <v>0</v>
          </cell>
          <cell r="AM300">
            <v>24773.279999999999</v>
          </cell>
          <cell r="AN300">
            <v>0</v>
          </cell>
          <cell r="AO300">
            <v>0</v>
          </cell>
          <cell r="AP300">
            <v>0</v>
          </cell>
          <cell r="AQ300">
            <v>0</v>
          </cell>
          <cell r="AR300">
            <v>0</v>
          </cell>
          <cell r="AS300">
            <v>0</v>
          </cell>
          <cell r="AT300">
            <v>0</v>
          </cell>
          <cell r="AU300">
            <v>0</v>
          </cell>
          <cell r="AV300">
            <v>1270526.6000000001</v>
          </cell>
          <cell r="AW300">
            <v>371402.5612079713</v>
          </cell>
          <cell r="AX300">
            <v>134773.28</v>
          </cell>
          <cell r="AY300">
            <v>282814.09510627633</v>
          </cell>
          <cell r="AZ300">
            <v>1776702.4412079714</v>
          </cell>
          <cell r="BA300">
            <v>1751929.1612079714</v>
          </cell>
          <cell r="BB300">
            <v>4800</v>
          </cell>
          <cell r="BC300">
            <v>1473600</v>
          </cell>
          <cell r="BD300">
            <v>0</v>
          </cell>
          <cell r="BE300">
            <v>0</v>
          </cell>
          <cell r="BF300">
            <v>1776702.4412079714</v>
          </cell>
          <cell r="BG300" t="str">
            <v/>
          </cell>
          <cell r="BH300" t="str">
            <v/>
          </cell>
          <cell r="BI300" t="str">
            <v/>
          </cell>
          <cell r="BJ300" t="str">
            <v/>
          </cell>
          <cell r="BK300" t="str">
            <v/>
          </cell>
          <cell r="BL300">
            <v>1776702.4412079714</v>
          </cell>
          <cell r="BM300">
            <v>0</v>
          </cell>
          <cell r="BN300">
            <v>1776702.4412079714</v>
          </cell>
          <cell r="BO300">
            <v>1498373.28</v>
          </cell>
          <cell r="BP300">
            <v>1363600</v>
          </cell>
          <cell r="BQ300">
            <v>1641929.1612079714</v>
          </cell>
          <cell r="BR300">
            <v>5348.3034567034902</v>
          </cell>
          <cell r="BS300">
            <v>5159.9177483333333</v>
          </cell>
          <cell r="BT300">
            <v>3.6509440180709458E-2</v>
          </cell>
          <cell r="BU300">
            <v>-3.5829378838463381E-3</v>
          </cell>
          <cell r="BV300">
            <v>0</v>
          </cell>
          <cell r="BW300">
            <v>-5675.713086856621</v>
          </cell>
          <cell r="BX300">
            <v>1771026.7281211149</v>
          </cell>
          <cell r="BY300">
            <v>5688.1219808505366</v>
          </cell>
          <cell r="BZ300" t="str">
            <v>Y</v>
          </cell>
          <cell r="CA300">
            <v>5768.8167039775726</v>
          </cell>
          <cell r="CB300">
            <v>2.8789231668464588E-2</v>
          </cell>
          <cell r="CC300">
            <v>0</v>
          </cell>
          <cell r="CD300">
            <v>1771026.7281211149</v>
          </cell>
        </row>
        <row r="301">
          <cell r="A301">
            <v>994</v>
          </cell>
          <cell r="B301" t="str">
            <v>Recoupment Academy</v>
          </cell>
          <cell r="C301">
            <v>140047</v>
          </cell>
          <cell r="D301">
            <v>9354035</v>
          </cell>
          <cell r="E301" t="str">
            <v>Ixworth Free School</v>
          </cell>
          <cell r="F301">
            <v>262</v>
          </cell>
          <cell r="G301">
            <v>0</v>
          </cell>
          <cell r="H301">
            <v>262</v>
          </cell>
          <cell r="I301">
            <v>0</v>
          </cell>
          <cell r="J301">
            <v>684604.8</v>
          </cell>
          <cell r="K301">
            <v>379500.79999999999</v>
          </cell>
          <cell r="L301">
            <v>0</v>
          </cell>
          <cell r="M301">
            <v>16719.999999999967</v>
          </cell>
          <cell r="N301">
            <v>0</v>
          </cell>
          <cell r="O301">
            <v>54845.333333333328</v>
          </cell>
          <cell r="P301">
            <v>0</v>
          </cell>
          <cell r="Q301">
            <v>0</v>
          </cell>
          <cell r="R301">
            <v>0</v>
          </cell>
          <cell r="S301">
            <v>0</v>
          </cell>
          <cell r="T301">
            <v>0</v>
          </cell>
          <cell r="U301">
            <v>0</v>
          </cell>
          <cell r="V301">
            <v>289.99999999999994</v>
          </cell>
          <cell r="W301">
            <v>1560.0000000000018</v>
          </cell>
          <cell r="X301">
            <v>4120.0000000000045</v>
          </cell>
          <cell r="Y301">
            <v>0</v>
          </cell>
          <cell r="Z301">
            <v>599.99999999999989</v>
          </cell>
          <cell r="AA301">
            <v>0</v>
          </cell>
          <cell r="AB301">
            <v>0</v>
          </cell>
          <cell r="AC301">
            <v>2769.9999999999995</v>
          </cell>
          <cell r="AD301">
            <v>0</v>
          </cell>
          <cell r="AE301">
            <v>0</v>
          </cell>
          <cell r="AF301">
            <v>134365.95861324534</v>
          </cell>
          <cell r="AG301">
            <v>0</v>
          </cell>
          <cell r="AH301">
            <v>0</v>
          </cell>
          <cell r="AI301">
            <v>110000</v>
          </cell>
          <cell r="AJ301">
            <v>65000</v>
          </cell>
          <cell r="AK301">
            <v>0</v>
          </cell>
          <cell r="AL301">
            <v>0</v>
          </cell>
          <cell r="AM301">
            <v>15719.995200000001</v>
          </cell>
          <cell r="AN301">
            <v>0</v>
          </cell>
          <cell r="AO301">
            <v>0</v>
          </cell>
          <cell r="AP301">
            <v>0</v>
          </cell>
          <cell r="AQ301">
            <v>0</v>
          </cell>
          <cell r="AR301">
            <v>0</v>
          </cell>
          <cell r="AS301">
            <v>0</v>
          </cell>
          <cell r="AT301">
            <v>0</v>
          </cell>
          <cell r="AU301">
            <v>0</v>
          </cell>
          <cell r="AV301">
            <v>1064105.6000000001</v>
          </cell>
          <cell r="AW301">
            <v>215271.29194657865</v>
          </cell>
          <cell r="AX301">
            <v>190719.9952</v>
          </cell>
          <cell r="AY301">
            <v>183432.625279912</v>
          </cell>
          <cell r="AZ301">
            <v>1470096.8871465789</v>
          </cell>
          <cell r="BA301">
            <v>1454376.8919465789</v>
          </cell>
          <cell r="BB301">
            <v>4800</v>
          </cell>
          <cell r="BC301">
            <v>1257600</v>
          </cell>
          <cell r="BD301">
            <v>0</v>
          </cell>
          <cell r="BE301">
            <v>0</v>
          </cell>
          <cell r="BF301">
            <v>1470096.8871465789</v>
          </cell>
          <cell r="BG301" t="str">
            <v/>
          </cell>
          <cell r="BH301" t="str">
            <v/>
          </cell>
          <cell r="BI301" t="str">
            <v/>
          </cell>
          <cell r="BJ301" t="str">
            <v/>
          </cell>
          <cell r="BK301" t="str">
            <v/>
          </cell>
          <cell r="BL301">
            <v>1470096.8871465789</v>
          </cell>
          <cell r="BM301">
            <v>0</v>
          </cell>
          <cell r="BN301">
            <v>1470096.8871465786</v>
          </cell>
          <cell r="BO301">
            <v>1273319.9952</v>
          </cell>
          <cell r="BP301">
            <v>1082600</v>
          </cell>
          <cell r="BQ301">
            <v>1279376.8919465789</v>
          </cell>
          <cell r="BR301">
            <v>4883.1179081930495</v>
          </cell>
          <cell r="BS301">
            <v>4689.9697345132736</v>
          </cell>
          <cell r="BT301">
            <v>4.1183245226170083E-2</v>
          </cell>
          <cell r="BU301">
            <v>-4.041612491734221E-3</v>
          </cell>
          <cell r="BV301">
            <v>0</v>
          </cell>
          <cell r="BW301">
            <v>-4966.2205493944393</v>
          </cell>
          <cell r="BX301">
            <v>1465130.6665971845</v>
          </cell>
          <cell r="BY301">
            <v>5532.1017992258949</v>
          </cell>
          <cell r="BZ301" t="str">
            <v>Y</v>
          </cell>
          <cell r="CA301">
            <v>5592.1017809052846</v>
          </cell>
          <cell r="CB301">
            <v>1.0797475097066078E-2</v>
          </cell>
          <cell r="CC301">
            <v>0</v>
          </cell>
          <cell r="CD301">
            <v>1465130.6665971845</v>
          </cell>
        </row>
        <row r="302">
          <cell r="A302">
            <v>1001</v>
          </cell>
          <cell r="B302" t="str">
            <v/>
          </cell>
          <cell r="C302" t="str">
            <v/>
          </cell>
          <cell r="D302" t="str">
            <v>Churchill Free Special</v>
          </cell>
        </row>
        <row r="303">
          <cell r="A303">
            <v>195</v>
          </cell>
          <cell r="B303" t="str">
            <v/>
          </cell>
          <cell r="C303" t="str">
            <v/>
          </cell>
          <cell r="D303" t="str">
            <v>The Ashley School</v>
          </cell>
        </row>
        <row r="304">
          <cell r="A304">
            <v>196</v>
          </cell>
          <cell r="B304" t="str">
            <v/>
          </cell>
          <cell r="C304" t="str">
            <v/>
          </cell>
          <cell r="D304" t="str">
            <v>Warren School</v>
          </cell>
        </row>
        <row r="305">
          <cell r="A305">
            <v>393</v>
          </cell>
          <cell r="B305" t="str">
            <v/>
          </cell>
          <cell r="C305" t="str">
            <v/>
          </cell>
          <cell r="D305" t="str">
            <v>Stone Lodge Academy</v>
          </cell>
        </row>
        <row r="306">
          <cell r="A306">
            <v>395</v>
          </cell>
          <cell r="B306" t="str">
            <v/>
          </cell>
          <cell r="C306" t="str">
            <v/>
          </cell>
          <cell r="D306" t="str">
            <v>Thomas Wolsey School</v>
          </cell>
        </row>
        <row r="307">
          <cell r="A307">
            <v>396</v>
          </cell>
          <cell r="B307" t="str">
            <v/>
          </cell>
          <cell r="C307" t="str">
            <v/>
          </cell>
          <cell r="D307" t="str">
            <v>The Bridge School</v>
          </cell>
        </row>
        <row r="308">
          <cell r="A308">
            <v>575</v>
          </cell>
          <cell r="B308" t="str">
            <v/>
          </cell>
          <cell r="C308" t="str">
            <v/>
          </cell>
          <cell r="D308" t="str">
            <v>Priory School</v>
          </cell>
        </row>
        <row r="309">
          <cell r="A309">
            <v>576</v>
          </cell>
          <cell r="B309" t="str">
            <v/>
          </cell>
          <cell r="C309" t="str">
            <v/>
          </cell>
          <cell r="D309" t="str">
            <v>Riverwalk School</v>
          </cell>
        </row>
        <row r="310">
          <cell r="A310">
            <v>579</v>
          </cell>
          <cell r="B310" t="str">
            <v/>
          </cell>
          <cell r="C310" t="str">
            <v/>
          </cell>
          <cell r="D310" t="str">
            <v>Hillside Special School</v>
          </cell>
        </row>
        <row r="311">
          <cell r="A311">
            <v>176</v>
          </cell>
          <cell r="B311" t="str">
            <v/>
          </cell>
          <cell r="C311" t="str">
            <v/>
          </cell>
          <cell r="D311" t="str">
            <v>Old Warren House Pupil Referral Unit</v>
          </cell>
        </row>
        <row r="312">
          <cell r="A312">
            <v>187</v>
          </cell>
          <cell r="B312" t="str">
            <v/>
          </cell>
          <cell r="C312" t="str">
            <v/>
          </cell>
          <cell r="D312" t="str">
            <v>The Attic</v>
          </cell>
        </row>
        <row r="313">
          <cell r="A313">
            <v>189</v>
          </cell>
          <cell r="B313" t="str">
            <v/>
          </cell>
          <cell r="C313" t="str">
            <v/>
          </cell>
          <cell r="D313" t="str">
            <v>First Base (Lowestoft) Pupil Referral Unit</v>
          </cell>
        </row>
        <row r="314">
          <cell r="A314">
            <v>190</v>
          </cell>
          <cell r="B314" t="str">
            <v/>
          </cell>
          <cell r="C314" t="str">
            <v/>
          </cell>
          <cell r="D314" t="str">
            <v>Harbour Pupil Referral Unit</v>
          </cell>
        </row>
        <row r="315">
          <cell r="A315">
            <v>351</v>
          </cell>
          <cell r="B315" t="str">
            <v/>
          </cell>
          <cell r="C315" t="str">
            <v/>
          </cell>
          <cell r="D315" t="str">
            <v>Alderwood Pupil Referral Unit</v>
          </cell>
        </row>
        <row r="316">
          <cell r="A316">
            <v>352</v>
          </cell>
          <cell r="B316" t="str">
            <v/>
          </cell>
          <cell r="C316" t="str">
            <v/>
          </cell>
          <cell r="D316" t="str">
            <v>First Base (Ipswich) Pupil Referral Unit</v>
          </cell>
        </row>
        <row r="317">
          <cell r="A317">
            <v>353</v>
          </cell>
          <cell r="B317" t="str">
            <v/>
          </cell>
          <cell r="C317" t="str">
            <v/>
          </cell>
          <cell r="D317" t="str">
            <v>St Christopher's Pupil Referral Unit</v>
          </cell>
        </row>
        <row r="318">
          <cell r="A318">
            <v>367</v>
          </cell>
          <cell r="B318" t="str">
            <v/>
          </cell>
          <cell r="C318" t="str">
            <v/>
          </cell>
          <cell r="D318" t="str">
            <v>Parkside Pupil Referral Unit</v>
          </cell>
        </row>
        <row r="319">
          <cell r="A319">
            <v>389</v>
          </cell>
          <cell r="B319" t="str">
            <v/>
          </cell>
          <cell r="C319" t="str">
            <v/>
          </cell>
          <cell r="D319" t="str">
            <v>Westbridge Pupil Referral Unit</v>
          </cell>
        </row>
        <row r="320">
          <cell r="A320">
            <v>577</v>
          </cell>
          <cell r="B320" t="str">
            <v/>
          </cell>
          <cell r="C320" t="str">
            <v/>
          </cell>
          <cell r="D320" t="str">
            <v>Hampden House Pupil Referral Unit</v>
          </cell>
        </row>
        <row r="321">
          <cell r="A321">
            <v>580</v>
          </cell>
          <cell r="B321" t="str">
            <v/>
          </cell>
          <cell r="C321" t="str">
            <v/>
          </cell>
          <cell r="D321" t="str">
            <v>The Albany Centre Pupil Referral Unit</v>
          </cell>
        </row>
        <row r="322">
          <cell r="A322">
            <v>584</v>
          </cell>
          <cell r="B322" t="str">
            <v/>
          </cell>
          <cell r="C322" t="str">
            <v/>
          </cell>
          <cell r="D322" t="str">
            <v>The Kingsfield Centre Pupil Referral Unit</v>
          </cell>
        </row>
        <row r="323">
          <cell r="A323">
            <v>597</v>
          </cell>
          <cell r="B323" t="str">
            <v/>
          </cell>
          <cell r="C323" t="str">
            <v/>
          </cell>
          <cell r="D323" t="str">
            <v>First Base (BSE) Pupil Referral Unit</v>
          </cell>
        </row>
        <row r="324">
          <cell r="A324">
            <v>598</v>
          </cell>
          <cell r="B324" t="str">
            <v/>
          </cell>
          <cell r="C324" t="str">
            <v/>
          </cell>
          <cell r="D324" t="str">
            <v>Mill Meadow Pupil Referral Unit</v>
          </cell>
        </row>
        <row r="325">
          <cell r="A325">
            <v>266</v>
          </cell>
          <cell r="B325" t="str">
            <v/>
          </cell>
          <cell r="C325" t="str">
            <v/>
          </cell>
          <cell r="D325" t="str">
            <v>Highfield Nursery School</v>
          </cell>
        </row>
      </sheetData>
      <sheetData sheetId="1">
        <row r="1">
          <cell r="A1" t="str">
            <v>School Number</v>
          </cell>
          <cell r="B1" t="str">
            <v>URN</v>
          </cell>
          <cell r="C1" t="str">
            <v>LAESTAB</v>
          </cell>
          <cell r="D1" t="str">
            <v>School Name</v>
          </cell>
          <cell r="E1" t="str">
            <v>Phase</v>
          </cell>
          <cell r="F1" t="str">
            <v>Academy Type</v>
          </cell>
          <cell r="G1" t="str">
            <v>London Fringe</v>
          </cell>
          <cell r="H1" t="str">
            <v>Number of Primary year groups for middle schools</v>
          </cell>
          <cell r="I1" t="str">
            <v>Number of Secondary year groups for middle schools</v>
          </cell>
          <cell r="J1" t="str">
            <v>Number of Primary year groups for all schools</v>
          </cell>
          <cell r="K1" t="str">
            <v>Number of Secondary year groups for all schools</v>
          </cell>
          <cell r="L1" t="str">
            <v>Number of KS3 year groups for all schools</v>
          </cell>
          <cell r="M1" t="str">
            <v>Number of KS4 year groups for all schools</v>
          </cell>
          <cell r="N1" t="str">
            <v>NOR</v>
          </cell>
          <cell r="O1" t="str">
            <v>NOR Primary</v>
          </cell>
          <cell r="P1" t="str">
            <v>NOR Reception</v>
          </cell>
          <cell r="Q1" t="str">
            <v>NOR Y1-6 for calculation of the eligible pupils for the primary prior attainment factor ONLY</v>
          </cell>
          <cell r="R1" t="str">
            <v>NOR Secondary</v>
          </cell>
          <cell r="S1" t="str">
            <v>NOR KS3</v>
          </cell>
          <cell r="T1" t="str">
            <v>NOR KS4</v>
          </cell>
          <cell r="U1" t="str">
            <v>NOR Y7 for calculation of the eligible pupils for the secondary prior attainment factor ONLY</v>
          </cell>
          <cell r="V1" t="str">
            <v>NOR Y8 for calculation of the eligible pupils for the secondary prior attainment factor ONLY</v>
          </cell>
          <cell r="W1" t="str">
            <v>NOR Y9 for calculation of the eligible pupils for the secondary prior attainment factor ONLY</v>
          </cell>
          <cell r="X1" t="str">
            <v>NOR Y10-11 for calculation of the eligible pupils for the secondary prior attainment factor ONLY</v>
          </cell>
          <cell r="Y1" t="str">
            <v>Reception Difference</v>
          </cell>
          <cell r="Z1" t="str">
            <v>19-20 Base NOR</v>
          </cell>
          <cell r="AA1" t="str">
            <v>Average Year Group Size</v>
          </cell>
          <cell r="AB1" t="str">
            <v>Primary FSM Units</v>
          </cell>
          <cell r="AC1" t="str">
            <v>Primary Ever 6 Units</v>
          </cell>
          <cell r="AD1" t="str">
            <v>Secondary FSM Units</v>
          </cell>
          <cell r="AE1" t="str">
            <v>Secondary Ever 6 Units</v>
          </cell>
          <cell r="AF1" t="str">
            <v>IDACI Primary Units Band G</v>
          </cell>
          <cell r="AG1" t="str">
            <v>IDACI Primary Units Band F</v>
          </cell>
          <cell r="AH1" t="str">
            <v>IDACI Primary Units Band E</v>
          </cell>
          <cell r="AI1" t="str">
            <v>IDACI Primary Units Band D</v>
          </cell>
          <cell r="AJ1" t="str">
            <v>IDACI Primary Units Band C</v>
          </cell>
          <cell r="AK1" t="str">
            <v>IDACI Primary Units Band B</v>
          </cell>
          <cell r="AL1" t="str">
            <v>IDACI Primary Units Band A</v>
          </cell>
          <cell r="AM1" t="str">
            <v>IDACI Secondary Units Band G</v>
          </cell>
          <cell r="AN1" t="str">
            <v>IDACI Secondary Units Band F</v>
          </cell>
          <cell r="AO1" t="str">
            <v>IDACI Secondary Units Band E</v>
          </cell>
          <cell r="AP1" t="str">
            <v>IDACI Secondary Units Band D</v>
          </cell>
          <cell r="AQ1" t="str">
            <v>IDACI Secondary Units Band C</v>
          </cell>
          <cell r="AR1" t="str">
            <v>IDACI Secondary Units Band B</v>
          </cell>
          <cell r="AS1" t="str">
            <v>IDACI Secondary Units Band A</v>
          </cell>
          <cell r="AT1" t="str">
            <v>EAL 1 Primary Units</v>
          </cell>
          <cell r="AU1" t="str">
            <v>EAL 2 Primary Units</v>
          </cell>
          <cell r="AV1" t="str">
            <v>EAL 3 Primary Units</v>
          </cell>
          <cell r="AW1" t="str">
            <v>EAL 1 Secondary Units</v>
          </cell>
          <cell r="AX1" t="str">
            <v>EAL 2 Secondary Units</v>
          </cell>
          <cell r="AY1" t="str">
            <v>EAL 3 Secondary Units</v>
          </cell>
          <cell r="AZ1" t="str">
            <v>LAC X Units</v>
          </cell>
          <cell r="BA1" t="str">
            <v>Low Attainment under new EYFSP Proportion</v>
          </cell>
          <cell r="BB1" t="str">
            <v>Low attainment total Primary Units</v>
          </cell>
          <cell r="BC1" t="str">
            <v>Low Attainment Secondary Units - Y7</v>
          </cell>
          <cell r="BD1" t="str">
            <v>Low Attainment Secondary Units - Y8</v>
          </cell>
          <cell r="BE1" t="str">
            <v>Low Attainment Secondary Units - Y9</v>
          </cell>
          <cell r="BF1" t="str">
            <v>Low Attainment Secondary Units - Y10-11</v>
          </cell>
          <cell r="BG1" t="str">
            <v>Low attainment total Secondary Units</v>
          </cell>
          <cell r="BH1" t="str">
            <v>Mobility Primary Units</v>
          </cell>
          <cell r="BI1" t="str">
            <v>Mobility Secondary Units</v>
          </cell>
          <cell r="BJ1" t="str">
            <v>Primary sparsity av. Distance to 2nd school
(miles)</v>
          </cell>
          <cell r="BK1" t="str">
            <v>Secondary sparsity av. Distance to 2nd school
(miles)</v>
          </cell>
          <cell r="BL1" t="str">
            <v>Sparsity flag</v>
          </cell>
          <cell r="BM1" t="str">
            <v>Proportion of total NOR in Primary phase</v>
          </cell>
          <cell r="BN1" t="str">
            <v>Proportion of total NOR in Secondary phase</v>
          </cell>
          <cell r="BO1" t="str">
            <v>High Needs Places (SSC, HIUs, SLUs)</v>
          </cell>
          <cell r="BP1" t="str">
            <v>Special School Places</v>
          </cell>
          <cell r="BQ1" t="str">
            <v>PRU Places</v>
          </cell>
        </row>
        <row r="2">
          <cell r="B2" t="str">
            <v>Total</v>
          </cell>
          <cell r="N2">
            <v>92917.75</v>
          </cell>
          <cell r="O2">
            <v>56014.75</v>
          </cell>
          <cell r="P2">
            <v>7755.25</v>
          </cell>
          <cell r="Q2">
            <v>48259.5</v>
          </cell>
          <cell r="R2">
            <v>36903</v>
          </cell>
          <cell r="S2">
            <v>22546</v>
          </cell>
          <cell r="T2">
            <v>14357</v>
          </cell>
          <cell r="U2">
            <v>7644</v>
          </cell>
          <cell r="V2">
            <v>7416</v>
          </cell>
          <cell r="W2">
            <v>7486</v>
          </cell>
          <cell r="X2">
            <v>14357</v>
          </cell>
          <cell r="Y2">
            <v>0</v>
          </cell>
          <cell r="Z2">
            <v>92917.75</v>
          </cell>
          <cell r="AA2">
            <v>53.24229574773053</v>
          </cell>
          <cell r="AB2">
            <v>7108.6521706992562</v>
          </cell>
          <cell r="AC2">
            <v>11448.2946718033</v>
          </cell>
          <cell r="AD2">
            <v>4409.9999999999991</v>
          </cell>
          <cell r="AE2">
            <v>8899.5398133764411</v>
          </cell>
          <cell r="AF2">
            <v>39495.505549497713</v>
          </cell>
          <cell r="AG2">
            <v>5161.0604730295572</v>
          </cell>
          <cell r="AH2">
            <v>3140.5121062119215</v>
          </cell>
          <cell r="AI2">
            <v>3531.7260831012422</v>
          </cell>
          <cell r="AJ2">
            <v>2360.1715980466843</v>
          </cell>
          <cell r="AK2">
            <v>1892.6576046104296</v>
          </cell>
          <cell r="AL2">
            <v>433.11658550245483</v>
          </cell>
          <cell r="AM2">
            <v>27060.251262576523</v>
          </cell>
          <cell r="AN2">
            <v>3114.0029930890969</v>
          </cell>
          <cell r="AO2">
            <v>1873.2675777295608</v>
          </cell>
          <cell r="AP2">
            <v>2126.3610002909786</v>
          </cell>
          <cell r="AQ2">
            <v>1305.0887700770752</v>
          </cell>
          <cell r="AR2">
            <v>1211.9805487793024</v>
          </cell>
          <cell r="AS2">
            <v>212.04784745745837</v>
          </cell>
          <cell r="AT2">
            <v>1226.6533385746109</v>
          </cell>
          <cell r="AU2">
            <v>2307.6743166740757</v>
          </cell>
          <cell r="AV2">
            <v>3337.2343379508593</v>
          </cell>
          <cell r="AW2">
            <v>185.61092693680959</v>
          </cell>
          <cell r="AX2">
            <v>357.11463007480518</v>
          </cell>
          <cell r="AY2">
            <v>560.67813100317517</v>
          </cell>
          <cell r="AZ2">
            <v>461.8599680813943</v>
          </cell>
          <cell r="BA2">
            <v>16510.999945126656</v>
          </cell>
          <cell r="BB2">
            <v>19137.034520436759</v>
          </cell>
          <cell r="BC2">
            <v>3000.3758682988546</v>
          </cell>
          <cell r="BE2">
            <v>3798.4378082951721</v>
          </cell>
          <cell r="BF2">
            <v>3334.3163317340509</v>
          </cell>
          <cell r="BG2">
            <v>8899.7913899951054</v>
          </cell>
          <cell r="BH2">
            <v>3595.6000000000008</v>
          </cell>
          <cell r="BI2">
            <v>342.89999999999986</v>
          </cell>
          <cell r="BM2">
            <v>253.9703389585035</v>
          </cell>
          <cell r="BN2">
            <v>45.029661041496496</v>
          </cell>
        </row>
        <row r="3">
          <cell r="A3">
            <v>205</v>
          </cell>
          <cell r="B3">
            <v>124531</v>
          </cell>
          <cell r="C3">
            <v>9352002</v>
          </cell>
          <cell r="D3" t="str">
            <v>Bildeston Primary School</v>
          </cell>
          <cell r="E3" t="str">
            <v>Primary</v>
          </cell>
          <cell r="F3">
            <v>0</v>
          </cell>
          <cell r="G3">
            <v>1</v>
          </cell>
          <cell r="H3">
            <v>0</v>
          </cell>
          <cell r="I3">
            <v>0</v>
          </cell>
          <cell r="J3">
            <v>7</v>
          </cell>
          <cell r="K3">
            <v>0</v>
          </cell>
          <cell r="L3">
            <v>0</v>
          </cell>
          <cell r="M3">
            <v>0</v>
          </cell>
          <cell r="N3">
            <v>99</v>
          </cell>
          <cell r="O3">
            <v>99</v>
          </cell>
          <cell r="P3">
            <v>14</v>
          </cell>
          <cell r="Q3">
            <v>85</v>
          </cell>
          <cell r="R3">
            <v>0</v>
          </cell>
          <cell r="S3">
            <v>0</v>
          </cell>
          <cell r="T3">
            <v>0</v>
          </cell>
          <cell r="U3">
            <v>0</v>
          </cell>
          <cell r="V3">
            <v>0</v>
          </cell>
          <cell r="W3">
            <v>0</v>
          </cell>
          <cell r="X3">
            <v>0</v>
          </cell>
          <cell r="Y3">
            <v>0</v>
          </cell>
          <cell r="Z3">
            <v>99</v>
          </cell>
          <cell r="AA3">
            <v>14.142857142857142</v>
          </cell>
          <cell r="AB3">
            <v>17.000000000000028</v>
          </cell>
          <cell r="AC3">
            <v>31.595744680851066</v>
          </cell>
          <cell r="AD3">
            <v>0</v>
          </cell>
          <cell r="AE3">
            <v>0</v>
          </cell>
          <cell r="AF3">
            <v>97.000000000000014</v>
          </cell>
          <cell r="AG3">
            <v>1.9999999999999998</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37.317073170731668</v>
          </cell>
          <cell r="BB3">
            <v>43.463414634146297</v>
          </cell>
          <cell r="BC3">
            <v>0</v>
          </cell>
          <cell r="BD3">
            <v>0</v>
          </cell>
          <cell r="BE3">
            <v>0</v>
          </cell>
          <cell r="BF3">
            <v>0</v>
          </cell>
          <cell r="BG3">
            <v>0</v>
          </cell>
          <cell r="BH3">
            <v>0</v>
          </cell>
          <cell r="BI3">
            <v>0</v>
          </cell>
          <cell r="BJ3">
            <v>2.7312306955555599</v>
          </cell>
          <cell r="BK3">
            <v>0</v>
          </cell>
          <cell r="BL3">
            <v>1</v>
          </cell>
          <cell r="BM3">
            <v>1</v>
          </cell>
          <cell r="BN3">
            <v>0</v>
          </cell>
        </row>
        <row r="4">
          <cell r="A4">
            <v>436</v>
          </cell>
          <cell r="B4">
            <v>124534</v>
          </cell>
          <cell r="C4">
            <v>9352007</v>
          </cell>
          <cell r="D4" t="str">
            <v>Elmswell Community Primary School</v>
          </cell>
          <cell r="E4" t="str">
            <v>Primary</v>
          </cell>
          <cell r="F4">
            <v>0</v>
          </cell>
          <cell r="G4">
            <v>1</v>
          </cell>
          <cell r="H4">
            <v>0</v>
          </cell>
          <cell r="I4">
            <v>0</v>
          </cell>
          <cell r="J4">
            <v>7</v>
          </cell>
          <cell r="K4">
            <v>0</v>
          </cell>
          <cell r="L4">
            <v>0</v>
          </cell>
          <cell r="M4">
            <v>0</v>
          </cell>
          <cell r="N4">
            <v>284</v>
          </cell>
          <cell r="O4">
            <v>284</v>
          </cell>
          <cell r="P4">
            <v>44</v>
          </cell>
          <cell r="Q4">
            <v>240</v>
          </cell>
          <cell r="R4">
            <v>0</v>
          </cell>
          <cell r="S4">
            <v>0</v>
          </cell>
          <cell r="T4">
            <v>0</v>
          </cell>
          <cell r="U4">
            <v>0</v>
          </cell>
          <cell r="V4">
            <v>0</v>
          </cell>
          <cell r="W4">
            <v>0</v>
          </cell>
          <cell r="X4">
            <v>0</v>
          </cell>
          <cell r="Y4">
            <v>0</v>
          </cell>
          <cell r="Z4">
            <v>284</v>
          </cell>
          <cell r="AA4">
            <v>40.571428571428569</v>
          </cell>
          <cell r="AB4">
            <v>21.000000000000004</v>
          </cell>
          <cell r="AC4">
            <v>31.323529411764707</v>
          </cell>
          <cell r="AD4">
            <v>0</v>
          </cell>
          <cell r="AE4">
            <v>0</v>
          </cell>
          <cell r="AF4">
            <v>284</v>
          </cell>
          <cell r="AG4">
            <v>0</v>
          </cell>
          <cell r="AH4">
            <v>0</v>
          </cell>
          <cell r="AI4">
            <v>0</v>
          </cell>
          <cell r="AJ4">
            <v>0</v>
          </cell>
          <cell r="AK4">
            <v>0</v>
          </cell>
          <cell r="AL4">
            <v>0</v>
          </cell>
          <cell r="AM4">
            <v>0</v>
          </cell>
          <cell r="AN4">
            <v>0</v>
          </cell>
          <cell r="AO4">
            <v>0</v>
          </cell>
          <cell r="AP4">
            <v>0</v>
          </cell>
          <cell r="AQ4">
            <v>0</v>
          </cell>
          <cell r="AR4">
            <v>0</v>
          </cell>
          <cell r="AS4">
            <v>0</v>
          </cell>
          <cell r="AT4">
            <v>2.3666666666666658</v>
          </cell>
          <cell r="AU4">
            <v>2.3666666666666658</v>
          </cell>
          <cell r="AV4">
            <v>2.3666666666666658</v>
          </cell>
          <cell r="AW4">
            <v>0</v>
          </cell>
          <cell r="AX4">
            <v>0</v>
          </cell>
          <cell r="AY4">
            <v>0</v>
          </cell>
          <cell r="AZ4">
            <v>0</v>
          </cell>
          <cell r="BA4">
            <v>76.271186440678079</v>
          </cell>
          <cell r="BB4">
            <v>90.254237288135727</v>
          </cell>
          <cell r="BC4">
            <v>0</v>
          </cell>
          <cell r="BD4">
            <v>0</v>
          </cell>
          <cell r="BE4">
            <v>0</v>
          </cell>
          <cell r="BF4">
            <v>0</v>
          </cell>
          <cell r="BG4">
            <v>0</v>
          </cell>
          <cell r="BH4">
            <v>0</v>
          </cell>
          <cell r="BI4">
            <v>0</v>
          </cell>
          <cell r="BJ4">
            <v>1.40111585470588</v>
          </cell>
          <cell r="BK4">
            <v>0</v>
          </cell>
          <cell r="BL4">
            <v>0</v>
          </cell>
          <cell r="BM4">
            <v>1</v>
          </cell>
          <cell r="BN4">
            <v>0</v>
          </cell>
        </row>
        <row r="5">
          <cell r="A5">
            <v>443</v>
          </cell>
          <cell r="B5">
            <v>124536</v>
          </cell>
          <cell r="C5">
            <v>9352009</v>
          </cell>
          <cell r="D5" t="str">
            <v>Pot Kiln Primary School</v>
          </cell>
          <cell r="E5" t="str">
            <v>Primary</v>
          </cell>
          <cell r="F5">
            <v>0</v>
          </cell>
          <cell r="G5">
            <v>1</v>
          </cell>
          <cell r="H5">
            <v>0</v>
          </cell>
          <cell r="I5">
            <v>0</v>
          </cell>
          <cell r="J5">
            <v>7</v>
          </cell>
          <cell r="K5">
            <v>0</v>
          </cell>
          <cell r="L5">
            <v>0</v>
          </cell>
          <cell r="M5">
            <v>0</v>
          </cell>
          <cell r="N5">
            <v>306</v>
          </cell>
          <cell r="O5">
            <v>306</v>
          </cell>
          <cell r="P5">
            <v>44</v>
          </cell>
          <cell r="Q5">
            <v>262</v>
          </cell>
          <cell r="R5">
            <v>0</v>
          </cell>
          <cell r="S5">
            <v>0</v>
          </cell>
          <cell r="T5">
            <v>0</v>
          </cell>
          <cell r="U5">
            <v>0</v>
          </cell>
          <cell r="V5">
            <v>0</v>
          </cell>
          <cell r="W5">
            <v>0</v>
          </cell>
          <cell r="X5">
            <v>0</v>
          </cell>
          <cell r="Y5">
            <v>0</v>
          </cell>
          <cell r="Z5">
            <v>306</v>
          </cell>
          <cell r="AA5">
            <v>43.714285714285715</v>
          </cell>
          <cell r="AB5">
            <v>66.000000000000014</v>
          </cell>
          <cell r="AC5">
            <v>89.804347826086968</v>
          </cell>
          <cell r="AD5">
            <v>0</v>
          </cell>
          <cell r="AE5">
            <v>0</v>
          </cell>
          <cell r="AF5">
            <v>99.999999999999986</v>
          </cell>
          <cell r="AG5">
            <v>146</v>
          </cell>
          <cell r="AH5">
            <v>3</v>
          </cell>
          <cell r="AI5">
            <v>54.999999999999915</v>
          </cell>
          <cell r="AJ5">
            <v>0.99999999999999989</v>
          </cell>
          <cell r="AK5">
            <v>0.99999999999999989</v>
          </cell>
          <cell r="AL5">
            <v>0</v>
          </cell>
          <cell r="AM5">
            <v>0</v>
          </cell>
          <cell r="AN5">
            <v>0</v>
          </cell>
          <cell r="AO5">
            <v>0</v>
          </cell>
          <cell r="AP5">
            <v>0</v>
          </cell>
          <cell r="AQ5">
            <v>0</v>
          </cell>
          <cell r="AR5">
            <v>0</v>
          </cell>
          <cell r="AS5">
            <v>0</v>
          </cell>
          <cell r="AT5">
            <v>2.3358778625954191</v>
          </cell>
          <cell r="AU5">
            <v>7.0076335877862519</v>
          </cell>
          <cell r="AV5">
            <v>14.015267175572534</v>
          </cell>
          <cell r="AW5">
            <v>0</v>
          </cell>
          <cell r="AX5">
            <v>0</v>
          </cell>
          <cell r="AY5">
            <v>0</v>
          </cell>
          <cell r="AZ5">
            <v>2.2173913043478262</v>
          </cell>
          <cell r="BA5">
            <v>103.3671875</v>
          </cell>
          <cell r="BB5">
            <v>120.7265625</v>
          </cell>
          <cell r="BC5">
            <v>0</v>
          </cell>
          <cell r="BD5">
            <v>0</v>
          </cell>
          <cell r="BE5">
            <v>0</v>
          </cell>
          <cell r="BF5">
            <v>0</v>
          </cell>
          <cell r="BG5">
            <v>0</v>
          </cell>
          <cell r="BH5">
            <v>5.3999999999998707</v>
          </cell>
          <cell r="BI5">
            <v>0</v>
          </cell>
          <cell r="BJ5">
            <v>0.60444029333333305</v>
          </cell>
          <cell r="BK5">
            <v>0</v>
          </cell>
          <cell r="BL5">
            <v>0</v>
          </cell>
          <cell r="BM5">
            <v>1</v>
          </cell>
          <cell r="BN5">
            <v>0</v>
          </cell>
        </row>
        <row r="6">
          <cell r="A6">
            <v>451</v>
          </cell>
          <cell r="B6">
            <v>124537</v>
          </cell>
          <cell r="C6">
            <v>9352011</v>
          </cell>
          <cell r="D6" t="str">
            <v>New Cangle Community Primary School</v>
          </cell>
          <cell r="E6" t="str">
            <v>Primary</v>
          </cell>
          <cell r="F6">
            <v>0</v>
          </cell>
          <cell r="G6">
            <v>1</v>
          </cell>
          <cell r="H6">
            <v>0</v>
          </cell>
          <cell r="I6">
            <v>0</v>
          </cell>
          <cell r="J6">
            <v>7</v>
          </cell>
          <cell r="K6">
            <v>0</v>
          </cell>
          <cell r="L6">
            <v>0</v>
          </cell>
          <cell r="M6">
            <v>0</v>
          </cell>
          <cell r="N6">
            <v>203</v>
          </cell>
          <cell r="O6">
            <v>203</v>
          </cell>
          <cell r="P6">
            <v>30</v>
          </cell>
          <cell r="Q6">
            <v>173</v>
          </cell>
          <cell r="R6">
            <v>0</v>
          </cell>
          <cell r="S6">
            <v>0</v>
          </cell>
          <cell r="T6">
            <v>0</v>
          </cell>
          <cell r="U6">
            <v>0</v>
          </cell>
          <cell r="V6">
            <v>0</v>
          </cell>
          <cell r="W6">
            <v>0</v>
          </cell>
          <cell r="X6">
            <v>0</v>
          </cell>
          <cell r="Y6">
            <v>0</v>
          </cell>
          <cell r="Z6">
            <v>203</v>
          </cell>
          <cell r="AA6">
            <v>29</v>
          </cell>
          <cell r="AB6">
            <v>19.999999999999996</v>
          </cell>
          <cell r="AC6">
            <v>33.234513274336287</v>
          </cell>
          <cell r="AD6">
            <v>0</v>
          </cell>
          <cell r="AE6">
            <v>0</v>
          </cell>
          <cell r="AF6">
            <v>186</v>
          </cell>
          <cell r="AG6">
            <v>16.000000000000004</v>
          </cell>
          <cell r="AH6">
            <v>1.0000000000000007</v>
          </cell>
          <cell r="AI6">
            <v>0</v>
          </cell>
          <cell r="AJ6">
            <v>0</v>
          </cell>
          <cell r="AK6">
            <v>0</v>
          </cell>
          <cell r="AL6">
            <v>0</v>
          </cell>
          <cell r="AM6">
            <v>0</v>
          </cell>
          <cell r="AN6">
            <v>0</v>
          </cell>
          <cell r="AO6">
            <v>0</v>
          </cell>
          <cell r="AP6">
            <v>0</v>
          </cell>
          <cell r="AQ6">
            <v>0</v>
          </cell>
          <cell r="AR6">
            <v>0</v>
          </cell>
          <cell r="AS6">
            <v>0</v>
          </cell>
          <cell r="AT6">
            <v>1.1734104046242777</v>
          </cell>
          <cell r="AU6">
            <v>5.8670520231213787</v>
          </cell>
          <cell r="AV6">
            <v>7.0404624277456671</v>
          </cell>
          <cell r="AW6">
            <v>0</v>
          </cell>
          <cell r="AX6">
            <v>0</v>
          </cell>
          <cell r="AY6">
            <v>0</v>
          </cell>
          <cell r="AZ6">
            <v>0</v>
          </cell>
          <cell r="BA6">
            <v>64.372093023255829</v>
          </cell>
          <cell r="BB6">
            <v>75.534883720930253</v>
          </cell>
          <cell r="BC6">
            <v>0</v>
          </cell>
          <cell r="BD6">
            <v>0</v>
          </cell>
          <cell r="BE6">
            <v>0</v>
          </cell>
          <cell r="BF6">
            <v>0</v>
          </cell>
          <cell r="BG6">
            <v>0</v>
          </cell>
          <cell r="BH6">
            <v>0</v>
          </cell>
          <cell r="BI6">
            <v>0</v>
          </cell>
          <cell r="BJ6">
            <v>0.564123914184397</v>
          </cell>
          <cell r="BK6">
            <v>0</v>
          </cell>
          <cell r="BL6">
            <v>0</v>
          </cell>
          <cell r="BM6">
            <v>1</v>
          </cell>
          <cell r="BN6">
            <v>0</v>
          </cell>
        </row>
        <row r="7">
          <cell r="A7">
            <v>460</v>
          </cell>
          <cell r="B7">
            <v>124538</v>
          </cell>
          <cell r="C7">
            <v>9352012</v>
          </cell>
          <cell r="D7" t="str">
            <v>Hundon Community Primary School</v>
          </cell>
          <cell r="E7" t="str">
            <v>Primary</v>
          </cell>
          <cell r="F7">
            <v>0</v>
          </cell>
          <cell r="G7">
            <v>1</v>
          </cell>
          <cell r="H7">
            <v>0</v>
          </cell>
          <cell r="I7">
            <v>0</v>
          </cell>
          <cell r="J7">
            <v>7</v>
          </cell>
          <cell r="K7">
            <v>0</v>
          </cell>
          <cell r="L7">
            <v>0</v>
          </cell>
          <cell r="M7">
            <v>0</v>
          </cell>
          <cell r="N7">
            <v>84</v>
          </cell>
          <cell r="O7">
            <v>84</v>
          </cell>
          <cell r="P7">
            <v>7</v>
          </cell>
          <cell r="Q7">
            <v>77</v>
          </cell>
          <cell r="R7">
            <v>0</v>
          </cell>
          <cell r="S7">
            <v>0</v>
          </cell>
          <cell r="T7">
            <v>0</v>
          </cell>
          <cell r="U7">
            <v>0</v>
          </cell>
          <cell r="V7">
            <v>0</v>
          </cell>
          <cell r="W7">
            <v>0</v>
          </cell>
          <cell r="X7">
            <v>0</v>
          </cell>
          <cell r="Y7">
            <v>0</v>
          </cell>
          <cell r="Z7">
            <v>84</v>
          </cell>
          <cell r="AA7">
            <v>12</v>
          </cell>
          <cell r="AB7">
            <v>5.9999999999999973</v>
          </cell>
          <cell r="AC7">
            <v>9.1304347826086953</v>
          </cell>
          <cell r="AD7">
            <v>0</v>
          </cell>
          <cell r="AE7">
            <v>0</v>
          </cell>
          <cell r="AF7">
            <v>80.999999999999972</v>
          </cell>
          <cell r="AG7">
            <v>2.9999999999999987</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26.69333333333336</v>
          </cell>
          <cell r="BB7">
            <v>29.120000000000029</v>
          </cell>
          <cell r="BC7">
            <v>0</v>
          </cell>
          <cell r="BD7">
            <v>0</v>
          </cell>
          <cell r="BE7">
            <v>0</v>
          </cell>
          <cell r="BF7">
            <v>0</v>
          </cell>
          <cell r="BG7">
            <v>0</v>
          </cell>
          <cell r="BH7">
            <v>0</v>
          </cell>
          <cell r="BI7">
            <v>0</v>
          </cell>
          <cell r="BJ7">
            <v>2.2961872266666701</v>
          </cell>
          <cell r="BK7">
            <v>0</v>
          </cell>
          <cell r="BL7">
            <v>1</v>
          </cell>
          <cell r="BM7">
            <v>1</v>
          </cell>
          <cell r="BN7">
            <v>0</v>
          </cell>
        </row>
        <row r="8">
          <cell r="A8">
            <v>466</v>
          </cell>
          <cell r="B8">
            <v>124539</v>
          </cell>
          <cell r="C8">
            <v>9352013</v>
          </cell>
          <cell r="D8" t="str">
            <v>Lakenheath Community Primary School</v>
          </cell>
          <cell r="E8" t="str">
            <v>Primary</v>
          </cell>
          <cell r="F8">
            <v>0</v>
          </cell>
          <cell r="G8">
            <v>1</v>
          </cell>
          <cell r="H8">
            <v>0</v>
          </cell>
          <cell r="I8">
            <v>0</v>
          </cell>
          <cell r="J8">
            <v>7</v>
          </cell>
          <cell r="K8">
            <v>0</v>
          </cell>
          <cell r="L8">
            <v>0</v>
          </cell>
          <cell r="M8">
            <v>0</v>
          </cell>
          <cell r="N8">
            <v>288</v>
          </cell>
          <cell r="O8">
            <v>288</v>
          </cell>
          <cell r="P8">
            <v>45</v>
          </cell>
          <cell r="Q8">
            <v>243</v>
          </cell>
          <cell r="R8">
            <v>0</v>
          </cell>
          <cell r="S8">
            <v>0</v>
          </cell>
          <cell r="T8">
            <v>0</v>
          </cell>
          <cell r="U8">
            <v>0</v>
          </cell>
          <cell r="V8">
            <v>0</v>
          </cell>
          <cell r="W8">
            <v>0</v>
          </cell>
          <cell r="X8">
            <v>0</v>
          </cell>
          <cell r="Y8">
            <v>0</v>
          </cell>
          <cell r="Z8">
            <v>288</v>
          </cell>
          <cell r="AA8">
            <v>41.142857142857146</v>
          </cell>
          <cell r="AB8">
            <v>28.999999999999872</v>
          </cell>
          <cell r="AC8">
            <v>65.454545454545453</v>
          </cell>
          <cell r="AD8">
            <v>0</v>
          </cell>
          <cell r="AE8">
            <v>0</v>
          </cell>
          <cell r="AF8">
            <v>286.00000000000011</v>
          </cell>
          <cell r="AG8">
            <v>1.9999999999999987</v>
          </cell>
          <cell r="AH8">
            <v>0</v>
          </cell>
          <cell r="AI8">
            <v>0</v>
          </cell>
          <cell r="AJ8">
            <v>0</v>
          </cell>
          <cell r="AK8">
            <v>0</v>
          </cell>
          <cell r="AL8">
            <v>0</v>
          </cell>
          <cell r="AM8">
            <v>0</v>
          </cell>
          <cell r="AN8">
            <v>0</v>
          </cell>
          <cell r="AO8">
            <v>0</v>
          </cell>
          <cell r="AP8">
            <v>0</v>
          </cell>
          <cell r="AQ8">
            <v>0</v>
          </cell>
          <cell r="AR8">
            <v>0</v>
          </cell>
          <cell r="AS8">
            <v>0</v>
          </cell>
          <cell r="AT8">
            <v>2.3703703703703707</v>
          </cell>
          <cell r="AU8">
            <v>4.7407407407407289</v>
          </cell>
          <cell r="AV8">
            <v>4.7407407407407289</v>
          </cell>
          <cell r="AW8">
            <v>0</v>
          </cell>
          <cell r="AX8">
            <v>0</v>
          </cell>
          <cell r="AY8">
            <v>0</v>
          </cell>
          <cell r="AZ8">
            <v>0</v>
          </cell>
          <cell r="BA8">
            <v>83.402542372881385</v>
          </cell>
          <cell r="BB8">
            <v>98.847457627118686</v>
          </cell>
          <cell r="BC8">
            <v>0</v>
          </cell>
          <cell r="BD8">
            <v>0</v>
          </cell>
          <cell r="BE8">
            <v>0</v>
          </cell>
          <cell r="BF8">
            <v>0</v>
          </cell>
          <cell r="BG8">
            <v>0</v>
          </cell>
          <cell r="BH8">
            <v>0</v>
          </cell>
          <cell r="BI8">
            <v>0</v>
          </cell>
          <cell r="BJ8">
            <v>3.1986511961722499</v>
          </cell>
          <cell r="BK8">
            <v>0</v>
          </cell>
          <cell r="BL8">
            <v>0</v>
          </cell>
          <cell r="BM8">
            <v>1</v>
          </cell>
          <cell r="BN8">
            <v>0</v>
          </cell>
        </row>
        <row r="9">
          <cell r="A9">
            <v>467</v>
          </cell>
          <cell r="B9">
            <v>124540</v>
          </cell>
          <cell r="C9">
            <v>9352015</v>
          </cell>
          <cell r="D9" t="str">
            <v>Lavenham Community Primary School</v>
          </cell>
          <cell r="E9" t="str">
            <v>Primary</v>
          </cell>
          <cell r="F9">
            <v>0</v>
          </cell>
          <cell r="G9">
            <v>1</v>
          </cell>
          <cell r="H9">
            <v>0</v>
          </cell>
          <cell r="I9">
            <v>0</v>
          </cell>
          <cell r="J9">
            <v>7</v>
          </cell>
          <cell r="K9">
            <v>0</v>
          </cell>
          <cell r="L9">
            <v>0</v>
          </cell>
          <cell r="M9">
            <v>0</v>
          </cell>
          <cell r="N9">
            <v>109</v>
          </cell>
          <cell r="O9">
            <v>109</v>
          </cell>
          <cell r="P9">
            <v>16</v>
          </cell>
          <cell r="Q9">
            <v>93</v>
          </cell>
          <cell r="R9">
            <v>0</v>
          </cell>
          <cell r="S9">
            <v>0</v>
          </cell>
          <cell r="T9">
            <v>0</v>
          </cell>
          <cell r="U9">
            <v>0</v>
          </cell>
          <cell r="V9">
            <v>0</v>
          </cell>
          <cell r="W9">
            <v>0</v>
          </cell>
          <cell r="X9">
            <v>0</v>
          </cell>
          <cell r="Y9">
            <v>0</v>
          </cell>
          <cell r="Z9">
            <v>109</v>
          </cell>
          <cell r="AA9">
            <v>15.571428571428571</v>
          </cell>
          <cell r="AB9">
            <v>7.9999999999999956</v>
          </cell>
          <cell r="AC9">
            <v>11.101851851851851</v>
          </cell>
          <cell r="AD9">
            <v>0</v>
          </cell>
          <cell r="AE9">
            <v>0</v>
          </cell>
          <cell r="AF9">
            <v>104.00000000000006</v>
          </cell>
          <cell r="AG9">
            <v>0</v>
          </cell>
          <cell r="AH9">
            <v>0</v>
          </cell>
          <cell r="AI9">
            <v>4.9999999999999973</v>
          </cell>
          <cell r="AJ9">
            <v>0</v>
          </cell>
          <cell r="AK9">
            <v>0</v>
          </cell>
          <cell r="AL9">
            <v>0</v>
          </cell>
          <cell r="AM9">
            <v>0</v>
          </cell>
          <cell r="AN9">
            <v>0</v>
          </cell>
          <cell r="AO9">
            <v>0</v>
          </cell>
          <cell r="AP9">
            <v>0</v>
          </cell>
          <cell r="AQ9">
            <v>0</v>
          </cell>
          <cell r="AR9">
            <v>0</v>
          </cell>
          <cell r="AS9">
            <v>0</v>
          </cell>
          <cell r="AT9">
            <v>1.1720430107526869</v>
          </cell>
          <cell r="AU9">
            <v>1.1720430107526869</v>
          </cell>
          <cell r="AV9">
            <v>1.1720430107526869</v>
          </cell>
          <cell r="AW9">
            <v>0</v>
          </cell>
          <cell r="AX9">
            <v>0</v>
          </cell>
          <cell r="AY9">
            <v>0</v>
          </cell>
          <cell r="AZ9">
            <v>0</v>
          </cell>
          <cell r="BA9">
            <v>18.395604395604412</v>
          </cell>
          <cell r="BB9">
            <v>21.56043956043958</v>
          </cell>
          <cell r="BC9">
            <v>0</v>
          </cell>
          <cell r="BD9">
            <v>0</v>
          </cell>
          <cell r="BE9">
            <v>0</v>
          </cell>
          <cell r="BF9">
            <v>0</v>
          </cell>
          <cell r="BG9">
            <v>0</v>
          </cell>
          <cell r="BH9">
            <v>0</v>
          </cell>
          <cell r="BI9">
            <v>0</v>
          </cell>
          <cell r="BJ9">
            <v>2.9171769663366298</v>
          </cell>
          <cell r="BK9">
            <v>0</v>
          </cell>
          <cell r="BL9">
            <v>1</v>
          </cell>
          <cell r="BM9">
            <v>1</v>
          </cell>
          <cell r="BN9">
            <v>0</v>
          </cell>
        </row>
        <row r="10">
          <cell r="A10">
            <v>508</v>
          </cell>
          <cell r="B10">
            <v>140623</v>
          </cell>
          <cell r="C10">
            <v>9352016</v>
          </cell>
          <cell r="D10" t="str">
            <v>Trinity Church of England Voluntary Aided Primary School</v>
          </cell>
          <cell r="E10" t="str">
            <v>Primary</v>
          </cell>
          <cell r="F10">
            <v>0</v>
          </cell>
          <cell r="G10">
            <v>1</v>
          </cell>
          <cell r="H10">
            <v>0</v>
          </cell>
          <cell r="I10">
            <v>0</v>
          </cell>
          <cell r="J10">
            <v>6</v>
          </cell>
          <cell r="K10">
            <v>0</v>
          </cell>
          <cell r="L10">
            <v>0</v>
          </cell>
          <cell r="M10">
            <v>0</v>
          </cell>
          <cell r="N10">
            <v>134.25</v>
          </cell>
          <cell r="O10">
            <v>134.25</v>
          </cell>
          <cell r="P10">
            <v>26.25</v>
          </cell>
          <cell r="Q10">
            <v>108</v>
          </cell>
          <cell r="R10">
            <v>0</v>
          </cell>
          <cell r="S10">
            <v>0</v>
          </cell>
          <cell r="T10">
            <v>0</v>
          </cell>
          <cell r="U10">
            <v>0</v>
          </cell>
          <cell r="V10">
            <v>0</v>
          </cell>
          <cell r="W10">
            <v>0</v>
          </cell>
          <cell r="X10">
            <v>0</v>
          </cell>
          <cell r="Y10">
            <v>0</v>
          </cell>
          <cell r="Z10">
            <v>134.25</v>
          </cell>
          <cell r="AA10">
            <v>22.375</v>
          </cell>
          <cell r="AB10">
            <v>14.752747252747268</v>
          </cell>
          <cell r="AC10">
            <v>15.691558441558442</v>
          </cell>
          <cell r="AD10">
            <v>0</v>
          </cell>
          <cell r="AE10">
            <v>0</v>
          </cell>
          <cell r="AF10">
            <v>109.17032967032964</v>
          </cell>
          <cell r="AG10">
            <v>2.9505494505494534</v>
          </cell>
          <cell r="AH10">
            <v>0</v>
          </cell>
          <cell r="AI10">
            <v>22.129120879120901</v>
          </cell>
          <cell r="AJ10">
            <v>0</v>
          </cell>
          <cell r="AK10">
            <v>0</v>
          </cell>
          <cell r="AL10">
            <v>0</v>
          </cell>
          <cell r="AM10">
            <v>0</v>
          </cell>
          <cell r="AN10">
            <v>0</v>
          </cell>
          <cell r="AO10">
            <v>0</v>
          </cell>
          <cell r="AP10">
            <v>0</v>
          </cell>
          <cell r="AQ10">
            <v>0</v>
          </cell>
          <cell r="AR10">
            <v>0</v>
          </cell>
          <cell r="AS10">
            <v>0</v>
          </cell>
          <cell r="AT10">
            <v>3.9485294117647123</v>
          </cell>
          <cell r="AU10">
            <v>3.9485294117647123</v>
          </cell>
          <cell r="AV10">
            <v>5.9227941176470544</v>
          </cell>
          <cell r="AW10">
            <v>0</v>
          </cell>
          <cell r="AX10">
            <v>0</v>
          </cell>
          <cell r="AY10">
            <v>0</v>
          </cell>
          <cell r="AZ10">
            <v>0</v>
          </cell>
          <cell r="BA10">
            <v>18.276923076923051</v>
          </cell>
          <cell r="BB10">
            <v>22.719230769230737</v>
          </cell>
          <cell r="BC10">
            <v>0</v>
          </cell>
          <cell r="BD10">
            <v>0</v>
          </cell>
          <cell r="BE10">
            <v>0</v>
          </cell>
          <cell r="BF10">
            <v>0</v>
          </cell>
          <cell r="BG10">
            <v>0</v>
          </cell>
          <cell r="BH10">
            <v>0</v>
          </cell>
          <cell r="BI10">
            <v>0</v>
          </cell>
          <cell r="BJ10">
            <v>0.45771000000000001</v>
          </cell>
          <cell r="BK10">
            <v>0</v>
          </cell>
          <cell r="BL10">
            <v>0</v>
          </cell>
          <cell r="BM10">
            <v>1</v>
          </cell>
          <cell r="BN10">
            <v>0</v>
          </cell>
        </row>
        <row r="11">
          <cell r="A11">
            <v>479</v>
          </cell>
          <cell r="B11">
            <v>124543</v>
          </cell>
          <cell r="C11">
            <v>9352020</v>
          </cell>
          <cell r="D11" t="str">
            <v>Nayland Primary School</v>
          </cell>
          <cell r="E11" t="str">
            <v>Primary</v>
          </cell>
          <cell r="F11">
            <v>0</v>
          </cell>
          <cell r="G11">
            <v>1</v>
          </cell>
          <cell r="H11">
            <v>0</v>
          </cell>
          <cell r="I11">
            <v>0</v>
          </cell>
          <cell r="J11">
            <v>7</v>
          </cell>
          <cell r="K11">
            <v>0</v>
          </cell>
          <cell r="L11">
            <v>0</v>
          </cell>
          <cell r="M11">
            <v>0</v>
          </cell>
          <cell r="N11">
            <v>202</v>
          </cell>
          <cell r="O11">
            <v>202</v>
          </cell>
          <cell r="P11">
            <v>28</v>
          </cell>
          <cell r="Q11">
            <v>174</v>
          </cell>
          <cell r="R11">
            <v>0</v>
          </cell>
          <cell r="S11">
            <v>0</v>
          </cell>
          <cell r="T11">
            <v>0</v>
          </cell>
          <cell r="U11">
            <v>0</v>
          </cell>
          <cell r="V11">
            <v>0</v>
          </cell>
          <cell r="W11">
            <v>0</v>
          </cell>
          <cell r="X11">
            <v>0</v>
          </cell>
          <cell r="Y11">
            <v>0</v>
          </cell>
          <cell r="Z11">
            <v>202</v>
          </cell>
          <cell r="AA11">
            <v>28.857142857142858</v>
          </cell>
          <cell r="AB11">
            <v>5.0000000000000098</v>
          </cell>
          <cell r="AC11">
            <v>6.8309178743961345</v>
          </cell>
          <cell r="AD11">
            <v>0</v>
          </cell>
          <cell r="AE11">
            <v>0</v>
          </cell>
          <cell r="AF11">
            <v>201</v>
          </cell>
          <cell r="AG11">
            <v>0</v>
          </cell>
          <cell r="AH11">
            <v>0.99999999999999989</v>
          </cell>
          <cell r="AI11">
            <v>0</v>
          </cell>
          <cell r="AJ11">
            <v>0</v>
          </cell>
          <cell r="AK11">
            <v>0</v>
          </cell>
          <cell r="AL11">
            <v>0</v>
          </cell>
          <cell r="AM11">
            <v>0</v>
          </cell>
          <cell r="AN11">
            <v>0</v>
          </cell>
          <cell r="AO11">
            <v>0</v>
          </cell>
          <cell r="AP11">
            <v>0</v>
          </cell>
          <cell r="AQ11">
            <v>0</v>
          </cell>
          <cell r="AR11">
            <v>0</v>
          </cell>
          <cell r="AS11">
            <v>0</v>
          </cell>
          <cell r="AT11">
            <v>1.1609195402298853</v>
          </cell>
          <cell r="AU11">
            <v>2.3218390804597662</v>
          </cell>
          <cell r="AV11">
            <v>2.3218390804597662</v>
          </cell>
          <cell r="AW11">
            <v>0</v>
          </cell>
          <cell r="AX11">
            <v>0</v>
          </cell>
          <cell r="AY11">
            <v>0</v>
          </cell>
          <cell r="AZ11">
            <v>0</v>
          </cell>
          <cell r="BA11">
            <v>61.052631578947349</v>
          </cell>
          <cell r="BB11">
            <v>70.877192982456108</v>
          </cell>
          <cell r="BC11">
            <v>0</v>
          </cell>
          <cell r="BD11">
            <v>0</v>
          </cell>
          <cell r="BE11">
            <v>0</v>
          </cell>
          <cell r="BF11">
            <v>0</v>
          </cell>
          <cell r="BG11">
            <v>0</v>
          </cell>
          <cell r="BH11">
            <v>0</v>
          </cell>
          <cell r="BI11">
            <v>0</v>
          </cell>
          <cell r="BJ11">
            <v>1.8439332624060101</v>
          </cell>
          <cell r="BK11">
            <v>0</v>
          </cell>
          <cell r="BL11">
            <v>0</v>
          </cell>
          <cell r="BM11">
            <v>1</v>
          </cell>
          <cell r="BN11">
            <v>0</v>
          </cell>
        </row>
        <row r="12">
          <cell r="A12">
            <v>482</v>
          </cell>
          <cell r="B12">
            <v>124544</v>
          </cell>
          <cell r="C12">
            <v>9352021</v>
          </cell>
          <cell r="D12" t="str">
            <v>Exning Primary School</v>
          </cell>
          <cell r="E12" t="str">
            <v>Primary</v>
          </cell>
          <cell r="F12">
            <v>0</v>
          </cell>
          <cell r="G12">
            <v>1</v>
          </cell>
          <cell r="H12">
            <v>0</v>
          </cell>
          <cell r="I12">
            <v>0</v>
          </cell>
          <cell r="J12">
            <v>7</v>
          </cell>
          <cell r="K12">
            <v>0</v>
          </cell>
          <cell r="L12">
            <v>0</v>
          </cell>
          <cell r="M12">
            <v>0</v>
          </cell>
          <cell r="N12">
            <v>208</v>
          </cell>
          <cell r="O12">
            <v>208</v>
          </cell>
          <cell r="P12">
            <v>30</v>
          </cell>
          <cell r="Q12">
            <v>178</v>
          </cell>
          <cell r="R12">
            <v>0</v>
          </cell>
          <cell r="S12">
            <v>0</v>
          </cell>
          <cell r="T12">
            <v>0</v>
          </cell>
          <cell r="U12">
            <v>0</v>
          </cell>
          <cell r="V12">
            <v>0</v>
          </cell>
          <cell r="W12">
            <v>0</v>
          </cell>
          <cell r="X12">
            <v>0</v>
          </cell>
          <cell r="Y12">
            <v>0</v>
          </cell>
          <cell r="Z12">
            <v>208</v>
          </cell>
          <cell r="AA12">
            <v>29.714285714285715</v>
          </cell>
          <cell r="AB12">
            <v>9.0000000000000071</v>
          </cell>
          <cell r="AC12">
            <v>21.517241379310345</v>
          </cell>
          <cell r="AD12">
            <v>0</v>
          </cell>
          <cell r="AE12">
            <v>0</v>
          </cell>
          <cell r="AF12">
            <v>205</v>
          </cell>
          <cell r="AG12">
            <v>2.9999999999999951</v>
          </cell>
          <cell r="AH12">
            <v>0</v>
          </cell>
          <cell r="AI12">
            <v>0</v>
          </cell>
          <cell r="AJ12">
            <v>0</v>
          </cell>
          <cell r="AK12">
            <v>0</v>
          </cell>
          <cell r="AL12">
            <v>0</v>
          </cell>
          <cell r="AM12">
            <v>0</v>
          </cell>
          <cell r="AN12">
            <v>0</v>
          </cell>
          <cell r="AO12">
            <v>0</v>
          </cell>
          <cell r="AP12">
            <v>0</v>
          </cell>
          <cell r="AQ12">
            <v>0</v>
          </cell>
          <cell r="AR12">
            <v>0</v>
          </cell>
          <cell r="AS12">
            <v>0</v>
          </cell>
          <cell r="AT12">
            <v>2.3370786516853981</v>
          </cell>
          <cell r="AU12">
            <v>3.5056179775280976</v>
          </cell>
          <cell r="AV12">
            <v>4.6741573033707962</v>
          </cell>
          <cell r="AW12">
            <v>0</v>
          </cell>
          <cell r="AX12">
            <v>0</v>
          </cell>
          <cell r="AY12">
            <v>0</v>
          </cell>
          <cell r="AZ12">
            <v>0</v>
          </cell>
          <cell r="BA12">
            <v>42.72</v>
          </cell>
          <cell r="BB12">
            <v>49.92</v>
          </cell>
          <cell r="BC12">
            <v>0</v>
          </cell>
          <cell r="BD12">
            <v>0</v>
          </cell>
          <cell r="BE12">
            <v>0</v>
          </cell>
          <cell r="BF12">
            <v>0</v>
          </cell>
          <cell r="BG12">
            <v>0</v>
          </cell>
          <cell r="BH12">
            <v>0</v>
          </cell>
          <cell r="BI12">
            <v>0</v>
          </cell>
          <cell r="BJ12">
            <v>1.1140713846560799</v>
          </cell>
          <cell r="BK12">
            <v>0</v>
          </cell>
          <cell r="BL12">
            <v>0</v>
          </cell>
          <cell r="BM12">
            <v>1</v>
          </cell>
          <cell r="BN12">
            <v>0</v>
          </cell>
        </row>
        <row r="13">
          <cell r="A13">
            <v>499</v>
          </cell>
          <cell r="B13">
            <v>124547</v>
          </cell>
          <cell r="C13">
            <v>9352026</v>
          </cell>
          <cell r="D13" t="str">
            <v>Stanton Community Primary School</v>
          </cell>
          <cell r="E13" t="str">
            <v>Primary</v>
          </cell>
          <cell r="F13">
            <v>0</v>
          </cell>
          <cell r="G13">
            <v>1</v>
          </cell>
          <cell r="H13">
            <v>0</v>
          </cell>
          <cell r="I13">
            <v>0</v>
          </cell>
          <cell r="J13">
            <v>7</v>
          </cell>
          <cell r="K13">
            <v>0</v>
          </cell>
          <cell r="L13">
            <v>0</v>
          </cell>
          <cell r="M13">
            <v>0</v>
          </cell>
          <cell r="N13">
            <v>199</v>
          </cell>
          <cell r="O13">
            <v>199</v>
          </cell>
          <cell r="P13">
            <v>30</v>
          </cell>
          <cell r="Q13">
            <v>169</v>
          </cell>
          <cell r="R13">
            <v>0</v>
          </cell>
          <cell r="S13">
            <v>0</v>
          </cell>
          <cell r="T13">
            <v>0</v>
          </cell>
          <cell r="U13">
            <v>0</v>
          </cell>
          <cell r="V13">
            <v>0</v>
          </cell>
          <cell r="W13">
            <v>0</v>
          </cell>
          <cell r="X13">
            <v>0</v>
          </cell>
          <cell r="Y13">
            <v>0</v>
          </cell>
          <cell r="Z13">
            <v>199</v>
          </cell>
          <cell r="AA13">
            <v>28.428571428571427</v>
          </cell>
          <cell r="AB13">
            <v>7.9999999999999947</v>
          </cell>
          <cell r="AC13">
            <v>37.492753623188406</v>
          </cell>
          <cell r="AD13">
            <v>0</v>
          </cell>
          <cell r="AE13">
            <v>0</v>
          </cell>
          <cell r="AF13">
            <v>199</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4.8067632850241546</v>
          </cell>
          <cell r="BA13">
            <v>57.707317073170671</v>
          </cell>
          <cell r="BB13">
            <v>67.951219512195053</v>
          </cell>
          <cell r="BC13">
            <v>0</v>
          </cell>
          <cell r="BD13">
            <v>0</v>
          </cell>
          <cell r="BE13">
            <v>0</v>
          </cell>
          <cell r="BF13">
            <v>0</v>
          </cell>
          <cell r="BG13">
            <v>0</v>
          </cell>
          <cell r="BH13">
            <v>2.0999999999999037</v>
          </cell>
          <cell r="BI13">
            <v>0</v>
          </cell>
          <cell r="BJ13">
            <v>1.62760613464912</v>
          </cell>
          <cell r="BK13">
            <v>0</v>
          </cell>
          <cell r="BL13">
            <v>0</v>
          </cell>
          <cell r="BM13">
            <v>1</v>
          </cell>
          <cell r="BN13">
            <v>0</v>
          </cell>
        </row>
        <row r="14">
          <cell r="A14">
            <v>415</v>
          </cell>
          <cell r="B14">
            <v>124550</v>
          </cell>
          <cell r="C14">
            <v>9352032</v>
          </cell>
          <cell r="D14" t="str">
            <v>Guildhall Feoffment Community Primary School</v>
          </cell>
          <cell r="E14" t="str">
            <v>Primary</v>
          </cell>
          <cell r="F14">
            <v>0</v>
          </cell>
          <cell r="G14">
            <v>1</v>
          </cell>
          <cell r="H14">
            <v>0</v>
          </cell>
          <cell r="I14">
            <v>0</v>
          </cell>
          <cell r="J14">
            <v>7</v>
          </cell>
          <cell r="K14">
            <v>0</v>
          </cell>
          <cell r="L14">
            <v>0</v>
          </cell>
          <cell r="M14">
            <v>0</v>
          </cell>
          <cell r="N14">
            <v>362</v>
          </cell>
          <cell r="O14">
            <v>362</v>
          </cell>
          <cell r="P14">
            <v>43</v>
          </cell>
          <cell r="Q14">
            <v>319</v>
          </cell>
          <cell r="R14">
            <v>0</v>
          </cell>
          <cell r="S14">
            <v>0</v>
          </cell>
          <cell r="T14">
            <v>0</v>
          </cell>
          <cell r="U14">
            <v>0</v>
          </cell>
          <cell r="V14">
            <v>0</v>
          </cell>
          <cell r="W14">
            <v>0</v>
          </cell>
          <cell r="X14">
            <v>0</v>
          </cell>
          <cell r="Y14">
            <v>0</v>
          </cell>
          <cell r="Z14">
            <v>362</v>
          </cell>
          <cell r="AA14">
            <v>51.714285714285715</v>
          </cell>
          <cell r="AB14">
            <v>34.000000000000014</v>
          </cell>
          <cell r="AC14">
            <v>48.525469168900806</v>
          </cell>
          <cell r="AD14">
            <v>0</v>
          </cell>
          <cell r="AE14">
            <v>0</v>
          </cell>
          <cell r="AF14">
            <v>288.79778393351819</v>
          </cell>
          <cell r="AG14">
            <v>63.174515235457164</v>
          </cell>
          <cell r="AH14">
            <v>0</v>
          </cell>
          <cell r="AI14">
            <v>10.027700831024912</v>
          </cell>
          <cell r="AJ14">
            <v>0</v>
          </cell>
          <cell r="AK14">
            <v>0</v>
          </cell>
          <cell r="AL14">
            <v>0</v>
          </cell>
          <cell r="AM14">
            <v>0</v>
          </cell>
          <cell r="AN14">
            <v>0</v>
          </cell>
          <cell r="AO14">
            <v>0</v>
          </cell>
          <cell r="AP14">
            <v>0</v>
          </cell>
          <cell r="AQ14">
            <v>0</v>
          </cell>
          <cell r="AR14">
            <v>0</v>
          </cell>
          <cell r="AS14">
            <v>0</v>
          </cell>
          <cell r="AT14">
            <v>10.310126582278462</v>
          </cell>
          <cell r="AU14">
            <v>20.620253164556964</v>
          </cell>
          <cell r="AV14">
            <v>26.348101265822795</v>
          </cell>
          <cell r="AW14">
            <v>0</v>
          </cell>
          <cell r="AX14">
            <v>0</v>
          </cell>
          <cell r="AY14">
            <v>0</v>
          </cell>
          <cell r="AZ14">
            <v>0.97050938337801607</v>
          </cell>
          <cell r="BA14">
            <v>107.5018315018315</v>
          </cell>
          <cell r="BB14">
            <v>121.992673992674</v>
          </cell>
          <cell r="BC14">
            <v>0</v>
          </cell>
          <cell r="BD14">
            <v>0</v>
          </cell>
          <cell r="BE14">
            <v>0</v>
          </cell>
          <cell r="BF14">
            <v>0</v>
          </cell>
          <cell r="BG14">
            <v>0</v>
          </cell>
          <cell r="BH14">
            <v>4.7999999999998932</v>
          </cell>
          <cell r="BI14">
            <v>0</v>
          </cell>
          <cell r="BJ14">
            <v>0.48170478024691399</v>
          </cell>
          <cell r="BK14">
            <v>0</v>
          </cell>
          <cell r="BL14">
            <v>0</v>
          </cell>
          <cell r="BM14">
            <v>1</v>
          </cell>
          <cell r="BN14">
            <v>0</v>
          </cell>
        </row>
        <row r="15">
          <cell r="A15">
            <v>424</v>
          </cell>
          <cell r="B15">
            <v>124552</v>
          </cell>
          <cell r="C15">
            <v>9352034</v>
          </cell>
          <cell r="D15" t="str">
            <v>Westgate Community Primary School</v>
          </cell>
          <cell r="E15" t="str">
            <v>Primary</v>
          </cell>
          <cell r="F15">
            <v>0</v>
          </cell>
          <cell r="G15">
            <v>1</v>
          </cell>
          <cell r="H15">
            <v>0</v>
          </cell>
          <cell r="I15">
            <v>0</v>
          </cell>
          <cell r="J15">
            <v>7</v>
          </cell>
          <cell r="K15">
            <v>0</v>
          </cell>
          <cell r="L15">
            <v>0</v>
          </cell>
          <cell r="M15">
            <v>0</v>
          </cell>
          <cell r="N15">
            <v>329</v>
          </cell>
          <cell r="O15">
            <v>329</v>
          </cell>
          <cell r="P15">
            <v>48</v>
          </cell>
          <cell r="Q15">
            <v>281</v>
          </cell>
          <cell r="R15">
            <v>0</v>
          </cell>
          <cell r="S15">
            <v>0</v>
          </cell>
          <cell r="T15">
            <v>0</v>
          </cell>
          <cell r="U15">
            <v>0</v>
          </cell>
          <cell r="V15">
            <v>0</v>
          </cell>
          <cell r="W15">
            <v>0</v>
          </cell>
          <cell r="X15">
            <v>0</v>
          </cell>
          <cell r="Y15">
            <v>0</v>
          </cell>
          <cell r="Z15">
            <v>329</v>
          </cell>
          <cell r="AA15">
            <v>47</v>
          </cell>
          <cell r="AB15">
            <v>58.999999999999851</v>
          </cell>
          <cell r="AC15">
            <v>104.2676923076923</v>
          </cell>
          <cell r="AD15">
            <v>0</v>
          </cell>
          <cell r="AE15">
            <v>0</v>
          </cell>
          <cell r="AF15">
            <v>201.99999999999997</v>
          </cell>
          <cell r="AG15">
            <v>118.99999999999984</v>
          </cell>
          <cell r="AH15">
            <v>0</v>
          </cell>
          <cell r="AI15">
            <v>8</v>
          </cell>
          <cell r="AJ15">
            <v>0</v>
          </cell>
          <cell r="AK15">
            <v>0</v>
          </cell>
          <cell r="AL15">
            <v>0</v>
          </cell>
          <cell r="AM15">
            <v>0</v>
          </cell>
          <cell r="AN15">
            <v>0</v>
          </cell>
          <cell r="AO15">
            <v>0</v>
          </cell>
          <cell r="AP15">
            <v>0</v>
          </cell>
          <cell r="AQ15">
            <v>0</v>
          </cell>
          <cell r="AR15">
            <v>0</v>
          </cell>
          <cell r="AS15">
            <v>0</v>
          </cell>
          <cell r="AT15">
            <v>4.683274021352327</v>
          </cell>
          <cell r="AU15">
            <v>10.537366548042712</v>
          </cell>
          <cell r="AV15">
            <v>15.220640569395005</v>
          </cell>
          <cell r="AW15">
            <v>0</v>
          </cell>
          <cell r="AX15">
            <v>0</v>
          </cell>
          <cell r="AY15">
            <v>0</v>
          </cell>
          <cell r="AZ15">
            <v>0</v>
          </cell>
          <cell r="BA15">
            <v>95.044117647058812</v>
          </cell>
          <cell r="BB15">
            <v>111.27941176470587</v>
          </cell>
          <cell r="BC15">
            <v>0</v>
          </cell>
          <cell r="BD15">
            <v>0</v>
          </cell>
          <cell r="BE15">
            <v>0</v>
          </cell>
          <cell r="BF15">
            <v>0</v>
          </cell>
          <cell r="BG15">
            <v>0</v>
          </cell>
          <cell r="BH15">
            <v>5.1000000000000307</v>
          </cell>
          <cell r="BI15">
            <v>0</v>
          </cell>
          <cell r="BJ15">
            <v>0.63834778394004299</v>
          </cell>
          <cell r="BK15">
            <v>0</v>
          </cell>
          <cell r="BL15">
            <v>0</v>
          </cell>
          <cell r="BM15">
            <v>1</v>
          </cell>
          <cell r="BN15">
            <v>0</v>
          </cell>
          <cell r="BO15">
            <v>13</v>
          </cell>
        </row>
        <row r="16">
          <cell r="A16">
            <v>422</v>
          </cell>
          <cell r="B16">
            <v>124553</v>
          </cell>
          <cell r="C16">
            <v>9352035</v>
          </cell>
          <cell r="D16" t="str">
            <v>Sexton's Manor Community Primary School</v>
          </cell>
          <cell r="E16" t="str">
            <v>Primary</v>
          </cell>
          <cell r="F16">
            <v>0</v>
          </cell>
          <cell r="G16">
            <v>1</v>
          </cell>
          <cell r="H16">
            <v>0</v>
          </cell>
          <cell r="I16">
            <v>0</v>
          </cell>
          <cell r="J16">
            <v>7</v>
          </cell>
          <cell r="K16">
            <v>0</v>
          </cell>
          <cell r="L16">
            <v>0</v>
          </cell>
          <cell r="M16">
            <v>0</v>
          </cell>
          <cell r="N16">
            <v>176</v>
          </cell>
          <cell r="O16">
            <v>176</v>
          </cell>
          <cell r="P16">
            <v>29</v>
          </cell>
          <cell r="Q16">
            <v>147</v>
          </cell>
          <cell r="R16">
            <v>0</v>
          </cell>
          <cell r="S16">
            <v>0</v>
          </cell>
          <cell r="T16">
            <v>0</v>
          </cell>
          <cell r="U16">
            <v>0</v>
          </cell>
          <cell r="V16">
            <v>0</v>
          </cell>
          <cell r="W16">
            <v>0</v>
          </cell>
          <cell r="X16">
            <v>0</v>
          </cell>
          <cell r="Y16">
            <v>0</v>
          </cell>
          <cell r="Z16">
            <v>176</v>
          </cell>
          <cell r="AA16">
            <v>25.142857142857142</v>
          </cell>
          <cell r="AB16">
            <v>12.000000000000004</v>
          </cell>
          <cell r="AC16">
            <v>26.148571428571429</v>
          </cell>
          <cell r="AD16">
            <v>0</v>
          </cell>
          <cell r="AE16">
            <v>0</v>
          </cell>
          <cell r="AF16">
            <v>128.99999999999991</v>
          </cell>
          <cell r="AG16">
            <v>34.999999999999936</v>
          </cell>
          <cell r="AH16">
            <v>0</v>
          </cell>
          <cell r="AI16">
            <v>12.000000000000004</v>
          </cell>
          <cell r="AJ16">
            <v>0</v>
          </cell>
          <cell r="AK16">
            <v>0</v>
          </cell>
          <cell r="AL16">
            <v>0</v>
          </cell>
          <cell r="AM16">
            <v>0</v>
          </cell>
          <cell r="AN16">
            <v>0</v>
          </cell>
          <cell r="AO16">
            <v>0</v>
          </cell>
          <cell r="AP16">
            <v>0</v>
          </cell>
          <cell r="AQ16">
            <v>0</v>
          </cell>
          <cell r="AR16">
            <v>0</v>
          </cell>
          <cell r="AS16">
            <v>0</v>
          </cell>
          <cell r="AT16">
            <v>2.3945578231292433</v>
          </cell>
          <cell r="AU16">
            <v>8.3809523809523778</v>
          </cell>
          <cell r="AV16">
            <v>9.5782312925170068</v>
          </cell>
          <cell r="AW16">
            <v>0</v>
          </cell>
          <cell r="AX16">
            <v>0</v>
          </cell>
          <cell r="AY16">
            <v>0</v>
          </cell>
          <cell r="AZ16">
            <v>1.0057142857142858</v>
          </cell>
          <cell r="BA16">
            <v>41.118881118881163</v>
          </cell>
          <cell r="BB16">
            <v>49.230769230769283</v>
          </cell>
          <cell r="BC16">
            <v>0</v>
          </cell>
          <cell r="BD16">
            <v>0</v>
          </cell>
          <cell r="BE16">
            <v>0</v>
          </cell>
          <cell r="BF16">
            <v>0</v>
          </cell>
          <cell r="BG16">
            <v>0</v>
          </cell>
          <cell r="BH16">
            <v>0</v>
          </cell>
          <cell r="BI16">
            <v>0</v>
          </cell>
          <cell r="BJ16">
            <v>0.73977909476744197</v>
          </cell>
          <cell r="BK16">
            <v>0</v>
          </cell>
          <cell r="BL16">
            <v>0</v>
          </cell>
          <cell r="BM16">
            <v>1</v>
          </cell>
          <cell r="BN16">
            <v>0</v>
          </cell>
        </row>
        <row r="17">
          <cell r="A17">
            <v>239</v>
          </cell>
          <cell r="B17">
            <v>124559</v>
          </cell>
          <cell r="C17">
            <v>9352042</v>
          </cell>
          <cell r="D17" t="str">
            <v>Hadleigh Community Primary School</v>
          </cell>
          <cell r="E17" t="str">
            <v>Primary</v>
          </cell>
          <cell r="F17">
            <v>0</v>
          </cell>
          <cell r="G17">
            <v>1</v>
          </cell>
          <cell r="H17">
            <v>0</v>
          </cell>
          <cell r="I17">
            <v>0</v>
          </cell>
          <cell r="J17">
            <v>7</v>
          </cell>
          <cell r="K17">
            <v>0</v>
          </cell>
          <cell r="L17">
            <v>0</v>
          </cell>
          <cell r="M17">
            <v>0</v>
          </cell>
          <cell r="N17">
            <v>509</v>
          </cell>
          <cell r="O17">
            <v>509</v>
          </cell>
          <cell r="P17">
            <v>66</v>
          </cell>
          <cell r="Q17">
            <v>443</v>
          </cell>
          <cell r="R17">
            <v>0</v>
          </cell>
          <cell r="S17">
            <v>0</v>
          </cell>
          <cell r="T17">
            <v>0</v>
          </cell>
          <cell r="U17">
            <v>0</v>
          </cell>
          <cell r="V17">
            <v>0</v>
          </cell>
          <cell r="W17">
            <v>0</v>
          </cell>
          <cell r="X17">
            <v>0</v>
          </cell>
          <cell r="Y17">
            <v>0</v>
          </cell>
          <cell r="Z17">
            <v>509</v>
          </cell>
          <cell r="AA17">
            <v>72.714285714285708</v>
          </cell>
          <cell r="AB17">
            <v>50.000000000000014</v>
          </cell>
          <cell r="AC17">
            <v>66.607421875</v>
          </cell>
          <cell r="AD17">
            <v>0</v>
          </cell>
          <cell r="AE17">
            <v>0</v>
          </cell>
          <cell r="AF17">
            <v>405.00000000000011</v>
          </cell>
          <cell r="AG17">
            <v>103.0000000000002</v>
          </cell>
          <cell r="AH17">
            <v>0</v>
          </cell>
          <cell r="AI17">
            <v>1.0000000000000022</v>
          </cell>
          <cell r="AJ17">
            <v>0</v>
          </cell>
          <cell r="AK17">
            <v>0</v>
          </cell>
          <cell r="AL17">
            <v>0</v>
          </cell>
          <cell r="AM17">
            <v>0</v>
          </cell>
          <cell r="AN17">
            <v>0</v>
          </cell>
          <cell r="AO17">
            <v>0</v>
          </cell>
          <cell r="AP17">
            <v>0</v>
          </cell>
          <cell r="AQ17">
            <v>0</v>
          </cell>
          <cell r="AR17">
            <v>0</v>
          </cell>
          <cell r="AS17">
            <v>0</v>
          </cell>
          <cell r="AT17">
            <v>4.5959367945823946</v>
          </cell>
          <cell r="AU17">
            <v>9.1918735891647891</v>
          </cell>
          <cell r="AV17">
            <v>11.489841986455961</v>
          </cell>
          <cell r="AW17">
            <v>0</v>
          </cell>
          <cell r="AX17">
            <v>0</v>
          </cell>
          <cell r="AY17">
            <v>0</v>
          </cell>
          <cell r="AZ17">
            <v>0</v>
          </cell>
          <cell r="BA17">
            <v>103.16438356164377</v>
          </cell>
          <cell r="BB17">
            <v>118.53424657534239</v>
          </cell>
          <cell r="BC17">
            <v>0</v>
          </cell>
          <cell r="BD17">
            <v>0</v>
          </cell>
          <cell r="BE17">
            <v>0</v>
          </cell>
          <cell r="BF17">
            <v>0</v>
          </cell>
          <cell r="BG17">
            <v>0</v>
          </cell>
          <cell r="BH17">
            <v>0</v>
          </cell>
          <cell r="BI17">
            <v>0</v>
          </cell>
          <cell r="BJ17">
            <v>0.68187663872548998</v>
          </cell>
          <cell r="BK17">
            <v>0</v>
          </cell>
          <cell r="BL17">
            <v>0</v>
          </cell>
          <cell r="BM17">
            <v>1</v>
          </cell>
          <cell r="BN17">
            <v>0</v>
          </cell>
        </row>
        <row r="18">
          <cell r="A18">
            <v>416</v>
          </cell>
          <cell r="B18">
            <v>124561</v>
          </cell>
          <cell r="C18">
            <v>9352045</v>
          </cell>
          <cell r="D18" t="str">
            <v>Hardwick Primary School</v>
          </cell>
          <cell r="E18" t="str">
            <v>Primary</v>
          </cell>
          <cell r="F18">
            <v>0</v>
          </cell>
          <cell r="G18">
            <v>1</v>
          </cell>
          <cell r="H18">
            <v>0</v>
          </cell>
          <cell r="I18">
            <v>0</v>
          </cell>
          <cell r="J18">
            <v>7</v>
          </cell>
          <cell r="K18">
            <v>0</v>
          </cell>
          <cell r="L18">
            <v>0</v>
          </cell>
          <cell r="M18">
            <v>0</v>
          </cell>
          <cell r="N18">
            <v>291</v>
          </cell>
          <cell r="O18">
            <v>291</v>
          </cell>
          <cell r="P18">
            <v>37</v>
          </cell>
          <cell r="Q18">
            <v>254</v>
          </cell>
          <cell r="R18">
            <v>0</v>
          </cell>
          <cell r="S18">
            <v>0</v>
          </cell>
          <cell r="T18">
            <v>0</v>
          </cell>
          <cell r="U18">
            <v>0</v>
          </cell>
          <cell r="V18">
            <v>0</v>
          </cell>
          <cell r="W18">
            <v>0</v>
          </cell>
          <cell r="X18">
            <v>0</v>
          </cell>
          <cell r="Y18">
            <v>0</v>
          </cell>
          <cell r="Z18">
            <v>291</v>
          </cell>
          <cell r="AA18">
            <v>41.571428571428569</v>
          </cell>
          <cell r="AB18">
            <v>26.000000000000004</v>
          </cell>
          <cell r="AC18">
            <v>34.838028169014081</v>
          </cell>
          <cell r="AD18">
            <v>0</v>
          </cell>
          <cell r="AE18">
            <v>0</v>
          </cell>
          <cell r="AF18">
            <v>276.00000000000011</v>
          </cell>
          <cell r="AG18">
            <v>10.000000000000007</v>
          </cell>
          <cell r="AH18">
            <v>1.0000000000000007</v>
          </cell>
          <cell r="AI18">
            <v>4.0000000000000142</v>
          </cell>
          <cell r="AJ18">
            <v>0</v>
          </cell>
          <cell r="AK18">
            <v>0</v>
          </cell>
          <cell r="AL18">
            <v>0</v>
          </cell>
          <cell r="AM18">
            <v>0</v>
          </cell>
          <cell r="AN18">
            <v>0</v>
          </cell>
          <cell r="AO18">
            <v>0</v>
          </cell>
          <cell r="AP18">
            <v>0</v>
          </cell>
          <cell r="AQ18">
            <v>0</v>
          </cell>
          <cell r="AR18">
            <v>0</v>
          </cell>
          <cell r="AS18">
            <v>0</v>
          </cell>
          <cell r="AT18">
            <v>3.4370078740157353</v>
          </cell>
          <cell r="AU18">
            <v>10.311023622047234</v>
          </cell>
          <cell r="AV18">
            <v>13.748031496062998</v>
          </cell>
          <cell r="AW18">
            <v>0</v>
          </cell>
          <cell r="AX18">
            <v>0</v>
          </cell>
          <cell r="AY18">
            <v>0</v>
          </cell>
          <cell r="AZ18">
            <v>0</v>
          </cell>
          <cell r="BA18">
            <v>78.719008264462857</v>
          </cell>
          <cell r="BB18">
            <v>90.185950413223196</v>
          </cell>
          <cell r="BC18">
            <v>0</v>
          </cell>
          <cell r="BD18">
            <v>0</v>
          </cell>
          <cell r="BE18">
            <v>0</v>
          </cell>
          <cell r="BF18">
            <v>0</v>
          </cell>
          <cell r="BG18">
            <v>0</v>
          </cell>
          <cell r="BH18">
            <v>0.90000000000010183</v>
          </cell>
          <cell r="BI18">
            <v>0</v>
          </cell>
          <cell r="BJ18">
            <v>0.79996093495145604</v>
          </cell>
          <cell r="BK18">
            <v>0</v>
          </cell>
          <cell r="BL18">
            <v>0</v>
          </cell>
          <cell r="BM18">
            <v>1</v>
          </cell>
          <cell r="BN18">
            <v>0</v>
          </cell>
          <cell r="BO18">
            <v>15</v>
          </cell>
        </row>
        <row r="19">
          <cell r="A19">
            <v>486</v>
          </cell>
          <cell r="B19">
            <v>124565</v>
          </cell>
          <cell r="C19">
            <v>9352055</v>
          </cell>
          <cell r="D19" t="str">
            <v>Paddocks Primary School</v>
          </cell>
          <cell r="E19" t="str">
            <v>Primary</v>
          </cell>
          <cell r="F19">
            <v>0</v>
          </cell>
          <cell r="G19">
            <v>1</v>
          </cell>
          <cell r="H19">
            <v>0</v>
          </cell>
          <cell r="I19">
            <v>0</v>
          </cell>
          <cell r="J19">
            <v>7</v>
          </cell>
          <cell r="K19">
            <v>0</v>
          </cell>
          <cell r="L19">
            <v>0</v>
          </cell>
          <cell r="M19">
            <v>0</v>
          </cell>
          <cell r="N19">
            <v>200</v>
          </cell>
          <cell r="O19">
            <v>200</v>
          </cell>
          <cell r="P19">
            <v>30</v>
          </cell>
          <cell r="Q19">
            <v>170</v>
          </cell>
          <cell r="R19">
            <v>0</v>
          </cell>
          <cell r="S19">
            <v>0</v>
          </cell>
          <cell r="T19">
            <v>0</v>
          </cell>
          <cell r="U19">
            <v>0</v>
          </cell>
          <cell r="V19">
            <v>0</v>
          </cell>
          <cell r="W19">
            <v>0</v>
          </cell>
          <cell r="X19">
            <v>0</v>
          </cell>
          <cell r="Y19">
            <v>0</v>
          </cell>
          <cell r="Z19">
            <v>200</v>
          </cell>
          <cell r="AA19">
            <v>28.571428571428573</v>
          </cell>
          <cell r="AB19">
            <v>14.000000000000002</v>
          </cell>
          <cell r="AC19">
            <v>28.000000000000004</v>
          </cell>
          <cell r="AD19">
            <v>0</v>
          </cell>
          <cell r="AE19">
            <v>0</v>
          </cell>
          <cell r="AF19">
            <v>180</v>
          </cell>
          <cell r="AG19">
            <v>20</v>
          </cell>
          <cell r="AH19">
            <v>0</v>
          </cell>
          <cell r="AI19">
            <v>0</v>
          </cell>
          <cell r="AJ19">
            <v>0</v>
          </cell>
          <cell r="AK19">
            <v>0</v>
          </cell>
          <cell r="AL19">
            <v>0</v>
          </cell>
          <cell r="AM19">
            <v>0</v>
          </cell>
          <cell r="AN19">
            <v>0</v>
          </cell>
          <cell r="AO19">
            <v>0</v>
          </cell>
          <cell r="AP19">
            <v>0</v>
          </cell>
          <cell r="AQ19">
            <v>0</v>
          </cell>
          <cell r="AR19">
            <v>0</v>
          </cell>
          <cell r="AS19">
            <v>0</v>
          </cell>
          <cell r="AT19">
            <v>4.7058823529411802</v>
          </cell>
          <cell r="AU19">
            <v>8.2352941176470598</v>
          </cell>
          <cell r="AV19">
            <v>14.11764705882352</v>
          </cell>
          <cell r="AW19">
            <v>0</v>
          </cell>
          <cell r="AX19">
            <v>0</v>
          </cell>
          <cell r="AY19">
            <v>0</v>
          </cell>
          <cell r="AZ19">
            <v>2</v>
          </cell>
          <cell r="BA19">
            <v>49.9375</v>
          </cell>
          <cell r="BB19">
            <v>58.75</v>
          </cell>
          <cell r="BC19">
            <v>0</v>
          </cell>
          <cell r="BD19">
            <v>0</v>
          </cell>
          <cell r="BE19">
            <v>0</v>
          </cell>
          <cell r="BF19">
            <v>0</v>
          </cell>
          <cell r="BG19">
            <v>0</v>
          </cell>
          <cell r="BH19">
            <v>1.9999999999999991</v>
          </cell>
          <cell r="BI19">
            <v>0</v>
          </cell>
          <cell r="BJ19">
            <v>0.39848121951219501</v>
          </cell>
          <cell r="BK19">
            <v>0</v>
          </cell>
          <cell r="BL19">
            <v>0</v>
          </cell>
          <cell r="BM19">
            <v>1</v>
          </cell>
          <cell r="BN19">
            <v>0</v>
          </cell>
        </row>
        <row r="20">
          <cell r="A20">
            <v>211</v>
          </cell>
          <cell r="B20">
            <v>124572</v>
          </cell>
          <cell r="C20">
            <v>9352066</v>
          </cell>
          <cell r="D20" t="str">
            <v>Bucklesham Primary School</v>
          </cell>
          <cell r="E20" t="str">
            <v>Primary</v>
          </cell>
          <cell r="F20">
            <v>0</v>
          </cell>
          <cell r="G20">
            <v>1</v>
          </cell>
          <cell r="H20">
            <v>0</v>
          </cell>
          <cell r="I20">
            <v>0</v>
          </cell>
          <cell r="J20">
            <v>7</v>
          </cell>
          <cell r="K20">
            <v>0</v>
          </cell>
          <cell r="L20">
            <v>0</v>
          </cell>
          <cell r="M20">
            <v>0</v>
          </cell>
          <cell r="N20">
            <v>98</v>
          </cell>
          <cell r="O20">
            <v>98</v>
          </cell>
          <cell r="P20">
            <v>10</v>
          </cell>
          <cell r="Q20">
            <v>88</v>
          </cell>
          <cell r="R20">
            <v>0</v>
          </cell>
          <cell r="S20">
            <v>0</v>
          </cell>
          <cell r="T20">
            <v>0</v>
          </cell>
          <cell r="U20">
            <v>0</v>
          </cell>
          <cell r="V20">
            <v>0</v>
          </cell>
          <cell r="W20">
            <v>0</v>
          </cell>
          <cell r="X20">
            <v>0</v>
          </cell>
          <cell r="Y20">
            <v>0</v>
          </cell>
          <cell r="Z20">
            <v>98</v>
          </cell>
          <cell r="AA20">
            <v>14</v>
          </cell>
          <cell r="AB20">
            <v>6.0000000000000036</v>
          </cell>
          <cell r="AC20">
            <v>8.7326732673267315</v>
          </cell>
          <cell r="AD20">
            <v>0</v>
          </cell>
          <cell r="AE20">
            <v>0</v>
          </cell>
          <cell r="AF20">
            <v>84.999999999999972</v>
          </cell>
          <cell r="AG20">
            <v>3.9999999999999956</v>
          </cell>
          <cell r="AH20">
            <v>3.9999999999999956</v>
          </cell>
          <cell r="AI20">
            <v>0</v>
          </cell>
          <cell r="AJ20">
            <v>4.9999999999999991</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19.000000000000007</v>
          </cell>
          <cell r="BB20">
            <v>21.159090909090917</v>
          </cell>
          <cell r="BC20">
            <v>0</v>
          </cell>
          <cell r="BD20">
            <v>0</v>
          </cell>
          <cell r="BE20">
            <v>0</v>
          </cell>
          <cell r="BF20">
            <v>0</v>
          </cell>
          <cell r="BG20">
            <v>0</v>
          </cell>
          <cell r="BH20">
            <v>0</v>
          </cell>
          <cell r="BI20">
            <v>0</v>
          </cell>
          <cell r="BJ20">
            <v>1.7505999410256401</v>
          </cell>
          <cell r="BK20">
            <v>0</v>
          </cell>
          <cell r="BL20">
            <v>0</v>
          </cell>
          <cell r="BM20">
            <v>1</v>
          </cell>
          <cell r="BN20">
            <v>0</v>
          </cell>
        </row>
        <row r="21">
          <cell r="A21">
            <v>19</v>
          </cell>
          <cell r="B21">
            <v>124574</v>
          </cell>
          <cell r="C21">
            <v>9352068</v>
          </cell>
          <cell r="D21" t="str">
            <v>Carlton Colville Primary School</v>
          </cell>
          <cell r="E21" t="str">
            <v>Primary</v>
          </cell>
          <cell r="F21">
            <v>0</v>
          </cell>
          <cell r="G21">
            <v>1</v>
          </cell>
          <cell r="H21">
            <v>0</v>
          </cell>
          <cell r="I21">
            <v>0</v>
          </cell>
          <cell r="J21">
            <v>7</v>
          </cell>
          <cell r="K21">
            <v>0</v>
          </cell>
          <cell r="L21">
            <v>0</v>
          </cell>
          <cell r="M21">
            <v>0</v>
          </cell>
          <cell r="N21">
            <v>417</v>
          </cell>
          <cell r="O21">
            <v>417</v>
          </cell>
          <cell r="P21">
            <v>56</v>
          </cell>
          <cell r="Q21">
            <v>361</v>
          </cell>
          <cell r="R21">
            <v>0</v>
          </cell>
          <cell r="S21">
            <v>0</v>
          </cell>
          <cell r="T21">
            <v>0</v>
          </cell>
          <cell r="U21">
            <v>0</v>
          </cell>
          <cell r="V21">
            <v>0</v>
          </cell>
          <cell r="W21">
            <v>0</v>
          </cell>
          <cell r="X21">
            <v>0</v>
          </cell>
          <cell r="Y21">
            <v>0</v>
          </cell>
          <cell r="Z21">
            <v>417</v>
          </cell>
          <cell r="AA21">
            <v>59.571428571428569</v>
          </cell>
          <cell r="AB21">
            <v>56.999999999999844</v>
          </cell>
          <cell r="AC21">
            <v>78.249406175771966</v>
          </cell>
          <cell r="AD21">
            <v>0</v>
          </cell>
          <cell r="AE21">
            <v>0</v>
          </cell>
          <cell r="AF21">
            <v>254.9999999999998</v>
          </cell>
          <cell r="AG21">
            <v>104.99999999999994</v>
          </cell>
          <cell r="AH21">
            <v>10.999999999999998</v>
          </cell>
          <cell r="AI21">
            <v>37.999999999999993</v>
          </cell>
          <cell r="AJ21">
            <v>4.9999999999999947</v>
          </cell>
          <cell r="AK21">
            <v>3.0000000000000013</v>
          </cell>
          <cell r="AL21">
            <v>0</v>
          </cell>
          <cell r="AM21">
            <v>0</v>
          </cell>
          <cell r="AN21">
            <v>0</v>
          </cell>
          <cell r="AO21">
            <v>0</v>
          </cell>
          <cell r="AP21">
            <v>0</v>
          </cell>
          <cell r="AQ21">
            <v>0</v>
          </cell>
          <cell r="AR21">
            <v>0</v>
          </cell>
          <cell r="AS21">
            <v>0</v>
          </cell>
          <cell r="AT21">
            <v>0</v>
          </cell>
          <cell r="AU21">
            <v>0</v>
          </cell>
          <cell r="AV21">
            <v>3.4653739612188348</v>
          </cell>
          <cell r="AW21">
            <v>0</v>
          </cell>
          <cell r="AX21">
            <v>0</v>
          </cell>
          <cell r="AY21">
            <v>0</v>
          </cell>
          <cell r="AZ21">
            <v>1.980997624703088</v>
          </cell>
          <cell r="BA21">
            <v>105.58495821727038</v>
          </cell>
          <cell r="BB21">
            <v>121.96378830083587</v>
          </cell>
          <cell r="BC21">
            <v>0</v>
          </cell>
          <cell r="BD21">
            <v>0</v>
          </cell>
          <cell r="BE21">
            <v>0</v>
          </cell>
          <cell r="BF21">
            <v>0</v>
          </cell>
          <cell r="BG21">
            <v>0</v>
          </cell>
          <cell r="BH21">
            <v>0</v>
          </cell>
          <cell r="BI21">
            <v>0</v>
          </cell>
          <cell r="BJ21">
            <v>0.91502070454545403</v>
          </cell>
          <cell r="BK21">
            <v>0</v>
          </cell>
          <cell r="BL21">
            <v>0</v>
          </cell>
          <cell r="BM21">
            <v>1</v>
          </cell>
          <cell r="BN21">
            <v>0</v>
          </cell>
        </row>
        <row r="22">
          <cell r="A22">
            <v>431</v>
          </cell>
          <cell r="B22">
            <v>124576</v>
          </cell>
          <cell r="C22">
            <v>9352070</v>
          </cell>
          <cell r="D22" t="str">
            <v>Combs Ford Primary School</v>
          </cell>
          <cell r="E22" t="str">
            <v>Primary</v>
          </cell>
          <cell r="F22">
            <v>0</v>
          </cell>
          <cell r="G22">
            <v>1</v>
          </cell>
          <cell r="H22">
            <v>0</v>
          </cell>
          <cell r="I22">
            <v>0</v>
          </cell>
          <cell r="J22">
            <v>7</v>
          </cell>
          <cell r="K22">
            <v>0</v>
          </cell>
          <cell r="L22">
            <v>0</v>
          </cell>
          <cell r="M22">
            <v>0</v>
          </cell>
          <cell r="N22">
            <v>389</v>
          </cell>
          <cell r="O22">
            <v>389</v>
          </cell>
          <cell r="P22">
            <v>60</v>
          </cell>
          <cell r="Q22">
            <v>329</v>
          </cell>
          <cell r="R22">
            <v>0</v>
          </cell>
          <cell r="S22">
            <v>0</v>
          </cell>
          <cell r="T22">
            <v>0</v>
          </cell>
          <cell r="U22">
            <v>0</v>
          </cell>
          <cell r="V22">
            <v>0</v>
          </cell>
          <cell r="W22">
            <v>0</v>
          </cell>
          <cell r="X22">
            <v>0</v>
          </cell>
          <cell r="Y22">
            <v>0</v>
          </cell>
          <cell r="Z22">
            <v>389</v>
          </cell>
          <cell r="AA22">
            <v>55.571428571428569</v>
          </cell>
          <cell r="AB22">
            <v>73.000000000000099</v>
          </cell>
          <cell r="AC22">
            <v>111.70277078085643</v>
          </cell>
          <cell r="AD22">
            <v>0</v>
          </cell>
          <cell r="AE22">
            <v>0</v>
          </cell>
          <cell r="AF22">
            <v>260.00000000000011</v>
          </cell>
          <cell r="AG22">
            <v>6.0000000000000027</v>
          </cell>
          <cell r="AH22">
            <v>9.0000000000000036</v>
          </cell>
          <cell r="AI22">
            <v>113.9999999999999</v>
          </cell>
          <cell r="AJ22">
            <v>0</v>
          </cell>
          <cell r="AK22">
            <v>0</v>
          </cell>
          <cell r="AL22">
            <v>0</v>
          </cell>
          <cell r="AM22">
            <v>0</v>
          </cell>
          <cell r="AN22">
            <v>0</v>
          </cell>
          <cell r="AO22">
            <v>0</v>
          </cell>
          <cell r="AP22">
            <v>0</v>
          </cell>
          <cell r="AQ22">
            <v>0</v>
          </cell>
          <cell r="AR22">
            <v>0</v>
          </cell>
          <cell r="AS22">
            <v>0</v>
          </cell>
          <cell r="AT22">
            <v>1.1823708206686929</v>
          </cell>
          <cell r="AU22">
            <v>2.3647416413373858</v>
          </cell>
          <cell r="AV22">
            <v>8.2765957446808702</v>
          </cell>
          <cell r="AW22">
            <v>0</v>
          </cell>
          <cell r="AX22">
            <v>0</v>
          </cell>
          <cell r="AY22">
            <v>0</v>
          </cell>
          <cell r="AZ22">
            <v>0</v>
          </cell>
          <cell r="BA22">
            <v>126.77064220183479</v>
          </cell>
          <cell r="BB22">
            <v>149.88990825688066</v>
          </cell>
          <cell r="BC22">
            <v>0</v>
          </cell>
          <cell r="BD22">
            <v>0</v>
          </cell>
          <cell r="BE22">
            <v>0</v>
          </cell>
          <cell r="BF22">
            <v>0</v>
          </cell>
          <cell r="BG22">
            <v>0</v>
          </cell>
          <cell r="BH22">
            <v>0</v>
          </cell>
          <cell r="BI22">
            <v>0</v>
          </cell>
          <cell r="BJ22">
            <v>0.54045039442231102</v>
          </cell>
          <cell r="BK22">
            <v>0</v>
          </cell>
          <cell r="BL22">
            <v>0</v>
          </cell>
          <cell r="BM22">
            <v>1</v>
          </cell>
          <cell r="BN22">
            <v>0</v>
          </cell>
        </row>
        <row r="23">
          <cell r="A23">
            <v>220</v>
          </cell>
          <cell r="B23">
            <v>124577</v>
          </cell>
          <cell r="C23">
            <v>9352071</v>
          </cell>
          <cell r="D23" t="str">
            <v>Copdock Primary School</v>
          </cell>
          <cell r="E23" t="str">
            <v>Primary</v>
          </cell>
          <cell r="F23">
            <v>0</v>
          </cell>
          <cell r="G23">
            <v>1</v>
          </cell>
          <cell r="H23">
            <v>0</v>
          </cell>
          <cell r="I23">
            <v>0</v>
          </cell>
          <cell r="J23">
            <v>7</v>
          </cell>
          <cell r="K23">
            <v>0</v>
          </cell>
          <cell r="L23">
            <v>0</v>
          </cell>
          <cell r="M23">
            <v>0</v>
          </cell>
          <cell r="N23">
            <v>81</v>
          </cell>
          <cell r="O23">
            <v>81</v>
          </cell>
          <cell r="P23">
            <v>13</v>
          </cell>
          <cell r="Q23">
            <v>68</v>
          </cell>
          <cell r="R23">
            <v>0</v>
          </cell>
          <cell r="S23">
            <v>0</v>
          </cell>
          <cell r="T23">
            <v>0</v>
          </cell>
          <cell r="U23">
            <v>0</v>
          </cell>
          <cell r="V23">
            <v>0</v>
          </cell>
          <cell r="W23">
            <v>0</v>
          </cell>
          <cell r="X23">
            <v>0</v>
          </cell>
          <cell r="Y23">
            <v>0</v>
          </cell>
          <cell r="Z23">
            <v>81</v>
          </cell>
          <cell r="AA23">
            <v>11.571428571428571</v>
          </cell>
          <cell r="AB23">
            <v>6.0000000000000018</v>
          </cell>
          <cell r="AC23">
            <v>9.1125000000000007</v>
          </cell>
          <cell r="AD23">
            <v>0</v>
          </cell>
          <cell r="AE23">
            <v>0</v>
          </cell>
          <cell r="AF23">
            <v>73.999999999999972</v>
          </cell>
          <cell r="AG23">
            <v>0</v>
          </cell>
          <cell r="AH23">
            <v>2.9999999999999969</v>
          </cell>
          <cell r="AI23">
            <v>3.9999999999999987</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26.000000000000028</v>
          </cell>
          <cell r="BB23">
            <v>30.970588235294152</v>
          </cell>
          <cell r="BC23">
            <v>0</v>
          </cell>
          <cell r="BD23">
            <v>0</v>
          </cell>
          <cell r="BE23">
            <v>0</v>
          </cell>
          <cell r="BF23">
            <v>0</v>
          </cell>
          <cell r="BG23">
            <v>0</v>
          </cell>
          <cell r="BH23">
            <v>0</v>
          </cell>
          <cell r="BI23">
            <v>0</v>
          </cell>
          <cell r="BJ23">
            <v>1.3220465223684199</v>
          </cell>
          <cell r="BK23">
            <v>0</v>
          </cell>
          <cell r="BL23">
            <v>0</v>
          </cell>
          <cell r="BM23">
            <v>1</v>
          </cell>
          <cell r="BN23">
            <v>0</v>
          </cell>
        </row>
        <row r="24">
          <cell r="A24">
            <v>29</v>
          </cell>
          <cell r="B24">
            <v>124578</v>
          </cell>
          <cell r="C24">
            <v>9352072</v>
          </cell>
          <cell r="D24" t="str">
            <v>Earl Soham Community Primary School</v>
          </cell>
          <cell r="E24" t="str">
            <v>Primary</v>
          </cell>
          <cell r="F24">
            <v>0</v>
          </cell>
          <cell r="G24">
            <v>1</v>
          </cell>
          <cell r="H24">
            <v>0</v>
          </cell>
          <cell r="I24">
            <v>0</v>
          </cell>
          <cell r="J24">
            <v>7</v>
          </cell>
          <cell r="K24">
            <v>0</v>
          </cell>
          <cell r="L24">
            <v>0</v>
          </cell>
          <cell r="M24">
            <v>0</v>
          </cell>
          <cell r="N24">
            <v>57</v>
          </cell>
          <cell r="O24">
            <v>57</v>
          </cell>
          <cell r="P24">
            <v>13</v>
          </cell>
          <cell r="Q24">
            <v>44</v>
          </cell>
          <cell r="R24">
            <v>0</v>
          </cell>
          <cell r="S24">
            <v>0</v>
          </cell>
          <cell r="T24">
            <v>0</v>
          </cell>
          <cell r="U24">
            <v>0</v>
          </cell>
          <cell r="V24">
            <v>0</v>
          </cell>
          <cell r="W24">
            <v>0</v>
          </cell>
          <cell r="X24">
            <v>0</v>
          </cell>
          <cell r="Y24">
            <v>0</v>
          </cell>
          <cell r="Z24">
            <v>57</v>
          </cell>
          <cell r="AA24">
            <v>8.1428571428571423</v>
          </cell>
          <cell r="AB24">
            <v>4.9999999999999982</v>
          </cell>
          <cell r="AC24">
            <v>9</v>
          </cell>
          <cell r="AD24">
            <v>0</v>
          </cell>
          <cell r="AE24">
            <v>0</v>
          </cell>
          <cell r="AF24">
            <v>57</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16.372093023255815</v>
          </cell>
          <cell r="BB24">
            <v>21.209302325581394</v>
          </cell>
          <cell r="BC24">
            <v>0</v>
          </cell>
          <cell r="BD24">
            <v>0</v>
          </cell>
          <cell r="BE24">
            <v>0</v>
          </cell>
          <cell r="BF24">
            <v>0</v>
          </cell>
          <cell r="BG24">
            <v>0</v>
          </cell>
          <cell r="BH24">
            <v>3.2999999999999847</v>
          </cell>
          <cell r="BI24">
            <v>0</v>
          </cell>
          <cell r="BJ24">
            <v>2.1904295520833301</v>
          </cell>
          <cell r="BK24">
            <v>0</v>
          </cell>
          <cell r="BL24">
            <v>1</v>
          </cell>
          <cell r="BM24">
            <v>1</v>
          </cell>
          <cell r="BN24">
            <v>0</v>
          </cell>
        </row>
        <row r="25">
          <cell r="A25">
            <v>228</v>
          </cell>
          <cell r="B25">
            <v>124580</v>
          </cell>
          <cell r="C25">
            <v>9352074</v>
          </cell>
          <cell r="D25" t="str">
            <v>Causton Junior School</v>
          </cell>
          <cell r="E25" t="str">
            <v>Primary</v>
          </cell>
          <cell r="F25">
            <v>0</v>
          </cell>
          <cell r="G25">
            <v>1</v>
          </cell>
          <cell r="H25">
            <v>0</v>
          </cell>
          <cell r="I25">
            <v>0</v>
          </cell>
          <cell r="J25">
            <v>4</v>
          </cell>
          <cell r="K25">
            <v>0</v>
          </cell>
          <cell r="L25">
            <v>0</v>
          </cell>
          <cell r="M25">
            <v>0</v>
          </cell>
          <cell r="N25">
            <v>213</v>
          </cell>
          <cell r="O25">
            <v>213</v>
          </cell>
          <cell r="P25">
            <v>0</v>
          </cell>
          <cell r="Q25">
            <v>213</v>
          </cell>
          <cell r="R25">
            <v>0</v>
          </cell>
          <cell r="S25">
            <v>0</v>
          </cell>
          <cell r="T25">
            <v>0</v>
          </cell>
          <cell r="U25">
            <v>0</v>
          </cell>
          <cell r="V25">
            <v>0</v>
          </cell>
          <cell r="W25">
            <v>0</v>
          </cell>
          <cell r="X25">
            <v>0</v>
          </cell>
          <cell r="Y25">
            <v>0</v>
          </cell>
          <cell r="Z25">
            <v>213</v>
          </cell>
          <cell r="AA25">
            <v>53.25</v>
          </cell>
          <cell r="AB25">
            <v>55.000000000000099</v>
          </cell>
          <cell r="AC25">
            <v>107.54411764705883</v>
          </cell>
          <cell r="AD25">
            <v>0</v>
          </cell>
          <cell r="AE25">
            <v>0</v>
          </cell>
          <cell r="AF25">
            <v>62.29245283018863</v>
          </cell>
          <cell r="AG25">
            <v>30.141509433962234</v>
          </cell>
          <cell r="AH25">
            <v>80.377358490566095</v>
          </cell>
          <cell r="AI25">
            <v>35.165094339622748</v>
          </cell>
          <cell r="AJ25">
            <v>4.0188679245283048</v>
          </cell>
          <cell r="AK25">
            <v>1.0047169811320751</v>
          </cell>
          <cell r="AL25">
            <v>0</v>
          </cell>
          <cell r="AM25">
            <v>0</v>
          </cell>
          <cell r="AN25">
            <v>0</v>
          </cell>
          <cell r="AO25">
            <v>0</v>
          </cell>
          <cell r="AP25">
            <v>0</v>
          </cell>
          <cell r="AQ25">
            <v>0</v>
          </cell>
          <cell r="AR25">
            <v>0</v>
          </cell>
          <cell r="AS25">
            <v>0</v>
          </cell>
          <cell r="AT25">
            <v>0.99999999999999933</v>
          </cell>
          <cell r="AU25">
            <v>0.99999999999999933</v>
          </cell>
          <cell r="AV25">
            <v>13.999999999999993</v>
          </cell>
          <cell r="AW25">
            <v>0</v>
          </cell>
          <cell r="AX25">
            <v>0</v>
          </cell>
          <cell r="AY25">
            <v>0</v>
          </cell>
          <cell r="AZ25">
            <v>1.0441176470588236</v>
          </cell>
          <cell r="BA25">
            <v>97.98</v>
          </cell>
          <cell r="BB25">
            <v>97.98</v>
          </cell>
          <cell r="BC25">
            <v>0</v>
          </cell>
          <cell r="BD25">
            <v>0</v>
          </cell>
          <cell r="BE25">
            <v>0</v>
          </cell>
          <cell r="BF25">
            <v>0</v>
          </cell>
          <cell r="BG25">
            <v>0</v>
          </cell>
          <cell r="BH25">
            <v>0</v>
          </cell>
          <cell r="BI25">
            <v>0</v>
          </cell>
          <cell r="BJ25">
            <v>0.57379869353612201</v>
          </cell>
          <cell r="BK25">
            <v>0</v>
          </cell>
          <cell r="BL25">
            <v>0</v>
          </cell>
          <cell r="BM25">
            <v>1</v>
          </cell>
          <cell r="BN25">
            <v>0</v>
          </cell>
          <cell r="BO25">
            <v>15</v>
          </cell>
        </row>
        <row r="26">
          <cell r="A26">
            <v>234</v>
          </cell>
          <cell r="B26">
            <v>124581</v>
          </cell>
          <cell r="C26">
            <v>9352075</v>
          </cell>
          <cell r="D26" t="str">
            <v>Maidstone Infant School</v>
          </cell>
          <cell r="E26" t="str">
            <v>Primary</v>
          </cell>
          <cell r="F26">
            <v>0</v>
          </cell>
          <cell r="G26">
            <v>1</v>
          </cell>
          <cell r="H26">
            <v>0</v>
          </cell>
          <cell r="I26">
            <v>0</v>
          </cell>
          <cell r="J26">
            <v>3</v>
          </cell>
          <cell r="K26">
            <v>0</v>
          </cell>
          <cell r="L26">
            <v>0</v>
          </cell>
          <cell r="M26">
            <v>0</v>
          </cell>
          <cell r="N26">
            <v>133</v>
          </cell>
          <cell r="O26">
            <v>133</v>
          </cell>
          <cell r="P26">
            <v>39</v>
          </cell>
          <cell r="Q26">
            <v>94</v>
          </cell>
          <cell r="R26">
            <v>0</v>
          </cell>
          <cell r="S26">
            <v>0</v>
          </cell>
          <cell r="T26">
            <v>0</v>
          </cell>
          <cell r="U26">
            <v>0</v>
          </cell>
          <cell r="V26">
            <v>0</v>
          </cell>
          <cell r="W26">
            <v>0</v>
          </cell>
          <cell r="X26">
            <v>0</v>
          </cell>
          <cell r="Y26">
            <v>0</v>
          </cell>
          <cell r="Z26">
            <v>133</v>
          </cell>
          <cell r="AA26">
            <v>44.333333333333336</v>
          </cell>
          <cell r="AB26">
            <v>31.999999999999936</v>
          </cell>
          <cell r="AC26">
            <v>39.9</v>
          </cell>
          <cell r="AD26">
            <v>0</v>
          </cell>
          <cell r="AE26">
            <v>0</v>
          </cell>
          <cell r="AF26">
            <v>34.000000000000014</v>
          </cell>
          <cell r="AG26">
            <v>18.000000000000046</v>
          </cell>
          <cell r="AH26">
            <v>63.000000000000028</v>
          </cell>
          <cell r="AI26">
            <v>18.000000000000046</v>
          </cell>
          <cell r="AJ26">
            <v>0</v>
          </cell>
          <cell r="AK26">
            <v>0</v>
          </cell>
          <cell r="AL26">
            <v>0</v>
          </cell>
          <cell r="AM26">
            <v>0</v>
          </cell>
          <cell r="AN26">
            <v>0</v>
          </cell>
          <cell r="AO26">
            <v>0</v>
          </cell>
          <cell r="AP26">
            <v>0</v>
          </cell>
          <cell r="AQ26">
            <v>0</v>
          </cell>
          <cell r="AR26">
            <v>0</v>
          </cell>
          <cell r="AS26">
            <v>0</v>
          </cell>
          <cell r="AT26">
            <v>16.978723404255305</v>
          </cell>
          <cell r="AU26">
            <v>25.468085106383022</v>
          </cell>
          <cell r="AV26">
            <v>25.468085106383022</v>
          </cell>
          <cell r="AW26">
            <v>0</v>
          </cell>
          <cell r="AX26">
            <v>0</v>
          </cell>
          <cell r="AY26">
            <v>0</v>
          </cell>
          <cell r="AZ26">
            <v>0</v>
          </cell>
          <cell r="BA26">
            <v>37.186813186813225</v>
          </cell>
          <cell r="BB26">
            <v>52.61538461538467</v>
          </cell>
          <cell r="BC26">
            <v>0</v>
          </cell>
          <cell r="BD26">
            <v>0</v>
          </cell>
          <cell r="BE26">
            <v>0</v>
          </cell>
          <cell r="BF26">
            <v>0</v>
          </cell>
          <cell r="BG26">
            <v>0</v>
          </cell>
          <cell r="BH26">
            <v>0</v>
          </cell>
          <cell r="BI26">
            <v>0</v>
          </cell>
          <cell r="BJ26">
            <v>0.47027628522167497</v>
          </cell>
          <cell r="BK26">
            <v>0</v>
          </cell>
          <cell r="BL26">
            <v>0</v>
          </cell>
          <cell r="BM26">
            <v>1</v>
          </cell>
          <cell r="BN26">
            <v>0</v>
          </cell>
          <cell r="BO26">
            <v>10</v>
          </cell>
        </row>
        <row r="27">
          <cell r="A27">
            <v>230</v>
          </cell>
          <cell r="B27">
            <v>124582</v>
          </cell>
          <cell r="C27">
            <v>9352076</v>
          </cell>
          <cell r="D27" t="str">
            <v>Fairfield Infant School</v>
          </cell>
          <cell r="E27" t="str">
            <v>Primary</v>
          </cell>
          <cell r="F27">
            <v>0</v>
          </cell>
          <cell r="G27">
            <v>1</v>
          </cell>
          <cell r="H27">
            <v>0</v>
          </cell>
          <cell r="I27">
            <v>0</v>
          </cell>
          <cell r="J27">
            <v>3</v>
          </cell>
          <cell r="K27">
            <v>0</v>
          </cell>
          <cell r="L27">
            <v>0</v>
          </cell>
          <cell r="M27">
            <v>0</v>
          </cell>
          <cell r="N27">
            <v>266</v>
          </cell>
          <cell r="O27">
            <v>266</v>
          </cell>
          <cell r="P27">
            <v>90</v>
          </cell>
          <cell r="Q27">
            <v>176</v>
          </cell>
          <cell r="R27">
            <v>0</v>
          </cell>
          <cell r="S27">
            <v>0</v>
          </cell>
          <cell r="T27">
            <v>0</v>
          </cell>
          <cell r="U27">
            <v>0</v>
          </cell>
          <cell r="V27">
            <v>0</v>
          </cell>
          <cell r="W27">
            <v>0</v>
          </cell>
          <cell r="X27">
            <v>0</v>
          </cell>
          <cell r="Y27">
            <v>0</v>
          </cell>
          <cell r="Z27">
            <v>266</v>
          </cell>
          <cell r="AA27">
            <v>88.666666666666671</v>
          </cell>
          <cell r="AB27">
            <v>18.999999999999993</v>
          </cell>
          <cell r="AC27">
            <v>18.999999999999993</v>
          </cell>
          <cell r="AD27">
            <v>0</v>
          </cell>
          <cell r="AE27">
            <v>0</v>
          </cell>
          <cell r="AF27">
            <v>194.00000000000009</v>
          </cell>
          <cell r="AG27">
            <v>11.999999999999996</v>
          </cell>
          <cell r="AH27">
            <v>41.000000000000085</v>
          </cell>
          <cell r="AI27">
            <v>18.999999999999993</v>
          </cell>
          <cell r="AJ27">
            <v>0</v>
          </cell>
          <cell r="AK27">
            <v>0</v>
          </cell>
          <cell r="AL27">
            <v>0</v>
          </cell>
          <cell r="AM27">
            <v>0</v>
          </cell>
          <cell r="AN27">
            <v>0</v>
          </cell>
          <cell r="AO27">
            <v>0</v>
          </cell>
          <cell r="AP27">
            <v>0</v>
          </cell>
          <cell r="AQ27">
            <v>0</v>
          </cell>
          <cell r="AR27">
            <v>0</v>
          </cell>
          <cell r="AS27">
            <v>0</v>
          </cell>
          <cell r="AT27">
            <v>6.0454545454545379</v>
          </cell>
          <cell r="AU27">
            <v>24.18181818181818</v>
          </cell>
          <cell r="AV27">
            <v>24.18181818181818</v>
          </cell>
          <cell r="AW27">
            <v>0</v>
          </cell>
          <cell r="AX27">
            <v>0</v>
          </cell>
          <cell r="AY27">
            <v>0</v>
          </cell>
          <cell r="AZ27">
            <v>0.98518518518518527</v>
          </cell>
          <cell r="BA27">
            <v>73.999999999999929</v>
          </cell>
          <cell r="BB27">
            <v>111.84090909090898</v>
          </cell>
          <cell r="BC27">
            <v>0</v>
          </cell>
          <cell r="BD27">
            <v>0</v>
          </cell>
          <cell r="BE27">
            <v>0</v>
          </cell>
          <cell r="BF27">
            <v>0</v>
          </cell>
          <cell r="BG27">
            <v>0</v>
          </cell>
          <cell r="BH27">
            <v>0</v>
          </cell>
          <cell r="BI27">
            <v>0</v>
          </cell>
          <cell r="BJ27">
            <v>0.67154053884892095</v>
          </cell>
          <cell r="BK27">
            <v>0</v>
          </cell>
          <cell r="BL27">
            <v>0</v>
          </cell>
          <cell r="BM27">
            <v>1</v>
          </cell>
          <cell r="BN27">
            <v>0</v>
          </cell>
        </row>
        <row r="28">
          <cell r="A28">
            <v>237</v>
          </cell>
          <cell r="B28">
            <v>124584</v>
          </cell>
          <cell r="C28">
            <v>9352079</v>
          </cell>
          <cell r="D28" t="str">
            <v>Grundisburgh Primary School</v>
          </cell>
          <cell r="E28" t="str">
            <v>Primary</v>
          </cell>
          <cell r="F28">
            <v>0</v>
          </cell>
          <cell r="G28">
            <v>1</v>
          </cell>
          <cell r="H28">
            <v>0</v>
          </cell>
          <cell r="I28">
            <v>0</v>
          </cell>
          <cell r="J28">
            <v>7</v>
          </cell>
          <cell r="K28">
            <v>0</v>
          </cell>
          <cell r="L28">
            <v>0</v>
          </cell>
          <cell r="M28">
            <v>0</v>
          </cell>
          <cell r="N28">
            <v>163</v>
          </cell>
          <cell r="O28">
            <v>163</v>
          </cell>
          <cell r="P28">
            <v>15</v>
          </cell>
          <cell r="Q28">
            <v>148</v>
          </cell>
          <cell r="R28">
            <v>0</v>
          </cell>
          <cell r="S28">
            <v>0</v>
          </cell>
          <cell r="T28">
            <v>0</v>
          </cell>
          <cell r="U28">
            <v>0</v>
          </cell>
          <cell r="V28">
            <v>0</v>
          </cell>
          <cell r="W28">
            <v>0</v>
          </cell>
          <cell r="X28">
            <v>0</v>
          </cell>
          <cell r="Y28">
            <v>0</v>
          </cell>
          <cell r="Z28">
            <v>163</v>
          </cell>
          <cell r="AA28">
            <v>23.285714285714285</v>
          </cell>
          <cell r="AB28">
            <v>13.000000000000007</v>
          </cell>
          <cell r="AC28">
            <v>21.923976608187132</v>
          </cell>
          <cell r="AD28">
            <v>0</v>
          </cell>
          <cell r="AE28">
            <v>0</v>
          </cell>
          <cell r="AF28">
            <v>158.95031055900628</v>
          </cell>
          <cell r="AG28">
            <v>3.0372670807453406</v>
          </cell>
          <cell r="AH28">
            <v>0</v>
          </cell>
          <cell r="AI28">
            <v>1.0124223602484468</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37.266187050359697</v>
          </cell>
          <cell r="BB28">
            <v>41.043165467625876</v>
          </cell>
          <cell r="BC28">
            <v>0</v>
          </cell>
          <cell r="BD28">
            <v>0</v>
          </cell>
          <cell r="BE28">
            <v>0</v>
          </cell>
          <cell r="BF28">
            <v>0</v>
          </cell>
          <cell r="BG28">
            <v>0</v>
          </cell>
          <cell r="BH28">
            <v>0</v>
          </cell>
          <cell r="BI28">
            <v>0</v>
          </cell>
          <cell r="BJ28">
            <v>1.8140818696296299</v>
          </cell>
          <cell r="BK28">
            <v>0</v>
          </cell>
          <cell r="BL28">
            <v>0</v>
          </cell>
          <cell r="BM28">
            <v>1</v>
          </cell>
          <cell r="BN28">
            <v>0</v>
          </cell>
        </row>
        <row r="29">
          <cell r="A29">
            <v>42</v>
          </cell>
          <cell r="B29">
            <v>124586</v>
          </cell>
          <cell r="C29">
            <v>9352081</v>
          </cell>
          <cell r="D29" t="str">
            <v>Helmingham Community Primary School</v>
          </cell>
          <cell r="E29" t="str">
            <v>Primary</v>
          </cell>
          <cell r="F29">
            <v>0</v>
          </cell>
          <cell r="G29">
            <v>1</v>
          </cell>
          <cell r="H29">
            <v>0</v>
          </cell>
          <cell r="I29">
            <v>0</v>
          </cell>
          <cell r="J29">
            <v>7</v>
          </cell>
          <cell r="K29">
            <v>0</v>
          </cell>
          <cell r="L29">
            <v>0</v>
          </cell>
          <cell r="M29">
            <v>0</v>
          </cell>
          <cell r="N29">
            <v>52</v>
          </cell>
          <cell r="O29">
            <v>52</v>
          </cell>
          <cell r="P29">
            <v>7</v>
          </cell>
          <cell r="Q29">
            <v>45</v>
          </cell>
          <cell r="R29">
            <v>0</v>
          </cell>
          <cell r="S29">
            <v>0</v>
          </cell>
          <cell r="T29">
            <v>0</v>
          </cell>
          <cell r="U29">
            <v>0</v>
          </cell>
          <cell r="V29">
            <v>0</v>
          </cell>
          <cell r="W29">
            <v>0</v>
          </cell>
          <cell r="X29">
            <v>0</v>
          </cell>
          <cell r="Y29">
            <v>0</v>
          </cell>
          <cell r="Z29">
            <v>52</v>
          </cell>
          <cell r="AA29">
            <v>7.4285714285714288</v>
          </cell>
          <cell r="AB29">
            <v>5.9999999999999805</v>
          </cell>
          <cell r="AC29">
            <v>13</v>
          </cell>
          <cell r="AD29">
            <v>0</v>
          </cell>
          <cell r="AE29">
            <v>0</v>
          </cell>
          <cell r="AF29">
            <v>52</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14.318181818181811</v>
          </cell>
          <cell r="BB29">
            <v>16.545454545454536</v>
          </cell>
          <cell r="BC29">
            <v>0</v>
          </cell>
          <cell r="BD29">
            <v>0</v>
          </cell>
          <cell r="BE29">
            <v>0</v>
          </cell>
          <cell r="BF29">
            <v>0</v>
          </cell>
          <cell r="BG29">
            <v>0</v>
          </cell>
          <cell r="BH29">
            <v>4.7999999999999847</v>
          </cell>
          <cell r="BI29">
            <v>0</v>
          </cell>
          <cell r="BJ29">
            <v>2.2652358309523799</v>
          </cell>
          <cell r="BK29">
            <v>0</v>
          </cell>
          <cell r="BL29">
            <v>1</v>
          </cell>
          <cell r="BM29">
            <v>1</v>
          </cell>
          <cell r="BN29">
            <v>0</v>
          </cell>
        </row>
        <row r="30">
          <cell r="A30">
            <v>245</v>
          </cell>
          <cell r="B30">
            <v>124588</v>
          </cell>
          <cell r="C30">
            <v>9352084</v>
          </cell>
          <cell r="D30" t="str">
            <v>Holbrook Primary School</v>
          </cell>
          <cell r="E30" t="str">
            <v>Primary</v>
          </cell>
          <cell r="F30">
            <v>0</v>
          </cell>
          <cell r="G30">
            <v>1</v>
          </cell>
          <cell r="H30">
            <v>0</v>
          </cell>
          <cell r="I30">
            <v>0</v>
          </cell>
          <cell r="J30">
            <v>7</v>
          </cell>
          <cell r="K30">
            <v>0</v>
          </cell>
          <cell r="L30">
            <v>0</v>
          </cell>
          <cell r="M30">
            <v>0</v>
          </cell>
          <cell r="N30">
            <v>176</v>
          </cell>
          <cell r="O30">
            <v>176</v>
          </cell>
          <cell r="P30">
            <v>24</v>
          </cell>
          <cell r="Q30">
            <v>152</v>
          </cell>
          <cell r="R30">
            <v>0</v>
          </cell>
          <cell r="S30">
            <v>0</v>
          </cell>
          <cell r="T30">
            <v>0</v>
          </cell>
          <cell r="U30">
            <v>0</v>
          </cell>
          <cell r="V30">
            <v>0</v>
          </cell>
          <cell r="W30">
            <v>0</v>
          </cell>
          <cell r="X30">
            <v>0</v>
          </cell>
          <cell r="Y30">
            <v>0</v>
          </cell>
          <cell r="Z30">
            <v>176</v>
          </cell>
          <cell r="AA30">
            <v>25.142857142857142</v>
          </cell>
          <cell r="AB30">
            <v>7.0000000000000044</v>
          </cell>
          <cell r="AC30">
            <v>15.438596491228068</v>
          </cell>
          <cell r="AD30">
            <v>0</v>
          </cell>
          <cell r="AE30">
            <v>0</v>
          </cell>
          <cell r="AF30">
            <v>151.86285714285717</v>
          </cell>
          <cell r="AG30">
            <v>0</v>
          </cell>
          <cell r="AH30">
            <v>12.068571428571435</v>
          </cell>
          <cell r="AI30">
            <v>10.05714285714285</v>
          </cell>
          <cell r="AJ30">
            <v>2.0114285714285667</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42.97931034482756</v>
          </cell>
          <cell r="BB30">
            <v>49.765517241379285</v>
          </cell>
          <cell r="BC30">
            <v>0</v>
          </cell>
          <cell r="BD30">
            <v>0</v>
          </cell>
          <cell r="BE30">
            <v>0</v>
          </cell>
          <cell r="BF30">
            <v>0</v>
          </cell>
          <cell r="BG30">
            <v>0</v>
          </cell>
          <cell r="BH30">
            <v>0</v>
          </cell>
          <cell r="BI30">
            <v>0</v>
          </cell>
          <cell r="BJ30">
            <v>1.47842714380952</v>
          </cell>
          <cell r="BK30">
            <v>0</v>
          </cell>
          <cell r="BL30">
            <v>0</v>
          </cell>
          <cell r="BM30">
            <v>1</v>
          </cell>
          <cell r="BN30">
            <v>0</v>
          </cell>
        </row>
        <row r="31">
          <cell r="A31">
            <v>246</v>
          </cell>
          <cell r="B31">
            <v>124589</v>
          </cell>
          <cell r="C31">
            <v>9352085</v>
          </cell>
          <cell r="D31" t="str">
            <v>Hollesley Primary School</v>
          </cell>
          <cell r="E31" t="str">
            <v>Primary</v>
          </cell>
          <cell r="F31">
            <v>0</v>
          </cell>
          <cell r="G31">
            <v>1</v>
          </cell>
          <cell r="H31">
            <v>0</v>
          </cell>
          <cell r="I31">
            <v>0</v>
          </cell>
          <cell r="J31">
            <v>7</v>
          </cell>
          <cell r="K31">
            <v>0</v>
          </cell>
          <cell r="L31">
            <v>0</v>
          </cell>
          <cell r="M31">
            <v>0</v>
          </cell>
          <cell r="N31">
            <v>81</v>
          </cell>
          <cell r="O31">
            <v>81</v>
          </cell>
          <cell r="P31">
            <v>15</v>
          </cell>
          <cell r="Q31">
            <v>66</v>
          </cell>
          <cell r="R31">
            <v>0</v>
          </cell>
          <cell r="S31">
            <v>0</v>
          </cell>
          <cell r="T31">
            <v>0</v>
          </cell>
          <cell r="U31">
            <v>0</v>
          </cell>
          <cell r="V31">
            <v>0</v>
          </cell>
          <cell r="W31">
            <v>0</v>
          </cell>
          <cell r="X31">
            <v>0</v>
          </cell>
          <cell r="Y31">
            <v>0</v>
          </cell>
          <cell r="Z31">
            <v>81</v>
          </cell>
          <cell r="AA31">
            <v>11.571428571428571</v>
          </cell>
          <cell r="AB31">
            <v>1.0000000000000016</v>
          </cell>
          <cell r="AC31">
            <v>5.3289473684210522</v>
          </cell>
          <cell r="AD31">
            <v>0</v>
          </cell>
          <cell r="AE31">
            <v>0</v>
          </cell>
          <cell r="AF31">
            <v>81</v>
          </cell>
          <cell r="AG31">
            <v>0</v>
          </cell>
          <cell r="AH31">
            <v>0</v>
          </cell>
          <cell r="AI31">
            <v>0</v>
          </cell>
          <cell r="AJ31">
            <v>0</v>
          </cell>
          <cell r="AK31">
            <v>0</v>
          </cell>
          <cell r="AL31">
            <v>0</v>
          </cell>
          <cell r="AM31">
            <v>0</v>
          </cell>
          <cell r="AN31">
            <v>0</v>
          </cell>
          <cell r="AO31">
            <v>0</v>
          </cell>
          <cell r="AP31">
            <v>0</v>
          </cell>
          <cell r="AQ31">
            <v>0</v>
          </cell>
          <cell r="AR31">
            <v>0</v>
          </cell>
          <cell r="AS31">
            <v>0</v>
          </cell>
          <cell r="AT31">
            <v>2.4545454545454541</v>
          </cell>
          <cell r="AU31">
            <v>2.4545454545454541</v>
          </cell>
          <cell r="AV31">
            <v>2.4545454545454541</v>
          </cell>
          <cell r="AW31">
            <v>0</v>
          </cell>
          <cell r="AX31">
            <v>0</v>
          </cell>
          <cell r="AY31">
            <v>0</v>
          </cell>
          <cell r="AZ31">
            <v>0</v>
          </cell>
          <cell r="BA31">
            <v>19.29230769230767</v>
          </cell>
          <cell r="BB31">
            <v>23.67692307692305</v>
          </cell>
          <cell r="BC31">
            <v>0</v>
          </cell>
          <cell r="BD31">
            <v>0</v>
          </cell>
          <cell r="BE31">
            <v>0</v>
          </cell>
          <cell r="BF31">
            <v>0</v>
          </cell>
          <cell r="BG31">
            <v>0</v>
          </cell>
          <cell r="BH31">
            <v>0</v>
          </cell>
          <cell r="BI31">
            <v>0</v>
          </cell>
          <cell r="BJ31">
            <v>2.96175434761905</v>
          </cell>
          <cell r="BK31">
            <v>0</v>
          </cell>
          <cell r="BL31">
            <v>1</v>
          </cell>
          <cell r="BM31">
            <v>1</v>
          </cell>
          <cell r="BN31">
            <v>0</v>
          </cell>
        </row>
        <row r="32">
          <cell r="A32">
            <v>309</v>
          </cell>
          <cell r="B32">
            <v>124593</v>
          </cell>
          <cell r="C32">
            <v>9352089</v>
          </cell>
          <cell r="D32" t="str">
            <v>Heath Primary School, Kesgrave</v>
          </cell>
          <cell r="E32" t="str">
            <v>Primary</v>
          </cell>
          <cell r="F32">
            <v>0</v>
          </cell>
          <cell r="G32">
            <v>1</v>
          </cell>
          <cell r="H32">
            <v>0</v>
          </cell>
          <cell r="I32">
            <v>0</v>
          </cell>
          <cell r="J32">
            <v>7</v>
          </cell>
          <cell r="K32">
            <v>0</v>
          </cell>
          <cell r="L32">
            <v>0</v>
          </cell>
          <cell r="M32">
            <v>0</v>
          </cell>
          <cell r="N32">
            <v>599</v>
          </cell>
          <cell r="O32">
            <v>599</v>
          </cell>
          <cell r="P32">
            <v>67</v>
          </cell>
          <cell r="Q32">
            <v>532</v>
          </cell>
          <cell r="R32">
            <v>0</v>
          </cell>
          <cell r="S32">
            <v>0</v>
          </cell>
          <cell r="T32">
            <v>0</v>
          </cell>
          <cell r="U32">
            <v>0</v>
          </cell>
          <cell r="V32">
            <v>0</v>
          </cell>
          <cell r="W32">
            <v>0</v>
          </cell>
          <cell r="X32">
            <v>0</v>
          </cell>
          <cell r="Y32">
            <v>0</v>
          </cell>
          <cell r="Z32">
            <v>599</v>
          </cell>
          <cell r="AA32">
            <v>85.571428571428569</v>
          </cell>
          <cell r="AB32">
            <v>31.000000000000025</v>
          </cell>
          <cell r="AC32">
            <v>66.215986394557817</v>
          </cell>
          <cell r="AD32">
            <v>0</v>
          </cell>
          <cell r="AE32">
            <v>0</v>
          </cell>
          <cell r="AF32">
            <v>586.91932773109227</v>
          </cell>
          <cell r="AG32">
            <v>0</v>
          </cell>
          <cell r="AH32">
            <v>8.05378151260504</v>
          </cell>
          <cell r="AI32">
            <v>2.0134453781512631</v>
          </cell>
          <cell r="AJ32">
            <v>1.0067226890756285</v>
          </cell>
          <cell r="AK32">
            <v>1.0067226890756285</v>
          </cell>
          <cell r="AL32">
            <v>0</v>
          </cell>
          <cell r="AM32">
            <v>0</v>
          </cell>
          <cell r="AN32">
            <v>0</v>
          </cell>
          <cell r="AO32">
            <v>0</v>
          </cell>
          <cell r="AP32">
            <v>0</v>
          </cell>
          <cell r="AQ32">
            <v>0</v>
          </cell>
          <cell r="AR32">
            <v>0</v>
          </cell>
          <cell r="AS32">
            <v>0</v>
          </cell>
          <cell r="AT32">
            <v>11.259398496240596</v>
          </cell>
          <cell r="AU32">
            <v>22.518796992481192</v>
          </cell>
          <cell r="AV32">
            <v>25.896616541353374</v>
          </cell>
          <cell r="AW32">
            <v>0</v>
          </cell>
          <cell r="AX32">
            <v>0</v>
          </cell>
          <cell r="AY32">
            <v>0</v>
          </cell>
          <cell r="AZ32">
            <v>0</v>
          </cell>
          <cell r="BA32">
            <v>154.65116279069787</v>
          </cell>
          <cell r="BB32">
            <v>174.12790697674438</v>
          </cell>
          <cell r="BC32">
            <v>0</v>
          </cell>
          <cell r="BD32">
            <v>0</v>
          </cell>
          <cell r="BE32">
            <v>0</v>
          </cell>
          <cell r="BF32">
            <v>0</v>
          </cell>
          <cell r="BG32">
            <v>0</v>
          </cell>
          <cell r="BH32">
            <v>0</v>
          </cell>
          <cell r="BI32">
            <v>0</v>
          </cell>
          <cell r="BJ32">
            <v>0.66119084677871198</v>
          </cell>
          <cell r="BK32">
            <v>0</v>
          </cell>
          <cell r="BL32">
            <v>0</v>
          </cell>
          <cell r="BM32">
            <v>1</v>
          </cell>
          <cell r="BN32">
            <v>0</v>
          </cell>
        </row>
        <row r="33">
          <cell r="A33">
            <v>310</v>
          </cell>
          <cell r="B33">
            <v>124595</v>
          </cell>
          <cell r="C33">
            <v>9352092</v>
          </cell>
          <cell r="D33" t="str">
            <v>Bealings School</v>
          </cell>
          <cell r="E33" t="str">
            <v>Primary</v>
          </cell>
          <cell r="F33">
            <v>0</v>
          </cell>
          <cell r="G33">
            <v>1</v>
          </cell>
          <cell r="H33">
            <v>0</v>
          </cell>
          <cell r="I33">
            <v>0</v>
          </cell>
          <cell r="J33">
            <v>7</v>
          </cell>
          <cell r="K33">
            <v>0</v>
          </cell>
          <cell r="L33">
            <v>0</v>
          </cell>
          <cell r="M33">
            <v>0</v>
          </cell>
          <cell r="N33">
            <v>107</v>
          </cell>
          <cell r="O33">
            <v>107</v>
          </cell>
          <cell r="P33">
            <v>18</v>
          </cell>
          <cell r="Q33">
            <v>89</v>
          </cell>
          <cell r="R33">
            <v>0</v>
          </cell>
          <cell r="S33">
            <v>0</v>
          </cell>
          <cell r="T33">
            <v>0</v>
          </cell>
          <cell r="U33">
            <v>0</v>
          </cell>
          <cell r="V33">
            <v>0</v>
          </cell>
          <cell r="W33">
            <v>0</v>
          </cell>
          <cell r="X33">
            <v>0</v>
          </cell>
          <cell r="Y33">
            <v>0</v>
          </cell>
          <cell r="Z33">
            <v>107</v>
          </cell>
          <cell r="AA33">
            <v>15.285714285714286</v>
          </cell>
          <cell r="AB33">
            <v>4.9999999999999973</v>
          </cell>
          <cell r="AC33">
            <v>4.9999999999999973</v>
          </cell>
          <cell r="AD33">
            <v>0</v>
          </cell>
          <cell r="AE33">
            <v>0</v>
          </cell>
          <cell r="AF33">
            <v>104.98113207547169</v>
          </cell>
          <cell r="AG33">
            <v>1.0094339622641506</v>
          </cell>
          <cell r="AH33">
            <v>1.0094339622641506</v>
          </cell>
          <cell r="AI33">
            <v>0</v>
          </cell>
          <cell r="AJ33">
            <v>0</v>
          </cell>
          <cell r="AK33">
            <v>0</v>
          </cell>
          <cell r="AL33">
            <v>0</v>
          </cell>
          <cell r="AM33">
            <v>0</v>
          </cell>
          <cell r="AN33">
            <v>0</v>
          </cell>
          <cell r="AO33">
            <v>0</v>
          </cell>
          <cell r="AP33">
            <v>0</v>
          </cell>
          <cell r="AQ33">
            <v>0</v>
          </cell>
          <cell r="AR33">
            <v>0</v>
          </cell>
          <cell r="AS33">
            <v>0</v>
          </cell>
          <cell r="AT33">
            <v>1.2022471910112384</v>
          </cell>
          <cell r="AU33">
            <v>1.2022471910112384</v>
          </cell>
          <cell r="AV33">
            <v>1.2022471910112384</v>
          </cell>
          <cell r="AW33">
            <v>0</v>
          </cell>
          <cell r="AX33">
            <v>0</v>
          </cell>
          <cell r="AY33">
            <v>0</v>
          </cell>
          <cell r="AZ33">
            <v>0</v>
          </cell>
          <cell r="BA33">
            <v>27.223529411764662</v>
          </cell>
          <cell r="BB33">
            <v>32.72941176470583</v>
          </cell>
          <cell r="BC33">
            <v>0</v>
          </cell>
          <cell r="BD33">
            <v>0</v>
          </cell>
          <cell r="BE33">
            <v>0</v>
          </cell>
          <cell r="BF33">
            <v>0</v>
          </cell>
          <cell r="BG33">
            <v>0</v>
          </cell>
          <cell r="BH33">
            <v>0</v>
          </cell>
          <cell r="BI33">
            <v>0</v>
          </cell>
          <cell r="BJ33">
            <v>1.2652940142857101</v>
          </cell>
          <cell r="BK33">
            <v>0</v>
          </cell>
          <cell r="BL33">
            <v>0</v>
          </cell>
          <cell r="BM33">
            <v>1</v>
          </cell>
          <cell r="BN33">
            <v>0</v>
          </cell>
        </row>
        <row r="34">
          <cell r="A34">
            <v>314</v>
          </cell>
          <cell r="B34">
            <v>124597</v>
          </cell>
          <cell r="C34">
            <v>9352095</v>
          </cell>
          <cell r="D34" t="str">
            <v>Melton Primary School</v>
          </cell>
          <cell r="E34" t="str">
            <v>Primary</v>
          </cell>
          <cell r="F34">
            <v>0</v>
          </cell>
          <cell r="G34">
            <v>1</v>
          </cell>
          <cell r="H34">
            <v>0</v>
          </cell>
          <cell r="I34">
            <v>0</v>
          </cell>
          <cell r="J34">
            <v>7</v>
          </cell>
          <cell r="K34">
            <v>0</v>
          </cell>
          <cell r="L34">
            <v>0</v>
          </cell>
          <cell r="M34">
            <v>0</v>
          </cell>
          <cell r="N34">
            <v>168</v>
          </cell>
          <cell r="O34">
            <v>168</v>
          </cell>
          <cell r="P34">
            <v>20</v>
          </cell>
          <cell r="Q34">
            <v>148</v>
          </cell>
          <cell r="R34">
            <v>0</v>
          </cell>
          <cell r="S34">
            <v>0</v>
          </cell>
          <cell r="T34">
            <v>0</v>
          </cell>
          <cell r="U34">
            <v>0</v>
          </cell>
          <cell r="V34">
            <v>0</v>
          </cell>
          <cell r="W34">
            <v>0</v>
          </cell>
          <cell r="X34">
            <v>0</v>
          </cell>
          <cell r="Y34">
            <v>0</v>
          </cell>
          <cell r="Z34">
            <v>168</v>
          </cell>
          <cell r="AA34">
            <v>24</v>
          </cell>
          <cell r="AB34">
            <v>27.00000000000005</v>
          </cell>
          <cell r="AC34">
            <v>50.503067484662573</v>
          </cell>
          <cell r="AD34">
            <v>0</v>
          </cell>
          <cell r="AE34">
            <v>0</v>
          </cell>
          <cell r="AF34">
            <v>163.99999999999997</v>
          </cell>
          <cell r="AG34">
            <v>3.0000000000000075</v>
          </cell>
          <cell r="AH34">
            <v>0</v>
          </cell>
          <cell r="AI34">
            <v>0.99999999999999967</v>
          </cell>
          <cell r="AJ34">
            <v>0</v>
          </cell>
          <cell r="AK34">
            <v>0</v>
          </cell>
          <cell r="AL34">
            <v>0</v>
          </cell>
          <cell r="AM34">
            <v>0</v>
          </cell>
          <cell r="AN34">
            <v>0</v>
          </cell>
          <cell r="AO34">
            <v>0</v>
          </cell>
          <cell r="AP34">
            <v>0</v>
          </cell>
          <cell r="AQ34">
            <v>0</v>
          </cell>
          <cell r="AR34">
            <v>0</v>
          </cell>
          <cell r="AS34">
            <v>0</v>
          </cell>
          <cell r="AT34">
            <v>0</v>
          </cell>
          <cell r="AU34">
            <v>1.1351351351351355</v>
          </cell>
          <cell r="AV34">
            <v>2.270270270270268</v>
          </cell>
          <cell r="AW34">
            <v>0</v>
          </cell>
          <cell r="AX34">
            <v>0</v>
          </cell>
          <cell r="AY34">
            <v>0</v>
          </cell>
          <cell r="AZ34">
            <v>1.0306748466257669</v>
          </cell>
          <cell r="BA34">
            <v>68.861111111111143</v>
          </cell>
          <cell r="BB34">
            <v>78.1666666666667</v>
          </cell>
          <cell r="BC34">
            <v>0</v>
          </cell>
          <cell r="BD34">
            <v>0</v>
          </cell>
          <cell r="BE34">
            <v>0</v>
          </cell>
          <cell r="BF34">
            <v>0</v>
          </cell>
          <cell r="BG34">
            <v>0</v>
          </cell>
          <cell r="BH34">
            <v>2.1999999999999829</v>
          </cell>
          <cell r="BI34">
            <v>0</v>
          </cell>
          <cell r="BJ34">
            <v>1.0746266234374999</v>
          </cell>
          <cell r="BK34">
            <v>0</v>
          </cell>
          <cell r="BL34">
            <v>0</v>
          </cell>
          <cell r="BM34">
            <v>1</v>
          </cell>
          <cell r="BN34">
            <v>0</v>
          </cell>
        </row>
        <row r="35">
          <cell r="A35">
            <v>318</v>
          </cell>
          <cell r="B35">
            <v>124602</v>
          </cell>
          <cell r="C35">
            <v>9352101</v>
          </cell>
          <cell r="D35" t="str">
            <v>Otley Primary School</v>
          </cell>
          <cell r="E35" t="str">
            <v>Primary</v>
          </cell>
          <cell r="F35">
            <v>0</v>
          </cell>
          <cell r="G35">
            <v>1</v>
          </cell>
          <cell r="H35">
            <v>0</v>
          </cell>
          <cell r="I35">
            <v>0</v>
          </cell>
          <cell r="J35">
            <v>7</v>
          </cell>
          <cell r="K35">
            <v>0</v>
          </cell>
          <cell r="L35">
            <v>0</v>
          </cell>
          <cell r="M35">
            <v>0</v>
          </cell>
          <cell r="N35">
            <v>56</v>
          </cell>
          <cell r="O35">
            <v>56</v>
          </cell>
          <cell r="P35">
            <v>8</v>
          </cell>
          <cell r="Q35">
            <v>48</v>
          </cell>
          <cell r="R35">
            <v>0</v>
          </cell>
          <cell r="S35">
            <v>0</v>
          </cell>
          <cell r="T35">
            <v>0</v>
          </cell>
          <cell r="U35">
            <v>0</v>
          </cell>
          <cell r="V35">
            <v>0</v>
          </cell>
          <cell r="W35">
            <v>0</v>
          </cell>
          <cell r="X35">
            <v>0</v>
          </cell>
          <cell r="Y35">
            <v>0</v>
          </cell>
          <cell r="Z35">
            <v>56</v>
          </cell>
          <cell r="AA35">
            <v>8</v>
          </cell>
          <cell r="AB35">
            <v>0</v>
          </cell>
          <cell r="AC35">
            <v>7.593220338983051</v>
          </cell>
          <cell r="AD35">
            <v>0</v>
          </cell>
          <cell r="AE35">
            <v>0</v>
          </cell>
          <cell r="AF35">
            <v>56</v>
          </cell>
          <cell r="AG35">
            <v>0</v>
          </cell>
          <cell r="AH35">
            <v>0</v>
          </cell>
          <cell r="AI35">
            <v>0</v>
          </cell>
          <cell r="AJ35">
            <v>0</v>
          </cell>
          <cell r="AK35">
            <v>0</v>
          </cell>
          <cell r="AL35">
            <v>0</v>
          </cell>
          <cell r="AM35">
            <v>0</v>
          </cell>
          <cell r="AN35">
            <v>0</v>
          </cell>
          <cell r="AO35">
            <v>0</v>
          </cell>
          <cell r="AP35">
            <v>0</v>
          </cell>
          <cell r="AQ35">
            <v>0</v>
          </cell>
          <cell r="AR35">
            <v>0</v>
          </cell>
          <cell r="AS35">
            <v>0</v>
          </cell>
          <cell r="AT35">
            <v>1.1666666666666647</v>
          </cell>
          <cell r="AU35">
            <v>1.1666666666666647</v>
          </cell>
          <cell r="AV35">
            <v>1.1666666666666647</v>
          </cell>
          <cell r="AW35">
            <v>0</v>
          </cell>
          <cell r="AX35">
            <v>0</v>
          </cell>
          <cell r="AY35">
            <v>0</v>
          </cell>
          <cell r="AZ35">
            <v>0</v>
          </cell>
          <cell r="BA35">
            <v>22.325581395348816</v>
          </cell>
          <cell r="BB35">
            <v>26.046511627906952</v>
          </cell>
          <cell r="BC35">
            <v>0</v>
          </cell>
          <cell r="BD35">
            <v>0</v>
          </cell>
          <cell r="BE35">
            <v>0</v>
          </cell>
          <cell r="BF35">
            <v>0</v>
          </cell>
          <cell r="BG35">
            <v>0</v>
          </cell>
          <cell r="BH35">
            <v>0</v>
          </cell>
          <cell r="BI35">
            <v>0</v>
          </cell>
          <cell r="BJ35">
            <v>1.9951959988505801</v>
          </cell>
          <cell r="BK35">
            <v>0</v>
          </cell>
          <cell r="BL35">
            <v>0</v>
          </cell>
          <cell r="BM35">
            <v>1</v>
          </cell>
          <cell r="BN35">
            <v>0</v>
          </cell>
        </row>
        <row r="36">
          <cell r="A36">
            <v>494</v>
          </cell>
          <cell r="B36">
            <v>124604</v>
          </cell>
          <cell r="C36">
            <v>9352105</v>
          </cell>
          <cell r="D36" t="str">
            <v>Ringshall School</v>
          </cell>
          <cell r="E36" t="str">
            <v>Primary</v>
          </cell>
          <cell r="F36">
            <v>0</v>
          </cell>
          <cell r="G36">
            <v>1</v>
          </cell>
          <cell r="H36">
            <v>0</v>
          </cell>
          <cell r="I36">
            <v>0</v>
          </cell>
          <cell r="J36">
            <v>7</v>
          </cell>
          <cell r="K36">
            <v>0</v>
          </cell>
          <cell r="L36">
            <v>0</v>
          </cell>
          <cell r="M36">
            <v>0</v>
          </cell>
          <cell r="N36">
            <v>123</v>
          </cell>
          <cell r="O36">
            <v>123</v>
          </cell>
          <cell r="P36">
            <v>23</v>
          </cell>
          <cell r="Q36">
            <v>100</v>
          </cell>
          <cell r="R36">
            <v>0</v>
          </cell>
          <cell r="S36">
            <v>0</v>
          </cell>
          <cell r="T36">
            <v>0</v>
          </cell>
          <cell r="U36">
            <v>0</v>
          </cell>
          <cell r="V36">
            <v>0</v>
          </cell>
          <cell r="W36">
            <v>0</v>
          </cell>
          <cell r="X36">
            <v>0</v>
          </cell>
          <cell r="Y36">
            <v>0</v>
          </cell>
          <cell r="Z36">
            <v>123</v>
          </cell>
          <cell r="AA36">
            <v>17.571428571428573</v>
          </cell>
          <cell r="AB36">
            <v>1.999999999999998</v>
          </cell>
          <cell r="AC36">
            <v>9.543103448275863</v>
          </cell>
          <cell r="AD36">
            <v>0</v>
          </cell>
          <cell r="AE36">
            <v>0</v>
          </cell>
          <cell r="AF36">
            <v>122</v>
          </cell>
          <cell r="AG36">
            <v>1.0000000000000002</v>
          </cell>
          <cell r="AH36">
            <v>0</v>
          </cell>
          <cell r="AI36">
            <v>0</v>
          </cell>
          <cell r="AJ36">
            <v>0</v>
          </cell>
          <cell r="AK36">
            <v>0</v>
          </cell>
          <cell r="AL36">
            <v>0</v>
          </cell>
          <cell r="AM36">
            <v>0</v>
          </cell>
          <cell r="AN36">
            <v>0</v>
          </cell>
          <cell r="AO36">
            <v>0</v>
          </cell>
          <cell r="AP36">
            <v>0</v>
          </cell>
          <cell r="AQ36">
            <v>0</v>
          </cell>
          <cell r="AR36">
            <v>0</v>
          </cell>
          <cell r="AS36">
            <v>0</v>
          </cell>
          <cell r="AT36">
            <v>2.46</v>
          </cell>
          <cell r="AU36">
            <v>4.92</v>
          </cell>
          <cell r="AV36">
            <v>11.07</v>
          </cell>
          <cell r="AW36">
            <v>0</v>
          </cell>
          <cell r="AX36">
            <v>0</v>
          </cell>
          <cell r="AY36">
            <v>0</v>
          </cell>
          <cell r="AZ36">
            <v>0</v>
          </cell>
          <cell r="BA36">
            <v>23.863636363636402</v>
          </cell>
          <cell r="BB36">
            <v>29.352272727272776</v>
          </cell>
          <cell r="BC36">
            <v>0</v>
          </cell>
          <cell r="BD36">
            <v>0</v>
          </cell>
          <cell r="BE36">
            <v>0</v>
          </cell>
          <cell r="BF36">
            <v>0</v>
          </cell>
          <cell r="BG36">
            <v>0</v>
          </cell>
          <cell r="BH36">
            <v>10.699999999999978</v>
          </cell>
          <cell r="BI36">
            <v>0</v>
          </cell>
          <cell r="BJ36">
            <v>2.5483698499999998</v>
          </cell>
          <cell r="BK36">
            <v>0</v>
          </cell>
          <cell r="BL36">
            <v>1</v>
          </cell>
          <cell r="BM36">
            <v>1</v>
          </cell>
          <cell r="BN36">
            <v>0</v>
          </cell>
        </row>
        <row r="37">
          <cell r="A37">
            <v>97</v>
          </cell>
          <cell r="B37">
            <v>124607</v>
          </cell>
          <cell r="C37">
            <v>9352108</v>
          </cell>
          <cell r="D37" t="str">
            <v>Snape Community Primary School</v>
          </cell>
          <cell r="E37" t="str">
            <v>Primary</v>
          </cell>
          <cell r="F37">
            <v>0</v>
          </cell>
          <cell r="G37">
            <v>1</v>
          </cell>
          <cell r="H37">
            <v>0</v>
          </cell>
          <cell r="I37">
            <v>0</v>
          </cell>
          <cell r="J37">
            <v>7</v>
          </cell>
          <cell r="K37">
            <v>0</v>
          </cell>
          <cell r="L37">
            <v>0</v>
          </cell>
          <cell r="M37">
            <v>0</v>
          </cell>
          <cell r="N37">
            <v>42</v>
          </cell>
          <cell r="O37">
            <v>42</v>
          </cell>
          <cell r="P37">
            <v>8</v>
          </cell>
          <cell r="Q37">
            <v>34</v>
          </cell>
          <cell r="R37">
            <v>0</v>
          </cell>
          <cell r="S37">
            <v>0</v>
          </cell>
          <cell r="T37">
            <v>0</v>
          </cell>
          <cell r="U37">
            <v>0</v>
          </cell>
          <cell r="V37">
            <v>0</v>
          </cell>
          <cell r="W37">
            <v>0</v>
          </cell>
          <cell r="X37">
            <v>0</v>
          </cell>
          <cell r="Y37">
            <v>0</v>
          </cell>
          <cell r="Z37">
            <v>42</v>
          </cell>
          <cell r="AA37">
            <v>6</v>
          </cell>
          <cell r="AB37">
            <v>6.0000000000000053</v>
          </cell>
          <cell r="AC37">
            <v>14.318181818181817</v>
          </cell>
          <cell r="AD37">
            <v>0</v>
          </cell>
          <cell r="AE37">
            <v>0</v>
          </cell>
          <cell r="AF37">
            <v>40.999999999999993</v>
          </cell>
          <cell r="AG37">
            <v>0.99999999999999967</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16.000000000000011</v>
          </cell>
          <cell r="BB37">
            <v>19.764705882352956</v>
          </cell>
          <cell r="BC37">
            <v>0</v>
          </cell>
          <cell r="BD37">
            <v>0</v>
          </cell>
          <cell r="BE37">
            <v>0</v>
          </cell>
          <cell r="BF37">
            <v>0</v>
          </cell>
          <cell r="BG37">
            <v>0</v>
          </cell>
          <cell r="BH37">
            <v>3.7999999999999794</v>
          </cell>
          <cell r="BI37">
            <v>0</v>
          </cell>
          <cell r="BJ37">
            <v>2.1241452870370399</v>
          </cell>
          <cell r="BK37">
            <v>0</v>
          </cell>
          <cell r="BL37">
            <v>1</v>
          </cell>
          <cell r="BM37">
            <v>1</v>
          </cell>
          <cell r="BN37">
            <v>0</v>
          </cell>
        </row>
        <row r="38">
          <cell r="A38">
            <v>324</v>
          </cell>
          <cell r="B38">
            <v>124609</v>
          </cell>
          <cell r="C38">
            <v>9352110</v>
          </cell>
          <cell r="D38" t="str">
            <v>Somersham Primary School</v>
          </cell>
          <cell r="E38" t="str">
            <v>Primary</v>
          </cell>
          <cell r="F38">
            <v>0</v>
          </cell>
          <cell r="G38">
            <v>1</v>
          </cell>
          <cell r="H38">
            <v>0</v>
          </cell>
          <cell r="I38">
            <v>0</v>
          </cell>
          <cell r="J38">
            <v>7</v>
          </cell>
          <cell r="K38">
            <v>0</v>
          </cell>
          <cell r="L38">
            <v>0</v>
          </cell>
          <cell r="M38">
            <v>0</v>
          </cell>
          <cell r="N38">
            <v>99</v>
          </cell>
          <cell r="O38">
            <v>99</v>
          </cell>
          <cell r="P38">
            <v>13</v>
          </cell>
          <cell r="Q38">
            <v>86</v>
          </cell>
          <cell r="R38">
            <v>0</v>
          </cell>
          <cell r="S38">
            <v>0</v>
          </cell>
          <cell r="T38">
            <v>0</v>
          </cell>
          <cell r="U38">
            <v>0</v>
          </cell>
          <cell r="V38">
            <v>0</v>
          </cell>
          <cell r="W38">
            <v>0</v>
          </cell>
          <cell r="X38">
            <v>0</v>
          </cell>
          <cell r="Y38">
            <v>0</v>
          </cell>
          <cell r="Z38">
            <v>99</v>
          </cell>
          <cell r="AA38">
            <v>14.142857142857142</v>
          </cell>
          <cell r="AB38">
            <v>13.999999999999957</v>
          </cell>
          <cell r="AC38">
            <v>19</v>
          </cell>
          <cell r="AD38">
            <v>0</v>
          </cell>
          <cell r="AE38">
            <v>0</v>
          </cell>
          <cell r="AF38">
            <v>95.000000000000043</v>
          </cell>
          <cell r="AG38">
            <v>0</v>
          </cell>
          <cell r="AH38">
            <v>0</v>
          </cell>
          <cell r="AI38">
            <v>2.9999999999999996</v>
          </cell>
          <cell r="AJ38">
            <v>0.99999999999999989</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31.000000000000021</v>
          </cell>
          <cell r="BB38">
            <v>35.686046511627929</v>
          </cell>
          <cell r="BC38">
            <v>0</v>
          </cell>
          <cell r="BD38">
            <v>0</v>
          </cell>
          <cell r="BE38">
            <v>0</v>
          </cell>
          <cell r="BF38">
            <v>0</v>
          </cell>
          <cell r="BG38">
            <v>0</v>
          </cell>
          <cell r="BH38">
            <v>0</v>
          </cell>
          <cell r="BI38">
            <v>0</v>
          </cell>
          <cell r="BJ38">
            <v>2.09716701538462</v>
          </cell>
          <cell r="BK38">
            <v>0</v>
          </cell>
          <cell r="BL38">
            <v>1</v>
          </cell>
          <cell r="BM38">
            <v>1</v>
          </cell>
          <cell r="BN38">
            <v>0</v>
          </cell>
        </row>
        <row r="39">
          <cell r="A39">
            <v>506</v>
          </cell>
          <cell r="B39">
            <v>124612</v>
          </cell>
          <cell r="C39">
            <v>9352114</v>
          </cell>
          <cell r="D39" t="str">
            <v>Freeman Community Primary School</v>
          </cell>
          <cell r="E39" t="str">
            <v>Primary</v>
          </cell>
          <cell r="F39">
            <v>0</v>
          </cell>
          <cell r="G39">
            <v>1</v>
          </cell>
          <cell r="H39">
            <v>0</v>
          </cell>
          <cell r="I39">
            <v>0</v>
          </cell>
          <cell r="J39">
            <v>7</v>
          </cell>
          <cell r="K39">
            <v>0</v>
          </cell>
          <cell r="L39">
            <v>0</v>
          </cell>
          <cell r="M39">
            <v>0</v>
          </cell>
          <cell r="N39">
            <v>203</v>
          </cell>
          <cell r="O39">
            <v>203</v>
          </cell>
          <cell r="P39">
            <v>29</v>
          </cell>
          <cell r="Q39">
            <v>174</v>
          </cell>
          <cell r="R39">
            <v>0</v>
          </cell>
          <cell r="S39">
            <v>0</v>
          </cell>
          <cell r="T39">
            <v>0</v>
          </cell>
          <cell r="U39">
            <v>0</v>
          </cell>
          <cell r="V39">
            <v>0</v>
          </cell>
          <cell r="W39">
            <v>0</v>
          </cell>
          <cell r="X39">
            <v>0</v>
          </cell>
          <cell r="Y39">
            <v>0</v>
          </cell>
          <cell r="Z39">
            <v>203</v>
          </cell>
          <cell r="AA39">
            <v>29</v>
          </cell>
          <cell r="AB39">
            <v>19.999999999999996</v>
          </cell>
          <cell r="AC39">
            <v>30.45</v>
          </cell>
          <cell r="AD39">
            <v>0</v>
          </cell>
          <cell r="AE39">
            <v>0</v>
          </cell>
          <cell r="AF39">
            <v>195</v>
          </cell>
          <cell r="AG39">
            <v>5.0000000000000036</v>
          </cell>
          <cell r="AH39">
            <v>1.0000000000000007</v>
          </cell>
          <cell r="AI39">
            <v>1.9999999999999993</v>
          </cell>
          <cell r="AJ39">
            <v>0</v>
          </cell>
          <cell r="AK39">
            <v>0</v>
          </cell>
          <cell r="AL39">
            <v>0</v>
          </cell>
          <cell r="AM39">
            <v>0</v>
          </cell>
          <cell r="AN39">
            <v>0</v>
          </cell>
          <cell r="AO39">
            <v>0</v>
          </cell>
          <cell r="AP39">
            <v>0</v>
          </cell>
          <cell r="AQ39">
            <v>0</v>
          </cell>
          <cell r="AR39">
            <v>0</v>
          </cell>
          <cell r="AS39">
            <v>0</v>
          </cell>
          <cell r="AT39">
            <v>1.1666666666666667</v>
          </cell>
          <cell r="AU39">
            <v>1.1666666666666667</v>
          </cell>
          <cell r="AV39">
            <v>1.1666666666666667</v>
          </cell>
          <cell r="AW39">
            <v>0</v>
          </cell>
          <cell r="AX39">
            <v>0</v>
          </cell>
          <cell r="AY39">
            <v>0</v>
          </cell>
          <cell r="AZ39">
            <v>1.0150000000000001</v>
          </cell>
          <cell r="BA39">
            <v>44.000000000000036</v>
          </cell>
          <cell r="BB39">
            <v>51.333333333333371</v>
          </cell>
          <cell r="BC39">
            <v>0</v>
          </cell>
          <cell r="BD39">
            <v>0</v>
          </cell>
          <cell r="BE39">
            <v>0</v>
          </cell>
          <cell r="BF39">
            <v>0</v>
          </cell>
          <cell r="BG39">
            <v>0</v>
          </cell>
          <cell r="BH39">
            <v>0</v>
          </cell>
          <cell r="BI39">
            <v>0</v>
          </cell>
          <cell r="BJ39">
            <v>1.14927502671756</v>
          </cell>
          <cell r="BK39">
            <v>0</v>
          </cell>
          <cell r="BL39">
            <v>0</v>
          </cell>
          <cell r="BM39">
            <v>1</v>
          </cell>
          <cell r="BN39">
            <v>0</v>
          </cell>
        </row>
        <row r="40">
          <cell r="A40">
            <v>333</v>
          </cell>
          <cell r="B40">
            <v>124613</v>
          </cell>
          <cell r="C40">
            <v>9352117</v>
          </cell>
          <cell r="D40" t="str">
            <v>Trimley St Mary Primary School</v>
          </cell>
          <cell r="E40" t="str">
            <v>Primary</v>
          </cell>
          <cell r="F40">
            <v>0</v>
          </cell>
          <cell r="G40">
            <v>1</v>
          </cell>
          <cell r="H40">
            <v>0</v>
          </cell>
          <cell r="I40">
            <v>0</v>
          </cell>
          <cell r="J40">
            <v>7</v>
          </cell>
          <cell r="K40">
            <v>0</v>
          </cell>
          <cell r="L40">
            <v>0</v>
          </cell>
          <cell r="M40">
            <v>0</v>
          </cell>
          <cell r="N40">
            <v>388</v>
          </cell>
          <cell r="O40">
            <v>388</v>
          </cell>
          <cell r="P40">
            <v>51</v>
          </cell>
          <cell r="Q40">
            <v>337</v>
          </cell>
          <cell r="R40">
            <v>0</v>
          </cell>
          <cell r="S40">
            <v>0</v>
          </cell>
          <cell r="T40">
            <v>0</v>
          </cell>
          <cell r="U40">
            <v>0</v>
          </cell>
          <cell r="V40">
            <v>0</v>
          </cell>
          <cell r="W40">
            <v>0</v>
          </cell>
          <cell r="X40">
            <v>0</v>
          </cell>
          <cell r="Y40">
            <v>0</v>
          </cell>
          <cell r="Z40">
            <v>388</v>
          </cell>
          <cell r="AA40">
            <v>55.428571428571431</v>
          </cell>
          <cell r="AB40">
            <v>27.999999999999982</v>
          </cell>
          <cell r="AC40">
            <v>60.467532467532465</v>
          </cell>
          <cell r="AD40">
            <v>0</v>
          </cell>
          <cell r="AE40">
            <v>0</v>
          </cell>
          <cell r="AF40">
            <v>312.99999999999994</v>
          </cell>
          <cell r="AG40">
            <v>10.999999999999991</v>
          </cell>
          <cell r="AH40">
            <v>51.999999999999986</v>
          </cell>
          <cell r="AI40">
            <v>12.000000000000004</v>
          </cell>
          <cell r="AJ40">
            <v>0</v>
          </cell>
          <cell r="AK40">
            <v>0</v>
          </cell>
          <cell r="AL40">
            <v>0</v>
          </cell>
          <cell r="AM40">
            <v>0</v>
          </cell>
          <cell r="AN40">
            <v>0</v>
          </cell>
          <cell r="AO40">
            <v>0</v>
          </cell>
          <cell r="AP40">
            <v>0</v>
          </cell>
          <cell r="AQ40">
            <v>0</v>
          </cell>
          <cell r="AR40">
            <v>0</v>
          </cell>
          <cell r="AS40">
            <v>0</v>
          </cell>
          <cell r="AT40">
            <v>2.3026706231454015</v>
          </cell>
          <cell r="AU40">
            <v>4.605341246290795</v>
          </cell>
          <cell r="AV40">
            <v>4.605341246290795</v>
          </cell>
          <cell r="AW40">
            <v>0</v>
          </cell>
          <cell r="AX40">
            <v>0</v>
          </cell>
          <cell r="AY40">
            <v>0</v>
          </cell>
          <cell r="AZ40">
            <v>5.0389610389610393</v>
          </cell>
          <cell r="BA40">
            <v>128.1407185628743</v>
          </cell>
          <cell r="BB40">
            <v>147.53293413173657</v>
          </cell>
          <cell r="BC40">
            <v>0</v>
          </cell>
          <cell r="BD40">
            <v>0</v>
          </cell>
          <cell r="BE40">
            <v>0</v>
          </cell>
          <cell r="BF40">
            <v>0</v>
          </cell>
          <cell r="BG40">
            <v>0</v>
          </cell>
          <cell r="BH40">
            <v>0</v>
          </cell>
          <cell r="BI40">
            <v>0</v>
          </cell>
          <cell r="BJ40">
            <v>0.86194434487632499</v>
          </cell>
          <cell r="BK40">
            <v>0</v>
          </cell>
          <cell r="BL40">
            <v>0</v>
          </cell>
          <cell r="BM40">
            <v>1</v>
          </cell>
          <cell r="BN40">
            <v>0</v>
          </cell>
        </row>
        <row r="41">
          <cell r="A41">
            <v>332</v>
          </cell>
          <cell r="B41">
            <v>124614</v>
          </cell>
          <cell r="C41">
            <v>9352118</v>
          </cell>
          <cell r="D41" t="str">
            <v>Trimley St Martin Primary School</v>
          </cell>
          <cell r="E41" t="str">
            <v>Primary</v>
          </cell>
          <cell r="F41">
            <v>0</v>
          </cell>
          <cell r="G41">
            <v>1</v>
          </cell>
          <cell r="H41">
            <v>0</v>
          </cell>
          <cell r="I41">
            <v>0</v>
          </cell>
          <cell r="J41">
            <v>7</v>
          </cell>
          <cell r="K41">
            <v>0</v>
          </cell>
          <cell r="L41">
            <v>0</v>
          </cell>
          <cell r="M41">
            <v>0</v>
          </cell>
          <cell r="N41">
            <v>205</v>
          </cell>
          <cell r="O41">
            <v>205</v>
          </cell>
          <cell r="P41">
            <v>25</v>
          </cell>
          <cell r="Q41">
            <v>180</v>
          </cell>
          <cell r="R41">
            <v>0</v>
          </cell>
          <cell r="S41">
            <v>0</v>
          </cell>
          <cell r="T41">
            <v>0</v>
          </cell>
          <cell r="U41">
            <v>0</v>
          </cell>
          <cell r="V41">
            <v>0</v>
          </cell>
          <cell r="W41">
            <v>0</v>
          </cell>
          <cell r="X41">
            <v>0</v>
          </cell>
          <cell r="Y41">
            <v>0</v>
          </cell>
          <cell r="Z41">
            <v>205</v>
          </cell>
          <cell r="AA41">
            <v>29.285714285714285</v>
          </cell>
          <cell r="AB41">
            <v>15.000000000000005</v>
          </cell>
          <cell r="AC41">
            <v>29.14691943127962</v>
          </cell>
          <cell r="AD41">
            <v>0</v>
          </cell>
          <cell r="AE41">
            <v>0</v>
          </cell>
          <cell r="AF41">
            <v>182.89215686274508</v>
          </cell>
          <cell r="AG41">
            <v>3.014705882352946</v>
          </cell>
          <cell r="AH41">
            <v>16.078431372549019</v>
          </cell>
          <cell r="AI41">
            <v>3.014705882352946</v>
          </cell>
          <cell r="AJ41">
            <v>0</v>
          </cell>
          <cell r="AK41">
            <v>0</v>
          </cell>
          <cell r="AL41">
            <v>0</v>
          </cell>
          <cell r="AM41">
            <v>0</v>
          </cell>
          <cell r="AN41">
            <v>0</v>
          </cell>
          <cell r="AO41">
            <v>0</v>
          </cell>
          <cell r="AP41">
            <v>0</v>
          </cell>
          <cell r="AQ41">
            <v>0</v>
          </cell>
          <cell r="AR41">
            <v>0</v>
          </cell>
          <cell r="AS41">
            <v>0</v>
          </cell>
          <cell r="AT41">
            <v>1.1388888888888897</v>
          </cell>
          <cell r="AU41">
            <v>1.1388888888888897</v>
          </cell>
          <cell r="AV41">
            <v>4.5555555555555509</v>
          </cell>
          <cell r="AW41">
            <v>0</v>
          </cell>
          <cell r="AX41">
            <v>0</v>
          </cell>
          <cell r="AY41">
            <v>0</v>
          </cell>
          <cell r="AZ41">
            <v>0.97156398104265407</v>
          </cell>
          <cell r="BA41">
            <v>60.340909090909136</v>
          </cell>
          <cell r="BB41">
            <v>68.721590909090963</v>
          </cell>
          <cell r="BC41">
            <v>0</v>
          </cell>
          <cell r="BD41">
            <v>0</v>
          </cell>
          <cell r="BE41">
            <v>0</v>
          </cell>
          <cell r="BF41">
            <v>0</v>
          </cell>
          <cell r="BG41">
            <v>0</v>
          </cell>
          <cell r="BH41">
            <v>0</v>
          </cell>
          <cell r="BI41">
            <v>0</v>
          </cell>
          <cell r="BJ41">
            <v>1.3464323167382</v>
          </cell>
          <cell r="BK41">
            <v>0</v>
          </cell>
          <cell r="BL41">
            <v>0</v>
          </cell>
          <cell r="BM41">
            <v>1</v>
          </cell>
          <cell r="BN41">
            <v>0</v>
          </cell>
        </row>
        <row r="42">
          <cell r="A42">
            <v>337</v>
          </cell>
          <cell r="B42">
            <v>124615</v>
          </cell>
          <cell r="C42">
            <v>9352121</v>
          </cell>
          <cell r="D42" t="str">
            <v>Waldringfield Primary School</v>
          </cell>
          <cell r="E42" t="str">
            <v>Primary</v>
          </cell>
          <cell r="F42">
            <v>0</v>
          </cell>
          <cell r="G42">
            <v>1</v>
          </cell>
          <cell r="H42">
            <v>0</v>
          </cell>
          <cell r="I42">
            <v>0</v>
          </cell>
          <cell r="J42">
            <v>7</v>
          </cell>
          <cell r="K42">
            <v>0</v>
          </cell>
          <cell r="L42">
            <v>0</v>
          </cell>
          <cell r="M42">
            <v>0</v>
          </cell>
          <cell r="N42">
            <v>100</v>
          </cell>
          <cell r="O42">
            <v>100</v>
          </cell>
          <cell r="P42">
            <v>14</v>
          </cell>
          <cell r="Q42">
            <v>86</v>
          </cell>
          <cell r="R42">
            <v>0</v>
          </cell>
          <cell r="S42">
            <v>0</v>
          </cell>
          <cell r="T42">
            <v>0</v>
          </cell>
          <cell r="U42">
            <v>0</v>
          </cell>
          <cell r="V42">
            <v>0</v>
          </cell>
          <cell r="W42">
            <v>0</v>
          </cell>
          <cell r="X42">
            <v>0</v>
          </cell>
          <cell r="Y42">
            <v>0</v>
          </cell>
          <cell r="Z42">
            <v>100</v>
          </cell>
          <cell r="AA42">
            <v>14.285714285714286</v>
          </cell>
          <cell r="AB42">
            <v>7.0000000000000009</v>
          </cell>
          <cell r="AC42">
            <v>8.6538461538461533</v>
          </cell>
          <cell r="AD42">
            <v>0</v>
          </cell>
          <cell r="AE42">
            <v>0</v>
          </cell>
          <cell r="AF42">
            <v>81</v>
          </cell>
          <cell r="AG42">
            <v>1</v>
          </cell>
          <cell r="AH42">
            <v>12</v>
          </cell>
          <cell r="AI42">
            <v>3</v>
          </cell>
          <cell r="AJ42">
            <v>3</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29.365853658536555</v>
          </cell>
          <cell r="BB42">
            <v>34.146341463414601</v>
          </cell>
          <cell r="BC42">
            <v>0</v>
          </cell>
          <cell r="BD42">
            <v>0</v>
          </cell>
          <cell r="BE42">
            <v>0</v>
          </cell>
          <cell r="BF42">
            <v>0</v>
          </cell>
          <cell r="BG42">
            <v>0</v>
          </cell>
          <cell r="BH42">
            <v>0.99999999999999956</v>
          </cell>
          <cell r="BI42">
            <v>0</v>
          </cell>
          <cell r="BJ42">
            <v>2.0771397674418601</v>
          </cell>
          <cell r="BK42">
            <v>0</v>
          </cell>
          <cell r="BL42">
            <v>1</v>
          </cell>
          <cell r="BM42">
            <v>1</v>
          </cell>
          <cell r="BN42">
            <v>0</v>
          </cell>
        </row>
        <row r="43">
          <cell r="A43">
            <v>339</v>
          </cell>
          <cell r="B43">
            <v>124618</v>
          </cell>
          <cell r="C43">
            <v>9352124</v>
          </cell>
          <cell r="D43" t="str">
            <v>Witnesham Primary School</v>
          </cell>
          <cell r="E43" t="str">
            <v>Primary</v>
          </cell>
          <cell r="F43">
            <v>0</v>
          </cell>
          <cell r="G43">
            <v>1</v>
          </cell>
          <cell r="H43">
            <v>0</v>
          </cell>
          <cell r="I43">
            <v>0</v>
          </cell>
          <cell r="J43">
            <v>7</v>
          </cell>
          <cell r="K43">
            <v>0</v>
          </cell>
          <cell r="L43">
            <v>0</v>
          </cell>
          <cell r="M43">
            <v>0</v>
          </cell>
          <cell r="N43">
            <v>96</v>
          </cell>
          <cell r="O43">
            <v>96</v>
          </cell>
          <cell r="P43">
            <v>15</v>
          </cell>
          <cell r="Q43">
            <v>81</v>
          </cell>
          <cell r="R43">
            <v>0</v>
          </cell>
          <cell r="S43">
            <v>0</v>
          </cell>
          <cell r="T43">
            <v>0</v>
          </cell>
          <cell r="U43">
            <v>0</v>
          </cell>
          <cell r="V43">
            <v>0</v>
          </cell>
          <cell r="W43">
            <v>0</v>
          </cell>
          <cell r="X43">
            <v>0</v>
          </cell>
          <cell r="Y43">
            <v>0</v>
          </cell>
          <cell r="Z43">
            <v>96</v>
          </cell>
          <cell r="AA43">
            <v>13.714285714285714</v>
          </cell>
          <cell r="AB43">
            <v>3</v>
          </cell>
          <cell r="AC43">
            <v>3.6923076923076925</v>
          </cell>
          <cell r="AD43">
            <v>0</v>
          </cell>
          <cell r="AE43">
            <v>0</v>
          </cell>
          <cell r="AF43">
            <v>93</v>
          </cell>
          <cell r="AG43">
            <v>0</v>
          </cell>
          <cell r="AH43">
            <v>0</v>
          </cell>
          <cell r="AI43">
            <v>0</v>
          </cell>
          <cell r="AJ43">
            <v>1.0000000000000033</v>
          </cell>
          <cell r="AK43">
            <v>1.9999999999999969</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22.846153846153843</v>
          </cell>
          <cell r="BB43">
            <v>27.076923076923073</v>
          </cell>
          <cell r="BC43">
            <v>0</v>
          </cell>
          <cell r="BD43">
            <v>0</v>
          </cell>
          <cell r="BE43">
            <v>0</v>
          </cell>
          <cell r="BF43">
            <v>0</v>
          </cell>
          <cell r="BG43">
            <v>0</v>
          </cell>
          <cell r="BH43">
            <v>0</v>
          </cell>
          <cell r="BI43">
            <v>0</v>
          </cell>
          <cell r="BJ43">
            <v>1.5560646376623399</v>
          </cell>
          <cell r="BK43">
            <v>0</v>
          </cell>
          <cell r="BL43">
            <v>0</v>
          </cell>
          <cell r="BM43">
            <v>1</v>
          </cell>
          <cell r="BN43">
            <v>0</v>
          </cell>
        </row>
        <row r="44">
          <cell r="A44">
            <v>342</v>
          </cell>
          <cell r="B44">
            <v>124619</v>
          </cell>
          <cell r="C44">
            <v>9352125</v>
          </cell>
          <cell r="D44" t="str">
            <v>Woodbridge Primary School</v>
          </cell>
          <cell r="E44" t="str">
            <v>Primary</v>
          </cell>
          <cell r="F44">
            <v>0</v>
          </cell>
          <cell r="G44">
            <v>1</v>
          </cell>
          <cell r="H44">
            <v>0</v>
          </cell>
          <cell r="I44">
            <v>0</v>
          </cell>
          <cell r="J44">
            <v>7</v>
          </cell>
          <cell r="K44">
            <v>0</v>
          </cell>
          <cell r="L44">
            <v>0</v>
          </cell>
          <cell r="M44">
            <v>0</v>
          </cell>
          <cell r="N44">
            <v>206</v>
          </cell>
          <cell r="O44">
            <v>206</v>
          </cell>
          <cell r="P44">
            <v>30</v>
          </cell>
          <cell r="Q44">
            <v>176</v>
          </cell>
          <cell r="R44">
            <v>0</v>
          </cell>
          <cell r="S44">
            <v>0</v>
          </cell>
          <cell r="T44">
            <v>0</v>
          </cell>
          <cell r="U44">
            <v>0</v>
          </cell>
          <cell r="V44">
            <v>0</v>
          </cell>
          <cell r="W44">
            <v>0</v>
          </cell>
          <cell r="X44">
            <v>0</v>
          </cell>
          <cell r="Y44">
            <v>0</v>
          </cell>
          <cell r="Z44">
            <v>206</v>
          </cell>
          <cell r="AA44">
            <v>29.428571428571427</v>
          </cell>
          <cell r="AB44">
            <v>20</v>
          </cell>
          <cell r="AC44">
            <v>30.999999999999996</v>
          </cell>
          <cell r="AD44">
            <v>0</v>
          </cell>
          <cell r="AE44">
            <v>0</v>
          </cell>
          <cell r="AF44">
            <v>196.95609756097568</v>
          </cell>
          <cell r="AG44">
            <v>7.0341463414634084</v>
          </cell>
          <cell r="AH44">
            <v>1.0048780487804867</v>
          </cell>
          <cell r="AI44">
            <v>0</v>
          </cell>
          <cell r="AJ44">
            <v>1.0048780487804867</v>
          </cell>
          <cell r="AK44">
            <v>0</v>
          </cell>
          <cell r="AL44">
            <v>0</v>
          </cell>
          <cell r="AM44">
            <v>0</v>
          </cell>
          <cell r="AN44">
            <v>0</v>
          </cell>
          <cell r="AO44">
            <v>0</v>
          </cell>
          <cell r="AP44">
            <v>0</v>
          </cell>
          <cell r="AQ44">
            <v>0</v>
          </cell>
          <cell r="AR44">
            <v>0</v>
          </cell>
          <cell r="AS44">
            <v>0</v>
          </cell>
          <cell r="AT44">
            <v>0</v>
          </cell>
          <cell r="AU44">
            <v>0</v>
          </cell>
          <cell r="AV44">
            <v>5.8857142857142914</v>
          </cell>
          <cell r="AW44">
            <v>0</v>
          </cell>
          <cell r="AX44">
            <v>0</v>
          </cell>
          <cell r="AY44">
            <v>0</v>
          </cell>
          <cell r="AZ44">
            <v>0.99999999999999989</v>
          </cell>
          <cell r="BA44">
            <v>57.302325581395316</v>
          </cell>
          <cell r="BB44">
            <v>67.069767441860421</v>
          </cell>
          <cell r="BC44">
            <v>0</v>
          </cell>
          <cell r="BD44">
            <v>0</v>
          </cell>
          <cell r="BE44">
            <v>0</v>
          </cell>
          <cell r="BF44">
            <v>0</v>
          </cell>
          <cell r="BG44">
            <v>0</v>
          </cell>
          <cell r="BH44">
            <v>0</v>
          </cell>
          <cell r="BI44">
            <v>0</v>
          </cell>
          <cell r="BJ44">
            <v>0.54492203575418996</v>
          </cell>
          <cell r="BK44">
            <v>0</v>
          </cell>
          <cell r="BL44">
            <v>0</v>
          </cell>
          <cell r="BM44">
            <v>1</v>
          </cell>
          <cell r="BN44">
            <v>0</v>
          </cell>
        </row>
        <row r="45">
          <cell r="A45">
            <v>502</v>
          </cell>
          <cell r="B45">
            <v>124622</v>
          </cell>
          <cell r="C45">
            <v>9352129</v>
          </cell>
          <cell r="D45" t="str">
            <v>Chilton Community Primary School</v>
          </cell>
          <cell r="E45" t="str">
            <v>Primary</v>
          </cell>
          <cell r="F45">
            <v>0</v>
          </cell>
          <cell r="G45">
            <v>1</v>
          </cell>
          <cell r="H45">
            <v>0</v>
          </cell>
          <cell r="I45">
            <v>0</v>
          </cell>
          <cell r="J45">
            <v>7</v>
          </cell>
          <cell r="K45">
            <v>0</v>
          </cell>
          <cell r="L45">
            <v>0</v>
          </cell>
          <cell r="M45">
            <v>0</v>
          </cell>
          <cell r="N45">
            <v>145</v>
          </cell>
          <cell r="O45">
            <v>145</v>
          </cell>
          <cell r="P45">
            <v>14</v>
          </cell>
          <cell r="Q45">
            <v>131</v>
          </cell>
          <cell r="R45">
            <v>0</v>
          </cell>
          <cell r="S45">
            <v>0</v>
          </cell>
          <cell r="T45">
            <v>0</v>
          </cell>
          <cell r="U45">
            <v>0</v>
          </cell>
          <cell r="V45">
            <v>0</v>
          </cell>
          <cell r="W45">
            <v>0</v>
          </cell>
          <cell r="X45">
            <v>0</v>
          </cell>
          <cell r="Y45">
            <v>0</v>
          </cell>
          <cell r="Z45">
            <v>145</v>
          </cell>
          <cell r="AA45">
            <v>20.714285714285715</v>
          </cell>
          <cell r="AB45">
            <v>37.99999999999995</v>
          </cell>
          <cell r="AC45">
            <v>57.283950617283949</v>
          </cell>
          <cell r="AD45">
            <v>0</v>
          </cell>
          <cell r="AE45">
            <v>0</v>
          </cell>
          <cell r="AF45">
            <v>52.99999999999995</v>
          </cell>
          <cell r="AG45">
            <v>64.000000000000057</v>
          </cell>
          <cell r="AH45">
            <v>25.999999999999972</v>
          </cell>
          <cell r="AI45">
            <v>2.0000000000000053</v>
          </cell>
          <cell r="AJ45">
            <v>0</v>
          </cell>
          <cell r="AK45">
            <v>0</v>
          </cell>
          <cell r="AL45">
            <v>0</v>
          </cell>
          <cell r="AM45">
            <v>0</v>
          </cell>
          <cell r="AN45">
            <v>0</v>
          </cell>
          <cell r="AO45">
            <v>0</v>
          </cell>
          <cell r="AP45">
            <v>0</v>
          </cell>
          <cell r="AQ45">
            <v>0</v>
          </cell>
          <cell r="AR45">
            <v>0</v>
          </cell>
          <cell r="AS45">
            <v>0</v>
          </cell>
          <cell r="AT45">
            <v>5.5343511450381664</v>
          </cell>
          <cell r="AU45">
            <v>7.7480916030534361</v>
          </cell>
          <cell r="AV45">
            <v>13.282442748091603</v>
          </cell>
          <cell r="AW45">
            <v>0</v>
          </cell>
          <cell r="AX45">
            <v>0</v>
          </cell>
          <cell r="AY45">
            <v>0</v>
          </cell>
          <cell r="AZ45">
            <v>0.89506172839506171</v>
          </cell>
          <cell r="BA45">
            <v>46.94166666666662</v>
          </cell>
          <cell r="BB45">
            <v>51.958333333333286</v>
          </cell>
          <cell r="BC45">
            <v>0</v>
          </cell>
          <cell r="BD45">
            <v>0</v>
          </cell>
          <cell r="BE45">
            <v>0</v>
          </cell>
          <cell r="BF45">
            <v>0</v>
          </cell>
          <cell r="BG45">
            <v>0</v>
          </cell>
          <cell r="BH45">
            <v>0.500000000000005</v>
          </cell>
          <cell r="BI45">
            <v>0</v>
          </cell>
          <cell r="BJ45">
            <v>0.43762807046783597</v>
          </cell>
          <cell r="BK45">
            <v>0</v>
          </cell>
          <cell r="BL45">
            <v>0</v>
          </cell>
          <cell r="BM45">
            <v>1</v>
          </cell>
          <cell r="BN45">
            <v>0</v>
          </cell>
        </row>
        <row r="46">
          <cell r="A46">
            <v>229</v>
          </cell>
          <cell r="B46">
            <v>124624</v>
          </cell>
          <cell r="C46">
            <v>9352131</v>
          </cell>
          <cell r="D46" t="str">
            <v>Colneis Junior School</v>
          </cell>
          <cell r="E46" t="str">
            <v>Primary</v>
          </cell>
          <cell r="F46">
            <v>0</v>
          </cell>
          <cell r="G46">
            <v>1</v>
          </cell>
          <cell r="H46">
            <v>0</v>
          </cell>
          <cell r="I46">
            <v>0</v>
          </cell>
          <cell r="J46">
            <v>4</v>
          </cell>
          <cell r="K46">
            <v>0</v>
          </cell>
          <cell r="L46">
            <v>0</v>
          </cell>
          <cell r="M46">
            <v>0</v>
          </cell>
          <cell r="N46">
            <v>345</v>
          </cell>
          <cell r="O46">
            <v>345</v>
          </cell>
          <cell r="P46">
            <v>0</v>
          </cell>
          <cell r="Q46">
            <v>345</v>
          </cell>
          <cell r="R46">
            <v>0</v>
          </cell>
          <cell r="S46">
            <v>0</v>
          </cell>
          <cell r="T46">
            <v>0</v>
          </cell>
          <cell r="U46">
            <v>0</v>
          </cell>
          <cell r="V46">
            <v>0</v>
          </cell>
          <cell r="W46">
            <v>0</v>
          </cell>
          <cell r="X46">
            <v>0</v>
          </cell>
          <cell r="Y46">
            <v>0</v>
          </cell>
          <cell r="Z46">
            <v>345</v>
          </cell>
          <cell r="AA46">
            <v>86.25</v>
          </cell>
          <cell r="AB46">
            <v>28.999999999999979</v>
          </cell>
          <cell r="AC46">
            <v>59.115168539325843</v>
          </cell>
          <cell r="AD46">
            <v>0</v>
          </cell>
          <cell r="AE46">
            <v>0</v>
          </cell>
          <cell r="AF46">
            <v>260.75581395348831</v>
          </cell>
          <cell r="AG46">
            <v>14.040697674418622</v>
          </cell>
          <cell r="AH46">
            <v>38.110465116279151</v>
          </cell>
          <cell r="AI46">
            <v>32.093023255813961</v>
          </cell>
          <cell r="AJ46">
            <v>0</v>
          </cell>
          <cell r="AK46">
            <v>0</v>
          </cell>
          <cell r="AL46">
            <v>0</v>
          </cell>
          <cell r="AM46">
            <v>0</v>
          </cell>
          <cell r="AN46">
            <v>0</v>
          </cell>
          <cell r="AO46">
            <v>0</v>
          </cell>
          <cell r="AP46">
            <v>0</v>
          </cell>
          <cell r="AQ46">
            <v>0</v>
          </cell>
          <cell r="AR46">
            <v>0</v>
          </cell>
          <cell r="AS46">
            <v>0</v>
          </cell>
          <cell r="AT46">
            <v>1.9999999999999991</v>
          </cell>
          <cell r="AU46">
            <v>4.9999999999999982</v>
          </cell>
          <cell r="AV46">
            <v>13.000000000000016</v>
          </cell>
          <cell r="AW46">
            <v>0</v>
          </cell>
          <cell r="AX46">
            <v>0</v>
          </cell>
          <cell r="AY46">
            <v>0</v>
          </cell>
          <cell r="AZ46">
            <v>0.9691011235955056</v>
          </cell>
          <cell r="BA46">
            <v>157.09821428571433</v>
          </cell>
          <cell r="BB46">
            <v>157.09821428571433</v>
          </cell>
          <cell r="BC46">
            <v>0</v>
          </cell>
          <cell r="BD46">
            <v>0</v>
          </cell>
          <cell r="BE46">
            <v>0</v>
          </cell>
          <cell r="BF46">
            <v>0</v>
          </cell>
          <cell r="BG46">
            <v>0</v>
          </cell>
          <cell r="BH46">
            <v>0</v>
          </cell>
          <cell r="BI46">
            <v>0</v>
          </cell>
          <cell r="BJ46">
            <v>0.66564721428571405</v>
          </cell>
          <cell r="BK46">
            <v>0</v>
          </cell>
          <cell r="BL46">
            <v>0</v>
          </cell>
          <cell r="BM46">
            <v>1</v>
          </cell>
          <cell r="BN46">
            <v>0</v>
          </cell>
        </row>
        <row r="47">
          <cell r="A47">
            <v>313</v>
          </cell>
          <cell r="B47">
            <v>124625</v>
          </cell>
          <cell r="C47">
            <v>9352132</v>
          </cell>
          <cell r="D47" t="str">
            <v>Gorseland Primary School</v>
          </cell>
          <cell r="E47" t="str">
            <v>Primary</v>
          </cell>
          <cell r="F47">
            <v>0</v>
          </cell>
          <cell r="G47">
            <v>1</v>
          </cell>
          <cell r="H47">
            <v>0</v>
          </cell>
          <cell r="I47">
            <v>0</v>
          </cell>
          <cell r="J47">
            <v>7</v>
          </cell>
          <cell r="K47">
            <v>0</v>
          </cell>
          <cell r="L47">
            <v>0</v>
          </cell>
          <cell r="M47">
            <v>0</v>
          </cell>
          <cell r="N47">
            <v>453</v>
          </cell>
          <cell r="O47">
            <v>453</v>
          </cell>
          <cell r="P47">
            <v>60</v>
          </cell>
          <cell r="Q47">
            <v>393</v>
          </cell>
          <cell r="R47">
            <v>0</v>
          </cell>
          <cell r="S47">
            <v>0</v>
          </cell>
          <cell r="T47">
            <v>0</v>
          </cell>
          <cell r="U47">
            <v>0</v>
          </cell>
          <cell r="V47">
            <v>0</v>
          </cell>
          <cell r="W47">
            <v>0</v>
          </cell>
          <cell r="X47">
            <v>0</v>
          </cell>
          <cell r="Y47">
            <v>0</v>
          </cell>
          <cell r="Z47">
            <v>453</v>
          </cell>
          <cell r="AA47">
            <v>64.714285714285708</v>
          </cell>
          <cell r="AB47">
            <v>30.470852017937226</v>
          </cell>
          <cell r="AC47">
            <v>37.835214446952598</v>
          </cell>
          <cell r="AD47">
            <v>0</v>
          </cell>
          <cell r="AE47">
            <v>0</v>
          </cell>
          <cell r="AF47">
            <v>443.85874439461901</v>
          </cell>
          <cell r="AG47">
            <v>2.0313901345291501</v>
          </cell>
          <cell r="AH47">
            <v>3.0470852017937227</v>
          </cell>
          <cell r="AI47">
            <v>1.0156950672645726</v>
          </cell>
          <cell r="AJ47">
            <v>3.0470852017937227</v>
          </cell>
          <cell r="AK47">
            <v>0</v>
          </cell>
          <cell r="AL47">
            <v>0</v>
          </cell>
          <cell r="AM47">
            <v>0</v>
          </cell>
          <cell r="AN47">
            <v>0</v>
          </cell>
          <cell r="AO47">
            <v>0</v>
          </cell>
          <cell r="AP47">
            <v>0</v>
          </cell>
          <cell r="AQ47">
            <v>0</v>
          </cell>
          <cell r="AR47">
            <v>0</v>
          </cell>
          <cell r="AS47">
            <v>0</v>
          </cell>
          <cell r="AT47">
            <v>3.5207253886010359</v>
          </cell>
          <cell r="AU47">
            <v>4.6943005181346997</v>
          </cell>
          <cell r="AV47">
            <v>9.3886010362694439</v>
          </cell>
          <cell r="AW47">
            <v>0</v>
          </cell>
          <cell r="AX47">
            <v>0</v>
          </cell>
          <cell r="AY47">
            <v>0</v>
          </cell>
          <cell r="AZ47">
            <v>1.0225733634311511</v>
          </cell>
          <cell r="BA47">
            <v>140.50259067357527</v>
          </cell>
          <cell r="BB47">
            <v>161.95336787564784</v>
          </cell>
          <cell r="BC47">
            <v>0</v>
          </cell>
          <cell r="BD47">
            <v>0</v>
          </cell>
          <cell r="BE47">
            <v>0</v>
          </cell>
          <cell r="BF47">
            <v>0</v>
          </cell>
          <cell r="BG47">
            <v>0</v>
          </cell>
          <cell r="BH47">
            <v>0</v>
          </cell>
          <cell r="BI47">
            <v>0</v>
          </cell>
          <cell r="BJ47">
            <v>0.66288139076923103</v>
          </cell>
          <cell r="BK47">
            <v>0</v>
          </cell>
          <cell r="BL47">
            <v>0</v>
          </cell>
          <cell r="BM47">
            <v>1</v>
          </cell>
          <cell r="BN47">
            <v>0</v>
          </cell>
          <cell r="BO47">
            <v>25</v>
          </cell>
        </row>
        <row r="48">
          <cell r="A48">
            <v>232</v>
          </cell>
          <cell r="B48">
            <v>124627</v>
          </cell>
          <cell r="C48">
            <v>9352134</v>
          </cell>
          <cell r="D48" t="str">
            <v>Kingsfleet Primary School</v>
          </cell>
          <cell r="E48" t="str">
            <v>Primary</v>
          </cell>
          <cell r="F48">
            <v>0</v>
          </cell>
          <cell r="G48">
            <v>1</v>
          </cell>
          <cell r="H48">
            <v>0</v>
          </cell>
          <cell r="I48">
            <v>0</v>
          </cell>
          <cell r="J48">
            <v>7</v>
          </cell>
          <cell r="K48">
            <v>0</v>
          </cell>
          <cell r="L48">
            <v>0</v>
          </cell>
          <cell r="M48">
            <v>0</v>
          </cell>
          <cell r="N48">
            <v>199</v>
          </cell>
          <cell r="O48">
            <v>199</v>
          </cell>
          <cell r="P48">
            <v>29</v>
          </cell>
          <cell r="Q48">
            <v>170</v>
          </cell>
          <cell r="R48">
            <v>0</v>
          </cell>
          <cell r="S48">
            <v>0</v>
          </cell>
          <cell r="T48">
            <v>0</v>
          </cell>
          <cell r="U48">
            <v>0</v>
          </cell>
          <cell r="V48">
            <v>0</v>
          </cell>
          <cell r="W48">
            <v>0</v>
          </cell>
          <cell r="X48">
            <v>0</v>
          </cell>
          <cell r="Y48">
            <v>0</v>
          </cell>
          <cell r="Z48">
            <v>199</v>
          </cell>
          <cell r="AA48">
            <v>28.428571428571427</v>
          </cell>
          <cell r="AB48">
            <v>14.999999999999991</v>
          </cell>
          <cell r="AC48">
            <v>29.849999999999998</v>
          </cell>
          <cell r="AD48">
            <v>0</v>
          </cell>
          <cell r="AE48">
            <v>0</v>
          </cell>
          <cell r="AF48">
            <v>142.00000000000003</v>
          </cell>
          <cell r="AG48">
            <v>8.9999999999999929</v>
          </cell>
          <cell r="AH48">
            <v>25.000000000000082</v>
          </cell>
          <cell r="AI48">
            <v>21.999999999999904</v>
          </cell>
          <cell r="AJ48">
            <v>0</v>
          </cell>
          <cell r="AK48">
            <v>0.99999999999999933</v>
          </cell>
          <cell r="AL48">
            <v>0</v>
          </cell>
          <cell r="AM48">
            <v>0</v>
          </cell>
          <cell r="AN48">
            <v>0</v>
          </cell>
          <cell r="AO48">
            <v>0</v>
          </cell>
          <cell r="AP48">
            <v>0</v>
          </cell>
          <cell r="AQ48">
            <v>0</v>
          </cell>
          <cell r="AR48">
            <v>0</v>
          </cell>
          <cell r="AS48">
            <v>0</v>
          </cell>
          <cell r="AT48">
            <v>2.341176470588227</v>
          </cell>
          <cell r="AU48">
            <v>4.6823529411764744</v>
          </cell>
          <cell r="AV48">
            <v>5.8529411764705976</v>
          </cell>
          <cell r="AW48">
            <v>0</v>
          </cell>
          <cell r="AX48">
            <v>0</v>
          </cell>
          <cell r="AY48">
            <v>0</v>
          </cell>
          <cell r="AZ48">
            <v>0</v>
          </cell>
          <cell r="BA48">
            <v>61.818181818181877</v>
          </cell>
          <cell r="BB48">
            <v>72.363636363636431</v>
          </cell>
          <cell r="BC48">
            <v>0</v>
          </cell>
          <cell r="BD48">
            <v>0</v>
          </cell>
          <cell r="BE48">
            <v>0</v>
          </cell>
          <cell r="BF48">
            <v>0</v>
          </cell>
          <cell r="BG48">
            <v>0</v>
          </cell>
          <cell r="BH48">
            <v>0</v>
          </cell>
          <cell r="BI48">
            <v>0</v>
          </cell>
          <cell r="BJ48">
            <v>0.56921587042253496</v>
          </cell>
          <cell r="BK48">
            <v>0</v>
          </cell>
          <cell r="BL48">
            <v>0</v>
          </cell>
          <cell r="BM48">
            <v>1</v>
          </cell>
          <cell r="BN48">
            <v>0</v>
          </cell>
        </row>
        <row r="49">
          <cell r="A49">
            <v>343</v>
          </cell>
          <cell r="B49">
            <v>124628</v>
          </cell>
          <cell r="C49">
            <v>9352135</v>
          </cell>
          <cell r="D49" t="str">
            <v>Kyson Primary School</v>
          </cell>
          <cell r="E49" t="str">
            <v>Primary</v>
          </cell>
          <cell r="F49">
            <v>0</v>
          </cell>
          <cell r="G49">
            <v>1</v>
          </cell>
          <cell r="H49">
            <v>0</v>
          </cell>
          <cell r="I49">
            <v>0</v>
          </cell>
          <cell r="J49">
            <v>7</v>
          </cell>
          <cell r="K49">
            <v>0</v>
          </cell>
          <cell r="L49">
            <v>0</v>
          </cell>
          <cell r="M49">
            <v>0</v>
          </cell>
          <cell r="N49">
            <v>400</v>
          </cell>
          <cell r="O49">
            <v>400</v>
          </cell>
          <cell r="P49">
            <v>51</v>
          </cell>
          <cell r="Q49">
            <v>349</v>
          </cell>
          <cell r="R49">
            <v>0</v>
          </cell>
          <cell r="S49">
            <v>0</v>
          </cell>
          <cell r="T49">
            <v>0</v>
          </cell>
          <cell r="U49">
            <v>0</v>
          </cell>
          <cell r="V49">
            <v>0</v>
          </cell>
          <cell r="W49">
            <v>0</v>
          </cell>
          <cell r="X49">
            <v>0</v>
          </cell>
          <cell r="Y49">
            <v>0</v>
          </cell>
          <cell r="Z49">
            <v>400</v>
          </cell>
          <cell r="AA49">
            <v>57.142857142857146</v>
          </cell>
          <cell r="AB49">
            <v>53</v>
          </cell>
          <cell r="AC49">
            <v>83.208020050125313</v>
          </cell>
          <cell r="AD49">
            <v>0</v>
          </cell>
          <cell r="AE49">
            <v>0</v>
          </cell>
          <cell r="AF49">
            <v>271</v>
          </cell>
          <cell r="AG49">
            <v>127</v>
          </cell>
          <cell r="AH49">
            <v>1</v>
          </cell>
          <cell r="AI49">
            <v>1</v>
          </cell>
          <cell r="AJ49">
            <v>0</v>
          </cell>
          <cell r="AK49">
            <v>0</v>
          </cell>
          <cell r="AL49">
            <v>0</v>
          </cell>
          <cell r="AM49">
            <v>0</v>
          </cell>
          <cell r="AN49">
            <v>0</v>
          </cell>
          <cell r="AO49">
            <v>0</v>
          </cell>
          <cell r="AP49">
            <v>0</v>
          </cell>
          <cell r="AQ49">
            <v>0</v>
          </cell>
          <cell r="AR49">
            <v>0</v>
          </cell>
          <cell r="AS49">
            <v>0</v>
          </cell>
          <cell r="AT49">
            <v>2.2922636103151879</v>
          </cell>
          <cell r="AU49">
            <v>4.5845272206303598</v>
          </cell>
          <cell r="AV49">
            <v>6.8767908309455601</v>
          </cell>
          <cell r="AW49">
            <v>0</v>
          </cell>
          <cell r="AX49">
            <v>0</v>
          </cell>
          <cell r="AY49">
            <v>0</v>
          </cell>
          <cell r="AZ49">
            <v>0</v>
          </cell>
          <cell r="BA49">
            <v>115.98187311178235</v>
          </cell>
          <cell r="BB49">
            <v>132.93051359516602</v>
          </cell>
          <cell r="BC49">
            <v>0</v>
          </cell>
          <cell r="BD49">
            <v>0</v>
          </cell>
          <cell r="BE49">
            <v>0</v>
          </cell>
          <cell r="BF49">
            <v>0</v>
          </cell>
          <cell r="BG49">
            <v>0</v>
          </cell>
          <cell r="BH49">
            <v>0.99999999999999534</v>
          </cell>
          <cell r="BI49">
            <v>0</v>
          </cell>
          <cell r="BJ49">
            <v>0.57120360703517603</v>
          </cell>
          <cell r="BK49">
            <v>0</v>
          </cell>
          <cell r="BL49">
            <v>0</v>
          </cell>
          <cell r="BM49">
            <v>1</v>
          </cell>
          <cell r="BN49">
            <v>0</v>
          </cell>
        </row>
        <row r="50">
          <cell r="A50">
            <v>23</v>
          </cell>
          <cell r="B50">
            <v>124629</v>
          </cell>
          <cell r="C50">
            <v>9352136</v>
          </cell>
          <cell r="D50" t="str">
            <v>Coldfair Green Community Primary School</v>
          </cell>
          <cell r="E50" t="str">
            <v>Primary</v>
          </cell>
          <cell r="F50">
            <v>0</v>
          </cell>
          <cell r="G50">
            <v>1</v>
          </cell>
          <cell r="H50">
            <v>0</v>
          </cell>
          <cell r="I50">
            <v>0</v>
          </cell>
          <cell r="J50">
            <v>7</v>
          </cell>
          <cell r="K50">
            <v>0</v>
          </cell>
          <cell r="L50">
            <v>0</v>
          </cell>
          <cell r="M50">
            <v>0</v>
          </cell>
          <cell r="N50">
            <v>139</v>
          </cell>
          <cell r="O50">
            <v>139</v>
          </cell>
          <cell r="P50">
            <v>18</v>
          </cell>
          <cell r="Q50">
            <v>121</v>
          </cell>
          <cell r="R50">
            <v>0</v>
          </cell>
          <cell r="S50">
            <v>0</v>
          </cell>
          <cell r="T50">
            <v>0</v>
          </cell>
          <cell r="U50">
            <v>0</v>
          </cell>
          <cell r="V50">
            <v>0</v>
          </cell>
          <cell r="W50">
            <v>0</v>
          </cell>
          <cell r="X50">
            <v>0</v>
          </cell>
          <cell r="Y50">
            <v>0</v>
          </cell>
          <cell r="Z50">
            <v>139</v>
          </cell>
          <cell r="AA50">
            <v>19.857142857142858</v>
          </cell>
          <cell r="AB50">
            <v>8.9999999999999982</v>
          </cell>
          <cell r="AC50">
            <v>13.9</v>
          </cell>
          <cell r="AD50">
            <v>0</v>
          </cell>
          <cell r="AE50">
            <v>0</v>
          </cell>
          <cell r="AF50">
            <v>126.00000000000001</v>
          </cell>
          <cell r="AG50">
            <v>12.999999999999998</v>
          </cell>
          <cell r="AH50">
            <v>0</v>
          </cell>
          <cell r="AI50">
            <v>0</v>
          </cell>
          <cell r="AJ50">
            <v>0</v>
          </cell>
          <cell r="AK50">
            <v>0</v>
          </cell>
          <cell r="AL50">
            <v>0</v>
          </cell>
          <cell r="AM50">
            <v>0</v>
          </cell>
          <cell r="AN50">
            <v>0</v>
          </cell>
          <cell r="AO50">
            <v>0</v>
          </cell>
          <cell r="AP50">
            <v>0</v>
          </cell>
          <cell r="AQ50">
            <v>0</v>
          </cell>
          <cell r="AR50">
            <v>0</v>
          </cell>
          <cell r="AS50">
            <v>0</v>
          </cell>
          <cell r="AT50">
            <v>0</v>
          </cell>
          <cell r="AU50">
            <v>1.1487603305785132</v>
          </cell>
          <cell r="AV50">
            <v>2.2975206611570234</v>
          </cell>
          <cell r="AW50">
            <v>0</v>
          </cell>
          <cell r="AX50">
            <v>0</v>
          </cell>
          <cell r="AY50">
            <v>0</v>
          </cell>
          <cell r="AZ50">
            <v>0</v>
          </cell>
          <cell r="BA50">
            <v>30.504201680672214</v>
          </cell>
          <cell r="BB50">
            <v>35.042016806722629</v>
          </cell>
          <cell r="BC50">
            <v>0</v>
          </cell>
          <cell r="BD50">
            <v>0</v>
          </cell>
          <cell r="BE50">
            <v>0</v>
          </cell>
          <cell r="BF50">
            <v>0</v>
          </cell>
          <cell r="BG50">
            <v>0</v>
          </cell>
          <cell r="BH50">
            <v>0</v>
          </cell>
          <cell r="BI50">
            <v>0</v>
          </cell>
          <cell r="BJ50">
            <v>1.3882574245282999</v>
          </cell>
          <cell r="BK50">
            <v>0</v>
          </cell>
          <cell r="BL50">
            <v>0</v>
          </cell>
          <cell r="BM50">
            <v>1</v>
          </cell>
          <cell r="BN50">
            <v>0</v>
          </cell>
        </row>
        <row r="51">
          <cell r="A51">
            <v>503</v>
          </cell>
          <cell r="B51">
            <v>124631</v>
          </cell>
          <cell r="C51">
            <v>9352138</v>
          </cell>
          <cell r="D51" t="str">
            <v>Abbot's Hall Community Primary School</v>
          </cell>
          <cell r="E51" t="str">
            <v>Primary</v>
          </cell>
          <cell r="F51">
            <v>0</v>
          </cell>
          <cell r="G51">
            <v>1</v>
          </cell>
          <cell r="H51">
            <v>0</v>
          </cell>
          <cell r="I51">
            <v>0</v>
          </cell>
          <cell r="J51">
            <v>7</v>
          </cell>
          <cell r="K51">
            <v>0</v>
          </cell>
          <cell r="L51">
            <v>0</v>
          </cell>
          <cell r="M51">
            <v>0</v>
          </cell>
          <cell r="N51">
            <v>404</v>
          </cell>
          <cell r="O51">
            <v>404</v>
          </cell>
          <cell r="P51">
            <v>52</v>
          </cell>
          <cell r="Q51">
            <v>352</v>
          </cell>
          <cell r="R51">
            <v>0</v>
          </cell>
          <cell r="S51">
            <v>0</v>
          </cell>
          <cell r="T51">
            <v>0</v>
          </cell>
          <cell r="U51">
            <v>0</v>
          </cell>
          <cell r="V51">
            <v>0</v>
          </cell>
          <cell r="W51">
            <v>0</v>
          </cell>
          <cell r="X51">
            <v>0</v>
          </cell>
          <cell r="Y51">
            <v>0</v>
          </cell>
          <cell r="Z51">
            <v>404</v>
          </cell>
          <cell r="AA51">
            <v>57.714285714285715</v>
          </cell>
          <cell r="AB51">
            <v>40.999999999999808</v>
          </cell>
          <cell r="AC51">
            <v>81</v>
          </cell>
          <cell r="AD51">
            <v>0</v>
          </cell>
          <cell r="AE51">
            <v>0</v>
          </cell>
          <cell r="AF51">
            <v>258.00000000000011</v>
          </cell>
          <cell r="AG51">
            <v>94.000000000000128</v>
          </cell>
          <cell r="AH51">
            <v>30.000000000000014</v>
          </cell>
          <cell r="AI51">
            <v>22.000000000000018</v>
          </cell>
          <cell r="AJ51">
            <v>0</v>
          </cell>
          <cell r="AK51">
            <v>0</v>
          </cell>
          <cell r="AL51">
            <v>0</v>
          </cell>
          <cell r="AM51">
            <v>0</v>
          </cell>
          <cell r="AN51">
            <v>0</v>
          </cell>
          <cell r="AO51">
            <v>0</v>
          </cell>
          <cell r="AP51">
            <v>0</v>
          </cell>
          <cell r="AQ51">
            <v>0</v>
          </cell>
          <cell r="AR51">
            <v>0</v>
          </cell>
          <cell r="AS51">
            <v>0</v>
          </cell>
          <cell r="AT51">
            <v>2.295454545454545</v>
          </cell>
          <cell r="AU51">
            <v>2.295454545454545</v>
          </cell>
          <cell r="AV51">
            <v>4.5909090909091059</v>
          </cell>
          <cell r="AW51">
            <v>0</v>
          </cell>
          <cell r="AX51">
            <v>0</v>
          </cell>
          <cell r="AY51">
            <v>0</v>
          </cell>
          <cell r="AZ51">
            <v>0</v>
          </cell>
          <cell r="BA51">
            <v>108.70588235294127</v>
          </cell>
          <cell r="BB51">
            <v>124.76470588235306</v>
          </cell>
          <cell r="BC51">
            <v>0</v>
          </cell>
          <cell r="BD51">
            <v>0</v>
          </cell>
          <cell r="BE51">
            <v>0</v>
          </cell>
          <cell r="BF51">
            <v>0</v>
          </cell>
          <cell r="BG51">
            <v>0</v>
          </cell>
          <cell r="BH51">
            <v>0</v>
          </cell>
          <cell r="BI51">
            <v>0</v>
          </cell>
          <cell r="BJ51">
            <v>0.51845457826087005</v>
          </cell>
          <cell r="BK51">
            <v>0</v>
          </cell>
          <cell r="BL51">
            <v>0</v>
          </cell>
          <cell r="BM51">
            <v>1</v>
          </cell>
          <cell r="BN51">
            <v>0</v>
          </cell>
        </row>
        <row r="52">
          <cell r="A52">
            <v>275</v>
          </cell>
          <cell r="B52">
            <v>124645</v>
          </cell>
          <cell r="C52">
            <v>9352157</v>
          </cell>
          <cell r="D52" t="str">
            <v>Ranelagh Primary School</v>
          </cell>
          <cell r="E52" t="str">
            <v>Primary</v>
          </cell>
          <cell r="F52">
            <v>0</v>
          </cell>
          <cell r="G52">
            <v>1</v>
          </cell>
          <cell r="H52">
            <v>0</v>
          </cell>
          <cell r="I52">
            <v>0</v>
          </cell>
          <cell r="J52">
            <v>7</v>
          </cell>
          <cell r="K52">
            <v>0</v>
          </cell>
          <cell r="L52">
            <v>0</v>
          </cell>
          <cell r="M52">
            <v>0</v>
          </cell>
          <cell r="N52">
            <v>267</v>
          </cell>
          <cell r="O52">
            <v>267</v>
          </cell>
          <cell r="P52">
            <v>38</v>
          </cell>
          <cell r="Q52">
            <v>229</v>
          </cell>
          <cell r="R52">
            <v>0</v>
          </cell>
          <cell r="S52">
            <v>0</v>
          </cell>
          <cell r="T52">
            <v>0</v>
          </cell>
          <cell r="U52">
            <v>0</v>
          </cell>
          <cell r="V52">
            <v>0</v>
          </cell>
          <cell r="W52">
            <v>0</v>
          </cell>
          <cell r="X52">
            <v>0</v>
          </cell>
          <cell r="Y52">
            <v>0</v>
          </cell>
          <cell r="Z52">
            <v>267</v>
          </cell>
          <cell r="AA52">
            <v>38.142857142857146</v>
          </cell>
          <cell r="AB52">
            <v>54.000000000000014</v>
          </cell>
          <cell r="AC52">
            <v>78.34749034749035</v>
          </cell>
          <cell r="AD52">
            <v>0</v>
          </cell>
          <cell r="AE52">
            <v>0</v>
          </cell>
          <cell r="AF52">
            <v>12.999999999999993</v>
          </cell>
          <cell r="AG52">
            <v>21.999999999999986</v>
          </cell>
          <cell r="AH52">
            <v>162.00000000000003</v>
          </cell>
          <cell r="AI52">
            <v>34.999999999999901</v>
          </cell>
          <cell r="AJ52">
            <v>31.000000000000085</v>
          </cell>
          <cell r="AK52">
            <v>3.0000000000000062</v>
          </cell>
          <cell r="AL52">
            <v>1.0000000000000013</v>
          </cell>
          <cell r="AM52">
            <v>0</v>
          </cell>
          <cell r="AN52">
            <v>0</v>
          </cell>
          <cell r="AO52">
            <v>0</v>
          </cell>
          <cell r="AP52">
            <v>0</v>
          </cell>
          <cell r="AQ52">
            <v>0</v>
          </cell>
          <cell r="AR52">
            <v>0</v>
          </cell>
          <cell r="AS52">
            <v>0</v>
          </cell>
          <cell r="AT52">
            <v>30.314410480349309</v>
          </cell>
          <cell r="AU52">
            <v>60.628820960698619</v>
          </cell>
          <cell r="AV52">
            <v>81.615720524017604</v>
          </cell>
          <cell r="AW52">
            <v>0</v>
          </cell>
          <cell r="AX52">
            <v>0</v>
          </cell>
          <cell r="AY52">
            <v>0</v>
          </cell>
          <cell r="AZ52">
            <v>0</v>
          </cell>
          <cell r="BA52">
            <v>121.37</v>
          </cell>
          <cell r="BB52">
            <v>141.51000000000002</v>
          </cell>
          <cell r="BC52">
            <v>0</v>
          </cell>
          <cell r="BD52">
            <v>0</v>
          </cell>
          <cell r="BE52">
            <v>0</v>
          </cell>
          <cell r="BF52">
            <v>0</v>
          </cell>
          <cell r="BG52">
            <v>0</v>
          </cell>
          <cell r="BH52">
            <v>0</v>
          </cell>
          <cell r="BI52">
            <v>0</v>
          </cell>
          <cell r="BJ52">
            <v>0.48624673878048802</v>
          </cell>
          <cell r="BK52">
            <v>0</v>
          </cell>
          <cell r="BL52">
            <v>0</v>
          </cell>
          <cell r="BM52">
            <v>1</v>
          </cell>
          <cell r="BN52">
            <v>0</v>
          </cell>
        </row>
        <row r="53">
          <cell r="A53">
            <v>273</v>
          </cell>
          <cell r="B53">
            <v>124650</v>
          </cell>
          <cell r="C53">
            <v>9352162</v>
          </cell>
          <cell r="D53" t="str">
            <v>Ravenswood Community Primary School</v>
          </cell>
          <cell r="E53" t="str">
            <v>Primary</v>
          </cell>
          <cell r="F53">
            <v>0</v>
          </cell>
          <cell r="G53">
            <v>1</v>
          </cell>
          <cell r="H53">
            <v>0</v>
          </cell>
          <cell r="I53">
            <v>0</v>
          </cell>
          <cell r="J53">
            <v>7</v>
          </cell>
          <cell r="K53">
            <v>0</v>
          </cell>
          <cell r="L53">
            <v>0</v>
          </cell>
          <cell r="M53">
            <v>0</v>
          </cell>
          <cell r="N53">
            <v>409</v>
          </cell>
          <cell r="O53">
            <v>409</v>
          </cell>
          <cell r="P53">
            <v>60</v>
          </cell>
          <cell r="Q53">
            <v>349</v>
          </cell>
          <cell r="R53">
            <v>0</v>
          </cell>
          <cell r="S53">
            <v>0</v>
          </cell>
          <cell r="T53">
            <v>0</v>
          </cell>
          <cell r="U53">
            <v>0</v>
          </cell>
          <cell r="V53">
            <v>0</v>
          </cell>
          <cell r="W53">
            <v>0</v>
          </cell>
          <cell r="X53">
            <v>0</v>
          </cell>
          <cell r="Y53">
            <v>0</v>
          </cell>
          <cell r="Z53">
            <v>409</v>
          </cell>
          <cell r="AA53">
            <v>58.428571428571431</v>
          </cell>
          <cell r="AB53">
            <v>73.999999999999915</v>
          </cell>
          <cell r="AC53">
            <v>129.4824120603015</v>
          </cell>
          <cell r="AD53">
            <v>0</v>
          </cell>
          <cell r="AE53">
            <v>0</v>
          </cell>
          <cell r="AF53">
            <v>46.000000000000107</v>
          </cell>
          <cell r="AG53">
            <v>72.999999999999957</v>
          </cell>
          <cell r="AH53">
            <v>128.99999999999997</v>
          </cell>
          <cell r="AI53">
            <v>21.999999999999982</v>
          </cell>
          <cell r="AJ53">
            <v>112.00000000000001</v>
          </cell>
          <cell r="AK53">
            <v>27.000000000000011</v>
          </cell>
          <cell r="AL53">
            <v>0</v>
          </cell>
          <cell r="AM53">
            <v>0</v>
          </cell>
          <cell r="AN53">
            <v>0</v>
          </cell>
          <cell r="AO53">
            <v>0</v>
          </cell>
          <cell r="AP53">
            <v>0</v>
          </cell>
          <cell r="AQ53">
            <v>0</v>
          </cell>
          <cell r="AR53">
            <v>0</v>
          </cell>
          <cell r="AS53">
            <v>0</v>
          </cell>
          <cell r="AT53">
            <v>16.40687679083096</v>
          </cell>
          <cell r="AU53">
            <v>29.297994269340982</v>
          </cell>
          <cell r="AV53">
            <v>44.532951289398142</v>
          </cell>
          <cell r="AW53">
            <v>0</v>
          </cell>
          <cell r="AX53">
            <v>0</v>
          </cell>
          <cell r="AY53">
            <v>0</v>
          </cell>
          <cell r="AZ53">
            <v>1.0276381909547738</v>
          </cell>
          <cell r="BA53">
            <v>122.81524926686208</v>
          </cell>
          <cell r="BB53">
            <v>143.92961876832834</v>
          </cell>
          <cell r="BC53">
            <v>0</v>
          </cell>
          <cell r="BD53">
            <v>0</v>
          </cell>
          <cell r="BE53">
            <v>0</v>
          </cell>
          <cell r="BF53">
            <v>0</v>
          </cell>
          <cell r="BG53">
            <v>0</v>
          </cell>
          <cell r="BH53">
            <v>1.0999999999999017</v>
          </cell>
          <cell r="BI53">
            <v>0</v>
          </cell>
          <cell r="BJ53">
            <v>0.80429776797945196</v>
          </cell>
          <cell r="BK53">
            <v>0</v>
          </cell>
          <cell r="BL53">
            <v>0</v>
          </cell>
          <cell r="BM53">
            <v>1</v>
          </cell>
          <cell r="BN53">
            <v>0</v>
          </cell>
        </row>
        <row r="54">
          <cell r="A54">
            <v>258</v>
          </cell>
          <cell r="B54">
            <v>124654</v>
          </cell>
          <cell r="C54">
            <v>9352166</v>
          </cell>
          <cell r="D54" t="str">
            <v>Clifford Road Primary School</v>
          </cell>
          <cell r="E54" t="str">
            <v>Primary</v>
          </cell>
          <cell r="F54">
            <v>0</v>
          </cell>
          <cell r="G54">
            <v>1</v>
          </cell>
          <cell r="H54">
            <v>0</v>
          </cell>
          <cell r="I54">
            <v>0</v>
          </cell>
          <cell r="J54">
            <v>7</v>
          </cell>
          <cell r="K54">
            <v>0</v>
          </cell>
          <cell r="L54">
            <v>0</v>
          </cell>
          <cell r="M54">
            <v>0</v>
          </cell>
          <cell r="N54">
            <v>418</v>
          </cell>
          <cell r="O54">
            <v>418</v>
          </cell>
          <cell r="P54">
            <v>60</v>
          </cell>
          <cell r="Q54">
            <v>358</v>
          </cell>
          <cell r="R54">
            <v>0</v>
          </cell>
          <cell r="S54">
            <v>0</v>
          </cell>
          <cell r="T54">
            <v>0</v>
          </cell>
          <cell r="U54">
            <v>0</v>
          </cell>
          <cell r="V54">
            <v>0</v>
          </cell>
          <cell r="W54">
            <v>0</v>
          </cell>
          <cell r="X54">
            <v>0</v>
          </cell>
          <cell r="Y54">
            <v>0</v>
          </cell>
          <cell r="Z54">
            <v>418</v>
          </cell>
          <cell r="AA54">
            <v>59.714285714285715</v>
          </cell>
          <cell r="AB54">
            <v>42.000000000000199</v>
          </cell>
          <cell r="AC54">
            <v>63.675675675675677</v>
          </cell>
          <cell r="AD54">
            <v>0</v>
          </cell>
          <cell r="AE54">
            <v>0</v>
          </cell>
          <cell r="AF54">
            <v>295.99999999999994</v>
          </cell>
          <cell r="AG54">
            <v>96.000000000000028</v>
          </cell>
          <cell r="AH54">
            <v>7.0000000000000044</v>
          </cell>
          <cell r="AI54">
            <v>9</v>
          </cell>
          <cell r="AJ54">
            <v>9</v>
          </cell>
          <cell r="AK54">
            <v>0</v>
          </cell>
          <cell r="AL54">
            <v>1.000000000000002</v>
          </cell>
          <cell r="AM54">
            <v>0</v>
          </cell>
          <cell r="AN54">
            <v>0</v>
          </cell>
          <cell r="AO54">
            <v>0</v>
          </cell>
          <cell r="AP54">
            <v>0</v>
          </cell>
          <cell r="AQ54">
            <v>0</v>
          </cell>
          <cell r="AR54">
            <v>0</v>
          </cell>
          <cell r="AS54">
            <v>0</v>
          </cell>
          <cell r="AT54">
            <v>28.022346368715084</v>
          </cell>
          <cell r="AU54">
            <v>52.541899441340625</v>
          </cell>
          <cell r="AV54">
            <v>70.055865921787515</v>
          </cell>
          <cell r="AW54">
            <v>0</v>
          </cell>
          <cell r="AX54">
            <v>0</v>
          </cell>
          <cell r="AY54">
            <v>0</v>
          </cell>
          <cell r="AZ54">
            <v>0</v>
          </cell>
          <cell r="BA54">
            <v>105.82389937106933</v>
          </cell>
          <cell r="BB54">
            <v>123.55974842767314</v>
          </cell>
          <cell r="BC54">
            <v>0</v>
          </cell>
          <cell r="BD54">
            <v>0</v>
          </cell>
          <cell r="BE54">
            <v>0</v>
          </cell>
          <cell r="BF54">
            <v>0</v>
          </cell>
          <cell r="BG54">
            <v>0</v>
          </cell>
          <cell r="BH54">
            <v>8.2000000000000899</v>
          </cell>
          <cell r="BI54">
            <v>0</v>
          </cell>
          <cell r="BJ54">
            <v>0.38137998682505397</v>
          </cell>
          <cell r="BK54">
            <v>0</v>
          </cell>
          <cell r="BL54">
            <v>0</v>
          </cell>
          <cell r="BM54">
            <v>1</v>
          </cell>
          <cell r="BN54">
            <v>0</v>
          </cell>
        </row>
        <row r="55">
          <cell r="A55">
            <v>300</v>
          </cell>
          <cell r="B55">
            <v>124660</v>
          </cell>
          <cell r="C55">
            <v>9352176</v>
          </cell>
          <cell r="D55" t="str">
            <v>Whitehouse Community Primary School</v>
          </cell>
          <cell r="E55" t="str">
            <v>Primary</v>
          </cell>
          <cell r="F55">
            <v>0</v>
          </cell>
          <cell r="G55">
            <v>1</v>
          </cell>
          <cell r="H55">
            <v>0</v>
          </cell>
          <cell r="I55">
            <v>0</v>
          </cell>
          <cell r="J55">
            <v>7</v>
          </cell>
          <cell r="K55">
            <v>0</v>
          </cell>
          <cell r="L55">
            <v>0</v>
          </cell>
          <cell r="M55">
            <v>0</v>
          </cell>
          <cell r="N55">
            <v>553</v>
          </cell>
          <cell r="O55">
            <v>553</v>
          </cell>
          <cell r="P55">
            <v>87</v>
          </cell>
          <cell r="Q55">
            <v>466</v>
          </cell>
          <cell r="R55">
            <v>0</v>
          </cell>
          <cell r="S55">
            <v>0</v>
          </cell>
          <cell r="T55">
            <v>0</v>
          </cell>
          <cell r="U55">
            <v>0</v>
          </cell>
          <cell r="V55">
            <v>0</v>
          </cell>
          <cell r="W55">
            <v>0</v>
          </cell>
          <cell r="X55">
            <v>0</v>
          </cell>
          <cell r="Y55">
            <v>0</v>
          </cell>
          <cell r="Z55">
            <v>553</v>
          </cell>
          <cell r="AA55">
            <v>79</v>
          </cell>
          <cell r="AB55">
            <v>143.00000000000017</v>
          </cell>
          <cell r="AC55">
            <v>195.1764705882353</v>
          </cell>
          <cell r="AD55">
            <v>0</v>
          </cell>
          <cell r="AE55">
            <v>0</v>
          </cell>
          <cell r="AF55">
            <v>92.999999999999773</v>
          </cell>
          <cell r="AG55">
            <v>87.000000000000227</v>
          </cell>
          <cell r="AH55">
            <v>28.999999999999986</v>
          </cell>
          <cell r="AI55">
            <v>220.0000000000002</v>
          </cell>
          <cell r="AJ55">
            <v>115.00000000000018</v>
          </cell>
          <cell r="AK55">
            <v>3</v>
          </cell>
          <cell r="AL55">
            <v>6</v>
          </cell>
          <cell r="AM55">
            <v>0</v>
          </cell>
          <cell r="AN55">
            <v>0</v>
          </cell>
          <cell r="AO55">
            <v>0</v>
          </cell>
          <cell r="AP55">
            <v>0</v>
          </cell>
          <cell r="AQ55">
            <v>0</v>
          </cell>
          <cell r="AR55">
            <v>0</v>
          </cell>
          <cell r="AS55">
            <v>0</v>
          </cell>
          <cell r="AT55">
            <v>30.854077253218879</v>
          </cell>
          <cell r="AU55">
            <v>74.76180257510714</v>
          </cell>
          <cell r="AV55">
            <v>107.98927038626634</v>
          </cell>
          <cell r="AW55">
            <v>0</v>
          </cell>
          <cell r="AX55">
            <v>0</v>
          </cell>
          <cell r="AY55">
            <v>0</v>
          </cell>
          <cell r="AZ55">
            <v>3.1480075901328273</v>
          </cell>
          <cell r="BA55">
            <v>213.40186915887858</v>
          </cell>
          <cell r="BB55">
            <v>253.2429906542057</v>
          </cell>
          <cell r="BC55">
            <v>0</v>
          </cell>
          <cell r="BD55">
            <v>0</v>
          </cell>
          <cell r="BE55">
            <v>0</v>
          </cell>
          <cell r="BF55">
            <v>0</v>
          </cell>
          <cell r="BG55">
            <v>0</v>
          </cell>
          <cell r="BH55">
            <v>0</v>
          </cell>
          <cell r="BI55">
            <v>0</v>
          </cell>
          <cell r="BJ55">
            <v>0.60454411299999999</v>
          </cell>
          <cell r="BK55">
            <v>0</v>
          </cell>
          <cell r="BL55">
            <v>0</v>
          </cell>
          <cell r="BM55">
            <v>1</v>
          </cell>
          <cell r="BN55">
            <v>0</v>
          </cell>
        </row>
        <row r="56">
          <cell r="A56">
            <v>259</v>
          </cell>
          <cell r="B56">
            <v>124668</v>
          </cell>
          <cell r="C56">
            <v>9352184</v>
          </cell>
          <cell r="D56" t="str">
            <v>Dale Hall Community Primary School</v>
          </cell>
          <cell r="E56" t="str">
            <v>Primary</v>
          </cell>
          <cell r="F56">
            <v>0</v>
          </cell>
          <cell r="G56">
            <v>1</v>
          </cell>
          <cell r="H56">
            <v>0</v>
          </cell>
          <cell r="I56">
            <v>0</v>
          </cell>
          <cell r="J56">
            <v>7</v>
          </cell>
          <cell r="K56">
            <v>0</v>
          </cell>
          <cell r="L56">
            <v>0</v>
          </cell>
          <cell r="M56">
            <v>0</v>
          </cell>
          <cell r="N56">
            <v>416</v>
          </cell>
          <cell r="O56">
            <v>416</v>
          </cell>
          <cell r="P56">
            <v>60</v>
          </cell>
          <cell r="Q56">
            <v>356</v>
          </cell>
          <cell r="R56">
            <v>0</v>
          </cell>
          <cell r="S56">
            <v>0</v>
          </cell>
          <cell r="T56">
            <v>0</v>
          </cell>
          <cell r="U56">
            <v>0</v>
          </cell>
          <cell r="V56">
            <v>0</v>
          </cell>
          <cell r="W56">
            <v>0</v>
          </cell>
          <cell r="X56">
            <v>0</v>
          </cell>
          <cell r="Y56">
            <v>0</v>
          </cell>
          <cell r="Z56">
            <v>416</v>
          </cell>
          <cell r="AA56">
            <v>59.428571428571431</v>
          </cell>
          <cell r="AB56">
            <v>13</v>
          </cell>
          <cell r="AC56">
            <v>28.40975609756098</v>
          </cell>
          <cell r="AD56">
            <v>0</v>
          </cell>
          <cell r="AE56">
            <v>0</v>
          </cell>
          <cell r="AF56">
            <v>348.83855421686752</v>
          </cell>
          <cell r="AG56">
            <v>11.026506024096367</v>
          </cell>
          <cell r="AH56">
            <v>10.02409638554218</v>
          </cell>
          <cell r="AI56">
            <v>11.026506024096367</v>
          </cell>
          <cell r="AJ56">
            <v>35.084337349397607</v>
          </cell>
          <cell r="AK56">
            <v>0</v>
          </cell>
          <cell r="AL56">
            <v>0</v>
          </cell>
          <cell r="AM56">
            <v>0</v>
          </cell>
          <cell r="AN56">
            <v>0</v>
          </cell>
          <cell r="AO56">
            <v>0</v>
          </cell>
          <cell r="AP56">
            <v>0</v>
          </cell>
          <cell r="AQ56">
            <v>0</v>
          </cell>
          <cell r="AR56">
            <v>0</v>
          </cell>
          <cell r="AS56">
            <v>0</v>
          </cell>
          <cell r="AT56">
            <v>1.168539325842695</v>
          </cell>
          <cell r="AU56">
            <v>5.8426966292134752</v>
          </cell>
          <cell r="AV56">
            <v>9.3483146067415923</v>
          </cell>
          <cell r="AW56">
            <v>0</v>
          </cell>
          <cell r="AX56">
            <v>0</v>
          </cell>
          <cell r="AY56">
            <v>0</v>
          </cell>
          <cell r="AZ56">
            <v>0</v>
          </cell>
          <cell r="BA56">
            <v>95.885386819484111</v>
          </cell>
          <cell r="BB56">
            <v>112.04584527220615</v>
          </cell>
          <cell r="BC56">
            <v>0</v>
          </cell>
          <cell r="BD56">
            <v>0</v>
          </cell>
          <cell r="BE56">
            <v>0</v>
          </cell>
          <cell r="BF56">
            <v>0</v>
          </cell>
          <cell r="BG56">
            <v>0</v>
          </cell>
          <cell r="BH56">
            <v>0</v>
          </cell>
          <cell r="BI56">
            <v>0</v>
          </cell>
          <cell r="BJ56">
            <v>0.55374939480519503</v>
          </cell>
          <cell r="BK56">
            <v>0</v>
          </cell>
          <cell r="BL56">
            <v>0</v>
          </cell>
          <cell r="BM56">
            <v>1</v>
          </cell>
          <cell r="BN56">
            <v>0</v>
          </cell>
        </row>
        <row r="57">
          <cell r="A57">
            <v>480</v>
          </cell>
          <cell r="B57">
            <v>124674</v>
          </cell>
          <cell r="C57">
            <v>9352916</v>
          </cell>
          <cell r="D57" t="str">
            <v>Bosmere Community Primary School</v>
          </cell>
          <cell r="E57" t="str">
            <v>Primary</v>
          </cell>
          <cell r="F57">
            <v>0</v>
          </cell>
          <cell r="G57">
            <v>1</v>
          </cell>
          <cell r="H57">
            <v>0</v>
          </cell>
          <cell r="I57">
            <v>0</v>
          </cell>
          <cell r="J57">
            <v>7</v>
          </cell>
          <cell r="K57">
            <v>0</v>
          </cell>
          <cell r="L57">
            <v>0</v>
          </cell>
          <cell r="M57">
            <v>0</v>
          </cell>
          <cell r="N57">
            <v>313</v>
          </cell>
          <cell r="O57">
            <v>313</v>
          </cell>
          <cell r="P57">
            <v>45</v>
          </cell>
          <cell r="Q57">
            <v>268</v>
          </cell>
          <cell r="R57">
            <v>0</v>
          </cell>
          <cell r="S57">
            <v>0</v>
          </cell>
          <cell r="T57">
            <v>0</v>
          </cell>
          <cell r="U57">
            <v>0</v>
          </cell>
          <cell r="V57">
            <v>0</v>
          </cell>
          <cell r="W57">
            <v>0</v>
          </cell>
          <cell r="X57">
            <v>0</v>
          </cell>
          <cell r="Y57">
            <v>0</v>
          </cell>
          <cell r="Z57">
            <v>313</v>
          </cell>
          <cell r="AA57">
            <v>44.714285714285715</v>
          </cell>
          <cell r="AB57">
            <v>26.000000000000004</v>
          </cell>
          <cell r="AC57">
            <v>48.464516129032262</v>
          </cell>
          <cell r="AD57">
            <v>0</v>
          </cell>
          <cell r="AE57">
            <v>0</v>
          </cell>
          <cell r="AF57">
            <v>304.97435897435884</v>
          </cell>
          <cell r="AG57">
            <v>1.0032051282051297</v>
          </cell>
          <cell r="AH57">
            <v>1.0032051282051297</v>
          </cell>
          <cell r="AI57">
            <v>4.0128205128205066</v>
          </cell>
          <cell r="AJ57">
            <v>2.0064102564102564</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1.0096774193548388</v>
          </cell>
          <cell r="BA57">
            <v>95.424242424242408</v>
          </cell>
          <cell r="BB57">
            <v>111.44696969696969</v>
          </cell>
          <cell r="BC57">
            <v>0</v>
          </cell>
          <cell r="BD57">
            <v>0</v>
          </cell>
          <cell r="BE57">
            <v>0</v>
          </cell>
          <cell r="BF57">
            <v>0</v>
          </cell>
          <cell r="BG57">
            <v>0</v>
          </cell>
          <cell r="BH57">
            <v>0</v>
          </cell>
          <cell r="BI57">
            <v>0</v>
          </cell>
          <cell r="BJ57">
            <v>1.4545327845911999</v>
          </cell>
          <cell r="BK57">
            <v>0</v>
          </cell>
          <cell r="BL57">
            <v>0</v>
          </cell>
          <cell r="BM57">
            <v>1</v>
          </cell>
          <cell r="BN57">
            <v>0</v>
          </cell>
        </row>
        <row r="58">
          <cell r="A58">
            <v>327</v>
          </cell>
          <cell r="B58">
            <v>124675</v>
          </cell>
          <cell r="C58">
            <v>9352918</v>
          </cell>
          <cell r="D58" t="str">
            <v>Stratford St Mary Primary School</v>
          </cell>
          <cell r="E58" t="str">
            <v>Primary</v>
          </cell>
          <cell r="F58">
            <v>0</v>
          </cell>
          <cell r="G58">
            <v>1</v>
          </cell>
          <cell r="H58">
            <v>0</v>
          </cell>
          <cell r="I58">
            <v>0</v>
          </cell>
          <cell r="J58">
            <v>7</v>
          </cell>
          <cell r="K58">
            <v>0</v>
          </cell>
          <cell r="L58">
            <v>0</v>
          </cell>
          <cell r="M58">
            <v>0</v>
          </cell>
          <cell r="N58">
            <v>96</v>
          </cell>
          <cell r="O58">
            <v>96</v>
          </cell>
          <cell r="P58">
            <v>15</v>
          </cell>
          <cell r="Q58">
            <v>81</v>
          </cell>
          <cell r="R58">
            <v>0</v>
          </cell>
          <cell r="S58">
            <v>0</v>
          </cell>
          <cell r="T58">
            <v>0</v>
          </cell>
          <cell r="U58">
            <v>0</v>
          </cell>
          <cell r="V58">
            <v>0</v>
          </cell>
          <cell r="W58">
            <v>0</v>
          </cell>
          <cell r="X58">
            <v>0</v>
          </cell>
          <cell r="Y58">
            <v>0</v>
          </cell>
          <cell r="Z58">
            <v>96</v>
          </cell>
          <cell r="AA58">
            <v>13.714285714285714</v>
          </cell>
          <cell r="AB58">
            <v>1.0000000000000033</v>
          </cell>
          <cell r="AC58">
            <v>8.6292134831460672</v>
          </cell>
          <cell r="AD58">
            <v>0</v>
          </cell>
          <cell r="AE58">
            <v>0</v>
          </cell>
          <cell r="AF58">
            <v>91.000000000000028</v>
          </cell>
          <cell r="AG58">
            <v>1.9999999999999969</v>
          </cell>
          <cell r="AH58">
            <v>1.0000000000000033</v>
          </cell>
          <cell r="AI58">
            <v>0</v>
          </cell>
          <cell r="AJ58">
            <v>0</v>
          </cell>
          <cell r="AK58">
            <v>1.0000000000000033</v>
          </cell>
          <cell r="AL58">
            <v>1.0000000000000033</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12.303797468354414</v>
          </cell>
          <cell r="BB58">
            <v>14.58227848101264</v>
          </cell>
          <cell r="BC58">
            <v>0</v>
          </cell>
          <cell r="BD58">
            <v>0</v>
          </cell>
          <cell r="BE58">
            <v>0</v>
          </cell>
          <cell r="BF58">
            <v>0</v>
          </cell>
          <cell r="BG58">
            <v>0</v>
          </cell>
          <cell r="BH58">
            <v>4.3999999999999684</v>
          </cell>
          <cell r="BI58">
            <v>0</v>
          </cell>
          <cell r="BJ58">
            <v>1.4939715825</v>
          </cell>
          <cell r="BK58">
            <v>0</v>
          </cell>
          <cell r="BL58">
            <v>0</v>
          </cell>
          <cell r="BM58">
            <v>1</v>
          </cell>
          <cell r="BN58">
            <v>0</v>
          </cell>
        </row>
        <row r="59">
          <cell r="A59">
            <v>75</v>
          </cell>
          <cell r="B59">
            <v>124676</v>
          </cell>
          <cell r="C59">
            <v>9352919</v>
          </cell>
          <cell r="D59" t="str">
            <v>Oulton Broad Primary School</v>
          </cell>
          <cell r="E59" t="str">
            <v>Primary</v>
          </cell>
          <cell r="F59">
            <v>0</v>
          </cell>
          <cell r="G59">
            <v>1</v>
          </cell>
          <cell r="H59">
            <v>0</v>
          </cell>
          <cell r="I59">
            <v>0</v>
          </cell>
          <cell r="J59">
            <v>7</v>
          </cell>
          <cell r="K59">
            <v>0</v>
          </cell>
          <cell r="L59">
            <v>0</v>
          </cell>
          <cell r="M59">
            <v>0</v>
          </cell>
          <cell r="N59">
            <v>273</v>
          </cell>
          <cell r="O59">
            <v>273</v>
          </cell>
          <cell r="P59">
            <v>44</v>
          </cell>
          <cell r="Q59">
            <v>229</v>
          </cell>
          <cell r="R59">
            <v>0</v>
          </cell>
          <cell r="S59">
            <v>0</v>
          </cell>
          <cell r="T59">
            <v>0</v>
          </cell>
          <cell r="U59">
            <v>0</v>
          </cell>
          <cell r="V59">
            <v>0</v>
          </cell>
          <cell r="W59">
            <v>0</v>
          </cell>
          <cell r="X59">
            <v>0</v>
          </cell>
          <cell r="Y59">
            <v>0</v>
          </cell>
          <cell r="Z59">
            <v>273</v>
          </cell>
          <cell r="AA59">
            <v>39</v>
          </cell>
          <cell r="AB59">
            <v>51.000000000000057</v>
          </cell>
          <cell r="AC59">
            <v>65.05078125</v>
          </cell>
          <cell r="AD59">
            <v>0</v>
          </cell>
          <cell r="AE59">
            <v>0</v>
          </cell>
          <cell r="AF59">
            <v>155.00000000000006</v>
          </cell>
          <cell r="AG59">
            <v>102.99999999999993</v>
          </cell>
          <cell r="AH59">
            <v>0.99999999999999922</v>
          </cell>
          <cell r="AI59">
            <v>2.0000000000000013</v>
          </cell>
          <cell r="AJ59">
            <v>0</v>
          </cell>
          <cell r="AK59">
            <v>12.000000000000012</v>
          </cell>
          <cell r="AL59">
            <v>0</v>
          </cell>
          <cell r="AM59">
            <v>0</v>
          </cell>
          <cell r="AN59">
            <v>0</v>
          </cell>
          <cell r="AO59">
            <v>0</v>
          </cell>
          <cell r="AP59">
            <v>0</v>
          </cell>
          <cell r="AQ59">
            <v>0</v>
          </cell>
          <cell r="AR59">
            <v>0</v>
          </cell>
          <cell r="AS59">
            <v>0</v>
          </cell>
          <cell r="AT59">
            <v>1.1921397379912675</v>
          </cell>
          <cell r="AU59">
            <v>1.1921397379912675</v>
          </cell>
          <cell r="AV59">
            <v>1.1921397379912675</v>
          </cell>
          <cell r="AW59">
            <v>0</v>
          </cell>
          <cell r="AX59">
            <v>0</v>
          </cell>
          <cell r="AY59">
            <v>0</v>
          </cell>
          <cell r="AZ59">
            <v>0</v>
          </cell>
          <cell r="BA59">
            <v>44.782222222222323</v>
          </cell>
          <cell r="BB59">
            <v>53.386666666666791</v>
          </cell>
          <cell r="BC59">
            <v>0</v>
          </cell>
          <cell r="BD59">
            <v>0</v>
          </cell>
          <cell r="BE59">
            <v>0</v>
          </cell>
          <cell r="BF59">
            <v>0</v>
          </cell>
          <cell r="BG59">
            <v>0</v>
          </cell>
          <cell r="BH59">
            <v>0</v>
          </cell>
          <cell r="BI59">
            <v>0</v>
          </cell>
          <cell r="BJ59">
            <v>0.80254504138972804</v>
          </cell>
          <cell r="BK59">
            <v>0</v>
          </cell>
          <cell r="BL59">
            <v>0</v>
          </cell>
          <cell r="BM59">
            <v>1</v>
          </cell>
          <cell r="BN59">
            <v>0</v>
          </cell>
        </row>
        <row r="60">
          <cell r="A60">
            <v>461</v>
          </cell>
          <cell r="B60">
            <v>124678</v>
          </cell>
          <cell r="C60">
            <v>9352921</v>
          </cell>
          <cell r="D60" t="str">
            <v>Ickworth Park Primary School</v>
          </cell>
          <cell r="E60" t="str">
            <v>Primary</v>
          </cell>
          <cell r="F60">
            <v>0</v>
          </cell>
          <cell r="G60">
            <v>1</v>
          </cell>
          <cell r="H60">
            <v>0</v>
          </cell>
          <cell r="I60">
            <v>0</v>
          </cell>
          <cell r="J60">
            <v>7</v>
          </cell>
          <cell r="K60">
            <v>0</v>
          </cell>
          <cell r="L60">
            <v>0</v>
          </cell>
          <cell r="M60">
            <v>0</v>
          </cell>
          <cell r="N60">
            <v>221</v>
          </cell>
          <cell r="O60">
            <v>221</v>
          </cell>
          <cell r="P60">
            <v>30</v>
          </cell>
          <cell r="Q60">
            <v>191</v>
          </cell>
          <cell r="R60">
            <v>0</v>
          </cell>
          <cell r="S60">
            <v>0</v>
          </cell>
          <cell r="T60">
            <v>0</v>
          </cell>
          <cell r="U60">
            <v>0</v>
          </cell>
          <cell r="V60">
            <v>0</v>
          </cell>
          <cell r="W60">
            <v>0</v>
          </cell>
          <cell r="X60">
            <v>0</v>
          </cell>
          <cell r="Y60">
            <v>0</v>
          </cell>
          <cell r="Z60">
            <v>221</v>
          </cell>
          <cell r="AA60">
            <v>31.571428571428573</v>
          </cell>
          <cell r="AB60">
            <v>11</v>
          </cell>
          <cell r="AC60">
            <v>13.362790697674418</v>
          </cell>
          <cell r="AD60">
            <v>0</v>
          </cell>
          <cell r="AE60">
            <v>0</v>
          </cell>
          <cell r="AF60">
            <v>214.94520547945197</v>
          </cell>
          <cell r="AG60">
            <v>1.0091324200913241</v>
          </cell>
          <cell r="AH60">
            <v>0</v>
          </cell>
          <cell r="AI60">
            <v>5.0456621004566209</v>
          </cell>
          <cell r="AJ60">
            <v>0</v>
          </cell>
          <cell r="AK60">
            <v>0</v>
          </cell>
          <cell r="AL60">
            <v>0</v>
          </cell>
          <cell r="AM60">
            <v>0</v>
          </cell>
          <cell r="AN60">
            <v>0</v>
          </cell>
          <cell r="AO60">
            <v>0</v>
          </cell>
          <cell r="AP60">
            <v>0</v>
          </cell>
          <cell r="AQ60">
            <v>0</v>
          </cell>
          <cell r="AR60">
            <v>0</v>
          </cell>
          <cell r="AS60">
            <v>0</v>
          </cell>
          <cell r="AT60">
            <v>3.4712041884816722</v>
          </cell>
          <cell r="AU60">
            <v>3.4712041884816722</v>
          </cell>
          <cell r="AV60">
            <v>6.9424083769633445</v>
          </cell>
          <cell r="AW60">
            <v>0</v>
          </cell>
          <cell r="AX60">
            <v>0</v>
          </cell>
          <cell r="AY60">
            <v>0</v>
          </cell>
          <cell r="AZ60">
            <v>0</v>
          </cell>
          <cell r="BA60">
            <v>43.919786096256658</v>
          </cell>
          <cell r="BB60">
            <v>50.818181818181792</v>
          </cell>
          <cell r="BC60">
            <v>0</v>
          </cell>
          <cell r="BD60">
            <v>0</v>
          </cell>
          <cell r="BE60">
            <v>0</v>
          </cell>
          <cell r="BF60">
            <v>0</v>
          </cell>
          <cell r="BG60">
            <v>0</v>
          </cell>
          <cell r="BH60">
            <v>0</v>
          </cell>
          <cell r="BI60">
            <v>0</v>
          </cell>
          <cell r="BJ60">
            <v>2.33602018070175</v>
          </cell>
          <cell r="BK60">
            <v>0</v>
          </cell>
          <cell r="BL60">
            <v>0</v>
          </cell>
          <cell r="BM60">
            <v>1</v>
          </cell>
          <cell r="BN60">
            <v>0</v>
          </cell>
        </row>
        <row r="61">
          <cell r="A61">
            <v>281</v>
          </cell>
          <cell r="B61">
            <v>124679</v>
          </cell>
          <cell r="C61">
            <v>9352922</v>
          </cell>
          <cell r="D61" t="str">
            <v>Rushmere Hall Primary School</v>
          </cell>
          <cell r="E61" t="str">
            <v>Primary</v>
          </cell>
          <cell r="F61">
            <v>0</v>
          </cell>
          <cell r="G61">
            <v>1</v>
          </cell>
          <cell r="H61">
            <v>0</v>
          </cell>
          <cell r="I61">
            <v>0</v>
          </cell>
          <cell r="J61">
            <v>7</v>
          </cell>
          <cell r="K61">
            <v>0</v>
          </cell>
          <cell r="L61">
            <v>0</v>
          </cell>
          <cell r="M61">
            <v>0</v>
          </cell>
          <cell r="N61">
            <v>598</v>
          </cell>
          <cell r="O61">
            <v>598</v>
          </cell>
          <cell r="P61">
            <v>85</v>
          </cell>
          <cell r="Q61">
            <v>513</v>
          </cell>
          <cell r="R61">
            <v>0</v>
          </cell>
          <cell r="S61">
            <v>0</v>
          </cell>
          <cell r="T61">
            <v>0</v>
          </cell>
          <cell r="U61">
            <v>0</v>
          </cell>
          <cell r="V61">
            <v>0</v>
          </cell>
          <cell r="W61">
            <v>0</v>
          </cell>
          <cell r="X61">
            <v>0</v>
          </cell>
          <cell r="Y61">
            <v>0</v>
          </cell>
          <cell r="Z61">
            <v>598</v>
          </cell>
          <cell r="AA61">
            <v>85.428571428571431</v>
          </cell>
          <cell r="AB61">
            <v>70.000000000000014</v>
          </cell>
          <cell r="AC61">
            <v>135.26190476190476</v>
          </cell>
          <cell r="AD61">
            <v>0</v>
          </cell>
          <cell r="AE61">
            <v>0</v>
          </cell>
          <cell r="AF61">
            <v>372.00000000000017</v>
          </cell>
          <cell r="AG61">
            <v>25.999999999999989</v>
          </cell>
          <cell r="AH61">
            <v>167.9999999999998</v>
          </cell>
          <cell r="AI61">
            <v>12.999999999999995</v>
          </cell>
          <cell r="AJ61">
            <v>16.999999999999972</v>
          </cell>
          <cell r="AK61">
            <v>1.0000000000000029</v>
          </cell>
          <cell r="AL61">
            <v>1.0000000000000029</v>
          </cell>
          <cell r="AM61">
            <v>0</v>
          </cell>
          <cell r="AN61">
            <v>0</v>
          </cell>
          <cell r="AO61">
            <v>0</v>
          </cell>
          <cell r="AP61">
            <v>0</v>
          </cell>
          <cell r="AQ61">
            <v>0</v>
          </cell>
          <cell r="AR61">
            <v>0</v>
          </cell>
          <cell r="AS61">
            <v>0</v>
          </cell>
          <cell r="AT61">
            <v>15.153996101364523</v>
          </cell>
          <cell r="AU61">
            <v>41.964912280701732</v>
          </cell>
          <cell r="AV61">
            <v>59.450292397660832</v>
          </cell>
          <cell r="AW61">
            <v>0</v>
          </cell>
          <cell r="AX61">
            <v>0</v>
          </cell>
          <cell r="AY61">
            <v>0</v>
          </cell>
          <cell r="AZ61">
            <v>3.0510204081632653</v>
          </cell>
          <cell r="BA61">
            <v>171.7022587268992</v>
          </cell>
          <cell r="BB61">
            <v>200.15195071868561</v>
          </cell>
          <cell r="BC61">
            <v>0</v>
          </cell>
          <cell r="BD61">
            <v>0</v>
          </cell>
          <cell r="BE61">
            <v>0</v>
          </cell>
          <cell r="BF61">
            <v>0</v>
          </cell>
          <cell r="BG61">
            <v>0</v>
          </cell>
          <cell r="BH61">
            <v>0</v>
          </cell>
          <cell r="BI61">
            <v>0</v>
          </cell>
          <cell r="BJ61">
            <v>0.69315677724550895</v>
          </cell>
          <cell r="BK61">
            <v>0</v>
          </cell>
          <cell r="BL61">
            <v>0</v>
          </cell>
          <cell r="BM61">
            <v>1</v>
          </cell>
          <cell r="BN61">
            <v>0</v>
          </cell>
          <cell r="BO61">
            <v>28</v>
          </cell>
        </row>
        <row r="62">
          <cell r="A62">
            <v>504</v>
          </cell>
          <cell r="B62">
            <v>124680</v>
          </cell>
          <cell r="C62">
            <v>9352923</v>
          </cell>
          <cell r="D62" t="str">
            <v>Wood Ley Community Primary School</v>
          </cell>
          <cell r="E62" t="str">
            <v>Primary</v>
          </cell>
          <cell r="F62">
            <v>0</v>
          </cell>
          <cell r="G62">
            <v>1</v>
          </cell>
          <cell r="H62">
            <v>0</v>
          </cell>
          <cell r="I62">
            <v>0</v>
          </cell>
          <cell r="J62">
            <v>7</v>
          </cell>
          <cell r="K62">
            <v>0</v>
          </cell>
          <cell r="L62">
            <v>0</v>
          </cell>
          <cell r="M62">
            <v>0</v>
          </cell>
          <cell r="N62">
            <v>301</v>
          </cell>
          <cell r="O62">
            <v>301</v>
          </cell>
          <cell r="P62">
            <v>42</v>
          </cell>
          <cell r="Q62">
            <v>259</v>
          </cell>
          <cell r="R62">
            <v>0</v>
          </cell>
          <cell r="S62">
            <v>0</v>
          </cell>
          <cell r="T62">
            <v>0</v>
          </cell>
          <cell r="U62">
            <v>0</v>
          </cell>
          <cell r="V62">
            <v>0</v>
          </cell>
          <cell r="W62">
            <v>0</v>
          </cell>
          <cell r="X62">
            <v>0</v>
          </cell>
          <cell r="Y62">
            <v>0</v>
          </cell>
          <cell r="Z62">
            <v>301</v>
          </cell>
          <cell r="AA62">
            <v>43</v>
          </cell>
          <cell r="AB62">
            <v>19.000000000000011</v>
          </cell>
          <cell r="AC62">
            <v>36.514754098360655</v>
          </cell>
          <cell r="AD62">
            <v>0</v>
          </cell>
          <cell r="AE62">
            <v>0</v>
          </cell>
          <cell r="AF62">
            <v>219.99999999999986</v>
          </cell>
          <cell r="AG62">
            <v>41.999999999999936</v>
          </cell>
          <cell r="AH62">
            <v>35.999999999999858</v>
          </cell>
          <cell r="AI62">
            <v>2.9999999999999987</v>
          </cell>
          <cell r="AJ62">
            <v>0</v>
          </cell>
          <cell r="AK62">
            <v>0</v>
          </cell>
          <cell r="AL62">
            <v>0</v>
          </cell>
          <cell r="AM62">
            <v>0</v>
          </cell>
          <cell r="AN62">
            <v>0</v>
          </cell>
          <cell r="AO62">
            <v>0</v>
          </cell>
          <cell r="AP62">
            <v>0</v>
          </cell>
          <cell r="AQ62">
            <v>0</v>
          </cell>
          <cell r="AR62">
            <v>0</v>
          </cell>
          <cell r="AS62">
            <v>0</v>
          </cell>
          <cell r="AT62">
            <v>0</v>
          </cell>
          <cell r="AU62">
            <v>2.3243243243243237</v>
          </cell>
          <cell r="AV62">
            <v>3.4864864864864917</v>
          </cell>
          <cell r="AW62">
            <v>0</v>
          </cell>
          <cell r="AX62">
            <v>0</v>
          </cell>
          <cell r="AY62">
            <v>0</v>
          </cell>
          <cell r="AZ62">
            <v>0.9868852459016394</v>
          </cell>
          <cell r="BA62">
            <v>70.358267716535536</v>
          </cell>
          <cell r="BB62">
            <v>81.767716535433195</v>
          </cell>
          <cell r="BC62">
            <v>0</v>
          </cell>
          <cell r="BD62">
            <v>0</v>
          </cell>
          <cell r="BE62">
            <v>0</v>
          </cell>
          <cell r="BF62">
            <v>0</v>
          </cell>
          <cell r="BG62">
            <v>0</v>
          </cell>
          <cell r="BH62">
            <v>0</v>
          </cell>
          <cell r="BI62">
            <v>0</v>
          </cell>
          <cell r="BJ62">
            <v>0.58473428073089695</v>
          </cell>
          <cell r="BK62">
            <v>0</v>
          </cell>
          <cell r="BL62">
            <v>0</v>
          </cell>
          <cell r="BM62">
            <v>1</v>
          </cell>
          <cell r="BN62">
            <v>0</v>
          </cell>
        </row>
        <row r="63">
          <cell r="A63">
            <v>311</v>
          </cell>
          <cell r="B63">
            <v>124681</v>
          </cell>
          <cell r="C63">
            <v>9352924</v>
          </cell>
          <cell r="D63" t="str">
            <v>Birchwood Primary School</v>
          </cell>
          <cell r="E63" t="str">
            <v>Primary</v>
          </cell>
          <cell r="F63">
            <v>0</v>
          </cell>
          <cell r="G63">
            <v>1</v>
          </cell>
          <cell r="H63">
            <v>0</v>
          </cell>
          <cell r="I63">
            <v>0</v>
          </cell>
          <cell r="J63">
            <v>7</v>
          </cell>
          <cell r="K63">
            <v>0</v>
          </cell>
          <cell r="L63">
            <v>0</v>
          </cell>
          <cell r="M63">
            <v>0</v>
          </cell>
          <cell r="N63">
            <v>211</v>
          </cell>
          <cell r="O63">
            <v>211</v>
          </cell>
          <cell r="P63">
            <v>30</v>
          </cell>
          <cell r="Q63">
            <v>181</v>
          </cell>
          <cell r="R63">
            <v>0</v>
          </cell>
          <cell r="S63">
            <v>0</v>
          </cell>
          <cell r="T63">
            <v>0</v>
          </cell>
          <cell r="U63">
            <v>0</v>
          </cell>
          <cell r="V63">
            <v>0</v>
          </cell>
          <cell r="W63">
            <v>0</v>
          </cell>
          <cell r="X63">
            <v>0</v>
          </cell>
          <cell r="Y63">
            <v>0</v>
          </cell>
          <cell r="Z63">
            <v>211</v>
          </cell>
          <cell r="AA63">
            <v>30.142857142857142</v>
          </cell>
          <cell r="AB63">
            <v>1.9999999999999998</v>
          </cell>
          <cell r="AC63">
            <v>9.9528301886792452</v>
          </cell>
          <cell r="AD63">
            <v>0</v>
          </cell>
          <cell r="AE63">
            <v>0</v>
          </cell>
          <cell r="AF63">
            <v>210</v>
          </cell>
          <cell r="AG63">
            <v>1.0000000000000009</v>
          </cell>
          <cell r="AH63">
            <v>0</v>
          </cell>
          <cell r="AI63">
            <v>0</v>
          </cell>
          <cell r="AJ63">
            <v>0</v>
          </cell>
          <cell r="AK63">
            <v>0</v>
          </cell>
          <cell r="AL63">
            <v>0</v>
          </cell>
          <cell r="AM63">
            <v>0</v>
          </cell>
          <cell r="AN63">
            <v>0</v>
          </cell>
          <cell r="AO63">
            <v>0</v>
          </cell>
          <cell r="AP63">
            <v>0</v>
          </cell>
          <cell r="AQ63">
            <v>0</v>
          </cell>
          <cell r="AR63">
            <v>0</v>
          </cell>
          <cell r="AS63">
            <v>0</v>
          </cell>
          <cell r="AT63">
            <v>0</v>
          </cell>
          <cell r="AU63">
            <v>4.6629834254143736</v>
          </cell>
          <cell r="AV63">
            <v>9.3259668508287277</v>
          </cell>
          <cell r="AW63">
            <v>0</v>
          </cell>
          <cell r="AX63">
            <v>0</v>
          </cell>
          <cell r="AY63">
            <v>0</v>
          </cell>
          <cell r="AZ63">
            <v>0</v>
          </cell>
          <cell r="BA63">
            <v>46.513966480446989</v>
          </cell>
          <cell r="BB63">
            <v>54.223463687150911</v>
          </cell>
          <cell r="BC63">
            <v>0</v>
          </cell>
          <cell r="BD63">
            <v>0</v>
          </cell>
          <cell r="BE63">
            <v>0</v>
          </cell>
          <cell r="BF63">
            <v>0</v>
          </cell>
          <cell r="BG63">
            <v>0</v>
          </cell>
          <cell r="BH63">
            <v>0</v>
          </cell>
          <cell r="BI63">
            <v>0</v>
          </cell>
          <cell r="BJ63">
            <v>0.50300233608247402</v>
          </cell>
          <cell r="BK63">
            <v>0</v>
          </cell>
          <cell r="BL63">
            <v>0</v>
          </cell>
          <cell r="BM63">
            <v>1</v>
          </cell>
          <cell r="BN63">
            <v>0</v>
          </cell>
        </row>
        <row r="64">
          <cell r="A64">
            <v>418</v>
          </cell>
          <cell r="B64">
            <v>124682</v>
          </cell>
          <cell r="C64">
            <v>9352925</v>
          </cell>
          <cell r="D64" t="str">
            <v>Sebert Wood Community Primary School</v>
          </cell>
          <cell r="E64" t="str">
            <v>Primary</v>
          </cell>
          <cell r="F64">
            <v>0</v>
          </cell>
          <cell r="G64">
            <v>1</v>
          </cell>
          <cell r="H64">
            <v>0</v>
          </cell>
          <cell r="I64">
            <v>0</v>
          </cell>
          <cell r="J64">
            <v>7</v>
          </cell>
          <cell r="K64">
            <v>0</v>
          </cell>
          <cell r="L64">
            <v>0</v>
          </cell>
          <cell r="M64">
            <v>0</v>
          </cell>
          <cell r="N64">
            <v>413</v>
          </cell>
          <cell r="O64">
            <v>413</v>
          </cell>
          <cell r="P64">
            <v>60</v>
          </cell>
          <cell r="Q64">
            <v>353</v>
          </cell>
          <cell r="R64">
            <v>0</v>
          </cell>
          <cell r="S64">
            <v>0</v>
          </cell>
          <cell r="T64">
            <v>0</v>
          </cell>
          <cell r="U64">
            <v>0</v>
          </cell>
          <cell r="V64">
            <v>0</v>
          </cell>
          <cell r="W64">
            <v>0</v>
          </cell>
          <cell r="X64">
            <v>0</v>
          </cell>
          <cell r="Y64">
            <v>0</v>
          </cell>
          <cell r="Z64">
            <v>413</v>
          </cell>
          <cell r="AA64">
            <v>59</v>
          </cell>
          <cell r="AB64">
            <v>8.0000000000000213</v>
          </cell>
          <cell r="AC64">
            <v>24.939613526570046</v>
          </cell>
          <cell r="AD64">
            <v>0</v>
          </cell>
          <cell r="AE64">
            <v>0</v>
          </cell>
          <cell r="AF64">
            <v>398</v>
          </cell>
          <cell r="AG64">
            <v>11.999999999999989</v>
          </cell>
          <cell r="AH64">
            <v>0</v>
          </cell>
          <cell r="AI64">
            <v>3.0000000000000018</v>
          </cell>
          <cell r="AJ64">
            <v>0</v>
          </cell>
          <cell r="AK64">
            <v>0</v>
          </cell>
          <cell r="AL64">
            <v>0</v>
          </cell>
          <cell r="AM64">
            <v>0</v>
          </cell>
          <cell r="AN64">
            <v>0</v>
          </cell>
          <cell r="AO64">
            <v>0</v>
          </cell>
          <cell r="AP64">
            <v>0</v>
          </cell>
          <cell r="AQ64">
            <v>0</v>
          </cell>
          <cell r="AR64">
            <v>0</v>
          </cell>
          <cell r="AS64">
            <v>0</v>
          </cell>
          <cell r="AT64">
            <v>9.3597733711048168</v>
          </cell>
          <cell r="AU64">
            <v>18.719546742209634</v>
          </cell>
          <cell r="AV64">
            <v>24.569405099150146</v>
          </cell>
          <cell r="AW64">
            <v>0</v>
          </cell>
          <cell r="AX64">
            <v>0</v>
          </cell>
          <cell r="AY64">
            <v>0</v>
          </cell>
          <cell r="AZ64">
            <v>0</v>
          </cell>
          <cell r="BA64">
            <v>123.13953488372107</v>
          </cell>
          <cell r="BB64">
            <v>144.06976744186062</v>
          </cell>
          <cell r="BC64">
            <v>0</v>
          </cell>
          <cell r="BD64">
            <v>0</v>
          </cell>
          <cell r="BE64">
            <v>0</v>
          </cell>
          <cell r="BF64">
            <v>0</v>
          </cell>
          <cell r="BG64">
            <v>0</v>
          </cell>
          <cell r="BH64">
            <v>0</v>
          </cell>
          <cell r="BI64">
            <v>0</v>
          </cell>
          <cell r="BJ64">
            <v>0.68512694541984698</v>
          </cell>
          <cell r="BK64">
            <v>0</v>
          </cell>
          <cell r="BL64">
            <v>0</v>
          </cell>
          <cell r="BM64">
            <v>1</v>
          </cell>
          <cell r="BN64">
            <v>0</v>
          </cell>
        </row>
        <row r="65">
          <cell r="A65">
            <v>341</v>
          </cell>
          <cell r="B65">
            <v>124685</v>
          </cell>
          <cell r="C65">
            <v>9352928</v>
          </cell>
          <cell r="D65" t="str">
            <v>Sandlings Primary School</v>
          </cell>
          <cell r="E65" t="str">
            <v>Primary</v>
          </cell>
          <cell r="F65">
            <v>0</v>
          </cell>
          <cell r="G65">
            <v>1</v>
          </cell>
          <cell r="H65">
            <v>0</v>
          </cell>
          <cell r="I65">
            <v>0</v>
          </cell>
          <cell r="J65">
            <v>7</v>
          </cell>
          <cell r="K65">
            <v>0</v>
          </cell>
          <cell r="L65">
            <v>0</v>
          </cell>
          <cell r="M65">
            <v>0</v>
          </cell>
          <cell r="N65">
            <v>96</v>
          </cell>
          <cell r="O65">
            <v>96</v>
          </cell>
          <cell r="P65">
            <v>14</v>
          </cell>
          <cell r="Q65">
            <v>82</v>
          </cell>
          <cell r="R65">
            <v>0</v>
          </cell>
          <cell r="S65">
            <v>0</v>
          </cell>
          <cell r="T65">
            <v>0</v>
          </cell>
          <cell r="U65">
            <v>0</v>
          </cell>
          <cell r="V65">
            <v>0</v>
          </cell>
          <cell r="W65">
            <v>0</v>
          </cell>
          <cell r="X65">
            <v>0</v>
          </cell>
          <cell r="Y65">
            <v>0</v>
          </cell>
          <cell r="Z65">
            <v>96</v>
          </cell>
          <cell r="AA65">
            <v>13.714285714285714</v>
          </cell>
          <cell r="AB65">
            <v>1.0000000000000033</v>
          </cell>
          <cell r="AC65">
            <v>4.9484536082474229</v>
          </cell>
          <cell r="AD65">
            <v>0</v>
          </cell>
          <cell r="AE65">
            <v>0</v>
          </cell>
          <cell r="AF65">
            <v>96</v>
          </cell>
          <cell r="AG65">
            <v>0</v>
          </cell>
          <cell r="AH65">
            <v>0</v>
          </cell>
          <cell r="AI65">
            <v>0</v>
          </cell>
          <cell r="AJ65">
            <v>0</v>
          </cell>
          <cell r="AK65">
            <v>0</v>
          </cell>
          <cell r="AL65">
            <v>0</v>
          </cell>
          <cell r="AM65">
            <v>0</v>
          </cell>
          <cell r="AN65">
            <v>0</v>
          </cell>
          <cell r="AO65">
            <v>0</v>
          </cell>
          <cell r="AP65">
            <v>0</v>
          </cell>
          <cell r="AQ65">
            <v>0</v>
          </cell>
          <cell r="AR65">
            <v>0</v>
          </cell>
          <cell r="AS65">
            <v>0</v>
          </cell>
          <cell r="AT65">
            <v>1.170731707317072</v>
          </cell>
          <cell r="AU65">
            <v>3.512195121951216</v>
          </cell>
          <cell r="AV65">
            <v>5.8536585365853693</v>
          </cell>
          <cell r="AW65">
            <v>0</v>
          </cell>
          <cell r="AX65">
            <v>0</v>
          </cell>
          <cell r="AY65">
            <v>0</v>
          </cell>
          <cell r="AZ65">
            <v>0</v>
          </cell>
          <cell r="BA65">
            <v>20.184615384615373</v>
          </cell>
          <cell r="BB65">
            <v>23.630769230769218</v>
          </cell>
          <cell r="BC65">
            <v>0</v>
          </cell>
          <cell r="BD65">
            <v>0</v>
          </cell>
          <cell r="BE65">
            <v>0</v>
          </cell>
          <cell r="BF65">
            <v>0</v>
          </cell>
          <cell r="BG65">
            <v>0</v>
          </cell>
          <cell r="BH65">
            <v>16.399999999999967</v>
          </cell>
          <cell r="BI65">
            <v>0</v>
          </cell>
          <cell r="BJ65">
            <v>2.2338026023809499</v>
          </cell>
          <cell r="BK65">
            <v>0</v>
          </cell>
          <cell r="BL65">
            <v>1</v>
          </cell>
          <cell r="BM65">
            <v>1</v>
          </cell>
          <cell r="BN65">
            <v>0</v>
          </cell>
        </row>
        <row r="66">
          <cell r="A66">
            <v>307</v>
          </cell>
          <cell r="B66">
            <v>131962</v>
          </cell>
          <cell r="C66">
            <v>9352929</v>
          </cell>
          <cell r="D66" t="str">
            <v>Cedarwood Primary School</v>
          </cell>
          <cell r="E66" t="str">
            <v>Primary</v>
          </cell>
          <cell r="F66">
            <v>0</v>
          </cell>
          <cell r="G66">
            <v>1</v>
          </cell>
          <cell r="H66">
            <v>0</v>
          </cell>
          <cell r="I66">
            <v>0</v>
          </cell>
          <cell r="J66">
            <v>7</v>
          </cell>
          <cell r="K66">
            <v>0</v>
          </cell>
          <cell r="L66">
            <v>0</v>
          </cell>
          <cell r="M66">
            <v>0</v>
          </cell>
          <cell r="N66">
            <v>419</v>
          </cell>
          <cell r="O66">
            <v>419</v>
          </cell>
          <cell r="P66">
            <v>61</v>
          </cell>
          <cell r="Q66">
            <v>358</v>
          </cell>
          <cell r="R66">
            <v>0</v>
          </cell>
          <cell r="S66">
            <v>0</v>
          </cell>
          <cell r="T66">
            <v>0</v>
          </cell>
          <cell r="U66">
            <v>0</v>
          </cell>
          <cell r="V66">
            <v>0</v>
          </cell>
          <cell r="W66">
            <v>0</v>
          </cell>
          <cell r="X66">
            <v>0</v>
          </cell>
          <cell r="Y66">
            <v>0</v>
          </cell>
          <cell r="Z66">
            <v>419</v>
          </cell>
          <cell r="AA66">
            <v>59.857142857142854</v>
          </cell>
          <cell r="AB66">
            <v>19.000000000000014</v>
          </cell>
          <cell r="AC66">
            <v>23.165865384615383</v>
          </cell>
          <cell r="AD66">
            <v>0</v>
          </cell>
          <cell r="AE66">
            <v>0</v>
          </cell>
          <cell r="AF66">
            <v>417.00000000000017</v>
          </cell>
          <cell r="AG66">
            <v>1.000000000000002</v>
          </cell>
          <cell r="AH66">
            <v>1.000000000000002</v>
          </cell>
          <cell r="AI66">
            <v>0</v>
          </cell>
          <cell r="AJ66">
            <v>0</v>
          </cell>
          <cell r="AK66">
            <v>0</v>
          </cell>
          <cell r="AL66">
            <v>0</v>
          </cell>
          <cell r="AM66">
            <v>0</v>
          </cell>
          <cell r="AN66">
            <v>0</v>
          </cell>
          <cell r="AO66">
            <v>0</v>
          </cell>
          <cell r="AP66">
            <v>0</v>
          </cell>
          <cell r="AQ66">
            <v>0</v>
          </cell>
          <cell r="AR66">
            <v>0</v>
          </cell>
          <cell r="AS66">
            <v>0</v>
          </cell>
          <cell r="AT66">
            <v>4.6815642458100557</v>
          </cell>
          <cell r="AU66">
            <v>10.533519553072637</v>
          </cell>
          <cell r="AV66">
            <v>12.874301675977645</v>
          </cell>
          <cell r="AW66">
            <v>0</v>
          </cell>
          <cell r="AX66">
            <v>0</v>
          </cell>
          <cell r="AY66">
            <v>0</v>
          </cell>
          <cell r="AZ66">
            <v>0</v>
          </cell>
          <cell r="BA66">
            <v>96.811267605633958</v>
          </cell>
          <cell r="BB66">
            <v>113.3070422535213</v>
          </cell>
          <cell r="BC66">
            <v>0</v>
          </cell>
          <cell r="BD66">
            <v>0</v>
          </cell>
          <cell r="BE66">
            <v>0</v>
          </cell>
          <cell r="BF66">
            <v>0</v>
          </cell>
          <cell r="BG66">
            <v>0</v>
          </cell>
          <cell r="BH66">
            <v>0</v>
          </cell>
          <cell r="BI66">
            <v>0</v>
          </cell>
          <cell r="BJ66">
            <v>0.51768018439821695</v>
          </cell>
          <cell r="BK66">
            <v>0</v>
          </cell>
          <cell r="BL66">
            <v>0</v>
          </cell>
          <cell r="BM66">
            <v>1</v>
          </cell>
          <cell r="BN66">
            <v>0</v>
          </cell>
        </row>
        <row r="67">
          <cell r="A67">
            <v>238</v>
          </cell>
          <cell r="B67">
            <v>133605</v>
          </cell>
          <cell r="C67">
            <v>9352931</v>
          </cell>
          <cell r="D67" t="str">
            <v>Beaumont Community Primary School</v>
          </cell>
          <cell r="E67" t="str">
            <v>Primary</v>
          </cell>
          <cell r="F67">
            <v>0</v>
          </cell>
          <cell r="G67">
            <v>1</v>
          </cell>
          <cell r="H67">
            <v>0</v>
          </cell>
          <cell r="I67">
            <v>0</v>
          </cell>
          <cell r="J67">
            <v>7</v>
          </cell>
          <cell r="K67">
            <v>0</v>
          </cell>
          <cell r="L67">
            <v>0</v>
          </cell>
          <cell r="M67">
            <v>0</v>
          </cell>
          <cell r="N67">
            <v>75</v>
          </cell>
          <cell r="O67">
            <v>75</v>
          </cell>
          <cell r="P67">
            <v>14</v>
          </cell>
          <cell r="Q67">
            <v>61</v>
          </cell>
          <cell r="R67">
            <v>0</v>
          </cell>
          <cell r="S67">
            <v>0</v>
          </cell>
          <cell r="T67">
            <v>0</v>
          </cell>
          <cell r="U67">
            <v>0</v>
          </cell>
          <cell r="V67">
            <v>0</v>
          </cell>
          <cell r="W67">
            <v>0</v>
          </cell>
          <cell r="X67">
            <v>0</v>
          </cell>
          <cell r="Y67">
            <v>0</v>
          </cell>
          <cell r="Z67">
            <v>75</v>
          </cell>
          <cell r="AA67">
            <v>10.714285714285714</v>
          </cell>
          <cell r="AB67">
            <v>8.0000000000000249</v>
          </cell>
          <cell r="AC67">
            <v>16.43835616438356</v>
          </cell>
          <cell r="AD67">
            <v>0</v>
          </cell>
          <cell r="AE67">
            <v>0</v>
          </cell>
          <cell r="AF67">
            <v>69</v>
          </cell>
          <cell r="AG67">
            <v>6</v>
          </cell>
          <cell r="AH67">
            <v>0</v>
          </cell>
          <cell r="AI67">
            <v>0</v>
          </cell>
          <cell r="AJ67">
            <v>0</v>
          </cell>
          <cell r="AK67">
            <v>0</v>
          </cell>
          <cell r="AL67">
            <v>0</v>
          </cell>
          <cell r="AM67">
            <v>0</v>
          </cell>
          <cell r="AN67">
            <v>0</v>
          </cell>
          <cell r="AO67">
            <v>0</v>
          </cell>
          <cell r="AP67">
            <v>0</v>
          </cell>
          <cell r="AQ67">
            <v>0</v>
          </cell>
          <cell r="AR67">
            <v>0</v>
          </cell>
          <cell r="AS67">
            <v>0</v>
          </cell>
          <cell r="AT67">
            <v>0</v>
          </cell>
          <cell r="AU67">
            <v>3.6885245901639374</v>
          </cell>
          <cell r="AV67">
            <v>4.9180327868852469</v>
          </cell>
          <cell r="AW67">
            <v>0</v>
          </cell>
          <cell r="AX67">
            <v>0</v>
          </cell>
          <cell r="AY67">
            <v>0</v>
          </cell>
          <cell r="AZ67">
            <v>0</v>
          </cell>
          <cell r="BA67">
            <v>26.471698113207523</v>
          </cell>
          <cell r="BB67">
            <v>32.547169811320728</v>
          </cell>
          <cell r="BC67">
            <v>0</v>
          </cell>
          <cell r="BD67">
            <v>0</v>
          </cell>
          <cell r="BE67">
            <v>0</v>
          </cell>
          <cell r="BF67">
            <v>0</v>
          </cell>
          <cell r="BG67">
            <v>0</v>
          </cell>
          <cell r="BH67">
            <v>6.5000000000000249</v>
          </cell>
          <cell r="BI67">
            <v>0</v>
          </cell>
          <cell r="BJ67">
            <v>0.52708177703927495</v>
          </cell>
          <cell r="BK67">
            <v>0</v>
          </cell>
          <cell r="BL67">
            <v>0</v>
          </cell>
          <cell r="BM67">
            <v>1</v>
          </cell>
          <cell r="BN67">
            <v>0</v>
          </cell>
        </row>
        <row r="68">
          <cell r="A68">
            <v>400</v>
          </cell>
          <cell r="B68">
            <v>124686</v>
          </cell>
          <cell r="C68">
            <v>9353000</v>
          </cell>
          <cell r="D68" t="str">
            <v>Acton Church of England Voluntary Controlled Primary School</v>
          </cell>
          <cell r="E68" t="str">
            <v>Primary</v>
          </cell>
          <cell r="F68">
            <v>0</v>
          </cell>
          <cell r="G68">
            <v>1</v>
          </cell>
          <cell r="H68">
            <v>0</v>
          </cell>
          <cell r="I68">
            <v>0</v>
          </cell>
          <cell r="J68">
            <v>7</v>
          </cell>
          <cell r="K68">
            <v>0</v>
          </cell>
          <cell r="L68">
            <v>0</v>
          </cell>
          <cell r="M68">
            <v>0</v>
          </cell>
          <cell r="N68">
            <v>173</v>
          </cell>
          <cell r="O68">
            <v>173</v>
          </cell>
          <cell r="P68">
            <v>21</v>
          </cell>
          <cell r="Q68">
            <v>152</v>
          </cell>
          <cell r="R68">
            <v>0</v>
          </cell>
          <cell r="S68">
            <v>0</v>
          </cell>
          <cell r="T68">
            <v>0</v>
          </cell>
          <cell r="U68">
            <v>0</v>
          </cell>
          <cell r="V68">
            <v>0</v>
          </cell>
          <cell r="W68">
            <v>0</v>
          </cell>
          <cell r="X68">
            <v>0</v>
          </cell>
          <cell r="Y68">
            <v>0</v>
          </cell>
          <cell r="Z68">
            <v>173</v>
          </cell>
          <cell r="AA68">
            <v>24.714285714285715</v>
          </cell>
          <cell r="AB68">
            <v>16.000000000000004</v>
          </cell>
          <cell r="AC68">
            <v>23.544378698224854</v>
          </cell>
          <cell r="AD68">
            <v>0</v>
          </cell>
          <cell r="AE68">
            <v>0</v>
          </cell>
          <cell r="AF68">
            <v>116.67441860465119</v>
          </cell>
          <cell r="AG68">
            <v>20.116279069767465</v>
          </cell>
          <cell r="AH68">
            <v>9.0523255813953423</v>
          </cell>
          <cell r="AI68">
            <v>24.139534883720891</v>
          </cell>
          <cell r="AJ68">
            <v>3.0174418604651199</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60.800000000000004</v>
          </cell>
          <cell r="BB68">
            <v>69.2</v>
          </cell>
          <cell r="BC68">
            <v>0</v>
          </cell>
          <cell r="BD68">
            <v>0</v>
          </cell>
          <cell r="BE68">
            <v>0</v>
          </cell>
          <cell r="BF68">
            <v>0</v>
          </cell>
          <cell r="BG68">
            <v>0</v>
          </cell>
          <cell r="BH68">
            <v>0</v>
          </cell>
          <cell r="BI68">
            <v>0</v>
          </cell>
          <cell r="BJ68">
            <v>1.0297869917910401</v>
          </cell>
          <cell r="BK68">
            <v>0</v>
          </cell>
          <cell r="BL68">
            <v>0</v>
          </cell>
          <cell r="BM68">
            <v>1</v>
          </cell>
          <cell r="BN68">
            <v>0</v>
          </cell>
        </row>
        <row r="69">
          <cell r="A69">
            <v>405</v>
          </cell>
          <cell r="B69">
            <v>124688</v>
          </cell>
          <cell r="C69">
            <v>9353003</v>
          </cell>
          <cell r="D69" t="str">
            <v>Barnham Church of England Voluntary Controlled Primary School</v>
          </cell>
          <cell r="E69" t="str">
            <v>Primary</v>
          </cell>
          <cell r="F69">
            <v>0</v>
          </cell>
          <cell r="G69">
            <v>1</v>
          </cell>
          <cell r="H69">
            <v>0</v>
          </cell>
          <cell r="I69">
            <v>0</v>
          </cell>
          <cell r="J69">
            <v>7</v>
          </cell>
          <cell r="K69">
            <v>0</v>
          </cell>
          <cell r="L69">
            <v>0</v>
          </cell>
          <cell r="M69">
            <v>0</v>
          </cell>
          <cell r="N69">
            <v>158</v>
          </cell>
          <cell r="O69">
            <v>158</v>
          </cell>
          <cell r="P69">
            <v>20</v>
          </cell>
          <cell r="Q69">
            <v>138</v>
          </cell>
          <cell r="R69">
            <v>0</v>
          </cell>
          <cell r="S69">
            <v>0</v>
          </cell>
          <cell r="T69">
            <v>0</v>
          </cell>
          <cell r="U69">
            <v>0</v>
          </cell>
          <cell r="V69">
            <v>0</v>
          </cell>
          <cell r="W69">
            <v>0</v>
          </cell>
          <cell r="X69">
            <v>0</v>
          </cell>
          <cell r="Y69">
            <v>0</v>
          </cell>
          <cell r="Z69">
            <v>158</v>
          </cell>
          <cell r="AA69">
            <v>22.571428571428573</v>
          </cell>
          <cell r="AB69">
            <v>25.000000000000028</v>
          </cell>
          <cell r="AC69">
            <v>36.767295597484278</v>
          </cell>
          <cell r="AD69">
            <v>0</v>
          </cell>
          <cell r="AE69">
            <v>0</v>
          </cell>
          <cell r="AF69">
            <v>134.99999999999994</v>
          </cell>
          <cell r="AG69">
            <v>6.9999999999999956</v>
          </cell>
          <cell r="AH69">
            <v>3.9999999999999951</v>
          </cell>
          <cell r="AI69">
            <v>6.9999999999999956</v>
          </cell>
          <cell r="AJ69">
            <v>0</v>
          </cell>
          <cell r="AK69">
            <v>5.0000000000000062</v>
          </cell>
          <cell r="AL69">
            <v>0</v>
          </cell>
          <cell r="AM69">
            <v>0</v>
          </cell>
          <cell r="AN69">
            <v>0</v>
          </cell>
          <cell r="AO69">
            <v>0</v>
          </cell>
          <cell r="AP69">
            <v>0</v>
          </cell>
          <cell r="AQ69">
            <v>0</v>
          </cell>
          <cell r="AR69">
            <v>0</v>
          </cell>
          <cell r="AS69">
            <v>0</v>
          </cell>
          <cell r="AT69">
            <v>0</v>
          </cell>
          <cell r="AU69">
            <v>0</v>
          </cell>
          <cell r="AV69">
            <v>2.2898550724637672</v>
          </cell>
          <cell r="AW69">
            <v>0</v>
          </cell>
          <cell r="AX69">
            <v>0</v>
          </cell>
          <cell r="AY69">
            <v>0</v>
          </cell>
          <cell r="AZ69">
            <v>1.9874213836477987</v>
          </cell>
          <cell r="BA69">
            <v>32.711111111111101</v>
          </cell>
          <cell r="BB69">
            <v>37.451851851851842</v>
          </cell>
          <cell r="BC69">
            <v>0</v>
          </cell>
          <cell r="BD69">
            <v>0</v>
          </cell>
          <cell r="BE69">
            <v>0</v>
          </cell>
          <cell r="BF69">
            <v>0</v>
          </cell>
          <cell r="BG69">
            <v>0</v>
          </cell>
          <cell r="BH69">
            <v>8.1999999999999691</v>
          </cell>
          <cell r="BI69">
            <v>0</v>
          </cell>
          <cell r="BJ69">
            <v>2.1058188768115902</v>
          </cell>
          <cell r="BK69">
            <v>0</v>
          </cell>
          <cell r="BL69">
            <v>0</v>
          </cell>
          <cell r="BM69">
            <v>1</v>
          </cell>
          <cell r="BN69">
            <v>0</v>
          </cell>
        </row>
        <row r="70">
          <cell r="A70">
            <v>406</v>
          </cell>
          <cell r="B70">
            <v>124689</v>
          </cell>
          <cell r="C70">
            <v>9353004</v>
          </cell>
          <cell r="D70" t="str">
            <v>Barningham Church of England Voluntary Controlled Primary School</v>
          </cell>
          <cell r="E70" t="str">
            <v>Primary</v>
          </cell>
          <cell r="F70">
            <v>0</v>
          </cell>
          <cell r="G70">
            <v>1</v>
          </cell>
          <cell r="H70">
            <v>0</v>
          </cell>
          <cell r="I70">
            <v>0</v>
          </cell>
          <cell r="J70">
            <v>7</v>
          </cell>
          <cell r="K70">
            <v>0</v>
          </cell>
          <cell r="L70">
            <v>0</v>
          </cell>
          <cell r="M70">
            <v>0</v>
          </cell>
          <cell r="N70">
            <v>90</v>
          </cell>
          <cell r="O70">
            <v>90</v>
          </cell>
          <cell r="P70">
            <v>17</v>
          </cell>
          <cell r="Q70">
            <v>73</v>
          </cell>
          <cell r="R70">
            <v>0</v>
          </cell>
          <cell r="S70">
            <v>0</v>
          </cell>
          <cell r="T70">
            <v>0</v>
          </cell>
          <cell r="U70">
            <v>0</v>
          </cell>
          <cell r="V70">
            <v>0</v>
          </cell>
          <cell r="W70">
            <v>0</v>
          </cell>
          <cell r="X70">
            <v>0</v>
          </cell>
          <cell r="Y70">
            <v>0</v>
          </cell>
          <cell r="Z70">
            <v>90</v>
          </cell>
          <cell r="AA70">
            <v>12.857142857142858</v>
          </cell>
          <cell r="AB70">
            <v>9</v>
          </cell>
          <cell r="AC70">
            <v>16.363636363636363</v>
          </cell>
          <cell r="AD70">
            <v>0</v>
          </cell>
          <cell r="AE70">
            <v>0</v>
          </cell>
          <cell r="AF70">
            <v>90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27.507246376811626</v>
          </cell>
          <cell r="BB70">
            <v>33.91304347826091</v>
          </cell>
          <cell r="BC70">
            <v>0</v>
          </cell>
          <cell r="BD70">
            <v>0</v>
          </cell>
          <cell r="BE70">
            <v>0</v>
          </cell>
          <cell r="BF70">
            <v>0</v>
          </cell>
          <cell r="BG70">
            <v>0</v>
          </cell>
          <cell r="BH70">
            <v>9</v>
          </cell>
          <cell r="BI70">
            <v>0</v>
          </cell>
          <cell r="BJ70">
            <v>1.9515413346938799</v>
          </cell>
          <cell r="BK70">
            <v>0</v>
          </cell>
          <cell r="BL70">
            <v>0</v>
          </cell>
          <cell r="BM70">
            <v>1</v>
          </cell>
          <cell r="BN70">
            <v>0</v>
          </cell>
        </row>
        <row r="71">
          <cell r="A71">
            <v>407</v>
          </cell>
          <cell r="B71">
            <v>124690</v>
          </cell>
          <cell r="C71">
            <v>9353005</v>
          </cell>
          <cell r="D71" t="str">
            <v>Barrow Church of England Voluntary Controlled Primary School</v>
          </cell>
          <cell r="E71" t="str">
            <v>Primary</v>
          </cell>
          <cell r="F71">
            <v>0</v>
          </cell>
          <cell r="G71">
            <v>1</v>
          </cell>
          <cell r="H71">
            <v>0</v>
          </cell>
          <cell r="I71">
            <v>0</v>
          </cell>
          <cell r="J71">
            <v>5</v>
          </cell>
          <cell r="K71">
            <v>0</v>
          </cell>
          <cell r="L71">
            <v>0</v>
          </cell>
          <cell r="M71">
            <v>0</v>
          </cell>
          <cell r="N71">
            <v>149</v>
          </cell>
          <cell r="O71">
            <v>149</v>
          </cell>
          <cell r="P71">
            <v>30</v>
          </cell>
          <cell r="Q71">
            <v>119</v>
          </cell>
          <cell r="R71">
            <v>0</v>
          </cell>
          <cell r="S71">
            <v>0</v>
          </cell>
          <cell r="T71">
            <v>0</v>
          </cell>
          <cell r="U71">
            <v>0</v>
          </cell>
          <cell r="V71">
            <v>0</v>
          </cell>
          <cell r="W71">
            <v>0</v>
          </cell>
          <cell r="X71">
            <v>0</v>
          </cell>
          <cell r="Y71">
            <v>0</v>
          </cell>
          <cell r="Z71">
            <v>149</v>
          </cell>
          <cell r="AA71">
            <v>29.8</v>
          </cell>
          <cell r="AB71">
            <v>14.999999999999954</v>
          </cell>
          <cell r="AC71">
            <v>18.121621621621621</v>
          </cell>
          <cell r="AD71">
            <v>0</v>
          </cell>
          <cell r="AE71">
            <v>0</v>
          </cell>
          <cell r="AF71">
            <v>147.00000000000006</v>
          </cell>
          <cell r="AG71">
            <v>0.99999999999999933</v>
          </cell>
          <cell r="AH71">
            <v>0</v>
          </cell>
          <cell r="AI71">
            <v>0.99999999999999933</v>
          </cell>
          <cell r="AJ71">
            <v>0</v>
          </cell>
          <cell r="AK71">
            <v>0</v>
          </cell>
          <cell r="AL71">
            <v>0</v>
          </cell>
          <cell r="AM71">
            <v>0</v>
          </cell>
          <cell r="AN71">
            <v>0</v>
          </cell>
          <cell r="AO71">
            <v>0</v>
          </cell>
          <cell r="AP71">
            <v>0</v>
          </cell>
          <cell r="AQ71">
            <v>0</v>
          </cell>
          <cell r="AR71">
            <v>0</v>
          </cell>
          <cell r="AS71">
            <v>0</v>
          </cell>
          <cell r="AT71">
            <v>1.2521008403361336</v>
          </cell>
          <cell r="AU71">
            <v>1.2521008403361336</v>
          </cell>
          <cell r="AV71">
            <v>3.7563025210083967</v>
          </cell>
          <cell r="AW71">
            <v>0</v>
          </cell>
          <cell r="AX71">
            <v>0</v>
          </cell>
          <cell r="AY71">
            <v>0</v>
          </cell>
          <cell r="AZ71">
            <v>0</v>
          </cell>
          <cell r="BA71">
            <v>29.75</v>
          </cell>
          <cell r="BB71">
            <v>37.25</v>
          </cell>
          <cell r="BC71">
            <v>0</v>
          </cell>
          <cell r="BD71">
            <v>0</v>
          </cell>
          <cell r="BE71">
            <v>0</v>
          </cell>
          <cell r="BF71">
            <v>0</v>
          </cell>
          <cell r="BG71">
            <v>0</v>
          </cell>
          <cell r="BH71">
            <v>0</v>
          </cell>
          <cell r="BI71">
            <v>0</v>
          </cell>
          <cell r="BJ71">
            <v>2.7846793589041101</v>
          </cell>
          <cell r="BK71">
            <v>0</v>
          </cell>
          <cell r="BL71">
            <v>0</v>
          </cell>
          <cell r="BM71">
            <v>1</v>
          </cell>
          <cell r="BN71">
            <v>0</v>
          </cell>
        </row>
        <row r="72">
          <cell r="A72">
            <v>409</v>
          </cell>
          <cell r="B72">
            <v>124691</v>
          </cell>
          <cell r="C72">
            <v>9353006</v>
          </cell>
          <cell r="D72" t="str">
            <v>Boxford Church of England Voluntary Controlled Primary School</v>
          </cell>
          <cell r="E72" t="str">
            <v>Primary</v>
          </cell>
          <cell r="F72">
            <v>0</v>
          </cell>
          <cell r="G72">
            <v>1</v>
          </cell>
          <cell r="H72">
            <v>0</v>
          </cell>
          <cell r="I72">
            <v>0</v>
          </cell>
          <cell r="J72">
            <v>7</v>
          </cell>
          <cell r="K72">
            <v>0</v>
          </cell>
          <cell r="L72">
            <v>0</v>
          </cell>
          <cell r="M72">
            <v>0</v>
          </cell>
          <cell r="N72">
            <v>190</v>
          </cell>
          <cell r="O72">
            <v>190</v>
          </cell>
          <cell r="P72">
            <v>26</v>
          </cell>
          <cell r="Q72">
            <v>164</v>
          </cell>
          <cell r="R72">
            <v>0</v>
          </cell>
          <cell r="S72">
            <v>0</v>
          </cell>
          <cell r="T72">
            <v>0</v>
          </cell>
          <cell r="U72">
            <v>0</v>
          </cell>
          <cell r="V72">
            <v>0</v>
          </cell>
          <cell r="W72">
            <v>0</v>
          </cell>
          <cell r="X72">
            <v>0</v>
          </cell>
          <cell r="Y72">
            <v>0</v>
          </cell>
          <cell r="Z72">
            <v>190</v>
          </cell>
          <cell r="AA72">
            <v>27.142857142857142</v>
          </cell>
          <cell r="AB72">
            <v>14.000000000000002</v>
          </cell>
          <cell r="AC72">
            <v>21.923076923076923</v>
          </cell>
          <cell r="AD72">
            <v>0</v>
          </cell>
          <cell r="AE72">
            <v>0</v>
          </cell>
          <cell r="AF72">
            <v>180.99999999999994</v>
          </cell>
          <cell r="AG72">
            <v>2.9999999999999947</v>
          </cell>
          <cell r="AH72">
            <v>0</v>
          </cell>
          <cell r="AI72">
            <v>6.0000000000000098</v>
          </cell>
          <cell r="AJ72">
            <v>0</v>
          </cell>
          <cell r="AK72">
            <v>0</v>
          </cell>
          <cell r="AL72">
            <v>0</v>
          </cell>
          <cell r="AM72">
            <v>0</v>
          </cell>
          <cell r="AN72">
            <v>0</v>
          </cell>
          <cell r="AO72">
            <v>0</v>
          </cell>
          <cell r="AP72">
            <v>0</v>
          </cell>
          <cell r="AQ72">
            <v>0</v>
          </cell>
          <cell r="AR72">
            <v>0</v>
          </cell>
          <cell r="AS72">
            <v>0</v>
          </cell>
          <cell r="AT72">
            <v>0</v>
          </cell>
          <cell r="AU72">
            <v>0</v>
          </cell>
          <cell r="AV72">
            <v>1.1585365853658545</v>
          </cell>
          <cell r="AW72">
            <v>0</v>
          </cell>
          <cell r="AX72">
            <v>0</v>
          </cell>
          <cell r="AY72">
            <v>0</v>
          </cell>
          <cell r="AZ72">
            <v>0</v>
          </cell>
          <cell r="BA72">
            <v>52.968944099378824</v>
          </cell>
          <cell r="BB72">
            <v>61.366459627329128</v>
          </cell>
          <cell r="BC72">
            <v>0</v>
          </cell>
          <cell r="BD72">
            <v>0</v>
          </cell>
          <cell r="BE72">
            <v>0</v>
          </cell>
          <cell r="BF72">
            <v>0</v>
          </cell>
          <cell r="BG72">
            <v>0</v>
          </cell>
          <cell r="BH72">
            <v>0</v>
          </cell>
          <cell r="BI72">
            <v>0</v>
          </cell>
          <cell r="BJ72">
            <v>2.7114931397905799</v>
          </cell>
          <cell r="BK72">
            <v>0</v>
          </cell>
          <cell r="BL72">
            <v>0</v>
          </cell>
          <cell r="BM72">
            <v>1</v>
          </cell>
          <cell r="BN72">
            <v>0</v>
          </cell>
        </row>
        <row r="73">
          <cell r="A73">
            <v>412</v>
          </cell>
          <cell r="B73">
            <v>124692</v>
          </cell>
          <cell r="C73">
            <v>9353009</v>
          </cell>
          <cell r="D73" t="str">
            <v>Bures Church of England Voluntary Controlled Primary School</v>
          </cell>
          <cell r="E73" t="str">
            <v>Primary</v>
          </cell>
          <cell r="F73">
            <v>0</v>
          </cell>
          <cell r="G73">
            <v>1</v>
          </cell>
          <cell r="H73">
            <v>0</v>
          </cell>
          <cell r="I73">
            <v>0</v>
          </cell>
          <cell r="J73">
            <v>7</v>
          </cell>
          <cell r="K73">
            <v>0</v>
          </cell>
          <cell r="L73">
            <v>0</v>
          </cell>
          <cell r="M73">
            <v>0</v>
          </cell>
          <cell r="N73">
            <v>191</v>
          </cell>
          <cell r="O73">
            <v>191</v>
          </cell>
          <cell r="P73">
            <v>27</v>
          </cell>
          <cell r="Q73">
            <v>164</v>
          </cell>
          <cell r="R73">
            <v>0</v>
          </cell>
          <cell r="S73">
            <v>0</v>
          </cell>
          <cell r="T73">
            <v>0</v>
          </cell>
          <cell r="U73">
            <v>0</v>
          </cell>
          <cell r="V73">
            <v>0</v>
          </cell>
          <cell r="W73">
            <v>0</v>
          </cell>
          <cell r="X73">
            <v>0</v>
          </cell>
          <cell r="Y73">
            <v>0</v>
          </cell>
          <cell r="Z73">
            <v>191</v>
          </cell>
          <cell r="AA73">
            <v>27.285714285714285</v>
          </cell>
          <cell r="AB73">
            <v>10.000000000000004</v>
          </cell>
          <cell r="AC73">
            <v>16.3989898989899</v>
          </cell>
          <cell r="AD73">
            <v>0</v>
          </cell>
          <cell r="AE73">
            <v>0</v>
          </cell>
          <cell r="AF73">
            <v>182.99999999999994</v>
          </cell>
          <cell r="AG73">
            <v>5.0000000000000018</v>
          </cell>
          <cell r="AH73">
            <v>2.0000000000000049</v>
          </cell>
          <cell r="AI73">
            <v>1.0000000000000004</v>
          </cell>
          <cell r="AJ73">
            <v>0</v>
          </cell>
          <cell r="AK73">
            <v>0</v>
          </cell>
          <cell r="AL73">
            <v>0</v>
          </cell>
          <cell r="AM73">
            <v>0</v>
          </cell>
          <cell r="AN73">
            <v>0</v>
          </cell>
          <cell r="AO73">
            <v>0</v>
          </cell>
          <cell r="AP73">
            <v>0</v>
          </cell>
          <cell r="AQ73">
            <v>0</v>
          </cell>
          <cell r="AR73">
            <v>0</v>
          </cell>
          <cell r="AS73">
            <v>0</v>
          </cell>
          <cell r="AT73">
            <v>0</v>
          </cell>
          <cell r="AU73">
            <v>1.1646341463414642</v>
          </cell>
          <cell r="AV73">
            <v>1.1646341463414642</v>
          </cell>
          <cell r="AW73">
            <v>0</v>
          </cell>
          <cell r="AX73">
            <v>0</v>
          </cell>
          <cell r="AY73">
            <v>0</v>
          </cell>
          <cell r="AZ73">
            <v>1.9292929292929295</v>
          </cell>
          <cell r="BA73">
            <v>43.872611464968152</v>
          </cell>
          <cell r="BB73">
            <v>51.095541401273884</v>
          </cell>
          <cell r="BC73">
            <v>0</v>
          </cell>
          <cell r="BD73">
            <v>0</v>
          </cell>
          <cell r="BE73">
            <v>0</v>
          </cell>
          <cell r="BF73">
            <v>0</v>
          </cell>
          <cell r="BG73">
            <v>0</v>
          </cell>
          <cell r="BH73">
            <v>0</v>
          </cell>
          <cell r="BI73">
            <v>0</v>
          </cell>
          <cell r="BJ73">
            <v>3.0759892172043002</v>
          </cell>
          <cell r="BK73">
            <v>0</v>
          </cell>
          <cell r="BL73">
            <v>0</v>
          </cell>
          <cell r="BM73">
            <v>1</v>
          </cell>
          <cell r="BN73">
            <v>0</v>
          </cell>
        </row>
        <row r="74">
          <cell r="A74">
            <v>426</v>
          </cell>
          <cell r="B74">
            <v>124693</v>
          </cell>
          <cell r="C74">
            <v>9353010</v>
          </cell>
          <cell r="D74" t="str">
            <v>Cavendish Church of England Primary School</v>
          </cell>
          <cell r="E74" t="str">
            <v>Primary</v>
          </cell>
          <cell r="F74">
            <v>0</v>
          </cell>
          <cell r="G74">
            <v>1</v>
          </cell>
          <cell r="H74">
            <v>0</v>
          </cell>
          <cell r="I74">
            <v>0</v>
          </cell>
          <cell r="J74">
            <v>7</v>
          </cell>
          <cell r="K74">
            <v>0</v>
          </cell>
          <cell r="L74">
            <v>0</v>
          </cell>
          <cell r="M74">
            <v>0</v>
          </cell>
          <cell r="N74">
            <v>82</v>
          </cell>
          <cell r="O74">
            <v>82</v>
          </cell>
          <cell r="P74">
            <v>10</v>
          </cell>
          <cell r="Q74">
            <v>72</v>
          </cell>
          <cell r="R74">
            <v>0</v>
          </cell>
          <cell r="S74">
            <v>0</v>
          </cell>
          <cell r="T74">
            <v>0</v>
          </cell>
          <cell r="U74">
            <v>0</v>
          </cell>
          <cell r="V74">
            <v>0</v>
          </cell>
          <cell r="W74">
            <v>0</v>
          </cell>
          <cell r="X74">
            <v>0</v>
          </cell>
          <cell r="Y74">
            <v>0</v>
          </cell>
          <cell r="Z74">
            <v>82</v>
          </cell>
          <cell r="AA74">
            <v>11.714285714285714</v>
          </cell>
          <cell r="AB74">
            <v>9.9999999999999893</v>
          </cell>
          <cell r="AC74">
            <v>9.9999999999999893</v>
          </cell>
          <cell r="AD74">
            <v>0</v>
          </cell>
          <cell r="AE74">
            <v>0</v>
          </cell>
          <cell r="AF74">
            <v>64.999999999999972</v>
          </cell>
          <cell r="AG74">
            <v>15.999999999999984</v>
          </cell>
          <cell r="AH74">
            <v>0</v>
          </cell>
          <cell r="AI74">
            <v>0</v>
          </cell>
          <cell r="AJ74">
            <v>0.999999999999999</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0.98795180722891573</v>
          </cell>
          <cell r="BA74">
            <v>16.225352112676031</v>
          </cell>
          <cell r="BB74">
            <v>18.478873239436592</v>
          </cell>
          <cell r="BC74">
            <v>0</v>
          </cell>
          <cell r="BD74">
            <v>0</v>
          </cell>
          <cell r="BE74">
            <v>0</v>
          </cell>
          <cell r="BF74">
            <v>0</v>
          </cell>
          <cell r="BG74">
            <v>0</v>
          </cell>
          <cell r="BH74">
            <v>4.8000000000000274</v>
          </cell>
          <cell r="BI74">
            <v>0</v>
          </cell>
          <cell r="BJ74">
            <v>1.7703008797297299</v>
          </cell>
          <cell r="BK74">
            <v>0</v>
          </cell>
          <cell r="BL74">
            <v>0</v>
          </cell>
          <cell r="BM74">
            <v>1</v>
          </cell>
          <cell r="BN74">
            <v>0</v>
          </cell>
        </row>
        <row r="75">
          <cell r="A75">
            <v>430</v>
          </cell>
          <cell r="B75">
            <v>124694</v>
          </cell>
          <cell r="C75">
            <v>9353013</v>
          </cell>
          <cell r="D75" t="str">
            <v>Cockfield Church of England Voluntary Controlled Primary School</v>
          </cell>
          <cell r="E75" t="str">
            <v>Primary</v>
          </cell>
          <cell r="F75">
            <v>0</v>
          </cell>
          <cell r="G75">
            <v>1</v>
          </cell>
          <cell r="H75">
            <v>0</v>
          </cell>
          <cell r="I75">
            <v>0</v>
          </cell>
          <cell r="J75">
            <v>7</v>
          </cell>
          <cell r="K75">
            <v>0</v>
          </cell>
          <cell r="L75">
            <v>0</v>
          </cell>
          <cell r="M75">
            <v>0</v>
          </cell>
          <cell r="N75">
            <v>80</v>
          </cell>
          <cell r="O75">
            <v>80</v>
          </cell>
          <cell r="P75">
            <v>14</v>
          </cell>
          <cell r="Q75">
            <v>66</v>
          </cell>
          <cell r="R75">
            <v>0</v>
          </cell>
          <cell r="S75">
            <v>0</v>
          </cell>
          <cell r="T75">
            <v>0</v>
          </cell>
          <cell r="U75">
            <v>0</v>
          </cell>
          <cell r="V75">
            <v>0</v>
          </cell>
          <cell r="W75">
            <v>0</v>
          </cell>
          <cell r="X75">
            <v>0</v>
          </cell>
          <cell r="Y75">
            <v>0</v>
          </cell>
          <cell r="Z75">
            <v>80</v>
          </cell>
          <cell r="AA75">
            <v>11.428571428571429</v>
          </cell>
          <cell r="AB75">
            <v>14</v>
          </cell>
          <cell r="AC75">
            <v>19.710144927536234</v>
          </cell>
          <cell r="AD75">
            <v>0</v>
          </cell>
          <cell r="AE75">
            <v>0</v>
          </cell>
          <cell r="AF75">
            <v>80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1.2121212121212159</v>
          </cell>
          <cell r="AU75">
            <v>1.2121212121212159</v>
          </cell>
          <cell r="AV75">
            <v>1.2121212121212159</v>
          </cell>
          <cell r="AW75">
            <v>0</v>
          </cell>
          <cell r="AX75">
            <v>0</v>
          </cell>
          <cell r="AY75">
            <v>0</v>
          </cell>
          <cell r="AZ75">
            <v>0</v>
          </cell>
          <cell r="BA75">
            <v>28.285714285714313</v>
          </cell>
          <cell r="BB75">
            <v>34.28571428571432</v>
          </cell>
          <cell r="BC75">
            <v>0</v>
          </cell>
          <cell r="BD75">
            <v>0</v>
          </cell>
          <cell r="BE75">
            <v>0</v>
          </cell>
          <cell r="BF75">
            <v>0</v>
          </cell>
          <cell r="BG75">
            <v>0</v>
          </cell>
          <cell r="BH75">
            <v>1.9999999999999996</v>
          </cell>
          <cell r="BI75">
            <v>0</v>
          </cell>
          <cell r="BJ75">
            <v>2.7328736136842098</v>
          </cell>
          <cell r="BK75">
            <v>0</v>
          </cell>
          <cell r="BL75">
            <v>1</v>
          </cell>
          <cell r="BM75">
            <v>1</v>
          </cell>
          <cell r="BN75">
            <v>0</v>
          </cell>
        </row>
        <row r="76">
          <cell r="A76">
            <v>224</v>
          </cell>
          <cell r="B76">
            <v>124695</v>
          </cell>
          <cell r="C76">
            <v>9353020</v>
          </cell>
          <cell r="D76" t="str">
            <v>Elmsett Church of England VC Primary School</v>
          </cell>
          <cell r="E76" t="str">
            <v>Primary</v>
          </cell>
          <cell r="F76">
            <v>0</v>
          </cell>
          <cell r="G76">
            <v>1</v>
          </cell>
          <cell r="H76">
            <v>0</v>
          </cell>
          <cell r="I76">
            <v>0</v>
          </cell>
          <cell r="J76">
            <v>7</v>
          </cell>
          <cell r="K76">
            <v>0</v>
          </cell>
          <cell r="L76">
            <v>0</v>
          </cell>
          <cell r="M76">
            <v>0</v>
          </cell>
          <cell r="N76">
            <v>70</v>
          </cell>
          <cell r="O76">
            <v>70</v>
          </cell>
          <cell r="P76">
            <v>12</v>
          </cell>
          <cell r="Q76">
            <v>58</v>
          </cell>
          <cell r="R76">
            <v>0</v>
          </cell>
          <cell r="S76">
            <v>0</v>
          </cell>
          <cell r="T76">
            <v>0</v>
          </cell>
          <cell r="U76">
            <v>0</v>
          </cell>
          <cell r="V76">
            <v>0</v>
          </cell>
          <cell r="W76">
            <v>0</v>
          </cell>
          <cell r="X76">
            <v>0</v>
          </cell>
          <cell r="Y76">
            <v>0</v>
          </cell>
          <cell r="Z76">
            <v>70</v>
          </cell>
          <cell r="AA76">
            <v>10</v>
          </cell>
          <cell r="AB76">
            <v>3.9999999999999969</v>
          </cell>
          <cell r="AC76">
            <v>3.9999999999999969</v>
          </cell>
          <cell r="AD76">
            <v>0</v>
          </cell>
          <cell r="AE76">
            <v>0</v>
          </cell>
          <cell r="AF76">
            <v>70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14.76363636363639</v>
          </cell>
          <cell r="BB76">
            <v>17.818181818181852</v>
          </cell>
          <cell r="BC76">
            <v>0</v>
          </cell>
          <cell r="BD76">
            <v>0</v>
          </cell>
          <cell r="BE76">
            <v>0</v>
          </cell>
          <cell r="BF76">
            <v>0</v>
          </cell>
          <cell r="BG76">
            <v>0</v>
          </cell>
          <cell r="BH76">
            <v>0</v>
          </cell>
          <cell r="BI76">
            <v>0</v>
          </cell>
          <cell r="BJ76">
            <v>1.9660605527777799</v>
          </cell>
          <cell r="BK76">
            <v>0</v>
          </cell>
          <cell r="BL76">
            <v>0</v>
          </cell>
          <cell r="BM76">
            <v>1</v>
          </cell>
          <cell r="BN76">
            <v>0</v>
          </cell>
        </row>
        <row r="77">
          <cell r="A77">
            <v>513</v>
          </cell>
          <cell r="B77">
            <v>124698</v>
          </cell>
          <cell r="C77">
            <v>9353026</v>
          </cell>
          <cell r="D77" t="str">
            <v>Thurlow Voluntary Controlled Primary School</v>
          </cell>
          <cell r="E77" t="str">
            <v>Primary</v>
          </cell>
          <cell r="F77">
            <v>0</v>
          </cell>
          <cell r="G77">
            <v>1</v>
          </cell>
          <cell r="H77">
            <v>0</v>
          </cell>
          <cell r="I77">
            <v>0</v>
          </cell>
          <cell r="J77">
            <v>7</v>
          </cell>
          <cell r="K77">
            <v>0</v>
          </cell>
          <cell r="L77">
            <v>0</v>
          </cell>
          <cell r="M77">
            <v>0</v>
          </cell>
          <cell r="N77">
            <v>107</v>
          </cell>
          <cell r="O77">
            <v>107</v>
          </cell>
          <cell r="P77">
            <v>15</v>
          </cell>
          <cell r="Q77">
            <v>92</v>
          </cell>
          <cell r="R77">
            <v>0</v>
          </cell>
          <cell r="S77">
            <v>0</v>
          </cell>
          <cell r="T77">
            <v>0</v>
          </cell>
          <cell r="U77">
            <v>0</v>
          </cell>
          <cell r="V77">
            <v>0</v>
          </cell>
          <cell r="W77">
            <v>0</v>
          </cell>
          <cell r="X77">
            <v>0</v>
          </cell>
          <cell r="Y77">
            <v>0</v>
          </cell>
          <cell r="Z77">
            <v>107</v>
          </cell>
          <cell r="AA77">
            <v>15.285714285714286</v>
          </cell>
          <cell r="AB77">
            <v>3.0000000000000009</v>
          </cell>
          <cell r="AC77">
            <v>9.0849056603773573</v>
          </cell>
          <cell r="AD77">
            <v>0</v>
          </cell>
          <cell r="AE77">
            <v>0</v>
          </cell>
          <cell r="AF77">
            <v>96.999999999999957</v>
          </cell>
          <cell r="AG77">
            <v>6.0000000000000018</v>
          </cell>
          <cell r="AH77">
            <v>4.0000000000000044</v>
          </cell>
          <cell r="AI77">
            <v>0</v>
          </cell>
          <cell r="AJ77">
            <v>0</v>
          </cell>
          <cell r="AK77">
            <v>0</v>
          </cell>
          <cell r="AL77">
            <v>0</v>
          </cell>
          <cell r="AM77">
            <v>0</v>
          </cell>
          <cell r="AN77">
            <v>0</v>
          </cell>
          <cell r="AO77">
            <v>0</v>
          </cell>
          <cell r="AP77">
            <v>0</v>
          </cell>
          <cell r="AQ77">
            <v>0</v>
          </cell>
          <cell r="AR77">
            <v>0</v>
          </cell>
          <cell r="AS77">
            <v>0</v>
          </cell>
          <cell r="AT77">
            <v>1.1630434782608692</v>
          </cell>
          <cell r="AU77">
            <v>1.1630434782608692</v>
          </cell>
          <cell r="AV77">
            <v>2.3260869565217384</v>
          </cell>
          <cell r="AW77">
            <v>0</v>
          </cell>
          <cell r="AX77">
            <v>0</v>
          </cell>
          <cell r="AY77">
            <v>0</v>
          </cell>
          <cell r="AZ77">
            <v>1.0094339622641508</v>
          </cell>
          <cell r="BA77">
            <v>34.5</v>
          </cell>
          <cell r="BB77">
            <v>40.125</v>
          </cell>
          <cell r="BC77">
            <v>0</v>
          </cell>
          <cell r="BD77">
            <v>0</v>
          </cell>
          <cell r="BE77">
            <v>0</v>
          </cell>
          <cell r="BF77">
            <v>0</v>
          </cell>
          <cell r="BG77">
            <v>0</v>
          </cell>
          <cell r="BH77">
            <v>2.3000000000000274</v>
          </cell>
          <cell r="BI77">
            <v>0</v>
          </cell>
          <cell r="BJ77">
            <v>2.7444795685185199</v>
          </cell>
          <cell r="BK77">
            <v>0</v>
          </cell>
          <cell r="BL77">
            <v>1</v>
          </cell>
          <cell r="BM77">
            <v>1</v>
          </cell>
          <cell r="BN77">
            <v>0</v>
          </cell>
        </row>
        <row r="78">
          <cell r="A78">
            <v>445</v>
          </cell>
          <cell r="B78">
            <v>124699</v>
          </cell>
          <cell r="C78">
            <v>9353027</v>
          </cell>
          <cell r="D78" t="str">
            <v>Great Waldingfield Church of England Voluntary Controlled Primary School</v>
          </cell>
          <cell r="E78" t="str">
            <v>Primary</v>
          </cell>
          <cell r="F78">
            <v>0</v>
          </cell>
          <cell r="G78">
            <v>1</v>
          </cell>
          <cell r="H78">
            <v>0</v>
          </cell>
          <cell r="I78">
            <v>0</v>
          </cell>
          <cell r="J78">
            <v>7</v>
          </cell>
          <cell r="K78">
            <v>0</v>
          </cell>
          <cell r="L78">
            <v>0</v>
          </cell>
          <cell r="M78">
            <v>0</v>
          </cell>
          <cell r="N78">
            <v>170</v>
          </cell>
          <cell r="O78">
            <v>170</v>
          </cell>
          <cell r="P78">
            <v>17</v>
          </cell>
          <cell r="Q78">
            <v>153</v>
          </cell>
          <cell r="R78">
            <v>0</v>
          </cell>
          <cell r="S78">
            <v>0</v>
          </cell>
          <cell r="T78">
            <v>0</v>
          </cell>
          <cell r="U78">
            <v>0</v>
          </cell>
          <cell r="V78">
            <v>0</v>
          </cell>
          <cell r="W78">
            <v>0</v>
          </cell>
          <cell r="X78">
            <v>0</v>
          </cell>
          <cell r="Y78">
            <v>0</v>
          </cell>
          <cell r="Z78">
            <v>170</v>
          </cell>
          <cell r="AA78">
            <v>24.285714285714285</v>
          </cell>
          <cell r="AB78">
            <v>17</v>
          </cell>
          <cell r="AC78">
            <v>23.448275862068964</v>
          </cell>
          <cell r="AD78">
            <v>0</v>
          </cell>
          <cell r="AE78">
            <v>0</v>
          </cell>
          <cell r="AF78">
            <v>93.999999999999972</v>
          </cell>
          <cell r="AG78">
            <v>11.000000000000004</v>
          </cell>
          <cell r="AH78">
            <v>8.0000000000000053</v>
          </cell>
          <cell r="AI78">
            <v>55.999999999999943</v>
          </cell>
          <cell r="AJ78">
            <v>0.99999999999999989</v>
          </cell>
          <cell r="AK78">
            <v>0</v>
          </cell>
          <cell r="AL78">
            <v>0</v>
          </cell>
          <cell r="AM78">
            <v>0</v>
          </cell>
          <cell r="AN78">
            <v>0</v>
          </cell>
          <cell r="AO78">
            <v>0</v>
          </cell>
          <cell r="AP78">
            <v>0</v>
          </cell>
          <cell r="AQ78">
            <v>0</v>
          </cell>
          <cell r="AR78">
            <v>0</v>
          </cell>
          <cell r="AS78">
            <v>0</v>
          </cell>
          <cell r="AT78">
            <v>0</v>
          </cell>
          <cell r="AU78">
            <v>1.1111111111111109</v>
          </cell>
          <cell r="AV78">
            <v>1.1111111111111109</v>
          </cell>
          <cell r="AW78">
            <v>0</v>
          </cell>
          <cell r="AX78">
            <v>0</v>
          </cell>
          <cell r="AY78">
            <v>0</v>
          </cell>
          <cell r="AZ78">
            <v>0</v>
          </cell>
          <cell r="BA78">
            <v>51.342281879194672</v>
          </cell>
          <cell r="BB78">
            <v>57.04697986577186</v>
          </cell>
          <cell r="BC78">
            <v>0</v>
          </cell>
          <cell r="BD78">
            <v>0</v>
          </cell>
          <cell r="BE78">
            <v>0</v>
          </cell>
          <cell r="BF78">
            <v>0</v>
          </cell>
          <cell r="BG78">
            <v>0</v>
          </cell>
          <cell r="BH78">
            <v>10.00000000000005</v>
          </cell>
          <cell r="BI78">
            <v>0</v>
          </cell>
          <cell r="BJ78">
            <v>1.1151691160839201</v>
          </cell>
          <cell r="BK78">
            <v>0</v>
          </cell>
          <cell r="BL78">
            <v>0</v>
          </cell>
          <cell r="BM78">
            <v>1</v>
          </cell>
          <cell r="BN78">
            <v>0</v>
          </cell>
        </row>
        <row r="79">
          <cell r="A79">
            <v>446</v>
          </cell>
          <cell r="B79">
            <v>124700</v>
          </cell>
          <cell r="C79">
            <v>9353028</v>
          </cell>
          <cell r="D79" t="str">
            <v>Great Whelnetham Church of England Voluntary Controlled Primary School</v>
          </cell>
          <cell r="E79" t="str">
            <v>Primary</v>
          </cell>
          <cell r="F79">
            <v>0</v>
          </cell>
          <cell r="G79">
            <v>1</v>
          </cell>
          <cell r="H79">
            <v>0</v>
          </cell>
          <cell r="I79">
            <v>0</v>
          </cell>
          <cell r="J79">
            <v>7</v>
          </cell>
          <cell r="K79">
            <v>0</v>
          </cell>
          <cell r="L79">
            <v>0</v>
          </cell>
          <cell r="M79">
            <v>0</v>
          </cell>
          <cell r="N79">
            <v>135</v>
          </cell>
          <cell r="O79">
            <v>135</v>
          </cell>
          <cell r="P79">
            <v>18</v>
          </cell>
          <cell r="Q79">
            <v>117</v>
          </cell>
          <cell r="R79">
            <v>0</v>
          </cell>
          <cell r="S79">
            <v>0</v>
          </cell>
          <cell r="T79">
            <v>0</v>
          </cell>
          <cell r="U79">
            <v>0</v>
          </cell>
          <cell r="V79">
            <v>0</v>
          </cell>
          <cell r="W79">
            <v>0</v>
          </cell>
          <cell r="X79">
            <v>0</v>
          </cell>
          <cell r="Y79">
            <v>0</v>
          </cell>
          <cell r="Z79">
            <v>135</v>
          </cell>
          <cell r="AA79">
            <v>19.285714285714285</v>
          </cell>
          <cell r="AB79">
            <v>10.000000000000004</v>
          </cell>
          <cell r="AC79">
            <v>22.04081632653061</v>
          </cell>
          <cell r="AD79">
            <v>0</v>
          </cell>
          <cell r="AE79">
            <v>0</v>
          </cell>
          <cell r="AF79">
            <v>132.99999999999997</v>
          </cell>
          <cell r="AG79">
            <v>1.999999999999998</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33.428571428571459</v>
          </cell>
          <cell r="BB79">
            <v>38.571428571428605</v>
          </cell>
          <cell r="BC79">
            <v>0</v>
          </cell>
          <cell r="BD79">
            <v>0</v>
          </cell>
          <cell r="BE79">
            <v>0</v>
          </cell>
          <cell r="BF79">
            <v>0</v>
          </cell>
          <cell r="BG79">
            <v>0</v>
          </cell>
          <cell r="BH79">
            <v>0</v>
          </cell>
          <cell r="BI79">
            <v>0</v>
          </cell>
          <cell r="BJ79">
            <v>2.12519743829787</v>
          </cell>
          <cell r="BK79">
            <v>0</v>
          </cell>
          <cell r="BL79">
            <v>1</v>
          </cell>
          <cell r="BM79">
            <v>1</v>
          </cell>
          <cell r="BN79">
            <v>0</v>
          </cell>
        </row>
        <row r="80">
          <cell r="A80">
            <v>457</v>
          </cell>
          <cell r="B80">
            <v>124702</v>
          </cell>
          <cell r="C80">
            <v>9353036</v>
          </cell>
          <cell r="D80" t="str">
            <v>Honington Church of England Voluntary Controlled Primary School</v>
          </cell>
          <cell r="E80" t="str">
            <v>Primary</v>
          </cell>
          <cell r="F80">
            <v>0</v>
          </cell>
          <cell r="G80">
            <v>1</v>
          </cell>
          <cell r="H80">
            <v>0</v>
          </cell>
          <cell r="I80">
            <v>0</v>
          </cell>
          <cell r="J80">
            <v>7</v>
          </cell>
          <cell r="K80">
            <v>0</v>
          </cell>
          <cell r="L80">
            <v>0</v>
          </cell>
          <cell r="M80">
            <v>0</v>
          </cell>
          <cell r="N80">
            <v>169</v>
          </cell>
          <cell r="O80">
            <v>169</v>
          </cell>
          <cell r="P80">
            <v>30</v>
          </cell>
          <cell r="Q80">
            <v>139</v>
          </cell>
          <cell r="R80">
            <v>0</v>
          </cell>
          <cell r="S80">
            <v>0</v>
          </cell>
          <cell r="T80">
            <v>0</v>
          </cell>
          <cell r="U80">
            <v>0</v>
          </cell>
          <cell r="V80">
            <v>0</v>
          </cell>
          <cell r="W80">
            <v>0</v>
          </cell>
          <cell r="X80">
            <v>0</v>
          </cell>
          <cell r="Y80">
            <v>0</v>
          </cell>
          <cell r="Z80">
            <v>169</v>
          </cell>
          <cell r="AA80">
            <v>24.142857142857142</v>
          </cell>
          <cell r="AB80">
            <v>11.999999999999998</v>
          </cell>
          <cell r="AC80">
            <v>17.203592814371255</v>
          </cell>
          <cell r="AD80">
            <v>0</v>
          </cell>
          <cell r="AE80">
            <v>0</v>
          </cell>
          <cell r="AF80">
            <v>159.00000000000003</v>
          </cell>
          <cell r="AG80">
            <v>2.9999999999999956</v>
          </cell>
          <cell r="AH80">
            <v>1.9999999999999967</v>
          </cell>
          <cell r="AI80">
            <v>4.999999999999992</v>
          </cell>
          <cell r="AJ80">
            <v>0</v>
          </cell>
          <cell r="AK80">
            <v>0</v>
          </cell>
          <cell r="AL80">
            <v>0</v>
          </cell>
          <cell r="AM80">
            <v>0</v>
          </cell>
          <cell r="AN80">
            <v>0</v>
          </cell>
          <cell r="AO80">
            <v>0</v>
          </cell>
          <cell r="AP80">
            <v>0</v>
          </cell>
          <cell r="AQ80">
            <v>0</v>
          </cell>
          <cell r="AR80">
            <v>0</v>
          </cell>
          <cell r="AS80">
            <v>0</v>
          </cell>
          <cell r="AT80">
            <v>2.4316546762589937</v>
          </cell>
          <cell r="AU80">
            <v>3.6474820143884825</v>
          </cell>
          <cell r="AV80">
            <v>3.6474820143884825</v>
          </cell>
          <cell r="AW80">
            <v>0</v>
          </cell>
          <cell r="AX80">
            <v>0</v>
          </cell>
          <cell r="AY80">
            <v>0</v>
          </cell>
          <cell r="AZ80">
            <v>0</v>
          </cell>
          <cell r="BA80">
            <v>37.423076923076891</v>
          </cell>
          <cell r="BB80">
            <v>45.499999999999957</v>
          </cell>
          <cell r="BC80">
            <v>0</v>
          </cell>
          <cell r="BD80">
            <v>0</v>
          </cell>
          <cell r="BE80">
            <v>0</v>
          </cell>
          <cell r="BF80">
            <v>0</v>
          </cell>
          <cell r="BG80">
            <v>0</v>
          </cell>
          <cell r="BH80">
            <v>12.100000000000053</v>
          </cell>
          <cell r="BI80">
            <v>0</v>
          </cell>
          <cell r="BJ80">
            <v>2.5387878207317098</v>
          </cell>
          <cell r="BK80">
            <v>0</v>
          </cell>
          <cell r="BL80">
            <v>0</v>
          </cell>
          <cell r="BM80">
            <v>1</v>
          </cell>
          <cell r="BN80">
            <v>0</v>
          </cell>
        </row>
        <row r="81">
          <cell r="A81">
            <v>458</v>
          </cell>
          <cell r="B81">
            <v>124703</v>
          </cell>
          <cell r="C81">
            <v>9353037</v>
          </cell>
          <cell r="D81" t="str">
            <v>Hopton Church of England Voluntary Controlled Primary School</v>
          </cell>
          <cell r="E81" t="str">
            <v>Primary</v>
          </cell>
          <cell r="F81">
            <v>0</v>
          </cell>
          <cell r="G81">
            <v>1</v>
          </cell>
          <cell r="H81">
            <v>0</v>
          </cell>
          <cell r="I81">
            <v>0</v>
          </cell>
          <cell r="J81">
            <v>7</v>
          </cell>
          <cell r="K81">
            <v>0</v>
          </cell>
          <cell r="L81">
            <v>0</v>
          </cell>
          <cell r="M81">
            <v>0</v>
          </cell>
          <cell r="N81">
            <v>87</v>
          </cell>
          <cell r="O81">
            <v>87</v>
          </cell>
          <cell r="P81">
            <v>13</v>
          </cell>
          <cell r="Q81">
            <v>74</v>
          </cell>
          <cell r="R81">
            <v>0</v>
          </cell>
          <cell r="S81">
            <v>0</v>
          </cell>
          <cell r="T81">
            <v>0</v>
          </cell>
          <cell r="U81">
            <v>0</v>
          </cell>
          <cell r="V81">
            <v>0</v>
          </cell>
          <cell r="W81">
            <v>0</v>
          </cell>
          <cell r="X81">
            <v>0</v>
          </cell>
          <cell r="Y81">
            <v>0</v>
          </cell>
          <cell r="Z81">
            <v>87</v>
          </cell>
          <cell r="AA81">
            <v>12.428571428571429</v>
          </cell>
          <cell r="AB81">
            <v>4.0000000000000027</v>
          </cell>
          <cell r="AC81">
            <v>10.875</v>
          </cell>
          <cell r="AD81">
            <v>0</v>
          </cell>
          <cell r="AE81">
            <v>0</v>
          </cell>
          <cell r="AF81">
            <v>85.988372093023273</v>
          </cell>
          <cell r="AG81">
            <v>1.0116279069767453</v>
          </cell>
          <cell r="AH81">
            <v>0</v>
          </cell>
          <cell r="AI81">
            <v>0</v>
          </cell>
          <cell r="AJ81">
            <v>0</v>
          </cell>
          <cell r="AK81">
            <v>0</v>
          </cell>
          <cell r="AL81">
            <v>0</v>
          </cell>
          <cell r="AM81">
            <v>0</v>
          </cell>
          <cell r="AN81">
            <v>0</v>
          </cell>
          <cell r="AO81">
            <v>0</v>
          </cell>
          <cell r="AP81">
            <v>0</v>
          </cell>
          <cell r="AQ81">
            <v>0</v>
          </cell>
          <cell r="AR81">
            <v>0</v>
          </cell>
          <cell r="AS81">
            <v>0</v>
          </cell>
          <cell r="AT81">
            <v>0</v>
          </cell>
          <cell r="AU81">
            <v>1.1756756756756745</v>
          </cell>
          <cell r="AV81">
            <v>1.1756756756756745</v>
          </cell>
          <cell r="AW81">
            <v>0</v>
          </cell>
          <cell r="AX81">
            <v>0</v>
          </cell>
          <cell r="AY81">
            <v>0</v>
          </cell>
          <cell r="AZ81">
            <v>0</v>
          </cell>
          <cell r="BA81">
            <v>22.611111111111146</v>
          </cell>
          <cell r="BB81">
            <v>26.583333333333375</v>
          </cell>
          <cell r="BC81">
            <v>0</v>
          </cell>
          <cell r="BD81">
            <v>0</v>
          </cell>
          <cell r="BE81">
            <v>0</v>
          </cell>
          <cell r="BF81">
            <v>0</v>
          </cell>
          <cell r="BG81">
            <v>0</v>
          </cell>
          <cell r="BH81">
            <v>0.30000000000000304</v>
          </cell>
          <cell r="BI81">
            <v>0</v>
          </cell>
          <cell r="BJ81">
            <v>1.7111167075</v>
          </cell>
          <cell r="BK81">
            <v>0</v>
          </cell>
          <cell r="BL81">
            <v>0</v>
          </cell>
          <cell r="BM81">
            <v>1</v>
          </cell>
          <cell r="BN81">
            <v>0</v>
          </cell>
        </row>
        <row r="82">
          <cell r="A82">
            <v>308</v>
          </cell>
          <cell r="B82">
            <v>124705</v>
          </cell>
          <cell r="C82">
            <v>9353042</v>
          </cell>
          <cell r="D82" t="str">
            <v>Kersey Church of England Voluntary Controlled Primary School</v>
          </cell>
          <cell r="E82" t="str">
            <v>Primary</v>
          </cell>
          <cell r="F82">
            <v>0</v>
          </cell>
          <cell r="G82">
            <v>1</v>
          </cell>
          <cell r="H82">
            <v>0</v>
          </cell>
          <cell r="I82">
            <v>0</v>
          </cell>
          <cell r="J82">
            <v>7</v>
          </cell>
          <cell r="K82">
            <v>0</v>
          </cell>
          <cell r="L82">
            <v>0</v>
          </cell>
          <cell r="M82">
            <v>0</v>
          </cell>
          <cell r="N82">
            <v>69</v>
          </cell>
          <cell r="O82">
            <v>69</v>
          </cell>
          <cell r="P82">
            <v>6</v>
          </cell>
          <cell r="Q82">
            <v>63</v>
          </cell>
          <cell r="R82">
            <v>0</v>
          </cell>
          <cell r="S82">
            <v>0</v>
          </cell>
          <cell r="T82">
            <v>0</v>
          </cell>
          <cell r="U82">
            <v>0</v>
          </cell>
          <cell r="V82">
            <v>0</v>
          </cell>
          <cell r="W82">
            <v>0</v>
          </cell>
          <cell r="X82">
            <v>0</v>
          </cell>
          <cell r="Y82">
            <v>0</v>
          </cell>
          <cell r="Z82">
            <v>69</v>
          </cell>
          <cell r="AA82">
            <v>9.8571428571428577</v>
          </cell>
          <cell r="AB82">
            <v>5.9999999999999982</v>
          </cell>
          <cell r="AC82">
            <v>6.44</v>
          </cell>
          <cell r="AD82">
            <v>0</v>
          </cell>
          <cell r="AE82">
            <v>0</v>
          </cell>
          <cell r="AF82">
            <v>69</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5.3389830508474576</v>
          </cell>
          <cell r="BB82">
            <v>5.8474576271186436</v>
          </cell>
          <cell r="BC82">
            <v>0</v>
          </cell>
          <cell r="BD82">
            <v>0</v>
          </cell>
          <cell r="BE82">
            <v>0</v>
          </cell>
          <cell r="BF82">
            <v>0</v>
          </cell>
          <cell r="BG82">
            <v>0</v>
          </cell>
          <cell r="BH82">
            <v>1.0999999999999825</v>
          </cell>
          <cell r="BI82">
            <v>0</v>
          </cell>
          <cell r="BJ82">
            <v>2.2189720259259298</v>
          </cell>
          <cell r="BK82">
            <v>0</v>
          </cell>
          <cell r="BL82">
            <v>1</v>
          </cell>
          <cell r="BM82">
            <v>1</v>
          </cell>
          <cell r="BN82">
            <v>0</v>
          </cell>
        </row>
        <row r="83">
          <cell r="A83">
            <v>468</v>
          </cell>
          <cell r="B83">
            <v>124706</v>
          </cell>
          <cell r="C83">
            <v>9353043</v>
          </cell>
          <cell r="D83" t="str">
            <v>All Saints' Church of England Voluntary Controlled Primary School, Lawshall</v>
          </cell>
          <cell r="E83" t="str">
            <v>Primary</v>
          </cell>
          <cell r="F83">
            <v>0</v>
          </cell>
          <cell r="G83">
            <v>1</v>
          </cell>
          <cell r="H83">
            <v>0</v>
          </cell>
          <cell r="I83">
            <v>0</v>
          </cell>
          <cell r="J83">
            <v>7</v>
          </cell>
          <cell r="K83">
            <v>0</v>
          </cell>
          <cell r="L83">
            <v>0</v>
          </cell>
          <cell r="M83">
            <v>0</v>
          </cell>
          <cell r="N83">
            <v>173</v>
          </cell>
          <cell r="O83">
            <v>173</v>
          </cell>
          <cell r="P83">
            <v>18</v>
          </cell>
          <cell r="Q83">
            <v>155</v>
          </cell>
          <cell r="R83">
            <v>0</v>
          </cell>
          <cell r="S83">
            <v>0</v>
          </cell>
          <cell r="T83">
            <v>0</v>
          </cell>
          <cell r="U83">
            <v>0</v>
          </cell>
          <cell r="V83">
            <v>0</v>
          </cell>
          <cell r="W83">
            <v>0</v>
          </cell>
          <cell r="X83">
            <v>0</v>
          </cell>
          <cell r="Y83">
            <v>0</v>
          </cell>
          <cell r="Z83">
            <v>173</v>
          </cell>
          <cell r="AA83">
            <v>24.714285714285715</v>
          </cell>
          <cell r="AB83">
            <v>12.000000000000004</v>
          </cell>
          <cell r="AC83">
            <v>22.607954545454543</v>
          </cell>
          <cell r="AD83">
            <v>0</v>
          </cell>
          <cell r="AE83">
            <v>0</v>
          </cell>
          <cell r="AF83">
            <v>167.94152046783631</v>
          </cell>
          <cell r="AG83">
            <v>4.0467836257309981</v>
          </cell>
          <cell r="AH83">
            <v>0</v>
          </cell>
          <cell r="AI83">
            <v>1.0116959064327489</v>
          </cell>
          <cell r="AJ83">
            <v>0</v>
          </cell>
          <cell r="AK83">
            <v>0</v>
          </cell>
          <cell r="AL83">
            <v>0</v>
          </cell>
          <cell r="AM83">
            <v>0</v>
          </cell>
          <cell r="AN83">
            <v>0</v>
          </cell>
          <cell r="AO83">
            <v>0</v>
          </cell>
          <cell r="AP83">
            <v>0</v>
          </cell>
          <cell r="AQ83">
            <v>0</v>
          </cell>
          <cell r="AR83">
            <v>0</v>
          </cell>
          <cell r="AS83">
            <v>0</v>
          </cell>
          <cell r="AT83">
            <v>0</v>
          </cell>
          <cell r="AU83">
            <v>0</v>
          </cell>
          <cell r="AV83">
            <v>1.116129032258065</v>
          </cell>
          <cell r="AW83">
            <v>0</v>
          </cell>
          <cell r="AX83">
            <v>0</v>
          </cell>
          <cell r="AY83">
            <v>0</v>
          </cell>
          <cell r="AZ83">
            <v>0.98295454545454553</v>
          </cell>
          <cell r="BA83">
            <v>39.797297297297341</v>
          </cell>
          <cell r="BB83">
            <v>44.418918918918962</v>
          </cell>
          <cell r="BC83">
            <v>0</v>
          </cell>
          <cell r="BD83">
            <v>0</v>
          </cell>
          <cell r="BE83">
            <v>0</v>
          </cell>
          <cell r="BF83">
            <v>0</v>
          </cell>
          <cell r="BG83">
            <v>0</v>
          </cell>
          <cell r="BH83">
            <v>0</v>
          </cell>
          <cell r="BI83">
            <v>0</v>
          </cell>
          <cell r="BJ83">
            <v>2.2297819692307699</v>
          </cell>
          <cell r="BK83">
            <v>0</v>
          </cell>
          <cell r="BL83">
            <v>0</v>
          </cell>
          <cell r="BM83">
            <v>1</v>
          </cell>
          <cell r="BN83">
            <v>0</v>
          </cell>
        </row>
        <row r="84">
          <cell r="A84">
            <v>478</v>
          </cell>
          <cell r="B84">
            <v>124709</v>
          </cell>
          <cell r="C84">
            <v>9353048</v>
          </cell>
          <cell r="D84" t="str">
            <v>Moulton Church of England Voluntary Controlled Primary School</v>
          </cell>
          <cell r="E84" t="str">
            <v>Primary</v>
          </cell>
          <cell r="F84">
            <v>0</v>
          </cell>
          <cell r="G84">
            <v>1</v>
          </cell>
          <cell r="H84">
            <v>0</v>
          </cell>
          <cell r="I84">
            <v>0</v>
          </cell>
          <cell r="J84">
            <v>7</v>
          </cell>
          <cell r="K84">
            <v>0</v>
          </cell>
          <cell r="L84">
            <v>0</v>
          </cell>
          <cell r="M84">
            <v>0</v>
          </cell>
          <cell r="N84">
            <v>190</v>
          </cell>
          <cell r="O84">
            <v>190</v>
          </cell>
          <cell r="P84">
            <v>30</v>
          </cell>
          <cell r="Q84">
            <v>160</v>
          </cell>
          <cell r="R84">
            <v>0</v>
          </cell>
          <cell r="S84">
            <v>0</v>
          </cell>
          <cell r="T84">
            <v>0</v>
          </cell>
          <cell r="U84">
            <v>0</v>
          </cell>
          <cell r="V84">
            <v>0</v>
          </cell>
          <cell r="W84">
            <v>0</v>
          </cell>
          <cell r="X84">
            <v>0</v>
          </cell>
          <cell r="Y84">
            <v>0</v>
          </cell>
          <cell r="Z84">
            <v>190</v>
          </cell>
          <cell r="AA84">
            <v>27.142857142857142</v>
          </cell>
          <cell r="AB84">
            <v>13.000000000000009</v>
          </cell>
          <cell r="AC84">
            <v>20.395480225988699</v>
          </cell>
          <cell r="AD84">
            <v>0</v>
          </cell>
          <cell r="AE84">
            <v>0</v>
          </cell>
          <cell r="AF84">
            <v>188.99999999999997</v>
          </cell>
          <cell r="AG84">
            <v>0.99999999999999967</v>
          </cell>
          <cell r="AH84">
            <v>0</v>
          </cell>
          <cell r="AI84">
            <v>0</v>
          </cell>
          <cell r="AJ84">
            <v>0</v>
          </cell>
          <cell r="AK84">
            <v>0</v>
          </cell>
          <cell r="AL84">
            <v>0</v>
          </cell>
          <cell r="AM84">
            <v>0</v>
          </cell>
          <cell r="AN84">
            <v>0</v>
          </cell>
          <cell r="AO84">
            <v>0</v>
          </cell>
          <cell r="AP84">
            <v>0</v>
          </cell>
          <cell r="AQ84">
            <v>0</v>
          </cell>
          <cell r="AR84">
            <v>0</v>
          </cell>
          <cell r="AS84">
            <v>0</v>
          </cell>
          <cell r="AT84">
            <v>0</v>
          </cell>
          <cell r="AU84">
            <v>2.375</v>
          </cell>
          <cell r="AV84">
            <v>3.5625</v>
          </cell>
          <cell r="AW84">
            <v>0</v>
          </cell>
          <cell r="AX84">
            <v>0</v>
          </cell>
          <cell r="AY84">
            <v>0</v>
          </cell>
          <cell r="AZ84">
            <v>1.0734463276836159</v>
          </cell>
          <cell r="BA84">
            <v>49.06666666666672</v>
          </cell>
          <cell r="BB84">
            <v>58.266666666666723</v>
          </cell>
          <cell r="BC84">
            <v>0</v>
          </cell>
          <cell r="BD84">
            <v>0</v>
          </cell>
          <cell r="BE84">
            <v>0</v>
          </cell>
          <cell r="BF84">
            <v>0</v>
          </cell>
          <cell r="BG84">
            <v>0</v>
          </cell>
          <cell r="BH84">
            <v>2.0000000000000591</v>
          </cell>
          <cell r="BI84">
            <v>0</v>
          </cell>
          <cell r="BJ84">
            <v>2.0737251760563402</v>
          </cell>
          <cell r="BK84">
            <v>0</v>
          </cell>
          <cell r="BL84">
            <v>0</v>
          </cell>
          <cell r="BM84">
            <v>1</v>
          </cell>
          <cell r="BN84">
            <v>0</v>
          </cell>
        </row>
        <row r="85">
          <cell r="A85">
            <v>488</v>
          </cell>
          <cell r="B85">
            <v>124710</v>
          </cell>
          <cell r="C85">
            <v>9353049</v>
          </cell>
          <cell r="D85" t="str">
            <v>Norton CEVC Primary School</v>
          </cell>
          <cell r="E85" t="str">
            <v>Primary</v>
          </cell>
          <cell r="F85">
            <v>0</v>
          </cell>
          <cell r="G85">
            <v>1</v>
          </cell>
          <cell r="H85">
            <v>0</v>
          </cell>
          <cell r="I85">
            <v>0</v>
          </cell>
          <cell r="J85">
            <v>7</v>
          </cell>
          <cell r="K85">
            <v>0</v>
          </cell>
          <cell r="L85">
            <v>0</v>
          </cell>
          <cell r="M85">
            <v>0</v>
          </cell>
          <cell r="N85">
            <v>202</v>
          </cell>
          <cell r="O85">
            <v>202</v>
          </cell>
          <cell r="P85">
            <v>30</v>
          </cell>
          <cell r="Q85">
            <v>172</v>
          </cell>
          <cell r="R85">
            <v>0</v>
          </cell>
          <cell r="S85">
            <v>0</v>
          </cell>
          <cell r="T85">
            <v>0</v>
          </cell>
          <cell r="U85">
            <v>0</v>
          </cell>
          <cell r="V85">
            <v>0</v>
          </cell>
          <cell r="W85">
            <v>0</v>
          </cell>
          <cell r="X85">
            <v>0</v>
          </cell>
          <cell r="Y85">
            <v>0</v>
          </cell>
          <cell r="Z85">
            <v>202</v>
          </cell>
          <cell r="AA85">
            <v>28.857142857142858</v>
          </cell>
          <cell r="AB85">
            <v>13.000000000000009</v>
          </cell>
          <cell r="AC85">
            <v>25.25</v>
          </cell>
          <cell r="AD85">
            <v>0</v>
          </cell>
          <cell r="AE85">
            <v>0</v>
          </cell>
          <cell r="AF85">
            <v>200.99502487562199</v>
          </cell>
          <cell r="AG85">
            <v>1.0049751243781089</v>
          </cell>
          <cell r="AH85">
            <v>0</v>
          </cell>
          <cell r="AI85">
            <v>0</v>
          </cell>
          <cell r="AJ85">
            <v>0</v>
          </cell>
          <cell r="AK85">
            <v>0</v>
          </cell>
          <cell r="AL85">
            <v>0</v>
          </cell>
          <cell r="AM85">
            <v>0</v>
          </cell>
          <cell r="AN85">
            <v>0</v>
          </cell>
          <cell r="AO85">
            <v>0</v>
          </cell>
          <cell r="AP85">
            <v>0</v>
          </cell>
          <cell r="AQ85">
            <v>0</v>
          </cell>
          <cell r="AR85">
            <v>0</v>
          </cell>
          <cell r="AS85">
            <v>0</v>
          </cell>
          <cell r="AT85">
            <v>0</v>
          </cell>
          <cell r="AU85">
            <v>1.1744186046511622</v>
          </cell>
          <cell r="AV85">
            <v>1.1744186046511622</v>
          </cell>
          <cell r="AW85">
            <v>0</v>
          </cell>
          <cell r="AX85">
            <v>0</v>
          </cell>
          <cell r="AY85">
            <v>0</v>
          </cell>
          <cell r="AZ85">
            <v>0</v>
          </cell>
          <cell r="BA85">
            <v>60.40476190476187</v>
          </cell>
          <cell r="BB85">
            <v>70.940476190476147</v>
          </cell>
          <cell r="BC85">
            <v>0</v>
          </cell>
          <cell r="BD85">
            <v>0</v>
          </cell>
          <cell r="BE85">
            <v>0</v>
          </cell>
          <cell r="BF85">
            <v>0</v>
          </cell>
          <cell r="BG85">
            <v>0</v>
          </cell>
          <cell r="BH85">
            <v>0</v>
          </cell>
          <cell r="BI85">
            <v>0</v>
          </cell>
          <cell r="BJ85">
            <v>1.96416091333333</v>
          </cell>
          <cell r="BK85">
            <v>0</v>
          </cell>
          <cell r="BL85">
            <v>0</v>
          </cell>
          <cell r="BM85">
            <v>1</v>
          </cell>
          <cell r="BN85">
            <v>0</v>
          </cell>
        </row>
        <row r="86">
          <cell r="A86">
            <v>495</v>
          </cell>
          <cell r="B86">
            <v>124712</v>
          </cell>
          <cell r="C86">
            <v>9353056</v>
          </cell>
          <cell r="D86" t="str">
            <v>Risby Church of England Voluntary Controlled Primary School</v>
          </cell>
          <cell r="E86" t="str">
            <v>Primary</v>
          </cell>
          <cell r="F86">
            <v>0</v>
          </cell>
          <cell r="G86">
            <v>1</v>
          </cell>
          <cell r="H86">
            <v>0</v>
          </cell>
          <cell r="I86">
            <v>0</v>
          </cell>
          <cell r="J86">
            <v>7</v>
          </cell>
          <cell r="K86">
            <v>0</v>
          </cell>
          <cell r="L86">
            <v>0</v>
          </cell>
          <cell r="M86">
            <v>0</v>
          </cell>
          <cell r="N86">
            <v>168</v>
          </cell>
          <cell r="O86">
            <v>168</v>
          </cell>
          <cell r="P86">
            <v>29</v>
          </cell>
          <cell r="Q86">
            <v>139</v>
          </cell>
          <cell r="R86">
            <v>0</v>
          </cell>
          <cell r="S86">
            <v>0</v>
          </cell>
          <cell r="T86">
            <v>0</v>
          </cell>
          <cell r="U86">
            <v>0</v>
          </cell>
          <cell r="V86">
            <v>0</v>
          </cell>
          <cell r="W86">
            <v>0</v>
          </cell>
          <cell r="X86">
            <v>0</v>
          </cell>
          <cell r="Y86">
            <v>0</v>
          </cell>
          <cell r="Z86">
            <v>168</v>
          </cell>
          <cell r="AA86">
            <v>24</v>
          </cell>
          <cell r="AB86">
            <v>13.999999999999995</v>
          </cell>
          <cell r="AC86">
            <v>18.876404494382022</v>
          </cell>
          <cell r="AD86">
            <v>0</v>
          </cell>
          <cell r="AE86">
            <v>0</v>
          </cell>
          <cell r="AF86">
            <v>151.90419161676644</v>
          </cell>
          <cell r="AG86">
            <v>10.059880239520961</v>
          </cell>
          <cell r="AH86">
            <v>0</v>
          </cell>
          <cell r="AI86">
            <v>6.0359281437125665</v>
          </cell>
          <cell r="AJ86">
            <v>0</v>
          </cell>
          <cell r="AK86">
            <v>0</v>
          </cell>
          <cell r="AL86">
            <v>0</v>
          </cell>
          <cell r="AM86">
            <v>0</v>
          </cell>
          <cell r="AN86">
            <v>0</v>
          </cell>
          <cell r="AO86">
            <v>0</v>
          </cell>
          <cell r="AP86">
            <v>0</v>
          </cell>
          <cell r="AQ86">
            <v>0</v>
          </cell>
          <cell r="AR86">
            <v>0</v>
          </cell>
          <cell r="AS86">
            <v>0</v>
          </cell>
          <cell r="AT86">
            <v>0</v>
          </cell>
          <cell r="AU86">
            <v>0</v>
          </cell>
          <cell r="AV86">
            <v>2.4172661870503607</v>
          </cell>
          <cell r="AW86">
            <v>0</v>
          </cell>
          <cell r="AX86">
            <v>0</v>
          </cell>
          <cell r="AY86">
            <v>0</v>
          </cell>
          <cell r="AZ86">
            <v>0</v>
          </cell>
          <cell r="BA86">
            <v>30.308270676691745</v>
          </cell>
          <cell r="BB86">
            <v>36.631578947368439</v>
          </cell>
          <cell r="BC86">
            <v>0</v>
          </cell>
          <cell r="BD86">
            <v>0</v>
          </cell>
          <cell r="BE86">
            <v>0</v>
          </cell>
          <cell r="BF86">
            <v>0</v>
          </cell>
          <cell r="BG86">
            <v>0</v>
          </cell>
          <cell r="BH86">
            <v>0</v>
          </cell>
          <cell r="BI86">
            <v>0</v>
          </cell>
          <cell r="BJ86">
            <v>3.09187992077922</v>
          </cell>
          <cell r="BK86">
            <v>0</v>
          </cell>
          <cell r="BL86">
            <v>0</v>
          </cell>
          <cell r="BM86">
            <v>1</v>
          </cell>
          <cell r="BN86">
            <v>0</v>
          </cell>
        </row>
        <row r="87">
          <cell r="A87">
            <v>517</v>
          </cell>
          <cell r="B87">
            <v>124717</v>
          </cell>
          <cell r="C87">
            <v>9353064</v>
          </cell>
          <cell r="D87" t="str">
            <v>Walsham-le-Willows Church of England Voluntary Controlled Primary School</v>
          </cell>
          <cell r="E87" t="str">
            <v>Primary</v>
          </cell>
          <cell r="F87">
            <v>0</v>
          </cell>
          <cell r="G87">
            <v>1</v>
          </cell>
          <cell r="H87">
            <v>0</v>
          </cell>
          <cell r="I87">
            <v>0</v>
          </cell>
          <cell r="J87">
            <v>7</v>
          </cell>
          <cell r="K87">
            <v>0</v>
          </cell>
          <cell r="L87">
            <v>0</v>
          </cell>
          <cell r="M87">
            <v>0</v>
          </cell>
          <cell r="N87">
            <v>137</v>
          </cell>
          <cell r="O87">
            <v>137</v>
          </cell>
          <cell r="P87">
            <v>20</v>
          </cell>
          <cell r="Q87">
            <v>117</v>
          </cell>
          <cell r="R87">
            <v>0</v>
          </cell>
          <cell r="S87">
            <v>0</v>
          </cell>
          <cell r="T87">
            <v>0</v>
          </cell>
          <cell r="U87">
            <v>0</v>
          </cell>
          <cell r="V87">
            <v>0</v>
          </cell>
          <cell r="W87">
            <v>0</v>
          </cell>
          <cell r="X87">
            <v>0</v>
          </cell>
          <cell r="Y87">
            <v>0</v>
          </cell>
          <cell r="Z87">
            <v>137</v>
          </cell>
          <cell r="AA87">
            <v>19.571428571428573</v>
          </cell>
          <cell r="AB87">
            <v>13</v>
          </cell>
          <cell r="AC87">
            <v>13.898550724637682</v>
          </cell>
          <cell r="AD87">
            <v>0</v>
          </cell>
          <cell r="AE87">
            <v>0</v>
          </cell>
          <cell r="AF87">
            <v>137</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44.765217391304354</v>
          </cell>
          <cell r="BB87">
            <v>52.417391304347838</v>
          </cell>
          <cell r="BC87">
            <v>0</v>
          </cell>
          <cell r="BD87">
            <v>0</v>
          </cell>
          <cell r="BE87">
            <v>0</v>
          </cell>
          <cell r="BF87">
            <v>0</v>
          </cell>
          <cell r="BG87">
            <v>0</v>
          </cell>
          <cell r="BH87">
            <v>0</v>
          </cell>
          <cell r="BI87">
            <v>0</v>
          </cell>
          <cell r="BJ87">
            <v>2.7214855671717202</v>
          </cell>
          <cell r="BK87">
            <v>0</v>
          </cell>
          <cell r="BL87">
            <v>1</v>
          </cell>
          <cell r="BM87">
            <v>1</v>
          </cell>
          <cell r="BN87">
            <v>0</v>
          </cell>
        </row>
        <row r="88">
          <cell r="A88">
            <v>338</v>
          </cell>
          <cell r="B88">
            <v>124718</v>
          </cell>
          <cell r="C88">
            <v>9353066</v>
          </cell>
          <cell r="D88" t="str">
            <v>Whatfield Church of England Voluntary Controlled Primary School</v>
          </cell>
          <cell r="E88" t="str">
            <v>Primary</v>
          </cell>
          <cell r="F88">
            <v>0</v>
          </cell>
          <cell r="G88">
            <v>1</v>
          </cell>
          <cell r="H88">
            <v>0</v>
          </cell>
          <cell r="I88">
            <v>0</v>
          </cell>
          <cell r="J88">
            <v>7</v>
          </cell>
          <cell r="K88">
            <v>0</v>
          </cell>
          <cell r="L88">
            <v>0</v>
          </cell>
          <cell r="M88">
            <v>0</v>
          </cell>
          <cell r="N88">
            <v>51</v>
          </cell>
          <cell r="O88">
            <v>51</v>
          </cell>
          <cell r="P88">
            <v>9</v>
          </cell>
          <cell r="Q88">
            <v>42</v>
          </cell>
          <cell r="R88">
            <v>0</v>
          </cell>
          <cell r="S88">
            <v>0</v>
          </cell>
          <cell r="T88">
            <v>0</v>
          </cell>
          <cell r="U88">
            <v>0</v>
          </cell>
          <cell r="V88">
            <v>0</v>
          </cell>
          <cell r="W88">
            <v>0</v>
          </cell>
          <cell r="X88">
            <v>0</v>
          </cell>
          <cell r="Y88">
            <v>0</v>
          </cell>
          <cell r="Z88">
            <v>51</v>
          </cell>
          <cell r="AA88">
            <v>7.2857142857142856</v>
          </cell>
          <cell r="AB88">
            <v>2</v>
          </cell>
          <cell r="AC88">
            <v>6.9545454545454541</v>
          </cell>
          <cell r="AD88">
            <v>0</v>
          </cell>
          <cell r="AE88">
            <v>0</v>
          </cell>
          <cell r="AF88">
            <v>49.999999999999993</v>
          </cell>
          <cell r="AG88">
            <v>1</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1.214285714285714</v>
          </cell>
          <cell r="AW88">
            <v>0</v>
          </cell>
          <cell r="AX88">
            <v>0</v>
          </cell>
          <cell r="AY88">
            <v>0</v>
          </cell>
          <cell r="AZ88">
            <v>2.3181818181818183</v>
          </cell>
          <cell r="BA88">
            <v>16.8</v>
          </cell>
          <cell r="BB88">
            <v>20.400000000000002</v>
          </cell>
          <cell r="BC88">
            <v>0</v>
          </cell>
          <cell r="BD88">
            <v>0</v>
          </cell>
          <cell r="BE88">
            <v>0</v>
          </cell>
          <cell r="BF88">
            <v>0</v>
          </cell>
          <cell r="BG88">
            <v>0</v>
          </cell>
          <cell r="BH88">
            <v>7.9000000000000128</v>
          </cell>
          <cell r="BI88">
            <v>0</v>
          </cell>
          <cell r="BJ88">
            <v>1.88712947619048</v>
          </cell>
          <cell r="BK88">
            <v>0</v>
          </cell>
          <cell r="BL88">
            <v>0</v>
          </cell>
          <cell r="BM88">
            <v>1</v>
          </cell>
          <cell r="BN88">
            <v>0</v>
          </cell>
        </row>
        <row r="89">
          <cell r="A89">
            <v>202</v>
          </cell>
          <cell r="B89">
            <v>124719</v>
          </cell>
          <cell r="C89">
            <v>9353074</v>
          </cell>
          <cell r="D89" t="str">
            <v>Bawdsey Church of England Voluntary Controlled Primary School</v>
          </cell>
          <cell r="E89" t="str">
            <v>Primary</v>
          </cell>
          <cell r="F89">
            <v>0</v>
          </cell>
          <cell r="G89">
            <v>1</v>
          </cell>
          <cell r="H89">
            <v>0</v>
          </cell>
          <cell r="I89">
            <v>0</v>
          </cell>
          <cell r="J89">
            <v>7</v>
          </cell>
          <cell r="K89">
            <v>0</v>
          </cell>
          <cell r="L89">
            <v>0</v>
          </cell>
          <cell r="M89">
            <v>0</v>
          </cell>
          <cell r="N89">
            <v>49</v>
          </cell>
          <cell r="O89">
            <v>49</v>
          </cell>
          <cell r="P89">
            <v>8</v>
          </cell>
          <cell r="Q89">
            <v>41</v>
          </cell>
          <cell r="R89">
            <v>0</v>
          </cell>
          <cell r="S89">
            <v>0</v>
          </cell>
          <cell r="T89">
            <v>0</v>
          </cell>
          <cell r="U89">
            <v>0</v>
          </cell>
          <cell r="V89">
            <v>0</v>
          </cell>
          <cell r="W89">
            <v>0</v>
          </cell>
          <cell r="X89">
            <v>0</v>
          </cell>
          <cell r="Y89">
            <v>0</v>
          </cell>
          <cell r="Z89">
            <v>49</v>
          </cell>
          <cell r="AA89">
            <v>7</v>
          </cell>
          <cell r="AB89">
            <v>11.999999999999977</v>
          </cell>
          <cell r="AC89">
            <v>11.999999999999977</v>
          </cell>
          <cell r="AD89">
            <v>0</v>
          </cell>
          <cell r="AE89">
            <v>0</v>
          </cell>
          <cell r="AF89">
            <v>47.000000000000014</v>
          </cell>
          <cell r="AG89">
            <v>0</v>
          </cell>
          <cell r="AH89">
            <v>0</v>
          </cell>
          <cell r="AI89">
            <v>0</v>
          </cell>
          <cell r="AJ89">
            <v>1.9999999999999978</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17.871794871794876</v>
          </cell>
          <cell r="BB89">
            <v>21.358974358974365</v>
          </cell>
          <cell r="BC89">
            <v>0</v>
          </cell>
          <cell r="BD89">
            <v>0</v>
          </cell>
          <cell r="BE89">
            <v>0</v>
          </cell>
          <cell r="BF89">
            <v>0</v>
          </cell>
          <cell r="BG89">
            <v>0</v>
          </cell>
          <cell r="BH89">
            <v>3.1000000000000005</v>
          </cell>
          <cell r="BI89">
            <v>0</v>
          </cell>
          <cell r="BJ89">
            <v>2.0443850523809499</v>
          </cell>
          <cell r="BK89">
            <v>0</v>
          </cell>
          <cell r="BL89">
            <v>1</v>
          </cell>
          <cell r="BM89">
            <v>1</v>
          </cell>
          <cell r="BN89">
            <v>0</v>
          </cell>
        </row>
        <row r="90">
          <cell r="A90">
            <v>10</v>
          </cell>
          <cell r="B90">
            <v>124720</v>
          </cell>
          <cell r="C90">
            <v>9353075</v>
          </cell>
          <cell r="D90" t="str">
            <v>Bedfield Church of England Voluntary Controlled Primary School</v>
          </cell>
          <cell r="E90" t="str">
            <v>Primary</v>
          </cell>
          <cell r="F90">
            <v>0</v>
          </cell>
          <cell r="G90">
            <v>1</v>
          </cell>
          <cell r="H90">
            <v>0</v>
          </cell>
          <cell r="I90">
            <v>0</v>
          </cell>
          <cell r="J90">
            <v>7</v>
          </cell>
          <cell r="K90">
            <v>0</v>
          </cell>
          <cell r="L90">
            <v>0</v>
          </cell>
          <cell r="M90">
            <v>0</v>
          </cell>
          <cell r="N90">
            <v>45</v>
          </cell>
          <cell r="O90">
            <v>45</v>
          </cell>
          <cell r="P90">
            <v>4</v>
          </cell>
          <cell r="Q90">
            <v>41</v>
          </cell>
          <cell r="R90">
            <v>0</v>
          </cell>
          <cell r="S90">
            <v>0</v>
          </cell>
          <cell r="T90">
            <v>0</v>
          </cell>
          <cell r="U90">
            <v>0</v>
          </cell>
          <cell r="V90">
            <v>0</v>
          </cell>
          <cell r="W90">
            <v>0</v>
          </cell>
          <cell r="X90">
            <v>0</v>
          </cell>
          <cell r="Y90">
            <v>0</v>
          </cell>
          <cell r="Z90">
            <v>45</v>
          </cell>
          <cell r="AA90">
            <v>6.4285714285714288</v>
          </cell>
          <cell r="AB90">
            <v>0.99999999999999889</v>
          </cell>
          <cell r="AC90">
            <v>6.7021276595744679</v>
          </cell>
          <cell r="AD90">
            <v>0</v>
          </cell>
          <cell r="AE90">
            <v>0</v>
          </cell>
          <cell r="AF90">
            <v>45</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15.22857142857141</v>
          </cell>
          <cell r="BB90">
            <v>16.714285714285694</v>
          </cell>
          <cell r="BC90">
            <v>0</v>
          </cell>
          <cell r="BD90">
            <v>0</v>
          </cell>
          <cell r="BE90">
            <v>0</v>
          </cell>
          <cell r="BF90">
            <v>0</v>
          </cell>
          <cell r="BG90">
            <v>0</v>
          </cell>
          <cell r="BH90">
            <v>0</v>
          </cell>
          <cell r="BI90">
            <v>0</v>
          </cell>
          <cell r="BJ90">
            <v>1.65458369565217</v>
          </cell>
          <cell r="BK90">
            <v>0</v>
          </cell>
          <cell r="BL90">
            <v>0</v>
          </cell>
          <cell r="BM90">
            <v>1</v>
          </cell>
          <cell r="BN90">
            <v>0</v>
          </cell>
        </row>
        <row r="91">
          <cell r="A91">
            <v>11</v>
          </cell>
          <cell r="B91">
            <v>124721</v>
          </cell>
          <cell r="C91">
            <v>9353076</v>
          </cell>
          <cell r="D91" t="str">
            <v>Benhall St Mary's Church of England Voluntary Controlled Primary School</v>
          </cell>
          <cell r="E91" t="str">
            <v>Primary</v>
          </cell>
          <cell r="F91">
            <v>0</v>
          </cell>
          <cell r="G91">
            <v>1</v>
          </cell>
          <cell r="H91">
            <v>0</v>
          </cell>
          <cell r="I91">
            <v>0</v>
          </cell>
          <cell r="J91">
            <v>7</v>
          </cell>
          <cell r="K91">
            <v>0</v>
          </cell>
          <cell r="L91">
            <v>0</v>
          </cell>
          <cell r="M91">
            <v>0</v>
          </cell>
          <cell r="N91">
            <v>101</v>
          </cell>
          <cell r="O91">
            <v>101</v>
          </cell>
          <cell r="P91">
            <v>13</v>
          </cell>
          <cell r="Q91">
            <v>88</v>
          </cell>
          <cell r="R91">
            <v>0</v>
          </cell>
          <cell r="S91">
            <v>0</v>
          </cell>
          <cell r="T91">
            <v>0</v>
          </cell>
          <cell r="U91">
            <v>0</v>
          </cell>
          <cell r="V91">
            <v>0</v>
          </cell>
          <cell r="W91">
            <v>0</v>
          </cell>
          <cell r="X91">
            <v>0</v>
          </cell>
          <cell r="Y91">
            <v>0</v>
          </cell>
          <cell r="Z91">
            <v>101</v>
          </cell>
          <cell r="AA91">
            <v>14.428571428571429</v>
          </cell>
          <cell r="AB91">
            <v>16.999999999999968</v>
          </cell>
          <cell r="AC91">
            <v>19.783505154639176</v>
          </cell>
          <cell r="AD91">
            <v>0</v>
          </cell>
          <cell r="AE91">
            <v>0</v>
          </cell>
          <cell r="AF91">
            <v>97.999999999999972</v>
          </cell>
          <cell r="AG91">
            <v>3</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27.000000000000014</v>
          </cell>
          <cell r="BB91">
            <v>30.988636363636381</v>
          </cell>
          <cell r="BC91">
            <v>0</v>
          </cell>
          <cell r="BD91">
            <v>0</v>
          </cell>
          <cell r="BE91">
            <v>0</v>
          </cell>
          <cell r="BF91">
            <v>0</v>
          </cell>
          <cell r="BG91">
            <v>0</v>
          </cell>
          <cell r="BH91">
            <v>2.9000000000000279</v>
          </cell>
          <cell r="BI91">
            <v>0</v>
          </cell>
          <cell r="BJ91">
            <v>1.72236709444444</v>
          </cell>
          <cell r="BK91">
            <v>0</v>
          </cell>
          <cell r="BL91">
            <v>0</v>
          </cell>
          <cell r="BM91">
            <v>1</v>
          </cell>
          <cell r="BN91">
            <v>0</v>
          </cell>
        </row>
        <row r="92">
          <cell r="A92">
            <v>206</v>
          </cell>
          <cell r="B92">
            <v>124723</v>
          </cell>
          <cell r="C92">
            <v>9353078</v>
          </cell>
          <cell r="D92" t="str">
            <v>Bramford Church of England Voluntary Controlled Primary School</v>
          </cell>
          <cell r="E92" t="str">
            <v>Primary</v>
          </cell>
          <cell r="F92">
            <v>0</v>
          </cell>
          <cell r="G92">
            <v>1</v>
          </cell>
          <cell r="H92">
            <v>0</v>
          </cell>
          <cell r="I92">
            <v>0</v>
          </cell>
          <cell r="J92">
            <v>7</v>
          </cell>
          <cell r="K92">
            <v>0</v>
          </cell>
          <cell r="L92">
            <v>0</v>
          </cell>
          <cell r="M92">
            <v>0</v>
          </cell>
          <cell r="N92">
            <v>210</v>
          </cell>
          <cell r="O92">
            <v>210</v>
          </cell>
          <cell r="P92">
            <v>32</v>
          </cell>
          <cell r="Q92">
            <v>178</v>
          </cell>
          <cell r="R92">
            <v>0</v>
          </cell>
          <cell r="S92">
            <v>0</v>
          </cell>
          <cell r="T92">
            <v>0</v>
          </cell>
          <cell r="U92">
            <v>0</v>
          </cell>
          <cell r="V92">
            <v>0</v>
          </cell>
          <cell r="W92">
            <v>0</v>
          </cell>
          <cell r="X92">
            <v>0</v>
          </cell>
          <cell r="Y92">
            <v>0</v>
          </cell>
          <cell r="Z92">
            <v>210</v>
          </cell>
          <cell r="AA92">
            <v>30</v>
          </cell>
          <cell r="AB92">
            <v>27.999999999999929</v>
          </cell>
          <cell r="AC92">
            <v>34.507042253521128</v>
          </cell>
          <cell r="AD92">
            <v>0</v>
          </cell>
          <cell r="AE92">
            <v>0</v>
          </cell>
          <cell r="AF92">
            <v>147</v>
          </cell>
          <cell r="AG92">
            <v>23.99999999999994</v>
          </cell>
          <cell r="AH92">
            <v>0.99999999999999956</v>
          </cell>
          <cell r="AI92">
            <v>22.00000000000005</v>
          </cell>
          <cell r="AJ92">
            <v>16</v>
          </cell>
          <cell r="AK92">
            <v>0</v>
          </cell>
          <cell r="AL92">
            <v>0</v>
          </cell>
          <cell r="AM92">
            <v>0</v>
          </cell>
          <cell r="AN92">
            <v>0</v>
          </cell>
          <cell r="AO92">
            <v>0</v>
          </cell>
          <cell r="AP92">
            <v>0</v>
          </cell>
          <cell r="AQ92">
            <v>0</v>
          </cell>
          <cell r="AR92">
            <v>0</v>
          </cell>
          <cell r="AS92">
            <v>0</v>
          </cell>
          <cell r="AT92">
            <v>0</v>
          </cell>
          <cell r="AU92">
            <v>1.1797752808988768</v>
          </cell>
          <cell r="AV92">
            <v>1.1797752808988768</v>
          </cell>
          <cell r="AW92">
            <v>0</v>
          </cell>
          <cell r="AX92">
            <v>0</v>
          </cell>
          <cell r="AY92">
            <v>0</v>
          </cell>
          <cell r="AZ92">
            <v>1.971830985915493</v>
          </cell>
          <cell r="BA92">
            <v>68.148571428571458</v>
          </cell>
          <cell r="BB92">
            <v>80.400000000000034</v>
          </cell>
          <cell r="BC92">
            <v>0</v>
          </cell>
          <cell r="BD92">
            <v>0</v>
          </cell>
          <cell r="BE92">
            <v>0</v>
          </cell>
          <cell r="BF92">
            <v>0</v>
          </cell>
          <cell r="BG92">
            <v>0</v>
          </cell>
          <cell r="BH92">
            <v>0</v>
          </cell>
          <cell r="BI92">
            <v>0</v>
          </cell>
          <cell r="BJ92">
            <v>0.92550760956521705</v>
          </cell>
          <cell r="BK92">
            <v>0</v>
          </cell>
          <cell r="BL92">
            <v>0</v>
          </cell>
          <cell r="BM92">
            <v>1</v>
          </cell>
          <cell r="BN92">
            <v>0</v>
          </cell>
        </row>
        <row r="93">
          <cell r="A93">
            <v>22</v>
          </cell>
          <cell r="B93">
            <v>124727</v>
          </cell>
          <cell r="C93">
            <v>9353083</v>
          </cell>
          <cell r="D93" t="str">
            <v>Corton Church of England Voluntary Aided Primary School</v>
          </cell>
          <cell r="E93" t="str">
            <v>Primary</v>
          </cell>
          <cell r="F93">
            <v>0</v>
          </cell>
          <cell r="G93">
            <v>1</v>
          </cell>
          <cell r="H93">
            <v>0</v>
          </cell>
          <cell r="I93">
            <v>0</v>
          </cell>
          <cell r="J93">
            <v>7</v>
          </cell>
          <cell r="K93">
            <v>0</v>
          </cell>
          <cell r="L93">
            <v>0</v>
          </cell>
          <cell r="M93">
            <v>0</v>
          </cell>
          <cell r="N93">
            <v>115</v>
          </cell>
          <cell r="O93">
            <v>115</v>
          </cell>
          <cell r="P93">
            <v>12</v>
          </cell>
          <cell r="Q93">
            <v>103</v>
          </cell>
          <cell r="R93">
            <v>0</v>
          </cell>
          <cell r="S93">
            <v>0</v>
          </cell>
          <cell r="T93">
            <v>0</v>
          </cell>
          <cell r="U93">
            <v>0</v>
          </cell>
          <cell r="V93">
            <v>0</v>
          </cell>
          <cell r="W93">
            <v>0</v>
          </cell>
          <cell r="X93">
            <v>0</v>
          </cell>
          <cell r="Y93">
            <v>0</v>
          </cell>
          <cell r="Z93">
            <v>115</v>
          </cell>
          <cell r="AA93">
            <v>16.428571428571427</v>
          </cell>
          <cell r="AB93">
            <v>21.000000000000011</v>
          </cell>
          <cell r="AC93">
            <v>27.477876106194692</v>
          </cell>
          <cell r="AD93">
            <v>0</v>
          </cell>
          <cell r="AE93">
            <v>0</v>
          </cell>
          <cell r="AF93">
            <v>92.807017543859629</v>
          </cell>
          <cell r="AG93">
            <v>6.0526315789473655</v>
          </cell>
          <cell r="AH93">
            <v>5.0438596491228047</v>
          </cell>
          <cell r="AI93">
            <v>0</v>
          </cell>
          <cell r="AJ93">
            <v>2.017543859649122</v>
          </cell>
          <cell r="AK93">
            <v>7.0614035087719271</v>
          </cell>
          <cell r="AL93">
            <v>2.017543859649122</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30.594059405940591</v>
          </cell>
          <cell r="BB93">
            <v>34.158415841584159</v>
          </cell>
          <cell r="BC93">
            <v>0</v>
          </cell>
          <cell r="BD93">
            <v>0</v>
          </cell>
          <cell r="BE93">
            <v>0</v>
          </cell>
          <cell r="BF93">
            <v>0</v>
          </cell>
          <cell r="BG93">
            <v>0</v>
          </cell>
          <cell r="BH93">
            <v>0</v>
          </cell>
          <cell r="BI93">
            <v>0</v>
          </cell>
          <cell r="BJ93">
            <v>1.0055171272727299</v>
          </cell>
          <cell r="BK93">
            <v>0</v>
          </cell>
          <cell r="BL93">
            <v>0</v>
          </cell>
          <cell r="BM93">
            <v>1</v>
          </cell>
          <cell r="BN93">
            <v>0</v>
          </cell>
        </row>
        <row r="94">
          <cell r="A94">
            <v>223</v>
          </cell>
          <cell r="B94">
            <v>124729</v>
          </cell>
          <cell r="C94">
            <v>9353085</v>
          </cell>
          <cell r="D94" t="str">
            <v>East Bergholt Church of England Voluntary Controlled Primary School</v>
          </cell>
          <cell r="E94" t="str">
            <v>Primary</v>
          </cell>
          <cell r="F94">
            <v>0</v>
          </cell>
          <cell r="G94">
            <v>1</v>
          </cell>
          <cell r="H94">
            <v>0</v>
          </cell>
          <cell r="I94">
            <v>0</v>
          </cell>
          <cell r="J94">
            <v>7</v>
          </cell>
          <cell r="K94">
            <v>0</v>
          </cell>
          <cell r="L94">
            <v>0</v>
          </cell>
          <cell r="M94">
            <v>0</v>
          </cell>
          <cell r="N94">
            <v>196</v>
          </cell>
          <cell r="O94">
            <v>196</v>
          </cell>
          <cell r="P94">
            <v>24</v>
          </cell>
          <cell r="Q94">
            <v>172</v>
          </cell>
          <cell r="R94">
            <v>0</v>
          </cell>
          <cell r="S94">
            <v>0</v>
          </cell>
          <cell r="T94">
            <v>0</v>
          </cell>
          <cell r="U94">
            <v>0</v>
          </cell>
          <cell r="V94">
            <v>0</v>
          </cell>
          <cell r="W94">
            <v>0</v>
          </cell>
          <cell r="X94">
            <v>0</v>
          </cell>
          <cell r="Y94">
            <v>0</v>
          </cell>
          <cell r="Z94">
            <v>196</v>
          </cell>
          <cell r="AA94">
            <v>28</v>
          </cell>
          <cell r="AB94">
            <v>7.9999999999999911</v>
          </cell>
          <cell r="AC94">
            <v>16.333333333333332</v>
          </cell>
          <cell r="AD94">
            <v>0</v>
          </cell>
          <cell r="AE94">
            <v>0</v>
          </cell>
          <cell r="AF94">
            <v>183.93846153846144</v>
          </cell>
          <cell r="AG94">
            <v>5.0256410256410176</v>
          </cell>
          <cell r="AH94">
            <v>0</v>
          </cell>
          <cell r="AI94">
            <v>4.0205128205128178</v>
          </cell>
          <cell r="AJ94">
            <v>2.0102564102564187</v>
          </cell>
          <cell r="AK94">
            <v>1.0051282051282056</v>
          </cell>
          <cell r="AL94">
            <v>0</v>
          </cell>
          <cell r="AM94">
            <v>0</v>
          </cell>
          <cell r="AN94">
            <v>0</v>
          </cell>
          <cell r="AO94">
            <v>0</v>
          </cell>
          <cell r="AP94">
            <v>0</v>
          </cell>
          <cell r="AQ94">
            <v>0</v>
          </cell>
          <cell r="AR94">
            <v>0</v>
          </cell>
          <cell r="AS94">
            <v>0</v>
          </cell>
          <cell r="AT94">
            <v>0</v>
          </cell>
          <cell r="AU94">
            <v>1.1395348837209298</v>
          </cell>
          <cell r="AV94">
            <v>1.1395348837209298</v>
          </cell>
          <cell r="AW94">
            <v>0</v>
          </cell>
          <cell r="AX94">
            <v>0</v>
          </cell>
          <cell r="AY94">
            <v>0</v>
          </cell>
          <cell r="AZ94">
            <v>0</v>
          </cell>
          <cell r="BA94">
            <v>36.639053254437883</v>
          </cell>
          <cell r="BB94">
            <v>41.751479289940846</v>
          </cell>
          <cell r="BC94">
            <v>0</v>
          </cell>
          <cell r="BD94">
            <v>0</v>
          </cell>
          <cell r="BE94">
            <v>0</v>
          </cell>
          <cell r="BF94">
            <v>0</v>
          </cell>
          <cell r="BG94">
            <v>0</v>
          </cell>
          <cell r="BH94">
            <v>7.3999999999999364</v>
          </cell>
          <cell r="BI94">
            <v>0</v>
          </cell>
          <cell r="BJ94">
            <v>1.83398927857143</v>
          </cell>
          <cell r="BK94">
            <v>0</v>
          </cell>
          <cell r="BL94">
            <v>0</v>
          </cell>
          <cell r="BM94">
            <v>1</v>
          </cell>
          <cell r="BN94">
            <v>0</v>
          </cell>
        </row>
        <row r="95">
          <cell r="A95">
            <v>444</v>
          </cell>
          <cell r="B95">
            <v>124732</v>
          </cell>
          <cell r="C95">
            <v>9353090</v>
          </cell>
          <cell r="D95" t="str">
            <v>Great Finborough Church of England Voluntary Controlled Primary School</v>
          </cell>
          <cell r="E95" t="str">
            <v>Primary</v>
          </cell>
          <cell r="F95">
            <v>0</v>
          </cell>
          <cell r="G95">
            <v>1</v>
          </cell>
          <cell r="H95">
            <v>0</v>
          </cell>
          <cell r="I95">
            <v>0</v>
          </cell>
          <cell r="J95">
            <v>7</v>
          </cell>
          <cell r="K95">
            <v>0</v>
          </cell>
          <cell r="L95">
            <v>0</v>
          </cell>
          <cell r="M95">
            <v>0</v>
          </cell>
          <cell r="N95">
            <v>131</v>
          </cell>
          <cell r="O95">
            <v>131</v>
          </cell>
          <cell r="P95">
            <v>17</v>
          </cell>
          <cell r="Q95">
            <v>114</v>
          </cell>
          <cell r="R95">
            <v>0</v>
          </cell>
          <cell r="S95">
            <v>0</v>
          </cell>
          <cell r="T95">
            <v>0</v>
          </cell>
          <cell r="U95">
            <v>0</v>
          </cell>
          <cell r="V95">
            <v>0</v>
          </cell>
          <cell r="W95">
            <v>0</v>
          </cell>
          <cell r="X95">
            <v>0</v>
          </cell>
          <cell r="Y95">
            <v>0</v>
          </cell>
          <cell r="Z95">
            <v>131</v>
          </cell>
          <cell r="AA95">
            <v>18.714285714285715</v>
          </cell>
          <cell r="AB95">
            <v>6.0000000000000062</v>
          </cell>
          <cell r="AC95">
            <v>18.581560283687946</v>
          </cell>
          <cell r="AD95">
            <v>0</v>
          </cell>
          <cell r="AE95">
            <v>0</v>
          </cell>
          <cell r="AF95">
            <v>121.99999999999999</v>
          </cell>
          <cell r="AG95">
            <v>4.9999999999999982</v>
          </cell>
          <cell r="AH95">
            <v>0.99999999999999978</v>
          </cell>
          <cell r="AI95">
            <v>2.9999999999999969</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28.5</v>
          </cell>
          <cell r="BB95">
            <v>32.75</v>
          </cell>
          <cell r="BC95">
            <v>0</v>
          </cell>
          <cell r="BD95">
            <v>0</v>
          </cell>
          <cell r="BE95">
            <v>0</v>
          </cell>
          <cell r="BF95">
            <v>0</v>
          </cell>
          <cell r="BG95">
            <v>0</v>
          </cell>
          <cell r="BH95">
            <v>0</v>
          </cell>
          <cell r="BI95">
            <v>0</v>
          </cell>
          <cell r="BJ95">
            <v>1.95116947941176</v>
          </cell>
          <cell r="BK95">
            <v>0</v>
          </cell>
          <cell r="BL95">
            <v>0</v>
          </cell>
          <cell r="BM95">
            <v>1</v>
          </cell>
          <cell r="BN95">
            <v>0</v>
          </cell>
        </row>
        <row r="96">
          <cell r="A96">
            <v>50</v>
          </cell>
          <cell r="B96">
            <v>124735</v>
          </cell>
          <cell r="C96">
            <v>9353093</v>
          </cell>
          <cell r="D96" t="str">
            <v>Kelsale Church of England Voluntary Controlled Primary School</v>
          </cell>
          <cell r="E96" t="str">
            <v>Primary</v>
          </cell>
          <cell r="F96">
            <v>0</v>
          </cell>
          <cell r="G96">
            <v>1</v>
          </cell>
          <cell r="H96">
            <v>0</v>
          </cell>
          <cell r="I96">
            <v>0</v>
          </cell>
          <cell r="J96">
            <v>7</v>
          </cell>
          <cell r="K96">
            <v>0</v>
          </cell>
          <cell r="L96">
            <v>0</v>
          </cell>
          <cell r="M96">
            <v>0</v>
          </cell>
          <cell r="N96">
            <v>162</v>
          </cell>
          <cell r="O96">
            <v>162</v>
          </cell>
          <cell r="P96">
            <v>24</v>
          </cell>
          <cell r="Q96">
            <v>138</v>
          </cell>
          <cell r="R96">
            <v>0</v>
          </cell>
          <cell r="S96">
            <v>0</v>
          </cell>
          <cell r="T96">
            <v>0</v>
          </cell>
          <cell r="U96">
            <v>0</v>
          </cell>
          <cell r="V96">
            <v>0</v>
          </cell>
          <cell r="W96">
            <v>0</v>
          </cell>
          <cell r="X96">
            <v>0</v>
          </cell>
          <cell r="Y96">
            <v>0</v>
          </cell>
          <cell r="Z96">
            <v>162</v>
          </cell>
          <cell r="AA96">
            <v>23.142857142857142</v>
          </cell>
          <cell r="AB96">
            <v>20.000000000000036</v>
          </cell>
          <cell r="AC96">
            <v>36.58064516129032</v>
          </cell>
          <cell r="AD96">
            <v>0</v>
          </cell>
          <cell r="AE96">
            <v>0</v>
          </cell>
          <cell r="AF96">
            <v>153.9</v>
          </cell>
          <cell r="AG96">
            <v>8.1</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43.000000000000036</v>
          </cell>
          <cell r="BB96">
            <v>50.478260869565261</v>
          </cell>
          <cell r="BC96">
            <v>0</v>
          </cell>
          <cell r="BD96">
            <v>0</v>
          </cell>
          <cell r="BE96">
            <v>0</v>
          </cell>
          <cell r="BF96">
            <v>0</v>
          </cell>
          <cell r="BG96">
            <v>0</v>
          </cell>
          <cell r="BH96">
            <v>8.8000000000000025</v>
          </cell>
          <cell r="BI96">
            <v>0</v>
          </cell>
          <cell r="BJ96">
            <v>0.88186298870967705</v>
          </cell>
          <cell r="BK96">
            <v>0</v>
          </cell>
          <cell r="BL96">
            <v>0</v>
          </cell>
          <cell r="BM96">
            <v>1</v>
          </cell>
          <cell r="BN96">
            <v>0</v>
          </cell>
        </row>
        <row r="97">
          <cell r="A97">
            <v>331</v>
          </cell>
          <cell r="B97">
            <v>124744</v>
          </cell>
          <cell r="C97">
            <v>9353104</v>
          </cell>
          <cell r="D97" t="str">
            <v>Tattingstone Church of England Voluntary Controlled Primary School</v>
          </cell>
          <cell r="E97" t="str">
            <v>Primary</v>
          </cell>
          <cell r="F97">
            <v>0</v>
          </cell>
          <cell r="G97">
            <v>1</v>
          </cell>
          <cell r="H97">
            <v>0</v>
          </cell>
          <cell r="I97">
            <v>0</v>
          </cell>
          <cell r="J97">
            <v>7</v>
          </cell>
          <cell r="K97">
            <v>0</v>
          </cell>
          <cell r="L97">
            <v>0</v>
          </cell>
          <cell r="M97">
            <v>0</v>
          </cell>
          <cell r="N97">
            <v>83</v>
          </cell>
          <cell r="O97">
            <v>83</v>
          </cell>
          <cell r="P97">
            <v>12</v>
          </cell>
          <cell r="Q97">
            <v>71</v>
          </cell>
          <cell r="R97">
            <v>0</v>
          </cell>
          <cell r="S97">
            <v>0</v>
          </cell>
          <cell r="T97">
            <v>0</v>
          </cell>
          <cell r="U97">
            <v>0</v>
          </cell>
          <cell r="V97">
            <v>0</v>
          </cell>
          <cell r="W97">
            <v>0</v>
          </cell>
          <cell r="X97">
            <v>0</v>
          </cell>
          <cell r="Y97">
            <v>0</v>
          </cell>
          <cell r="Z97">
            <v>83</v>
          </cell>
          <cell r="AA97">
            <v>11.857142857142858</v>
          </cell>
          <cell r="AB97">
            <v>8.9999999999999964</v>
          </cell>
          <cell r="AC97">
            <v>13.681318681318681</v>
          </cell>
          <cell r="AD97">
            <v>0</v>
          </cell>
          <cell r="AE97">
            <v>0</v>
          </cell>
          <cell r="AF97">
            <v>59.000000000000007</v>
          </cell>
          <cell r="AG97">
            <v>2.0000000000000022</v>
          </cell>
          <cell r="AH97">
            <v>5.9999999999999973</v>
          </cell>
          <cell r="AI97">
            <v>11.000000000000023</v>
          </cell>
          <cell r="AJ97">
            <v>5.0000000000000009</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23</v>
          </cell>
          <cell r="BB97">
            <v>26.887323943661972</v>
          </cell>
          <cell r="BC97">
            <v>0</v>
          </cell>
          <cell r="BD97">
            <v>0</v>
          </cell>
          <cell r="BE97">
            <v>0</v>
          </cell>
          <cell r="BF97">
            <v>0</v>
          </cell>
          <cell r="BG97">
            <v>0</v>
          </cell>
          <cell r="BH97">
            <v>0.69999999999999629</v>
          </cell>
          <cell r="BI97">
            <v>0</v>
          </cell>
          <cell r="BJ97">
            <v>1.2025234448275901</v>
          </cell>
          <cell r="BK97">
            <v>0</v>
          </cell>
          <cell r="BL97">
            <v>0</v>
          </cell>
          <cell r="BM97">
            <v>1</v>
          </cell>
          <cell r="BN97">
            <v>0</v>
          </cell>
        </row>
        <row r="98">
          <cell r="A98">
            <v>106</v>
          </cell>
          <cell r="B98">
            <v>124745</v>
          </cell>
          <cell r="C98">
            <v>9353105</v>
          </cell>
          <cell r="D98" t="str">
            <v>Thorndon Church of England Voluntary Controlled Primary School</v>
          </cell>
          <cell r="E98" t="str">
            <v>Primary</v>
          </cell>
          <cell r="F98">
            <v>0</v>
          </cell>
          <cell r="G98">
            <v>1</v>
          </cell>
          <cell r="H98">
            <v>0</v>
          </cell>
          <cell r="I98">
            <v>0</v>
          </cell>
          <cell r="J98">
            <v>7</v>
          </cell>
          <cell r="K98">
            <v>0</v>
          </cell>
          <cell r="L98">
            <v>0</v>
          </cell>
          <cell r="M98">
            <v>0</v>
          </cell>
          <cell r="N98">
            <v>77</v>
          </cell>
          <cell r="O98">
            <v>77</v>
          </cell>
          <cell r="P98">
            <v>8</v>
          </cell>
          <cell r="Q98">
            <v>69</v>
          </cell>
          <cell r="R98">
            <v>0</v>
          </cell>
          <cell r="S98">
            <v>0</v>
          </cell>
          <cell r="T98">
            <v>0</v>
          </cell>
          <cell r="U98">
            <v>0</v>
          </cell>
          <cell r="V98">
            <v>0</v>
          </cell>
          <cell r="W98">
            <v>0</v>
          </cell>
          <cell r="X98">
            <v>0</v>
          </cell>
          <cell r="Y98">
            <v>0</v>
          </cell>
          <cell r="Z98">
            <v>77</v>
          </cell>
          <cell r="AA98">
            <v>11</v>
          </cell>
          <cell r="AB98">
            <v>3.0000000000000031</v>
          </cell>
          <cell r="AC98">
            <v>8.4512195121951219</v>
          </cell>
          <cell r="AD98">
            <v>0</v>
          </cell>
          <cell r="AE98">
            <v>0</v>
          </cell>
          <cell r="AF98">
            <v>77</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0.9390243902439025</v>
          </cell>
          <cell r="BA98">
            <v>21.230769230769251</v>
          </cell>
          <cell r="BB98">
            <v>23.692307692307715</v>
          </cell>
          <cell r="BC98">
            <v>0</v>
          </cell>
          <cell r="BD98">
            <v>0</v>
          </cell>
          <cell r="BE98">
            <v>0</v>
          </cell>
          <cell r="BF98">
            <v>0</v>
          </cell>
          <cell r="BG98">
            <v>0</v>
          </cell>
          <cell r="BH98">
            <v>3.3000000000000096</v>
          </cell>
          <cell r="BI98">
            <v>0</v>
          </cell>
          <cell r="BJ98">
            <v>1.71696815689655</v>
          </cell>
          <cell r="BK98">
            <v>0</v>
          </cell>
          <cell r="BL98">
            <v>0</v>
          </cell>
          <cell r="BM98">
            <v>1</v>
          </cell>
          <cell r="BN98">
            <v>0</v>
          </cell>
        </row>
        <row r="99">
          <cell r="A99">
            <v>110</v>
          </cell>
          <cell r="B99">
            <v>124746</v>
          </cell>
          <cell r="C99">
            <v>9353108</v>
          </cell>
          <cell r="D99" t="str">
            <v>Wetheringsett Church of England Voluntary Controlled Primary School</v>
          </cell>
          <cell r="E99" t="str">
            <v>Primary</v>
          </cell>
          <cell r="F99">
            <v>0</v>
          </cell>
          <cell r="G99">
            <v>1</v>
          </cell>
          <cell r="H99">
            <v>0</v>
          </cell>
          <cell r="I99">
            <v>0</v>
          </cell>
          <cell r="J99">
            <v>7</v>
          </cell>
          <cell r="K99">
            <v>0</v>
          </cell>
          <cell r="L99">
            <v>0</v>
          </cell>
          <cell r="M99">
            <v>0</v>
          </cell>
          <cell r="N99">
            <v>45</v>
          </cell>
          <cell r="O99">
            <v>45</v>
          </cell>
          <cell r="P99">
            <v>3</v>
          </cell>
          <cell r="Q99">
            <v>42</v>
          </cell>
          <cell r="R99">
            <v>0</v>
          </cell>
          <cell r="S99">
            <v>0</v>
          </cell>
          <cell r="T99">
            <v>0</v>
          </cell>
          <cell r="U99">
            <v>0</v>
          </cell>
          <cell r="V99">
            <v>0</v>
          </cell>
          <cell r="W99">
            <v>0</v>
          </cell>
          <cell r="X99">
            <v>0</v>
          </cell>
          <cell r="Y99">
            <v>0</v>
          </cell>
          <cell r="Z99">
            <v>45</v>
          </cell>
          <cell r="AA99">
            <v>6.4285714285714288</v>
          </cell>
          <cell r="AB99">
            <v>3.0000000000000013</v>
          </cell>
          <cell r="AC99">
            <v>3.0000000000000013</v>
          </cell>
          <cell r="AD99">
            <v>0</v>
          </cell>
          <cell r="AE99">
            <v>0</v>
          </cell>
          <cell r="AF99">
            <v>45</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11.55</v>
          </cell>
          <cell r="BB99">
            <v>12.375000000000002</v>
          </cell>
          <cell r="BC99">
            <v>0</v>
          </cell>
          <cell r="BD99">
            <v>0</v>
          </cell>
          <cell r="BE99">
            <v>0</v>
          </cell>
          <cell r="BF99">
            <v>0</v>
          </cell>
          <cell r="BG99">
            <v>0</v>
          </cell>
          <cell r="BH99">
            <v>4.5</v>
          </cell>
          <cell r="BI99">
            <v>0</v>
          </cell>
          <cell r="BJ99">
            <v>1.62423346666667</v>
          </cell>
          <cell r="BK99">
            <v>0</v>
          </cell>
          <cell r="BL99">
            <v>0</v>
          </cell>
          <cell r="BM99">
            <v>1</v>
          </cell>
          <cell r="BN99">
            <v>0</v>
          </cell>
        </row>
        <row r="100">
          <cell r="A100">
            <v>112</v>
          </cell>
          <cell r="B100">
            <v>124747</v>
          </cell>
          <cell r="C100">
            <v>9353109</v>
          </cell>
          <cell r="D100" t="str">
            <v>Wilby Church of England Voluntary Controlled Primary School</v>
          </cell>
          <cell r="E100" t="str">
            <v>Primary</v>
          </cell>
          <cell r="F100">
            <v>0</v>
          </cell>
          <cell r="G100">
            <v>1</v>
          </cell>
          <cell r="H100">
            <v>0</v>
          </cell>
          <cell r="I100">
            <v>0</v>
          </cell>
          <cell r="J100">
            <v>7</v>
          </cell>
          <cell r="K100">
            <v>0</v>
          </cell>
          <cell r="L100">
            <v>0</v>
          </cell>
          <cell r="M100">
            <v>0</v>
          </cell>
          <cell r="N100">
            <v>64</v>
          </cell>
          <cell r="O100">
            <v>64</v>
          </cell>
          <cell r="P100">
            <v>14</v>
          </cell>
          <cell r="Q100">
            <v>50</v>
          </cell>
          <cell r="R100">
            <v>0</v>
          </cell>
          <cell r="S100">
            <v>0</v>
          </cell>
          <cell r="T100">
            <v>0</v>
          </cell>
          <cell r="U100">
            <v>0</v>
          </cell>
          <cell r="V100">
            <v>0</v>
          </cell>
          <cell r="W100">
            <v>0</v>
          </cell>
          <cell r="X100">
            <v>0</v>
          </cell>
          <cell r="Y100">
            <v>0</v>
          </cell>
          <cell r="Z100">
            <v>64</v>
          </cell>
          <cell r="AA100">
            <v>9.1428571428571423</v>
          </cell>
          <cell r="AB100">
            <v>2</v>
          </cell>
          <cell r="AC100">
            <v>6.8571428571428568</v>
          </cell>
          <cell r="AD100">
            <v>0</v>
          </cell>
          <cell r="AE100">
            <v>0</v>
          </cell>
          <cell r="AF100">
            <v>64</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3.4285714285714284</v>
          </cell>
          <cell r="BA100">
            <v>12.5</v>
          </cell>
          <cell r="BB100">
            <v>16</v>
          </cell>
          <cell r="BC100">
            <v>0</v>
          </cell>
          <cell r="BD100">
            <v>0</v>
          </cell>
          <cell r="BE100">
            <v>0</v>
          </cell>
          <cell r="BF100">
            <v>0</v>
          </cell>
          <cell r="BG100">
            <v>0</v>
          </cell>
          <cell r="BH100">
            <v>8.6</v>
          </cell>
          <cell r="BI100">
            <v>0</v>
          </cell>
          <cell r="BJ100">
            <v>1.8586406466666701</v>
          </cell>
          <cell r="BK100">
            <v>0</v>
          </cell>
          <cell r="BL100">
            <v>0</v>
          </cell>
          <cell r="BM100">
            <v>1</v>
          </cell>
          <cell r="BN100">
            <v>0</v>
          </cell>
        </row>
        <row r="101">
          <cell r="A101">
            <v>113</v>
          </cell>
          <cell r="B101">
            <v>124748</v>
          </cell>
          <cell r="C101">
            <v>9353111</v>
          </cell>
          <cell r="D101" t="str">
            <v>Worlingham Church of England Voluntary Controlled Primary School</v>
          </cell>
          <cell r="E101" t="str">
            <v>Primary</v>
          </cell>
          <cell r="F101">
            <v>0</v>
          </cell>
          <cell r="G101">
            <v>1</v>
          </cell>
          <cell r="H101">
            <v>0</v>
          </cell>
          <cell r="I101">
            <v>0</v>
          </cell>
          <cell r="J101">
            <v>7</v>
          </cell>
          <cell r="K101">
            <v>0</v>
          </cell>
          <cell r="L101">
            <v>0</v>
          </cell>
          <cell r="M101">
            <v>0</v>
          </cell>
          <cell r="N101">
            <v>337</v>
          </cell>
          <cell r="O101">
            <v>337</v>
          </cell>
          <cell r="P101">
            <v>53</v>
          </cell>
          <cell r="Q101">
            <v>284</v>
          </cell>
          <cell r="R101">
            <v>0</v>
          </cell>
          <cell r="S101">
            <v>0</v>
          </cell>
          <cell r="T101">
            <v>0</v>
          </cell>
          <cell r="U101">
            <v>0</v>
          </cell>
          <cell r="V101">
            <v>0</v>
          </cell>
          <cell r="W101">
            <v>0</v>
          </cell>
          <cell r="X101">
            <v>0</v>
          </cell>
          <cell r="Y101">
            <v>0</v>
          </cell>
          <cell r="Z101">
            <v>337</v>
          </cell>
          <cell r="AA101">
            <v>48.142857142857146</v>
          </cell>
          <cell r="AB101">
            <v>19.000000000000007</v>
          </cell>
          <cell r="AC101">
            <v>41.869696969696967</v>
          </cell>
          <cell r="AD101">
            <v>0</v>
          </cell>
          <cell r="AE101">
            <v>0</v>
          </cell>
          <cell r="AF101">
            <v>299</v>
          </cell>
          <cell r="AG101">
            <v>18.000000000000011</v>
          </cell>
          <cell r="AH101">
            <v>0</v>
          </cell>
          <cell r="AI101">
            <v>0.99999999999999867</v>
          </cell>
          <cell r="AJ101">
            <v>0</v>
          </cell>
          <cell r="AK101">
            <v>19.000000000000007</v>
          </cell>
          <cell r="AL101">
            <v>0</v>
          </cell>
          <cell r="AM101">
            <v>0</v>
          </cell>
          <cell r="AN101">
            <v>0</v>
          </cell>
          <cell r="AO101">
            <v>0</v>
          </cell>
          <cell r="AP101">
            <v>0</v>
          </cell>
          <cell r="AQ101">
            <v>0</v>
          </cell>
          <cell r="AR101">
            <v>0</v>
          </cell>
          <cell r="AS101">
            <v>0</v>
          </cell>
          <cell r="AT101">
            <v>0</v>
          </cell>
          <cell r="AU101">
            <v>0</v>
          </cell>
          <cell r="AV101">
            <v>1.186619718309859</v>
          </cell>
          <cell r="AW101">
            <v>0</v>
          </cell>
          <cell r="AX101">
            <v>0</v>
          </cell>
          <cell r="AY101">
            <v>0</v>
          </cell>
          <cell r="AZ101">
            <v>0</v>
          </cell>
          <cell r="BA101">
            <v>94.000000000000085</v>
          </cell>
          <cell r="BB101">
            <v>111.54225352112685</v>
          </cell>
          <cell r="BC101">
            <v>0</v>
          </cell>
          <cell r="BD101">
            <v>0</v>
          </cell>
          <cell r="BE101">
            <v>0</v>
          </cell>
          <cell r="BF101">
            <v>0</v>
          </cell>
          <cell r="BG101">
            <v>0</v>
          </cell>
          <cell r="BH101">
            <v>0</v>
          </cell>
          <cell r="BI101">
            <v>0</v>
          </cell>
          <cell r="BJ101">
            <v>0.71533439508196695</v>
          </cell>
          <cell r="BK101">
            <v>0</v>
          </cell>
          <cell r="BL101">
            <v>0</v>
          </cell>
          <cell r="BM101">
            <v>1</v>
          </cell>
          <cell r="BN101">
            <v>0</v>
          </cell>
        </row>
        <row r="102">
          <cell r="A102">
            <v>216</v>
          </cell>
          <cell r="B102">
            <v>124749</v>
          </cell>
          <cell r="C102">
            <v>9353112</v>
          </cell>
          <cell r="D102" t="str">
            <v>Capel St Mary Church of England Voluntary Controlled Primary School</v>
          </cell>
          <cell r="E102" t="str">
            <v>Primary</v>
          </cell>
          <cell r="F102">
            <v>0</v>
          </cell>
          <cell r="G102">
            <v>1</v>
          </cell>
          <cell r="H102">
            <v>0</v>
          </cell>
          <cell r="I102">
            <v>0</v>
          </cell>
          <cell r="J102">
            <v>7</v>
          </cell>
          <cell r="K102">
            <v>0</v>
          </cell>
          <cell r="L102">
            <v>0</v>
          </cell>
          <cell r="M102">
            <v>0</v>
          </cell>
          <cell r="N102">
            <v>271</v>
          </cell>
          <cell r="O102">
            <v>271</v>
          </cell>
          <cell r="P102">
            <v>45</v>
          </cell>
          <cell r="Q102">
            <v>226</v>
          </cell>
          <cell r="R102">
            <v>0</v>
          </cell>
          <cell r="S102">
            <v>0</v>
          </cell>
          <cell r="T102">
            <v>0</v>
          </cell>
          <cell r="U102">
            <v>0</v>
          </cell>
          <cell r="V102">
            <v>0</v>
          </cell>
          <cell r="W102">
            <v>0</v>
          </cell>
          <cell r="X102">
            <v>0</v>
          </cell>
          <cell r="Y102">
            <v>0</v>
          </cell>
          <cell r="Z102">
            <v>271</v>
          </cell>
          <cell r="AA102">
            <v>38.714285714285715</v>
          </cell>
          <cell r="AB102">
            <v>11.999999999999988</v>
          </cell>
          <cell r="AC102">
            <v>24.726277372262775</v>
          </cell>
          <cell r="AD102">
            <v>0</v>
          </cell>
          <cell r="AE102">
            <v>0</v>
          </cell>
          <cell r="AF102">
            <v>257</v>
          </cell>
          <cell r="AG102">
            <v>0.999999999999999</v>
          </cell>
          <cell r="AH102">
            <v>2.0000000000000004</v>
          </cell>
          <cell r="AI102">
            <v>5.9999999999999938</v>
          </cell>
          <cell r="AJ102">
            <v>2.9999999999999969</v>
          </cell>
          <cell r="AK102">
            <v>2.0000000000000004</v>
          </cell>
          <cell r="AL102">
            <v>0</v>
          </cell>
          <cell r="AM102">
            <v>0</v>
          </cell>
          <cell r="AN102">
            <v>0</v>
          </cell>
          <cell r="AO102">
            <v>0</v>
          </cell>
          <cell r="AP102">
            <v>0</v>
          </cell>
          <cell r="AQ102">
            <v>0</v>
          </cell>
          <cell r="AR102">
            <v>0</v>
          </cell>
          <cell r="AS102">
            <v>0</v>
          </cell>
          <cell r="AT102">
            <v>3.5973451327433521</v>
          </cell>
          <cell r="AU102">
            <v>3.5973451327433521</v>
          </cell>
          <cell r="AV102">
            <v>5.9955752212389282</v>
          </cell>
          <cell r="AW102">
            <v>0</v>
          </cell>
          <cell r="AX102">
            <v>0</v>
          </cell>
          <cell r="AY102">
            <v>0</v>
          </cell>
          <cell r="AZ102">
            <v>0</v>
          </cell>
          <cell r="BA102">
            <v>49.659192825112136</v>
          </cell>
          <cell r="BB102">
            <v>59.547085201793756</v>
          </cell>
          <cell r="BC102">
            <v>0</v>
          </cell>
          <cell r="BD102">
            <v>0</v>
          </cell>
          <cell r="BE102">
            <v>0</v>
          </cell>
          <cell r="BF102">
            <v>0</v>
          </cell>
          <cell r="BG102">
            <v>0</v>
          </cell>
          <cell r="BH102">
            <v>0</v>
          </cell>
          <cell r="BI102">
            <v>0</v>
          </cell>
          <cell r="BJ102">
            <v>1.58045110422535</v>
          </cell>
          <cell r="BK102">
            <v>0</v>
          </cell>
          <cell r="BL102">
            <v>0</v>
          </cell>
          <cell r="BM102">
            <v>1</v>
          </cell>
          <cell r="BN102">
            <v>0</v>
          </cell>
        </row>
        <row r="103">
          <cell r="A103">
            <v>114</v>
          </cell>
          <cell r="B103">
            <v>124750</v>
          </cell>
          <cell r="C103">
            <v>9353113</v>
          </cell>
          <cell r="D103" t="str">
            <v>Worlingworth Church of England Voluntary Controlled Primary School</v>
          </cell>
          <cell r="E103" t="str">
            <v>Primary</v>
          </cell>
          <cell r="F103">
            <v>0</v>
          </cell>
          <cell r="G103">
            <v>1</v>
          </cell>
          <cell r="H103">
            <v>0</v>
          </cell>
          <cell r="I103">
            <v>0</v>
          </cell>
          <cell r="J103">
            <v>7</v>
          </cell>
          <cell r="K103">
            <v>0</v>
          </cell>
          <cell r="L103">
            <v>0</v>
          </cell>
          <cell r="M103">
            <v>0</v>
          </cell>
          <cell r="N103">
            <v>52</v>
          </cell>
          <cell r="O103">
            <v>52</v>
          </cell>
          <cell r="P103">
            <v>9</v>
          </cell>
          <cell r="Q103">
            <v>43</v>
          </cell>
          <cell r="R103">
            <v>0</v>
          </cell>
          <cell r="S103">
            <v>0</v>
          </cell>
          <cell r="T103">
            <v>0</v>
          </cell>
          <cell r="U103">
            <v>0</v>
          </cell>
          <cell r="V103">
            <v>0</v>
          </cell>
          <cell r="W103">
            <v>0</v>
          </cell>
          <cell r="X103">
            <v>0</v>
          </cell>
          <cell r="Y103">
            <v>0</v>
          </cell>
          <cell r="Z103">
            <v>52</v>
          </cell>
          <cell r="AA103">
            <v>7.4285714285714288</v>
          </cell>
          <cell r="AB103">
            <v>11.000000000000025</v>
          </cell>
          <cell r="AC103">
            <v>14</v>
          </cell>
          <cell r="AD103">
            <v>0</v>
          </cell>
          <cell r="AE103">
            <v>0</v>
          </cell>
          <cell r="AF103">
            <v>52</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1.2093023255813968</v>
          </cell>
          <cell r="AU103">
            <v>2.4186046511627883</v>
          </cell>
          <cell r="AV103">
            <v>4.837209302325582</v>
          </cell>
          <cell r="AW103">
            <v>0</v>
          </cell>
          <cell r="AX103">
            <v>0</v>
          </cell>
          <cell r="AY103">
            <v>0</v>
          </cell>
          <cell r="AZ103">
            <v>1</v>
          </cell>
          <cell r="BA103">
            <v>15.000000000000018</v>
          </cell>
          <cell r="BB103">
            <v>18.139534883720952</v>
          </cell>
          <cell r="BC103">
            <v>0</v>
          </cell>
          <cell r="BD103">
            <v>0</v>
          </cell>
          <cell r="BE103">
            <v>0</v>
          </cell>
          <cell r="BF103">
            <v>0</v>
          </cell>
          <cell r="BG103">
            <v>0</v>
          </cell>
          <cell r="BH103">
            <v>4.7999999999999847</v>
          </cell>
          <cell r="BI103">
            <v>0</v>
          </cell>
          <cell r="BJ103">
            <v>1.5793279166666701</v>
          </cell>
          <cell r="BK103">
            <v>0</v>
          </cell>
          <cell r="BL103">
            <v>0</v>
          </cell>
          <cell r="BM103">
            <v>1</v>
          </cell>
          <cell r="BN103">
            <v>0</v>
          </cell>
        </row>
        <row r="104">
          <cell r="A104">
            <v>12</v>
          </cell>
          <cell r="B104">
            <v>124751</v>
          </cell>
          <cell r="C104">
            <v>9353114</v>
          </cell>
          <cell r="D104" t="str">
            <v>Blundeston Church of England Voluntary Controlled Primary School</v>
          </cell>
          <cell r="E104" t="str">
            <v>Primary</v>
          </cell>
          <cell r="F104">
            <v>0</v>
          </cell>
          <cell r="G104">
            <v>1</v>
          </cell>
          <cell r="H104">
            <v>0</v>
          </cell>
          <cell r="I104">
            <v>0</v>
          </cell>
          <cell r="J104">
            <v>7</v>
          </cell>
          <cell r="K104">
            <v>0</v>
          </cell>
          <cell r="L104">
            <v>0</v>
          </cell>
          <cell r="M104">
            <v>0</v>
          </cell>
          <cell r="N104">
            <v>200</v>
          </cell>
          <cell r="O104">
            <v>200</v>
          </cell>
          <cell r="P104">
            <v>24</v>
          </cell>
          <cell r="Q104">
            <v>176</v>
          </cell>
          <cell r="R104">
            <v>0</v>
          </cell>
          <cell r="S104">
            <v>0</v>
          </cell>
          <cell r="T104">
            <v>0</v>
          </cell>
          <cell r="U104">
            <v>0</v>
          </cell>
          <cell r="V104">
            <v>0</v>
          </cell>
          <cell r="W104">
            <v>0</v>
          </cell>
          <cell r="X104">
            <v>0</v>
          </cell>
          <cell r="Y104">
            <v>0</v>
          </cell>
          <cell r="Z104">
            <v>200</v>
          </cell>
          <cell r="AA104">
            <v>28.571428571428573</v>
          </cell>
          <cell r="AB104">
            <v>24</v>
          </cell>
          <cell r="AC104">
            <v>29.126213592233007</v>
          </cell>
          <cell r="AD104">
            <v>0</v>
          </cell>
          <cell r="AE104">
            <v>0</v>
          </cell>
          <cell r="AF104">
            <v>153</v>
          </cell>
          <cell r="AG104">
            <v>31</v>
          </cell>
          <cell r="AH104">
            <v>7.0000000000000009</v>
          </cell>
          <cell r="AI104">
            <v>4</v>
          </cell>
          <cell r="AJ104">
            <v>0</v>
          </cell>
          <cell r="AK104">
            <v>2</v>
          </cell>
          <cell r="AL104">
            <v>3</v>
          </cell>
          <cell r="AM104">
            <v>0</v>
          </cell>
          <cell r="AN104">
            <v>0</v>
          </cell>
          <cell r="AO104">
            <v>0</v>
          </cell>
          <cell r="AP104">
            <v>0</v>
          </cell>
          <cell r="AQ104">
            <v>0</v>
          </cell>
          <cell r="AR104">
            <v>0</v>
          </cell>
          <cell r="AS104">
            <v>0</v>
          </cell>
          <cell r="AT104">
            <v>0</v>
          </cell>
          <cell r="AU104">
            <v>1.136363636363636</v>
          </cell>
          <cell r="AV104">
            <v>3.4090909090908998</v>
          </cell>
          <cell r="AW104">
            <v>0</v>
          </cell>
          <cell r="AX104">
            <v>0</v>
          </cell>
          <cell r="AY104">
            <v>0</v>
          </cell>
          <cell r="AZ104">
            <v>0</v>
          </cell>
          <cell r="BA104">
            <v>65.488372093023258</v>
          </cell>
          <cell r="BB104">
            <v>74.418604651162795</v>
          </cell>
          <cell r="BC104">
            <v>0</v>
          </cell>
          <cell r="BD104">
            <v>0</v>
          </cell>
          <cell r="BE104">
            <v>0</v>
          </cell>
          <cell r="BF104">
            <v>0</v>
          </cell>
          <cell r="BG104">
            <v>0</v>
          </cell>
          <cell r="BH104">
            <v>0</v>
          </cell>
          <cell r="BI104">
            <v>0</v>
          </cell>
          <cell r="BJ104">
            <v>1.59748466341463</v>
          </cell>
          <cell r="BK104">
            <v>0</v>
          </cell>
          <cell r="BL104">
            <v>0</v>
          </cell>
          <cell r="BM104">
            <v>1</v>
          </cell>
          <cell r="BN104">
            <v>0</v>
          </cell>
        </row>
        <row r="105">
          <cell r="A105">
            <v>203</v>
          </cell>
          <cell r="B105">
            <v>124754</v>
          </cell>
          <cell r="C105">
            <v>9353117</v>
          </cell>
          <cell r="D105" t="str">
            <v>Bentley Church of England Voluntary Controlled Primary School</v>
          </cell>
          <cell r="E105" t="str">
            <v>Primary</v>
          </cell>
          <cell r="F105">
            <v>0</v>
          </cell>
          <cell r="G105">
            <v>1</v>
          </cell>
          <cell r="H105">
            <v>0</v>
          </cell>
          <cell r="I105">
            <v>0</v>
          </cell>
          <cell r="J105">
            <v>7</v>
          </cell>
          <cell r="K105">
            <v>0</v>
          </cell>
          <cell r="L105">
            <v>0</v>
          </cell>
          <cell r="M105">
            <v>0</v>
          </cell>
          <cell r="N105">
            <v>59</v>
          </cell>
          <cell r="O105">
            <v>59</v>
          </cell>
          <cell r="P105">
            <v>4</v>
          </cell>
          <cell r="Q105">
            <v>55</v>
          </cell>
          <cell r="R105">
            <v>0</v>
          </cell>
          <cell r="S105">
            <v>0</v>
          </cell>
          <cell r="T105">
            <v>0</v>
          </cell>
          <cell r="U105">
            <v>0</v>
          </cell>
          <cell r="V105">
            <v>0</v>
          </cell>
          <cell r="W105">
            <v>0</v>
          </cell>
          <cell r="X105">
            <v>0</v>
          </cell>
          <cell r="Y105">
            <v>0</v>
          </cell>
          <cell r="Z105">
            <v>59</v>
          </cell>
          <cell r="AA105">
            <v>8.4285714285714288</v>
          </cell>
          <cell r="AB105">
            <v>9.0000000000000036</v>
          </cell>
          <cell r="AC105">
            <v>9.0000000000000036</v>
          </cell>
          <cell r="AD105">
            <v>0</v>
          </cell>
          <cell r="AE105">
            <v>0</v>
          </cell>
          <cell r="AF105">
            <v>48.999999999999986</v>
          </cell>
          <cell r="AG105">
            <v>0</v>
          </cell>
          <cell r="AH105">
            <v>5.9999999999999831</v>
          </cell>
          <cell r="AI105">
            <v>2.0000000000000022</v>
          </cell>
          <cell r="AJ105">
            <v>2.0000000000000022</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16.999999999999996</v>
          </cell>
          <cell r="BB105">
            <v>18.236363636363631</v>
          </cell>
          <cell r="BC105">
            <v>0</v>
          </cell>
          <cell r="BD105">
            <v>0</v>
          </cell>
          <cell r="BE105">
            <v>0</v>
          </cell>
          <cell r="BF105">
            <v>0</v>
          </cell>
          <cell r="BG105">
            <v>0</v>
          </cell>
          <cell r="BH105">
            <v>9.9999999999982866E-2</v>
          </cell>
          <cell r="BI105">
            <v>0</v>
          </cell>
          <cell r="BJ105">
            <v>1.41039158863636</v>
          </cell>
          <cell r="BK105">
            <v>0</v>
          </cell>
          <cell r="BL105">
            <v>0</v>
          </cell>
          <cell r="BM105">
            <v>1</v>
          </cell>
          <cell r="BN105">
            <v>0</v>
          </cell>
        </row>
        <row r="106">
          <cell r="A106">
            <v>507</v>
          </cell>
          <cell r="B106">
            <v>124757</v>
          </cell>
          <cell r="C106">
            <v>9353124</v>
          </cell>
          <cell r="D106" t="str">
            <v>St Gregory Church of England Voluntary Controlled Primary School</v>
          </cell>
          <cell r="E106" t="str">
            <v>Primary</v>
          </cell>
          <cell r="F106">
            <v>0</v>
          </cell>
          <cell r="G106">
            <v>1</v>
          </cell>
          <cell r="H106">
            <v>0</v>
          </cell>
          <cell r="I106">
            <v>0</v>
          </cell>
          <cell r="J106">
            <v>7</v>
          </cell>
          <cell r="K106">
            <v>0</v>
          </cell>
          <cell r="L106">
            <v>0</v>
          </cell>
          <cell r="M106">
            <v>0</v>
          </cell>
          <cell r="N106">
            <v>217</v>
          </cell>
          <cell r="O106">
            <v>217</v>
          </cell>
          <cell r="P106">
            <v>30</v>
          </cell>
          <cell r="Q106">
            <v>187</v>
          </cell>
          <cell r="R106">
            <v>0</v>
          </cell>
          <cell r="S106">
            <v>0</v>
          </cell>
          <cell r="T106">
            <v>0</v>
          </cell>
          <cell r="U106">
            <v>0</v>
          </cell>
          <cell r="V106">
            <v>0</v>
          </cell>
          <cell r="W106">
            <v>0</v>
          </cell>
          <cell r="X106">
            <v>0</v>
          </cell>
          <cell r="Y106">
            <v>0</v>
          </cell>
          <cell r="Z106">
            <v>217</v>
          </cell>
          <cell r="AA106">
            <v>31</v>
          </cell>
          <cell r="AB106">
            <v>31.999999999999904</v>
          </cell>
          <cell r="AC106">
            <v>41.239819004524882</v>
          </cell>
          <cell r="AD106">
            <v>0</v>
          </cell>
          <cell r="AE106">
            <v>0</v>
          </cell>
          <cell r="AF106">
            <v>155.71759259259269</v>
          </cell>
          <cell r="AG106">
            <v>33.152777777777828</v>
          </cell>
          <cell r="AH106">
            <v>8.0370370370370292</v>
          </cell>
          <cell r="AI106">
            <v>9.0416666666666732</v>
          </cell>
          <cell r="AJ106">
            <v>11.05092592592592</v>
          </cell>
          <cell r="AK106">
            <v>0</v>
          </cell>
          <cell r="AL106">
            <v>0</v>
          </cell>
          <cell r="AM106">
            <v>0</v>
          </cell>
          <cell r="AN106">
            <v>0</v>
          </cell>
          <cell r="AO106">
            <v>0</v>
          </cell>
          <cell r="AP106">
            <v>0</v>
          </cell>
          <cell r="AQ106">
            <v>0</v>
          </cell>
          <cell r="AR106">
            <v>0</v>
          </cell>
          <cell r="AS106">
            <v>0</v>
          </cell>
          <cell r="AT106">
            <v>2.320855614973262</v>
          </cell>
          <cell r="AU106">
            <v>5.8021390374331538</v>
          </cell>
          <cell r="AV106">
            <v>5.8021390374331538</v>
          </cell>
          <cell r="AW106">
            <v>0</v>
          </cell>
          <cell r="AX106">
            <v>0</v>
          </cell>
          <cell r="AY106">
            <v>0</v>
          </cell>
          <cell r="AZ106">
            <v>0</v>
          </cell>
          <cell r="BA106">
            <v>56.91304347826096</v>
          </cell>
          <cell r="BB106">
            <v>66.043478260869662</v>
          </cell>
          <cell r="BC106">
            <v>0</v>
          </cell>
          <cell r="BD106">
            <v>0</v>
          </cell>
          <cell r="BE106">
            <v>0</v>
          </cell>
          <cell r="BF106">
            <v>0</v>
          </cell>
          <cell r="BG106">
            <v>0</v>
          </cell>
          <cell r="BH106">
            <v>0</v>
          </cell>
          <cell r="BI106">
            <v>0</v>
          </cell>
          <cell r="BJ106">
            <v>0.602145538636364</v>
          </cell>
          <cell r="BK106">
            <v>0</v>
          </cell>
          <cell r="BL106">
            <v>0</v>
          </cell>
          <cell r="BM106">
            <v>1</v>
          </cell>
          <cell r="BN106">
            <v>0</v>
          </cell>
          <cell r="BO106">
            <v>20</v>
          </cell>
        </row>
        <row r="107">
          <cell r="A107">
            <v>17</v>
          </cell>
          <cell r="B107">
            <v>124758</v>
          </cell>
          <cell r="C107">
            <v>9353125</v>
          </cell>
          <cell r="D107" t="str">
            <v>St Botolph's Church of England Voluntary Controlled Primary School</v>
          </cell>
          <cell r="E107" t="str">
            <v>Primary</v>
          </cell>
          <cell r="F107">
            <v>0</v>
          </cell>
          <cell r="G107">
            <v>1</v>
          </cell>
          <cell r="H107">
            <v>0</v>
          </cell>
          <cell r="I107">
            <v>0</v>
          </cell>
          <cell r="J107">
            <v>7</v>
          </cell>
          <cell r="K107">
            <v>0</v>
          </cell>
          <cell r="L107">
            <v>0</v>
          </cell>
          <cell r="M107">
            <v>0</v>
          </cell>
          <cell r="N107">
            <v>177</v>
          </cell>
          <cell r="O107">
            <v>177</v>
          </cell>
          <cell r="P107">
            <v>16</v>
          </cell>
          <cell r="Q107">
            <v>161</v>
          </cell>
          <cell r="R107">
            <v>0</v>
          </cell>
          <cell r="S107">
            <v>0</v>
          </cell>
          <cell r="T107">
            <v>0</v>
          </cell>
          <cell r="U107">
            <v>0</v>
          </cell>
          <cell r="V107">
            <v>0</v>
          </cell>
          <cell r="W107">
            <v>0</v>
          </cell>
          <cell r="X107">
            <v>0</v>
          </cell>
          <cell r="Y107">
            <v>0</v>
          </cell>
          <cell r="Z107">
            <v>177</v>
          </cell>
          <cell r="AA107">
            <v>25.285714285714285</v>
          </cell>
          <cell r="AB107">
            <v>17.99999999999995</v>
          </cell>
          <cell r="AC107">
            <v>32.449999999999996</v>
          </cell>
          <cell r="AD107">
            <v>0</v>
          </cell>
          <cell r="AE107">
            <v>0</v>
          </cell>
          <cell r="AF107">
            <v>174</v>
          </cell>
          <cell r="AG107">
            <v>3.0000000000000031</v>
          </cell>
          <cell r="AH107">
            <v>0</v>
          </cell>
          <cell r="AI107">
            <v>0</v>
          </cell>
          <cell r="AJ107">
            <v>0</v>
          </cell>
          <cell r="AK107">
            <v>0</v>
          </cell>
          <cell r="AL107">
            <v>0</v>
          </cell>
          <cell r="AM107">
            <v>0</v>
          </cell>
          <cell r="AN107">
            <v>0</v>
          </cell>
          <cell r="AO107">
            <v>0</v>
          </cell>
          <cell r="AP107">
            <v>0</v>
          </cell>
          <cell r="AQ107">
            <v>0</v>
          </cell>
          <cell r="AR107">
            <v>0</v>
          </cell>
          <cell r="AS107">
            <v>0</v>
          </cell>
          <cell r="AT107">
            <v>5.4968944099378865</v>
          </cell>
          <cell r="AU107">
            <v>5.4968944099378865</v>
          </cell>
          <cell r="AV107">
            <v>6.5962732919254634</v>
          </cell>
          <cell r="AW107">
            <v>0</v>
          </cell>
          <cell r="AX107">
            <v>0</v>
          </cell>
          <cell r="AY107">
            <v>0</v>
          </cell>
          <cell r="AZ107">
            <v>0</v>
          </cell>
          <cell r="BA107">
            <v>61.681818181818166</v>
          </cell>
          <cell r="BB107">
            <v>67.8116883116883</v>
          </cell>
          <cell r="BC107">
            <v>0</v>
          </cell>
          <cell r="BD107">
            <v>0</v>
          </cell>
          <cell r="BE107">
            <v>0</v>
          </cell>
          <cell r="BF107">
            <v>0</v>
          </cell>
          <cell r="BG107">
            <v>0</v>
          </cell>
          <cell r="BH107">
            <v>3.2999999999999701</v>
          </cell>
          <cell r="BI107">
            <v>0</v>
          </cell>
          <cell r="BJ107">
            <v>2.3903890958083802</v>
          </cell>
          <cell r="BK107">
            <v>0</v>
          </cell>
          <cell r="BL107">
            <v>0</v>
          </cell>
          <cell r="BM107">
            <v>1</v>
          </cell>
          <cell r="BN107">
            <v>0</v>
          </cell>
        </row>
        <row r="108">
          <cell r="A108">
            <v>421</v>
          </cell>
          <cell r="B108">
            <v>124762</v>
          </cell>
          <cell r="C108">
            <v>9353308</v>
          </cell>
          <cell r="D108" t="str">
            <v>St Edmundsbury Church of England Voluntary Aided Primary School</v>
          </cell>
          <cell r="E108" t="str">
            <v>Primary</v>
          </cell>
          <cell r="F108">
            <v>0</v>
          </cell>
          <cell r="G108">
            <v>1</v>
          </cell>
          <cell r="H108">
            <v>0</v>
          </cell>
          <cell r="I108">
            <v>0</v>
          </cell>
          <cell r="J108">
            <v>7</v>
          </cell>
          <cell r="K108">
            <v>0</v>
          </cell>
          <cell r="L108">
            <v>0</v>
          </cell>
          <cell r="M108">
            <v>0</v>
          </cell>
          <cell r="N108">
            <v>269</v>
          </cell>
          <cell r="O108">
            <v>269</v>
          </cell>
          <cell r="P108">
            <v>29</v>
          </cell>
          <cell r="Q108">
            <v>240</v>
          </cell>
          <cell r="R108">
            <v>0</v>
          </cell>
          <cell r="S108">
            <v>0</v>
          </cell>
          <cell r="T108">
            <v>0</v>
          </cell>
          <cell r="U108">
            <v>0</v>
          </cell>
          <cell r="V108">
            <v>0</v>
          </cell>
          <cell r="W108">
            <v>0</v>
          </cell>
          <cell r="X108">
            <v>0</v>
          </cell>
          <cell r="Y108">
            <v>0</v>
          </cell>
          <cell r="Z108">
            <v>269</v>
          </cell>
          <cell r="AA108">
            <v>38.428571428571431</v>
          </cell>
          <cell r="AB108">
            <v>45.000000000000043</v>
          </cell>
          <cell r="AC108">
            <v>53.996350364963504</v>
          </cell>
          <cell r="AD108">
            <v>0</v>
          </cell>
          <cell r="AE108">
            <v>0</v>
          </cell>
          <cell r="AF108">
            <v>206.99999999999991</v>
          </cell>
          <cell r="AG108">
            <v>47.99999999999995</v>
          </cell>
          <cell r="AH108">
            <v>2.0000000000000009</v>
          </cell>
          <cell r="AI108">
            <v>12.000000000000002</v>
          </cell>
          <cell r="AJ108">
            <v>0</v>
          </cell>
          <cell r="AK108">
            <v>0</v>
          </cell>
          <cell r="AL108">
            <v>0</v>
          </cell>
          <cell r="AM108">
            <v>0</v>
          </cell>
          <cell r="AN108">
            <v>0</v>
          </cell>
          <cell r="AO108">
            <v>0</v>
          </cell>
          <cell r="AP108">
            <v>0</v>
          </cell>
          <cell r="AQ108">
            <v>0</v>
          </cell>
          <cell r="AR108">
            <v>0</v>
          </cell>
          <cell r="AS108">
            <v>0</v>
          </cell>
          <cell r="AT108">
            <v>2.2416666666666658</v>
          </cell>
          <cell r="AU108">
            <v>8.9666666666666579</v>
          </cell>
          <cell r="AV108">
            <v>14.570833333333344</v>
          </cell>
          <cell r="AW108">
            <v>0</v>
          </cell>
          <cell r="AX108">
            <v>0</v>
          </cell>
          <cell r="AY108">
            <v>0</v>
          </cell>
          <cell r="AZ108">
            <v>0</v>
          </cell>
          <cell r="BA108">
            <v>79.999999999999915</v>
          </cell>
          <cell r="BB108">
            <v>89.666666666666572</v>
          </cell>
          <cell r="BC108">
            <v>0</v>
          </cell>
          <cell r="BD108">
            <v>0</v>
          </cell>
          <cell r="BE108">
            <v>0</v>
          </cell>
          <cell r="BF108">
            <v>0</v>
          </cell>
          <cell r="BG108">
            <v>0</v>
          </cell>
          <cell r="BH108">
            <v>10.099999999999998</v>
          </cell>
          <cell r="BI108">
            <v>0</v>
          </cell>
          <cell r="BJ108">
            <v>0.56705709148148198</v>
          </cell>
          <cell r="BK108">
            <v>0</v>
          </cell>
          <cell r="BL108">
            <v>0</v>
          </cell>
          <cell r="BM108">
            <v>1</v>
          </cell>
          <cell r="BN108">
            <v>0</v>
          </cell>
        </row>
        <row r="109">
          <cell r="A109">
            <v>509</v>
          </cell>
          <cell r="B109">
            <v>124763</v>
          </cell>
          <cell r="C109">
            <v>9353310</v>
          </cell>
          <cell r="D109" t="str">
            <v>St Joseph's Roman Catholic Primary School</v>
          </cell>
          <cell r="E109" t="str">
            <v>Primary</v>
          </cell>
          <cell r="F109">
            <v>0</v>
          </cell>
          <cell r="G109">
            <v>1</v>
          </cell>
          <cell r="H109">
            <v>0</v>
          </cell>
          <cell r="I109">
            <v>0</v>
          </cell>
          <cell r="J109">
            <v>7</v>
          </cell>
          <cell r="K109">
            <v>0</v>
          </cell>
          <cell r="L109">
            <v>0</v>
          </cell>
          <cell r="M109">
            <v>0</v>
          </cell>
          <cell r="N109">
            <v>154</v>
          </cell>
          <cell r="O109">
            <v>154</v>
          </cell>
          <cell r="P109">
            <v>25</v>
          </cell>
          <cell r="Q109">
            <v>129</v>
          </cell>
          <cell r="R109">
            <v>0</v>
          </cell>
          <cell r="S109">
            <v>0</v>
          </cell>
          <cell r="T109">
            <v>0</v>
          </cell>
          <cell r="U109">
            <v>0</v>
          </cell>
          <cell r="V109">
            <v>0</v>
          </cell>
          <cell r="W109">
            <v>0</v>
          </cell>
          <cell r="X109">
            <v>0</v>
          </cell>
          <cell r="Y109">
            <v>0</v>
          </cell>
          <cell r="Z109">
            <v>154</v>
          </cell>
          <cell r="AA109">
            <v>22</v>
          </cell>
          <cell r="AB109">
            <v>10.999999999999995</v>
          </cell>
          <cell r="AC109">
            <v>25.328947368421055</v>
          </cell>
          <cell r="AD109">
            <v>0</v>
          </cell>
          <cell r="AE109">
            <v>0</v>
          </cell>
          <cell r="AF109">
            <v>109.00000000000003</v>
          </cell>
          <cell r="AG109">
            <v>26.99999999999995</v>
          </cell>
          <cell r="AH109">
            <v>2.0000000000000022</v>
          </cell>
          <cell r="AI109">
            <v>10.999999999999995</v>
          </cell>
          <cell r="AJ109">
            <v>5.0000000000000044</v>
          </cell>
          <cell r="AK109">
            <v>0</v>
          </cell>
          <cell r="AL109">
            <v>0</v>
          </cell>
          <cell r="AM109">
            <v>0</v>
          </cell>
          <cell r="AN109">
            <v>0</v>
          </cell>
          <cell r="AO109">
            <v>0</v>
          </cell>
          <cell r="AP109">
            <v>0</v>
          </cell>
          <cell r="AQ109">
            <v>0</v>
          </cell>
          <cell r="AR109">
            <v>0</v>
          </cell>
          <cell r="AS109">
            <v>0</v>
          </cell>
          <cell r="AT109">
            <v>3.5813953488372134</v>
          </cell>
          <cell r="AU109">
            <v>9.5503875968992258</v>
          </cell>
          <cell r="AV109">
            <v>13.13178294573644</v>
          </cell>
          <cell r="AW109">
            <v>0</v>
          </cell>
          <cell r="AX109">
            <v>0</v>
          </cell>
          <cell r="AY109">
            <v>0</v>
          </cell>
          <cell r="AZ109">
            <v>0</v>
          </cell>
          <cell r="BA109">
            <v>41.23770491803279</v>
          </cell>
          <cell r="BB109">
            <v>49.229508196721312</v>
          </cell>
          <cell r="BC109">
            <v>0</v>
          </cell>
          <cell r="BD109">
            <v>0</v>
          </cell>
          <cell r="BE109">
            <v>0</v>
          </cell>
          <cell r="BF109">
            <v>0</v>
          </cell>
          <cell r="BG109">
            <v>0</v>
          </cell>
          <cell r="BH109">
            <v>0</v>
          </cell>
          <cell r="BI109">
            <v>0</v>
          </cell>
          <cell r="BJ109">
            <v>0.36281632584269702</v>
          </cell>
          <cell r="BK109">
            <v>0</v>
          </cell>
          <cell r="BL109">
            <v>0</v>
          </cell>
          <cell r="BM109">
            <v>1</v>
          </cell>
          <cell r="BN109">
            <v>0</v>
          </cell>
        </row>
        <row r="110">
          <cell r="A110">
            <v>420</v>
          </cell>
          <cell r="B110">
            <v>124764</v>
          </cell>
          <cell r="C110">
            <v>9353311</v>
          </cell>
          <cell r="D110" t="str">
            <v>St Edmund's Catholic Primary School</v>
          </cell>
          <cell r="E110" t="str">
            <v>Primary</v>
          </cell>
          <cell r="F110">
            <v>0</v>
          </cell>
          <cell r="G110">
            <v>1</v>
          </cell>
          <cell r="H110">
            <v>0</v>
          </cell>
          <cell r="I110">
            <v>0</v>
          </cell>
          <cell r="J110">
            <v>7</v>
          </cell>
          <cell r="K110">
            <v>0</v>
          </cell>
          <cell r="L110">
            <v>0</v>
          </cell>
          <cell r="M110">
            <v>0</v>
          </cell>
          <cell r="N110">
            <v>384</v>
          </cell>
          <cell r="O110">
            <v>384</v>
          </cell>
          <cell r="P110">
            <v>41</v>
          </cell>
          <cell r="Q110">
            <v>343</v>
          </cell>
          <cell r="R110">
            <v>0</v>
          </cell>
          <cell r="S110">
            <v>0</v>
          </cell>
          <cell r="T110">
            <v>0</v>
          </cell>
          <cell r="U110">
            <v>0</v>
          </cell>
          <cell r="V110">
            <v>0</v>
          </cell>
          <cell r="W110">
            <v>0</v>
          </cell>
          <cell r="X110">
            <v>0</v>
          </cell>
          <cell r="Y110">
            <v>0</v>
          </cell>
          <cell r="Z110">
            <v>384</v>
          </cell>
          <cell r="AA110">
            <v>54.857142857142854</v>
          </cell>
          <cell r="AB110">
            <v>25.000000000000014</v>
          </cell>
          <cell r="AC110">
            <v>36</v>
          </cell>
          <cell r="AD110">
            <v>0</v>
          </cell>
          <cell r="AE110">
            <v>0</v>
          </cell>
          <cell r="AF110">
            <v>307.80156657963454</v>
          </cell>
          <cell r="AG110">
            <v>48.125326370757122</v>
          </cell>
          <cell r="AH110">
            <v>7.0182767624020999</v>
          </cell>
          <cell r="AI110">
            <v>21.054830287206258</v>
          </cell>
          <cell r="AJ110">
            <v>0</v>
          </cell>
          <cell r="AK110">
            <v>0</v>
          </cell>
          <cell r="AL110">
            <v>0</v>
          </cell>
          <cell r="AM110">
            <v>0</v>
          </cell>
          <cell r="AN110">
            <v>0</v>
          </cell>
          <cell r="AO110">
            <v>0</v>
          </cell>
          <cell r="AP110">
            <v>0</v>
          </cell>
          <cell r="AQ110">
            <v>0</v>
          </cell>
          <cell r="AR110">
            <v>0</v>
          </cell>
          <cell r="AS110">
            <v>0</v>
          </cell>
          <cell r="AT110">
            <v>11.195335276967922</v>
          </cell>
          <cell r="AU110">
            <v>25.749271137026227</v>
          </cell>
          <cell r="AV110">
            <v>50.379008746355709</v>
          </cell>
          <cell r="AW110">
            <v>0</v>
          </cell>
          <cell r="AX110">
            <v>0</v>
          </cell>
          <cell r="AY110">
            <v>0</v>
          </cell>
          <cell r="AZ110">
            <v>1</v>
          </cell>
          <cell r="BA110">
            <v>88.110091743119213</v>
          </cell>
          <cell r="BB110">
            <v>98.642201834862334</v>
          </cell>
          <cell r="BC110">
            <v>0</v>
          </cell>
          <cell r="BD110">
            <v>0</v>
          </cell>
          <cell r="BE110">
            <v>0</v>
          </cell>
          <cell r="BF110">
            <v>0</v>
          </cell>
          <cell r="BG110">
            <v>0</v>
          </cell>
          <cell r="BH110">
            <v>0</v>
          </cell>
          <cell r="BI110">
            <v>0</v>
          </cell>
          <cell r="BJ110">
            <v>0.31651978571428602</v>
          </cell>
          <cell r="BK110">
            <v>0</v>
          </cell>
          <cell r="BL110">
            <v>0</v>
          </cell>
          <cell r="BM110">
            <v>1</v>
          </cell>
          <cell r="BN110">
            <v>0</v>
          </cell>
        </row>
        <row r="111">
          <cell r="A111">
            <v>432</v>
          </cell>
          <cell r="B111">
            <v>124770</v>
          </cell>
          <cell r="C111">
            <v>9353322</v>
          </cell>
          <cell r="D111" t="str">
            <v>Creeting St Mary Church of England Voluntary Aided Primary School</v>
          </cell>
          <cell r="E111" t="str">
            <v>Primary</v>
          </cell>
          <cell r="F111">
            <v>0</v>
          </cell>
          <cell r="G111">
            <v>1</v>
          </cell>
          <cell r="H111">
            <v>0</v>
          </cell>
          <cell r="I111">
            <v>0</v>
          </cell>
          <cell r="J111">
            <v>7</v>
          </cell>
          <cell r="K111">
            <v>0</v>
          </cell>
          <cell r="L111">
            <v>0</v>
          </cell>
          <cell r="M111">
            <v>0</v>
          </cell>
          <cell r="N111">
            <v>102</v>
          </cell>
          <cell r="O111">
            <v>102</v>
          </cell>
          <cell r="P111">
            <v>16</v>
          </cell>
          <cell r="Q111">
            <v>86</v>
          </cell>
          <cell r="R111">
            <v>0</v>
          </cell>
          <cell r="S111">
            <v>0</v>
          </cell>
          <cell r="T111">
            <v>0</v>
          </cell>
          <cell r="U111">
            <v>0</v>
          </cell>
          <cell r="V111">
            <v>0</v>
          </cell>
          <cell r="W111">
            <v>0</v>
          </cell>
          <cell r="X111">
            <v>0</v>
          </cell>
          <cell r="Y111">
            <v>0</v>
          </cell>
          <cell r="Z111">
            <v>102</v>
          </cell>
          <cell r="AA111">
            <v>14.571428571428571</v>
          </cell>
          <cell r="AB111">
            <v>5.0000000000000053</v>
          </cell>
          <cell r="AC111">
            <v>7.5157894736842099</v>
          </cell>
          <cell r="AD111">
            <v>0</v>
          </cell>
          <cell r="AE111">
            <v>0</v>
          </cell>
          <cell r="AF111">
            <v>101.00000000000004</v>
          </cell>
          <cell r="AG111">
            <v>1</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1.1860465116279084</v>
          </cell>
          <cell r="AW111">
            <v>0</v>
          </cell>
          <cell r="AX111">
            <v>0</v>
          </cell>
          <cell r="AY111">
            <v>0</v>
          </cell>
          <cell r="AZ111">
            <v>0</v>
          </cell>
          <cell r="BA111">
            <v>26.939759036144597</v>
          </cell>
          <cell r="BB111">
            <v>31.951807228915687</v>
          </cell>
          <cell r="BC111">
            <v>0</v>
          </cell>
          <cell r="BD111">
            <v>0</v>
          </cell>
          <cell r="BE111">
            <v>0</v>
          </cell>
          <cell r="BF111">
            <v>0</v>
          </cell>
          <cell r="BG111">
            <v>0</v>
          </cell>
          <cell r="BH111">
            <v>0</v>
          </cell>
          <cell r="BI111">
            <v>0</v>
          </cell>
          <cell r="BJ111">
            <v>1.8293066181818201</v>
          </cell>
          <cell r="BK111">
            <v>0</v>
          </cell>
          <cell r="BL111">
            <v>0</v>
          </cell>
          <cell r="BM111">
            <v>1</v>
          </cell>
          <cell r="BN111">
            <v>0</v>
          </cell>
        </row>
        <row r="112">
          <cell r="A112">
            <v>101</v>
          </cell>
          <cell r="B112">
            <v>124772</v>
          </cell>
          <cell r="C112">
            <v>9353327</v>
          </cell>
          <cell r="D112" t="str">
            <v>Stonham Aspal Church of England Voluntary Aided Primary School</v>
          </cell>
          <cell r="E112" t="str">
            <v>Primary</v>
          </cell>
          <cell r="F112">
            <v>0</v>
          </cell>
          <cell r="G112">
            <v>1</v>
          </cell>
          <cell r="H112">
            <v>0</v>
          </cell>
          <cell r="I112">
            <v>0</v>
          </cell>
          <cell r="J112">
            <v>7</v>
          </cell>
          <cell r="K112">
            <v>0</v>
          </cell>
          <cell r="L112">
            <v>0</v>
          </cell>
          <cell r="M112">
            <v>0</v>
          </cell>
          <cell r="N112">
            <v>193</v>
          </cell>
          <cell r="O112">
            <v>193</v>
          </cell>
          <cell r="P112">
            <v>30</v>
          </cell>
          <cell r="Q112">
            <v>163</v>
          </cell>
          <cell r="R112">
            <v>0</v>
          </cell>
          <cell r="S112">
            <v>0</v>
          </cell>
          <cell r="T112">
            <v>0</v>
          </cell>
          <cell r="U112">
            <v>0</v>
          </cell>
          <cell r="V112">
            <v>0</v>
          </cell>
          <cell r="W112">
            <v>0</v>
          </cell>
          <cell r="X112">
            <v>0</v>
          </cell>
          <cell r="Y112">
            <v>0</v>
          </cell>
          <cell r="Z112">
            <v>193</v>
          </cell>
          <cell r="AA112">
            <v>27.571428571428573</v>
          </cell>
          <cell r="AB112">
            <v>4.9999999999999929</v>
          </cell>
          <cell r="AC112">
            <v>7.4640883977900545</v>
          </cell>
          <cell r="AD112">
            <v>0</v>
          </cell>
          <cell r="AE112">
            <v>0</v>
          </cell>
          <cell r="AF112">
            <v>193</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2.132596685082873</v>
          </cell>
          <cell r="BA112">
            <v>53.645569620253177</v>
          </cell>
          <cell r="BB112">
            <v>63.518987341772167</v>
          </cell>
          <cell r="BC112">
            <v>0</v>
          </cell>
          <cell r="BD112">
            <v>0</v>
          </cell>
          <cell r="BE112">
            <v>0</v>
          </cell>
          <cell r="BF112">
            <v>0</v>
          </cell>
          <cell r="BG112">
            <v>0</v>
          </cell>
          <cell r="BH112">
            <v>0</v>
          </cell>
          <cell r="BI112">
            <v>0</v>
          </cell>
          <cell r="BJ112">
            <v>2.5346431389380499</v>
          </cell>
          <cell r="BK112">
            <v>0</v>
          </cell>
          <cell r="BL112">
            <v>0</v>
          </cell>
          <cell r="BM112">
            <v>1</v>
          </cell>
          <cell r="BN112">
            <v>0</v>
          </cell>
        </row>
        <row r="113">
          <cell r="A113">
            <v>25</v>
          </cell>
          <cell r="B113">
            <v>124774</v>
          </cell>
          <cell r="C113">
            <v>9353329</v>
          </cell>
          <cell r="D113" t="str">
            <v>Sir Robert Hitcham Church of England Voluntary Aided School</v>
          </cell>
          <cell r="E113" t="str">
            <v>Primary</v>
          </cell>
          <cell r="F113">
            <v>0</v>
          </cell>
          <cell r="G113">
            <v>1</v>
          </cell>
          <cell r="H113">
            <v>0</v>
          </cell>
          <cell r="I113">
            <v>0</v>
          </cell>
          <cell r="J113">
            <v>7</v>
          </cell>
          <cell r="K113">
            <v>0</v>
          </cell>
          <cell r="L113">
            <v>0</v>
          </cell>
          <cell r="M113">
            <v>0</v>
          </cell>
          <cell r="N113">
            <v>187</v>
          </cell>
          <cell r="O113">
            <v>187</v>
          </cell>
          <cell r="P113">
            <v>30</v>
          </cell>
          <cell r="Q113">
            <v>157</v>
          </cell>
          <cell r="R113">
            <v>0</v>
          </cell>
          <cell r="S113">
            <v>0</v>
          </cell>
          <cell r="T113">
            <v>0</v>
          </cell>
          <cell r="U113">
            <v>0</v>
          </cell>
          <cell r="V113">
            <v>0</v>
          </cell>
          <cell r="W113">
            <v>0</v>
          </cell>
          <cell r="X113">
            <v>0</v>
          </cell>
          <cell r="Y113">
            <v>0</v>
          </cell>
          <cell r="Z113">
            <v>187</v>
          </cell>
          <cell r="AA113">
            <v>26.714285714285715</v>
          </cell>
          <cell r="AB113">
            <v>18</v>
          </cell>
          <cell r="AC113">
            <v>26.117318435754189</v>
          </cell>
          <cell r="AD113">
            <v>0</v>
          </cell>
          <cell r="AE113">
            <v>0</v>
          </cell>
          <cell r="AF113">
            <v>187</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1.1910828025477713</v>
          </cell>
          <cell r="AU113">
            <v>1.1910828025477713</v>
          </cell>
          <cell r="AV113">
            <v>1.1910828025477713</v>
          </cell>
          <cell r="AW113">
            <v>0</v>
          </cell>
          <cell r="AX113">
            <v>0</v>
          </cell>
          <cell r="AY113">
            <v>0</v>
          </cell>
          <cell r="AZ113">
            <v>0</v>
          </cell>
          <cell r="BA113">
            <v>39.503225806451539</v>
          </cell>
          <cell r="BB113">
            <v>47.051612903225717</v>
          </cell>
          <cell r="BC113">
            <v>0</v>
          </cell>
          <cell r="BD113">
            <v>0</v>
          </cell>
          <cell r="BE113">
            <v>0</v>
          </cell>
          <cell r="BF113">
            <v>0</v>
          </cell>
          <cell r="BG113">
            <v>0</v>
          </cell>
          <cell r="BH113">
            <v>0</v>
          </cell>
          <cell r="BI113">
            <v>0</v>
          </cell>
          <cell r="BJ113">
            <v>2.77792288823529</v>
          </cell>
          <cell r="BK113">
            <v>0</v>
          </cell>
          <cell r="BL113">
            <v>0</v>
          </cell>
          <cell r="BM113">
            <v>1</v>
          </cell>
          <cell r="BN113">
            <v>0</v>
          </cell>
        </row>
        <row r="114">
          <cell r="A114">
            <v>35</v>
          </cell>
          <cell r="B114">
            <v>124775</v>
          </cell>
          <cell r="C114">
            <v>9353330</v>
          </cell>
          <cell r="D114" t="str">
            <v>Sir Robert Hitcham's Church of England Voluntary Aided Primary School</v>
          </cell>
          <cell r="E114" t="str">
            <v>Primary</v>
          </cell>
          <cell r="F114">
            <v>0</v>
          </cell>
          <cell r="G114">
            <v>1</v>
          </cell>
          <cell r="H114">
            <v>0</v>
          </cell>
          <cell r="I114">
            <v>0</v>
          </cell>
          <cell r="J114">
            <v>7</v>
          </cell>
          <cell r="K114">
            <v>0</v>
          </cell>
          <cell r="L114">
            <v>0</v>
          </cell>
          <cell r="M114">
            <v>0</v>
          </cell>
          <cell r="N114">
            <v>303</v>
          </cell>
          <cell r="O114">
            <v>303</v>
          </cell>
          <cell r="P114">
            <v>46</v>
          </cell>
          <cell r="Q114">
            <v>257</v>
          </cell>
          <cell r="R114">
            <v>0</v>
          </cell>
          <cell r="S114">
            <v>0</v>
          </cell>
          <cell r="T114">
            <v>0</v>
          </cell>
          <cell r="U114">
            <v>0</v>
          </cell>
          <cell r="V114">
            <v>0</v>
          </cell>
          <cell r="W114">
            <v>0</v>
          </cell>
          <cell r="X114">
            <v>0</v>
          </cell>
          <cell r="Y114">
            <v>0</v>
          </cell>
          <cell r="Z114">
            <v>303</v>
          </cell>
          <cell r="AA114">
            <v>43.285714285714285</v>
          </cell>
          <cell r="AB114">
            <v>26</v>
          </cell>
          <cell r="AC114">
            <v>34.43181818181818</v>
          </cell>
          <cell r="AD114">
            <v>0</v>
          </cell>
          <cell r="AE114">
            <v>0</v>
          </cell>
          <cell r="AF114">
            <v>301.99668874172175</v>
          </cell>
          <cell r="AG114">
            <v>0</v>
          </cell>
          <cell r="AH114">
            <v>1.0033112582781472</v>
          </cell>
          <cell r="AI114">
            <v>0</v>
          </cell>
          <cell r="AJ114">
            <v>0</v>
          </cell>
          <cell r="AK114">
            <v>0</v>
          </cell>
          <cell r="AL114">
            <v>0</v>
          </cell>
          <cell r="AM114">
            <v>0</v>
          </cell>
          <cell r="AN114">
            <v>0</v>
          </cell>
          <cell r="AO114">
            <v>0</v>
          </cell>
          <cell r="AP114">
            <v>0</v>
          </cell>
          <cell r="AQ114">
            <v>0</v>
          </cell>
          <cell r="AR114">
            <v>0</v>
          </cell>
          <cell r="AS114">
            <v>0</v>
          </cell>
          <cell r="AT114">
            <v>1.1789883268482497</v>
          </cell>
          <cell r="AU114">
            <v>3.5369649805447581</v>
          </cell>
          <cell r="AV114">
            <v>5.894941634241234</v>
          </cell>
          <cell r="AW114">
            <v>0</v>
          </cell>
          <cell r="AX114">
            <v>0</v>
          </cell>
          <cell r="AY114">
            <v>0</v>
          </cell>
          <cell r="AZ114">
            <v>1.9675324675324677</v>
          </cell>
          <cell r="BA114">
            <v>70.281632653061209</v>
          </cell>
          <cell r="BB114">
            <v>82.861224489795902</v>
          </cell>
          <cell r="BC114">
            <v>0</v>
          </cell>
          <cell r="BD114">
            <v>0</v>
          </cell>
          <cell r="BE114">
            <v>0</v>
          </cell>
          <cell r="BF114">
            <v>0</v>
          </cell>
          <cell r="BG114">
            <v>0</v>
          </cell>
          <cell r="BH114">
            <v>0.69999999999990248</v>
          </cell>
          <cell r="BI114">
            <v>0</v>
          </cell>
          <cell r="BJ114">
            <v>2.30662301632653</v>
          </cell>
          <cell r="BK114">
            <v>0</v>
          </cell>
          <cell r="BL114">
            <v>0</v>
          </cell>
          <cell r="BM114">
            <v>1</v>
          </cell>
          <cell r="BN114">
            <v>0</v>
          </cell>
        </row>
        <row r="115">
          <cell r="A115">
            <v>317</v>
          </cell>
          <cell r="B115">
            <v>124777</v>
          </cell>
          <cell r="C115">
            <v>9353332</v>
          </cell>
          <cell r="D115" t="str">
            <v>Orford Church of England Voluntary Aided Primary School</v>
          </cell>
          <cell r="E115" t="str">
            <v>Primary</v>
          </cell>
          <cell r="F115">
            <v>0</v>
          </cell>
          <cell r="G115">
            <v>1</v>
          </cell>
          <cell r="H115">
            <v>0</v>
          </cell>
          <cell r="I115">
            <v>0</v>
          </cell>
          <cell r="J115">
            <v>7</v>
          </cell>
          <cell r="K115">
            <v>0</v>
          </cell>
          <cell r="L115">
            <v>0</v>
          </cell>
          <cell r="M115">
            <v>0</v>
          </cell>
          <cell r="N115">
            <v>59</v>
          </cell>
          <cell r="O115">
            <v>59</v>
          </cell>
          <cell r="P115">
            <v>7</v>
          </cell>
          <cell r="Q115">
            <v>52</v>
          </cell>
          <cell r="R115">
            <v>0</v>
          </cell>
          <cell r="S115">
            <v>0</v>
          </cell>
          <cell r="T115">
            <v>0</v>
          </cell>
          <cell r="U115">
            <v>0</v>
          </cell>
          <cell r="V115">
            <v>0</v>
          </cell>
          <cell r="W115">
            <v>0</v>
          </cell>
          <cell r="X115">
            <v>0</v>
          </cell>
          <cell r="Y115">
            <v>0</v>
          </cell>
          <cell r="Z115">
            <v>59</v>
          </cell>
          <cell r="AA115">
            <v>8.4285714285714288</v>
          </cell>
          <cell r="AB115">
            <v>5</v>
          </cell>
          <cell r="AC115">
            <v>7.2456140350877192</v>
          </cell>
          <cell r="AD115">
            <v>0</v>
          </cell>
          <cell r="AE115">
            <v>0</v>
          </cell>
          <cell r="AF115">
            <v>59</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1.1346153846153828</v>
          </cell>
          <cell r="AU115">
            <v>1.1346153846153828</v>
          </cell>
          <cell r="AV115">
            <v>1.1346153846153828</v>
          </cell>
          <cell r="AW115">
            <v>0</v>
          </cell>
          <cell r="AX115">
            <v>0</v>
          </cell>
          <cell r="AY115">
            <v>0</v>
          </cell>
          <cell r="AZ115">
            <v>0</v>
          </cell>
          <cell r="BA115">
            <v>20.16326530612243</v>
          </cell>
          <cell r="BB115">
            <v>22.877551020408141</v>
          </cell>
          <cell r="BC115">
            <v>0</v>
          </cell>
          <cell r="BD115">
            <v>0</v>
          </cell>
          <cell r="BE115">
            <v>0</v>
          </cell>
          <cell r="BF115">
            <v>0</v>
          </cell>
          <cell r="BG115">
            <v>0</v>
          </cell>
          <cell r="BH115">
            <v>5.1000000000000174</v>
          </cell>
          <cell r="BI115">
            <v>0</v>
          </cell>
          <cell r="BJ115">
            <v>3.86013935416667</v>
          </cell>
          <cell r="BK115">
            <v>0</v>
          </cell>
          <cell r="BL115">
            <v>1</v>
          </cell>
          <cell r="BM115">
            <v>1</v>
          </cell>
          <cell r="BN115">
            <v>0</v>
          </cell>
        </row>
        <row r="116">
          <cell r="A116">
            <v>284</v>
          </cell>
          <cell r="B116">
            <v>124781</v>
          </cell>
          <cell r="C116">
            <v>9353337</v>
          </cell>
          <cell r="D116" t="str">
            <v>St John's Church of England Voluntary Aided Primary School, Ipswich</v>
          </cell>
          <cell r="E116" t="str">
            <v>Primary</v>
          </cell>
          <cell r="F116">
            <v>0</v>
          </cell>
          <cell r="G116">
            <v>1</v>
          </cell>
          <cell r="H116">
            <v>0</v>
          </cell>
          <cell r="I116">
            <v>0</v>
          </cell>
          <cell r="J116">
            <v>7</v>
          </cell>
          <cell r="K116">
            <v>0</v>
          </cell>
          <cell r="L116">
            <v>0</v>
          </cell>
          <cell r="M116">
            <v>0</v>
          </cell>
          <cell r="N116">
            <v>210</v>
          </cell>
          <cell r="O116">
            <v>210</v>
          </cell>
          <cell r="P116">
            <v>30</v>
          </cell>
          <cell r="Q116">
            <v>180</v>
          </cell>
          <cell r="R116">
            <v>0</v>
          </cell>
          <cell r="S116">
            <v>0</v>
          </cell>
          <cell r="T116">
            <v>0</v>
          </cell>
          <cell r="U116">
            <v>0</v>
          </cell>
          <cell r="V116">
            <v>0</v>
          </cell>
          <cell r="W116">
            <v>0</v>
          </cell>
          <cell r="X116">
            <v>0</v>
          </cell>
          <cell r="Y116">
            <v>0</v>
          </cell>
          <cell r="Z116">
            <v>210</v>
          </cell>
          <cell r="AA116">
            <v>30</v>
          </cell>
          <cell r="AB116">
            <v>4.9999999999999982</v>
          </cell>
          <cell r="AC116">
            <v>4.9999999999999982</v>
          </cell>
          <cell r="AD116">
            <v>0</v>
          </cell>
          <cell r="AE116">
            <v>0</v>
          </cell>
          <cell r="AF116">
            <v>203.00000000000009</v>
          </cell>
          <cell r="AG116">
            <v>1.9999999999999991</v>
          </cell>
          <cell r="AH116">
            <v>3.9999999999999902</v>
          </cell>
          <cell r="AI116">
            <v>0</v>
          </cell>
          <cell r="AJ116">
            <v>0.99999999999999956</v>
          </cell>
          <cell r="AK116">
            <v>0</v>
          </cell>
          <cell r="AL116">
            <v>0</v>
          </cell>
          <cell r="AM116">
            <v>0</v>
          </cell>
          <cell r="AN116">
            <v>0</v>
          </cell>
          <cell r="AO116">
            <v>0</v>
          </cell>
          <cell r="AP116">
            <v>0</v>
          </cell>
          <cell r="AQ116">
            <v>0</v>
          </cell>
          <cell r="AR116">
            <v>0</v>
          </cell>
          <cell r="AS116">
            <v>0</v>
          </cell>
          <cell r="AT116">
            <v>1.1666666666666676</v>
          </cell>
          <cell r="AU116">
            <v>2.3333333333333308</v>
          </cell>
          <cell r="AV116">
            <v>5.8333333333333384</v>
          </cell>
          <cell r="AW116">
            <v>0</v>
          </cell>
          <cell r="AX116">
            <v>0</v>
          </cell>
          <cell r="AY116">
            <v>0</v>
          </cell>
          <cell r="AZ116">
            <v>0.99056603773584906</v>
          </cell>
          <cell r="BA116">
            <v>43.483146067415703</v>
          </cell>
          <cell r="BB116">
            <v>50.730337078651651</v>
          </cell>
          <cell r="BC116">
            <v>0</v>
          </cell>
          <cell r="BD116">
            <v>0</v>
          </cell>
          <cell r="BE116">
            <v>0</v>
          </cell>
          <cell r="BF116">
            <v>0</v>
          </cell>
          <cell r="BG116">
            <v>0</v>
          </cell>
          <cell r="BH116">
            <v>0</v>
          </cell>
          <cell r="BI116">
            <v>0</v>
          </cell>
          <cell r="BJ116">
            <v>0.38133132068181802</v>
          </cell>
          <cell r="BK116">
            <v>0</v>
          </cell>
          <cell r="BL116">
            <v>0</v>
          </cell>
          <cell r="BM116">
            <v>1</v>
          </cell>
          <cell r="BN116">
            <v>0</v>
          </cell>
        </row>
        <row r="117">
          <cell r="A117">
            <v>285</v>
          </cell>
          <cell r="B117">
            <v>124782</v>
          </cell>
          <cell r="C117">
            <v>9353338</v>
          </cell>
          <cell r="D117" t="str">
            <v>St Margaret's Church of England Voluntary Aided Primary School, Ipswich</v>
          </cell>
          <cell r="E117" t="str">
            <v>Primary</v>
          </cell>
          <cell r="F117">
            <v>0</v>
          </cell>
          <cell r="G117">
            <v>1</v>
          </cell>
          <cell r="H117">
            <v>0</v>
          </cell>
          <cell r="I117">
            <v>0</v>
          </cell>
          <cell r="J117">
            <v>7</v>
          </cell>
          <cell r="K117">
            <v>0</v>
          </cell>
          <cell r="L117">
            <v>0</v>
          </cell>
          <cell r="M117">
            <v>0</v>
          </cell>
          <cell r="N117">
            <v>392</v>
          </cell>
          <cell r="O117">
            <v>392</v>
          </cell>
          <cell r="P117">
            <v>60</v>
          </cell>
          <cell r="Q117">
            <v>332</v>
          </cell>
          <cell r="R117">
            <v>0</v>
          </cell>
          <cell r="S117">
            <v>0</v>
          </cell>
          <cell r="T117">
            <v>0</v>
          </cell>
          <cell r="U117">
            <v>0</v>
          </cell>
          <cell r="V117">
            <v>0</v>
          </cell>
          <cell r="W117">
            <v>0</v>
          </cell>
          <cell r="X117">
            <v>0</v>
          </cell>
          <cell r="Y117">
            <v>0</v>
          </cell>
          <cell r="Z117">
            <v>392</v>
          </cell>
          <cell r="AA117">
            <v>56</v>
          </cell>
          <cell r="AB117">
            <v>38.000000000000007</v>
          </cell>
          <cell r="AC117">
            <v>49.273743016759781</v>
          </cell>
          <cell r="AD117">
            <v>0</v>
          </cell>
          <cell r="AE117">
            <v>0</v>
          </cell>
          <cell r="AF117">
            <v>211.99999999999989</v>
          </cell>
          <cell r="AG117">
            <v>104.00000000000016</v>
          </cell>
          <cell r="AH117">
            <v>30.999999999999989</v>
          </cell>
          <cell r="AI117">
            <v>33.000000000000021</v>
          </cell>
          <cell r="AJ117">
            <v>7.0000000000000169</v>
          </cell>
          <cell r="AK117">
            <v>3.0000000000000018</v>
          </cell>
          <cell r="AL117">
            <v>1.9999999999999998</v>
          </cell>
          <cell r="AM117">
            <v>0</v>
          </cell>
          <cell r="AN117">
            <v>0</v>
          </cell>
          <cell r="AO117">
            <v>0</v>
          </cell>
          <cell r="AP117">
            <v>0</v>
          </cell>
          <cell r="AQ117">
            <v>0</v>
          </cell>
          <cell r="AR117">
            <v>0</v>
          </cell>
          <cell r="AS117">
            <v>0</v>
          </cell>
          <cell r="AT117">
            <v>32.072727272727271</v>
          </cell>
          <cell r="AU117">
            <v>52.266666666666538</v>
          </cell>
          <cell r="AV117">
            <v>83.151515151515099</v>
          </cell>
          <cell r="AW117">
            <v>0</v>
          </cell>
          <cell r="AX117">
            <v>0</v>
          </cell>
          <cell r="AY117">
            <v>0</v>
          </cell>
          <cell r="AZ117">
            <v>0</v>
          </cell>
          <cell r="BA117">
            <v>92.914675767918112</v>
          </cell>
          <cell r="BB117">
            <v>109.70648464163824</v>
          </cell>
          <cell r="BC117">
            <v>0</v>
          </cell>
          <cell r="BD117">
            <v>0</v>
          </cell>
          <cell r="BE117">
            <v>0</v>
          </cell>
          <cell r="BF117">
            <v>0</v>
          </cell>
          <cell r="BG117">
            <v>0</v>
          </cell>
          <cell r="BH117">
            <v>0</v>
          </cell>
          <cell r="BI117">
            <v>0</v>
          </cell>
          <cell r="BJ117">
            <v>0.40100423709198801</v>
          </cell>
          <cell r="BK117">
            <v>0</v>
          </cell>
          <cell r="BL117">
            <v>0</v>
          </cell>
          <cell r="BM117">
            <v>1</v>
          </cell>
          <cell r="BN117">
            <v>0</v>
          </cell>
        </row>
        <row r="118">
          <cell r="A118">
            <v>288</v>
          </cell>
          <cell r="B118">
            <v>124783</v>
          </cell>
          <cell r="C118">
            <v>9353339</v>
          </cell>
          <cell r="D118" t="str">
            <v>St Matthew's Church of England Voluntary Aided Primary School, Ipswich</v>
          </cell>
          <cell r="E118" t="str">
            <v>Primary</v>
          </cell>
          <cell r="F118">
            <v>0</v>
          </cell>
          <cell r="G118">
            <v>1</v>
          </cell>
          <cell r="H118">
            <v>0</v>
          </cell>
          <cell r="I118">
            <v>0</v>
          </cell>
          <cell r="J118">
            <v>7</v>
          </cell>
          <cell r="K118">
            <v>0</v>
          </cell>
          <cell r="L118">
            <v>0</v>
          </cell>
          <cell r="M118">
            <v>0</v>
          </cell>
          <cell r="N118">
            <v>419</v>
          </cell>
          <cell r="O118">
            <v>419</v>
          </cell>
          <cell r="P118">
            <v>60</v>
          </cell>
          <cell r="Q118">
            <v>359</v>
          </cell>
          <cell r="R118">
            <v>0</v>
          </cell>
          <cell r="S118">
            <v>0</v>
          </cell>
          <cell r="T118">
            <v>0</v>
          </cell>
          <cell r="U118">
            <v>0</v>
          </cell>
          <cell r="V118">
            <v>0</v>
          </cell>
          <cell r="W118">
            <v>0</v>
          </cell>
          <cell r="X118">
            <v>0</v>
          </cell>
          <cell r="Y118">
            <v>0</v>
          </cell>
          <cell r="Z118">
            <v>419</v>
          </cell>
          <cell r="AA118">
            <v>59.857142857142854</v>
          </cell>
          <cell r="AB118">
            <v>50.000000000000099</v>
          </cell>
          <cell r="AC118">
            <v>86.234866828087178</v>
          </cell>
          <cell r="AD118">
            <v>0</v>
          </cell>
          <cell r="AE118">
            <v>0</v>
          </cell>
          <cell r="AF118">
            <v>126.99999999999984</v>
          </cell>
          <cell r="AG118">
            <v>53.000000000000021</v>
          </cell>
          <cell r="AH118">
            <v>50.000000000000099</v>
          </cell>
          <cell r="AI118">
            <v>152.9999999999998</v>
          </cell>
          <cell r="AJ118">
            <v>27.000000000000021</v>
          </cell>
          <cell r="AK118">
            <v>5.0000000000000098</v>
          </cell>
          <cell r="AL118">
            <v>4</v>
          </cell>
          <cell r="AM118">
            <v>0</v>
          </cell>
          <cell r="AN118">
            <v>0</v>
          </cell>
          <cell r="AO118">
            <v>0</v>
          </cell>
          <cell r="AP118">
            <v>0</v>
          </cell>
          <cell r="AQ118">
            <v>0</v>
          </cell>
          <cell r="AR118">
            <v>0</v>
          </cell>
          <cell r="AS118">
            <v>0</v>
          </cell>
          <cell r="AT118">
            <v>46.685236768802028</v>
          </cell>
          <cell r="AU118">
            <v>102.70752089136489</v>
          </cell>
          <cell r="AV118">
            <v>145.89136490250709</v>
          </cell>
          <cell r="AW118">
            <v>0</v>
          </cell>
          <cell r="AX118">
            <v>0</v>
          </cell>
          <cell r="AY118">
            <v>0</v>
          </cell>
          <cell r="AZ118">
            <v>0</v>
          </cell>
          <cell r="BA118">
            <v>180.07717041800655</v>
          </cell>
          <cell r="BB118">
            <v>210.17363344051461</v>
          </cell>
          <cell r="BC118">
            <v>0</v>
          </cell>
          <cell r="BD118">
            <v>0</v>
          </cell>
          <cell r="BE118">
            <v>0</v>
          </cell>
          <cell r="BF118">
            <v>0</v>
          </cell>
          <cell r="BG118">
            <v>0</v>
          </cell>
          <cell r="BH118">
            <v>5.1000000000001888</v>
          </cell>
          <cell r="BI118">
            <v>0</v>
          </cell>
          <cell r="BJ118">
            <v>0.390778059537572</v>
          </cell>
          <cell r="BK118">
            <v>0</v>
          </cell>
          <cell r="BL118">
            <v>0</v>
          </cell>
          <cell r="BM118">
            <v>1</v>
          </cell>
          <cell r="BN118">
            <v>0</v>
          </cell>
        </row>
        <row r="119">
          <cell r="A119">
            <v>291</v>
          </cell>
          <cell r="B119">
            <v>124785</v>
          </cell>
          <cell r="C119">
            <v>9353341</v>
          </cell>
          <cell r="D119" t="str">
            <v>St Pancras Catholic Primary School, Ipswich</v>
          </cell>
          <cell r="E119" t="str">
            <v>Primary</v>
          </cell>
          <cell r="F119">
            <v>0</v>
          </cell>
          <cell r="G119">
            <v>1</v>
          </cell>
          <cell r="H119">
            <v>0</v>
          </cell>
          <cell r="I119">
            <v>0</v>
          </cell>
          <cell r="J119">
            <v>7</v>
          </cell>
          <cell r="K119">
            <v>0</v>
          </cell>
          <cell r="L119">
            <v>0</v>
          </cell>
          <cell r="M119">
            <v>0</v>
          </cell>
          <cell r="N119">
            <v>205</v>
          </cell>
          <cell r="O119">
            <v>205</v>
          </cell>
          <cell r="P119">
            <v>29</v>
          </cell>
          <cell r="Q119">
            <v>176</v>
          </cell>
          <cell r="R119">
            <v>0</v>
          </cell>
          <cell r="S119">
            <v>0</v>
          </cell>
          <cell r="T119">
            <v>0</v>
          </cell>
          <cell r="U119">
            <v>0</v>
          </cell>
          <cell r="V119">
            <v>0</v>
          </cell>
          <cell r="W119">
            <v>0</v>
          </cell>
          <cell r="X119">
            <v>0</v>
          </cell>
          <cell r="Y119">
            <v>0</v>
          </cell>
          <cell r="Z119">
            <v>205</v>
          </cell>
          <cell r="AA119">
            <v>29.285714285714285</v>
          </cell>
          <cell r="AB119">
            <v>23.000000000000099</v>
          </cell>
          <cell r="AC119">
            <v>36.919431279620852</v>
          </cell>
          <cell r="AD119">
            <v>0</v>
          </cell>
          <cell r="AE119">
            <v>0</v>
          </cell>
          <cell r="AF119">
            <v>80.999999999999957</v>
          </cell>
          <cell r="AG119">
            <v>8.9999999999999911</v>
          </cell>
          <cell r="AH119">
            <v>4.9999999999999956</v>
          </cell>
          <cell r="AI119">
            <v>38.000000000000085</v>
          </cell>
          <cell r="AJ119">
            <v>69.000000000000099</v>
          </cell>
          <cell r="AK119">
            <v>2.9999999999999969</v>
          </cell>
          <cell r="AL119">
            <v>0</v>
          </cell>
          <cell r="AM119">
            <v>0</v>
          </cell>
          <cell r="AN119">
            <v>0</v>
          </cell>
          <cell r="AO119">
            <v>0</v>
          </cell>
          <cell r="AP119">
            <v>0</v>
          </cell>
          <cell r="AQ119">
            <v>0</v>
          </cell>
          <cell r="AR119">
            <v>0</v>
          </cell>
          <cell r="AS119">
            <v>0</v>
          </cell>
          <cell r="AT119">
            <v>6.988636363636366</v>
          </cell>
          <cell r="AU119">
            <v>10.482954545454538</v>
          </cell>
          <cell r="AV119">
            <v>12.8125</v>
          </cell>
          <cell r="AW119">
            <v>0</v>
          </cell>
          <cell r="AX119">
            <v>0</v>
          </cell>
          <cell r="AY119">
            <v>0</v>
          </cell>
          <cell r="AZ119">
            <v>0</v>
          </cell>
          <cell r="BA119">
            <v>72.999999999999957</v>
          </cell>
          <cell r="BB119">
            <v>85.028409090909037</v>
          </cell>
          <cell r="BC119">
            <v>0</v>
          </cell>
          <cell r="BD119">
            <v>0</v>
          </cell>
          <cell r="BE119">
            <v>0</v>
          </cell>
          <cell r="BF119">
            <v>0</v>
          </cell>
          <cell r="BG119">
            <v>0</v>
          </cell>
          <cell r="BH119">
            <v>0</v>
          </cell>
          <cell r="BI119">
            <v>0</v>
          </cell>
          <cell r="BJ119">
            <v>0.28397434236311198</v>
          </cell>
          <cell r="BK119">
            <v>0</v>
          </cell>
          <cell r="BL119">
            <v>0</v>
          </cell>
          <cell r="BM119">
            <v>1</v>
          </cell>
          <cell r="BN119">
            <v>0</v>
          </cell>
        </row>
        <row r="120">
          <cell r="A120">
            <v>287</v>
          </cell>
          <cell r="B120">
            <v>124786</v>
          </cell>
          <cell r="C120">
            <v>9353342</v>
          </cell>
          <cell r="D120" t="str">
            <v>St Mark's Catholic Primary School, Ipswich</v>
          </cell>
          <cell r="E120" t="str">
            <v>Primary</v>
          </cell>
          <cell r="F120">
            <v>0</v>
          </cell>
          <cell r="G120">
            <v>1</v>
          </cell>
          <cell r="H120">
            <v>0</v>
          </cell>
          <cell r="I120">
            <v>0</v>
          </cell>
          <cell r="J120">
            <v>7</v>
          </cell>
          <cell r="K120">
            <v>0</v>
          </cell>
          <cell r="L120">
            <v>0</v>
          </cell>
          <cell r="M120">
            <v>0</v>
          </cell>
          <cell r="N120">
            <v>214</v>
          </cell>
          <cell r="O120">
            <v>214</v>
          </cell>
          <cell r="P120">
            <v>30</v>
          </cell>
          <cell r="Q120">
            <v>184</v>
          </cell>
          <cell r="R120">
            <v>0</v>
          </cell>
          <cell r="S120">
            <v>0</v>
          </cell>
          <cell r="T120">
            <v>0</v>
          </cell>
          <cell r="U120">
            <v>0</v>
          </cell>
          <cell r="V120">
            <v>0</v>
          </cell>
          <cell r="W120">
            <v>0</v>
          </cell>
          <cell r="X120">
            <v>0</v>
          </cell>
          <cell r="Y120">
            <v>0</v>
          </cell>
          <cell r="Z120">
            <v>214</v>
          </cell>
          <cell r="AA120">
            <v>30.571428571428573</v>
          </cell>
          <cell r="AB120">
            <v>9.9999999999999947</v>
          </cell>
          <cell r="AC120">
            <v>22.787037037037038</v>
          </cell>
          <cell r="AD120">
            <v>0</v>
          </cell>
          <cell r="AE120">
            <v>0</v>
          </cell>
          <cell r="AF120">
            <v>89.999999999999915</v>
          </cell>
          <cell r="AG120">
            <v>26.000000000000057</v>
          </cell>
          <cell r="AH120">
            <v>36.99999999999995</v>
          </cell>
          <cell r="AI120">
            <v>18.000000000000004</v>
          </cell>
          <cell r="AJ120">
            <v>33.000000000000107</v>
          </cell>
          <cell r="AK120">
            <v>9.9999999999999947</v>
          </cell>
          <cell r="AL120">
            <v>0</v>
          </cell>
          <cell r="AM120">
            <v>0</v>
          </cell>
          <cell r="AN120">
            <v>0</v>
          </cell>
          <cell r="AO120">
            <v>0</v>
          </cell>
          <cell r="AP120">
            <v>0</v>
          </cell>
          <cell r="AQ120">
            <v>0</v>
          </cell>
          <cell r="AR120">
            <v>0</v>
          </cell>
          <cell r="AS120">
            <v>0</v>
          </cell>
          <cell r="AT120">
            <v>10.467391304347833</v>
          </cell>
          <cell r="AU120">
            <v>23.26086956521738</v>
          </cell>
          <cell r="AV120">
            <v>38.380434782608802</v>
          </cell>
          <cell r="AW120">
            <v>0</v>
          </cell>
          <cell r="AX120">
            <v>0</v>
          </cell>
          <cell r="AY120">
            <v>0</v>
          </cell>
          <cell r="AZ120">
            <v>0</v>
          </cell>
          <cell r="BA120">
            <v>49.340782122905111</v>
          </cell>
          <cell r="BB120">
            <v>57.385474860335286</v>
          </cell>
          <cell r="BC120">
            <v>0</v>
          </cell>
          <cell r="BD120">
            <v>0</v>
          </cell>
          <cell r="BE120">
            <v>0</v>
          </cell>
          <cell r="BF120">
            <v>0</v>
          </cell>
          <cell r="BG120">
            <v>0</v>
          </cell>
          <cell r="BH120">
            <v>0</v>
          </cell>
          <cell r="BI120">
            <v>0</v>
          </cell>
          <cell r="BJ120">
            <v>0.38276392270531401</v>
          </cell>
          <cell r="BK120">
            <v>0</v>
          </cell>
          <cell r="BL120">
            <v>0</v>
          </cell>
          <cell r="BM120">
            <v>1</v>
          </cell>
          <cell r="BN120">
            <v>0</v>
          </cell>
        </row>
        <row r="121">
          <cell r="A121">
            <v>560</v>
          </cell>
          <cell r="B121">
            <v>124802</v>
          </cell>
          <cell r="C121">
            <v>9354024</v>
          </cell>
          <cell r="D121" t="str">
            <v>Thurston Community College</v>
          </cell>
          <cell r="E121" t="str">
            <v>Secondary</v>
          </cell>
          <cell r="F121">
            <v>0</v>
          </cell>
          <cell r="G121">
            <v>1</v>
          </cell>
          <cell r="H121">
            <v>0</v>
          </cell>
          <cell r="I121">
            <v>0</v>
          </cell>
          <cell r="J121">
            <v>0</v>
          </cell>
          <cell r="K121">
            <v>5</v>
          </cell>
          <cell r="L121">
            <v>3</v>
          </cell>
          <cell r="M121">
            <v>2</v>
          </cell>
          <cell r="N121">
            <v>1431</v>
          </cell>
          <cell r="O121">
            <v>0</v>
          </cell>
          <cell r="P121">
            <v>0</v>
          </cell>
          <cell r="Q121">
            <v>0</v>
          </cell>
          <cell r="R121">
            <v>1431</v>
          </cell>
          <cell r="S121">
            <v>825</v>
          </cell>
          <cell r="T121">
            <v>606</v>
          </cell>
          <cell r="U121">
            <v>274</v>
          </cell>
          <cell r="V121">
            <v>262</v>
          </cell>
          <cell r="W121">
            <v>289</v>
          </cell>
          <cell r="X121">
            <v>606</v>
          </cell>
          <cell r="Y121">
            <v>0</v>
          </cell>
          <cell r="Z121">
            <v>1431</v>
          </cell>
          <cell r="AA121">
            <v>286.2</v>
          </cell>
          <cell r="AB121">
            <v>0</v>
          </cell>
          <cell r="AC121">
            <v>0</v>
          </cell>
          <cell r="AD121">
            <v>79.999999999999957</v>
          </cell>
          <cell r="AE121">
            <v>212.42914979757086</v>
          </cell>
          <cell r="AF121">
            <v>0</v>
          </cell>
          <cell r="AG121">
            <v>0</v>
          </cell>
          <cell r="AH121">
            <v>0</v>
          </cell>
          <cell r="AI121">
            <v>0</v>
          </cell>
          <cell r="AJ121">
            <v>0</v>
          </cell>
          <cell r="AK121">
            <v>0</v>
          </cell>
          <cell r="AL121">
            <v>0</v>
          </cell>
          <cell r="AM121">
            <v>1401.9797202797206</v>
          </cell>
          <cell r="AN121">
            <v>17.01188811188813</v>
          </cell>
          <cell r="AO121">
            <v>8.0055944055943993</v>
          </cell>
          <cell r="AP121">
            <v>2.0013986013986034</v>
          </cell>
          <cell r="AQ121">
            <v>0</v>
          </cell>
          <cell r="AR121">
            <v>2.0013986013986034</v>
          </cell>
          <cell r="AS121">
            <v>0</v>
          </cell>
          <cell r="AT121">
            <v>0</v>
          </cell>
          <cell r="AU121">
            <v>0</v>
          </cell>
          <cell r="AV121">
            <v>0</v>
          </cell>
          <cell r="AW121">
            <v>1.9999999999999956</v>
          </cell>
          <cell r="AX121">
            <v>1.9999999999999956</v>
          </cell>
          <cell r="AY121">
            <v>1.9999999999999956</v>
          </cell>
          <cell r="AZ121">
            <v>8.690283400809717</v>
          </cell>
          <cell r="BA121">
            <v>0</v>
          </cell>
          <cell r="BB121">
            <v>0</v>
          </cell>
          <cell r="BC121">
            <v>93.683823529411669</v>
          </cell>
          <cell r="BD121">
            <v>107.04280155642032</v>
          </cell>
          <cell r="BE121">
            <v>155.85357142857134</v>
          </cell>
          <cell r="BF121">
            <v>130.58585858585829</v>
          </cell>
          <cell r="BG121">
            <v>327.12833126745221</v>
          </cell>
          <cell r="BH121">
            <v>0</v>
          </cell>
          <cell r="BI121">
            <v>0</v>
          </cell>
          <cell r="BJ121">
            <v>0</v>
          </cell>
          <cell r="BK121">
            <v>3.2035556657587598</v>
          </cell>
          <cell r="BL121">
            <v>0</v>
          </cell>
          <cell r="BM121">
            <v>0</v>
          </cell>
          <cell r="BN121">
            <v>1</v>
          </cell>
        </row>
        <row r="122">
          <cell r="A122">
            <v>370</v>
          </cell>
          <cell r="B122">
            <v>124840</v>
          </cell>
          <cell r="C122">
            <v>9354090</v>
          </cell>
          <cell r="D122" t="str">
            <v>Northgate High School</v>
          </cell>
          <cell r="E122" t="str">
            <v>Secondary</v>
          </cell>
          <cell r="F122">
            <v>0</v>
          </cell>
          <cell r="G122">
            <v>1</v>
          </cell>
          <cell r="H122">
            <v>0</v>
          </cell>
          <cell r="I122">
            <v>0</v>
          </cell>
          <cell r="J122">
            <v>0</v>
          </cell>
          <cell r="K122">
            <v>5</v>
          </cell>
          <cell r="L122">
            <v>3</v>
          </cell>
          <cell r="M122">
            <v>2</v>
          </cell>
          <cell r="N122">
            <v>1255</v>
          </cell>
          <cell r="O122">
            <v>0</v>
          </cell>
          <cell r="P122">
            <v>0</v>
          </cell>
          <cell r="Q122">
            <v>0</v>
          </cell>
          <cell r="R122">
            <v>1255</v>
          </cell>
          <cell r="S122">
            <v>786</v>
          </cell>
          <cell r="T122">
            <v>469</v>
          </cell>
          <cell r="U122">
            <v>256</v>
          </cell>
          <cell r="V122">
            <v>278</v>
          </cell>
          <cell r="W122">
            <v>252</v>
          </cell>
          <cell r="X122">
            <v>469</v>
          </cell>
          <cell r="Y122">
            <v>0</v>
          </cell>
          <cell r="Z122">
            <v>1255</v>
          </cell>
          <cell r="AA122">
            <v>251</v>
          </cell>
          <cell r="AB122">
            <v>0</v>
          </cell>
          <cell r="AC122">
            <v>0</v>
          </cell>
          <cell r="AD122">
            <v>84.999999999999943</v>
          </cell>
          <cell r="AE122">
            <v>228.55284552845529</v>
          </cell>
          <cell r="AF122">
            <v>0</v>
          </cell>
          <cell r="AG122">
            <v>0</v>
          </cell>
          <cell r="AH122">
            <v>0</v>
          </cell>
          <cell r="AI122">
            <v>0</v>
          </cell>
          <cell r="AJ122">
            <v>0</v>
          </cell>
          <cell r="AK122">
            <v>0</v>
          </cell>
          <cell r="AL122">
            <v>0</v>
          </cell>
          <cell r="AM122">
            <v>896.00000000000034</v>
          </cell>
          <cell r="AN122">
            <v>146.0000000000004</v>
          </cell>
          <cell r="AO122">
            <v>170.99999999999966</v>
          </cell>
          <cell r="AP122">
            <v>22.999999999999957</v>
          </cell>
          <cell r="AQ122">
            <v>17.999999999999982</v>
          </cell>
          <cell r="AR122">
            <v>0.99999999999999989</v>
          </cell>
          <cell r="AS122">
            <v>0</v>
          </cell>
          <cell r="AT122">
            <v>0</v>
          </cell>
          <cell r="AU122">
            <v>0</v>
          </cell>
          <cell r="AV122">
            <v>0</v>
          </cell>
          <cell r="AW122">
            <v>3.004788507581809</v>
          </cell>
          <cell r="AX122">
            <v>9.0143655227454147</v>
          </cell>
          <cell r="AY122">
            <v>20.031923383878731</v>
          </cell>
          <cell r="AZ122">
            <v>9.1829268292682933</v>
          </cell>
          <cell r="BA122">
            <v>0</v>
          </cell>
          <cell r="BB122">
            <v>0</v>
          </cell>
          <cell r="BC122">
            <v>78.136546184739075</v>
          </cell>
          <cell r="BD122">
            <v>104.64638783269962</v>
          </cell>
          <cell r="BE122">
            <v>101.82857142857138</v>
          </cell>
          <cell r="BF122">
            <v>103.99565217391323</v>
          </cell>
          <cell r="BG122">
            <v>263.31890640297729</v>
          </cell>
          <cell r="BH122">
            <v>0</v>
          </cell>
          <cell r="BI122">
            <v>0</v>
          </cell>
          <cell r="BJ122">
            <v>0</v>
          </cell>
          <cell r="BK122">
            <v>1.09211272070707</v>
          </cell>
          <cell r="BL122">
            <v>0</v>
          </cell>
          <cell r="BM122">
            <v>0</v>
          </cell>
          <cell r="BN122">
            <v>1</v>
          </cell>
        </row>
        <row r="123">
          <cell r="A123">
            <v>552</v>
          </cell>
          <cell r="B123">
            <v>124856</v>
          </cell>
          <cell r="C123">
            <v>9354500</v>
          </cell>
          <cell r="D123" t="str">
            <v>King Edward VI Church of England Voluntary Controlled Upper School</v>
          </cell>
          <cell r="E123" t="str">
            <v>Secondary</v>
          </cell>
          <cell r="F123">
            <v>0</v>
          </cell>
          <cell r="G123">
            <v>1</v>
          </cell>
          <cell r="H123">
            <v>0</v>
          </cell>
          <cell r="I123">
            <v>0</v>
          </cell>
          <cell r="J123">
            <v>0</v>
          </cell>
          <cell r="K123">
            <v>5</v>
          </cell>
          <cell r="L123">
            <v>3</v>
          </cell>
          <cell r="M123">
            <v>2</v>
          </cell>
          <cell r="N123">
            <v>1133</v>
          </cell>
          <cell r="O123">
            <v>0</v>
          </cell>
          <cell r="P123">
            <v>0</v>
          </cell>
          <cell r="Q123">
            <v>0</v>
          </cell>
          <cell r="R123">
            <v>1133</v>
          </cell>
          <cell r="S123">
            <v>699</v>
          </cell>
          <cell r="T123">
            <v>434</v>
          </cell>
          <cell r="U123">
            <v>240</v>
          </cell>
          <cell r="V123">
            <v>239</v>
          </cell>
          <cell r="W123">
            <v>220</v>
          </cell>
          <cell r="X123">
            <v>434</v>
          </cell>
          <cell r="Y123">
            <v>0</v>
          </cell>
          <cell r="Z123">
            <v>1133</v>
          </cell>
          <cell r="AA123">
            <v>226.6</v>
          </cell>
          <cell r="AB123">
            <v>0</v>
          </cell>
          <cell r="AC123">
            <v>0</v>
          </cell>
          <cell r="AD123">
            <v>117.99999999999947</v>
          </cell>
          <cell r="AE123">
            <v>262.98419301164722</v>
          </cell>
          <cell r="AF123">
            <v>0</v>
          </cell>
          <cell r="AG123">
            <v>0</v>
          </cell>
          <cell r="AH123">
            <v>0</v>
          </cell>
          <cell r="AI123">
            <v>0</v>
          </cell>
          <cell r="AJ123">
            <v>0</v>
          </cell>
          <cell r="AK123">
            <v>0</v>
          </cell>
          <cell r="AL123">
            <v>0</v>
          </cell>
          <cell r="AM123">
            <v>919.99999999999955</v>
          </cell>
          <cell r="AN123">
            <v>168.00000000000006</v>
          </cell>
          <cell r="AO123">
            <v>4</v>
          </cell>
          <cell r="AP123">
            <v>41.000000000000028</v>
          </cell>
          <cell r="AQ123">
            <v>0</v>
          </cell>
          <cell r="AR123">
            <v>0</v>
          </cell>
          <cell r="AS123">
            <v>0</v>
          </cell>
          <cell r="AT123">
            <v>0</v>
          </cell>
          <cell r="AU123">
            <v>0</v>
          </cell>
          <cell r="AV123">
            <v>0</v>
          </cell>
          <cell r="AW123">
            <v>6.0000000000000009</v>
          </cell>
          <cell r="AX123">
            <v>8</v>
          </cell>
          <cell r="AY123">
            <v>11.000000000000002</v>
          </cell>
          <cell r="AZ123">
            <v>7.5407653910149754</v>
          </cell>
          <cell r="BA123">
            <v>0</v>
          </cell>
          <cell r="BB123">
            <v>0</v>
          </cell>
          <cell r="BC123">
            <v>113.36170212765961</v>
          </cell>
          <cell r="BD123">
            <v>122.5905172413794</v>
          </cell>
          <cell r="BE123">
            <v>108.92156862745092</v>
          </cell>
          <cell r="BF123">
            <v>108.23209876543223</v>
          </cell>
          <cell r="BG123">
            <v>303.77519835269351</v>
          </cell>
          <cell r="BH123">
            <v>0</v>
          </cell>
          <cell r="BI123">
            <v>0</v>
          </cell>
          <cell r="BJ123">
            <v>0</v>
          </cell>
          <cell r="BK123">
            <v>1.63979736406593</v>
          </cell>
          <cell r="BL123">
            <v>0</v>
          </cell>
          <cell r="BM123">
            <v>0</v>
          </cell>
          <cell r="BN123">
            <v>1</v>
          </cell>
          <cell r="BO123">
            <v>7</v>
          </cell>
        </row>
        <row r="124">
          <cell r="A124">
            <v>553</v>
          </cell>
          <cell r="B124">
            <v>124861</v>
          </cell>
          <cell r="C124">
            <v>9354600</v>
          </cell>
          <cell r="D124" t="str">
            <v>St Benedict's Catholic School</v>
          </cell>
          <cell r="E124" t="str">
            <v>Secondary</v>
          </cell>
          <cell r="F124">
            <v>0</v>
          </cell>
          <cell r="G124">
            <v>1</v>
          </cell>
          <cell r="H124">
            <v>0</v>
          </cell>
          <cell r="I124">
            <v>0</v>
          </cell>
          <cell r="J124">
            <v>0</v>
          </cell>
          <cell r="K124">
            <v>5</v>
          </cell>
          <cell r="L124">
            <v>3</v>
          </cell>
          <cell r="M124">
            <v>2</v>
          </cell>
          <cell r="N124">
            <v>710</v>
          </cell>
          <cell r="O124">
            <v>0</v>
          </cell>
          <cell r="P124">
            <v>0</v>
          </cell>
          <cell r="Q124">
            <v>0</v>
          </cell>
          <cell r="R124">
            <v>710</v>
          </cell>
          <cell r="S124">
            <v>437</v>
          </cell>
          <cell r="T124">
            <v>273</v>
          </cell>
          <cell r="U124">
            <v>137</v>
          </cell>
          <cell r="V124">
            <v>151</v>
          </cell>
          <cell r="W124">
            <v>149</v>
          </cell>
          <cell r="X124">
            <v>273</v>
          </cell>
          <cell r="Y124">
            <v>0</v>
          </cell>
          <cell r="Z124">
            <v>710</v>
          </cell>
          <cell r="AA124">
            <v>142</v>
          </cell>
          <cell r="AB124">
            <v>0</v>
          </cell>
          <cell r="AC124">
            <v>0</v>
          </cell>
          <cell r="AD124">
            <v>42.999999999999972</v>
          </cell>
          <cell r="AE124">
            <v>103.14527503526092</v>
          </cell>
          <cell r="AF124">
            <v>0</v>
          </cell>
          <cell r="AG124">
            <v>0</v>
          </cell>
          <cell r="AH124">
            <v>0</v>
          </cell>
          <cell r="AI124">
            <v>0</v>
          </cell>
          <cell r="AJ124">
            <v>0</v>
          </cell>
          <cell r="AK124">
            <v>0</v>
          </cell>
          <cell r="AL124">
            <v>0</v>
          </cell>
          <cell r="AM124">
            <v>563.58757062146879</v>
          </cell>
          <cell r="AN124">
            <v>100.28248587570596</v>
          </cell>
          <cell r="AO124">
            <v>9.0254237288135872</v>
          </cell>
          <cell r="AP124">
            <v>30.084745762711862</v>
          </cell>
          <cell r="AQ124">
            <v>3.0084745762711864</v>
          </cell>
          <cell r="AR124">
            <v>4.0112994350282465</v>
          </cell>
          <cell r="AS124">
            <v>0</v>
          </cell>
          <cell r="AT124">
            <v>0</v>
          </cell>
          <cell r="AU124">
            <v>0</v>
          </cell>
          <cell r="AV124">
            <v>0</v>
          </cell>
          <cell r="AW124">
            <v>4.0112994350282465</v>
          </cell>
          <cell r="AX124">
            <v>7.0197740112994396</v>
          </cell>
          <cell r="AY124">
            <v>12.033898305084758</v>
          </cell>
          <cell r="AZ124">
            <v>3.0042313117066293</v>
          </cell>
          <cell r="BA124">
            <v>0</v>
          </cell>
          <cell r="BB124">
            <v>0</v>
          </cell>
          <cell r="BC124">
            <v>49.234375</v>
          </cell>
          <cell r="BD124">
            <v>66.746376811594146</v>
          </cell>
          <cell r="BE124">
            <v>59.6</v>
          </cell>
          <cell r="BF124">
            <v>41.662650602409563</v>
          </cell>
          <cell r="BG124">
            <v>140.33125543705671</v>
          </cell>
          <cell r="BH124">
            <v>0</v>
          </cell>
          <cell r="BI124">
            <v>0</v>
          </cell>
          <cell r="BJ124">
            <v>0</v>
          </cell>
          <cell r="BK124">
            <v>1.1273365642495801</v>
          </cell>
          <cell r="BL124">
            <v>0</v>
          </cell>
          <cell r="BM124">
            <v>0</v>
          </cell>
          <cell r="BN124">
            <v>1</v>
          </cell>
        </row>
        <row r="125">
          <cell r="A125">
            <v>157</v>
          </cell>
          <cell r="B125">
            <v>136438</v>
          </cell>
          <cell r="C125">
            <v>9354605</v>
          </cell>
          <cell r="D125" t="str">
            <v>Pakefield School</v>
          </cell>
          <cell r="E125" t="str">
            <v>Secondary</v>
          </cell>
          <cell r="F125">
            <v>0</v>
          </cell>
          <cell r="G125">
            <v>1</v>
          </cell>
          <cell r="H125">
            <v>0</v>
          </cell>
          <cell r="I125">
            <v>0</v>
          </cell>
          <cell r="J125">
            <v>0</v>
          </cell>
          <cell r="K125">
            <v>5</v>
          </cell>
          <cell r="L125">
            <v>3</v>
          </cell>
          <cell r="M125">
            <v>2</v>
          </cell>
          <cell r="N125">
            <v>827</v>
          </cell>
          <cell r="O125">
            <v>0</v>
          </cell>
          <cell r="P125">
            <v>0</v>
          </cell>
          <cell r="Q125">
            <v>0</v>
          </cell>
          <cell r="R125">
            <v>827</v>
          </cell>
          <cell r="S125">
            <v>480</v>
          </cell>
          <cell r="T125">
            <v>347</v>
          </cell>
          <cell r="U125">
            <v>152</v>
          </cell>
          <cell r="V125">
            <v>164</v>
          </cell>
          <cell r="W125">
            <v>164</v>
          </cell>
          <cell r="X125">
            <v>347</v>
          </cell>
          <cell r="Y125">
            <v>0</v>
          </cell>
          <cell r="Z125">
            <v>827</v>
          </cell>
          <cell r="AA125">
            <v>165.4</v>
          </cell>
          <cell r="AB125">
            <v>0</v>
          </cell>
          <cell r="AC125">
            <v>0</v>
          </cell>
          <cell r="AD125">
            <v>143.00000000000014</v>
          </cell>
          <cell r="AE125">
            <v>249.3093363329584</v>
          </cell>
          <cell r="AF125">
            <v>0</v>
          </cell>
          <cell r="AG125">
            <v>0</v>
          </cell>
          <cell r="AH125">
            <v>0</v>
          </cell>
          <cell r="AI125">
            <v>0</v>
          </cell>
          <cell r="AJ125">
            <v>0</v>
          </cell>
          <cell r="AK125">
            <v>0</v>
          </cell>
          <cell r="AL125">
            <v>0</v>
          </cell>
          <cell r="AM125">
            <v>423.51210653753003</v>
          </cell>
          <cell r="AN125">
            <v>122.14769975786892</v>
          </cell>
          <cell r="AO125">
            <v>83.100484261501492</v>
          </cell>
          <cell r="AP125">
            <v>117.14164648910393</v>
          </cell>
          <cell r="AQ125">
            <v>37.044794188862014</v>
          </cell>
          <cell r="AR125">
            <v>38.046004842615005</v>
          </cell>
          <cell r="AS125">
            <v>6.0072639225181632</v>
          </cell>
          <cell r="AT125">
            <v>0</v>
          </cell>
          <cell r="AU125">
            <v>0</v>
          </cell>
          <cell r="AV125">
            <v>0</v>
          </cell>
          <cell r="AW125">
            <v>0.99999999999999956</v>
          </cell>
          <cell r="AX125">
            <v>1.9999999999999991</v>
          </cell>
          <cell r="AY125">
            <v>1.9999999999999991</v>
          </cell>
          <cell r="AZ125">
            <v>24.186726659167604</v>
          </cell>
          <cell r="BA125">
            <v>0</v>
          </cell>
          <cell r="BB125">
            <v>0</v>
          </cell>
          <cell r="BC125">
            <v>59.786666666666612</v>
          </cell>
          <cell r="BD125">
            <v>67.411042944785265</v>
          </cell>
          <cell r="BE125">
            <v>80.98765432098763</v>
          </cell>
          <cell r="BF125">
            <v>102.88953488372101</v>
          </cell>
          <cell r="BG125">
            <v>218.92386612914797</v>
          </cell>
          <cell r="BH125">
            <v>0</v>
          </cell>
          <cell r="BI125">
            <v>0</v>
          </cell>
          <cell r="BJ125">
            <v>0</v>
          </cell>
          <cell r="BK125">
            <v>2.4353278761944699</v>
          </cell>
          <cell r="BL125">
            <v>0</v>
          </cell>
          <cell r="BM125">
            <v>0</v>
          </cell>
          <cell r="BN125">
            <v>1</v>
          </cell>
        </row>
        <row r="126">
          <cell r="A126">
            <v>233</v>
          </cell>
          <cell r="B126">
            <v>138117</v>
          </cell>
          <cell r="C126">
            <v>9352000</v>
          </cell>
          <cell r="D126" t="str">
            <v>Langer Primary Academy</v>
          </cell>
          <cell r="E126" t="str">
            <v>Primary</v>
          </cell>
          <cell r="F126" t="str">
            <v>Recoupment Academy</v>
          </cell>
          <cell r="G126">
            <v>1</v>
          </cell>
          <cell r="H126">
            <v>0</v>
          </cell>
          <cell r="I126">
            <v>0</v>
          </cell>
          <cell r="J126">
            <v>7</v>
          </cell>
          <cell r="K126">
            <v>0</v>
          </cell>
          <cell r="L126">
            <v>0</v>
          </cell>
          <cell r="M126">
            <v>0</v>
          </cell>
          <cell r="N126">
            <v>166</v>
          </cell>
          <cell r="O126">
            <v>166</v>
          </cell>
          <cell r="P126">
            <v>20</v>
          </cell>
          <cell r="Q126">
            <v>146</v>
          </cell>
          <cell r="R126">
            <v>0</v>
          </cell>
          <cell r="S126">
            <v>0</v>
          </cell>
          <cell r="T126">
            <v>0</v>
          </cell>
          <cell r="U126">
            <v>0</v>
          </cell>
          <cell r="V126">
            <v>0</v>
          </cell>
          <cell r="W126">
            <v>0</v>
          </cell>
          <cell r="X126">
            <v>0</v>
          </cell>
          <cell r="Y126">
            <v>0</v>
          </cell>
          <cell r="Z126">
            <v>166</v>
          </cell>
          <cell r="AA126">
            <v>23.714285714285715</v>
          </cell>
          <cell r="AB126">
            <v>36.999999999999957</v>
          </cell>
          <cell r="AC126">
            <v>60.363636363636367</v>
          </cell>
          <cell r="AD126">
            <v>0</v>
          </cell>
          <cell r="AE126">
            <v>0</v>
          </cell>
          <cell r="AF126">
            <v>55.670731707317138</v>
          </cell>
          <cell r="AG126">
            <v>19.231707317073109</v>
          </cell>
          <cell r="AH126">
            <v>6.0731707317073109</v>
          </cell>
          <cell r="AI126">
            <v>85.024390243902516</v>
          </cell>
          <cell r="AJ126">
            <v>0</v>
          </cell>
          <cell r="AK126">
            <v>0</v>
          </cell>
          <cell r="AL126">
            <v>0</v>
          </cell>
          <cell r="AM126">
            <v>0</v>
          </cell>
          <cell r="AN126">
            <v>0</v>
          </cell>
          <cell r="AO126">
            <v>0</v>
          </cell>
          <cell r="AP126">
            <v>0</v>
          </cell>
          <cell r="AQ126">
            <v>0</v>
          </cell>
          <cell r="AR126">
            <v>0</v>
          </cell>
          <cell r="AS126">
            <v>0</v>
          </cell>
          <cell r="AT126">
            <v>4.5479452054794516</v>
          </cell>
          <cell r="AU126">
            <v>9.0958904109589032</v>
          </cell>
          <cell r="AV126">
            <v>12.5068493150685</v>
          </cell>
          <cell r="AW126">
            <v>0</v>
          </cell>
          <cell r="AX126">
            <v>0</v>
          </cell>
          <cell r="AY126">
            <v>0</v>
          </cell>
          <cell r="AZ126">
            <v>0</v>
          </cell>
          <cell r="BA126">
            <v>67.906976744185982</v>
          </cell>
          <cell r="BB126">
            <v>77.209302325581319</v>
          </cell>
          <cell r="BC126">
            <v>0</v>
          </cell>
          <cell r="BD126">
            <v>0</v>
          </cell>
          <cell r="BE126">
            <v>0</v>
          </cell>
          <cell r="BF126">
            <v>0</v>
          </cell>
          <cell r="BG126">
            <v>0</v>
          </cell>
          <cell r="BH126">
            <v>16.400000000000073</v>
          </cell>
          <cell r="BI126">
            <v>0</v>
          </cell>
          <cell r="BJ126">
            <v>0.78174693088684999</v>
          </cell>
          <cell r="BK126">
            <v>0</v>
          </cell>
          <cell r="BL126">
            <v>0</v>
          </cell>
          <cell r="BM126">
            <v>1</v>
          </cell>
          <cell r="BN126">
            <v>0</v>
          </cell>
        </row>
        <row r="127">
          <cell r="A127">
            <v>262</v>
          </cell>
          <cell r="B127">
            <v>139803</v>
          </cell>
          <cell r="C127">
            <v>9352001</v>
          </cell>
          <cell r="D127" t="str">
            <v>Gusford Community Primary School</v>
          </cell>
          <cell r="E127" t="str">
            <v>Primary</v>
          </cell>
          <cell r="F127" t="str">
            <v>Recoupment Academy</v>
          </cell>
          <cell r="G127">
            <v>1</v>
          </cell>
          <cell r="H127">
            <v>0</v>
          </cell>
          <cell r="I127">
            <v>0</v>
          </cell>
          <cell r="J127">
            <v>7</v>
          </cell>
          <cell r="K127">
            <v>0</v>
          </cell>
          <cell r="L127">
            <v>0</v>
          </cell>
          <cell r="M127">
            <v>0</v>
          </cell>
          <cell r="N127">
            <v>580</v>
          </cell>
          <cell r="O127">
            <v>580</v>
          </cell>
          <cell r="P127">
            <v>68</v>
          </cell>
          <cell r="Q127">
            <v>512</v>
          </cell>
          <cell r="R127">
            <v>0</v>
          </cell>
          <cell r="S127">
            <v>0</v>
          </cell>
          <cell r="T127">
            <v>0</v>
          </cell>
          <cell r="U127">
            <v>0</v>
          </cell>
          <cell r="V127">
            <v>0</v>
          </cell>
          <cell r="W127">
            <v>0</v>
          </cell>
          <cell r="X127">
            <v>0</v>
          </cell>
          <cell r="Y127">
            <v>0</v>
          </cell>
          <cell r="Z127">
            <v>580</v>
          </cell>
          <cell r="AA127">
            <v>82.857142857142861</v>
          </cell>
          <cell r="AB127">
            <v>72.999999999999858</v>
          </cell>
          <cell r="AC127">
            <v>140.36974789915968</v>
          </cell>
          <cell r="AD127">
            <v>0</v>
          </cell>
          <cell r="AE127">
            <v>0</v>
          </cell>
          <cell r="AF127">
            <v>187.32297063903269</v>
          </cell>
          <cell r="AG127">
            <v>70.120898100172965</v>
          </cell>
          <cell r="AH127">
            <v>39.067357512953386</v>
          </cell>
          <cell r="AI127">
            <v>103.17789291882538</v>
          </cell>
          <cell r="AJ127">
            <v>81.139896373057113</v>
          </cell>
          <cell r="AK127">
            <v>99.170984455958418</v>
          </cell>
          <cell r="AL127">
            <v>0</v>
          </cell>
          <cell r="AM127">
            <v>0</v>
          </cell>
          <cell r="AN127">
            <v>0</v>
          </cell>
          <cell r="AO127">
            <v>0</v>
          </cell>
          <cell r="AP127">
            <v>0</v>
          </cell>
          <cell r="AQ127">
            <v>0</v>
          </cell>
          <cell r="AR127">
            <v>0</v>
          </cell>
          <cell r="AS127">
            <v>0</v>
          </cell>
          <cell r="AT127">
            <v>4.53125</v>
          </cell>
          <cell r="AU127">
            <v>11.328125</v>
          </cell>
          <cell r="AV127">
            <v>24.921875</v>
          </cell>
          <cell r="AW127">
            <v>0</v>
          </cell>
          <cell r="AX127">
            <v>0</v>
          </cell>
          <cell r="AY127">
            <v>0</v>
          </cell>
          <cell r="AZ127">
            <v>2.9243697478991599</v>
          </cell>
          <cell r="BA127">
            <v>201.69696969696972</v>
          </cell>
          <cell r="BB127">
            <v>228.4848484848485</v>
          </cell>
          <cell r="BC127">
            <v>0</v>
          </cell>
          <cell r="BD127">
            <v>0</v>
          </cell>
          <cell r="BE127">
            <v>0</v>
          </cell>
          <cell r="BF127">
            <v>0</v>
          </cell>
          <cell r="BG127">
            <v>0</v>
          </cell>
          <cell r="BH127">
            <v>0</v>
          </cell>
          <cell r="BI127">
            <v>0</v>
          </cell>
          <cell r="BJ127">
            <v>0.48256786559405901</v>
          </cell>
          <cell r="BK127">
            <v>0</v>
          </cell>
          <cell r="BL127">
            <v>0</v>
          </cell>
          <cell r="BM127">
            <v>1</v>
          </cell>
          <cell r="BN127">
            <v>0</v>
          </cell>
        </row>
        <row r="128">
          <cell r="A128">
            <v>411</v>
          </cell>
          <cell r="B128">
            <v>136316</v>
          </cell>
          <cell r="C128">
            <v>9352003</v>
          </cell>
          <cell r="D128" t="str">
            <v>Forest Academy</v>
          </cell>
          <cell r="E128" t="str">
            <v>Primary</v>
          </cell>
          <cell r="F128" t="str">
            <v>Recoupment Academy</v>
          </cell>
          <cell r="G128">
            <v>1</v>
          </cell>
          <cell r="H128">
            <v>0</v>
          </cell>
          <cell r="I128">
            <v>0</v>
          </cell>
          <cell r="J128">
            <v>7</v>
          </cell>
          <cell r="K128">
            <v>0</v>
          </cell>
          <cell r="L128">
            <v>0</v>
          </cell>
          <cell r="M128">
            <v>0</v>
          </cell>
          <cell r="N128">
            <v>344</v>
          </cell>
          <cell r="O128">
            <v>344</v>
          </cell>
          <cell r="P128">
            <v>56</v>
          </cell>
          <cell r="Q128">
            <v>288</v>
          </cell>
          <cell r="R128">
            <v>0</v>
          </cell>
          <cell r="S128">
            <v>0</v>
          </cell>
          <cell r="T128">
            <v>0</v>
          </cell>
          <cell r="U128">
            <v>0</v>
          </cell>
          <cell r="V128">
            <v>0</v>
          </cell>
          <cell r="W128">
            <v>0</v>
          </cell>
          <cell r="X128">
            <v>0</v>
          </cell>
          <cell r="Y128">
            <v>0</v>
          </cell>
          <cell r="Z128">
            <v>344</v>
          </cell>
          <cell r="AA128">
            <v>49.142857142857146</v>
          </cell>
          <cell r="AB128">
            <v>44.999999999999964</v>
          </cell>
          <cell r="AC128">
            <v>59.38095238095238</v>
          </cell>
          <cell r="AD128">
            <v>0</v>
          </cell>
          <cell r="AE128">
            <v>0</v>
          </cell>
          <cell r="AF128">
            <v>245.71428571428561</v>
          </cell>
          <cell r="AG128">
            <v>98.285714285714377</v>
          </cell>
          <cell r="AH128">
            <v>0</v>
          </cell>
          <cell r="AI128">
            <v>0</v>
          </cell>
          <cell r="AJ128">
            <v>0</v>
          </cell>
          <cell r="AK128">
            <v>0</v>
          </cell>
          <cell r="AL128">
            <v>0</v>
          </cell>
          <cell r="AM128">
            <v>0</v>
          </cell>
          <cell r="AN128">
            <v>0</v>
          </cell>
          <cell r="AO128">
            <v>0</v>
          </cell>
          <cell r="AP128">
            <v>0</v>
          </cell>
          <cell r="AQ128">
            <v>0</v>
          </cell>
          <cell r="AR128">
            <v>0</v>
          </cell>
          <cell r="AS128">
            <v>0</v>
          </cell>
          <cell r="AT128">
            <v>10.75</v>
          </cell>
          <cell r="AU128">
            <v>21.5</v>
          </cell>
          <cell r="AV128">
            <v>28.666666666666657</v>
          </cell>
          <cell r="AW128">
            <v>0</v>
          </cell>
          <cell r="AX128">
            <v>0</v>
          </cell>
          <cell r="AY128">
            <v>0</v>
          </cell>
          <cell r="AZ128">
            <v>1.0238095238095237</v>
          </cell>
          <cell r="BA128">
            <v>89.269372693726851</v>
          </cell>
          <cell r="BB128">
            <v>106.62730627306263</v>
          </cell>
          <cell r="BC128">
            <v>0</v>
          </cell>
          <cell r="BD128">
            <v>0</v>
          </cell>
          <cell r="BE128">
            <v>0</v>
          </cell>
          <cell r="BF128">
            <v>0</v>
          </cell>
          <cell r="BG128">
            <v>0</v>
          </cell>
          <cell r="BH128">
            <v>0</v>
          </cell>
          <cell r="BI128">
            <v>0</v>
          </cell>
          <cell r="BJ128">
            <v>0.72583274403409104</v>
          </cell>
          <cell r="BK128">
            <v>0</v>
          </cell>
          <cell r="BL128">
            <v>0</v>
          </cell>
          <cell r="BM128">
            <v>1</v>
          </cell>
          <cell r="BN128">
            <v>0</v>
          </cell>
        </row>
        <row r="129">
          <cell r="A129">
            <v>73</v>
          </cell>
          <cell r="B129">
            <v>139804</v>
          </cell>
          <cell r="C129">
            <v>9352006</v>
          </cell>
          <cell r="D129" t="str">
            <v>Westwood Primary School</v>
          </cell>
          <cell r="E129" t="str">
            <v>Primary</v>
          </cell>
          <cell r="F129" t="str">
            <v>Recoupment Academy</v>
          </cell>
          <cell r="G129">
            <v>1</v>
          </cell>
          <cell r="H129">
            <v>0</v>
          </cell>
          <cell r="I129">
            <v>0</v>
          </cell>
          <cell r="J129">
            <v>7</v>
          </cell>
          <cell r="K129">
            <v>0</v>
          </cell>
          <cell r="L129">
            <v>0</v>
          </cell>
          <cell r="M129">
            <v>0</v>
          </cell>
          <cell r="N129">
            <v>206</v>
          </cell>
          <cell r="O129">
            <v>206</v>
          </cell>
          <cell r="P129">
            <v>30</v>
          </cell>
          <cell r="Q129">
            <v>176</v>
          </cell>
          <cell r="R129">
            <v>0</v>
          </cell>
          <cell r="S129">
            <v>0</v>
          </cell>
          <cell r="T129">
            <v>0</v>
          </cell>
          <cell r="U129">
            <v>0</v>
          </cell>
          <cell r="V129">
            <v>0</v>
          </cell>
          <cell r="W129">
            <v>0</v>
          </cell>
          <cell r="X129">
            <v>0</v>
          </cell>
          <cell r="Y129">
            <v>0</v>
          </cell>
          <cell r="Z129">
            <v>206</v>
          </cell>
          <cell r="AA129">
            <v>29.428571428571427</v>
          </cell>
          <cell r="AB129">
            <v>70.999999999999943</v>
          </cell>
          <cell r="AC129">
            <v>100.53588516746412</v>
          </cell>
          <cell r="AD129">
            <v>0</v>
          </cell>
          <cell r="AE129">
            <v>0</v>
          </cell>
          <cell r="AF129">
            <v>50.00000000000005</v>
          </cell>
          <cell r="AG129">
            <v>46.99999999999995</v>
          </cell>
          <cell r="AH129">
            <v>5.0000000000000053</v>
          </cell>
          <cell r="AI129">
            <v>25.000000000000025</v>
          </cell>
          <cell r="AJ129">
            <v>28.999999999999957</v>
          </cell>
          <cell r="AK129">
            <v>49.000000000000021</v>
          </cell>
          <cell r="AL129">
            <v>0.999999999999999</v>
          </cell>
          <cell r="AM129">
            <v>0</v>
          </cell>
          <cell r="AN129">
            <v>0</v>
          </cell>
          <cell r="AO129">
            <v>0</v>
          </cell>
          <cell r="AP129">
            <v>0</v>
          </cell>
          <cell r="AQ129">
            <v>0</v>
          </cell>
          <cell r="AR129">
            <v>0</v>
          </cell>
          <cell r="AS129">
            <v>0</v>
          </cell>
          <cell r="AT129">
            <v>1.1704545454545452</v>
          </cell>
          <cell r="AU129">
            <v>4.6818181818181763</v>
          </cell>
          <cell r="AV129">
            <v>10.534090909090901</v>
          </cell>
          <cell r="AW129">
            <v>0</v>
          </cell>
          <cell r="AX129">
            <v>0</v>
          </cell>
          <cell r="AY129">
            <v>0</v>
          </cell>
          <cell r="AZ129">
            <v>0.98564593301435399</v>
          </cell>
          <cell r="BA129">
            <v>70.816568047337199</v>
          </cell>
          <cell r="BB129">
            <v>82.887573964496951</v>
          </cell>
          <cell r="BC129">
            <v>0</v>
          </cell>
          <cell r="BD129">
            <v>0</v>
          </cell>
          <cell r="BE129">
            <v>0</v>
          </cell>
          <cell r="BF129">
            <v>0</v>
          </cell>
          <cell r="BG129">
            <v>0</v>
          </cell>
          <cell r="BH129">
            <v>5.4000000000000616</v>
          </cell>
          <cell r="BI129">
            <v>0</v>
          </cell>
          <cell r="BJ129">
            <v>0.43076810085714301</v>
          </cell>
          <cell r="BK129">
            <v>0</v>
          </cell>
          <cell r="BL129">
            <v>0</v>
          </cell>
          <cell r="BM129">
            <v>1</v>
          </cell>
          <cell r="BN129">
            <v>0</v>
          </cell>
        </row>
        <row r="130">
          <cell r="A130">
            <v>453</v>
          </cell>
          <cell r="B130">
            <v>140044</v>
          </cell>
          <cell r="C130">
            <v>9352010</v>
          </cell>
          <cell r="D130" t="str">
            <v>Westfield Primary Academy</v>
          </cell>
          <cell r="E130" t="str">
            <v>Primary</v>
          </cell>
          <cell r="F130" t="str">
            <v>Recoupment Academy</v>
          </cell>
          <cell r="G130">
            <v>1</v>
          </cell>
          <cell r="H130">
            <v>0</v>
          </cell>
          <cell r="I130">
            <v>0</v>
          </cell>
          <cell r="J130">
            <v>7</v>
          </cell>
          <cell r="K130">
            <v>0</v>
          </cell>
          <cell r="L130">
            <v>0</v>
          </cell>
          <cell r="M130">
            <v>0</v>
          </cell>
          <cell r="N130">
            <v>399</v>
          </cell>
          <cell r="O130">
            <v>399</v>
          </cell>
          <cell r="P130">
            <v>49</v>
          </cell>
          <cell r="Q130">
            <v>350</v>
          </cell>
          <cell r="R130">
            <v>0</v>
          </cell>
          <cell r="S130">
            <v>0</v>
          </cell>
          <cell r="T130">
            <v>0</v>
          </cell>
          <cell r="U130">
            <v>0</v>
          </cell>
          <cell r="V130">
            <v>0</v>
          </cell>
          <cell r="W130">
            <v>0</v>
          </cell>
          <cell r="X130">
            <v>0</v>
          </cell>
          <cell r="Y130">
            <v>0</v>
          </cell>
          <cell r="Z130">
            <v>399</v>
          </cell>
          <cell r="AA130">
            <v>57</v>
          </cell>
          <cell r="AB130">
            <v>55.999999999999822</v>
          </cell>
          <cell r="AC130">
            <v>77.288135593220332</v>
          </cell>
          <cell r="AD130">
            <v>0</v>
          </cell>
          <cell r="AE130">
            <v>0</v>
          </cell>
          <cell r="AF130">
            <v>363.00000000000017</v>
          </cell>
          <cell r="AG130">
            <v>29.999999999999986</v>
          </cell>
          <cell r="AH130">
            <v>5.9999999999999973</v>
          </cell>
          <cell r="AI130">
            <v>0</v>
          </cell>
          <cell r="AJ130">
            <v>0</v>
          </cell>
          <cell r="AK130">
            <v>0</v>
          </cell>
          <cell r="AL130">
            <v>0</v>
          </cell>
          <cell r="AM130">
            <v>0</v>
          </cell>
          <cell r="AN130">
            <v>0</v>
          </cell>
          <cell r="AO130">
            <v>0</v>
          </cell>
          <cell r="AP130">
            <v>0</v>
          </cell>
          <cell r="AQ130">
            <v>0</v>
          </cell>
          <cell r="AR130">
            <v>0</v>
          </cell>
          <cell r="AS130">
            <v>0</v>
          </cell>
          <cell r="AT130">
            <v>12.53999999999999</v>
          </cell>
          <cell r="AU130">
            <v>23.939999999999998</v>
          </cell>
          <cell r="AV130">
            <v>35.340000000000011</v>
          </cell>
          <cell r="AW130">
            <v>0</v>
          </cell>
          <cell r="AX130">
            <v>0</v>
          </cell>
          <cell r="AY130">
            <v>0</v>
          </cell>
          <cell r="AZ130">
            <v>0</v>
          </cell>
          <cell r="BA130">
            <v>132.93768545994055</v>
          </cell>
          <cell r="BB130">
            <v>151.54896142433225</v>
          </cell>
          <cell r="BC130">
            <v>0</v>
          </cell>
          <cell r="BD130">
            <v>0</v>
          </cell>
          <cell r="BE130">
            <v>0</v>
          </cell>
          <cell r="BF130">
            <v>0</v>
          </cell>
          <cell r="BG130">
            <v>0</v>
          </cell>
          <cell r="BH130">
            <v>0</v>
          </cell>
          <cell r="BI130">
            <v>0</v>
          </cell>
          <cell r="BJ130">
            <v>0.47004149902597397</v>
          </cell>
          <cell r="BK130">
            <v>0</v>
          </cell>
          <cell r="BL130">
            <v>0</v>
          </cell>
          <cell r="BM130">
            <v>1</v>
          </cell>
          <cell r="BN130">
            <v>0</v>
          </cell>
        </row>
        <row r="131">
          <cell r="A131">
            <v>61</v>
          </cell>
          <cell r="B131">
            <v>140573</v>
          </cell>
          <cell r="C131">
            <v>9352014</v>
          </cell>
          <cell r="D131" t="str">
            <v>Red Oak Primary School</v>
          </cell>
          <cell r="E131" t="str">
            <v>Primary</v>
          </cell>
          <cell r="F131" t="str">
            <v>Recoupment Academy</v>
          </cell>
          <cell r="G131">
            <v>1</v>
          </cell>
          <cell r="H131">
            <v>0</v>
          </cell>
          <cell r="I131">
            <v>0</v>
          </cell>
          <cell r="J131">
            <v>7</v>
          </cell>
          <cell r="K131">
            <v>0</v>
          </cell>
          <cell r="L131">
            <v>0</v>
          </cell>
          <cell r="M131">
            <v>0</v>
          </cell>
          <cell r="N131">
            <v>396</v>
          </cell>
          <cell r="O131">
            <v>396</v>
          </cell>
          <cell r="P131">
            <v>54</v>
          </cell>
          <cell r="Q131">
            <v>342</v>
          </cell>
          <cell r="R131">
            <v>0</v>
          </cell>
          <cell r="S131">
            <v>0</v>
          </cell>
          <cell r="T131">
            <v>0</v>
          </cell>
          <cell r="U131">
            <v>0</v>
          </cell>
          <cell r="V131">
            <v>0</v>
          </cell>
          <cell r="W131">
            <v>0</v>
          </cell>
          <cell r="X131">
            <v>0</v>
          </cell>
          <cell r="Y131">
            <v>0</v>
          </cell>
          <cell r="Z131">
            <v>396</v>
          </cell>
          <cell r="AA131">
            <v>56.571428571428569</v>
          </cell>
          <cell r="AB131">
            <v>165.00000000000014</v>
          </cell>
          <cell r="AC131">
            <v>201.97989949748745</v>
          </cell>
          <cell r="AD131">
            <v>0</v>
          </cell>
          <cell r="AE131">
            <v>0</v>
          </cell>
          <cell r="AF131">
            <v>20.999999999999986</v>
          </cell>
          <cell r="AG131">
            <v>85.999999999999929</v>
          </cell>
          <cell r="AH131">
            <v>8.9999999999999893</v>
          </cell>
          <cell r="AI131">
            <v>59.000000000000007</v>
          </cell>
          <cell r="AJ131">
            <v>121.00000000000018</v>
          </cell>
          <cell r="AK131">
            <v>93.000000000000057</v>
          </cell>
          <cell r="AL131">
            <v>7.0000000000000098</v>
          </cell>
          <cell r="AM131">
            <v>0</v>
          </cell>
          <cell r="AN131">
            <v>0</v>
          </cell>
          <cell r="AO131">
            <v>0</v>
          </cell>
          <cell r="AP131">
            <v>0</v>
          </cell>
          <cell r="AQ131">
            <v>0</v>
          </cell>
          <cell r="AR131">
            <v>0</v>
          </cell>
          <cell r="AS131">
            <v>0</v>
          </cell>
          <cell r="AT131">
            <v>3.4736842105263142</v>
          </cell>
          <cell r="AU131">
            <v>6.9473684210526283</v>
          </cell>
          <cell r="AV131">
            <v>13.894736842105257</v>
          </cell>
          <cell r="AW131">
            <v>0</v>
          </cell>
          <cell r="AX131">
            <v>0</v>
          </cell>
          <cell r="AY131">
            <v>0</v>
          </cell>
          <cell r="AZ131">
            <v>3.9798994974874371</v>
          </cell>
          <cell r="BA131">
            <v>139.10091743119253</v>
          </cell>
          <cell r="BB131">
            <v>161.06422018348607</v>
          </cell>
          <cell r="BC131">
            <v>0</v>
          </cell>
          <cell r="BD131">
            <v>0</v>
          </cell>
          <cell r="BE131">
            <v>0</v>
          </cell>
          <cell r="BF131">
            <v>0</v>
          </cell>
          <cell r="BG131">
            <v>0</v>
          </cell>
          <cell r="BH131">
            <v>16.399999999999832</v>
          </cell>
          <cell r="BI131">
            <v>0</v>
          </cell>
          <cell r="BJ131">
            <v>0.33109253888888901</v>
          </cell>
          <cell r="BK131">
            <v>0</v>
          </cell>
          <cell r="BL131">
            <v>0</v>
          </cell>
          <cell r="BM131">
            <v>1</v>
          </cell>
          <cell r="BN131">
            <v>0</v>
          </cell>
        </row>
        <row r="132">
          <cell r="A132">
            <v>292</v>
          </cell>
          <cell r="B132">
            <v>140822</v>
          </cell>
          <cell r="C132">
            <v>9352017</v>
          </cell>
          <cell r="D132" t="str">
            <v>Sidegate Primary School</v>
          </cell>
          <cell r="E132" t="str">
            <v>Primary</v>
          </cell>
          <cell r="F132" t="str">
            <v>Recoupment Academy</v>
          </cell>
          <cell r="G132">
            <v>1</v>
          </cell>
          <cell r="H132">
            <v>0</v>
          </cell>
          <cell r="I132">
            <v>0</v>
          </cell>
          <cell r="J132">
            <v>7</v>
          </cell>
          <cell r="K132">
            <v>0</v>
          </cell>
          <cell r="L132">
            <v>0</v>
          </cell>
          <cell r="M132">
            <v>0</v>
          </cell>
          <cell r="N132">
            <v>653</v>
          </cell>
          <cell r="O132">
            <v>653</v>
          </cell>
          <cell r="P132">
            <v>90</v>
          </cell>
          <cell r="Q132">
            <v>563</v>
          </cell>
          <cell r="R132">
            <v>0</v>
          </cell>
          <cell r="S132">
            <v>0</v>
          </cell>
          <cell r="T132">
            <v>0</v>
          </cell>
          <cell r="U132">
            <v>0</v>
          </cell>
          <cell r="V132">
            <v>0</v>
          </cell>
          <cell r="W132">
            <v>0</v>
          </cell>
          <cell r="X132">
            <v>0</v>
          </cell>
          <cell r="Y132">
            <v>0</v>
          </cell>
          <cell r="Z132">
            <v>653</v>
          </cell>
          <cell r="AA132">
            <v>93.285714285714292</v>
          </cell>
          <cell r="AB132">
            <v>43.000000000000007</v>
          </cell>
          <cell r="AC132">
            <v>93.862442040185471</v>
          </cell>
          <cell r="AD132">
            <v>0</v>
          </cell>
          <cell r="AE132">
            <v>0</v>
          </cell>
          <cell r="AF132">
            <v>587.80030721966193</v>
          </cell>
          <cell r="AG132">
            <v>35.10752688172046</v>
          </cell>
          <cell r="AH132">
            <v>12.036866359447002</v>
          </cell>
          <cell r="AI132">
            <v>11.033794162826393</v>
          </cell>
          <cell r="AJ132">
            <v>7.0215053763440789</v>
          </cell>
          <cell r="AK132">
            <v>0</v>
          </cell>
          <cell r="AL132">
            <v>0</v>
          </cell>
          <cell r="AM132">
            <v>0</v>
          </cell>
          <cell r="AN132">
            <v>0</v>
          </cell>
          <cell r="AO132">
            <v>0</v>
          </cell>
          <cell r="AP132">
            <v>0</v>
          </cell>
          <cell r="AQ132">
            <v>0</v>
          </cell>
          <cell r="AR132">
            <v>0</v>
          </cell>
          <cell r="AS132">
            <v>0</v>
          </cell>
          <cell r="AT132">
            <v>24.357015985790387</v>
          </cell>
          <cell r="AU132">
            <v>46.394316163410316</v>
          </cell>
          <cell r="AV132">
            <v>63.792184724689186</v>
          </cell>
          <cell r="AW132">
            <v>0</v>
          </cell>
          <cell r="AX132">
            <v>0</v>
          </cell>
          <cell r="AY132">
            <v>0</v>
          </cell>
          <cell r="AZ132">
            <v>1.009273570324575</v>
          </cell>
          <cell r="BA132">
            <v>206.25794392523372</v>
          </cell>
          <cell r="BB132">
            <v>239.22990654205614</v>
          </cell>
          <cell r="BC132">
            <v>0</v>
          </cell>
          <cell r="BD132">
            <v>0</v>
          </cell>
          <cell r="BE132">
            <v>0</v>
          </cell>
          <cell r="BF132">
            <v>0</v>
          </cell>
          <cell r="BG132">
            <v>0</v>
          </cell>
          <cell r="BH132">
            <v>0</v>
          </cell>
          <cell r="BI132">
            <v>0</v>
          </cell>
          <cell r="BJ132">
            <v>0.43076260061538502</v>
          </cell>
          <cell r="BK132">
            <v>0</v>
          </cell>
          <cell r="BL132">
            <v>0</v>
          </cell>
          <cell r="BM132">
            <v>1</v>
          </cell>
          <cell r="BN132">
            <v>0</v>
          </cell>
        </row>
        <row r="133">
          <cell r="A133">
            <v>484</v>
          </cell>
          <cell r="B133">
            <v>142993</v>
          </cell>
          <cell r="C133">
            <v>9352022</v>
          </cell>
          <cell r="D133" t="str">
            <v>Laureate Primary Academy</v>
          </cell>
          <cell r="E133" t="str">
            <v>Primary</v>
          </cell>
          <cell r="F133" t="str">
            <v>Recoupment Academy</v>
          </cell>
          <cell r="G133">
            <v>1</v>
          </cell>
          <cell r="H133">
            <v>0</v>
          </cell>
          <cell r="I133">
            <v>0</v>
          </cell>
          <cell r="J133">
            <v>7</v>
          </cell>
          <cell r="K133">
            <v>0</v>
          </cell>
          <cell r="L133">
            <v>0</v>
          </cell>
          <cell r="M133">
            <v>0</v>
          </cell>
          <cell r="N133">
            <v>239</v>
          </cell>
          <cell r="O133">
            <v>239</v>
          </cell>
          <cell r="P133">
            <v>30</v>
          </cell>
          <cell r="Q133">
            <v>209</v>
          </cell>
          <cell r="R133">
            <v>0</v>
          </cell>
          <cell r="S133">
            <v>0</v>
          </cell>
          <cell r="T133">
            <v>0</v>
          </cell>
          <cell r="U133">
            <v>0</v>
          </cell>
          <cell r="V133">
            <v>0</v>
          </cell>
          <cell r="W133">
            <v>0</v>
          </cell>
          <cell r="X133">
            <v>0</v>
          </cell>
          <cell r="Y133">
            <v>0</v>
          </cell>
          <cell r="Z133">
            <v>239</v>
          </cell>
          <cell r="AA133">
            <v>34.142857142857146</v>
          </cell>
          <cell r="AB133">
            <v>27.999999999999961</v>
          </cell>
          <cell r="AC133">
            <v>57.045267489711932</v>
          </cell>
          <cell r="AD133">
            <v>0</v>
          </cell>
          <cell r="AE133">
            <v>0</v>
          </cell>
          <cell r="AF133">
            <v>211.00000000000003</v>
          </cell>
          <cell r="AG133">
            <v>25.999999999999979</v>
          </cell>
          <cell r="AH133">
            <v>0</v>
          </cell>
          <cell r="AI133">
            <v>1.9999999999999989</v>
          </cell>
          <cell r="AJ133">
            <v>0</v>
          </cell>
          <cell r="AK133">
            <v>0</v>
          </cell>
          <cell r="AL133">
            <v>0</v>
          </cell>
          <cell r="AM133">
            <v>0</v>
          </cell>
          <cell r="AN133">
            <v>0</v>
          </cell>
          <cell r="AO133">
            <v>0</v>
          </cell>
          <cell r="AP133">
            <v>0</v>
          </cell>
          <cell r="AQ133">
            <v>0</v>
          </cell>
          <cell r="AR133">
            <v>0</v>
          </cell>
          <cell r="AS133">
            <v>0</v>
          </cell>
          <cell r="AT133">
            <v>21.727272727272723</v>
          </cell>
          <cell r="AU133">
            <v>48.028708133971278</v>
          </cell>
          <cell r="AV133">
            <v>60.60765550239222</v>
          </cell>
          <cell r="AW133">
            <v>0</v>
          </cell>
          <cell r="AX133">
            <v>0</v>
          </cell>
          <cell r="AY133">
            <v>0</v>
          </cell>
          <cell r="AZ133">
            <v>0.98353909465020584</v>
          </cell>
          <cell r="BA133">
            <v>81.340540540540502</v>
          </cell>
          <cell r="BB133">
            <v>93.016216216216165</v>
          </cell>
          <cell r="BC133">
            <v>0</v>
          </cell>
          <cell r="BD133">
            <v>0</v>
          </cell>
          <cell r="BE133">
            <v>0</v>
          </cell>
          <cell r="BF133">
            <v>0</v>
          </cell>
          <cell r="BG133">
            <v>0</v>
          </cell>
          <cell r="BH133">
            <v>2.099999999999977</v>
          </cell>
          <cell r="BI133">
            <v>0</v>
          </cell>
          <cell r="BJ133">
            <v>0.68755899491018002</v>
          </cell>
          <cell r="BK133">
            <v>0</v>
          </cell>
          <cell r="BL133">
            <v>0</v>
          </cell>
          <cell r="BM133">
            <v>1</v>
          </cell>
          <cell r="BN133">
            <v>0</v>
          </cell>
        </row>
        <row r="134">
          <cell r="A134">
            <v>77</v>
          </cell>
          <cell r="B134">
            <v>140823</v>
          </cell>
          <cell r="C134">
            <v>9352025</v>
          </cell>
          <cell r="D134" t="str">
            <v>Grove Primary School</v>
          </cell>
          <cell r="E134" t="str">
            <v>Primary</v>
          </cell>
          <cell r="F134" t="str">
            <v>Recoupment Academy</v>
          </cell>
          <cell r="G134">
            <v>1</v>
          </cell>
          <cell r="H134">
            <v>0</v>
          </cell>
          <cell r="I134">
            <v>0</v>
          </cell>
          <cell r="J134">
            <v>7</v>
          </cell>
          <cell r="K134">
            <v>0</v>
          </cell>
          <cell r="L134">
            <v>0</v>
          </cell>
          <cell r="M134">
            <v>0</v>
          </cell>
          <cell r="N134">
            <v>300</v>
          </cell>
          <cell r="O134">
            <v>300</v>
          </cell>
          <cell r="P134">
            <v>45</v>
          </cell>
          <cell r="Q134">
            <v>255</v>
          </cell>
          <cell r="R134">
            <v>0</v>
          </cell>
          <cell r="S134">
            <v>0</v>
          </cell>
          <cell r="T134">
            <v>0</v>
          </cell>
          <cell r="U134">
            <v>0</v>
          </cell>
          <cell r="V134">
            <v>0</v>
          </cell>
          <cell r="W134">
            <v>0</v>
          </cell>
          <cell r="X134">
            <v>0</v>
          </cell>
          <cell r="Y134">
            <v>0</v>
          </cell>
          <cell r="Z134">
            <v>300</v>
          </cell>
          <cell r="AA134">
            <v>42.857142857142854</v>
          </cell>
          <cell r="AB134">
            <v>57.999999999999901</v>
          </cell>
          <cell r="AC134">
            <v>65.217391304347828</v>
          </cell>
          <cell r="AD134">
            <v>0</v>
          </cell>
          <cell r="AE134">
            <v>0</v>
          </cell>
          <cell r="AF134">
            <v>174.16107382550339</v>
          </cell>
          <cell r="AG134">
            <v>19.1275167785235</v>
          </cell>
          <cell r="AH134">
            <v>0</v>
          </cell>
          <cell r="AI134">
            <v>89.597315436241502</v>
          </cell>
          <cell r="AJ134">
            <v>6.0402684563758502</v>
          </cell>
          <cell r="AK134">
            <v>8.0536912751677807</v>
          </cell>
          <cell r="AL134">
            <v>3.02013422818791</v>
          </cell>
          <cell r="AM134">
            <v>0</v>
          </cell>
          <cell r="AN134">
            <v>0</v>
          </cell>
          <cell r="AO134">
            <v>0</v>
          </cell>
          <cell r="AP134">
            <v>0</v>
          </cell>
          <cell r="AQ134">
            <v>0</v>
          </cell>
          <cell r="AR134">
            <v>0</v>
          </cell>
          <cell r="AS134">
            <v>0</v>
          </cell>
          <cell r="AT134">
            <v>0</v>
          </cell>
          <cell r="AU134">
            <v>1.1764705882352942</v>
          </cell>
          <cell r="AV134">
            <v>1.1764705882352942</v>
          </cell>
          <cell r="AW134">
            <v>0</v>
          </cell>
          <cell r="AX134">
            <v>0</v>
          </cell>
          <cell r="AY134">
            <v>0</v>
          </cell>
          <cell r="AZ134">
            <v>0</v>
          </cell>
          <cell r="BA134">
            <v>94.743083003952677</v>
          </cell>
          <cell r="BB134">
            <v>111.4624505928855</v>
          </cell>
          <cell r="BC134">
            <v>0</v>
          </cell>
          <cell r="BD134">
            <v>0</v>
          </cell>
          <cell r="BE134">
            <v>0</v>
          </cell>
          <cell r="BF134">
            <v>0</v>
          </cell>
          <cell r="BG134">
            <v>0</v>
          </cell>
          <cell r="BH134">
            <v>0</v>
          </cell>
          <cell r="BI134">
            <v>0</v>
          </cell>
          <cell r="BJ134">
            <v>0.73106460644418902</v>
          </cell>
          <cell r="BK134">
            <v>0</v>
          </cell>
          <cell r="BL134">
            <v>0</v>
          </cell>
          <cell r="BM134">
            <v>1</v>
          </cell>
          <cell r="BN134">
            <v>0</v>
          </cell>
        </row>
        <row r="135">
          <cell r="A135">
            <v>267</v>
          </cell>
          <cell r="B135">
            <v>140887</v>
          </cell>
          <cell r="C135">
            <v>9352027</v>
          </cell>
          <cell r="D135" t="str">
            <v>Hillside Primary School</v>
          </cell>
          <cell r="E135" t="str">
            <v>Primary</v>
          </cell>
          <cell r="F135" t="str">
            <v>Recoupment Academy</v>
          </cell>
          <cell r="G135">
            <v>1</v>
          </cell>
          <cell r="H135">
            <v>0</v>
          </cell>
          <cell r="I135">
            <v>0</v>
          </cell>
          <cell r="J135">
            <v>7</v>
          </cell>
          <cell r="K135">
            <v>0</v>
          </cell>
          <cell r="L135">
            <v>0</v>
          </cell>
          <cell r="M135">
            <v>0</v>
          </cell>
          <cell r="N135">
            <v>552</v>
          </cell>
          <cell r="O135">
            <v>552</v>
          </cell>
          <cell r="P135">
            <v>87</v>
          </cell>
          <cell r="Q135">
            <v>465</v>
          </cell>
          <cell r="R135">
            <v>0</v>
          </cell>
          <cell r="S135">
            <v>0</v>
          </cell>
          <cell r="T135">
            <v>0</v>
          </cell>
          <cell r="U135">
            <v>0</v>
          </cell>
          <cell r="V135">
            <v>0</v>
          </cell>
          <cell r="W135">
            <v>0</v>
          </cell>
          <cell r="X135">
            <v>0</v>
          </cell>
          <cell r="Y135">
            <v>0</v>
          </cell>
          <cell r="Z135">
            <v>552</v>
          </cell>
          <cell r="AA135">
            <v>78.857142857142861</v>
          </cell>
          <cell r="AB135">
            <v>90.000000000000242</v>
          </cell>
          <cell r="AC135">
            <v>186.03314917127074</v>
          </cell>
          <cell r="AD135">
            <v>0</v>
          </cell>
          <cell r="AE135">
            <v>0</v>
          </cell>
          <cell r="AF135">
            <v>78.141560798547886</v>
          </cell>
          <cell r="AG135">
            <v>17.030852994555353</v>
          </cell>
          <cell r="AH135">
            <v>145.26315789473676</v>
          </cell>
          <cell r="AI135">
            <v>118.21415607985458</v>
          </cell>
          <cell r="AJ135">
            <v>167.30308529945532</v>
          </cell>
          <cell r="AK135">
            <v>15.027223230489991</v>
          </cell>
          <cell r="AL135">
            <v>11.019963702359323</v>
          </cell>
          <cell r="AM135">
            <v>0</v>
          </cell>
          <cell r="AN135">
            <v>0</v>
          </cell>
          <cell r="AO135">
            <v>0</v>
          </cell>
          <cell r="AP135">
            <v>0</v>
          </cell>
          <cell r="AQ135">
            <v>0</v>
          </cell>
          <cell r="AR135">
            <v>0</v>
          </cell>
          <cell r="AS135">
            <v>0</v>
          </cell>
          <cell r="AT135">
            <v>89.032258064516029</v>
          </cell>
          <cell r="AU135">
            <v>146.01290322580644</v>
          </cell>
          <cell r="AV135">
            <v>210.1161290322583</v>
          </cell>
          <cell r="AW135">
            <v>0</v>
          </cell>
          <cell r="AX135">
            <v>0</v>
          </cell>
          <cell r="AY135">
            <v>0</v>
          </cell>
          <cell r="AZ135">
            <v>2.0331491712707184</v>
          </cell>
          <cell r="BA135">
            <v>208.53760445682443</v>
          </cell>
          <cell r="BB135">
            <v>247.55431754874644</v>
          </cell>
          <cell r="BC135">
            <v>0</v>
          </cell>
          <cell r="BD135">
            <v>0</v>
          </cell>
          <cell r="BE135">
            <v>0</v>
          </cell>
          <cell r="BF135">
            <v>0</v>
          </cell>
          <cell r="BG135">
            <v>0</v>
          </cell>
          <cell r="BH135">
            <v>48.799999999999848</v>
          </cell>
          <cell r="BI135">
            <v>0</v>
          </cell>
          <cell r="BJ135">
            <v>0.51866420330827101</v>
          </cell>
          <cell r="BK135">
            <v>0</v>
          </cell>
          <cell r="BL135">
            <v>0</v>
          </cell>
          <cell r="BM135">
            <v>1</v>
          </cell>
          <cell r="BN135">
            <v>0</v>
          </cell>
        </row>
        <row r="136">
          <cell r="A136">
            <v>423</v>
          </cell>
          <cell r="B136">
            <v>140998</v>
          </cell>
          <cell r="C136">
            <v>9352029</v>
          </cell>
          <cell r="D136" t="str">
            <v>Tollgate Primary School</v>
          </cell>
          <cell r="E136" t="str">
            <v>Primary</v>
          </cell>
          <cell r="F136" t="str">
            <v>Recoupment Academy</v>
          </cell>
          <cell r="G136">
            <v>1</v>
          </cell>
          <cell r="H136">
            <v>0</v>
          </cell>
          <cell r="I136">
            <v>0</v>
          </cell>
          <cell r="J136">
            <v>5</v>
          </cell>
          <cell r="K136">
            <v>0</v>
          </cell>
          <cell r="L136">
            <v>0</v>
          </cell>
          <cell r="M136">
            <v>0</v>
          </cell>
          <cell r="N136">
            <v>255</v>
          </cell>
          <cell r="O136">
            <v>255</v>
          </cell>
          <cell r="P136">
            <v>50</v>
          </cell>
          <cell r="Q136">
            <v>205</v>
          </cell>
          <cell r="R136">
            <v>0</v>
          </cell>
          <cell r="S136">
            <v>0</v>
          </cell>
          <cell r="T136">
            <v>0</v>
          </cell>
          <cell r="U136">
            <v>0</v>
          </cell>
          <cell r="V136">
            <v>0</v>
          </cell>
          <cell r="W136">
            <v>0</v>
          </cell>
          <cell r="X136">
            <v>0</v>
          </cell>
          <cell r="Y136">
            <v>0</v>
          </cell>
          <cell r="Z136">
            <v>255</v>
          </cell>
          <cell r="AA136">
            <v>51</v>
          </cell>
          <cell r="AB136">
            <v>54.000000000000014</v>
          </cell>
          <cell r="AC136">
            <v>68.28451882845188</v>
          </cell>
          <cell r="AD136">
            <v>0</v>
          </cell>
          <cell r="AE136">
            <v>0</v>
          </cell>
          <cell r="AF136">
            <v>96.758893280632535</v>
          </cell>
          <cell r="AG136">
            <v>116.91699604743081</v>
          </cell>
          <cell r="AH136">
            <v>3.0237154150197569</v>
          </cell>
          <cell r="AI136">
            <v>38.300395256916985</v>
          </cell>
          <cell r="AJ136">
            <v>0</v>
          </cell>
          <cell r="AK136">
            <v>0</v>
          </cell>
          <cell r="AL136">
            <v>0</v>
          </cell>
          <cell r="AM136">
            <v>0</v>
          </cell>
          <cell r="AN136">
            <v>0</v>
          </cell>
          <cell r="AO136">
            <v>0</v>
          </cell>
          <cell r="AP136">
            <v>0</v>
          </cell>
          <cell r="AQ136">
            <v>0</v>
          </cell>
          <cell r="AR136">
            <v>0</v>
          </cell>
          <cell r="AS136">
            <v>0</v>
          </cell>
          <cell r="AT136">
            <v>6.2195121951219452</v>
          </cell>
          <cell r="AU136">
            <v>11.195121951219502</v>
          </cell>
          <cell r="AV136">
            <v>13.682926829268304</v>
          </cell>
          <cell r="AW136">
            <v>0</v>
          </cell>
          <cell r="AX136">
            <v>0</v>
          </cell>
          <cell r="AY136">
            <v>0</v>
          </cell>
          <cell r="AZ136">
            <v>1.0669456066945606</v>
          </cell>
          <cell r="BA136">
            <v>78.291457286432063</v>
          </cell>
          <cell r="BB136">
            <v>97.386934673366724</v>
          </cell>
          <cell r="BC136">
            <v>0</v>
          </cell>
          <cell r="BD136">
            <v>0</v>
          </cell>
          <cell r="BE136">
            <v>0</v>
          </cell>
          <cell r="BF136">
            <v>0</v>
          </cell>
          <cell r="BG136">
            <v>0</v>
          </cell>
          <cell r="BH136">
            <v>3.4999999999998885</v>
          </cell>
          <cell r="BI136">
            <v>0</v>
          </cell>
          <cell r="BJ136">
            <v>0.67538561229235905</v>
          </cell>
          <cell r="BK136">
            <v>0</v>
          </cell>
          <cell r="BL136">
            <v>0</v>
          </cell>
          <cell r="BM136">
            <v>1</v>
          </cell>
          <cell r="BN136">
            <v>0</v>
          </cell>
        </row>
        <row r="137">
          <cell r="A137">
            <v>521</v>
          </cell>
          <cell r="B137">
            <v>142995</v>
          </cell>
          <cell r="C137">
            <v>9352030</v>
          </cell>
          <cell r="D137" t="str">
            <v>Wickhambrook Primary Academy</v>
          </cell>
          <cell r="E137" t="str">
            <v>Primary</v>
          </cell>
          <cell r="F137" t="str">
            <v>Recoupment Academy</v>
          </cell>
          <cell r="G137">
            <v>1</v>
          </cell>
          <cell r="H137">
            <v>0</v>
          </cell>
          <cell r="I137">
            <v>0</v>
          </cell>
          <cell r="J137">
            <v>7</v>
          </cell>
          <cell r="K137">
            <v>0</v>
          </cell>
          <cell r="L137">
            <v>0</v>
          </cell>
          <cell r="M137">
            <v>0</v>
          </cell>
          <cell r="N137">
            <v>164</v>
          </cell>
          <cell r="O137">
            <v>164</v>
          </cell>
          <cell r="P137">
            <v>22</v>
          </cell>
          <cell r="Q137">
            <v>142</v>
          </cell>
          <cell r="R137">
            <v>0</v>
          </cell>
          <cell r="S137">
            <v>0</v>
          </cell>
          <cell r="T137">
            <v>0</v>
          </cell>
          <cell r="U137">
            <v>0</v>
          </cell>
          <cell r="V137">
            <v>0</v>
          </cell>
          <cell r="W137">
            <v>0</v>
          </cell>
          <cell r="X137">
            <v>0</v>
          </cell>
          <cell r="Y137">
            <v>0</v>
          </cell>
          <cell r="Z137">
            <v>164</v>
          </cell>
          <cell r="AA137">
            <v>23.428571428571427</v>
          </cell>
          <cell r="AB137">
            <v>14.000000000000004</v>
          </cell>
          <cell r="AC137">
            <v>14.000000000000004</v>
          </cell>
          <cell r="AD137">
            <v>0</v>
          </cell>
          <cell r="AE137">
            <v>0</v>
          </cell>
          <cell r="AF137">
            <v>162.99999999999997</v>
          </cell>
          <cell r="AG137">
            <v>1.0000000000000007</v>
          </cell>
          <cell r="AH137">
            <v>0</v>
          </cell>
          <cell r="AI137">
            <v>0</v>
          </cell>
          <cell r="AJ137">
            <v>0</v>
          </cell>
          <cell r="AK137">
            <v>0</v>
          </cell>
          <cell r="AL137">
            <v>0</v>
          </cell>
          <cell r="AM137">
            <v>0</v>
          </cell>
          <cell r="AN137">
            <v>0</v>
          </cell>
          <cell r="AO137">
            <v>0</v>
          </cell>
          <cell r="AP137">
            <v>0</v>
          </cell>
          <cell r="AQ137">
            <v>0</v>
          </cell>
          <cell r="AR137">
            <v>0</v>
          </cell>
          <cell r="AS137">
            <v>0</v>
          </cell>
          <cell r="AT137">
            <v>2.3098591549295739</v>
          </cell>
          <cell r="AU137">
            <v>3.4647887323943691</v>
          </cell>
          <cell r="AV137">
            <v>3.4647887323943691</v>
          </cell>
          <cell r="AW137">
            <v>0</v>
          </cell>
          <cell r="AX137">
            <v>0</v>
          </cell>
          <cell r="AY137">
            <v>0</v>
          </cell>
          <cell r="AZ137">
            <v>0.95348837209302328</v>
          </cell>
          <cell r="BA137">
            <v>45.567164179104523</v>
          </cell>
          <cell r="BB137">
            <v>52.626865671641845</v>
          </cell>
          <cell r="BC137">
            <v>0</v>
          </cell>
          <cell r="BD137">
            <v>0</v>
          </cell>
          <cell r="BE137">
            <v>0</v>
          </cell>
          <cell r="BF137">
            <v>0</v>
          </cell>
          <cell r="BG137">
            <v>0</v>
          </cell>
          <cell r="BH137">
            <v>1.6000000000000629</v>
          </cell>
          <cell r="BI137">
            <v>0</v>
          </cell>
          <cell r="BJ137">
            <v>3.62628144491979</v>
          </cell>
          <cell r="BK137">
            <v>0</v>
          </cell>
          <cell r="BL137">
            <v>0</v>
          </cell>
          <cell r="BM137">
            <v>1</v>
          </cell>
          <cell r="BN137">
            <v>0</v>
          </cell>
        </row>
        <row r="138">
          <cell r="A138">
            <v>522</v>
          </cell>
          <cell r="B138">
            <v>142566</v>
          </cell>
          <cell r="C138">
            <v>9352031</v>
          </cell>
          <cell r="D138" t="str">
            <v>Woolpit Primary Academy</v>
          </cell>
          <cell r="E138" t="str">
            <v>Primary</v>
          </cell>
          <cell r="F138" t="str">
            <v>Recoupment Academy</v>
          </cell>
          <cell r="G138">
            <v>1</v>
          </cell>
          <cell r="H138">
            <v>0</v>
          </cell>
          <cell r="I138">
            <v>0</v>
          </cell>
          <cell r="J138">
            <v>7</v>
          </cell>
          <cell r="K138">
            <v>0</v>
          </cell>
          <cell r="L138">
            <v>0</v>
          </cell>
          <cell r="M138">
            <v>0</v>
          </cell>
          <cell r="N138">
            <v>159</v>
          </cell>
          <cell r="O138">
            <v>159</v>
          </cell>
          <cell r="P138">
            <v>21</v>
          </cell>
          <cell r="Q138">
            <v>138</v>
          </cell>
          <cell r="R138">
            <v>0</v>
          </cell>
          <cell r="S138">
            <v>0</v>
          </cell>
          <cell r="T138">
            <v>0</v>
          </cell>
          <cell r="U138">
            <v>0</v>
          </cell>
          <cell r="V138">
            <v>0</v>
          </cell>
          <cell r="W138">
            <v>0</v>
          </cell>
          <cell r="X138">
            <v>0</v>
          </cell>
          <cell r="Y138">
            <v>0</v>
          </cell>
          <cell r="Z138">
            <v>159</v>
          </cell>
          <cell r="AA138">
            <v>22.714285714285715</v>
          </cell>
          <cell r="AB138">
            <v>38.000000000000021</v>
          </cell>
          <cell r="AC138">
            <v>47.797546012269933</v>
          </cell>
          <cell r="AD138">
            <v>0</v>
          </cell>
          <cell r="AE138">
            <v>0</v>
          </cell>
          <cell r="AF138">
            <v>155.99999999999997</v>
          </cell>
          <cell r="AG138">
            <v>3.0000000000000022</v>
          </cell>
          <cell r="AH138">
            <v>0</v>
          </cell>
          <cell r="AI138">
            <v>0</v>
          </cell>
          <cell r="AJ138">
            <v>0</v>
          </cell>
          <cell r="AK138">
            <v>0</v>
          </cell>
          <cell r="AL138">
            <v>0</v>
          </cell>
          <cell r="AM138">
            <v>0</v>
          </cell>
          <cell r="AN138">
            <v>0</v>
          </cell>
          <cell r="AO138">
            <v>0</v>
          </cell>
          <cell r="AP138">
            <v>0</v>
          </cell>
          <cell r="AQ138">
            <v>0</v>
          </cell>
          <cell r="AR138">
            <v>0</v>
          </cell>
          <cell r="AS138">
            <v>0</v>
          </cell>
          <cell r="AT138">
            <v>1.1521739130434778</v>
          </cell>
          <cell r="AU138">
            <v>2.3043478260869557</v>
          </cell>
          <cell r="AV138">
            <v>3.4565217391304337</v>
          </cell>
          <cell r="AW138">
            <v>0</v>
          </cell>
          <cell r="AX138">
            <v>0</v>
          </cell>
          <cell r="AY138">
            <v>0</v>
          </cell>
          <cell r="AZ138">
            <v>0.97546012269938653</v>
          </cell>
          <cell r="BA138">
            <v>52.272727272727302</v>
          </cell>
          <cell r="BB138">
            <v>60.227272727272762</v>
          </cell>
          <cell r="BC138">
            <v>0</v>
          </cell>
          <cell r="BD138">
            <v>0</v>
          </cell>
          <cell r="BE138">
            <v>0</v>
          </cell>
          <cell r="BF138">
            <v>0</v>
          </cell>
          <cell r="BG138">
            <v>0</v>
          </cell>
          <cell r="BH138">
            <v>2.0999999999999486</v>
          </cell>
          <cell r="BI138">
            <v>0</v>
          </cell>
          <cell r="BJ138">
            <v>1.4833709302631599</v>
          </cell>
          <cell r="BK138">
            <v>0</v>
          </cell>
          <cell r="BL138">
            <v>0</v>
          </cell>
          <cell r="BM138">
            <v>1</v>
          </cell>
          <cell r="BN138">
            <v>0</v>
          </cell>
        </row>
        <row r="139">
          <cell r="A139">
            <v>454</v>
          </cell>
          <cell r="B139">
            <v>138161</v>
          </cell>
          <cell r="C139">
            <v>9352036</v>
          </cell>
          <cell r="D139" t="str">
            <v>Place Farm Primary Academy</v>
          </cell>
          <cell r="E139" t="str">
            <v>Primary</v>
          </cell>
          <cell r="F139" t="str">
            <v>Recoupment Academy</v>
          </cell>
          <cell r="G139">
            <v>1</v>
          </cell>
          <cell r="H139">
            <v>0</v>
          </cell>
          <cell r="I139">
            <v>0</v>
          </cell>
          <cell r="J139">
            <v>7</v>
          </cell>
          <cell r="K139">
            <v>0</v>
          </cell>
          <cell r="L139">
            <v>0</v>
          </cell>
          <cell r="M139">
            <v>0</v>
          </cell>
          <cell r="N139">
            <v>407</v>
          </cell>
          <cell r="O139">
            <v>407</v>
          </cell>
          <cell r="P139">
            <v>52</v>
          </cell>
          <cell r="Q139">
            <v>355</v>
          </cell>
          <cell r="R139">
            <v>0</v>
          </cell>
          <cell r="S139">
            <v>0</v>
          </cell>
          <cell r="T139">
            <v>0</v>
          </cell>
          <cell r="U139">
            <v>0</v>
          </cell>
          <cell r="V139">
            <v>0</v>
          </cell>
          <cell r="W139">
            <v>0</v>
          </cell>
          <cell r="X139">
            <v>0</v>
          </cell>
          <cell r="Y139">
            <v>0</v>
          </cell>
          <cell r="Z139">
            <v>407</v>
          </cell>
          <cell r="AA139">
            <v>58.142857142857146</v>
          </cell>
          <cell r="AB139">
            <v>67.000000000000156</v>
          </cell>
          <cell r="AC139">
            <v>95.530562347188265</v>
          </cell>
          <cell r="AD139">
            <v>0</v>
          </cell>
          <cell r="AE139">
            <v>0</v>
          </cell>
          <cell r="AF139">
            <v>218.53694581280797</v>
          </cell>
          <cell r="AG139">
            <v>123.30295566502483</v>
          </cell>
          <cell r="AH139">
            <v>65.160098522167615</v>
          </cell>
          <cell r="AI139">
            <v>0</v>
          </cell>
          <cell r="AJ139">
            <v>0</v>
          </cell>
          <cell r="AK139">
            <v>0</v>
          </cell>
          <cell r="AL139">
            <v>0</v>
          </cell>
          <cell r="AM139">
            <v>0</v>
          </cell>
          <cell r="AN139">
            <v>0</v>
          </cell>
          <cell r="AO139">
            <v>0</v>
          </cell>
          <cell r="AP139">
            <v>0</v>
          </cell>
          <cell r="AQ139">
            <v>0</v>
          </cell>
          <cell r="AR139">
            <v>0</v>
          </cell>
          <cell r="AS139">
            <v>0</v>
          </cell>
          <cell r="AT139">
            <v>13.757746478873218</v>
          </cell>
          <cell r="AU139">
            <v>22.929577464788739</v>
          </cell>
          <cell r="AV139">
            <v>27.515492957746478</v>
          </cell>
          <cell r="AW139">
            <v>0</v>
          </cell>
          <cell r="AX139">
            <v>0</v>
          </cell>
          <cell r="AY139">
            <v>0</v>
          </cell>
          <cell r="AZ139">
            <v>0</v>
          </cell>
          <cell r="BA139">
            <v>123.74285714285729</v>
          </cell>
          <cell r="BB139">
            <v>141.86857142857158</v>
          </cell>
          <cell r="BC139">
            <v>0</v>
          </cell>
          <cell r="BD139">
            <v>0</v>
          </cell>
          <cell r="BE139">
            <v>0</v>
          </cell>
          <cell r="BF139">
            <v>0</v>
          </cell>
          <cell r="BG139">
            <v>0</v>
          </cell>
          <cell r="BH139">
            <v>0</v>
          </cell>
          <cell r="BI139">
            <v>0</v>
          </cell>
          <cell r="BJ139">
            <v>0.438761246708464</v>
          </cell>
          <cell r="BK139">
            <v>0</v>
          </cell>
          <cell r="BL139">
            <v>0</v>
          </cell>
          <cell r="BM139">
            <v>1</v>
          </cell>
          <cell r="BN139">
            <v>0</v>
          </cell>
        </row>
        <row r="140">
          <cell r="A140">
            <v>450</v>
          </cell>
          <cell r="B140">
            <v>141546</v>
          </cell>
          <cell r="C140">
            <v>9352040</v>
          </cell>
          <cell r="D140" t="str">
            <v>Burton End Primary Academy</v>
          </cell>
          <cell r="E140" t="str">
            <v>Primary</v>
          </cell>
          <cell r="F140" t="str">
            <v>Recoupment Academy</v>
          </cell>
          <cell r="G140">
            <v>1</v>
          </cell>
          <cell r="H140">
            <v>0</v>
          </cell>
          <cell r="I140">
            <v>0</v>
          </cell>
          <cell r="J140">
            <v>7</v>
          </cell>
          <cell r="K140">
            <v>0</v>
          </cell>
          <cell r="L140">
            <v>0</v>
          </cell>
          <cell r="M140">
            <v>0</v>
          </cell>
          <cell r="N140">
            <v>373</v>
          </cell>
          <cell r="O140">
            <v>373</v>
          </cell>
          <cell r="P140">
            <v>53</v>
          </cell>
          <cell r="Q140">
            <v>320</v>
          </cell>
          <cell r="R140">
            <v>0</v>
          </cell>
          <cell r="S140">
            <v>0</v>
          </cell>
          <cell r="T140">
            <v>0</v>
          </cell>
          <cell r="U140">
            <v>0</v>
          </cell>
          <cell r="V140">
            <v>0</v>
          </cell>
          <cell r="W140">
            <v>0</v>
          </cell>
          <cell r="X140">
            <v>0</v>
          </cell>
          <cell r="Y140">
            <v>0</v>
          </cell>
          <cell r="Z140">
            <v>373</v>
          </cell>
          <cell r="AA140">
            <v>53.285714285714285</v>
          </cell>
          <cell r="AB140">
            <v>30.000000000000004</v>
          </cell>
          <cell r="AC140">
            <v>57.012953367875646</v>
          </cell>
          <cell r="AD140">
            <v>0</v>
          </cell>
          <cell r="AE140">
            <v>0</v>
          </cell>
          <cell r="AF140">
            <v>236.63440860215067</v>
          </cell>
          <cell r="AG140">
            <v>83.223118279569718</v>
          </cell>
          <cell r="AH140">
            <v>53.142473118279604</v>
          </cell>
          <cell r="AI140">
            <v>0</v>
          </cell>
          <cell r="AJ140">
            <v>0</v>
          </cell>
          <cell r="AK140">
            <v>0</v>
          </cell>
          <cell r="AL140">
            <v>0</v>
          </cell>
          <cell r="AM140">
            <v>0</v>
          </cell>
          <cell r="AN140">
            <v>0</v>
          </cell>
          <cell r="AO140">
            <v>0</v>
          </cell>
          <cell r="AP140">
            <v>0</v>
          </cell>
          <cell r="AQ140">
            <v>0</v>
          </cell>
          <cell r="AR140">
            <v>0</v>
          </cell>
          <cell r="AS140">
            <v>0</v>
          </cell>
          <cell r="AT140">
            <v>6.9937499999999995</v>
          </cell>
          <cell r="AU140">
            <v>12.821875</v>
          </cell>
          <cell r="AV140">
            <v>20.981249999999999</v>
          </cell>
          <cell r="AW140">
            <v>0</v>
          </cell>
          <cell r="AX140">
            <v>0</v>
          </cell>
          <cell r="AY140">
            <v>0</v>
          </cell>
          <cell r="AZ140">
            <v>1.9326424870466321</v>
          </cell>
          <cell r="BA140">
            <v>115.89743589743584</v>
          </cell>
          <cell r="BB140">
            <v>135.09294871794864</v>
          </cell>
          <cell r="BC140">
            <v>0</v>
          </cell>
          <cell r="BD140">
            <v>0</v>
          </cell>
          <cell r="BE140">
            <v>0</v>
          </cell>
          <cell r="BF140">
            <v>0</v>
          </cell>
          <cell r="BG140">
            <v>0</v>
          </cell>
          <cell r="BH140">
            <v>0</v>
          </cell>
          <cell r="BI140">
            <v>0</v>
          </cell>
          <cell r="BJ140">
            <v>0.38809388751773</v>
          </cell>
          <cell r="BK140">
            <v>0</v>
          </cell>
          <cell r="BL140">
            <v>0</v>
          </cell>
          <cell r="BM140">
            <v>1</v>
          </cell>
          <cell r="BN140">
            <v>0</v>
          </cell>
        </row>
        <row r="141">
          <cell r="A141">
            <v>52</v>
          </cell>
          <cell r="B141">
            <v>141172</v>
          </cell>
          <cell r="C141">
            <v>9352043</v>
          </cell>
          <cell r="D141" t="str">
            <v>Kessingland Church of England Primary Academy</v>
          </cell>
          <cell r="E141" t="str">
            <v>Primary</v>
          </cell>
          <cell r="F141" t="str">
            <v>Recoupment Academy</v>
          </cell>
          <cell r="G141">
            <v>1</v>
          </cell>
          <cell r="H141">
            <v>0</v>
          </cell>
          <cell r="I141">
            <v>0</v>
          </cell>
          <cell r="J141">
            <v>7</v>
          </cell>
          <cell r="K141">
            <v>0</v>
          </cell>
          <cell r="L141">
            <v>0</v>
          </cell>
          <cell r="M141">
            <v>0</v>
          </cell>
          <cell r="N141">
            <v>225</v>
          </cell>
          <cell r="O141">
            <v>225</v>
          </cell>
          <cell r="P141">
            <v>30</v>
          </cell>
          <cell r="Q141">
            <v>195</v>
          </cell>
          <cell r="R141">
            <v>0</v>
          </cell>
          <cell r="S141">
            <v>0</v>
          </cell>
          <cell r="T141">
            <v>0</v>
          </cell>
          <cell r="U141">
            <v>0</v>
          </cell>
          <cell r="V141">
            <v>0</v>
          </cell>
          <cell r="W141">
            <v>0</v>
          </cell>
          <cell r="X141">
            <v>0</v>
          </cell>
          <cell r="Y141">
            <v>0</v>
          </cell>
          <cell r="Z141">
            <v>225</v>
          </cell>
          <cell r="AA141">
            <v>32.142857142857146</v>
          </cell>
          <cell r="AB141">
            <v>80.000000000000099</v>
          </cell>
          <cell r="AC141">
            <v>101.20087336244541</v>
          </cell>
          <cell r="AD141">
            <v>0</v>
          </cell>
          <cell r="AE141">
            <v>0</v>
          </cell>
          <cell r="AF141">
            <v>85.000000000000043</v>
          </cell>
          <cell r="AG141">
            <v>2.9999999999999925</v>
          </cell>
          <cell r="AH141">
            <v>69.000000000000071</v>
          </cell>
          <cell r="AI141">
            <v>63.000000000000007</v>
          </cell>
          <cell r="AJ141">
            <v>0</v>
          </cell>
          <cell r="AK141">
            <v>2.9999999999999925</v>
          </cell>
          <cell r="AL141">
            <v>2.0000000000000004</v>
          </cell>
          <cell r="AM141">
            <v>0</v>
          </cell>
          <cell r="AN141">
            <v>0</v>
          </cell>
          <cell r="AO141">
            <v>0</v>
          </cell>
          <cell r="AP141">
            <v>0</v>
          </cell>
          <cell r="AQ141">
            <v>0</v>
          </cell>
          <cell r="AR141">
            <v>0</v>
          </cell>
          <cell r="AS141">
            <v>0</v>
          </cell>
          <cell r="AT141">
            <v>3.4615384615384648</v>
          </cell>
          <cell r="AU141">
            <v>4.6153846153846123</v>
          </cell>
          <cell r="AV141">
            <v>5.7692307692307594</v>
          </cell>
          <cell r="AW141">
            <v>0</v>
          </cell>
          <cell r="AX141">
            <v>0</v>
          </cell>
          <cell r="AY141">
            <v>0</v>
          </cell>
          <cell r="AZ141">
            <v>0</v>
          </cell>
          <cell r="BA141">
            <v>108.10880829015539</v>
          </cell>
          <cell r="BB141">
            <v>124.740932642487</v>
          </cell>
          <cell r="BC141">
            <v>0</v>
          </cell>
          <cell r="BD141">
            <v>0</v>
          </cell>
          <cell r="BE141">
            <v>0</v>
          </cell>
          <cell r="BF141">
            <v>0</v>
          </cell>
          <cell r="BG141">
            <v>0</v>
          </cell>
          <cell r="BH141">
            <v>4.4999999999999973</v>
          </cell>
          <cell r="BI141">
            <v>0</v>
          </cell>
          <cell r="BJ141">
            <v>1.87697579563636</v>
          </cell>
          <cell r="BK141">
            <v>0</v>
          </cell>
          <cell r="BL141">
            <v>0</v>
          </cell>
          <cell r="BM141">
            <v>1</v>
          </cell>
          <cell r="BN141">
            <v>0</v>
          </cell>
        </row>
        <row r="142">
          <cell r="A142">
            <v>447</v>
          </cell>
          <cell r="B142">
            <v>141371</v>
          </cell>
          <cell r="C142">
            <v>9352047</v>
          </cell>
          <cell r="D142" t="str">
            <v>Coupals Primary Academy</v>
          </cell>
          <cell r="E142" t="str">
            <v>Primary</v>
          </cell>
          <cell r="F142" t="str">
            <v>Recoupment Academy</v>
          </cell>
          <cell r="G142">
            <v>1</v>
          </cell>
          <cell r="H142">
            <v>0</v>
          </cell>
          <cell r="I142">
            <v>0</v>
          </cell>
          <cell r="J142">
            <v>7</v>
          </cell>
          <cell r="K142">
            <v>0</v>
          </cell>
          <cell r="L142">
            <v>0</v>
          </cell>
          <cell r="M142">
            <v>0</v>
          </cell>
          <cell r="N142">
            <v>272</v>
          </cell>
          <cell r="O142">
            <v>272</v>
          </cell>
          <cell r="P142">
            <v>45</v>
          </cell>
          <cell r="Q142">
            <v>227</v>
          </cell>
          <cell r="R142">
            <v>0</v>
          </cell>
          <cell r="S142">
            <v>0</v>
          </cell>
          <cell r="T142">
            <v>0</v>
          </cell>
          <cell r="U142">
            <v>0</v>
          </cell>
          <cell r="V142">
            <v>0</v>
          </cell>
          <cell r="W142">
            <v>0</v>
          </cell>
          <cell r="X142">
            <v>0</v>
          </cell>
          <cell r="Y142">
            <v>0</v>
          </cell>
          <cell r="Z142">
            <v>272</v>
          </cell>
          <cell r="AA142">
            <v>38.857142857142854</v>
          </cell>
          <cell r="AB142">
            <v>25.000000000000014</v>
          </cell>
          <cell r="AC142">
            <v>37.333333333333336</v>
          </cell>
          <cell r="AD142">
            <v>0</v>
          </cell>
          <cell r="AE142">
            <v>0</v>
          </cell>
          <cell r="AF142">
            <v>251.85185185185188</v>
          </cell>
          <cell r="AG142">
            <v>15.111111111111123</v>
          </cell>
          <cell r="AH142">
            <v>5.0370370370370319</v>
          </cell>
          <cell r="AI142">
            <v>0</v>
          </cell>
          <cell r="AJ142">
            <v>0</v>
          </cell>
          <cell r="AK142">
            <v>0</v>
          </cell>
          <cell r="AL142">
            <v>0</v>
          </cell>
          <cell r="AM142">
            <v>0</v>
          </cell>
          <cell r="AN142">
            <v>0</v>
          </cell>
          <cell r="AO142">
            <v>0</v>
          </cell>
          <cell r="AP142">
            <v>0</v>
          </cell>
          <cell r="AQ142">
            <v>0</v>
          </cell>
          <cell r="AR142">
            <v>0</v>
          </cell>
          <cell r="AS142">
            <v>0</v>
          </cell>
          <cell r="AT142">
            <v>9.5859030837004475</v>
          </cell>
          <cell r="AU142">
            <v>11.982378854625564</v>
          </cell>
          <cell r="AV142">
            <v>14.378854625550655</v>
          </cell>
          <cell r="AW142">
            <v>0</v>
          </cell>
          <cell r="AX142">
            <v>0</v>
          </cell>
          <cell r="AY142">
            <v>0</v>
          </cell>
          <cell r="AZ142">
            <v>3.2</v>
          </cell>
          <cell r="BA142">
            <v>84.869369369369394</v>
          </cell>
          <cell r="BB142">
            <v>101.69369369369373</v>
          </cell>
          <cell r="BC142">
            <v>0</v>
          </cell>
          <cell r="BD142">
            <v>0</v>
          </cell>
          <cell r="BE142">
            <v>0</v>
          </cell>
          <cell r="BF142">
            <v>0</v>
          </cell>
          <cell r="BG142">
            <v>0</v>
          </cell>
          <cell r="BH142">
            <v>0</v>
          </cell>
          <cell r="BI142">
            <v>0</v>
          </cell>
          <cell r="BJ142">
            <v>0.62068411922141098</v>
          </cell>
          <cell r="BK142">
            <v>0</v>
          </cell>
          <cell r="BL142">
            <v>0</v>
          </cell>
          <cell r="BM142">
            <v>1</v>
          </cell>
          <cell r="BN142">
            <v>0</v>
          </cell>
        </row>
        <row r="143">
          <cell r="A143">
            <v>251</v>
          </cell>
          <cell r="B143">
            <v>141372</v>
          </cell>
          <cell r="C143">
            <v>9352048</v>
          </cell>
          <cell r="D143" t="str">
            <v>Castle Hill Infant School</v>
          </cell>
          <cell r="E143" t="str">
            <v>Primary</v>
          </cell>
          <cell r="F143" t="str">
            <v>Recoupment Academy</v>
          </cell>
          <cell r="G143">
            <v>1</v>
          </cell>
          <cell r="H143">
            <v>0</v>
          </cell>
          <cell r="I143">
            <v>0</v>
          </cell>
          <cell r="J143">
            <v>3</v>
          </cell>
          <cell r="K143">
            <v>0</v>
          </cell>
          <cell r="L143">
            <v>0</v>
          </cell>
          <cell r="M143">
            <v>0</v>
          </cell>
          <cell r="N143">
            <v>246</v>
          </cell>
          <cell r="O143">
            <v>246</v>
          </cell>
          <cell r="P143">
            <v>73</v>
          </cell>
          <cell r="Q143">
            <v>173</v>
          </cell>
          <cell r="R143">
            <v>0</v>
          </cell>
          <cell r="S143">
            <v>0</v>
          </cell>
          <cell r="T143">
            <v>0</v>
          </cell>
          <cell r="U143">
            <v>0</v>
          </cell>
          <cell r="V143">
            <v>0</v>
          </cell>
          <cell r="W143">
            <v>0</v>
          </cell>
          <cell r="X143">
            <v>0</v>
          </cell>
          <cell r="Y143">
            <v>0</v>
          </cell>
          <cell r="Z143">
            <v>246</v>
          </cell>
          <cell r="AA143">
            <v>82</v>
          </cell>
          <cell r="AB143">
            <v>29.999999999999968</v>
          </cell>
          <cell r="AC143">
            <v>42.44705882352941</v>
          </cell>
          <cell r="AD143">
            <v>0</v>
          </cell>
          <cell r="AE143">
            <v>0</v>
          </cell>
          <cell r="AF143">
            <v>113.99999999999989</v>
          </cell>
          <cell r="AG143">
            <v>4.9999999999999947</v>
          </cell>
          <cell r="AH143">
            <v>5.9999999999999947</v>
          </cell>
          <cell r="AI143">
            <v>35.000000000000085</v>
          </cell>
          <cell r="AJ143">
            <v>83.999999999999915</v>
          </cell>
          <cell r="AK143">
            <v>2.0000000000000004</v>
          </cell>
          <cell r="AL143">
            <v>0</v>
          </cell>
          <cell r="AM143">
            <v>0</v>
          </cell>
          <cell r="AN143">
            <v>0</v>
          </cell>
          <cell r="AO143">
            <v>0</v>
          </cell>
          <cell r="AP143">
            <v>0</v>
          </cell>
          <cell r="AQ143">
            <v>0</v>
          </cell>
          <cell r="AR143">
            <v>0</v>
          </cell>
          <cell r="AS143">
            <v>0</v>
          </cell>
          <cell r="AT143">
            <v>20.14035087719299</v>
          </cell>
          <cell r="AU143">
            <v>30.210526315789561</v>
          </cell>
          <cell r="AV143">
            <v>30.210526315789561</v>
          </cell>
          <cell r="AW143">
            <v>0</v>
          </cell>
          <cell r="AX143">
            <v>0</v>
          </cell>
          <cell r="AY143">
            <v>0</v>
          </cell>
          <cell r="AZ143">
            <v>0</v>
          </cell>
          <cell r="BA143">
            <v>40.467836257309983</v>
          </cell>
          <cell r="BB143">
            <v>57.543859649122865</v>
          </cell>
          <cell r="BC143">
            <v>0</v>
          </cell>
          <cell r="BD143">
            <v>0</v>
          </cell>
          <cell r="BE143">
            <v>0</v>
          </cell>
          <cell r="BF143">
            <v>0</v>
          </cell>
          <cell r="BG143">
            <v>0</v>
          </cell>
          <cell r="BH143">
            <v>0</v>
          </cell>
          <cell r="BI143">
            <v>0</v>
          </cell>
          <cell r="BJ143">
            <v>0.40690695483870998</v>
          </cell>
          <cell r="BK143">
            <v>0</v>
          </cell>
          <cell r="BL143">
            <v>0</v>
          </cell>
          <cell r="BM143">
            <v>1</v>
          </cell>
          <cell r="BN143">
            <v>0</v>
          </cell>
        </row>
        <row r="144">
          <cell r="A144">
            <v>252</v>
          </cell>
          <cell r="B144">
            <v>141373</v>
          </cell>
          <cell r="C144">
            <v>9352050</v>
          </cell>
          <cell r="D144" t="str">
            <v>Castle Hill Junior School</v>
          </cell>
          <cell r="E144" t="str">
            <v>Primary</v>
          </cell>
          <cell r="F144" t="str">
            <v>Recoupment Academy</v>
          </cell>
          <cell r="G144">
            <v>1</v>
          </cell>
          <cell r="H144">
            <v>0</v>
          </cell>
          <cell r="I144">
            <v>0</v>
          </cell>
          <cell r="J144">
            <v>4</v>
          </cell>
          <cell r="K144">
            <v>0</v>
          </cell>
          <cell r="L144">
            <v>0</v>
          </cell>
          <cell r="M144">
            <v>0</v>
          </cell>
          <cell r="N144">
            <v>301</v>
          </cell>
          <cell r="O144">
            <v>301</v>
          </cell>
          <cell r="P144">
            <v>0</v>
          </cell>
          <cell r="Q144">
            <v>301</v>
          </cell>
          <cell r="R144">
            <v>0</v>
          </cell>
          <cell r="S144">
            <v>0</v>
          </cell>
          <cell r="T144">
            <v>0</v>
          </cell>
          <cell r="U144">
            <v>0</v>
          </cell>
          <cell r="V144">
            <v>0</v>
          </cell>
          <cell r="W144">
            <v>0</v>
          </cell>
          <cell r="X144">
            <v>0</v>
          </cell>
          <cell r="Y144">
            <v>0</v>
          </cell>
          <cell r="Z144">
            <v>301</v>
          </cell>
          <cell r="AA144">
            <v>75.25</v>
          </cell>
          <cell r="AB144">
            <v>73.999999999999929</v>
          </cell>
          <cell r="AC144">
            <v>112.47330960854093</v>
          </cell>
          <cell r="AD144">
            <v>0</v>
          </cell>
          <cell r="AE144">
            <v>0</v>
          </cell>
          <cell r="AF144">
            <v>147.99999999999986</v>
          </cell>
          <cell r="AG144">
            <v>8.0000000000000018</v>
          </cell>
          <cell r="AH144">
            <v>8.0000000000000018</v>
          </cell>
          <cell r="AI144">
            <v>32.000000000000007</v>
          </cell>
          <cell r="AJ144">
            <v>100.99999999999997</v>
          </cell>
          <cell r="AK144">
            <v>4.0000000000000009</v>
          </cell>
          <cell r="AL144">
            <v>0</v>
          </cell>
          <cell r="AM144">
            <v>0</v>
          </cell>
          <cell r="AN144">
            <v>0</v>
          </cell>
          <cell r="AO144">
            <v>0</v>
          </cell>
          <cell r="AP144">
            <v>0</v>
          </cell>
          <cell r="AQ144">
            <v>0</v>
          </cell>
          <cell r="AR144">
            <v>0</v>
          </cell>
          <cell r="AS144">
            <v>0</v>
          </cell>
          <cell r="AT144">
            <v>2.0066666666666677</v>
          </cell>
          <cell r="AU144">
            <v>2.0066666666666677</v>
          </cell>
          <cell r="AV144">
            <v>13.043333333333324</v>
          </cell>
          <cell r="AW144">
            <v>0</v>
          </cell>
          <cell r="AX144">
            <v>0</v>
          </cell>
          <cell r="AY144">
            <v>0</v>
          </cell>
          <cell r="AZ144">
            <v>0</v>
          </cell>
          <cell r="BA144">
            <v>111.55944055944067</v>
          </cell>
          <cell r="BB144">
            <v>111.55944055944067</v>
          </cell>
          <cell r="BC144">
            <v>0</v>
          </cell>
          <cell r="BD144">
            <v>0</v>
          </cell>
          <cell r="BE144">
            <v>0</v>
          </cell>
          <cell r="BF144">
            <v>0</v>
          </cell>
          <cell r="BG144">
            <v>0</v>
          </cell>
          <cell r="BH144">
            <v>0</v>
          </cell>
          <cell r="BI144">
            <v>0</v>
          </cell>
          <cell r="BJ144">
            <v>0.41184827410714298</v>
          </cell>
          <cell r="BK144">
            <v>0</v>
          </cell>
          <cell r="BL144">
            <v>0</v>
          </cell>
          <cell r="BM144">
            <v>1</v>
          </cell>
          <cell r="BN144">
            <v>0</v>
          </cell>
        </row>
        <row r="145">
          <cell r="A145">
            <v>440</v>
          </cell>
          <cell r="B145">
            <v>141406</v>
          </cell>
          <cell r="C145">
            <v>9352051</v>
          </cell>
          <cell r="D145" t="str">
            <v>Glemsford Primary Academy</v>
          </cell>
          <cell r="E145" t="str">
            <v>Primary</v>
          </cell>
          <cell r="F145" t="str">
            <v>Recoupment Academy</v>
          </cell>
          <cell r="G145">
            <v>1</v>
          </cell>
          <cell r="H145">
            <v>0</v>
          </cell>
          <cell r="I145">
            <v>0</v>
          </cell>
          <cell r="J145">
            <v>7</v>
          </cell>
          <cell r="K145">
            <v>0</v>
          </cell>
          <cell r="L145">
            <v>0</v>
          </cell>
          <cell r="M145">
            <v>0</v>
          </cell>
          <cell r="N145">
            <v>194</v>
          </cell>
          <cell r="O145">
            <v>194</v>
          </cell>
          <cell r="P145">
            <v>30</v>
          </cell>
          <cell r="Q145">
            <v>164</v>
          </cell>
          <cell r="R145">
            <v>0</v>
          </cell>
          <cell r="S145">
            <v>0</v>
          </cell>
          <cell r="T145">
            <v>0</v>
          </cell>
          <cell r="U145">
            <v>0</v>
          </cell>
          <cell r="V145">
            <v>0</v>
          </cell>
          <cell r="W145">
            <v>0</v>
          </cell>
          <cell r="X145">
            <v>0</v>
          </cell>
          <cell r="Y145">
            <v>0</v>
          </cell>
          <cell r="Z145">
            <v>194</v>
          </cell>
          <cell r="AA145">
            <v>27.714285714285715</v>
          </cell>
          <cell r="AB145">
            <v>24.999999999999943</v>
          </cell>
          <cell r="AC145">
            <v>41</v>
          </cell>
          <cell r="AD145">
            <v>0</v>
          </cell>
          <cell r="AE145">
            <v>0</v>
          </cell>
          <cell r="AF145">
            <v>84.999999999999957</v>
          </cell>
          <cell r="AG145">
            <v>106.00000000000007</v>
          </cell>
          <cell r="AH145">
            <v>0.99999999999999967</v>
          </cell>
          <cell r="AI145">
            <v>0</v>
          </cell>
          <cell r="AJ145">
            <v>2.0000000000000071</v>
          </cell>
          <cell r="AK145">
            <v>0</v>
          </cell>
          <cell r="AL145">
            <v>0</v>
          </cell>
          <cell r="AM145">
            <v>0</v>
          </cell>
          <cell r="AN145">
            <v>0</v>
          </cell>
          <cell r="AO145">
            <v>0</v>
          </cell>
          <cell r="AP145">
            <v>0</v>
          </cell>
          <cell r="AQ145">
            <v>0</v>
          </cell>
          <cell r="AR145">
            <v>0</v>
          </cell>
          <cell r="AS145">
            <v>0</v>
          </cell>
          <cell r="AT145">
            <v>1.1829268292682933</v>
          </cell>
          <cell r="AU145">
            <v>1.1829268292682933</v>
          </cell>
          <cell r="AV145">
            <v>3.5487804878048839</v>
          </cell>
          <cell r="AW145">
            <v>0</v>
          </cell>
          <cell r="AX145">
            <v>0</v>
          </cell>
          <cell r="AY145">
            <v>0</v>
          </cell>
          <cell r="AZ145">
            <v>1</v>
          </cell>
          <cell r="BA145">
            <v>48.175000000000004</v>
          </cell>
          <cell r="BB145">
            <v>56.987500000000004</v>
          </cell>
          <cell r="BC145">
            <v>0</v>
          </cell>
          <cell r="BD145">
            <v>0</v>
          </cell>
          <cell r="BE145">
            <v>0</v>
          </cell>
          <cell r="BF145">
            <v>0</v>
          </cell>
          <cell r="BG145">
            <v>0</v>
          </cell>
          <cell r="BH145">
            <v>0</v>
          </cell>
          <cell r="BI145">
            <v>0</v>
          </cell>
          <cell r="BJ145">
            <v>1.8469199840677999</v>
          </cell>
          <cell r="BK145">
            <v>0</v>
          </cell>
          <cell r="BL145">
            <v>0</v>
          </cell>
          <cell r="BM145">
            <v>1</v>
          </cell>
          <cell r="BN145">
            <v>0</v>
          </cell>
        </row>
        <row r="146">
          <cell r="A146">
            <v>92</v>
          </cell>
          <cell r="B146">
            <v>141702</v>
          </cell>
          <cell r="C146">
            <v>9352052</v>
          </cell>
          <cell r="D146" t="str">
            <v>Reydon Primary School</v>
          </cell>
          <cell r="E146" t="str">
            <v>Primary</v>
          </cell>
          <cell r="F146" t="str">
            <v>Recoupment Academy</v>
          </cell>
          <cell r="G146">
            <v>1</v>
          </cell>
          <cell r="H146">
            <v>0</v>
          </cell>
          <cell r="I146">
            <v>0</v>
          </cell>
          <cell r="J146">
            <v>7</v>
          </cell>
          <cell r="K146">
            <v>0</v>
          </cell>
          <cell r="L146">
            <v>0</v>
          </cell>
          <cell r="M146">
            <v>0</v>
          </cell>
          <cell r="N146">
            <v>185</v>
          </cell>
          <cell r="O146">
            <v>185</v>
          </cell>
          <cell r="P146">
            <v>23</v>
          </cell>
          <cell r="Q146">
            <v>162</v>
          </cell>
          <cell r="R146">
            <v>0</v>
          </cell>
          <cell r="S146">
            <v>0</v>
          </cell>
          <cell r="T146">
            <v>0</v>
          </cell>
          <cell r="U146">
            <v>0</v>
          </cell>
          <cell r="V146">
            <v>0</v>
          </cell>
          <cell r="W146">
            <v>0</v>
          </cell>
          <cell r="X146">
            <v>0</v>
          </cell>
          <cell r="Y146">
            <v>0</v>
          </cell>
          <cell r="Z146">
            <v>185</v>
          </cell>
          <cell r="AA146">
            <v>26.428571428571427</v>
          </cell>
          <cell r="AB146">
            <v>27.000000000000011</v>
          </cell>
          <cell r="AC146">
            <v>39</v>
          </cell>
          <cell r="AD146">
            <v>0</v>
          </cell>
          <cell r="AE146">
            <v>0</v>
          </cell>
          <cell r="AF146">
            <v>180.99999999999994</v>
          </cell>
          <cell r="AG146">
            <v>1.0000000000000009</v>
          </cell>
          <cell r="AH146">
            <v>1.0000000000000009</v>
          </cell>
          <cell r="AI146">
            <v>1.9999999999999978</v>
          </cell>
          <cell r="AJ146">
            <v>0</v>
          </cell>
          <cell r="AK146">
            <v>0</v>
          </cell>
          <cell r="AL146">
            <v>0</v>
          </cell>
          <cell r="AM146">
            <v>0</v>
          </cell>
          <cell r="AN146">
            <v>0</v>
          </cell>
          <cell r="AO146">
            <v>0</v>
          </cell>
          <cell r="AP146">
            <v>0</v>
          </cell>
          <cell r="AQ146">
            <v>0</v>
          </cell>
          <cell r="AR146">
            <v>0</v>
          </cell>
          <cell r="AS146">
            <v>0</v>
          </cell>
          <cell r="AT146">
            <v>0</v>
          </cell>
          <cell r="AU146">
            <v>0</v>
          </cell>
          <cell r="AV146">
            <v>1.1419753086419755</v>
          </cell>
          <cell r="AW146">
            <v>0</v>
          </cell>
          <cell r="AX146">
            <v>0</v>
          </cell>
          <cell r="AY146">
            <v>0</v>
          </cell>
          <cell r="AZ146">
            <v>0</v>
          </cell>
          <cell r="BA146">
            <v>42.792452830188616</v>
          </cell>
          <cell r="BB146">
            <v>48.867924528301813</v>
          </cell>
          <cell r="BC146">
            <v>0</v>
          </cell>
          <cell r="BD146">
            <v>0</v>
          </cell>
          <cell r="BE146">
            <v>0</v>
          </cell>
          <cell r="BF146">
            <v>0</v>
          </cell>
          <cell r="BG146">
            <v>0</v>
          </cell>
          <cell r="BH146">
            <v>0</v>
          </cell>
          <cell r="BI146">
            <v>0</v>
          </cell>
          <cell r="BJ146">
            <v>1.64450039181034</v>
          </cell>
          <cell r="BK146">
            <v>0</v>
          </cell>
          <cell r="BL146">
            <v>0</v>
          </cell>
          <cell r="BM146">
            <v>1</v>
          </cell>
          <cell r="BN146">
            <v>0</v>
          </cell>
        </row>
        <row r="147">
          <cell r="A147">
            <v>59</v>
          </cell>
          <cell r="B147">
            <v>141736</v>
          </cell>
          <cell r="C147">
            <v>9352053</v>
          </cell>
          <cell r="D147" t="str">
            <v>Dell Primary School</v>
          </cell>
          <cell r="E147" t="str">
            <v>Primary</v>
          </cell>
          <cell r="F147" t="str">
            <v>Recoupment Academy</v>
          </cell>
          <cell r="G147">
            <v>1</v>
          </cell>
          <cell r="H147">
            <v>0</v>
          </cell>
          <cell r="I147">
            <v>0</v>
          </cell>
          <cell r="J147">
            <v>7</v>
          </cell>
          <cell r="K147">
            <v>0</v>
          </cell>
          <cell r="L147">
            <v>0</v>
          </cell>
          <cell r="M147">
            <v>0</v>
          </cell>
          <cell r="N147">
            <v>392</v>
          </cell>
          <cell r="O147">
            <v>392</v>
          </cell>
          <cell r="P147">
            <v>44</v>
          </cell>
          <cell r="Q147">
            <v>348</v>
          </cell>
          <cell r="R147">
            <v>0</v>
          </cell>
          <cell r="S147">
            <v>0</v>
          </cell>
          <cell r="T147">
            <v>0</v>
          </cell>
          <cell r="U147">
            <v>0</v>
          </cell>
          <cell r="V147">
            <v>0</v>
          </cell>
          <cell r="W147">
            <v>0</v>
          </cell>
          <cell r="X147">
            <v>0</v>
          </cell>
          <cell r="Y147">
            <v>0</v>
          </cell>
          <cell r="Z147">
            <v>392</v>
          </cell>
          <cell r="AA147">
            <v>56</v>
          </cell>
          <cell r="AB147">
            <v>82.000000000000085</v>
          </cell>
          <cell r="AC147">
            <v>102.13399503722086</v>
          </cell>
          <cell r="AD147">
            <v>0</v>
          </cell>
          <cell r="AE147">
            <v>0</v>
          </cell>
          <cell r="AF147">
            <v>175.79381443298982</v>
          </cell>
          <cell r="AG147">
            <v>36.37113402061857</v>
          </cell>
          <cell r="AH147">
            <v>8.0824742268041128</v>
          </cell>
          <cell r="AI147">
            <v>123.25773195876302</v>
          </cell>
          <cell r="AJ147">
            <v>10.10309278350517</v>
          </cell>
          <cell r="AK147">
            <v>35.360824742268036</v>
          </cell>
          <cell r="AL147">
            <v>3.0309278350515472</v>
          </cell>
          <cell r="AM147">
            <v>0</v>
          </cell>
          <cell r="AN147">
            <v>0</v>
          </cell>
          <cell r="AO147">
            <v>0</v>
          </cell>
          <cell r="AP147">
            <v>0</v>
          </cell>
          <cell r="AQ147">
            <v>0</v>
          </cell>
          <cell r="AR147">
            <v>0</v>
          </cell>
          <cell r="AS147">
            <v>0</v>
          </cell>
          <cell r="AT147">
            <v>3.389048991354469</v>
          </cell>
          <cell r="AU147">
            <v>5.6484149855907813</v>
          </cell>
          <cell r="AV147">
            <v>6.7780979827089531</v>
          </cell>
          <cell r="AW147">
            <v>0</v>
          </cell>
          <cell r="AX147">
            <v>0</v>
          </cell>
          <cell r="AY147">
            <v>0</v>
          </cell>
          <cell r="AZ147">
            <v>0</v>
          </cell>
          <cell r="BA147">
            <v>128.73988439306362</v>
          </cell>
          <cell r="BB147">
            <v>145.01734104046247</v>
          </cell>
          <cell r="BC147">
            <v>0</v>
          </cell>
          <cell r="BD147">
            <v>0</v>
          </cell>
          <cell r="BE147">
            <v>0</v>
          </cell>
          <cell r="BF147">
            <v>0</v>
          </cell>
          <cell r="BG147">
            <v>0</v>
          </cell>
          <cell r="BH147">
            <v>0</v>
          </cell>
          <cell r="BI147">
            <v>0</v>
          </cell>
          <cell r="BJ147">
            <v>0.51602437235294096</v>
          </cell>
          <cell r="BK147">
            <v>0</v>
          </cell>
          <cell r="BL147">
            <v>0</v>
          </cell>
          <cell r="BM147">
            <v>1</v>
          </cell>
          <cell r="BN147">
            <v>0</v>
          </cell>
        </row>
        <row r="148">
          <cell r="A148">
            <v>465</v>
          </cell>
          <cell r="B148">
            <v>139485</v>
          </cell>
          <cell r="C148">
            <v>9352054</v>
          </cell>
          <cell r="D148" t="str">
            <v>Kedington Primary Academy</v>
          </cell>
          <cell r="E148" t="str">
            <v>Primary</v>
          </cell>
          <cell r="F148" t="str">
            <v>Recoupment Academy</v>
          </cell>
          <cell r="G148">
            <v>1</v>
          </cell>
          <cell r="H148">
            <v>0</v>
          </cell>
          <cell r="I148">
            <v>0</v>
          </cell>
          <cell r="J148">
            <v>7</v>
          </cell>
          <cell r="K148">
            <v>0</v>
          </cell>
          <cell r="L148">
            <v>0</v>
          </cell>
          <cell r="M148">
            <v>0</v>
          </cell>
          <cell r="N148">
            <v>203</v>
          </cell>
          <cell r="O148">
            <v>203</v>
          </cell>
          <cell r="P148">
            <v>26</v>
          </cell>
          <cell r="Q148">
            <v>177</v>
          </cell>
          <cell r="R148">
            <v>0</v>
          </cell>
          <cell r="S148">
            <v>0</v>
          </cell>
          <cell r="T148">
            <v>0</v>
          </cell>
          <cell r="U148">
            <v>0</v>
          </cell>
          <cell r="V148">
            <v>0</v>
          </cell>
          <cell r="W148">
            <v>0</v>
          </cell>
          <cell r="X148">
            <v>0</v>
          </cell>
          <cell r="Y148">
            <v>0</v>
          </cell>
          <cell r="Z148">
            <v>203</v>
          </cell>
          <cell r="AA148">
            <v>29</v>
          </cell>
          <cell r="AB148">
            <v>8.0000000000000018</v>
          </cell>
          <cell r="AC148">
            <v>11.6</v>
          </cell>
          <cell r="AD148">
            <v>0</v>
          </cell>
          <cell r="AE148">
            <v>0</v>
          </cell>
          <cell r="AF148">
            <v>198.99999999999997</v>
          </cell>
          <cell r="AG148">
            <v>0</v>
          </cell>
          <cell r="AH148">
            <v>3.9999999999999907</v>
          </cell>
          <cell r="AI148">
            <v>0</v>
          </cell>
          <cell r="AJ148">
            <v>0</v>
          </cell>
          <cell r="AK148">
            <v>0</v>
          </cell>
          <cell r="AL148">
            <v>0</v>
          </cell>
          <cell r="AM148">
            <v>0</v>
          </cell>
          <cell r="AN148">
            <v>0</v>
          </cell>
          <cell r="AO148">
            <v>0</v>
          </cell>
          <cell r="AP148">
            <v>0</v>
          </cell>
          <cell r="AQ148">
            <v>0</v>
          </cell>
          <cell r="AR148">
            <v>0</v>
          </cell>
          <cell r="AS148">
            <v>0</v>
          </cell>
          <cell r="AT148">
            <v>0</v>
          </cell>
          <cell r="AU148">
            <v>1.1534090909090906</v>
          </cell>
          <cell r="AV148">
            <v>1.1534090909090906</v>
          </cell>
          <cell r="AW148">
            <v>0</v>
          </cell>
          <cell r="AX148">
            <v>0</v>
          </cell>
          <cell r="AY148">
            <v>0</v>
          </cell>
          <cell r="AZ148">
            <v>0</v>
          </cell>
          <cell r="BA148">
            <v>47.267045454545531</v>
          </cell>
          <cell r="BB148">
            <v>54.210227272727359</v>
          </cell>
          <cell r="BC148">
            <v>0</v>
          </cell>
          <cell r="BD148">
            <v>0</v>
          </cell>
          <cell r="BE148">
            <v>0</v>
          </cell>
          <cell r="BF148">
            <v>0</v>
          </cell>
          <cell r="BG148">
            <v>0</v>
          </cell>
          <cell r="BH148">
            <v>0</v>
          </cell>
          <cell r="BI148">
            <v>0</v>
          </cell>
          <cell r="BJ148">
            <v>1.5900973739361699</v>
          </cell>
          <cell r="BK148">
            <v>0</v>
          </cell>
          <cell r="BL148">
            <v>0</v>
          </cell>
          <cell r="BM148">
            <v>1</v>
          </cell>
          <cell r="BN148">
            <v>0</v>
          </cell>
        </row>
        <row r="149">
          <cell r="A149">
            <v>63</v>
          </cell>
          <cell r="B149">
            <v>141983</v>
          </cell>
          <cell r="C149">
            <v>9352056</v>
          </cell>
          <cell r="D149" t="str">
            <v>Phoenix St Peter Academy</v>
          </cell>
          <cell r="E149" t="str">
            <v>Primary</v>
          </cell>
          <cell r="F149" t="str">
            <v>Recoupment Academy</v>
          </cell>
          <cell r="G149">
            <v>1</v>
          </cell>
          <cell r="H149">
            <v>0</v>
          </cell>
          <cell r="I149">
            <v>0</v>
          </cell>
          <cell r="J149">
            <v>7</v>
          </cell>
          <cell r="K149">
            <v>0</v>
          </cell>
          <cell r="L149">
            <v>0</v>
          </cell>
          <cell r="M149">
            <v>0</v>
          </cell>
          <cell r="N149">
            <v>194</v>
          </cell>
          <cell r="O149">
            <v>194</v>
          </cell>
          <cell r="P149">
            <v>20</v>
          </cell>
          <cell r="Q149">
            <v>174</v>
          </cell>
          <cell r="R149">
            <v>0</v>
          </cell>
          <cell r="S149">
            <v>0</v>
          </cell>
          <cell r="T149">
            <v>0</v>
          </cell>
          <cell r="U149">
            <v>0</v>
          </cell>
          <cell r="V149">
            <v>0</v>
          </cell>
          <cell r="W149">
            <v>0</v>
          </cell>
          <cell r="X149">
            <v>0</v>
          </cell>
          <cell r="Y149">
            <v>0</v>
          </cell>
          <cell r="Z149">
            <v>194</v>
          </cell>
          <cell r="AA149">
            <v>27.714285714285715</v>
          </cell>
          <cell r="AB149">
            <v>53.000000000000036</v>
          </cell>
          <cell r="AC149">
            <v>84.26262626262627</v>
          </cell>
          <cell r="AD149">
            <v>0</v>
          </cell>
          <cell r="AE149">
            <v>0</v>
          </cell>
          <cell r="AF149">
            <v>24.999999999999943</v>
          </cell>
          <cell r="AG149">
            <v>62.999999999999979</v>
          </cell>
          <cell r="AH149">
            <v>9.0000000000000036</v>
          </cell>
          <cell r="AI149">
            <v>34.000000000000021</v>
          </cell>
          <cell r="AJ149">
            <v>18.000000000000007</v>
          </cell>
          <cell r="AK149">
            <v>38.000000000000036</v>
          </cell>
          <cell r="AL149">
            <v>6.9999999999999956</v>
          </cell>
          <cell r="AM149">
            <v>0</v>
          </cell>
          <cell r="AN149">
            <v>0</v>
          </cell>
          <cell r="AO149">
            <v>0</v>
          </cell>
          <cell r="AP149">
            <v>0</v>
          </cell>
          <cell r="AQ149">
            <v>0</v>
          </cell>
          <cell r="AR149">
            <v>0</v>
          </cell>
          <cell r="AS149">
            <v>0</v>
          </cell>
          <cell r="AT149">
            <v>3.344827586206891</v>
          </cell>
          <cell r="AU149">
            <v>7.8045977011494321</v>
          </cell>
          <cell r="AV149">
            <v>10.034482758620694</v>
          </cell>
          <cell r="AW149">
            <v>0</v>
          </cell>
          <cell r="AX149">
            <v>0</v>
          </cell>
          <cell r="AY149">
            <v>0</v>
          </cell>
          <cell r="AZ149">
            <v>0</v>
          </cell>
          <cell r="BA149">
            <v>77.451219512195081</v>
          </cell>
          <cell r="BB149">
            <v>86.353658536585328</v>
          </cell>
          <cell r="BC149">
            <v>0</v>
          </cell>
          <cell r="BD149">
            <v>0</v>
          </cell>
          <cell r="BE149">
            <v>0</v>
          </cell>
          <cell r="BF149">
            <v>0</v>
          </cell>
          <cell r="BG149">
            <v>0</v>
          </cell>
          <cell r="BH149">
            <v>28.599999999999973</v>
          </cell>
          <cell r="BI149">
            <v>0</v>
          </cell>
          <cell r="BJ149">
            <v>0.38024111111111097</v>
          </cell>
          <cell r="BK149">
            <v>0</v>
          </cell>
          <cell r="BL149">
            <v>0</v>
          </cell>
          <cell r="BM149">
            <v>1</v>
          </cell>
          <cell r="BN149">
            <v>0</v>
          </cell>
        </row>
        <row r="150">
          <cell r="A150">
            <v>70</v>
          </cell>
          <cell r="B150">
            <v>141984</v>
          </cell>
          <cell r="C150">
            <v>9352057</v>
          </cell>
          <cell r="D150" t="str">
            <v>St Margaret's Primary Academy</v>
          </cell>
          <cell r="E150" t="str">
            <v>Primary</v>
          </cell>
          <cell r="F150" t="str">
            <v>Recoupment Academy</v>
          </cell>
          <cell r="G150">
            <v>1</v>
          </cell>
          <cell r="H150">
            <v>0</v>
          </cell>
          <cell r="I150">
            <v>0</v>
          </cell>
          <cell r="J150">
            <v>7</v>
          </cell>
          <cell r="K150">
            <v>0</v>
          </cell>
          <cell r="L150">
            <v>0</v>
          </cell>
          <cell r="M150">
            <v>0</v>
          </cell>
          <cell r="N150">
            <v>403</v>
          </cell>
          <cell r="O150">
            <v>403</v>
          </cell>
          <cell r="P150">
            <v>58</v>
          </cell>
          <cell r="Q150">
            <v>345</v>
          </cell>
          <cell r="R150">
            <v>0</v>
          </cell>
          <cell r="S150">
            <v>0</v>
          </cell>
          <cell r="T150">
            <v>0</v>
          </cell>
          <cell r="U150">
            <v>0</v>
          </cell>
          <cell r="V150">
            <v>0</v>
          </cell>
          <cell r="W150">
            <v>0</v>
          </cell>
          <cell r="X150">
            <v>0</v>
          </cell>
          <cell r="Y150">
            <v>0</v>
          </cell>
          <cell r="Z150">
            <v>403</v>
          </cell>
          <cell r="AA150">
            <v>57.571428571428569</v>
          </cell>
          <cell r="AB150">
            <v>138.0000000000002</v>
          </cell>
          <cell r="AC150">
            <v>217.7010050251256</v>
          </cell>
          <cell r="AD150">
            <v>0</v>
          </cell>
          <cell r="AE150">
            <v>0</v>
          </cell>
          <cell r="AF150">
            <v>36.179551122194532</v>
          </cell>
          <cell r="AG150">
            <v>15.074812967581051</v>
          </cell>
          <cell r="AH150">
            <v>123.61346633416447</v>
          </cell>
          <cell r="AI150">
            <v>16.079800498753116</v>
          </cell>
          <cell r="AJ150">
            <v>0</v>
          </cell>
          <cell r="AK150">
            <v>143.71321695760619</v>
          </cell>
          <cell r="AL150">
            <v>68.339152119700714</v>
          </cell>
          <cell r="AM150">
            <v>0</v>
          </cell>
          <cell r="AN150">
            <v>0</v>
          </cell>
          <cell r="AO150">
            <v>0</v>
          </cell>
          <cell r="AP150">
            <v>0</v>
          </cell>
          <cell r="AQ150">
            <v>0</v>
          </cell>
          <cell r="AR150">
            <v>0</v>
          </cell>
          <cell r="AS150">
            <v>0</v>
          </cell>
          <cell r="AT150">
            <v>4.6724637681159322</v>
          </cell>
          <cell r="AU150">
            <v>7.0086956521739188</v>
          </cell>
          <cell r="AV150">
            <v>10.513043478260858</v>
          </cell>
          <cell r="AW150">
            <v>0</v>
          </cell>
          <cell r="AX150">
            <v>0</v>
          </cell>
          <cell r="AY150">
            <v>0</v>
          </cell>
          <cell r="AZ150">
            <v>3.0376884422110551</v>
          </cell>
          <cell r="BA150">
            <v>134.28143712574865</v>
          </cell>
          <cell r="BB150">
            <v>156.85628742514987</v>
          </cell>
          <cell r="BC150">
            <v>0</v>
          </cell>
          <cell r="BD150">
            <v>0</v>
          </cell>
          <cell r="BE150">
            <v>0</v>
          </cell>
          <cell r="BF150">
            <v>0</v>
          </cell>
          <cell r="BG150">
            <v>0</v>
          </cell>
          <cell r="BH150">
            <v>13.700000000000127</v>
          </cell>
          <cell r="BI150">
            <v>0</v>
          </cell>
          <cell r="BJ150">
            <v>0.33006866411960101</v>
          </cell>
          <cell r="BK150">
            <v>0</v>
          </cell>
          <cell r="BL150">
            <v>0</v>
          </cell>
          <cell r="BM150">
            <v>1</v>
          </cell>
          <cell r="BN150">
            <v>0</v>
          </cell>
        </row>
        <row r="151">
          <cell r="A151">
            <v>1</v>
          </cell>
          <cell r="B151">
            <v>144211</v>
          </cell>
          <cell r="C151">
            <v>9352058</v>
          </cell>
          <cell r="D151" t="str">
            <v>Aldeburgh Primary School</v>
          </cell>
          <cell r="E151" t="str">
            <v>Primary</v>
          </cell>
          <cell r="F151" t="str">
            <v>Recoupment Academy</v>
          </cell>
          <cell r="G151">
            <v>1</v>
          </cell>
          <cell r="H151">
            <v>0</v>
          </cell>
          <cell r="I151">
            <v>0</v>
          </cell>
          <cell r="J151">
            <v>7</v>
          </cell>
          <cell r="K151">
            <v>0</v>
          </cell>
          <cell r="L151">
            <v>0</v>
          </cell>
          <cell r="M151">
            <v>0</v>
          </cell>
          <cell r="N151">
            <v>105</v>
          </cell>
          <cell r="O151">
            <v>105</v>
          </cell>
          <cell r="P151">
            <v>15</v>
          </cell>
          <cell r="Q151">
            <v>90</v>
          </cell>
          <cell r="R151">
            <v>0</v>
          </cell>
          <cell r="S151">
            <v>0</v>
          </cell>
          <cell r="T151">
            <v>0</v>
          </cell>
          <cell r="U151">
            <v>0</v>
          </cell>
          <cell r="V151">
            <v>0</v>
          </cell>
          <cell r="W151">
            <v>0</v>
          </cell>
          <cell r="X151">
            <v>0</v>
          </cell>
          <cell r="Y151">
            <v>0</v>
          </cell>
          <cell r="Z151">
            <v>105</v>
          </cell>
          <cell r="AA151">
            <v>15</v>
          </cell>
          <cell r="AB151">
            <v>11.000000000000025</v>
          </cell>
          <cell r="AC151">
            <v>13.263157894736842</v>
          </cell>
          <cell r="AD151">
            <v>0</v>
          </cell>
          <cell r="AE151">
            <v>0</v>
          </cell>
          <cell r="AF151">
            <v>105</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1.1666666666666654</v>
          </cell>
          <cell r="AV151">
            <v>1.1666666666666654</v>
          </cell>
          <cell r="AW151">
            <v>0</v>
          </cell>
          <cell r="AX151">
            <v>0</v>
          </cell>
          <cell r="AY151">
            <v>0</v>
          </cell>
          <cell r="AZ151">
            <v>0</v>
          </cell>
          <cell r="BA151">
            <v>27.209302325581408</v>
          </cell>
          <cell r="BB151">
            <v>31.744186046511643</v>
          </cell>
          <cell r="BC151">
            <v>0</v>
          </cell>
          <cell r="BD151">
            <v>0</v>
          </cell>
          <cell r="BE151">
            <v>0</v>
          </cell>
          <cell r="BF151">
            <v>0</v>
          </cell>
          <cell r="BG151">
            <v>0</v>
          </cell>
          <cell r="BH151">
            <v>0</v>
          </cell>
          <cell r="BI151">
            <v>0</v>
          </cell>
          <cell r="BJ151">
            <v>2.49429949215686</v>
          </cell>
          <cell r="BK151">
            <v>0</v>
          </cell>
          <cell r="BL151">
            <v>1</v>
          </cell>
          <cell r="BM151">
            <v>1</v>
          </cell>
          <cell r="BN151">
            <v>0</v>
          </cell>
        </row>
        <row r="152">
          <cell r="A152">
            <v>295</v>
          </cell>
          <cell r="B152">
            <v>141985</v>
          </cell>
          <cell r="C152">
            <v>9352059</v>
          </cell>
          <cell r="D152" t="str">
            <v>Sprites Primary Academy</v>
          </cell>
          <cell r="E152" t="str">
            <v>Primary</v>
          </cell>
          <cell r="F152" t="str">
            <v>Recoupment Academy</v>
          </cell>
          <cell r="G152">
            <v>1</v>
          </cell>
          <cell r="H152">
            <v>0</v>
          </cell>
          <cell r="I152">
            <v>0</v>
          </cell>
          <cell r="J152">
            <v>7</v>
          </cell>
          <cell r="K152">
            <v>0</v>
          </cell>
          <cell r="L152">
            <v>0</v>
          </cell>
          <cell r="M152">
            <v>0</v>
          </cell>
          <cell r="N152">
            <v>389</v>
          </cell>
          <cell r="O152">
            <v>389</v>
          </cell>
          <cell r="P152">
            <v>50</v>
          </cell>
          <cell r="Q152">
            <v>339</v>
          </cell>
          <cell r="R152">
            <v>0</v>
          </cell>
          <cell r="S152">
            <v>0</v>
          </cell>
          <cell r="T152">
            <v>0</v>
          </cell>
          <cell r="U152">
            <v>0</v>
          </cell>
          <cell r="V152">
            <v>0</v>
          </cell>
          <cell r="W152">
            <v>0</v>
          </cell>
          <cell r="X152">
            <v>0</v>
          </cell>
          <cell r="Y152">
            <v>0</v>
          </cell>
          <cell r="Z152">
            <v>389</v>
          </cell>
          <cell r="AA152">
            <v>55.571428571428569</v>
          </cell>
          <cell r="AB152">
            <v>51.999999999999943</v>
          </cell>
          <cell r="AC152">
            <v>100.63681592039801</v>
          </cell>
          <cell r="AD152">
            <v>0</v>
          </cell>
          <cell r="AE152">
            <v>0</v>
          </cell>
          <cell r="AF152">
            <v>104.5374677002584</v>
          </cell>
          <cell r="AG152">
            <v>70.36175710594307</v>
          </cell>
          <cell r="AH152">
            <v>108.55813953488355</v>
          </cell>
          <cell r="AI152">
            <v>57.294573643410715</v>
          </cell>
          <cell r="AJ152">
            <v>41.21188630490942</v>
          </cell>
          <cell r="AK152">
            <v>7.036175710594307</v>
          </cell>
          <cell r="AL152">
            <v>0</v>
          </cell>
          <cell r="AM152">
            <v>0</v>
          </cell>
          <cell r="AN152">
            <v>0</v>
          </cell>
          <cell r="AO152">
            <v>0</v>
          </cell>
          <cell r="AP152">
            <v>0</v>
          </cell>
          <cell r="AQ152">
            <v>0</v>
          </cell>
          <cell r="AR152">
            <v>0</v>
          </cell>
          <cell r="AS152">
            <v>0</v>
          </cell>
          <cell r="AT152">
            <v>4.5899705014749168</v>
          </cell>
          <cell r="AU152">
            <v>9.1799410029498709</v>
          </cell>
          <cell r="AV152">
            <v>16.064896755162227</v>
          </cell>
          <cell r="AW152">
            <v>0</v>
          </cell>
          <cell r="AX152">
            <v>0</v>
          </cell>
          <cell r="AY152">
            <v>0</v>
          </cell>
          <cell r="AZ152">
            <v>1.9353233830845771</v>
          </cell>
          <cell r="BA152">
            <v>98.024096385542123</v>
          </cell>
          <cell r="BB152">
            <v>112.48192771084332</v>
          </cell>
          <cell r="BC152">
            <v>0</v>
          </cell>
          <cell r="BD152">
            <v>0</v>
          </cell>
          <cell r="BE152">
            <v>0</v>
          </cell>
          <cell r="BF152">
            <v>0</v>
          </cell>
          <cell r="BG152">
            <v>0</v>
          </cell>
          <cell r="BH152">
            <v>0</v>
          </cell>
          <cell r="BI152">
            <v>0</v>
          </cell>
          <cell r="BJ152">
            <v>0.46041896326530601</v>
          </cell>
          <cell r="BK152">
            <v>0</v>
          </cell>
          <cell r="BL152">
            <v>0</v>
          </cell>
          <cell r="BM152">
            <v>1</v>
          </cell>
          <cell r="BN152">
            <v>0</v>
          </cell>
        </row>
        <row r="153">
          <cell r="A153">
            <v>402</v>
          </cell>
          <cell r="B153">
            <v>143359</v>
          </cell>
          <cell r="C153">
            <v>9352060</v>
          </cell>
          <cell r="D153" t="str">
            <v>Bacton Primary School</v>
          </cell>
          <cell r="E153" t="str">
            <v>Primary</v>
          </cell>
          <cell r="F153" t="str">
            <v>Recoupment Academy</v>
          </cell>
          <cell r="G153">
            <v>1</v>
          </cell>
          <cell r="H153">
            <v>0</v>
          </cell>
          <cell r="I153">
            <v>0</v>
          </cell>
          <cell r="J153">
            <v>7</v>
          </cell>
          <cell r="K153">
            <v>0</v>
          </cell>
          <cell r="L153">
            <v>0</v>
          </cell>
          <cell r="M153">
            <v>0</v>
          </cell>
          <cell r="N153">
            <v>164</v>
          </cell>
          <cell r="O153">
            <v>164</v>
          </cell>
          <cell r="P153">
            <v>24</v>
          </cell>
          <cell r="Q153">
            <v>140</v>
          </cell>
          <cell r="R153">
            <v>0</v>
          </cell>
          <cell r="S153">
            <v>0</v>
          </cell>
          <cell r="T153">
            <v>0</v>
          </cell>
          <cell r="U153">
            <v>0</v>
          </cell>
          <cell r="V153">
            <v>0</v>
          </cell>
          <cell r="W153">
            <v>0</v>
          </cell>
          <cell r="X153">
            <v>0</v>
          </cell>
          <cell r="Y153">
            <v>0</v>
          </cell>
          <cell r="Z153">
            <v>164</v>
          </cell>
          <cell r="AA153">
            <v>23.428571428571427</v>
          </cell>
          <cell r="AB153">
            <v>17.000000000000025</v>
          </cell>
          <cell r="AC153">
            <v>24.911392405063292</v>
          </cell>
          <cell r="AD153">
            <v>0</v>
          </cell>
          <cell r="AE153">
            <v>0</v>
          </cell>
          <cell r="AF153">
            <v>161.99999999999991</v>
          </cell>
          <cell r="AG153">
            <v>1.0000000000000007</v>
          </cell>
          <cell r="AH153">
            <v>0</v>
          </cell>
          <cell r="AI153">
            <v>1.0000000000000007</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2.0759493670886076</v>
          </cell>
          <cell r="BA153">
            <v>39.000000000000064</v>
          </cell>
          <cell r="BB153">
            <v>45.685714285714361</v>
          </cell>
          <cell r="BC153">
            <v>0</v>
          </cell>
          <cell r="BD153">
            <v>0</v>
          </cell>
          <cell r="BE153">
            <v>0</v>
          </cell>
          <cell r="BF153">
            <v>0</v>
          </cell>
          <cell r="BG153">
            <v>0</v>
          </cell>
          <cell r="BH153">
            <v>0</v>
          </cell>
          <cell r="BI153">
            <v>0</v>
          </cell>
          <cell r="BJ153">
            <v>2.5926580012578602</v>
          </cell>
          <cell r="BK153">
            <v>0</v>
          </cell>
          <cell r="BL153">
            <v>0</v>
          </cell>
          <cell r="BM153">
            <v>1</v>
          </cell>
          <cell r="BN153">
            <v>0</v>
          </cell>
        </row>
        <row r="154">
          <cell r="A154">
            <v>6</v>
          </cell>
          <cell r="B154">
            <v>143492</v>
          </cell>
          <cell r="C154">
            <v>9352063</v>
          </cell>
          <cell r="D154" t="str">
            <v>The Albert Pye Community Primary School</v>
          </cell>
          <cell r="E154" t="str">
            <v>Primary</v>
          </cell>
          <cell r="F154" t="str">
            <v>Recoupment Academy</v>
          </cell>
          <cell r="G154">
            <v>1</v>
          </cell>
          <cell r="H154">
            <v>0</v>
          </cell>
          <cell r="I154">
            <v>0</v>
          </cell>
          <cell r="J154">
            <v>7</v>
          </cell>
          <cell r="K154">
            <v>0</v>
          </cell>
          <cell r="L154">
            <v>0</v>
          </cell>
          <cell r="M154">
            <v>0</v>
          </cell>
          <cell r="N154">
            <v>359</v>
          </cell>
          <cell r="O154">
            <v>359</v>
          </cell>
          <cell r="P154">
            <v>40</v>
          </cell>
          <cell r="Q154">
            <v>319</v>
          </cell>
          <cell r="R154">
            <v>0</v>
          </cell>
          <cell r="S154">
            <v>0</v>
          </cell>
          <cell r="T154">
            <v>0</v>
          </cell>
          <cell r="U154">
            <v>0</v>
          </cell>
          <cell r="V154">
            <v>0</v>
          </cell>
          <cell r="W154">
            <v>0</v>
          </cell>
          <cell r="X154">
            <v>0</v>
          </cell>
          <cell r="Y154">
            <v>0</v>
          </cell>
          <cell r="Z154">
            <v>359</v>
          </cell>
          <cell r="AA154">
            <v>51.285714285714285</v>
          </cell>
          <cell r="AB154">
            <v>41.000000000000092</v>
          </cell>
          <cell r="AC154">
            <v>83.231843575418992</v>
          </cell>
          <cell r="AD154">
            <v>0</v>
          </cell>
          <cell r="AE154">
            <v>0</v>
          </cell>
          <cell r="AF154">
            <v>244.00000000000003</v>
          </cell>
          <cell r="AG154">
            <v>77.999999999999844</v>
          </cell>
          <cell r="AH154">
            <v>0</v>
          </cell>
          <cell r="AI154">
            <v>1.9999999999999987</v>
          </cell>
          <cell r="AJ154">
            <v>0</v>
          </cell>
          <cell r="AK154">
            <v>35.000000000000014</v>
          </cell>
          <cell r="AL154">
            <v>0</v>
          </cell>
          <cell r="AM154">
            <v>0</v>
          </cell>
          <cell r="AN154">
            <v>0</v>
          </cell>
          <cell r="AO154">
            <v>0</v>
          </cell>
          <cell r="AP154">
            <v>0</v>
          </cell>
          <cell r="AQ154">
            <v>0</v>
          </cell>
          <cell r="AR154">
            <v>0</v>
          </cell>
          <cell r="AS154">
            <v>0</v>
          </cell>
          <cell r="AT154">
            <v>0</v>
          </cell>
          <cell r="AU154">
            <v>1.1253918495297792</v>
          </cell>
          <cell r="AV154">
            <v>3.3761755485893405</v>
          </cell>
          <cell r="AW154">
            <v>0</v>
          </cell>
          <cell r="AX154">
            <v>0</v>
          </cell>
          <cell r="AY154">
            <v>0</v>
          </cell>
          <cell r="AZ154">
            <v>0</v>
          </cell>
          <cell r="BA154">
            <v>87.825949367088754</v>
          </cell>
          <cell r="BB154">
            <v>98.838607594936875</v>
          </cell>
          <cell r="BC154">
            <v>0</v>
          </cell>
          <cell r="BD154">
            <v>0</v>
          </cell>
          <cell r="BE154">
            <v>0</v>
          </cell>
          <cell r="BF154">
            <v>0</v>
          </cell>
          <cell r="BG154">
            <v>0</v>
          </cell>
          <cell r="BH154">
            <v>0</v>
          </cell>
          <cell r="BI154">
            <v>0</v>
          </cell>
          <cell r="BJ154">
            <v>0.48839296789215703</v>
          </cell>
          <cell r="BK154">
            <v>0</v>
          </cell>
          <cell r="BL154">
            <v>0</v>
          </cell>
          <cell r="BM154">
            <v>1</v>
          </cell>
          <cell r="BN154">
            <v>0</v>
          </cell>
        </row>
        <row r="155">
          <cell r="A155">
            <v>7</v>
          </cell>
          <cell r="B155">
            <v>143491</v>
          </cell>
          <cell r="C155">
            <v>9352064</v>
          </cell>
          <cell r="D155" t="str">
            <v>Ravensmere Infant School</v>
          </cell>
          <cell r="E155" t="str">
            <v>Primary</v>
          </cell>
          <cell r="F155" t="str">
            <v>Recoupment Academy</v>
          </cell>
          <cell r="G155">
            <v>1</v>
          </cell>
          <cell r="H155">
            <v>0</v>
          </cell>
          <cell r="I155">
            <v>0</v>
          </cell>
          <cell r="J155">
            <v>3</v>
          </cell>
          <cell r="K155">
            <v>0</v>
          </cell>
          <cell r="L155">
            <v>0</v>
          </cell>
          <cell r="M155">
            <v>0</v>
          </cell>
          <cell r="N155">
            <v>57</v>
          </cell>
          <cell r="O155">
            <v>57</v>
          </cell>
          <cell r="P155">
            <v>20</v>
          </cell>
          <cell r="Q155">
            <v>37</v>
          </cell>
          <cell r="R155">
            <v>0</v>
          </cell>
          <cell r="S155">
            <v>0</v>
          </cell>
          <cell r="T155">
            <v>0</v>
          </cell>
          <cell r="U155">
            <v>0</v>
          </cell>
          <cell r="V155">
            <v>0</v>
          </cell>
          <cell r="W155">
            <v>0</v>
          </cell>
          <cell r="X155">
            <v>0</v>
          </cell>
          <cell r="Y155">
            <v>0</v>
          </cell>
          <cell r="Z155">
            <v>57</v>
          </cell>
          <cell r="AA155">
            <v>19</v>
          </cell>
          <cell r="AB155">
            <v>13.999999999999984</v>
          </cell>
          <cell r="AC155">
            <v>15.457627118644067</v>
          </cell>
          <cell r="AD155">
            <v>0</v>
          </cell>
          <cell r="AE155">
            <v>0</v>
          </cell>
          <cell r="AF155">
            <v>43.000000000000021</v>
          </cell>
          <cell r="AG155">
            <v>11.000000000000007</v>
          </cell>
          <cell r="AH155">
            <v>0</v>
          </cell>
          <cell r="AI155">
            <v>0</v>
          </cell>
          <cell r="AJ155">
            <v>0</v>
          </cell>
          <cell r="AK155">
            <v>2.9999999999999987</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5.9999999999999938</v>
          </cell>
          <cell r="BB155">
            <v>9.243243243243235</v>
          </cell>
          <cell r="BC155">
            <v>0</v>
          </cell>
          <cell r="BD155">
            <v>0</v>
          </cell>
          <cell r="BE155">
            <v>0</v>
          </cell>
          <cell r="BF155">
            <v>0</v>
          </cell>
          <cell r="BG155">
            <v>0</v>
          </cell>
          <cell r="BH155">
            <v>0</v>
          </cell>
          <cell r="BI155">
            <v>0</v>
          </cell>
          <cell r="BJ155">
            <v>0.62025677906976795</v>
          </cell>
          <cell r="BK155">
            <v>0</v>
          </cell>
          <cell r="BL155">
            <v>0</v>
          </cell>
          <cell r="BM155">
            <v>1</v>
          </cell>
          <cell r="BN155">
            <v>0</v>
          </cell>
        </row>
        <row r="156">
          <cell r="A156">
            <v>64</v>
          </cell>
          <cell r="B156">
            <v>142016</v>
          </cell>
          <cell r="C156">
            <v>9352065</v>
          </cell>
          <cell r="D156" t="str">
            <v>Northfield St Nicholas Primary Academy</v>
          </cell>
          <cell r="E156" t="str">
            <v>Primary</v>
          </cell>
          <cell r="F156" t="str">
            <v>Recoupment Academy</v>
          </cell>
          <cell r="G156">
            <v>1</v>
          </cell>
          <cell r="H156">
            <v>0</v>
          </cell>
          <cell r="I156">
            <v>0</v>
          </cell>
          <cell r="J156">
            <v>7</v>
          </cell>
          <cell r="K156">
            <v>0</v>
          </cell>
          <cell r="L156">
            <v>0</v>
          </cell>
          <cell r="M156">
            <v>0</v>
          </cell>
          <cell r="N156">
            <v>402</v>
          </cell>
          <cell r="O156">
            <v>402</v>
          </cell>
          <cell r="P156">
            <v>59</v>
          </cell>
          <cell r="Q156">
            <v>343</v>
          </cell>
          <cell r="R156">
            <v>0</v>
          </cell>
          <cell r="S156">
            <v>0</v>
          </cell>
          <cell r="T156">
            <v>0</v>
          </cell>
          <cell r="U156">
            <v>0</v>
          </cell>
          <cell r="V156">
            <v>0</v>
          </cell>
          <cell r="W156">
            <v>0</v>
          </cell>
          <cell r="X156">
            <v>0</v>
          </cell>
          <cell r="Y156">
            <v>0</v>
          </cell>
          <cell r="Z156">
            <v>402</v>
          </cell>
          <cell r="AA156">
            <v>57.428571428571431</v>
          </cell>
          <cell r="AB156">
            <v>129.00000000000011</v>
          </cell>
          <cell r="AC156">
            <v>205.44471744471744</v>
          </cell>
          <cell r="AD156">
            <v>0</v>
          </cell>
          <cell r="AE156">
            <v>0</v>
          </cell>
          <cell r="AF156">
            <v>55.275000000000006</v>
          </cell>
          <cell r="AG156">
            <v>7.035000000000001</v>
          </cell>
          <cell r="AH156">
            <v>77.385000000000005</v>
          </cell>
          <cell r="AI156">
            <v>27.135000000000002</v>
          </cell>
          <cell r="AJ156">
            <v>3.0149999999999997</v>
          </cell>
          <cell r="AK156">
            <v>164.82</v>
          </cell>
          <cell r="AL156">
            <v>67.335000000000008</v>
          </cell>
          <cell r="AM156">
            <v>0</v>
          </cell>
          <cell r="AN156">
            <v>0</v>
          </cell>
          <cell r="AO156">
            <v>0</v>
          </cell>
          <cell r="AP156">
            <v>0</v>
          </cell>
          <cell r="AQ156">
            <v>0</v>
          </cell>
          <cell r="AR156">
            <v>0</v>
          </cell>
          <cell r="AS156">
            <v>0</v>
          </cell>
          <cell r="AT156">
            <v>4.6880466472303093</v>
          </cell>
          <cell r="AU156">
            <v>8.2040816326530521</v>
          </cell>
          <cell r="AV156">
            <v>12.892128279883362</v>
          </cell>
          <cell r="AW156">
            <v>0</v>
          </cell>
          <cell r="AX156">
            <v>0</v>
          </cell>
          <cell r="AY156">
            <v>0</v>
          </cell>
          <cell r="AZ156">
            <v>9.8771498771498774</v>
          </cell>
          <cell r="BA156">
            <v>149.74631268436562</v>
          </cell>
          <cell r="BB156">
            <v>175.50442477876089</v>
          </cell>
          <cell r="BC156">
            <v>0</v>
          </cell>
          <cell r="BD156">
            <v>0</v>
          </cell>
          <cell r="BE156">
            <v>0</v>
          </cell>
          <cell r="BF156">
            <v>0</v>
          </cell>
          <cell r="BG156">
            <v>0</v>
          </cell>
          <cell r="BH156">
            <v>0</v>
          </cell>
          <cell r="BI156">
            <v>0</v>
          </cell>
          <cell r="BJ156">
            <v>0.35393446878453</v>
          </cell>
          <cell r="BK156">
            <v>0</v>
          </cell>
          <cell r="BL156">
            <v>0</v>
          </cell>
          <cell r="BM156">
            <v>1</v>
          </cell>
          <cell r="BN156">
            <v>0</v>
          </cell>
        </row>
        <row r="157">
          <cell r="A157">
            <v>15</v>
          </cell>
          <cell r="B157">
            <v>144443</v>
          </cell>
          <cell r="C157">
            <v>9352067</v>
          </cell>
          <cell r="D157" t="str">
            <v>Bungay Primary School</v>
          </cell>
          <cell r="E157" t="str">
            <v>Primary</v>
          </cell>
          <cell r="F157" t="str">
            <v>Recoupment Academy</v>
          </cell>
          <cell r="G157">
            <v>1</v>
          </cell>
          <cell r="H157">
            <v>0</v>
          </cell>
          <cell r="I157">
            <v>0</v>
          </cell>
          <cell r="J157">
            <v>7</v>
          </cell>
          <cell r="K157">
            <v>0</v>
          </cell>
          <cell r="L157">
            <v>0</v>
          </cell>
          <cell r="M157">
            <v>0</v>
          </cell>
          <cell r="N157">
            <v>214</v>
          </cell>
          <cell r="O157">
            <v>214</v>
          </cell>
          <cell r="P157">
            <v>26</v>
          </cell>
          <cell r="Q157">
            <v>188</v>
          </cell>
          <cell r="R157">
            <v>0</v>
          </cell>
          <cell r="S157">
            <v>0</v>
          </cell>
          <cell r="T157">
            <v>0</v>
          </cell>
          <cell r="U157">
            <v>0</v>
          </cell>
          <cell r="V157">
            <v>0</v>
          </cell>
          <cell r="W157">
            <v>0</v>
          </cell>
          <cell r="X157">
            <v>0</v>
          </cell>
          <cell r="Y157">
            <v>0</v>
          </cell>
          <cell r="Z157">
            <v>214</v>
          </cell>
          <cell r="AA157">
            <v>30.571428571428573</v>
          </cell>
          <cell r="AB157">
            <v>48.00000000000005</v>
          </cell>
          <cell r="AC157">
            <v>70.342592592592595</v>
          </cell>
          <cell r="AD157">
            <v>0</v>
          </cell>
          <cell r="AE157">
            <v>0</v>
          </cell>
          <cell r="AF157">
            <v>128.19811320754721</v>
          </cell>
          <cell r="AG157">
            <v>85.801886792452805</v>
          </cell>
          <cell r="AH157">
            <v>0</v>
          </cell>
          <cell r="AI157">
            <v>0</v>
          </cell>
          <cell r="AJ157">
            <v>0</v>
          </cell>
          <cell r="AK157">
            <v>0</v>
          </cell>
          <cell r="AL157">
            <v>0</v>
          </cell>
          <cell r="AM157">
            <v>0</v>
          </cell>
          <cell r="AN157">
            <v>0</v>
          </cell>
          <cell r="AO157">
            <v>0</v>
          </cell>
          <cell r="AP157">
            <v>0</v>
          </cell>
          <cell r="AQ157">
            <v>0</v>
          </cell>
          <cell r="AR157">
            <v>0</v>
          </cell>
          <cell r="AS157">
            <v>0</v>
          </cell>
          <cell r="AT157">
            <v>7.968085106382981</v>
          </cell>
          <cell r="AU157">
            <v>9.1063829787234045</v>
          </cell>
          <cell r="AV157">
            <v>13.659574468085097</v>
          </cell>
          <cell r="AW157">
            <v>0</v>
          </cell>
          <cell r="AX157">
            <v>0</v>
          </cell>
          <cell r="AY157">
            <v>0</v>
          </cell>
          <cell r="AZ157">
            <v>0.9907407407407407</v>
          </cell>
          <cell r="BA157">
            <v>73.932584269662897</v>
          </cell>
          <cell r="BB157">
            <v>84.157303370786479</v>
          </cell>
          <cell r="BC157">
            <v>0</v>
          </cell>
          <cell r="BD157">
            <v>0</v>
          </cell>
          <cell r="BE157">
            <v>0</v>
          </cell>
          <cell r="BF157">
            <v>0</v>
          </cell>
          <cell r="BG157">
            <v>0</v>
          </cell>
          <cell r="BH157">
            <v>26.600000000000051</v>
          </cell>
          <cell r="BI157">
            <v>0</v>
          </cell>
          <cell r="BJ157">
            <v>0.60481242537764401</v>
          </cell>
          <cell r="BK157">
            <v>0</v>
          </cell>
          <cell r="BL157">
            <v>0</v>
          </cell>
          <cell r="BM157">
            <v>1</v>
          </cell>
          <cell r="BN157">
            <v>0</v>
          </cell>
        </row>
        <row r="158">
          <cell r="A158">
            <v>219</v>
          </cell>
          <cell r="B158">
            <v>146021</v>
          </cell>
          <cell r="C158">
            <v>9352069</v>
          </cell>
          <cell r="D158" t="str">
            <v>Claydon Primary School</v>
          </cell>
          <cell r="E158" t="str">
            <v>Primary</v>
          </cell>
          <cell r="F158" t="str">
            <v>Recoupment Academy</v>
          </cell>
          <cell r="G158">
            <v>1</v>
          </cell>
          <cell r="H158">
            <v>0</v>
          </cell>
          <cell r="I158">
            <v>0</v>
          </cell>
          <cell r="J158">
            <v>7</v>
          </cell>
          <cell r="K158">
            <v>0</v>
          </cell>
          <cell r="L158">
            <v>0</v>
          </cell>
          <cell r="M158">
            <v>0</v>
          </cell>
          <cell r="N158">
            <v>427</v>
          </cell>
          <cell r="O158">
            <v>427</v>
          </cell>
          <cell r="P158">
            <v>60</v>
          </cell>
          <cell r="Q158">
            <v>367</v>
          </cell>
          <cell r="R158">
            <v>0</v>
          </cell>
          <cell r="S158">
            <v>0</v>
          </cell>
          <cell r="T158">
            <v>0</v>
          </cell>
          <cell r="U158">
            <v>0</v>
          </cell>
          <cell r="V158">
            <v>0</v>
          </cell>
          <cell r="W158">
            <v>0</v>
          </cell>
          <cell r="X158">
            <v>0</v>
          </cell>
          <cell r="Y158">
            <v>0</v>
          </cell>
          <cell r="Z158">
            <v>427</v>
          </cell>
          <cell r="AA158">
            <v>61</v>
          </cell>
          <cell r="AB158">
            <v>45.000000000000128</v>
          </cell>
          <cell r="AC158">
            <v>74.488943488943491</v>
          </cell>
          <cell r="AD158">
            <v>0</v>
          </cell>
          <cell r="AE158">
            <v>0</v>
          </cell>
          <cell r="AF158">
            <v>397.86352941176477</v>
          </cell>
          <cell r="AG158">
            <v>1.004705882352942</v>
          </cell>
          <cell r="AH158">
            <v>1.004705882352942</v>
          </cell>
          <cell r="AI158">
            <v>8.0376470588235271</v>
          </cell>
          <cell r="AJ158">
            <v>19.089411764705893</v>
          </cell>
          <cell r="AK158">
            <v>0</v>
          </cell>
          <cell r="AL158">
            <v>0</v>
          </cell>
          <cell r="AM158">
            <v>0</v>
          </cell>
          <cell r="AN158">
            <v>0</v>
          </cell>
          <cell r="AO158">
            <v>0</v>
          </cell>
          <cell r="AP158">
            <v>0</v>
          </cell>
          <cell r="AQ158">
            <v>0</v>
          </cell>
          <cell r="AR158">
            <v>0</v>
          </cell>
          <cell r="AS158">
            <v>0</v>
          </cell>
          <cell r="AT158">
            <v>0</v>
          </cell>
          <cell r="AU158">
            <v>2.3269754768392366</v>
          </cell>
          <cell r="AV158">
            <v>2.3269754768392366</v>
          </cell>
          <cell r="AW158">
            <v>0</v>
          </cell>
          <cell r="AX158">
            <v>0</v>
          </cell>
          <cell r="AY158">
            <v>0</v>
          </cell>
          <cell r="AZ158">
            <v>2.0982800982800982</v>
          </cell>
          <cell r="BA158">
            <v>99.542465753424736</v>
          </cell>
          <cell r="BB158">
            <v>115.81643835616448</v>
          </cell>
          <cell r="BC158">
            <v>0</v>
          </cell>
          <cell r="BD158">
            <v>0</v>
          </cell>
          <cell r="BE158">
            <v>0</v>
          </cell>
          <cell r="BF158">
            <v>0</v>
          </cell>
          <cell r="BG158">
            <v>0</v>
          </cell>
          <cell r="BH158">
            <v>0</v>
          </cell>
          <cell r="BI158">
            <v>0</v>
          </cell>
          <cell r="BJ158">
            <v>2.0482082256235801</v>
          </cell>
          <cell r="BK158">
            <v>0</v>
          </cell>
          <cell r="BL158">
            <v>0</v>
          </cell>
          <cell r="BM158">
            <v>1</v>
          </cell>
          <cell r="BN158">
            <v>0</v>
          </cell>
        </row>
        <row r="159">
          <cell r="A159">
            <v>30</v>
          </cell>
          <cell r="B159">
            <v>141550</v>
          </cell>
          <cell r="C159">
            <v>9352073</v>
          </cell>
          <cell r="D159" t="str">
            <v>Easton Primary School</v>
          </cell>
          <cell r="E159" t="str">
            <v>Primary</v>
          </cell>
          <cell r="F159" t="str">
            <v>Recoupment Academy</v>
          </cell>
          <cell r="G159">
            <v>1</v>
          </cell>
          <cell r="H159">
            <v>0</v>
          </cell>
          <cell r="I159">
            <v>0</v>
          </cell>
          <cell r="J159">
            <v>7</v>
          </cell>
          <cell r="K159">
            <v>0</v>
          </cell>
          <cell r="L159">
            <v>0</v>
          </cell>
          <cell r="M159">
            <v>0</v>
          </cell>
          <cell r="N159">
            <v>80</v>
          </cell>
          <cell r="O159">
            <v>80</v>
          </cell>
          <cell r="P159">
            <v>15</v>
          </cell>
          <cell r="Q159">
            <v>65</v>
          </cell>
          <cell r="R159">
            <v>0</v>
          </cell>
          <cell r="S159">
            <v>0</v>
          </cell>
          <cell r="T159">
            <v>0</v>
          </cell>
          <cell r="U159">
            <v>0</v>
          </cell>
          <cell r="V159">
            <v>0</v>
          </cell>
          <cell r="W159">
            <v>0</v>
          </cell>
          <cell r="X159">
            <v>0</v>
          </cell>
          <cell r="Y159">
            <v>0</v>
          </cell>
          <cell r="Z159">
            <v>80</v>
          </cell>
          <cell r="AA159">
            <v>11.428571428571429</v>
          </cell>
          <cell r="AB159">
            <v>1</v>
          </cell>
          <cell r="AC159">
            <v>4.1025641025641022</v>
          </cell>
          <cell r="AD159">
            <v>0</v>
          </cell>
          <cell r="AE159">
            <v>0</v>
          </cell>
          <cell r="AF159">
            <v>80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1.0256410256410255</v>
          </cell>
          <cell r="BA159">
            <v>24.761904761904763</v>
          </cell>
          <cell r="BB159">
            <v>30.476190476190478</v>
          </cell>
          <cell r="BC159">
            <v>0</v>
          </cell>
          <cell r="BD159">
            <v>0</v>
          </cell>
          <cell r="BE159">
            <v>0</v>
          </cell>
          <cell r="BF159">
            <v>0</v>
          </cell>
          <cell r="BG159">
            <v>0</v>
          </cell>
          <cell r="BH159">
            <v>3.9999999999999991</v>
          </cell>
          <cell r="BI159">
            <v>0</v>
          </cell>
          <cell r="BJ159">
            <v>2.2081427705882399</v>
          </cell>
          <cell r="BK159">
            <v>0</v>
          </cell>
          <cell r="BL159">
            <v>1</v>
          </cell>
          <cell r="BM159">
            <v>1</v>
          </cell>
          <cell r="BN159">
            <v>0</v>
          </cell>
        </row>
        <row r="160">
          <cell r="A160">
            <v>8</v>
          </cell>
          <cell r="B160">
            <v>142017</v>
          </cell>
          <cell r="C160">
            <v>9352078</v>
          </cell>
          <cell r="D160" t="str">
            <v>Beccles Primary Academy</v>
          </cell>
          <cell r="E160" t="str">
            <v>Primary</v>
          </cell>
          <cell r="F160" t="str">
            <v>Recoupment Academy</v>
          </cell>
          <cell r="G160">
            <v>1</v>
          </cell>
          <cell r="H160">
            <v>0</v>
          </cell>
          <cell r="I160">
            <v>0</v>
          </cell>
          <cell r="J160">
            <v>7</v>
          </cell>
          <cell r="K160">
            <v>0</v>
          </cell>
          <cell r="L160">
            <v>0</v>
          </cell>
          <cell r="M160">
            <v>0</v>
          </cell>
          <cell r="N160">
            <v>231</v>
          </cell>
          <cell r="O160">
            <v>231</v>
          </cell>
          <cell r="P160">
            <v>22</v>
          </cell>
          <cell r="Q160">
            <v>209</v>
          </cell>
          <cell r="R160">
            <v>0</v>
          </cell>
          <cell r="S160">
            <v>0</v>
          </cell>
          <cell r="T160">
            <v>0</v>
          </cell>
          <cell r="U160">
            <v>0</v>
          </cell>
          <cell r="V160">
            <v>0</v>
          </cell>
          <cell r="W160">
            <v>0</v>
          </cell>
          <cell r="X160">
            <v>0</v>
          </cell>
          <cell r="Y160">
            <v>0</v>
          </cell>
          <cell r="Z160">
            <v>231</v>
          </cell>
          <cell r="AA160">
            <v>33</v>
          </cell>
          <cell r="AB160">
            <v>73.999999999999915</v>
          </cell>
          <cell r="AC160">
            <v>94.184549356223187</v>
          </cell>
          <cell r="AD160">
            <v>0</v>
          </cell>
          <cell r="AE160">
            <v>0</v>
          </cell>
          <cell r="AF160">
            <v>126.09170305676868</v>
          </cell>
          <cell r="AG160">
            <v>26.22707423580783</v>
          </cell>
          <cell r="AH160">
            <v>0</v>
          </cell>
          <cell r="AI160">
            <v>2.0174672489082965</v>
          </cell>
          <cell r="AJ160">
            <v>0</v>
          </cell>
          <cell r="AK160">
            <v>74.64628820960688</v>
          </cell>
          <cell r="AL160">
            <v>2.0174672489082965</v>
          </cell>
          <cell r="AM160">
            <v>0</v>
          </cell>
          <cell r="AN160">
            <v>0</v>
          </cell>
          <cell r="AO160">
            <v>0</v>
          </cell>
          <cell r="AP160">
            <v>0</v>
          </cell>
          <cell r="AQ160">
            <v>0</v>
          </cell>
          <cell r="AR160">
            <v>0</v>
          </cell>
          <cell r="AS160">
            <v>0</v>
          </cell>
          <cell r="AT160">
            <v>2.210526315789473</v>
          </cell>
          <cell r="AU160">
            <v>2.210526315789473</v>
          </cell>
          <cell r="AV160">
            <v>6.6315789473684292</v>
          </cell>
          <cell r="AW160">
            <v>0</v>
          </cell>
          <cell r="AX160">
            <v>0</v>
          </cell>
          <cell r="AY160">
            <v>0</v>
          </cell>
          <cell r="AZ160">
            <v>1.9828326180257512</v>
          </cell>
          <cell r="BA160">
            <v>95.834146341463494</v>
          </cell>
          <cell r="BB160">
            <v>105.92195121951229</v>
          </cell>
          <cell r="BC160">
            <v>0</v>
          </cell>
          <cell r="BD160">
            <v>0</v>
          </cell>
          <cell r="BE160">
            <v>0</v>
          </cell>
          <cell r="BF160">
            <v>0</v>
          </cell>
          <cell r="BG160">
            <v>0</v>
          </cell>
          <cell r="BH160">
            <v>10.899999999999956</v>
          </cell>
          <cell r="BI160">
            <v>0</v>
          </cell>
          <cell r="BJ160">
            <v>0.531251701846154</v>
          </cell>
          <cell r="BK160">
            <v>0</v>
          </cell>
          <cell r="BL160">
            <v>0</v>
          </cell>
          <cell r="BM160">
            <v>1</v>
          </cell>
          <cell r="BN160">
            <v>0</v>
          </cell>
        </row>
        <row r="161">
          <cell r="A161">
            <v>41</v>
          </cell>
          <cell r="B161">
            <v>144444</v>
          </cell>
          <cell r="C161">
            <v>9352080</v>
          </cell>
          <cell r="D161" t="str">
            <v>Edgar Sewter Community Primary School</v>
          </cell>
          <cell r="E161" t="str">
            <v>Primary</v>
          </cell>
          <cell r="F161" t="str">
            <v>Recoupment Academy</v>
          </cell>
          <cell r="G161">
            <v>1</v>
          </cell>
          <cell r="H161">
            <v>0</v>
          </cell>
          <cell r="I161">
            <v>0</v>
          </cell>
          <cell r="J161">
            <v>7</v>
          </cell>
          <cell r="K161">
            <v>0</v>
          </cell>
          <cell r="L161">
            <v>0</v>
          </cell>
          <cell r="M161">
            <v>0</v>
          </cell>
          <cell r="N161">
            <v>288</v>
          </cell>
          <cell r="O161">
            <v>288</v>
          </cell>
          <cell r="P161">
            <v>44</v>
          </cell>
          <cell r="Q161">
            <v>244</v>
          </cell>
          <cell r="R161">
            <v>0</v>
          </cell>
          <cell r="S161">
            <v>0</v>
          </cell>
          <cell r="T161">
            <v>0</v>
          </cell>
          <cell r="U161">
            <v>0</v>
          </cell>
          <cell r="V161">
            <v>0</v>
          </cell>
          <cell r="W161">
            <v>0</v>
          </cell>
          <cell r="X161">
            <v>0</v>
          </cell>
          <cell r="Y161">
            <v>0</v>
          </cell>
          <cell r="Z161">
            <v>288</v>
          </cell>
          <cell r="AA161">
            <v>41.142857142857146</v>
          </cell>
          <cell r="AB161">
            <v>36.999999999999929</v>
          </cell>
          <cell r="AC161">
            <v>56.170212765957444</v>
          </cell>
          <cell r="AD161">
            <v>0</v>
          </cell>
          <cell r="AE161">
            <v>0</v>
          </cell>
          <cell r="AF161">
            <v>232.80836236933794</v>
          </cell>
          <cell r="AG161">
            <v>55.191637630662044</v>
          </cell>
          <cell r="AH161">
            <v>0</v>
          </cell>
          <cell r="AI161">
            <v>0</v>
          </cell>
          <cell r="AJ161">
            <v>0</v>
          </cell>
          <cell r="AK161">
            <v>0</v>
          </cell>
          <cell r="AL161">
            <v>0</v>
          </cell>
          <cell r="AM161">
            <v>0</v>
          </cell>
          <cell r="AN161">
            <v>0</v>
          </cell>
          <cell r="AO161">
            <v>0</v>
          </cell>
          <cell r="AP161">
            <v>0</v>
          </cell>
          <cell r="AQ161">
            <v>0</v>
          </cell>
          <cell r="AR161">
            <v>0</v>
          </cell>
          <cell r="AS161">
            <v>0</v>
          </cell>
          <cell r="AT161">
            <v>2.360655737704918</v>
          </cell>
          <cell r="AU161">
            <v>2.360655737704918</v>
          </cell>
          <cell r="AV161">
            <v>3.540983606557373</v>
          </cell>
          <cell r="AW161">
            <v>0</v>
          </cell>
          <cell r="AX161">
            <v>0</v>
          </cell>
          <cell r="AY161">
            <v>0</v>
          </cell>
          <cell r="AZ161">
            <v>3.0638297872340425</v>
          </cell>
          <cell r="BA161">
            <v>88.082987551867319</v>
          </cell>
          <cell r="BB161">
            <v>103.96680497925323</v>
          </cell>
          <cell r="BC161">
            <v>0</v>
          </cell>
          <cell r="BD161">
            <v>0</v>
          </cell>
          <cell r="BE161">
            <v>0</v>
          </cell>
          <cell r="BF161">
            <v>0</v>
          </cell>
          <cell r="BG161">
            <v>0</v>
          </cell>
          <cell r="BH161">
            <v>0</v>
          </cell>
          <cell r="BI161">
            <v>0</v>
          </cell>
          <cell r="BJ161">
            <v>1.1201713198830401</v>
          </cell>
          <cell r="BK161">
            <v>0</v>
          </cell>
          <cell r="BL161">
            <v>0</v>
          </cell>
          <cell r="BM161">
            <v>1</v>
          </cell>
          <cell r="BN161">
            <v>0</v>
          </cell>
        </row>
        <row r="162">
          <cell r="A162">
            <v>242</v>
          </cell>
          <cell r="B162">
            <v>144850</v>
          </cell>
          <cell r="C162">
            <v>9352083</v>
          </cell>
          <cell r="D162" t="str">
            <v>Henley Primary School</v>
          </cell>
          <cell r="E162" t="str">
            <v>Primary</v>
          </cell>
          <cell r="F162" t="str">
            <v>Recoupment Academy</v>
          </cell>
          <cell r="G162">
            <v>1</v>
          </cell>
          <cell r="H162">
            <v>0</v>
          </cell>
          <cell r="I162">
            <v>0</v>
          </cell>
          <cell r="J162">
            <v>7</v>
          </cell>
          <cell r="K162">
            <v>0</v>
          </cell>
          <cell r="L162">
            <v>0</v>
          </cell>
          <cell r="M162">
            <v>0</v>
          </cell>
          <cell r="N162">
            <v>104</v>
          </cell>
          <cell r="O162">
            <v>104</v>
          </cell>
          <cell r="P162">
            <v>15</v>
          </cell>
          <cell r="Q162">
            <v>89</v>
          </cell>
          <cell r="R162">
            <v>0</v>
          </cell>
          <cell r="S162">
            <v>0</v>
          </cell>
          <cell r="T162">
            <v>0</v>
          </cell>
          <cell r="U162">
            <v>0</v>
          </cell>
          <cell r="V162">
            <v>0</v>
          </cell>
          <cell r="W162">
            <v>0</v>
          </cell>
          <cell r="X162">
            <v>0</v>
          </cell>
          <cell r="Y162">
            <v>0</v>
          </cell>
          <cell r="Z162">
            <v>104</v>
          </cell>
          <cell r="AA162">
            <v>14.857142857142858</v>
          </cell>
          <cell r="AB162">
            <v>5.0000000000000027</v>
          </cell>
          <cell r="AC162">
            <v>6.9333333333333336</v>
          </cell>
          <cell r="AD162">
            <v>0</v>
          </cell>
          <cell r="AE162">
            <v>0</v>
          </cell>
          <cell r="AF162">
            <v>100.97087378640776</v>
          </cell>
          <cell r="AG162">
            <v>1.0097087378640777</v>
          </cell>
          <cell r="AH162">
            <v>0</v>
          </cell>
          <cell r="AI162">
            <v>1.0097087378640777</v>
          </cell>
          <cell r="AJ162">
            <v>1.0097087378640777</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26.295454545454508</v>
          </cell>
          <cell r="BB162">
            <v>30.727272727272684</v>
          </cell>
          <cell r="BC162">
            <v>0</v>
          </cell>
          <cell r="BD162">
            <v>0</v>
          </cell>
          <cell r="BE162">
            <v>0</v>
          </cell>
          <cell r="BF162">
            <v>0</v>
          </cell>
          <cell r="BG162">
            <v>0</v>
          </cell>
          <cell r="BH162">
            <v>0</v>
          </cell>
          <cell r="BI162">
            <v>0</v>
          </cell>
          <cell r="BJ162">
            <v>1.9881182641975299</v>
          </cell>
          <cell r="BK162">
            <v>0</v>
          </cell>
          <cell r="BL162">
            <v>0</v>
          </cell>
          <cell r="BM162">
            <v>1</v>
          </cell>
          <cell r="BN162">
            <v>0</v>
          </cell>
        </row>
        <row r="163">
          <cell r="A163">
            <v>44</v>
          </cell>
          <cell r="B163">
            <v>144442</v>
          </cell>
          <cell r="C163">
            <v>9352086</v>
          </cell>
          <cell r="D163" t="str">
            <v>Holton St Peter Community Primary School</v>
          </cell>
          <cell r="E163" t="str">
            <v>Primary</v>
          </cell>
          <cell r="F163" t="str">
            <v>Recoupment Academy</v>
          </cell>
          <cell r="G163">
            <v>1</v>
          </cell>
          <cell r="H163">
            <v>0</v>
          </cell>
          <cell r="I163">
            <v>0</v>
          </cell>
          <cell r="J163">
            <v>7</v>
          </cell>
          <cell r="K163">
            <v>0</v>
          </cell>
          <cell r="L163">
            <v>0</v>
          </cell>
          <cell r="M163">
            <v>0</v>
          </cell>
          <cell r="N163">
            <v>95</v>
          </cell>
          <cell r="O163">
            <v>95</v>
          </cell>
          <cell r="P163">
            <v>15</v>
          </cell>
          <cell r="Q163">
            <v>80</v>
          </cell>
          <cell r="R163">
            <v>0</v>
          </cell>
          <cell r="S163">
            <v>0</v>
          </cell>
          <cell r="T163">
            <v>0</v>
          </cell>
          <cell r="U163">
            <v>0</v>
          </cell>
          <cell r="V163">
            <v>0</v>
          </cell>
          <cell r="W163">
            <v>0</v>
          </cell>
          <cell r="X163">
            <v>0</v>
          </cell>
          <cell r="Y163">
            <v>0</v>
          </cell>
          <cell r="Z163">
            <v>95</v>
          </cell>
          <cell r="AA163">
            <v>13.571428571428571</v>
          </cell>
          <cell r="AB163">
            <v>8.0000000000000018</v>
          </cell>
          <cell r="AC163">
            <v>17</v>
          </cell>
          <cell r="AD163">
            <v>0</v>
          </cell>
          <cell r="AE163">
            <v>0</v>
          </cell>
          <cell r="AF163">
            <v>80.000000000000028</v>
          </cell>
          <cell r="AG163">
            <v>14.000000000000041</v>
          </cell>
          <cell r="AH163">
            <v>0</v>
          </cell>
          <cell r="AI163">
            <v>1.0000000000000016</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24.615384615384638</v>
          </cell>
          <cell r="BB163">
            <v>29.230769230769258</v>
          </cell>
          <cell r="BC163">
            <v>0</v>
          </cell>
          <cell r="BD163">
            <v>0</v>
          </cell>
          <cell r="BE163">
            <v>0</v>
          </cell>
          <cell r="BF163">
            <v>0</v>
          </cell>
          <cell r="BG163">
            <v>0</v>
          </cell>
          <cell r="BH163">
            <v>0</v>
          </cell>
          <cell r="BI163">
            <v>0</v>
          </cell>
          <cell r="BJ163">
            <v>0.97799734021739104</v>
          </cell>
          <cell r="BK163">
            <v>0</v>
          </cell>
          <cell r="BL163">
            <v>0</v>
          </cell>
          <cell r="BM163">
            <v>1</v>
          </cell>
          <cell r="BN163">
            <v>0</v>
          </cell>
        </row>
        <row r="164">
          <cell r="A164">
            <v>45</v>
          </cell>
          <cell r="B164">
            <v>143074</v>
          </cell>
          <cell r="C164">
            <v>9352087</v>
          </cell>
          <cell r="D164" t="str">
            <v>St Edmund's Primary School</v>
          </cell>
          <cell r="E164" t="str">
            <v>Primary</v>
          </cell>
          <cell r="F164" t="str">
            <v>Recoupment Academy</v>
          </cell>
          <cell r="G164">
            <v>1</v>
          </cell>
          <cell r="H164">
            <v>0</v>
          </cell>
          <cell r="I164">
            <v>0</v>
          </cell>
          <cell r="J164">
            <v>7</v>
          </cell>
          <cell r="K164">
            <v>0</v>
          </cell>
          <cell r="L164">
            <v>0</v>
          </cell>
          <cell r="M164">
            <v>0</v>
          </cell>
          <cell r="N164">
            <v>60</v>
          </cell>
          <cell r="O164">
            <v>60</v>
          </cell>
          <cell r="P164">
            <v>4</v>
          </cell>
          <cell r="Q164">
            <v>56</v>
          </cell>
          <cell r="R164">
            <v>0</v>
          </cell>
          <cell r="S164">
            <v>0</v>
          </cell>
          <cell r="T164">
            <v>0</v>
          </cell>
          <cell r="U164">
            <v>0</v>
          </cell>
          <cell r="V164">
            <v>0</v>
          </cell>
          <cell r="W164">
            <v>0</v>
          </cell>
          <cell r="X164">
            <v>0</v>
          </cell>
          <cell r="Y164">
            <v>0</v>
          </cell>
          <cell r="Z164">
            <v>60</v>
          </cell>
          <cell r="AA164">
            <v>8.5714285714285712</v>
          </cell>
          <cell r="AB164">
            <v>4.0000000000000018</v>
          </cell>
          <cell r="AC164">
            <v>4.2857142857142856</v>
          </cell>
          <cell r="AD164">
            <v>0</v>
          </cell>
          <cell r="AE164">
            <v>0</v>
          </cell>
          <cell r="AF164">
            <v>60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1.0714285714285741</v>
          </cell>
          <cell r="AV164">
            <v>1.0714285714285741</v>
          </cell>
          <cell r="AW164">
            <v>0</v>
          </cell>
          <cell r="AX164">
            <v>0</v>
          </cell>
          <cell r="AY164">
            <v>0</v>
          </cell>
          <cell r="AZ164">
            <v>0.8571428571428571</v>
          </cell>
          <cell r="BA164">
            <v>12.923076923076936</v>
          </cell>
          <cell r="BB164">
            <v>13.846153846153861</v>
          </cell>
          <cell r="BC164">
            <v>0</v>
          </cell>
          <cell r="BD164">
            <v>0</v>
          </cell>
          <cell r="BE164">
            <v>0</v>
          </cell>
          <cell r="BF164">
            <v>0</v>
          </cell>
          <cell r="BG164">
            <v>0</v>
          </cell>
          <cell r="BH164">
            <v>4.0000000000000195</v>
          </cell>
          <cell r="BI164">
            <v>0</v>
          </cell>
          <cell r="BJ164">
            <v>2.6470381999999999</v>
          </cell>
          <cell r="BK164">
            <v>0</v>
          </cell>
          <cell r="BL164">
            <v>1</v>
          </cell>
          <cell r="BM164">
            <v>1</v>
          </cell>
          <cell r="BN164">
            <v>0</v>
          </cell>
        </row>
        <row r="165">
          <cell r="A165">
            <v>48</v>
          </cell>
          <cell r="B165">
            <v>144445</v>
          </cell>
          <cell r="C165">
            <v>9352088</v>
          </cell>
          <cell r="D165" t="str">
            <v>Ilketshall St Lawrence School</v>
          </cell>
          <cell r="E165" t="str">
            <v>Primary</v>
          </cell>
          <cell r="F165" t="str">
            <v>Recoupment Academy</v>
          </cell>
          <cell r="G165">
            <v>1</v>
          </cell>
          <cell r="H165">
            <v>0</v>
          </cell>
          <cell r="I165">
            <v>0</v>
          </cell>
          <cell r="J165">
            <v>7</v>
          </cell>
          <cell r="K165">
            <v>0</v>
          </cell>
          <cell r="L165">
            <v>0</v>
          </cell>
          <cell r="M165">
            <v>0</v>
          </cell>
          <cell r="N165">
            <v>99</v>
          </cell>
          <cell r="O165">
            <v>99</v>
          </cell>
          <cell r="P165">
            <v>15</v>
          </cell>
          <cell r="Q165">
            <v>84</v>
          </cell>
          <cell r="R165">
            <v>0</v>
          </cell>
          <cell r="S165">
            <v>0</v>
          </cell>
          <cell r="T165">
            <v>0</v>
          </cell>
          <cell r="U165">
            <v>0</v>
          </cell>
          <cell r="V165">
            <v>0</v>
          </cell>
          <cell r="W165">
            <v>0</v>
          </cell>
          <cell r="X165">
            <v>0</v>
          </cell>
          <cell r="Y165">
            <v>0</v>
          </cell>
          <cell r="Z165">
            <v>99</v>
          </cell>
          <cell r="AA165">
            <v>14.142857142857142</v>
          </cell>
          <cell r="AB165">
            <v>7</v>
          </cell>
          <cell r="AC165">
            <v>15.153061224489797</v>
          </cell>
          <cell r="AD165">
            <v>0</v>
          </cell>
          <cell r="AE165">
            <v>0</v>
          </cell>
          <cell r="AF165">
            <v>90.999999999999986</v>
          </cell>
          <cell r="AG165">
            <v>5.9999999999999991</v>
          </cell>
          <cell r="AH165">
            <v>0</v>
          </cell>
          <cell r="AI165">
            <v>0</v>
          </cell>
          <cell r="AJ165">
            <v>0</v>
          </cell>
          <cell r="AK165">
            <v>1.9999999999999998</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2.0204081632653059</v>
          </cell>
          <cell r="BA165">
            <v>24.289156626506013</v>
          </cell>
          <cell r="BB165">
            <v>28.626506024096372</v>
          </cell>
          <cell r="BC165">
            <v>0</v>
          </cell>
          <cell r="BD165">
            <v>0</v>
          </cell>
          <cell r="BE165">
            <v>0</v>
          </cell>
          <cell r="BF165">
            <v>0</v>
          </cell>
          <cell r="BG165">
            <v>0</v>
          </cell>
          <cell r="BH165">
            <v>0</v>
          </cell>
          <cell r="BI165">
            <v>0</v>
          </cell>
          <cell r="BJ165">
            <v>2.75541353150685</v>
          </cell>
          <cell r="BK165">
            <v>0</v>
          </cell>
          <cell r="BL165">
            <v>1</v>
          </cell>
          <cell r="BM165">
            <v>1</v>
          </cell>
          <cell r="BN165">
            <v>0</v>
          </cell>
        </row>
        <row r="166">
          <cell r="A166">
            <v>312</v>
          </cell>
          <cell r="B166">
            <v>142018</v>
          </cell>
          <cell r="C166">
            <v>9352090</v>
          </cell>
          <cell r="D166" t="str">
            <v>Martlesham Primary Academy</v>
          </cell>
          <cell r="E166" t="str">
            <v>Primary</v>
          </cell>
          <cell r="F166" t="str">
            <v>Recoupment Academy</v>
          </cell>
          <cell r="G166">
            <v>1</v>
          </cell>
          <cell r="H166">
            <v>0</v>
          </cell>
          <cell r="I166">
            <v>0</v>
          </cell>
          <cell r="J166">
            <v>7</v>
          </cell>
          <cell r="K166">
            <v>0</v>
          </cell>
          <cell r="L166">
            <v>0</v>
          </cell>
          <cell r="M166">
            <v>0</v>
          </cell>
          <cell r="N166">
            <v>88</v>
          </cell>
          <cell r="O166">
            <v>88</v>
          </cell>
          <cell r="P166">
            <v>8</v>
          </cell>
          <cell r="Q166">
            <v>80</v>
          </cell>
          <cell r="R166">
            <v>0</v>
          </cell>
          <cell r="S166">
            <v>0</v>
          </cell>
          <cell r="T166">
            <v>0</v>
          </cell>
          <cell r="U166">
            <v>0</v>
          </cell>
          <cell r="V166">
            <v>0</v>
          </cell>
          <cell r="W166">
            <v>0</v>
          </cell>
          <cell r="X166">
            <v>0</v>
          </cell>
          <cell r="Y166">
            <v>0</v>
          </cell>
          <cell r="Z166">
            <v>88</v>
          </cell>
          <cell r="AA166">
            <v>12.571428571428571</v>
          </cell>
          <cell r="AB166">
            <v>4.0000000000000036</v>
          </cell>
          <cell r="AC166">
            <v>19.36</v>
          </cell>
          <cell r="AD166">
            <v>0</v>
          </cell>
          <cell r="AE166">
            <v>0</v>
          </cell>
          <cell r="AF166">
            <v>84.000000000000043</v>
          </cell>
          <cell r="AG166">
            <v>0</v>
          </cell>
          <cell r="AH166">
            <v>0</v>
          </cell>
          <cell r="AI166">
            <v>1.0000000000000033</v>
          </cell>
          <cell r="AJ166">
            <v>3.0000000000000009</v>
          </cell>
          <cell r="AK166">
            <v>0</v>
          </cell>
          <cell r="AL166">
            <v>0</v>
          </cell>
          <cell r="AM166">
            <v>0</v>
          </cell>
          <cell r="AN166">
            <v>0</v>
          </cell>
          <cell r="AO166">
            <v>0</v>
          </cell>
          <cell r="AP166">
            <v>0</v>
          </cell>
          <cell r="AQ166">
            <v>0</v>
          </cell>
          <cell r="AR166">
            <v>0</v>
          </cell>
          <cell r="AS166">
            <v>0</v>
          </cell>
          <cell r="AT166">
            <v>0</v>
          </cell>
          <cell r="AU166">
            <v>2.2000000000000002</v>
          </cell>
          <cell r="AV166">
            <v>3.3</v>
          </cell>
          <cell r="AW166">
            <v>0</v>
          </cell>
          <cell r="AX166">
            <v>0</v>
          </cell>
          <cell r="AY166">
            <v>0</v>
          </cell>
          <cell r="AZ166">
            <v>0</v>
          </cell>
          <cell r="BA166">
            <v>34.594594594594561</v>
          </cell>
          <cell r="BB166">
            <v>38.054054054054021</v>
          </cell>
          <cell r="BC166">
            <v>0</v>
          </cell>
          <cell r="BD166">
            <v>0</v>
          </cell>
          <cell r="BE166">
            <v>0</v>
          </cell>
          <cell r="BF166">
            <v>0</v>
          </cell>
          <cell r="BG166">
            <v>0</v>
          </cell>
          <cell r="BH166">
            <v>40.200000000000017</v>
          </cell>
          <cell r="BI166">
            <v>0</v>
          </cell>
          <cell r="BJ166">
            <v>0.78313903178294597</v>
          </cell>
          <cell r="BK166">
            <v>0</v>
          </cell>
          <cell r="BL166">
            <v>0</v>
          </cell>
          <cell r="BM166">
            <v>1</v>
          </cell>
          <cell r="BN166">
            <v>0</v>
          </cell>
        </row>
        <row r="167">
          <cell r="A167">
            <v>57</v>
          </cell>
          <cell r="B167">
            <v>141554</v>
          </cell>
          <cell r="C167">
            <v>9352091</v>
          </cell>
          <cell r="D167" t="str">
            <v>Leiston Primary School</v>
          </cell>
          <cell r="E167" t="str">
            <v>Primary</v>
          </cell>
          <cell r="F167" t="str">
            <v>Recoupment Academy</v>
          </cell>
          <cell r="G167">
            <v>1</v>
          </cell>
          <cell r="H167">
            <v>0</v>
          </cell>
          <cell r="I167">
            <v>0</v>
          </cell>
          <cell r="J167">
            <v>7</v>
          </cell>
          <cell r="K167">
            <v>0</v>
          </cell>
          <cell r="L167">
            <v>0</v>
          </cell>
          <cell r="M167">
            <v>0</v>
          </cell>
          <cell r="N167">
            <v>249</v>
          </cell>
          <cell r="O167">
            <v>249</v>
          </cell>
          <cell r="P167">
            <v>38</v>
          </cell>
          <cell r="Q167">
            <v>211</v>
          </cell>
          <cell r="R167">
            <v>0</v>
          </cell>
          <cell r="S167">
            <v>0</v>
          </cell>
          <cell r="T167">
            <v>0</v>
          </cell>
          <cell r="U167">
            <v>0</v>
          </cell>
          <cell r="V167">
            <v>0</v>
          </cell>
          <cell r="W167">
            <v>0</v>
          </cell>
          <cell r="X167">
            <v>0</v>
          </cell>
          <cell r="Y167">
            <v>0</v>
          </cell>
          <cell r="Z167">
            <v>249</v>
          </cell>
          <cell r="AA167">
            <v>35.571428571428569</v>
          </cell>
          <cell r="AB167">
            <v>36.999999999999964</v>
          </cell>
          <cell r="AC167">
            <v>75.57198443579766</v>
          </cell>
          <cell r="AD167">
            <v>0</v>
          </cell>
          <cell r="AE167">
            <v>0</v>
          </cell>
          <cell r="AF167">
            <v>158.00000000000006</v>
          </cell>
          <cell r="AG167">
            <v>90.999999999999943</v>
          </cell>
          <cell r="AH167">
            <v>0</v>
          </cell>
          <cell r="AI167">
            <v>0</v>
          </cell>
          <cell r="AJ167">
            <v>0</v>
          </cell>
          <cell r="AK167">
            <v>0</v>
          </cell>
          <cell r="AL167">
            <v>0</v>
          </cell>
          <cell r="AM167">
            <v>0</v>
          </cell>
          <cell r="AN167">
            <v>0</v>
          </cell>
          <cell r="AO167">
            <v>0</v>
          </cell>
          <cell r="AP167">
            <v>0</v>
          </cell>
          <cell r="AQ167">
            <v>0</v>
          </cell>
          <cell r="AR167">
            <v>0</v>
          </cell>
          <cell r="AS167">
            <v>0</v>
          </cell>
          <cell r="AT167">
            <v>1.180094786729859</v>
          </cell>
          <cell r="AU167">
            <v>1.180094786729859</v>
          </cell>
          <cell r="AV167">
            <v>1.180094786729859</v>
          </cell>
          <cell r="AW167">
            <v>0</v>
          </cell>
          <cell r="AX167">
            <v>0</v>
          </cell>
          <cell r="AY167">
            <v>0</v>
          </cell>
          <cell r="AZ167">
            <v>0.9688715953307393</v>
          </cell>
          <cell r="BA167">
            <v>69.314009661835712</v>
          </cell>
          <cell r="BB167">
            <v>81.797101449275331</v>
          </cell>
          <cell r="BC167">
            <v>0</v>
          </cell>
          <cell r="BD167">
            <v>0</v>
          </cell>
          <cell r="BE167">
            <v>0</v>
          </cell>
          <cell r="BF167">
            <v>0</v>
          </cell>
          <cell r="BG167">
            <v>0</v>
          </cell>
          <cell r="BH167">
            <v>7.1000000000000991</v>
          </cell>
          <cell r="BI167">
            <v>0</v>
          </cell>
          <cell r="BJ167">
            <v>1.2354025148936201</v>
          </cell>
          <cell r="BK167">
            <v>0</v>
          </cell>
          <cell r="BL167">
            <v>0</v>
          </cell>
          <cell r="BM167">
            <v>1</v>
          </cell>
          <cell r="BN167">
            <v>0</v>
          </cell>
        </row>
        <row r="168">
          <cell r="A168">
            <v>515</v>
          </cell>
          <cell r="B168">
            <v>142025</v>
          </cell>
          <cell r="C168">
            <v>9352093</v>
          </cell>
          <cell r="D168" t="str">
            <v>St Christopher's CEVCP School</v>
          </cell>
          <cell r="E168" t="str">
            <v>Primary</v>
          </cell>
          <cell r="F168" t="str">
            <v>Recoupment Academy</v>
          </cell>
          <cell r="G168">
            <v>1</v>
          </cell>
          <cell r="H168">
            <v>0</v>
          </cell>
          <cell r="I168">
            <v>0</v>
          </cell>
          <cell r="J168">
            <v>7</v>
          </cell>
          <cell r="K168">
            <v>0</v>
          </cell>
          <cell r="L168">
            <v>0</v>
          </cell>
          <cell r="M168">
            <v>0</v>
          </cell>
          <cell r="N168">
            <v>322</v>
          </cell>
          <cell r="O168">
            <v>322</v>
          </cell>
          <cell r="P168">
            <v>43</v>
          </cell>
          <cell r="Q168">
            <v>279</v>
          </cell>
          <cell r="R168">
            <v>0</v>
          </cell>
          <cell r="S168">
            <v>0</v>
          </cell>
          <cell r="T168">
            <v>0</v>
          </cell>
          <cell r="U168">
            <v>0</v>
          </cell>
          <cell r="V168">
            <v>0</v>
          </cell>
          <cell r="W168">
            <v>0</v>
          </cell>
          <cell r="X168">
            <v>0</v>
          </cell>
          <cell r="Y168">
            <v>0</v>
          </cell>
          <cell r="Z168">
            <v>322</v>
          </cell>
          <cell r="AA168">
            <v>46</v>
          </cell>
          <cell r="AB168">
            <v>37.000000000000114</v>
          </cell>
          <cell r="AC168">
            <v>69.95527156549521</v>
          </cell>
          <cell r="AD168">
            <v>0</v>
          </cell>
          <cell r="AE168">
            <v>0</v>
          </cell>
          <cell r="AF168">
            <v>322</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16.333333333333329</v>
          </cell>
          <cell r="AU168">
            <v>27.999999999999989</v>
          </cell>
          <cell r="AV168">
            <v>31.499999999999989</v>
          </cell>
          <cell r="AW168">
            <v>0</v>
          </cell>
          <cell r="AX168">
            <v>0</v>
          </cell>
          <cell r="AY168">
            <v>0</v>
          </cell>
          <cell r="AZ168">
            <v>0</v>
          </cell>
          <cell r="BA168">
            <v>125.9664179104478</v>
          </cell>
          <cell r="BB168">
            <v>145.38059701492543</v>
          </cell>
          <cell r="BC168">
            <v>0</v>
          </cell>
          <cell r="BD168">
            <v>0</v>
          </cell>
          <cell r="BE168">
            <v>0</v>
          </cell>
          <cell r="BF168">
            <v>0</v>
          </cell>
          <cell r="BG168">
            <v>0</v>
          </cell>
          <cell r="BH168">
            <v>5.799999999999855</v>
          </cell>
          <cell r="BI168">
            <v>0</v>
          </cell>
          <cell r="BJ168">
            <v>1.4771232711075399</v>
          </cell>
          <cell r="BK168">
            <v>0</v>
          </cell>
          <cell r="BL168">
            <v>0</v>
          </cell>
          <cell r="BM168">
            <v>1</v>
          </cell>
          <cell r="BN168">
            <v>0</v>
          </cell>
        </row>
        <row r="169">
          <cell r="A169">
            <v>81</v>
          </cell>
          <cell r="B169">
            <v>143069</v>
          </cell>
          <cell r="C169">
            <v>9352096</v>
          </cell>
          <cell r="D169" t="str">
            <v>Mendham Primary School</v>
          </cell>
          <cell r="E169" t="str">
            <v>Primary</v>
          </cell>
          <cell r="F169" t="str">
            <v>Recoupment Academy</v>
          </cell>
          <cell r="G169">
            <v>1</v>
          </cell>
          <cell r="H169">
            <v>0</v>
          </cell>
          <cell r="I169">
            <v>0</v>
          </cell>
          <cell r="J169">
            <v>7</v>
          </cell>
          <cell r="K169">
            <v>0</v>
          </cell>
          <cell r="L169">
            <v>0</v>
          </cell>
          <cell r="M169">
            <v>0</v>
          </cell>
          <cell r="N169">
            <v>68</v>
          </cell>
          <cell r="O169">
            <v>68</v>
          </cell>
          <cell r="P169">
            <v>9</v>
          </cell>
          <cell r="Q169">
            <v>59</v>
          </cell>
          <cell r="R169">
            <v>0</v>
          </cell>
          <cell r="S169">
            <v>0</v>
          </cell>
          <cell r="T169">
            <v>0</v>
          </cell>
          <cell r="U169">
            <v>0</v>
          </cell>
          <cell r="V169">
            <v>0</v>
          </cell>
          <cell r="W169">
            <v>0</v>
          </cell>
          <cell r="X169">
            <v>0</v>
          </cell>
          <cell r="Y169">
            <v>0</v>
          </cell>
          <cell r="Z169">
            <v>68</v>
          </cell>
          <cell r="AA169">
            <v>9.7142857142857135</v>
          </cell>
          <cell r="AB169">
            <v>11.000000000000004</v>
          </cell>
          <cell r="AC169">
            <v>14.983050847457626</v>
          </cell>
          <cell r="AD169">
            <v>0</v>
          </cell>
          <cell r="AE169">
            <v>0</v>
          </cell>
          <cell r="AF169">
            <v>68</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13.615384615384629</v>
          </cell>
          <cell r="BB169">
            <v>15.692307692307708</v>
          </cell>
          <cell r="BC169">
            <v>0</v>
          </cell>
          <cell r="BD169">
            <v>0</v>
          </cell>
          <cell r="BE169">
            <v>0</v>
          </cell>
          <cell r="BF169">
            <v>0</v>
          </cell>
          <cell r="BG169">
            <v>0</v>
          </cell>
          <cell r="BH169">
            <v>12.199999999999978</v>
          </cell>
          <cell r="BI169">
            <v>0</v>
          </cell>
          <cell r="BJ169">
            <v>2.62441956746988</v>
          </cell>
          <cell r="BK169">
            <v>0</v>
          </cell>
          <cell r="BL169">
            <v>1</v>
          </cell>
          <cell r="BM169">
            <v>1</v>
          </cell>
          <cell r="BN169">
            <v>0</v>
          </cell>
        </row>
        <row r="170">
          <cell r="A170">
            <v>471</v>
          </cell>
          <cell r="B170">
            <v>143361</v>
          </cell>
          <cell r="C170">
            <v>9352097</v>
          </cell>
          <cell r="D170" t="str">
            <v>Mendlesham Primary School</v>
          </cell>
          <cell r="E170" t="str">
            <v>Primary</v>
          </cell>
          <cell r="F170" t="str">
            <v>Recoupment Academy</v>
          </cell>
          <cell r="G170">
            <v>1</v>
          </cell>
          <cell r="H170">
            <v>0</v>
          </cell>
          <cell r="I170">
            <v>0</v>
          </cell>
          <cell r="J170">
            <v>7</v>
          </cell>
          <cell r="K170">
            <v>0</v>
          </cell>
          <cell r="L170">
            <v>0</v>
          </cell>
          <cell r="M170">
            <v>0</v>
          </cell>
          <cell r="N170">
            <v>100</v>
          </cell>
          <cell r="O170">
            <v>100</v>
          </cell>
          <cell r="P170">
            <v>17</v>
          </cell>
          <cell r="Q170">
            <v>83</v>
          </cell>
          <cell r="R170">
            <v>0</v>
          </cell>
          <cell r="S170">
            <v>0</v>
          </cell>
          <cell r="T170">
            <v>0</v>
          </cell>
          <cell r="U170">
            <v>0</v>
          </cell>
          <cell r="V170">
            <v>0</v>
          </cell>
          <cell r="W170">
            <v>0</v>
          </cell>
          <cell r="X170">
            <v>0</v>
          </cell>
          <cell r="Y170">
            <v>0</v>
          </cell>
          <cell r="Z170">
            <v>100</v>
          </cell>
          <cell r="AA170">
            <v>14.285714285714286</v>
          </cell>
          <cell r="AB170">
            <v>12</v>
          </cell>
          <cell r="AC170">
            <v>12</v>
          </cell>
          <cell r="AD170">
            <v>0</v>
          </cell>
          <cell r="AE170">
            <v>0</v>
          </cell>
          <cell r="AF170">
            <v>100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29.999999999999989</v>
          </cell>
          <cell r="BB170">
            <v>36.144578313253</v>
          </cell>
          <cell r="BC170">
            <v>0</v>
          </cell>
          <cell r="BD170">
            <v>0</v>
          </cell>
          <cell r="BE170">
            <v>0</v>
          </cell>
          <cell r="BF170">
            <v>0</v>
          </cell>
          <cell r="BG170">
            <v>0</v>
          </cell>
          <cell r="BH170">
            <v>0</v>
          </cell>
          <cell r="BI170">
            <v>0</v>
          </cell>
          <cell r="BJ170">
            <v>1.6932611893203899</v>
          </cell>
          <cell r="BK170">
            <v>0</v>
          </cell>
          <cell r="BL170">
            <v>0</v>
          </cell>
          <cell r="BM170">
            <v>1</v>
          </cell>
          <cell r="BN170">
            <v>0</v>
          </cell>
        </row>
        <row r="171">
          <cell r="A171">
            <v>82</v>
          </cell>
          <cell r="B171">
            <v>143806</v>
          </cell>
          <cell r="C171">
            <v>9352098</v>
          </cell>
          <cell r="D171" t="str">
            <v>Middleton Community Primary School</v>
          </cell>
          <cell r="E171" t="str">
            <v>Primary</v>
          </cell>
          <cell r="F171" t="str">
            <v>Recoupment Academy</v>
          </cell>
          <cell r="G171">
            <v>1</v>
          </cell>
          <cell r="H171">
            <v>0</v>
          </cell>
          <cell r="I171">
            <v>0</v>
          </cell>
          <cell r="J171">
            <v>7</v>
          </cell>
          <cell r="K171">
            <v>0</v>
          </cell>
          <cell r="L171">
            <v>0</v>
          </cell>
          <cell r="M171">
            <v>0</v>
          </cell>
          <cell r="N171">
            <v>36</v>
          </cell>
          <cell r="O171">
            <v>36</v>
          </cell>
          <cell r="P171">
            <v>4</v>
          </cell>
          <cell r="Q171">
            <v>32</v>
          </cell>
          <cell r="R171">
            <v>0</v>
          </cell>
          <cell r="S171">
            <v>0</v>
          </cell>
          <cell r="T171">
            <v>0</v>
          </cell>
          <cell r="U171">
            <v>0</v>
          </cell>
          <cell r="V171">
            <v>0</v>
          </cell>
          <cell r="W171">
            <v>0</v>
          </cell>
          <cell r="X171">
            <v>0</v>
          </cell>
          <cell r="Y171">
            <v>0</v>
          </cell>
          <cell r="Z171">
            <v>36</v>
          </cell>
          <cell r="AA171">
            <v>5.1428571428571432</v>
          </cell>
          <cell r="AB171">
            <v>2.9999999999999987</v>
          </cell>
          <cell r="AC171">
            <v>8.129032258064516</v>
          </cell>
          <cell r="AD171">
            <v>0</v>
          </cell>
          <cell r="AE171">
            <v>0</v>
          </cell>
          <cell r="AF171">
            <v>33.999999999999986</v>
          </cell>
          <cell r="AG171">
            <v>2.0000000000000018</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13.714285714285728</v>
          </cell>
          <cell r="BB171">
            <v>15.428571428571443</v>
          </cell>
          <cell r="BC171">
            <v>0</v>
          </cell>
          <cell r="BD171">
            <v>0</v>
          </cell>
          <cell r="BE171">
            <v>0</v>
          </cell>
          <cell r="BF171">
            <v>0</v>
          </cell>
          <cell r="BG171">
            <v>0</v>
          </cell>
          <cell r="BH171">
            <v>6.4000000000000083</v>
          </cell>
          <cell r="BI171">
            <v>0</v>
          </cell>
          <cell r="BJ171">
            <v>2.6873443129032299</v>
          </cell>
          <cell r="BK171">
            <v>0</v>
          </cell>
          <cell r="BL171">
            <v>1</v>
          </cell>
          <cell r="BM171">
            <v>1</v>
          </cell>
          <cell r="BN171">
            <v>0</v>
          </cell>
        </row>
        <row r="172">
          <cell r="A172">
            <v>511</v>
          </cell>
          <cell r="B172">
            <v>142026</v>
          </cell>
          <cell r="C172">
            <v>9352099</v>
          </cell>
          <cell r="D172" t="str">
            <v>Tudor Church of England Primary School, Sudbury</v>
          </cell>
          <cell r="E172" t="str">
            <v>Primary</v>
          </cell>
          <cell r="F172" t="str">
            <v>Recoupment Academy</v>
          </cell>
          <cell r="G172">
            <v>1</v>
          </cell>
          <cell r="H172">
            <v>0</v>
          </cell>
          <cell r="I172">
            <v>0</v>
          </cell>
          <cell r="J172">
            <v>7</v>
          </cell>
          <cell r="K172">
            <v>0</v>
          </cell>
          <cell r="L172">
            <v>0</v>
          </cell>
          <cell r="M172">
            <v>0</v>
          </cell>
          <cell r="N172">
            <v>217</v>
          </cell>
          <cell r="O172">
            <v>217</v>
          </cell>
          <cell r="P172">
            <v>28</v>
          </cell>
          <cell r="Q172">
            <v>189</v>
          </cell>
          <cell r="R172">
            <v>0</v>
          </cell>
          <cell r="S172">
            <v>0</v>
          </cell>
          <cell r="T172">
            <v>0</v>
          </cell>
          <cell r="U172">
            <v>0</v>
          </cell>
          <cell r="V172">
            <v>0</v>
          </cell>
          <cell r="W172">
            <v>0</v>
          </cell>
          <cell r="X172">
            <v>0</v>
          </cell>
          <cell r="Y172">
            <v>0</v>
          </cell>
          <cell r="Z172">
            <v>217</v>
          </cell>
          <cell r="AA172">
            <v>31</v>
          </cell>
          <cell r="AB172">
            <v>48.000000000000078</v>
          </cell>
          <cell r="AC172">
            <v>77.030303030303031</v>
          </cell>
          <cell r="AD172">
            <v>0</v>
          </cell>
          <cell r="AE172">
            <v>0</v>
          </cell>
          <cell r="AF172">
            <v>90.000000000000028</v>
          </cell>
          <cell r="AG172">
            <v>43.999999999999922</v>
          </cell>
          <cell r="AH172">
            <v>38.999999999999901</v>
          </cell>
          <cell r="AI172">
            <v>9.0000000000000036</v>
          </cell>
          <cell r="AJ172">
            <v>34.999999999999964</v>
          </cell>
          <cell r="AK172">
            <v>0</v>
          </cell>
          <cell r="AL172">
            <v>0</v>
          </cell>
          <cell r="AM172">
            <v>0</v>
          </cell>
          <cell r="AN172">
            <v>0</v>
          </cell>
          <cell r="AO172">
            <v>0</v>
          </cell>
          <cell r="AP172">
            <v>0</v>
          </cell>
          <cell r="AQ172">
            <v>0</v>
          </cell>
          <cell r="AR172">
            <v>0</v>
          </cell>
          <cell r="AS172">
            <v>0</v>
          </cell>
          <cell r="AT172">
            <v>5.7407407407407502</v>
          </cell>
          <cell r="AU172">
            <v>10.33333333333333</v>
          </cell>
          <cell r="AV172">
            <v>18.370370370370381</v>
          </cell>
          <cell r="AW172">
            <v>0</v>
          </cell>
          <cell r="AX172">
            <v>0</v>
          </cell>
          <cell r="AY172">
            <v>0</v>
          </cell>
          <cell r="AZ172">
            <v>2.8181818181818183</v>
          </cell>
          <cell r="BA172">
            <v>61.607734806629779</v>
          </cell>
          <cell r="BB172">
            <v>70.734806629834196</v>
          </cell>
          <cell r="BC172">
            <v>0</v>
          </cell>
          <cell r="BD172">
            <v>0</v>
          </cell>
          <cell r="BE172">
            <v>0</v>
          </cell>
          <cell r="BF172">
            <v>0</v>
          </cell>
          <cell r="BG172">
            <v>0</v>
          </cell>
          <cell r="BH172">
            <v>0</v>
          </cell>
          <cell r="BI172">
            <v>0</v>
          </cell>
          <cell r="BJ172">
            <v>0.36462651981566802</v>
          </cell>
          <cell r="BK172">
            <v>0</v>
          </cell>
          <cell r="BL172">
            <v>0</v>
          </cell>
          <cell r="BM172">
            <v>1</v>
          </cell>
          <cell r="BN172">
            <v>0</v>
          </cell>
        </row>
        <row r="173">
          <cell r="A173">
            <v>84</v>
          </cell>
          <cell r="B173">
            <v>146173</v>
          </cell>
          <cell r="C173">
            <v>9352100</v>
          </cell>
          <cell r="D173" t="str">
            <v>Occold Primary School</v>
          </cell>
          <cell r="E173" t="str">
            <v>Primary</v>
          </cell>
          <cell r="F173" t="str">
            <v>Recoupment Academy</v>
          </cell>
          <cell r="G173">
            <v>1</v>
          </cell>
          <cell r="H173">
            <v>0</v>
          </cell>
          <cell r="I173">
            <v>0</v>
          </cell>
          <cell r="J173">
            <v>7</v>
          </cell>
          <cell r="K173">
            <v>0</v>
          </cell>
          <cell r="L173">
            <v>0</v>
          </cell>
          <cell r="M173">
            <v>0</v>
          </cell>
          <cell r="N173">
            <v>57</v>
          </cell>
          <cell r="O173">
            <v>57</v>
          </cell>
          <cell r="P173">
            <v>5</v>
          </cell>
          <cell r="Q173">
            <v>52</v>
          </cell>
          <cell r="R173">
            <v>0</v>
          </cell>
          <cell r="S173">
            <v>0</v>
          </cell>
          <cell r="T173">
            <v>0</v>
          </cell>
          <cell r="U173">
            <v>0</v>
          </cell>
          <cell r="V173">
            <v>0</v>
          </cell>
          <cell r="W173">
            <v>0</v>
          </cell>
          <cell r="X173">
            <v>0</v>
          </cell>
          <cell r="Y173">
            <v>0</v>
          </cell>
          <cell r="Z173">
            <v>57</v>
          </cell>
          <cell r="AA173">
            <v>8.1428571428571423</v>
          </cell>
          <cell r="AB173">
            <v>0.99999999999999956</v>
          </cell>
          <cell r="AC173">
            <v>8.1428571428571423</v>
          </cell>
          <cell r="AD173">
            <v>0</v>
          </cell>
          <cell r="AE173">
            <v>0</v>
          </cell>
          <cell r="AF173">
            <v>57</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1.0961538461538445</v>
          </cell>
          <cell r="AU173">
            <v>1.0961538461538445</v>
          </cell>
          <cell r="AV173">
            <v>1.0961538461538445</v>
          </cell>
          <cell r="AW173">
            <v>0</v>
          </cell>
          <cell r="AX173">
            <v>0</v>
          </cell>
          <cell r="AY173">
            <v>0</v>
          </cell>
          <cell r="AZ173">
            <v>0</v>
          </cell>
          <cell r="BA173">
            <v>20.8</v>
          </cell>
          <cell r="BB173">
            <v>22.8</v>
          </cell>
          <cell r="BC173">
            <v>0</v>
          </cell>
          <cell r="BD173">
            <v>0</v>
          </cell>
          <cell r="BE173">
            <v>0</v>
          </cell>
          <cell r="BF173">
            <v>0</v>
          </cell>
          <cell r="BG173">
            <v>0</v>
          </cell>
          <cell r="BH173">
            <v>2.2999999999999741</v>
          </cell>
          <cell r="BI173">
            <v>0</v>
          </cell>
          <cell r="BJ173">
            <v>1.7463939526315799</v>
          </cell>
          <cell r="BK173">
            <v>0</v>
          </cell>
          <cell r="BL173">
            <v>0</v>
          </cell>
          <cell r="BM173">
            <v>1</v>
          </cell>
          <cell r="BN173">
            <v>0</v>
          </cell>
        </row>
        <row r="174">
          <cell r="A174">
            <v>474</v>
          </cell>
          <cell r="B174">
            <v>142027</v>
          </cell>
          <cell r="C174">
            <v>9352103</v>
          </cell>
          <cell r="D174" t="str">
            <v>Great Heath Academy</v>
          </cell>
          <cell r="E174" t="str">
            <v>Primary</v>
          </cell>
          <cell r="F174" t="str">
            <v>Recoupment Academy</v>
          </cell>
          <cell r="G174">
            <v>1</v>
          </cell>
          <cell r="H174">
            <v>0</v>
          </cell>
          <cell r="I174">
            <v>0</v>
          </cell>
          <cell r="J174">
            <v>7</v>
          </cell>
          <cell r="K174">
            <v>0</v>
          </cell>
          <cell r="L174">
            <v>0</v>
          </cell>
          <cell r="M174">
            <v>0</v>
          </cell>
          <cell r="N174">
            <v>513</v>
          </cell>
          <cell r="O174">
            <v>513</v>
          </cell>
          <cell r="P174">
            <v>85</v>
          </cell>
          <cell r="Q174">
            <v>428</v>
          </cell>
          <cell r="R174">
            <v>0</v>
          </cell>
          <cell r="S174">
            <v>0</v>
          </cell>
          <cell r="T174">
            <v>0</v>
          </cell>
          <cell r="U174">
            <v>0</v>
          </cell>
          <cell r="V174">
            <v>0</v>
          </cell>
          <cell r="W174">
            <v>0</v>
          </cell>
          <cell r="X174">
            <v>0</v>
          </cell>
          <cell r="Y174">
            <v>0</v>
          </cell>
          <cell r="Z174">
            <v>513</v>
          </cell>
          <cell r="AA174">
            <v>73.285714285714292</v>
          </cell>
          <cell r="AB174">
            <v>54.999999999999865</v>
          </cell>
          <cell r="AC174">
            <v>113.5240083507307</v>
          </cell>
          <cell r="AD174">
            <v>0</v>
          </cell>
          <cell r="AE174">
            <v>0</v>
          </cell>
          <cell r="AF174">
            <v>368.15294117647034</v>
          </cell>
          <cell r="AG174">
            <v>1.0058823529411764</v>
          </cell>
          <cell r="AH174">
            <v>0</v>
          </cell>
          <cell r="AI174">
            <v>143.84117647058818</v>
          </cell>
          <cell r="AJ174">
            <v>0</v>
          </cell>
          <cell r="AK174">
            <v>0</v>
          </cell>
          <cell r="AL174">
            <v>0</v>
          </cell>
          <cell r="AM174">
            <v>0</v>
          </cell>
          <cell r="AN174">
            <v>0</v>
          </cell>
          <cell r="AO174">
            <v>0</v>
          </cell>
          <cell r="AP174">
            <v>0</v>
          </cell>
          <cell r="AQ174">
            <v>0</v>
          </cell>
          <cell r="AR174">
            <v>0</v>
          </cell>
          <cell r="AS174">
            <v>0</v>
          </cell>
          <cell r="AT174">
            <v>19.177570093457962</v>
          </cell>
          <cell r="AU174">
            <v>27.567757009345772</v>
          </cell>
          <cell r="AV174">
            <v>41.950934579439235</v>
          </cell>
          <cell r="AW174">
            <v>0</v>
          </cell>
          <cell r="AX174">
            <v>0</v>
          </cell>
          <cell r="AY174">
            <v>0</v>
          </cell>
          <cell r="AZ174">
            <v>1.0709812108559498</v>
          </cell>
          <cell r="BA174">
            <v>162.38190954773864</v>
          </cell>
          <cell r="BB174">
            <v>194.63065326633159</v>
          </cell>
          <cell r="BC174">
            <v>0</v>
          </cell>
          <cell r="BD174">
            <v>0</v>
          </cell>
          <cell r="BE174">
            <v>0</v>
          </cell>
          <cell r="BF174">
            <v>0</v>
          </cell>
          <cell r="BG174">
            <v>0</v>
          </cell>
          <cell r="BH174">
            <v>27.699999999999779</v>
          </cell>
          <cell r="BI174">
            <v>0</v>
          </cell>
          <cell r="BJ174">
            <v>0.52309979191919198</v>
          </cell>
          <cell r="BK174">
            <v>0</v>
          </cell>
          <cell r="BL174">
            <v>0</v>
          </cell>
          <cell r="BM174">
            <v>1</v>
          </cell>
          <cell r="BN174">
            <v>0</v>
          </cell>
        </row>
        <row r="175">
          <cell r="A175">
            <v>62</v>
          </cell>
          <cell r="B175">
            <v>142187</v>
          </cell>
          <cell r="C175">
            <v>9352104</v>
          </cell>
          <cell r="D175" t="str">
            <v>Gunton Primary Academy</v>
          </cell>
          <cell r="E175" t="str">
            <v>Primary</v>
          </cell>
          <cell r="F175" t="str">
            <v>Recoupment Academy</v>
          </cell>
          <cell r="G175">
            <v>1</v>
          </cell>
          <cell r="H175">
            <v>0</v>
          </cell>
          <cell r="I175">
            <v>0</v>
          </cell>
          <cell r="J175">
            <v>7</v>
          </cell>
          <cell r="K175">
            <v>0</v>
          </cell>
          <cell r="L175">
            <v>0</v>
          </cell>
          <cell r="M175">
            <v>0</v>
          </cell>
          <cell r="N175">
            <v>314</v>
          </cell>
          <cell r="O175">
            <v>314</v>
          </cell>
          <cell r="P175">
            <v>45</v>
          </cell>
          <cell r="Q175">
            <v>269</v>
          </cell>
          <cell r="R175">
            <v>0</v>
          </cell>
          <cell r="S175">
            <v>0</v>
          </cell>
          <cell r="T175">
            <v>0</v>
          </cell>
          <cell r="U175">
            <v>0</v>
          </cell>
          <cell r="V175">
            <v>0</v>
          </cell>
          <cell r="W175">
            <v>0</v>
          </cell>
          <cell r="X175">
            <v>0</v>
          </cell>
          <cell r="Y175">
            <v>0</v>
          </cell>
          <cell r="Z175">
            <v>314</v>
          </cell>
          <cell r="AA175">
            <v>44.857142857142854</v>
          </cell>
          <cell r="AB175">
            <v>50.999999999999972</v>
          </cell>
          <cell r="AC175">
            <v>73.467948717948715</v>
          </cell>
          <cell r="AD175">
            <v>0</v>
          </cell>
          <cell r="AE175">
            <v>0</v>
          </cell>
          <cell r="AF175">
            <v>199.63578274760388</v>
          </cell>
          <cell r="AG175">
            <v>10.031948881789143</v>
          </cell>
          <cell r="AH175">
            <v>26.08306709265176</v>
          </cell>
          <cell r="AI175">
            <v>4.0127795527156698</v>
          </cell>
          <cell r="AJ175">
            <v>0</v>
          </cell>
          <cell r="AK175">
            <v>70.223642172524066</v>
          </cell>
          <cell r="AL175">
            <v>4.0127795527156698</v>
          </cell>
          <cell r="AM175">
            <v>0</v>
          </cell>
          <cell r="AN175">
            <v>0</v>
          </cell>
          <cell r="AO175">
            <v>0</v>
          </cell>
          <cell r="AP175">
            <v>0</v>
          </cell>
          <cell r="AQ175">
            <v>0</v>
          </cell>
          <cell r="AR175">
            <v>0</v>
          </cell>
          <cell r="AS175">
            <v>0</v>
          </cell>
          <cell r="AT175">
            <v>0</v>
          </cell>
          <cell r="AU175">
            <v>1.1672862453531605</v>
          </cell>
          <cell r="AV175">
            <v>7.0037174721189448</v>
          </cell>
          <cell r="AW175">
            <v>0</v>
          </cell>
          <cell r="AX175">
            <v>0</v>
          </cell>
          <cell r="AY175">
            <v>0</v>
          </cell>
          <cell r="AZ175">
            <v>0</v>
          </cell>
          <cell r="BA175">
            <v>80.192452830188742</v>
          </cell>
          <cell r="BB175">
            <v>93.607547169811383</v>
          </cell>
          <cell r="BC175">
            <v>0</v>
          </cell>
          <cell r="BD175">
            <v>0</v>
          </cell>
          <cell r="BE175">
            <v>0</v>
          </cell>
          <cell r="BF175">
            <v>0</v>
          </cell>
          <cell r="BG175">
            <v>0</v>
          </cell>
          <cell r="BH175">
            <v>146.60000000000008</v>
          </cell>
          <cell r="BI175">
            <v>0</v>
          </cell>
          <cell r="BJ175">
            <v>0.74481506548223397</v>
          </cell>
          <cell r="BK175">
            <v>0</v>
          </cell>
          <cell r="BL175">
            <v>0</v>
          </cell>
          <cell r="BM175">
            <v>1</v>
          </cell>
          <cell r="BN175">
            <v>0</v>
          </cell>
        </row>
        <row r="176">
          <cell r="A176">
            <v>16</v>
          </cell>
          <cell r="B176">
            <v>142770</v>
          </cell>
          <cell r="C176">
            <v>9352116</v>
          </cell>
          <cell r="D176" t="str">
            <v>St Edmund's Catholic Primary School</v>
          </cell>
          <cell r="E176" t="str">
            <v>Primary</v>
          </cell>
          <cell r="F176" t="str">
            <v>Recoupment Academy</v>
          </cell>
          <cell r="G176">
            <v>1</v>
          </cell>
          <cell r="H176">
            <v>0</v>
          </cell>
          <cell r="I176">
            <v>0</v>
          </cell>
          <cell r="J176">
            <v>7</v>
          </cell>
          <cell r="K176">
            <v>0</v>
          </cell>
          <cell r="L176">
            <v>0</v>
          </cell>
          <cell r="M176">
            <v>0</v>
          </cell>
          <cell r="N176">
            <v>82</v>
          </cell>
          <cell r="O176">
            <v>82</v>
          </cell>
          <cell r="P176">
            <v>10</v>
          </cell>
          <cell r="Q176">
            <v>72</v>
          </cell>
          <cell r="R176">
            <v>0</v>
          </cell>
          <cell r="S176">
            <v>0</v>
          </cell>
          <cell r="T176">
            <v>0</v>
          </cell>
          <cell r="U176">
            <v>0</v>
          </cell>
          <cell r="V176">
            <v>0</v>
          </cell>
          <cell r="W176">
            <v>0</v>
          </cell>
          <cell r="X176">
            <v>0</v>
          </cell>
          <cell r="Y176">
            <v>0</v>
          </cell>
          <cell r="Z176">
            <v>82</v>
          </cell>
          <cell r="AA176">
            <v>11.714285714285714</v>
          </cell>
          <cell r="AB176">
            <v>11.00000000000003</v>
          </cell>
          <cell r="AC176">
            <v>15.185185185185185</v>
          </cell>
          <cell r="AD176">
            <v>0</v>
          </cell>
          <cell r="AE176">
            <v>0</v>
          </cell>
          <cell r="AF176">
            <v>66.000000000000014</v>
          </cell>
          <cell r="AG176">
            <v>15.999999999999984</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1.0123456790123457</v>
          </cell>
          <cell r="BA176">
            <v>29.828571428571408</v>
          </cell>
          <cell r="BB176">
            <v>33.971428571428547</v>
          </cell>
          <cell r="BC176">
            <v>0</v>
          </cell>
          <cell r="BD176">
            <v>0</v>
          </cell>
          <cell r="BE176">
            <v>0</v>
          </cell>
          <cell r="BF176">
            <v>0</v>
          </cell>
          <cell r="BG176">
            <v>0</v>
          </cell>
          <cell r="BH176">
            <v>0</v>
          </cell>
          <cell r="BI176">
            <v>0</v>
          </cell>
          <cell r="BJ176">
            <v>0.32685473559321998</v>
          </cell>
          <cell r="BK176">
            <v>0</v>
          </cell>
          <cell r="BL176">
            <v>0</v>
          </cell>
          <cell r="BM176">
            <v>1</v>
          </cell>
          <cell r="BN176">
            <v>0</v>
          </cell>
        </row>
        <row r="177">
          <cell r="A177">
            <v>9</v>
          </cell>
          <cell r="B177">
            <v>142786</v>
          </cell>
          <cell r="C177">
            <v>9352120</v>
          </cell>
          <cell r="D177" t="str">
            <v>St Benet's Catholic Primary School</v>
          </cell>
          <cell r="E177" t="str">
            <v>Primary</v>
          </cell>
          <cell r="F177" t="str">
            <v>Recoupment Academy</v>
          </cell>
          <cell r="G177">
            <v>1</v>
          </cell>
          <cell r="H177">
            <v>0</v>
          </cell>
          <cell r="I177">
            <v>0</v>
          </cell>
          <cell r="J177">
            <v>7</v>
          </cell>
          <cell r="K177">
            <v>0</v>
          </cell>
          <cell r="L177">
            <v>0</v>
          </cell>
          <cell r="M177">
            <v>0</v>
          </cell>
          <cell r="N177">
            <v>95</v>
          </cell>
          <cell r="O177">
            <v>95</v>
          </cell>
          <cell r="P177">
            <v>12</v>
          </cell>
          <cell r="Q177">
            <v>83</v>
          </cell>
          <cell r="R177">
            <v>0</v>
          </cell>
          <cell r="S177">
            <v>0</v>
          </cell>
          <cell r="T177">
            <v>0</v>
          </cell>
          <cell r="U177">
            <v>0</v>
          </cell>
          <cell r="V177">
            <v>0</v>
          </cell>
          <cell r="W177">
            <v>0</v>
          </cell>
          <cell r="X177">
            <v>0</v>
          </cell>
          <cell r="Y177">
            <v>0</v>
          </cell>
          <cell r="Z177">
            <v>95</v>
          </cell>
          <cell r="AA177">
            <v>13.571428571428571</v>
          </cell>
          <cell r="AB177">
            <v>14.999999999999975</v>
          </cell>
          <cell r="AC177">
            <v>19.431818181818183</v>
          </cell>
          <cell r="AD177">
            <v>0</v>
          </cell>
          <cell r="AE177">
            <v>0</v>
          </cell>
          <cell r="AF177">
            <v>71.999999999999972</v>
          </cell>
          <cell r="AG177">
            <v>11.999999999999979</v>
          </cell>
          <cell r="AH177">
            <v>0</v>
          </cell>
          <cell r="AI177">
            <v>2.0000000000000031</v>
          </cell>
          <cell r="AJ177">
            <v>0</v>
          </cell>
          <cell r="AK177">
            <v>9.0000000000000036</v>
          </cell>
          <cell r="AL177">
            <v>0</v>
          </cell>
          <cell r="AM177">
            <v>0</v>
          </cell>
          <cell r="AN177">
            <v>0</v>
          </cell>
          <cell r="AO177">
            <v>0</v>
          </cell>
          <cell r="AP177">
            <v>0</v>
          </cell>
          <cell r="AQ177">
            <v>0</v>
          </cell>
          <cell r="AR177">
            <v>0</v>
          </cell>
          <cell r="AS177">
            <v>0</v>
          </cell>
          <cell r="AT177">
            <v>1.1445783132530085</v>
          </cell>
          <cell r="AU177">
            <v>1.1445783132530085</v>
          </cell>
          <cell r="AV177">
            <v>2.2891566265060264</v>
          </cell>
          <cell r="AW177">
            <v>0</v>
          </cell>
          <cell r="AX177">
            <v>0</v>
          </cell>
          <cell r="AY177">
            <v>0</v>
          </cell>
          <cell r="AZ177">
            <v>0</v>
          </cell>
          <cell r="BA177">
            <v>33.415584415584448</v>
          </cell>
          <cell r="BB177">
            <v>38.246753246753286</v>
          </cell>
          <cell r="BC177">
            <v>0</v>
          </cell>
          <cell r="BD177">
            <v>0</v>
          </cell>
          <cell r="BE177">
            <v>0</v>
          </cell>
          <cell r="BF177">
            <v>0</v>
          </cell>
          <cell r="BG177">
            <v>0</v>
          </cell>
          <cell r="BH177">
            <v>14.499999999999957</v>
          </cell>
          <cell r="BI177">
            <v>0</v>
          </cell>
          <cell r="BJ177">
            <v>0.56310238571428595</v>
          </cell>
          <cell r="BK177">
            <v>0</v>
          </cell>
          <cell r="BL177">
            <v>0</v>
          </cell>
          <cell r="BM177">
            <v>1</v>
          </cell>
          <cell r="BN177">
            <v>0</v>
          </cell>
        </row>
        <row r="178">
          <cell r="A178">
            <v>109</v>
          </cell>
          <cell r="B178">
            <v>144446</v>
          </cell>
          <cell r="C178">
            <v>9352122</v>
          </cell>
          <cell r="D178" t="str">
            <v>Wenhaston Primary School</v>
          </cell>
          <cell r="E178" t="str">
            <v>Primary</v>
          </cell>
          <cell r="F178" t="str">
            <v>Recoupment Academy</v>
          </cell>
          <cell r="G178">
            <v>1</v>
          </cell>
          <cell r="H178">
            <v>0</v>
          </cell>
          <cell r="I178">
            <v>0</v>
          </cell>
          <cell r="J178">
            <v>7</v>
          </cell>
          <cell r="K178">
            <v>0</v>
          </cell>
          <cell r="L178">
            <v>0</v>
          </cell>
          <cell r="M178">
            <v>0</v>
          </cell>
          <cell r="N178">
            <v>86</v>
          </cell>
          <cell r="O178">
            <v>86</v>
          </cell>
          <cell r="P178">
            <v>14</v>
          </cell>
          <cell r="Q178">
            <v>72</v>
          </cell>
          <cell r="R178">
            <v>0</v>
          </cell>
          <cell r="S178">
            <v>0</v>
          </cell>
          <cell r="T178">
            <v>0</v>
          </cell>
          <cell r="U178">
            <v>0</v>
          </cell>
          <cell r="V178">
            <v>0</v>
          </cell>
          <cell r="W178">
            <v>0</v>
          </cell>
          <cell r="X178">
            <v>0</v>
          </cell>
          <cell r="Y178">
            <v>0</v>
          </cell>
          <cell r="Z178">
            <v>86</v>
          </cell>
          <cell r="AA178">
            <v>12.285714285714286</v>
          </cell>
          <cell r="AB178">
            <v>8.0000000000000018</v>
          </cell>
          <cell r="AC178">
            <v>15.435897435897436</v>
          </cell>
          <cell r="AD178">
            <v>0</v>
          </cell>
          <cell r="AE178">
            <v>0</v>
          </cell>
          <cell r="AF178">
            <v>83.952380952380935</v>
          </cell>
          <cell r="AG178">
            <v>2.047619047619047</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1.1025641025641024</v>
          </cell>
          <cell r="BA178">
            <v>22.857142857142826</v>
          </cell>
          <cell r="BB178">
            <v>27.301587301587261</v>
          </cell>
          <cell r="BC178">
            <v>0</v>
          </cell>
          <cell r="BD178">
            <v>0</v>
          </cell>
          <cell r="BE178">
            <v>0</v>
          </cell>
          <cell r="BF178">
            <v>0</v>
          </cell>
          <cell r="BG178">
            <v>0</v>
          </cell>
          <cell r="BH178">
            <v>4.3999999999999631</v>
          </cell>
          <cell r="BI178">
            <v>0</v>
          </cell>
          <cell r="BJ178">
            <v>2.1739215876712299</v>
          </cell>
          <cell r="BK178">
            <v>0</v>
          </cell>
          <cell r="BL178">
            <v>1</v>
          </cell>
          <cell r="BM178">
            <v>1</v>
          </cell>
          <cell r="BN178">
            <v>0</v>
          </cell>
        </row>
        <row r="179">
          <cell r="A179">
            <v>111</v>
          </cell>
          <cell r="B179">
            <v>141551</v>
          </cell>
          <cell r="C179">
            <v>9352123</v>
          </cell>
          <cell r="D179" t="str">
            <v>Wickham Market Primary School</v>
          </cell>
          <cell r="E179" t="str">
            <v>Primary</v>
          </cell>
          <cell r="F179" t="str">
            <v>Recoupment Academy</v>
          </cell>
          <cell r="G179">
            <v>1</v>
          </cell>
          <cell r="H179">
            <v>0</v>
          </cell>
          <cell r="I179">
            <v>0</v>
          </cell>
          <cell r="J179">
            <v>7</v>
          </cell>
          <cell r="K179">
            <v>0</v>
          </cell>
          <cell r="L179">
            <v>0</v>
          </cell>
          <cell r="M179">
            <v>0</v>
          </cell>
          <cell r="N179">
            <v>148</v>
          </cell>
          <cell r="O179">
            <v>148</v>
          </cell>
          <cell r="P179">
            <v>21</v>
          </cell>
          <cell r="Q179">
            <v>127</v>
          </cell>
          <cell r="R179">
            <v>0</v>
          </cell>
          <cell r="S179">
            <v>0</v>
          </cell>
          <cell r="T179">
            <v>0</v>
          </cell>
          <cell r="U179">
            <v>0</v>
          </cell>
          <cell r="V179">
            <v>0</v>
          </cell>
          <cell r="W179">
            <v>0</v>
          </cell>
          <cell r="X179">
            <v>0</v>
          </cell>
          <cell r="Y179">
            <v>0</v>
          </cell>
          <cell r="Z179">
            <v>148</v>
          </cell>
          <cell r="AA179">
            <v>21.142857142857142</v>
          </cell>
          <cell r="AB179">
            <v>18.000000000000057</v>
          </cell>
          <cell r="AC179">
            <v>37.787234042553187</v>
          </cell>
          <cell r="AD179">
            <v>0</v>
          </cell>
          <cell r="AE179">
            <v>0</v>
          </cell>
          <cell r="AF179">
            <v>148</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44.76229508196726</v>
          </cell>
          <cell r="BB179">
            <v>52.163934426229567</v>
          </cell>
          <cell r="BC179">
            <v>0</v>
          </cell>
          <cell r="BD179">
            <v>0</v>
          </cell>
          <cell r="BE179">
            <v>0</v>
          </cell>
          <cell r="BF179">
            <v>0</v>
          </cell>
          <cell r="BG179">
            <v>0</v>
          </cell>
          <cell r="BH179">
            <v>0</v>
          </cell>
          <cell r="BI179">
            <v>0</v>
          </cell>
          <cell r="BJ179">
            <v>1.99038111751152</v>
          </cell>
          <cell r="BK179">
            <v>0</v>
          </cell>
          <cell r="BL179">
            <v>0</v>
          </cell>
          <cell r="BM179">
            <v>1</v>
          </cell>
          <cell r="BN179">
            <v>0</v>
          </cell>
        </row>
        <row r="180">
          <cell r="A180">
            <v>115</v>
          </cell>
          <cell r="B180">
            <v>145460</v>
          </cell>
          <cell r="C180">
            <v>9352126</v>
          </cell>
          <cell r="D180" t="str">
            <v>Wortham Primary School</v>
          </cell>
          <cell r="E180" t="str">
            <v>Primary</v>
          </cell>
          <cell r="F180" t="str">
            <v>Recoupment Academy</v>
          </cell>
          <cell r="G180">
            <v>1</v>
          </cell>
          <cell r="H180">
            <v>0</v>
          </cell>
          <cell r="I180">
            <v>0</v>
          </cell>
          <cell r="J180">
            <v>7</v>
          </cell>
          <cell r="K180">
            <v>0</v>
          </cell>
          <cell r="L180">
            <v>0</v>
          </cell>
          <cell r="M180">
            <v>0</v>
          </cell>
          <cell r="N180">
            <v>104</v>
          </cell>
          <cell r="O180">
            <v>104</v>
          </cell>
          <cell r="P180">
            <v>15</v>
          </cell>
          <cell r="Q180">
            <v>89</v>
          </cell>
          <cell r="R180">
            <v>0</v>
          </cell>
          <cell r="S180">
            <v>0</v>
          </cell>
          <cell r="T180">
            <v>0</v>
          </cell>
          <cell r="U180">
            <v>0</v>
          </cell>
          <cell r="V180">
            <v>0</v>
          </cell>
          <cell r="W180">
            <v>0</v>
          </cell>
          <cell r="X180">
            <v>0</v>
          </cell>
          <cell r="Y180">
            <v>0</v>
          </cell>
          <cell r="Z180">
            <v>104</v>
          </cell>
          <cell r="AA180">
            <v>14.857142857142858</v>
          </cell>
          <cell r="AB180">
            <v>2.9999999999999951</v>
          </cell>
          <cell r="AC180">
            <v>6.058252427184466</v>
          </cell>
          <cell r="AD180">
            <v>0</v>
          </cell>
          <cell r="AE180">
            <v>0</v>
          </cell>
          <cell r="AF180">
            <v>100.99999999999999</v>
          </cell>
          <cell r="AG180">
            <v>1.9999999999999969</v>
          </cell>
          <cell r="AH180">
            <v>0</v>
          </cell>
          <cell r="AI180">
            <v>1.0000000000000004</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14.000000000000012</v>
          </cell>
          <cell r="BB180">
            <v>16.359550561797768</v>
          </cell>
          <cell r="BC180">
            <v>0</v>
          </cell>
          <cell r="BD180">
            <v>0</v>
          </cell>
          <cell r="BE180">
            <v>0</v>
          </cell>
          <cell r="BF180">
            <v>0</v>
          </cell>
          <cell r="BG180">
            <v>0</v>
          </cell>
          <cell r="BH180">
            <v>0</v>
          </cell>
          <cell r="BI180">
            <v>0</v>
          </cell>
          <cell r="BJ180">
            <v>1.9172811966101699</v>
          </cell>
          <cell r="BK180">
            <v>0</v>
          </cell>
          <cell r="BL180">
            <v>0</v>
          </cell>
          <cell r="BM180">
            <v>1</v>
          </cell>
          <cell r="BN180">
            <v>0</v>
          </cell>
        </row>
        <row r="181">
          <cell r="A181">
            <v>208</v>
          </cell>
          <cell r="B181">
            <v>145835</v>
          </cell>
          <cell r="C181">
            <v>9352133</v>
          </cell>
          <cell r="D181" t="str">
            <v>Brooklands Primary School</v>
          </cell>
          <cell r="E181" t="str">
            <v>Primary</v>
          </cell>
          <cell r="F181" t="str">
            <v>Recoupment Academy</v>
          </cell>
          <cell r="G181">
            <v>1</v>
          </cell>
          <cell r="H181">
            <v>0</v>
          </cell>
          <cell r="I181">
            <v>0</v>
          </cell>
          <cell r="J181">
            <v>7</v>
          </cell>
          <cell r="K181">
            <v>0</v>
          </cell>
          <cell r="L181">
            <v>0</v>
          </cell>
          <cell r="M181">
            <v>0</v>
          </cell>
          <cell r="N181">
            <v>195</v>
          </cell>
          <cell r="O181">
            <v>195</v>
          </cell>
          <cell r="P181">
            <v>29</v>
          </cell>
          <cell r="Q181">
            <v>166</v>
          </cell>
          <cell r="R181">
            <v>0</v>
          </cell>
          <cell r="S181">
            <v>0</v>
          </cell>
          <cell r="T181">
            <v>0</v>
          </cell>
          <cell r="U181">
            <v>0</v>
          </cell>
          <cell r="V181">
            <v>0</v>
          </cell>
          <cell r="W181">
            <v>0</v>
          </cell>
          <cell r="X181">
            <v>0</v>
          </cell>
          <cell r="Y181">
            <v>0</v>
          </cell>
          <cell r="Z181">
            <v>195</v>
          </cell>
          <cell r="AA181">
            <v>27.857142857142858</v>
          </cell>
          <cell r="AB181">
            <v>14.000000000000002</v>
          </cell>
          <cell r="AC181">
            <v>20.892857142857142</v>
          </cell>
          <cell r="AD181">
            <v>0</v>
          </cell>
          <cell r="AE181">
            <v>0</v>
          </cell>
          <cell r="AF181">
            <v>189.99999999999994</v>
          </cell>
          <cell r="AG181">
            <v>1.0000000000000004</v>
          </cell>
          <cell r="AH181">
            <v>2.0000000000000084</v>
          </cell>
          <cell r="AI181">
            <v>2.0000000000000084</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51.93865030674845</v>
          </cell>
          <cell r="BB181">
            <v>61.012269938650292</v>
          </cell>
          <cell r="BC181">
            <v>0</v>
          </cell>
          <cell r="BD181">
            <v>0</v>
          </cell>
          <cell r="BE181">
            <v>0</v>
          </cell>
          <cell r="BF181">
            <v>0</v>
          </cell>
          <cell r="BG181">
            <v>0</v>
          </cell>
          <cell r="BH181">
            <v>0</v>
          </cell>
          <cell r="BI181">
            <v>0</v>
          </cell>
          <cell r="BJ181">
            <v>1.50677044807692</v>
          </cell>
          <cell r="BK181">
            <v>0</v>
          </cell>
          <cell r="BL181">
            <v>0</v>
          </cell>
          <cell r="BM181">
            <v>1</v>
          </cell>
          <cell r="BN181">
            <v>0</v>
          </cell>
        </row>
        <row r="182">
          <cell r="A182">
            <v>67</v>
          </cell>
          <cell r="B182">
            <v>141640</v>
          </cell>
          <cell r="C182">
            <v>9352145</v>
          </cell>
          <cell r="D182" t="str">
            <v>Pakefield Primary School</v>
          </cell>
          <cell r="E182" t="str">
            <v>Primary</v>
          </cell>
          <cell r="F182" t="str">
            <v>Recoupment Academy</v>
          </cell>
          <cell r="G182">
            <v>1</v>
          </cell>
          <cell r="H182">
            <v>0</v>
          </cell>
          <cell r="I182">
            <v>0</v>
          </cell>
          <cell r="J182">
            <v>7</v>
          </cell>
          <cell r="K182">
            <v>0</v>
          </cell>
          <cell r="L182">
            <v>0</v>
          </cell>
          <cell r="M182">
            <v>0</v>
          </cell>
          <cell r="N182">
            <v>404</v>
          </cell>
          <cell r="O182">
            <v>404</v>
          </cell>
          <cell r="P182">
            <v>56</v>
          </cell>
          <cell r="Q182">
            <v>348</v>
          </cell>
          <cell r="R182">
            <v>0</v>
          </cell>
          <cell r="S182">
            <v>0</v>
          </cell>
          <cell r="T182">
            <v>0</v>
          </cell>
          <cell r="U182">
            <v>0</v>
          </cell>
          <cell r="V182">
            <v>0</v>
          </cell>
          <cell r="W182">
            <v>0</v>
          </cell>
          <cell r="X182">
            <v>0</v>
          </cell>
          <cell r="Y182">
            <v>0</v>
          </cell>
          <cell r="Z182">
            <v>404</v>
          </cell>
          <cell r="AA182">
            <v>57.714285714285715</v>
          </cell>
          <cell r="AB182">
            <v>50.000000000000092</v>
          </cell>
          <cell r="AC182">
            <v>87.614457831325296</v>
          </cell>
          <cell r="AD182">
            <v>0</v>
          </cell>
          <cell r="AE182">
            <v>0</v>
          </cell>
          <cell r="AF182">
            <v>227.12437810945269</v>
          </cell>
          <cell r="AG182">
            <v>45.223880597015054</v>
          </cell>
          <cell r="AH182">
            <v>56.278606965174255</v>
          </cell>
          <cell r="AI182">
            <v>34.169154228855724</v>
          </cell>
          <cell r="AJ182">
            <v>29.144278606965187</v>
          </cell>
          <cell r="AK182">
            <v>12.059701492537306</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0.97349397590361453</v>
          </cell>
          <cell r="BA182">
            <v>107.2325581395349</v>
          </cell>
          <cell r="BB182">
            <v>124.48837209302327</v>
          </cell>
          <cell r="BC182">
            <v>0</v>
          </cell>
          <cell r="BD182">
            <v>0</v>
          </cell>
          <cell r="BE182">
            <v>0</v>
          </cell>
          <cell r="BF182">
            <v>0</v>
          </cell>
          <cell r="BG182">
            <v>0</v>
          </cell>
          <cell r="BH182">
            <v>0</v>
          </cell>
          <cell r="BI182">
            <v>0</v>
          </cell>
          <cell r="BJ182">
            <v>0.66795722644927502</v>
          </cell>
          <cell r="BK182">
            <v>0</v>
          </cell>
          <cell r="BL182">
            <v>0</v>
          </cell>
          <cell r="BM182">
            <v>1</v>
          </cell>
          <cell r="BN182">
            <v>0</v>
          </cell>
        </row>
        <row r="183">
          <cell r="A183">
            <v>65</v>
          </cell>
          <cell r="B183">
            <v>145541</v>
          </cell>
          <cell r="C183">
            <v>9352147</v>
          </cell>
          <cell r="D183" t="str">
            <v>Poplars Community Primary School</v>
          </cell>
          <cell r="E183" t="str">
            <v>Primary</v>
          </cell>
          <cell r="F183" t="str">
            <v>Recoupment Academy</v>
          </cell>
          <cell r="G183">
            <v>1</v>
          </cell>
          <cell r="H183">
            <v>0</v>
          </cell>
          <cell r="I183">
            <v>0</v>
          </cell>
          <cell r="J183">
            <v>7</v>
          </cell>
          <cell r="K183">
            <v>0</v>
          </cell>
          <cell r="L183">
            <v>0</v>
          </cell>
          <cell r="M183">
            <v>0</v>
          </cell>
          <cell r="N183">
            <v>466</v>
          </cell>
          <cell r="O183">
            <v>466</v>
          </cell>
          <cell r="P183">
            <v>61</v>
          </cell>
          <cell r="Q183">
            <v>405</v>
          </cell>
          <cell r="R183">
            <v>0</v>
          </cell>
          <cell r="S183">
            <v>0</v>
          </cell>
          <cell r="T183">
            <v>0</v>
          </cell>
          <cell r="U183">
            <v>0</v>
          </cell>
          <cell r="V183">
            <v>0</v>
          </cell>
          <cell r="W183">
            <v>0</v>
          </cell>
          <cell r="X183">
            <v>0</v>
          </cell>
          <cell r="Y183">
            <v>0</v>
          </cell>
          <cell r="Z183">
            <v>466</v>
          </cell>
          <cell r="AA183">
            <v>66.571428571428569</v>
          </cell>
          <cell r="AB183">
            <v>195.0000000000002</v>
          </cell>
          <cell r="AC183">
            <v>215.00208768267223</v>
          </cell>
          <cell r="AD183">
            <v>0</v>
          </cell>
          <cell r="AE183">
            <v>0</v>
          </cell>
          <cell r="AF183">
            <v>67.000000000000114</v>
          </cell>
          <cell r="AG183">
            <v>7.9999999999999867</v>
          </cell>
          <cell r="AH183">
            <v>118.00000000000016</v>
          </cell>
          <cell r="AI183">
            <v>36.000000000000014</v>
          </cell>
          <cell r="AJ183">
            <v>1.000000000000002</v>
          </cell>
          <cell r="AK183">
            <v>178.00000000000017</v>
          </cell>
          <cell r="AL183">
            <v>58.000000000000128</v>
          </cell>
          <cell r="AM183">
            <v>0</v>
          </cell>
          <cell r="AN183">
            <v>0</v>
          </cell>
          <cell r="AO183">
            <v>0</v>
          </cell>
          <cell r="AP183">
            <v>0</v>
          </cell>
          <cell r="AQ183">
            <v>0</v>
          </cell>
          <cell r="AR183">
            <v>0</v>
          </cell>
          <cell r="AS183">
            <v>0</v>
          </cell>
          <cell r="AT183">
            <v>6.9899999999999993</v>
          </cell>
          <cell r="AU183">
            <v>16.310000000000002</v>
          </cell>
          <cell r="AV183">
            <v>19.805</v>
          </cell>
          <cell r="AW183">
            <v>0</v>
          </cell>
          <cell r="AX183">
            <v>0</v>
          </cell>
          <cell r="AY183">
            <v>0</v>
          </cell>
          <cell r="AZ183">
            <v>3.8914405010438409</v>
          </cell>
          <cell r="BA183">
            <v>176.53846153846158</v>
          </cell>
          <cell r="BB183">
            <v>203.1282051282052</v>
          </cell>
          <cell r="BC183">
            <v>0</v>
          </cell>
          <cell r="BD183">
            <v>0</v>
          </cell>
          <cell r="BE183">
            <v>0</v>
          </cell>
          <cell r="BF183">
            <v>0</v>
          </cell>
          <cell r="BG183">
            <v>0</v>
          </cell>
          <cell r="BH183">
            <v>14.399999999999963</v>
          </cell>
          <cell r="BI183">
            <v>0</v>
          </cell>
          <cell r="BJ183">
            <v>0.35393446878453</v>
          </cell>
          <cell r="BK183">
            <v>0</v>
          </cell>
          <cell r="BL183">
            <v>0</v>
          </cell>
          <cell r="BM183">
            <v>1</v>
          </cell>
          <cell r="BN183">
            <v>0</v>
          </cell>
        </row>
        <row r="184">
          <cell r="A184">
            <v>13</v>
          </cell>
          <cell r="B184">
            <v>143050</v>
          </cell>
          <cell r="C184">
            <v>9352150</v>
          </cell>
          <cell r="D184" t="str">
            <v>Bramfield Church of England Primary School</v>
          </cell>
          <cell r="E184" t="str">
            <v>Primary</v>
          </cell>
          <cell r="F184" t="str">
            <v>Recoupment Academy</v>
          </cell>
          <cell r="G184">
            <v>1</v>
          </cell>
          <cell r="H184">
            <v>0</v>
          </cell>
          <cell r="I184">
            <v>0</v>
          </cell>
          <cell r="J184">
            <v>7</v>
          </cell>
          <cell r="K184">
            <v>0</v>
          </cell>
          <cell r="L184">
            <v>0</v>
          </cell>
          <cell r="M184">
            <v>0</v>
          </cell>
          <cell r="N184">
            <v>91</v>
          </cell>
          <cell r="O184">
            <v>91</v>
          </cell>
          <cell r="P184">
            <v>13</v>
          </cell>
          <cell r="Q184">
            <v>78</v>
          </cell>
          <cell r="R184">
            <v>0</v>
          </cell>
          <cell r="S184">
            <v>0</v>
          </cell>
          <cell r="T184">
            <v>0</v>
          </cell>
          <cell r="U184">
            <v>0</v>
          </cell>
          <cell r="V184">
            <v>0</v>
          </cell>
          <cell r="W184">
            <v>0</v>
          </cell>
          <cell r="X184">
            <v>0</v>
          </cell>
          <cell r="Y184">
            <v>0</v>
          </cell>
          <cell r="Z184">
            <v>91</v>
          </cell>
          <cell r="AA184">
            <v>13</v>
          </cell>
          <cell r="AB184">
            <v>5.9999999999999964</v>
          </cell>
          <cell r="AC184">
            <v>10.459770114942529</v>
          </cell>
          <cell r="AD184">
            <v>0</v>
          </cell>
          <cell r="AE184">
            <v>0</v>
          </cell>
          <cell r="AF184">
            <v>82.999999999999986</v>
          </cell>
          <cell r="AG184">
            <v>6.9999999999999982</v>
          </cell>
          <cell r="AH184">
            <v>0</v>
          </cell>
          <cell r="AI184">
            <v>0</v>
          </cell>
          <cell r="AJ184">
            <v>0</v>
          </cell>
          <cell r="AK184">
            <v>1.0000000000000011</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30.999999999999968</v>
          </cell>
          <cell r="BB184">
            <v>36.166666666666629</v>
          </cell>
          <cell r="BC184">
            <v>0</v>
          </cell>
          <cell r="BD184">
            <v>0</v>
          </cell>
          <cell r="BE184">
            <v>0</v>
          </cell>
          <cell r="BF184">
            <v>0</v>
          </cell>
          <cell r="BG184">
            <v>0</v>
          </cell>
          <cell r="BH184">
            <v>0</v>
          </cell>
          <cell r="BI184">
            <v>0</v>
          </cell>
          <cell r="BJ184">
            <v>2.0600040162162201</v>
          </cell>
          <cell r="BK184">
            <v>0</v>
          </cell>
          <cell r="BL184">
            <v>1</v>
          </cell>
          <cell r="BM184">
            <v>1</v>
          </cell>
          <cell r="BN184">
            <v>0</v>
          </cell>
        </row>
        <row r="185">
          <cell r="A185">
            <v>74</v>
          </cell>
          <cell r="B185">
            <v>145695</v>
          </cell>
          <cell r="C185">
            <v>9352152</v>
          </cell>
          <cell r="D185" t="str">
            <v>Woods Loke Primary School</v>
          </cell>
          <cell r="E185" t="str">
            <v>Primary</v>
          </cell>
          <cell r="F185" t="str">
            <v>Recoupment Academy</v>
          </cell>
          <cell r="G185">
            <v>1</v>
          </cell>
          <cell r="H185">
            <v>0</v>
          </cell>
          <cell r="I185">
            <v>0</v>
          </cell>
          <cell r="J185">
            <v>7</v>
          </cell>
          <cell r="K185">
            <v>0</v>
          </cell>
          <cell r="L185">
            <v>0</v>
          </cell>
          <cell r="M185">
            <v>0</v>
          </cell>
          <cell r="N185">
            <v>417</v>
          </cell>
          <cell r="O185">
            <v>417</v>
          </cell>
          <cell r="P185">
            <v>59</v>
          </cell>
          <cell r="Q185">
            <v>358</v>
          </cell>
          <cell r="R185">
            <v>0</v>
          </cell>
          <cell r="S185">
            <v>0</v>
          </cell>
          <cell r="T185">
            <v>0</v>
          </cell>
          <cell r="U185">
            <v>0</v>
          </cell>
          <cell r="V185">
            <v>0</v>
          </cell>
          <cell r="W185">
            <v>0</v>
          </cell>
          <cell r="X185">
            <v>0</v>
          </cell>
          <cell r="Y185">
            <v>0</v>
          </cell>
          <cell r="Z185">
            <v>417</v>
          </cell>
          <cell r="AA185">
            <v>59.571428571428569</v>
          </cell>
          <cell r="AB185">
            <v>70.000000000000099</v>
          </cell>
          <cell r="AC185">
            <v>90.31797235023042</v>
          </cell>
          <cell r="AD185">
            <v>0</v>
          </cell>
          <cell r="AE185">
            <v>0</v>
          </cell>
          <cell r="AF185">
            <v>286.99999999999989</v>
          </cell>
          <cell r="AG185">
            <v>76.000000000000057</v>
          </cell>
          <cell r="AH185">
            <v>18.000000000000007</v>
          </cell>
          <cell r="AI185">
            <v>8.9999999999999822</v>
          </cell>
          <cell r="AJ185">
            <v>0.999999999999999</v>
          </cell>
          <cell r="AK185">
            <v>20.999999999999989</v>
          </cell>
          <cell r="AL185">
            <v>4.9999999999999947</v>
          </cell>
          <cell r="AM185">
            <v>0</v>
          </cell>
          <cell r="AN185">
            <v>0</v>
          </cell>
          <cell r="AO185">
            <v>0</v>
          </cell>
          <cell r="AP185">
            <v>0</v>
          </cell>
          <cell r="AQ185">
            <v>0</v>
          </cell>
          <cell r="AR185">
            <v>0</v>
          </cell>
          <cell r="AS185">
            <v>0</v>
          </cell>
          <cell r="AT185">
            <v>3.4944134078212268</v>
          </cell>
          <cell r="AU185">
            <v>3.4944134078212268</v>
          </cell>
          <cell r="AV185">
            <v>4.6592178770949726</v>
          </cell>
          <cell r="AW185">
            <v>0</v>
          </cell>
          <cell r="AX185">
            <v>0</v>
          </cell>
          <cell r="AY185">
            <v>0</v>
          </cell>
          <cell r="AZ185">
            <v>0.96082949308755761</v>
          </cell>
          <cell r="BA185">
            <v>120.00563380281697</v>
          </cell>
          <cell r="BB185">
            <v>139.78309859154939</v>
          </cell>
          <cell r="BC185">
            <v>0</v>
          </cell>
          <cell r="BD185">
            <v>0</v>
          </cell>
          <cell r="BE185">
            <v>0</v>
          </cell>
          <cell r="BF185">
            <v>0</v>
          </cell>
          <cell r="BG185">
            <v>0</v>
          </cell>
          <cell r="BH185">
            <v>0</v>
          </cell>
          <cell r="BI185">
            <v>0</v>
          </cell>
          <cell r="BJ185">
            <v>0.74729855699658698</v>
          </cell>
          <cell r="BK185">
            <v>0</v>
          </cell>
          <cell r="BL185">
            <v>0</v>
          </cell>
          <cell r="BM185">
            <v>1</v>
          </cell>
          <cell r="BN185">
            <v>0</v>
          </cell>
        </row>
        <row r="186">
          <cell r="A186">
            <v>264</v>
          </cell>
          <cell r="B186">
            <v>144212</v>
          </cell>
          <cell r="C186">
            <v>9352154</v>
          </cell>
          <cell r="D186" t="str">
            <v>Handford Hall Primary School</v>
          </cell>
          <cell r="E186" t="str">
            <v>Primary</v>
          </cell>
          <cell r="F186" t="str">
            <v>Recoupment Academy</v>
          </cell>
          <cell r="G186">
            <v>1</v>
          </cell>
          <cell r="H186">
            <v>0</v>
          </cell>
          <cell r="I186">
            <v>0</v>
          </cell>
          <cell r="J186">
            <v>7</v>
          </cell>
          <cell r="K186">
            <v>0</v>
          </cell>
          <cell r="L186">
            <v>0</v>
          </cell>
          <cell r="M186">
            <v>0</v>
          </cell>
          <cell r="N186">
            <v>328</v>
          </cell>
          <cell r="O186">
            <v>328</v>
          </cell>
          <cell r="P186">
            <v>47</v>
          </cell>
          <cell r="Q186">
            <v>281</v>
          </cell>
          <cell r="R186">
            <v>0</v>
          </cell>
          <cell r="S186">
            <v>0</v>
          </cell>
          <cell r="T186">
            <v>0</v>
          </cell>
          <cell r="U186">
            <v>0</v>
          </cell>
          <cell r="V186">
            <v>0</v>
          </cell>
          <cell r="W186">
            <v>0</v>
          </cell>
          <cell r="X186">
            <v>0</v>
          </cell>
          <cell r="Y186">
            <v>0</v>
          </cell>
          <cell r="Z186">
            <v>328</v>
          </cell>
          <cell r="AA186">
            <v>46.857142857142854</v>
          </cell>
          <cell r="AB186">
            <v>37.999999999999879</v>
          </cell>
          <cell r="AC186">
            <v>64.373831775700936</v>
          </cell>
          <cell r="AD186">
            <v>0</v>
          </cell>
          <cell r="AE186">
            <v>0</v>
          </cell>
          <cell r="AF186">
            <v>118.99999999999983</v>
          </cell>
          <cell r="AG186">
            <v>117.00000000000009</v>
          </cell>
          <cell r="AH186">
            <v>23.000000000000004</v>
          </cell>
          <cell r="AI186">
            <v>61.000000000000142</v>
          </cell>
          <cell r="AJ186">
            <v>7.999999999999992</v>
          </cell>
          <cell r="AK186">
            <v>0</v>
          </cell>
          <cell r="AL186">
            <v>0</v>
          </cell>
          <cell r="AM186">
            <v>0</v>
          </cell>
          <cell r="AN186">
            <v>0</v>
          </cell>
          <cell r="AO186">
            <v>0</v>
          </cell>
          <cell r="AP186">
            <v>0</v>
          </cell>
          <cell r="AQ186">
            <v>0</v>
          </cell>
          <cell r="AR186">
            <v>0</v>
          </cell>
          <cell r="AS186">
            <v>0</v>
          </cell>
          <cell r="AT186">
            <v>81.708185053380944</v>
          </cell>
          <cell r="AU186">
            <v>127.2313167259786</v>
          </cell>
          <cell r="AV186">
            <v>171.58718861209971</v>
          </cell>
          <cell r="AW186">
            <v>0</v>
          </cell>
          <cell r="AX186">
            <v>0</v>
          </cell>
          <cell r="AY186">
            <v>0</v>
          </cell>
          <cell r="AZ186">
            <v>0</v>
          </cell>
          <cell r="BA186">
            <v>96.232876712328903</v>
          </cell>
          <cell r="BB186">
            <v>112.32876712328783</v>
          </cell>
          <cell r="BC186">
            <v>0</v>
          </cell>
          <cell r="BD186">
            <v>0</v>
          </cell>
          <cell r="BE186">
            <v>0</v>
          </cell>
          <cell r="BF186">
            <v>0</v>
          </cell>
          <cell r="BG186">
            <v>0</v>
          </cell>
          <cell r="BH186">
            <v>19.200000000000109</v>
          </cell>
          <cell r="BI186">
            <v>0</v>
          </cell>
          <cell r="BJ186">
            <v>0.34943243384279499</v>
          </cell>
          <cell r="BK186">
            <v>0</v>
          </cell>
          <cell r="BL186">
            <v>0</v>
          </cell>
          <cell r="BM186">
            <v>1</v>
          </cell>
          <cell r="BN186">
            <v>0</v>
          </cell>
        </row>
        <row r="187">
          <cell r="A187">
            <v>469</v>
          </cell>
          <cell r="B187">
            <v>143147</v>
          </cell>
          <cell r="C187">
            <v>9352155</v>
          </cell>
          <cell r="D187" t="str">
            <v>Long Melford Church of England Primary School</v>
          </cell>
          <cell r="E187" t="str">
            <v>Primary</v>
          </cell>
          <cell r="F187" t="str">
            <v>Recoupment Academy</v>
          </cell>
          <cell r="G187">
            <v>1</v>
          </cell>
          <cell r="H187">
            <v>0</v>
          </cell>
          <cell r="I187">
            <v>0</v>
          </cell>
          <cell r="J187">
            <v>7</v>
          </cell>
          <cell r="K187">
            <v>0</v>
          </cell>
          <cell r="L187">
            <v>0</v>
          </cell>
          <cell r="M187">
            <v>0</v>
          </cell>
          <cell r="N187">
            <v>158</v>
          </cell>
          <cell r="O187">
            <v>158</v>
          </cell>
          <cell r="P187">
            <v>25</v>
          </cell>
          <cell r="Q187">
            <v>133</v>
          </cell>
          <cell r="R187">
            <v>0</v>
          </cell>
          <cell r="S187">
            <v>0</v>
          </cell>
          <cell r="T187">
            <v>0</v>
          </cell>
          <cell r="U187">
            <v>0</v>
          </cell>
          <cell r="V187">
            <v>0</v>
          </cell>
          <cell r="W187">
            <v>0</v>
          </cell>
          <cell r="X187">
            <v>0</v>
          </cell>
          <cell r="Y187">
            <v>0</v>
          </cell>
          <cell r="Z187">
            <v>158</v>
          </cell>
          <cell r="AA187">
            <v>22.571428571428573</v>
          </cell>
          <cell r="AB187">
            <v>17.000000000000039</v>
          </cell>
          <cell r="AC187">
            <v>22.712499999999999</v>
          </cell>
          <cell r="AD187">
            <v>0</v>
          </cell>
          <cell r="AE187">
            <v>0</v>
          </cell>
          <cell r="AF187">
            <v>138.87898089171972</v>
          </cell>
          <cell r="AG187">
            <v>8.0509554140127459</v>
          </cell>
          <cell r="AH187">
            <v>2.0127388535031825</v>
          </cell>
          <cell r="AI187">
            <v>2.0127388535031825</v>
          </cell>
          <cell r="AJ187">
            <v>7.0445859872611472</v>
          </cell>
          <cell r="AK187">
            <v>0</v>
          </cell>
          <cell r="AL187">
            <v>0</v>
          </cell>
          <cell r="AM187">
            <v>0</v>
          </cell>
          <cell r="AN187">
            <v>0</v>
          </cell>
          <cell r="AO187">
            <v>0</v>
          </cell>
          <cell r="AP187">
            <v>0</v>
          </cell>
          <cell r="AQ187">
            <v>0</v>
          </cell>
          <cell r="AR187">
            <v>0</v>
          </cell>
          <cell r="AS187">
            <v>0</v>
          </cell>
          <cell r="AT187">
            <v>1.1879699248120297</v>
          </cell>
          <cell r="AU187">
            <v>1.1879699248120297</v>
          </cell>
          <cell r="AV187">
            <v>1.1879699248120297</v>
          </cell>
          <cell r="AW187">
            <v>0</v>
          </cell>
          <cell r="AX187">
            <v>0</v>
          </cell>
          <cell r="AY187">
            <v>0</v>
          </cell>
          <cell r="AZ187">
            <v>0</v>
          </cell>
          <cell r="BA187">
            <v>47.061538461538476</v>
          </cell>
          <cell r="BB187">
            <v>55.907692307692329</v>
          </cell>
          <cell r="BC187">
            <v>0</v>
          </cell>
          <cell r="BD187">
            <v>0</v>
          </cell>
          <cell r="BE187">
            <v>0</v>
          </cell>
          <cell r="BF187">
            <v>0</v>
          </cell>
          <cell r="BG187">
            <v>0</v>
          </cell>
          <cell r="BH187">
            <v>0</v>
          </cell>
          <cell r="BI187">
            <v>0</v>
          </cell>
          <cell r="BJ187">
            <v>1.85928198956044</v>
          </cell>
          <cell r="BK187">
            <v>0</v>
          </cell>
          <cell r="BL187">
            <v>0</v>
          </cell>
          <cell r="BM187">
            <v>1</v>
          </cell>
          <cell r="BN187">
            <v>0</v>
          </cell>
        </row>
        <row r="188">
          <cell r="A188">
            <v>283</v>
          </cell>
          <cell r="B188">
            <v>141819</v>
          </cell>
          <cell r="C188">
            <v>9352158</v>
          </cell>
          <cell r="D188" t="str">
            <v>St Helen's Primary School</v>
          </cell>
          <cell r="E188" t="str">
            <v>Primary</v>
          </cell>
          <cell r="F188" t="str">
            <v>Recoupment Academy</v>
          </cell>
          <cell r="G188">
            <v>1</v>
          </cell>
          <cell r="H188">
            <v>0</v>
          </cell>
          <cell r="I188">
            <v>0</v>
          </cell>
          <cell r="J188">
            <v>7</v>
          </cell>
          <cell r="K188">
            <v>0</v>
          </cell>
          <cell r="L188">
            <v>0</v>
          </cell>
          <cell r="M188">
            <v>0</v>
          </cell>
          <cell r="N188">
            <v>417</v>
          </cell>
          <cell r="O188">
            <v>417</v>
          </cell>
          <cell r="P188">
            <v>59</v>
          </cell>
          <cell r="Q188">
            <v>358</v>
          </cell>
          <cell r="R188">
            <v>0</v>
          </cell>
          <cell r="S188">
            <v>0</v>
          </cell>
          <cell r="T188">
            <v>0</v>
          </cell>
          <cell r="U188">
            <v>0</v>
          </cell>
          <cell r="V188">
            <v>0</v>
          </cell>
          <cell r="W188">
            <v>0</v>
          </cell>
          <cell r="X188">
            <v>0</v>
          </cell>
          <cell r="Y188">
            <v>0</v>
          </cell>
          <cell r="Z188">
            <v>417</v>
          </cell>
          <cell r="AA188">
            <v>59.571428571428569</v>
          </cell>
          <cell r="AB188">
            <v>51.999999999999801</v>
          </cell>
          <cell r="AC188">
            <v>87.371428571428567</v>
          </cell>
          <cell r="AD188">
            <v>0</v>
          </cell>
          <cell r="AE188">
            <v>0</v>
          </cell>
          <cell r="AF188">
            <v>156.75180722891551</v>
          </cell>
          <cell r="AG188">
            <v>142.68433734939751</v>
          </cell>
          <cell r="AH188">
            <v>77.371084337349487</v>
          </cell>
          <cell r="AI188">
            <v>21.1012048192771</v>
          </cell>
          <cell r="AJ188">
            <v>15.0722891566265</v>
          </cell>
          <cell r="AK188">
            <v>1.0048192771084348</v>
          </cell>
          <cell r="AL188">
            <v>3.0144578313253003</v>
          </cell>
          <cell r="AM188">
            <v>0</v>
          </cell>
          <cell r="AN188">
            <v>0</v>
          </cell>
          <cell r="AO188">
            <v>0</v>
          </cell>
          <cell r="AP188">
            <v>0</v>
          </cell>
          <cell r="AQ188">
            <v>0</v>
          </cell>
          <cell r="AR188">
            <v>0</v>
          </cell>
          <cell r="AS188">
            <v>0</v>
          </cell>
          <cell r="AT188">
            <v>45.427374301676181</v>
          </cell>
          <cell r="AU188">
            <v>72.217877094971882</v>
          </cell>
          <cell r="AV188">
            <v>110.65642458100555</v>
          </cell>
          <cell r="AW188">
            <v>0</v>
          </cell>
          <cell r="AX188">
            <v>0</v>
          </cell>
          <cell r="AY188">
            <v>0</v>
          </cell>
          <cell r="AZ188">
            <v>0</v>
          </cell>
          <cell r="BA188">
            <v>127.94098360655741</v>
          </cell>
          <cell r="BB188">
            <v>149.02622950819676</v>
          </cell>
          <cell r="BC188">
            <v>0</v>
          </cell>
          <cell r="BD188">
            <v>0</v>
          </cell>
          <cell r="BE188">
            <v>0</v>
          </cell>
          <cell r="BF188">
            <v>0</v>
          </cell>
          <cell r="BG188">
            <v>0</v>
          </cell>
          <cell r="BH188">
            <v>1.300000000000066</v>
          </cell>
          <cell r="BI188">
            <v>0</v>
          </cell>
          <cell r="BJ188">
            <v>0.32276433457446801</v>
          </cell>
          <cell r="BK188">
            <v>0</v>
          </cell>
          <cell r="BL188">
            <v>0</v>
          </cell>
          <cell r="BM188">
            <v>1</v>
          </cell>
          <cell r="BN188">
            <v>0</v>
          </cell>
        </row>
        <row r="189">
          <cell r="A189">
            <v>256</v>
          </cell>
          <cell r="B189">
            <v>141591</v>
          </cell>
          <cell r="C189">
            <v>9352159</v>
          </cell>
          <cell r="D189" t="str">
            <v>Cliff Lane Primary School</v>
          </cell>
          <cell r="E189" t="str">
            <v>Primary</v>
          </cell>
          <cell r="F189" t="str">
            <v>Recoupment Academy</v>
          </cell>
          <cell r="G189">
            <v>1</v>
          </cell>
          <cell r="H189">
            <v>0</v>
          </cell>
          <cell r="I189">
            <v>0</v>
          </cell>
          <cell r="J189">
            <v>7</v>
          </cell>
          <cell r="K189">
            <v>0</v>
          </cell>
          <cell r="L189">
            <v>0</v>
          </cell>
          <cell r="M189">
            <v>0</v>
          </cell>
          <cell r="N189">
            <v>394</v>
          </cell>
          <cell r="O189">
            <v>394</v>
          </cell>
          <cell r="P189">
            <v>51</v>
          </cell>
          <cell r="Q189">
            <v>343</v>
          </cell>
          <cell r="R189">
            <v>0</v>
          </cell>
          <cell r="S189">
            <v>0</v>
          </cell>
          <cell r="T189">
            <v>0</v>
          </cell>
          <cell r="U189">
            <v>0</v>
          </cell>
          <cell r="V189">
            <v>0</v>
          </cell>
          <cell r="W189">
            <v>0</v>
          </cell>
          <cell r="X189">
            <v>0</v>
          </cell>
          <cell r="Y189">
            <v>0</v>
          </cell>
          <cell r="Z189">
            <v>394</v>
          </cell>
          <cell r="AA189">
            <v>56.285714285714285</v>
          </cell>
          <cell r="AB189">
            <v>35.999999999999993</v>
          </cell>
          <cell r="AC189">
            <v>67.931034482758619</v>
          </cell>
          <cell r="AD189">
            <v>0</v>
          </cell>
          <cell r="AE189">
            <v>0</v>
          </cell>
          <cell r="AF189">
            <v>281.99999999999994</v>
          </cell>
          <cell r="AG189">
            <v>14.999999999999993</v>
          </cell>
          <cell r="AH189">
            <v>23</v>
          </cell>
          <cell r="AI189">
            <v>23.999999999999982</v>
          </cell>
          <cell r="AJ189">
            <v>43.999999999999879</v>
          </cell>
          <cell r="AK189">
            <v>4.9999999999999849</v>
          </cell>
          <cell r="AL189">
            <v>1.0000000000000009</v>
          </cell>
          <cell r="AM189">
            <v>0</v>
          </cell>
          <cell r="AN189">
            <v>0</v>
          </cell>
          <cell r="AO189">
            <v>0</v>
          </cell>
          <cell r="AP189">
            <v>0</v>
          </cell>
          <cell r="AQ189">
            <v>0</v>
          </cell>
          <cell r="AR189">
            <v>0</v>
          </cell>
          <cell r="AS189">
            <v>0</v>
          </cell>
          <cell r="AT189">
            <v>20.858823529411751</v>
          </cell>
          <cell r="AU189">
            <v>30.129411764705875</v>
          </cell>
          <cell r="AV189">
            <v>46.352941176470424</v>
          </cell>
          <cell r="AW189">
            <v>0</v>
          </cell>
          <cell r="AX189">
            <v>0</v>
          </cell>
          <cell r="AY189">
            <v>0</v>
          </cell>
          <cell r="AZ189">
            <v>0</v>
          </cell>
          <cell r="BA189">
            <v>158.05956112852678</v>
          </cell>
          <cell r="BB189">
            <v>181.56112852664592</v>
          </cell>
          <cell r="BC189">
            <v>0</v>
          </cell>
          <cell r="BD189">
            <v>0</v>
          </cell>
          <cell r="BE189">
            <v>0</v>
          </cell>
          <cell r="BF189">
            <v>0</v>
          </cell>
          <cell r="BG189">
            <v>0</v>
          </cell>
          <cell r="BH189">
            <v>8.6000000000001204</v>
          </cell>
          <cell r="BI189">
            <v>0</v>
          </cell>
          <cell r="BJ189">
            <v>0.50135598306878304</v>
          </cell>
          <cell r="BK189">
            <v>0</v>
          </cell>
          <cell r="BL189">
            <v>0</v>
          </cell>
          <cell r="BM189">
            <v>1</v>
          </cell>
          <cell r="BN189">
            <v>0</v>
          </cell>
        </row>
        <row r="190">
          <cell r="A190">
            <v>279</v>
          </cell>
          <cell r="B190">
            <v>145540</v>
          </cell>
          <cell r="C190">
            <v>9352167</v>
          </cell>
          <cell r="D190" t="str">
            <v>Rose Hill Primary</v>
          </cell>
          <cell r="E190" t="str">
            <v>Primary</v>
          </cell>
          <cell r="F190" t="str">
            <v>Recoupment Academy</v>
          </cell>
          <cell r="G190">
            <v>1</v>
          </cell>
          <cell r="H190">
            <v>0</v>
          </cell>
          <cell r="I190">
            <v>0</v>
          </cell>
          <cell r="J190">
            <v>7</v>
          </cell>
          <cell r="K190">
            <v>0</v>
          </cell>
          <cell r="L190">
            <v>0</v>
          </cell>
          <cell r="M190">
            <v>0</v>
          </cell>
          <cell r="N190">
            <v>305</v>
          </cell>
          <cell r="O190">
            <v>305</v>
          </cell>
          <cell r="P190">
            <v>42</v>
          </cell>
          <cell r="Q190">
            <v>263</v>
          </cell>
          <cell r="R190">
            <v>0</v>
          </cell>
          <cell r="S190">
            <v>0</v>
          </cell>
          <cell r="T190">
            <v>0</v>
          </cell>
          <cell r="U190">
            <v>0</v>
          </cell>
          <cell r="V190">
            <v>0</v>
          </cell>
          <cell r="W190">
            <v>0</v>
          </cell>
          <cell r="X190">
            <v>0</v>
          </cell>
          <cell r="Y190">
            <v>0</v>
          </cell>
          <cell r="Z190">
            <v>305</v>
          </cell>
          <cell r="AA190">
            <v>43.571428571428569</v>
          </cell>
          <cell r="AB190">
            <v>29.999999999999996</v>
          </cell>
          <cell r="AC190">
            <v>64.576547231270368</v>
          </cell>
          <cell r="AD190">
            <v>0</v>
          </cell>
          <cell r="AE190">
            <v>0</v>
          </cell>
          <cell r="AF190">
            <v>239.57095709570942</v>
          </cell>
          <cell r="AG190">
            <v>28.184818481848183</v>
          </cell>
          <cell r="AH190">
            <v>4.0264026402640258</v>
          </cell>
          <cell r="AI190">
            <v>15.099009900990097</v>
          </cell>
          <cell r="AJ190">
            <v>13.085808580858085</v>
          </cell>
          <cell r="AK190">
            <v>5.0330033003300327</v>
          </cell>
          <cell r="AL190">
            <v>0</v>
          </cell>
          <cell r="AM190">
            <v>0</v>
          </cell>
          <cell r="AN190">
            <v>0</v>
          </cell>
          <cell r="AO190">
            <v>0</v>
          </cell>
          <cell r="AP190">
            <v>0</v>
          </cell>
          <cell r="AQ190">
            <v>0</v>
          </cell>
          <cell r="AR190">
            <v>0</v>
          </cell>
          <cell r="AS190">
            <v>0</v>
          </cell>
          <cell r="AT190">
            <v>25.708812260536398</v>
          </cell>
          <cell r="AU190">
            <v>43.2375478927204</v>
          </cell>
          <cell r="AV190">
            <v>54.923371647509448</v>
          </cell>
          <cell r="AW190">
            <v>0</v>
          </cell>
          <cell r="AX190">
            <v>0</v>
          </cell>
          <cell r="AY190">
            <v>0</v>
          </cell>
          <cell r="AZ190">
            <v>0</v>
          </cell>
          <cell r="BA190">
            <v>82.1875</v>
          </cell>
          <cell r="BB190">
            <v>95.3125</v>
          </cell>
          <cell r="BC190">
            <v>0</v>
          </cell>
          <cell r="BD190">
            <v>0</v>
          </cell>
          <cell r="BE190">
            <v>0</v>
          </cell>
          <cell r="BF190">
            <v>0</v>
          </cell>
          <cell r="BG190">
            <v>0</v>
          </cell>
          <cell r="BH190">
            <v>6.4999999999999787</v>
          </cell>
          <cell r="BI190">
            <v>0</v>
          </cell>
          <cell r="BJ190">
            <v>0.36706339235954999</v>
          </cell>
          <cell r="BK190">
            <v>0</v>
          </cell>
          <cell r="BL190">
            <v>0</v>
          </cell>
          <cell r="BM190">
            <v>1</v>
          </cell>
          <cell r="BN190">
            <v>0</v>
          </cell>
        </row>
        <row r="191">
          <cell r="A191">
            <v>293</v>
          </cell>
          <cell r="B191">
            <v>144213</v>
          </cell>
          <cell r="C191">
            <v>9352172</v>
          </cell>
          <cell r="D191" t="str">
            <v>Springfield Infant School and Nursery</v>
          </cell>
          <cell r="E191" t="str">
            <v>Primary</v>
          </cell>
          <cell r="F191" t="str">
            <v>Recoupment Academy</v>
          </cell>
          <cell r="G191">
            <v>1</v>
          </cell>
          <cell r="H191">
            <v>0</v>
          </cell>
          <cell r="I191">
            <v>0</v>
          </cell>
          <cell r="J191">
            <v>3</v>
          </cell>
          <cell r="K191">
            <v>0</v>
          </cell>
          <cell r="L191">
            <v>0</v>
          </cell>
          <cell r="M191">
            <v>0</v>
          </cell>
          <cell r="N191">
            <v>259</v>
          </cell>
          <cell r="O191">
            <v>259</v>
          </cell>
          <cell r="P191">
            <v>87</v>
          </cell>
          <cell r="Q191">
            <v>172</v>
          </cell>
          <cell r="R191">
            <v>0</v>
          </cell>
          <cell r="S191">
            <v>0</v>
          </cell>
          <cell r="T191">
            <v>0</v>
          </cell>
          <cell r="U191">
            <v>0</v>
          </cell>
          <cell r="V191">
            <v>0</v>
          </cell>
          <cell r="W191">
            <v>0</v>
          </cell>
          <cell r="X191">
            <v>0</v>
          </cell>
          <cell r="Y191">
            <v>0</v>
          </cell>
          <cell r="Z191">
            <v>259</v>
          </cell>
          <cell r="AA191">
            <v>86.333333333333329</v>
          </cell>
          <cell r="AB191">
            <v>26.999999999999936</v>
          </cell>
          <cell r="AC191">
            <v>42.670498084291189</v>
          </cell>
          <cell r="AD191">
            <v>0</v>
          </cell>
          <cell r="AE191">
            <v>0</v>
          </cell>
          <cell r="AF191">
            <v>140.00000000000011</v>
          </cell>
          <cell r="AG191">
            <v>30.000000000000043</v>
          </cell>
          <cell r="AH191">
            <v>61.999999999999901</v>
          </cell>
          <cell r="AI191">
            <v>19.999999999999996</v>
          </cell>
          <cell r="AJ191">
            <v>6.0000000000000089</v>
          </cell>
          <cell r="AK191">
            <v>0</v>
          </cell>
          <cell r="AL191">
            <v>0.99999999999999967</v>
          </cell>
          <cell r="AM191">
            <v>0</v>
          </cell>
          <cell r="AN191">
            <v>0</v>
          </cell>
          <cell r="AO191">
            <v>0</v>
          </cell>
          <cell r="AP191">
            <v>0</v>
          </cell>
          <cell r="AQ191">
            <v>0</v>
          </cell>
          <cell r="AR191">
            <v>0</v>
          </cell>
          <cell r="AS191">
            <v>0</v>
          </cell>
          <cell r="AT191">
            <v>18.06976744186046</v>
          </cell>
          <cell r="AU191">
            <v>40.656976744186174</v>
          </cell>
          <cell r="AV191">
            <v>40.656976744186174</v>
          </cell>
          <cell r="AW191">
            <v>0</v>
          </cell>
          <cell r="AX191">
            <v>0</v>
          </cell>
          <cell r="AY191">
            <v>0</v>
          </cell>
          <cell r="AZ191">
            <v>0</v>
          </cell>
          <cell r="BA191">
            <v>64.752941176470571</v>
          </cell>
          <cell r="BB191">
            <v>97.505882352941143</v>
          </cell>
          <cell r="BC191">
            <v>0</v>
          </cell>
          <cell r="BD191">
            <v>0</v>
          </cell>
          <cell r="BE191">
            <v>0</v>
          </cell>
          <cell r="BF191">
            <v>0</v>
          </cell>
          <cell r="BG191">
            <v>0</v>
          </cell>
          <cell r="BH191">
            <v>0</v>
          </cell>
          <cell r="BI191">
            <v>0</v>
          </cell>
          <cell r="BJ191">
            <v>0.45276418192419798</v>
          </cell>
          <cell r="BK191">
            <v>0</v>
          </cell>
          <cell r="BL191">
            <v>0</v>
          </cell>
          <cell r="BM191">
            <v>1</v>
          </cell>
          <cell r="BN191">
            <v>0</v>
          </cell>
        </row>
        <row r="192">
          <cell r="A192">
            <v>260</v>
          </cell>
          <cell r="B192">
            <v>144216</v>
          </cell>
          <cell r="C192">
            <v>9352185</v>
          </cell>
          <cell r="D192" t="str">
            <v>The Willows Primary School</v>
          </cell>
          <cell r="E192" t="str">
            <v>Primary</v>
          </cell>
          <cell r="F192" t="str">
            <v>Recoupment Academy</v>
          </cell>
          <cell r="G192">
            <v>1</v>
          </cell>
          <cell r="H192">
            <v>0</v>
          </cell>
          <cell r="I192">
            <v>0</v>
          </cell>
          <cell r="J192">
            <v>7</v>
          </cell>
          <cell r="K192">
            <v>0</v>
          </cell>
          <cell r="L192">
            <v>0</v>
          </cell>
          <cell r="M192">
            <v>0</v>
          </cell>
          <cell r="N192">
            <v>345</v>
          </cell>
          <cell r="O192">
            <v>345</v>
          </cell>
          <cell r="P192">
            <v>54</v>
          </cell>
          <cell r="Q192">
            <v>291</v>
          </cell>
          <cell r="R192">
            <v>0</v>
          </cell>
          <cell r="S192">
            <v>0</v>
          </cell>
          <cell r="T192">
            <v>0</v>
          </cell>
          <cell r="U192">
            <v>0</v>
          </cell>
          <cell r="V192">
            <v>0</v>
          </cell>
          <cell r="W192">
            <v>0</v>
          </cell>
          <cell r="X192">
            <v>0</v>
          </cell>
          <cell r="Y192">
            <v>0</v>
          </cell>
          <cell r="Z192">
            <v>345</v>
          </cell>
          <cell r="AA192">
            <v>49.285714285714285</v>
          </cell>
          <cell r="AB192">
            <v>108.00000000000014</v>
          </cell>
          <cell r="AC192">
            <v>186.32047477744808</v>
          </cell>
          <cell r="AD192">
            <v>0</v>
          </cell>
          <cell r="AE192">
            <v>0</v>
          </cell>
          <cell r="AF192">
            <v>62.180232558139579</v>
          </cell>
          <cell r="AG192">
            <v>14.040697674418622</v>
          </cell>
          <cell r="AH192">
            <v>26.075581395348834</v>
          </cell>
          <cell r="AI192">
            <v>48.139534883720856</v>
          </cell>
          <cell r="AJ192">
            <v>39.113372093023322</v>
          </cell>
          <cell r="AK192">
            <v>155.45058139534876</v>
          </cell>
          <cell r="AL192">
            <v>0</v>
          </cell>
          <cell r="AM192">
            <v>0</v>
          </cell>
          <cell r="AN192">
            <v>0</v>
          </cell>
          <cell r="AO192">
            <v>0</v>
          </cell>
          <cell r="AP192">
            <v>0</v>
          </cell>
          <cell r="AQ192">
            <v>0</v>
          </cell>
          <cell r="AR192">
            <v>0</v>
          </cell>
          <cell r="AS192">
            <v>0</v>
          </cell>
          <cell r="AT192">
            <v>16.597938144329884</v>
          </cell>
          <cell r="AU192">
            <v>33.195876288659804</v>
          </cell>
          <cell r="AV192">
            <v>52.164948453608083</v>
          </cell>
          <cell r="AW192">
            <v>0</v>
          </cell>
          <cell r="AX192">
            <v>0</v>
          </cell>
          <cell r="AY192">
            <v>0</v>
          </cell>
          <cell r="AZ192">
            <v>2.0474777448071215</v>
          </cell>
          <cell r="BA192">
            <v>101.74060150375942</v>
          </cell>
          <cell r="BB192">
            <v>120.62030075187972</v>
          </cell>
          <cell r="BC192">
            <v>0</v>
          </cell>
          <cell r="BD192">
            <v>0</v>
          </cell>
          <cell r="BE192">
            <v>0</v>
          </cell>
          <cell r="BF192">
            <v>0</v>
          </cell>
          <cell r="BG192">
            <v>0</v>
          </cell>
          <cell r="BH192">
            <v>13.500000000000105</v>
          </cell>
          <cell r="BI192">
            <v>0</v>
          </cell>
          <cell r="BJ192">
            <v>0.50791659464594097</v>
          </cell>
          <cell r="BK192">
            <v>0</v>
          </cell>
          <cell r="BL192">
            <v>0</v>
          </cell>
          <cell r="BM192">
            <v>1</v>
          </cell>
          <cell r="BN192">
            <v>0</v>
          </cell>
        </row>
        <row r="193">
          <cell r="A193">
            <v>263</v>
          </cell>
          <cell r="B193">
            <v>144217</v>
          </cell>
          <cell r="C193">
            <v>9352186</v>
          </cell>
          <cell r="D193" t="str">
            <v>Halifax Primary School</v>
          </cell>
          <cell r="E193" t="str">
            <v>Primary</v>
          </cell>
          <cell r="F193" t="str">
            <v>Recoupment Academy</v>
          </cell>
          <cell r="G193">
            <v>1</v>
          </cell>
          <cell r="H193">
            <v>0</v>
          </cell>
          <cell r="I193">
            <v>0</v>
          </cell>
          <cell r="J193">
            <v>7</v>
          </cell>
          <cell r="K193">
            <v>0</v>
          </cell>
          <cell r="L193">
            <v>0</v>
          </cell>
          <cell r="M193">
            <v>0</v>
          </cell>
          <cell r="N193">
            <v>416</v>
          </cell>
          <cell r="O193">
            <v>416</v>
          </cell>
          <cell r="P193">
            <v>60</v>
          </cell>
          <cell r="Q193">
            <v>356</v>
          </cell>
          <cell r="R193">
            <v>0</v>
          </cell>
          <cell r="S193">
            <v>0</v>
          </cell>
          <cell r="T193">
            <v>0</v>
          </cell>
          <cell r="U193">
            <v>0</v>
          </cell>
          <cell r="V193">
            <v>0</v>
          </cell>
          <cell r="W193">
            <v>0</v>
          </cell>
          <cell r="X193">
            <v>0</v>
          </cell>
          <cell r="Y193">
            <v>0</v>
          </cell>
          <cell r="Z193">
            <v>416</v>
          </cell>
          <cell r="AA193">
            <v>59.428571428571431</v>
          </cell>
          <cell r="AB193">
            <v>52</v>
          </cell>
          <cell r="AC193">
            <v>78.810551558752991</v>
          </cell>
          <cell r="AD193">
            <v>0</v>
          </cell>
          <cell r="AE193">
            <v>0</v>
          </cell>
          <cell r="AF193">
            <v>172.41445783132522</v>
          </cell>
          <cell r="AG193">
            <v>0</v>
          </cell>
          <cell r="AH193">
            <v>127.30602409638547</v>
          </cell>
          <cell r="AI193">
            <v>55.132530120482045</v>
          </cell>
          <cell r="AJ193">
            <v>17.040963855421666</v>
          </cell>
          <cell r="AK193">
            <v>43.103614457831199</v>
          </cell>
          <cell r="AL193">
            <v>1.0024096385542178</v>
          </cell>
          <cell r="AM193">
            <v>0</v>
          </cell>
          <cell r="AN193">
            <v>0</v>
          </cell>
          <cell r="AO193">
            <v>0</v>
          </cell>
          <cell r="AP193">
            <v>0</v>
          </cell>
          <cell r="AQ193">
            <v>0</v>
          </cell>
          <cell r="AR193">
            <v>0</v>
          </cell>
          <cell r="AS193">
            <v>0</v>
          </cell>
          <cell r="AT193">
            <v>4.6741573033707962</v>
          </cell>
          <cell r="AU193">
            <v>14.022471910112348</v>
          </cell>
          <cell r="AV193">
            <v>23.370786516853943</v>
          </cell>
          <cell r="AW193">
            <v>0</v>
          </cell>
          <cell r="AX193">
            <v>0</v>
          </cell>
          <cell r="AY193">
            <v>0</v>
          </cell>
          <cell r="AZ193">
            <v>0</v>
          </cell>
          <cell r="BA193">
            <v>117.98857142857128</v>
          </cell>
          <cell r="BB193">
            <v>137.87428571428555</v>
          </cell>
          <cell r="BC193">
            <v>0</v>
          </cell>
          <cell r="BD193">
            <v>0</v>
          </cell>
          <cell r="BE193">
            <v>0</v>
          </cell>
          <cell r="BF193">
            <v>0</v>
          </cell>
          <cell r="BG193">
            <v>0</v>
          </cell>
          <cell r="BH193">
            <v>0</v>
          </cell>
          <cell r="BI193">
            <v>0</v>
          </cell>
          <cell r="BJ193">
            <v>0.45114434439252299</v>
          </cell>
          <cell r="BK193">
            <v>0</v>
          </cell>
          <cell r="BL193">
            <v>0</v>
          </cell>
          <cell r="BM193">
            <v>1</v>
          </cell>
          <cell r="BN193">
            <v>0</v>
          </cell>
        </row>
        <row r="194">
          <cell r="A194">
            <v>225</v>
          </cell>
          <cell r="B194">
            <v>143549</v>
          </cell>
          <cell r="C194">
            <v>9352187</v>
          </cell>
          <cell r="D194" t="str">
            <v>Eyke Church of England Primary School</v>
          </cell>
          <cell r="E194" t="str">
            <v>Primary</v>
          </cell>
          <cell r="F194" t="str">
            <v>Recoupment Academy</v>
          </cell>
          <cell r="G194">
            <v>1</v>
          </cell>
          <cell r="H194">
            <v>0</v>
          </cell>
          <cell r="I194">
            <v>0</v>
          </cell>
          <cell r="J194">
            <v>7</v>
          </cell>
          <cell r="K194">
            <v>0</v>
          </cell>
          <cell r="L194">
            <v>0</v>
          </cell>
          <cell r="M194">
            <v>0</v>
          </cell>
          <cell r="N194">
            <v>121</v>
          </cell>
          <cell r="O194">
            <v>121</v>
          </cell>
          <cell r="P194">
            <v>19</v>
          </cell>
          <cell r="Q194">
            <v>102</v>
          </cell>
          <cell r="R194">
            <v>0</v>
          </cell>
          <cell r="S194">
            <v>0</v>
          </cell>
          <cell r="T194">
            <v>0</v>
          </cell>
          <cell r="U194">
            <v>0</v>
          </cell>
          <cell r="V194">
            <v>0</v>
          </cell>
          <cell r="W194">
            <v>0</v>
          </cell>
          <cell r="X194">
            <v>0</v>
          </cell>
          <cell r="Y194">
            <v>0</v>
          </cell>
          <cell r="Z194">
            <v>121</v>
          </cell>
          <cell r="AA194">
            <v>17.285714285714285</v>
          </cell>
          <cell r="AB194">
            <v>7.0000000000000018</v>
          </cell>
          <cell r="AC194">
            <v>18.366071428571427</v>
          </cell>
          <cell r="AD194">
            <v>0</v>
          </cell>
          <cell r="AE194">
            <v>0</v>
          </cell>
          <cell r="AF194">
            <v>118.00000000000001</v>
          </cell>
          <cell r="AG194">
            <v>1.0000000000000007</v>
          </cell>
          <cell r="AH194">
            <v>0</v>
          </cell>
          <cell r="AI194">
            <v>1.9999999999999989</v>
          </cell>
          <cell r="AJ194">
            <v>0</v>
          </cell>
          <cell r="AK194">
            <v>0</v>
          </cell>
          <cell r="AL194">
            <v>0</v>
          </cell>
          <cell r="AM194">
            <v>0</v>
          </cell>
          <cell r="AN194">
            <v>0</v>
          </cell>
          <cell r="AO194">
            <v>0</v>
          </cell>
          <cell r="AP194">
            <v>0</v>
          </cell>
          <cell r="AQ194">
            <v>0</v>
          </cell>
          <cell r="AR194">
            <v>0</v>
          </cell>
          <cell r="AS194">
            <v>0</v>
          </cell>
          <cell r="AT194">
            <v>2.3725490196078431</v>
          </cell>
          <cell r="AU194">
            <v>4.7450980392156863</v>
          </cell>
          <cell r="AV194">
            <v>5.9313725490196134</v>
          </cell>
          <cell r="AW194">
            <v>0</v>
          </cell>
          <cell r="AX194">
            <v>0</v>
          </cell>
          <cell r="AY194">
            <v>0</v>
          </cell>
          <cell r="AZ194">
            <v>0</v>
          </cell>
          <cell r="BA194">
            <v>34.701030927835021</v>
          </cell>
          <cell r="BB194">
            <v>41.164948453608211</v>
          </cell>
          <cell r="BC194">
            <v>0</v>
          </cell>
          <cell r="BD194">
            <v>0</v>
          </cell>
          <cell r="BE194">
            <v>0</v>
          </cell>
          <cell r="BF194">
            <v>0</v>
          </cell>
          <cell r="BG194">
            <v>0</v>
          </cell>
          <cell r="BH194">
            <v>70.900000000000063</v>
          </cell>
          <cell r="BI194">
            <v>0</v>
          </cell>
          <cell r="BJ194">
            <v>1.60033615384615</v>
          </cell>
          <cell r="BK194">
            <v>0</v>
          </cell>
          <cell r="BL194">
            <v>0</v>
          </cell>
          <cell r="BM194">
            <v>1</v>
          </cell>
          <cell r="BN194">
            <v>0</v>
          </cell>
        </row>
        <row r="195">
          <cell r="A195">
            <v>270</v>
          </cell>
          <cell r="B195">
            <v>143550</v>
          </cell>
          <cell r="C195">
            <v>9352188</v>
          </cell>
          <cell r="D195" t="str">
            <v>Murrayfield Primary - A Paradigm Academy</v>
          </cell>
          <cell r="E195" t="str">
            <v>Primary</v>
          </cell>
          <cell r="F195" t="str">
            <v>Recoupment Academy</v>
          </cell>
          <cell r="G195">
            <v>1</v>
          </cell>
          <cell r="H195">
            <v>0</v>
          </cell>
          <cell r="I195">
            <v>0</v>
          </cell>
          <cell r="J195">
            <v>7</v>
          </cell>
          <cell r="K195">
            <v>0</v>
          </cell>
          <cell r="L195">
            <v>0</v>
          </cell>
          <cell r="M195">
            <v>0</v>
          </cell>
          <cell r="N195">
            <v>325</v>
          </cell>
          <cell r="O195">
            <v>325</v>
          </cell>
          <cell r="P195">
            <v>33</v>
          </cell>
          <cell r="Q195">
            <v>292</v>
          </cell>
          <cell r="R195">
            <v>0</v>
          </cell>
          <cell r="S195">
            <v>0</v>
          </cell>
          <cell r="T195">
            <v>0</v>
          </cell>
          <cell r="U195">
            <v>0</v>
          </cell>
          <cell r="V195">
            <v>0</v>
          </cell>
          <cell r="W195">
            <v>0</v>
          </cell>
          <cell r="X195">
            <v>0</v>
          </cell>
          <cell r="Y195">
            <v>0</v>
          </cell>
          <cell r="Z195">
            <v>325</v>
          </cell>
          <cell r="AA195">
            <v>46.428571428571431</v>
          </cell>
          <cell r="AB195">
            <v>85.000000000000142</v>
          </cell>
          <cell r="AC195">
            <v>135.41666666666669</v>
          </cell>
          <cell r="AD195">
            <v>0</v>
          </cell>
          <cell r="AE195">
            <v>0</v>
          </cell>
          <cell r="AF195">
            <v>64.000000000000028</v>
          </cell>
          <cell r="AG195">
            <v>10.000000000000009</v>
          </cell>
          <cell r="AH195">
            <v>19.000000000000014</v>
          </cell>
          <cell r="AI195">
            <v>95.999999999999886</v>
          </cell>
          <cell r="AJ195">
            <v>43.999999999999872</v>
          </cell>
          <cell r="AK195">
            <v>91.000000000000014</v>
          </cell>
          <cell r="AL195">
            <v>1.0000000000000009</v>
          </cell>
          <cell r="AM195">
            <v>0</v>
          </cell>
          <cell r="AN195">
            <v>0</v>
          </cell>
          <cell r="AO195">
            <v>0</v>
          </cell>
          <cell r="AP195">
            <v>0</v>
          </cell>
          <cell r="AQ195">
            <v>0</v>
          </cell>
          <cell r="AR195">
            <v>0</v>
          </cell>
          <cell r="AS195">
            <v>0</v>
          </cell>
          <cell r="AT195">
            <v>23.373287671232884</v>
          </cell>
          <cell r="AU195">
            <v>48.972602739725929</v>
          </cell>
          <cell r="AV195">
            <v>60.102739726027373</v>
          </cell>
          <cell r="AW195">
            <v>0</v>
          </cell>
          <cell r="AX195">
            <v>0</v>
          </cell>
          <cell r="AY195">
            <v>0</v>
          </cell>
          <cell r="AZ195">
            <v>0</v>
          </cell>
          <cell r="BA195">
            <v>106.8015564202334</v>
          </cell>
          <cell r="BB195">
            <v>118.87159533073923</v>
          </cell>
          <cell r="BC195">
            <v>0</v>
          </cell>
          <cell r="BD195">
            <v>0</v>
          </cell>
          <cell r="BE195">
            <v>0</v>
          </cell>
          <cell r="BF195">
            <v>0</v>
          </cell>
          <cell r="BG195">
            <v>0</v>
          </cell>
          <cell r="BH195">
            <v>158.50000000000009</v>
          </cell>
          <cell r="BI195">
            <v>0</v>
          </cell>
          <cell r="BJ195">
            <v>0.52134908724727802</v>
          </cell>
          <cell r="BK195">
            <v>0</v>
          </cell>
          <cell r="BL195">
            <v>0</v>
          </cell>
          <cell r="BM195">
            <v>1</v>
          </cell>
          <cell r="BN195">
            <v>0</v>
          </cell>
        </row>
        <row r="196">
          <cell r="A196">
            <v>121</v>
          </cell>
          <cell r="B196">
            <v>143671</v>
          </cell>
          <cell r="C196">
            <v>9352189</v>
          </cell>
          <cell r="D196" t="str">
            <v>The Limes Primary Academy</v>
          </cell>
          <cell r="E196" t="str">
            <v>Primary</v>
          </cell>
          <cell r="F196" t="str">
            <v>Recoupment Academy</v>
          </cell>
          <cell r="G196">
            <v>1</v>
          </cell>
          <cell r="H196">
            <v>0</v>
          </cell>
          <cell r="I196">
            <v>0</v>
          </cell>
          <cell r="J196">
            <v>2</v>
          </cell>
          <cell r="K196">
            <v>0</v>
          </cell>
          <cell r="L196">
            <v>0</v>
          </cell>
          <cell r="M196">
            <v>0</v>
          </cell>
          <cell r="N196">
            <v>60</v>
          </cell>
          <cell r="O196">
            <v>60</v>
          </cell>
          <cell r="P196">
            <v>30</v>
          </cell>
          <cell r="Q196">
            <v>30</v>
          </cell>
          <cell r="R196">
            <v>0</v>
          </cell>
          <cell r="S196">
            <v>0</v>
          </cell>
          <cell r="T196">
            <v>0</v>
          </cell>
          <cell r="U196">
            <v>0</v>
          </cell>
          <cell r="V196">
            <v>0</v>
          </cell>
          <cell r="W196">
            <v>0</v>
          </cell>
          <cell r="X196">
            <v>0</v>
          </cell>
          <cell r="Y196">
            <v>0</v>
          </cell>
          <cell r="Z196">
            <v>60</v>
          </cell>
          <cell r="AA196">
            <v>30</v>
          </cell>
          <cell r="AB196">
            <v>11.4285714285714</v>
          </cell>
          <cell r="AC196">
            <v>11.4285714285714</v>
          </cell>
          <cell r="AD196">
            <v>0</v>
          </cell>
          <cell r="AE196">
            <v>0</v>
          </cell>
          <cell r="AF196">
            <v>18.947368421052662</v>
          </cell>
          <cell r="AG196">
            <v>34.736842105263179</v>
          </cell>
          <cell r="AH196">
            <v>0</v>
          </cell>
          <cell r="AI196">
            <v>6.3157894736842204</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0.51564045000000003</v>
          </cell>
          <cell r="BK196">
            <v>0</v>
          </cell>
          <cell r="BL196">
            <v>0</v>
          </cell>
          <cell r="BM196">
            <v>1</v>
          </cell>
          <cell r="BN196">
            <v>0</v>
          </cell>
        </row>
        <row r="197">
          <cell r="A197">
            <v>119</v>
          </cell>
          <cell r="B197">
            <v>143830</v>
          </cell>
          <cell r="C197">
            <v>9352197</v>
          </cell>
          <cell r="D197" t="str">
            <v>Yoxford &amp; Peasenhall Primary Academy</v>
          </cell>
          <cell r="E197" t="str">
            <v>Primary</v>
          </cell>
          <cell r="F197" t="str">
            <v>Recoupment Academy</v>
          </cell>
          <cell r="G197">
            <v>1</v>
          </cell>
          <cell r="H197">
            <v>0</v>
          </cell>
          <cell r="I197">
            <v>0</v>
          </cell>
          <cell r="J197">
            <v>7</v>
          </cell>
          <cell r="K197">
            <v>0</v>
          </cell>
          <cell r="L197">
            <v>0</v>
          </cell>
          <cell r="M197">
            <v>0</v>
          </cell>
          <cell r="N197">
            <v>66</v>
          </cell>
          <cell r="O197">
            <v>66</v>
          </cell>
          <cell r="P197">
            <v>7</v>
          </cell>
          <cell r="Q197">
            <v>59</v>
          </cell>
          <cell r="R197">
            <v>0</v>
          </cell>
          <cell r="S197">
            <v>0</v>
          </cell>
          <cell r="T197">
            <v>0</v>
          </cell>
          <cell r="U197">
            <v>0</v>
          </cell>
          <cell r="V197">
            <v>0</v>
          </cell>
          <cell r="W197">
            <v>0</v>
          </cell>
          <cell r="X197">
            <v>0</v>
          </cell>
          <cell r="Y197">
            <v>0</v>
          </cell>
          <cell r="Z197">
            <v>66</v>
          </cell>
          <cell r="AA197">
            <v>9.4285714285714288</v>
          </cell>
          <cell r="AB197">
            <v>11.000000000000021</v>
          </cell>
          <cell r="AC197">
            <v>14.465753424657533</v>
          </cell>
          <cell r="AD197">
            <v>0</v>
          </cell>
          <cell r="AE197">
            <v>0</v>
          </cell>
          <cell r="AF197">
            <v>66</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23.807017543859676</v>
          </cell>
          <cell r="BB197">
            <v>26.63157894736845</v>
          </cell>
          <cell r="BC197">
            <v>0</v>
          </cell>
          <cell r="BD197">
            <v>0</v>
          </cell>
          <cell r="BE197">
            <v>0</v>
          </cell>
          <cell r="BF197">
            <v>0</v>
          </cell>
          <cell r="BG197">
            <v>0</v>
          </cell>
          <cell r="BH197">
            <v>13.399999999999997</v>
          </cell>
          <cell r="BI197">
            <v>0</v>
          </cell>
          <cell r="BJ197">
            <v>2.8284993591836698</v>
          </cell>
          <cell r="BK197">
            <v>0</v>
          </cell>
          <cell r="BL197">
            <v>1</v>
          </cell>
          <cell r="BM197">
            <v>1</v>
          </cell>
          <cell r="BN197">
            <v>0</v>
          </cell>
        </row>
        <row r="198">
          <cell r="A198">
            <v>512</v>
          </cell>
          <cell r="B198">
            <v>143860</v>
          </cell>
          <cell r="C198">
            <v>9352198</v>
          </cell>
          <cell r="D198" t="str">
            <v>Woodhall Primary School</v>
          </cell>
          <cell r="E198" t="str">
            <v>Primary</v>
          </cell>
          <cell r="F198" t="str">
            <v>Recoupment Academy</v>
          </cell>
          <cell r="G198">
            <v>1</v>
          </cell>
          <cell r="H198">
            <v>0</v>
          </cell>
          <cell r="I198">
            <v>0</v>
          </cell>
          <cell r="J198">
            <v>7</v>
          </cell>
          <cell r="K198">
            <v>0</v>
          </cell>
          <cell r="L198">
            <v>0</v>
          </cell>
          <cell r="M198">
            <v>0</v>
          </cell>
          <cell r="N198">
            <v>387</v>
          </cell>
          <cell r="O198">
            <v>387</v>
          </cell>
          <cell r="P198">
            <v>49</v>
          </cell>
          <cell r="Q198">
            <v>338</v>
          </cell>
          <cell r="R198">
            <v>0</v>
          </cell>
          <cell r="S198">
            <v>0</v>
          </cell>
          <cell r="T198">
            <v>0</v>
          </cell>
          <cell r="U198">
            <v>0</v>
          </cell>
          <cell r="V198">
            <v>0</v>
          </cell>
          <cell r="W198">
            <v>0</v>
          </cell>
          <cell r="X198">
            <v>0</v>
          </cell>
          <cell r="Y198">
            <v>0</v>
          </cell>
          <cell r="Z198">
            <v>387</v>
          </cell>
          <cell r="AA198">
            <v>55.285714285714285</v>
          </cell>
          <cell r="AB198">
            <v>61.999999999999908</v>
          </cell>
          <cell r="AC198">
            <v>116.1</v>
          </cell>
          <cell r="AD198">
            <v>0</v>
          </cell>
          <cell r="AE198">
            <v>0</v>
          </cell>
          <cell r="AF198">
            <v>142.1015625</v>
          </cell>
          <cell r="AG198">
            <v>60.46875</v>
          </cell>
          <cell r="AH198">
            <v>79.617187500000128</v>
          </cell>
          <cell r="AI198">
            <v>13.101562500000012</v>
          </cell>
          <cell r="AJ198">
            <v>91.710937500000128</v>
          </cell>
          <cell r="AK198">
            <v>0</v>
          </cell>
          <cell r="AL198">
            <v>0</v>
          </cell>
          <cell r="AM198">
            <v>0</v>
          </cell>
          <cell r="AN198">
            <v>0</v>
          </cell>
          <cell r="AO198">
            <v>0</v>
          </cell>
          <cell r="AP198">
            <v>0</v>
          </cell>
          <cell r="AQ198">
            <v>0</v>
          </cell>
          <cell r="AR198">
            <v>0</v>
          </cell>
          <cell r="AS198">
            <v>0</v>
          </cell>
          <cell r="AT198">
            <v>6.8698224852070897</v>
          </cell>
          <cell r="AU198">
            <v>8.0147928994082704</v>
          </cell>
          <cell r="AV198">
            <v>16.02958579881658</v>
          </cell>
          <cell r="AW198">
            <v>0</v>
          </cell>
          <cell r="AX198">
            <v>0</v>
          </cell>
          <cell r="AY198">
            <v>0</v>
          </cell>
          <cell r="AZ198">
            <v>1.9846153846153847</v>
          </cell>
          <cell r="BA198">
            <v>123.65853658536574</v>
          </cell>
          <cell r="BB198">
            <v>141.5853658536584</v>
          </cell>
          <cell r="BC198">
            <v>0</v>
          </cell>
          <cell r="BD198">
            <v>0</v>
          </cell>
          <cell r="BE198">
            <v>0</v>
          </cell>
          <cell r="BF198">
            <v>0</v>
          </cell>
          <cell r="BG198">
            <v>0</v>
          </cell>
          <cell r="BH198">
            <v>192.30000000000015</v>
          </cell>
          <cell r="BI198">
            <v>0</v>
          </cell>
          <cell r="BJ198">
            <v>0.48974911536842097</v>
          </cell>
          <cell r="BK198">
            <v>0</v>
          </cell>
          <cell r="BL198">
            <v>0</v>
          </cell>
          <cell r="BM198">
            <v>1</v>
          </cell>
          <cell r="BN198">
            <v>0</v>
          </cell>
        </row>
        <row r="199">
          <cell r="A199">
            <v>483</v>
          </cell>
          <cell r="B199">
            <v>143861</v>
          </cell>
          <cell r="C199">
            <v>9352199</v>
          </cell>
          <cell r="D199" t="str">
            <v>Houldsworth Valley Primary Academy</v>
          </cell>
          <cell r="E199" t="str">
            <v>Primary</v>
          </cell>
          <cell r="F199" t="str">
            <v>Recoupment Academy</v>
          </cell>
          <cell r="G199">
            <v>1</v>
          </cell>
          <cell r="H199">
            <v>0</v>
          </cell>
          <cell r="I199">
            <v>0</v>
          </cell>
          <cell r="J199">
            <v>7</v>
          </cell>
          <cell r="K199">
            <v>0</v>
          </cell>
          <cell r="L199">
            <v>0</v>
          </cell>
          <cell r="M199">
            <v>0</v>
          </cell>
          <cell r="N199">
            <v>309</v>
          </cell>
          <cell r="O199">
            <v>309</v>
          </cell>
          <cell r="P199">
            <v>50</v>
          </cell>
          <cell r="Q199">
            <v>259</v>
          </cell>
          <cell r="R199">
            <v>0</v>
          </cell>
          <cell r="S199">
            <v>0</v>
          </cell>
          <cell r="T199">
            <v>0</v>
          </cell>
          <cell r="U199">
            <v>0</v>
          </cell>
          <cell r="V199">
            <v>0</v>
          </cell>
          <cell r="W199">
            <v>0</v>
          </cell>
          <cell r="X199">
            <v>0</v>
          </cell>
          <cell r="Y199">
            <v>0</v>
          </cell>
          <cell r="Z199">
            <v>309</v>
          </cell>
          <cell r="AA199">
            <v>44.142857142857146</v>
          </cell>
          <cell r="AB199">
            <v>48.000000000000092</v>
          </cell>
          <cell r="AC199">
            <v>71.732142857142861</v>
          </cell>
          <cell r="AD199">
            <v>0</v>
          </cell>
          <cell r="AE199">
            <v>0</v>
          </cell>
          <cell r="AF199">
            <v>260.00000000000011</v>
          </cell>
          <cell r="AG199">
            <v>48.999999999999915</v>
          </cell>
          <cell r="AH199">
            <v>0</v>
          </cell>
          <cell r="AI199">
            <v>0</v>
          </cell>
          <cell r="AJ199">
            <v>0</v>
          </cell>
          <cell r="AK199">
            <v>0</v>
          </cell>
          <cell r="AL199">
            <v>0</v>
          </cell>
          <cell r="AM199">
            <v>0</v>
          </cell>
          <cell r="AN199">
            <v>0</v>
          </cell>
          <cell r="AO199">
            <v>0</v>
          </cell>
          <cell r="AP199">
            <v>0</v>
          </cell>
          <cell r="AQ199">
            <v>0</v>
          </cell>
          <cell r="AR199">
            <v>0</v>
          </cell>
          <cell r="AS199">
            <v>0</v>
          </cell>
          <cell r="AT199">
            <v>32.717647058823381</v>
          </cell>
          <cell r="AU199">
            <v>44.835294117646974</v>
          </cell>
          <cell r="AV199">
            <v>61.800000000000004</v>
          </cell>
          <cell r="AW199">
            <v>0</v>
          </cell>
          <cell r="AX199">
            <v>0</v>
          </cell>
          <cell r="AY199">
            <v>0</v>
          </cell>
          <cell r="AZ199">
            <v>1.1035714285714286</v>
          </cell>
          <cell r="BA199">
            <v>84.090909090909179</v>
          </cell>
          <cell r="BB199">
            <v>100.32467532467543</v>
          </cell>
          <cell r="BC199">
            <v>0</v>
          </cell>
          <cell r="BD199">
            <v>0</v>
          </cell>
          <cell r="BE199">
            <v>0</v>
          </cell>
          <cell r="BF199">
            <v>0</v>
          </cell>
          <cell r="BG199">
            <v>0</v>
          </cell>
          <cell r="BH199">
            <v>144.09999999999988</v>
          </cell>
          <cell r="BI199">
            <v>0</v>
          </cell>
          <cell r="BJ199">
            <v>0.47056361377245498</v>
          </cell>
          <cell r="BK199">
            <v>0</v>
          </cell>
          <cell r="BL199">
            <v>0</v>
          </cell>
          <cell r="BM199">
            <v>1</v>
          </cell>
          <cell r="BN199">
            <v>0</v>
          </cell>
        </row>
        <row r="200">
          <cell r="A200">
            <v>473</v>
          </cell>
          <cell r="B200">
            <v>144275</v>
          </cell>
          <cell r="C200">
            <v>9352200</v>
          </cell>
          <cell r="D200" t="str">
            <v>Beck Row Primary Academy</v>
          </cell>
          <cell r="E200" t="str">
            <v>Primary</v>
          </cell>
          <cell r="F200" t="str">
            <v>Recoupment Academy</v>
          </cell>
          <cell r="G200">
            <v>1</v>
          </cell>
          <cell r="H200">
            <v>0</v>
          </cell>
          <cell r="I200">
            <v>0</v>
          </cell>
          <cell r="J200">
            <v>7</v>
          </cell>
          <cell r="K200">
            <v>0</v>
          </cell>
          <cell r="L200">
            <v>0</v>
          </cell>
          <cell r="M200">
            <v>0</v>
          </cell>
          <cell r="N200">
            <v>184</v>
          </cell>
          <cell r="O200">
            <v>184</v>
          </cell>
          <cell r="P200">
            <v>51</v>
          </cell>
          <cell r="Q200">
            <v>133</v>
          </cell>
          <cell r="R200">
            <v>0</v>
          </cell>
          <cell r="S200">
            <v>0</v>
          </cell>
          <cell r="T200">
            <v>0</v>
          </cell>
          <cell r="U200">
            <v>0</v>
          </cell>
          <cell r="V200">
            <v>0</v>
          </cell>
          <cell r="W200">
            <v>0</v>
          </cell>
          <cell r="X200">
            <v>0</v>
          </cell>
          <cell r="Y200">
            <v>0</v>
          </cell>
          <cell r="Z200">
            <v>184</v>
          </cell>
          <cell r="AA200">
            <v>26.285714285714285</v>
          </cell>
          <cell r="AB200">
            <v>24.999999999999943</v>
          </cell>
          <cell r="AC200">
            <v>41.81818181818182</v>
          </cell>
          <cell r="AD200">
            <v>0</v>
          </cell>
          <cell r="AE200">
            <v>0</v>
          </cell>
          <cell r="AF200">
            <v>176.99999999999991</v>
          </cell>
          <cell r="AG200">
            <v>0</v>
          </cell>
          <cell r="AH200">
            <v>0</v>
          </cell>
          <cell r="AI200">
            <v>7.0000000000000071</v>
          </cell>
          <cell r="AJ200">
            <v>0</v>
          </cell>
          <cell r="AK200">
            <v>0</v>
          </cell>
          <cell r="AL200">
            <v>0</v>
          </cell>
          <cell r="AM200">
            <v>0</v>
          </cell>
          <cell r="AN200">
            <v>0</v>
          </cell>
          <cell r="AO200">
            <v>0</v>
          </cell>
          <cell r="AP200">
            <v>0</v>
          </cell>
          <cell r="AQ200">
            <v>0</v>
          </cell>
          <cell r="AR200">
            <v>0</v>
          </cell>
          <cell r="AS200">
            <v>0</v>
          </cell>
          <cell r="AT200">
            <v>1.3834586466165408</v>
          </cell>
          <cell r="AU200">
            <v>5.5338345864661633</v>
          </cell>
          <cell r="AV200">
            <v>8.300751879699245</v>
          </cell>
          <cell r="AW200">
            <v>0</v>
          </cell>
          <cell r="AX200">
            <v>0</v>
          </cell>
          <cell r="AY200">
            <v>0</v>
          </cell>
          <cell r="AZ200">
            <v>0</v>
          </cell>
          <cell r="BA200">
            <v>64.388888888888872</v>
          </cell>
          <cell r="BB200">
            <v>89.079365079365061</v>
          </cell>
          <cell r="BC200">
            <v>0</v>
          </cell>
          <cell r="BD200">
            <v>0</v>
          </cell>
          <cell r="BE200">
            <v>0</v>
          </cell>
          <cell r="BF200">
            <v>0</v>
          </cell>
          <cell r="BG200">
            <v>0</v>
          </cell>
          <cell r="BH200">
            <v>87.59999999999998</v>
          </cell>
          <cell r="BI200">
            <v>0</v>
          </cell>
          <cell r="BJ200">
            <v>1.57988196439628</v>
          </cell>
          <cell r="BK200">
            <v>0</v>
          </cell>
          <cell r="BL200">
            <v>0</v>
          </cell>
          <cell r="BM200">
            <v>1</v>
          </cell>
          <cell r="BN200">
            <v>0</v>
          </cell>
        </row>
        <row r="201">
          <cell r="A201">
            <v>452</v>
          </cell>
          <cell r="B201">
            <v>144276</v>
          </cell>
          <cell r="C201">
            <v>9352201</v>
          </cell>
          <cell r="D201" t="str">
            <v>Clements Primary Academy</v>
          </cell>
          <cell r="E201" t="str">
            <v>Primary</v>
          </cell>
          <cell r="F201" t="str">
            <v>Recoupment Academy</v>
          </cell>
          <cell r="G201">
            <v>1</v>
          </cell>
          <cell r="H201">
            <v>0</v>
          </cell>
          <cell r="I201">
            <v>0</v>
          </cell>
          <cell r="J201">
            <v>7</v>
          </cell>
          <cell r="K201">
            <v>0</v>
          </cell>
          <cell r="L201">
            <v>0</v>
          </cell>
          <cell r="M201">
            <v>0</v>
          </cell>
          <cell r="N201">
            <v>274</v>
          </cell>
          <cell r="O201">
            <v>274</v>
          </cell>
          <cell r="P201">
            <v>31</v>
          </cell>
          <cell r="Q201">
            <v>243</v>
          </cell>
          <cell r="R201">
            <v>0</v>
          </cell>
          <cell r="S201">
            <v>0</v>
          </cell>
          <cell r="T201">
            <v>0</v>
          </cell>
          <cell r="U201">
            <v>0</v>
          </cell>
          <cell r="V201">
            <v>0</v>
          </cell>
          <cell r="W201">
            <v>0</v>
          </cell>
          <cell r="X201">
            <v>0</v>
          </cell>
          <cell r="Y201">
            <v>0</v>
          </cell>
          <cell r="Z201">
            <v>274</v>
          </cell>
          <cell r="AA201">
            <v>39.142857142857146</v>
          </cell>
          <cell r="AB201">
            <v>50.000000000000128</v>
          </cell>
          <cell r="AC201">
            <v>95.261648745519722</v>
          </cell>
          <cell r="AD201">
            <v>0</v>
          </cell>
          <cell r="AE201">
            <v>0</v>
          </cell>
          <cell r="AF201">
            <v>168.00000000000003</v>
          </cell>
          <cell r="AG201">
            <v>48.999999999999957</v>
          </cell>
          <cell r="AH201">
            <v>57.000000000000007</v>
          </cell>
          <cell r="AI201">
            <v>0</v>
          </cell>
          <cell r="AJ201">
            <v>0</v>
          </cell>
          <cell r="AK201">
            <v>0</v>
          </cell>
          <cell r="AL201">
            <v>0</v>
          </cell>
          <cell r="AM201">
            <v>0</v>
          </cell>
          <cell r="AN201">
            <v>0</v>
          </cell>
          <cell r="AO201">
            <v>0</v>
          </cell>
          <cell r="AP201">
            <v>0</v>
          </cell>
          <cell r="AQ201">
            <v>0</v>
          </cell>
          <cell r="AR201">
            <v>0</v>
          </cell>
          <cell r="AS201">
            <v>0</v>
          </cell>
          <cell r="AT201">
            <v>9.0205761316872497</v>
          </cell>
          <cell r="AU201">
            <v>20.296296296296301</v>
          </cell>
          <cell r="AV201">
            <v>25.934156378600832</v>
          </cell>
          <cell r="AW201">
            <v>0</v>
          </cell>
          <cell r="AX201">
            <v>0</v>
          </cell>
          <cell r="AY201">
            <v>0</v>
          </cell>
          <cell r="AZ201">
            <v>2.946236559139785</v>
          </cell>
          <cell r="BA201">
            <v>98.256521739130562</v>
          </cell>
          <cell r="BB201">
            <v>110.79130434782624</v>
          </cell>
          <cell r="BC201">
            <v>0</v>
          </cell>
          <cell r="BD201">
            <v>0</v>
          </cell>
          <cell r="BE201">
            <v>0</v>
          </cell>
          <cell r="BF201">
            <v>0</v>
          </cell>
          <cell r="BG201">
            <v>0</v>
          </cell>
          <cell r="BH201">
            <v>163.60000000000002</v>
          </cell>
          <cell r="BI201">
            <v>0</v>
          </cell>
          <cell r="BJ201">
            <v>0.41374636732954501</v>
          </cell>
          <cell r="BK201">
            <v>0</v>
          </cell>
          <cell r="BL201">
            <v>0</v>
          </cell>
          <cell r="BM201">
            <v>1</v>
          </cell>
          <cell r="BN201">
            <v>0</v>
          </cell>
        </row>
        <row r="202">
          <cell r="A202">
            <v>429</v>
          </cell>
          <cell r="B202">
            <v>144399</v>
          </cell>
          <cell r="C202">
            <v>9352202</v>
          </cell>
          <cell r="D202" t="str">
            <v>Clare Community Primary School</v>
          </cell>
          <cell r="E202" t="str">
            <v>Primary</v>
          </cell>
          <cell r="F202" t="str">
            <v>Recoupment Academy</v>
          </cell>
          <cell r="G202">
            <v>1</v>
          </cell>
          <cell r="H202">
            <v>0</v>
          </cell>
          <cell r="I202">
            <v>0</v>
          </cell>
          <cell r="J202">
            <v>7</v>
          </cell>
          <cell r="K202">
            <v>0</v>
          </cell>
          <cell r="L202">
            <v>0</v>
          </cell>
          <cell r="M202">
            <v>0</v>
          </cell>
          <cell r="N202">
            <v>189</v>
          </cell>
          <cell r="O202">
            <v>189</v>
          </cell>
          <cell r="P202">
            <v>28</v>
          </cell>
          <cell r="Q202">
            <v>161</v>
          </cell>
          <cell r="R202">
            <v>0</v>
          </cell>
          <cell r="S202">
            <v>0</v>
          </cell>
          <cell r="T202">
            <v>0</v>
          </cell>
          <cell r="U202">
            <v>0</v>
          </cell>
          <cell r="V202">
            <v>0</v>
          </cell>
          <cell r="W202">
            <v>0</v>
          </cell>
          <cell r="X202">
            <v>0</v>
          </cell>
          <cell r="Y202">
            <v>0</v>
          </cell>
          <cell r="Z202">
            <v>189</v>
          </cell>
          <cell r="AA202">
            <v>27</v>
          </cell>
          <cell r="AB202">
            <v>13.000000000000002</v>
          </cell>
          <cell r="AC202">
            <v>30.815217391304348</v>
          </cell>
          <cell r="AD202">
            <v>0</v>
          </cell>
          <cell r="AE202">
            <v>0</v>
          </cell>
          <cell r="AF202">
            <v>181.00000000000006</v>
          </cell>
          <cell r="AG202">
            <v>2.0000000000000036</v>
          </cell>
          <cell r="AH202">
            <v>3.0000000000000049</v>
          </cell>
          <cell r="AI202">
            <v>0</v>
          </cell>
          <cell r="AJ202">
            <v>0</v>
          </cell>
          <cell r="AK202">
            <v>0</v>
          </cell>
          <cell r="AL202">
            <v>3.0000000000000049</v>
          </cell>
          <cell r="AM202">
            <v>0</v>
          </cell>
          <cell r="AN202">
            <v>0</v>
          </cell>
          <cell r="AO202">
            <v>0</v>
          </cell>
          <cell r="AP202">
            <v>0</v>
          </cell>
          <cell r="AQ202">
            <v>0</v>
          </cell>
          <cell r="AR202">
            <v>0</v>
          </cell>
          <cell r="AS202">
            <v>0</v>
          </cell>
          <cell r="AT202">
            <v>0</v>
          </cell>
          <cell r="AU202">
            <v>1.1739130434782605</v>
          </cell>
          <cell r="AV202">
            <v>1.1739130434782605</v>
          </cell>
          <cell r="AW202">
            <v>0</v>
          </cell>
          <cell r="AX202">
            <v>0</v>
          </cell>
          <cell r="AY202">
            <v>0</v>
          </cell>
          <cell r="AZ202">
            <v>1.0271739130434783</v>
          </cell>
          <cell r="BA202">
            <v>42.649006622516616</v>
          </cell>
          <cell r="BB202">
            <v>50.066225165562983</v>
          </cell>
          <cell r="BC202">
            <v>0</v>
          </cell>
          <cell r="BD202">
            <v>0</v>
          </cell>
          <cell r="BE202">
            <v>0</v>
          </cell>
          <cell r="BF202">
            <v>0</v>
          </cell>
          <cell r="BG202">
            <v>0</v>
          </cell>
          <cell r="BH202">
            <v>114.10000000000007</v>
          </cell>
          <cell r="BI202">
            <v>0</v>
          </cell>
          <cell r="BJ202">
            <v>2.2251420904458601</v>
          </cell>
          <cell r="BK202">
            <v>0</v>
          </cell>
          <cell r="BL202">
            <v>0</v>
          </cell>
          <cell r="BM202">
            <v>1</v>
          </cell>
          <cell r="BN202">
            <v>0</v>
          </cell>
        </row>
        <row r="203">
          <cell r="A203">
            <v>217</v>
          </cell>
          <cell r="B203">
            <v>144625</v>
          </cell>
          <cell r="C203">
            <v>9352203</v>
          </cell>
          <cell r="D203" t="str">
            <v>Chelmondiston Church of England Primary School</v>
          </cell>
          <cell r="E203" t="str">
            <v>Primary</v>
          </cell>
          <cell r="F203" t="str">
            <v>Recoupment Academy</v>
          </cell>
          <cell r="G203">
            <v>1</v>
          </cell>
          <cell r="H203">
            <v>0</v>
          </cell>
          <cell r="I203">
            <v>0</v>
          </cell>
          <cell r="J203">
            <v>7</v>
          </cell>
          <cell r="K203">
            <v>0</v>
          </cell>
          <cell r="L203">
            <v>0</v>
          </cell>
          <cell r="M203">
            <v>0</v>
          </cell>
          <cell r="N203">
            <v>124</v>
          </cell>
          <cell r="O203">
            <v>124</v>
          </cell>
          <cell r="P203">
            <v>25</v>
          </cell>
          <cell r="Q203">
            <v>99</v>
          </cell>
          <cell r="R203">
            <v>0</v>
          </cell>
          <cell r="S203">
            <v>0</v>
          </cell>
          <cell r="T203">
            <v>0</v>
          </cell>
          <cell r="U203">
            <v>0</v>
          </cell>
          <cell r="V203">
            <v>0</v>
          </cell>
          <cell r="W203">
            <v>0</v>
          </cell>
          <cell r="X203">
            <v>0</v>
          </cell>
          <cell r="Y203">
            <v>0</v>
          </cell>
          <cell r="Z203">
            <v>124</v>
          </cell>
          <cell r="AA203">
            <v>17.714285714285715</v>
          </cell>
          <cell r="AB203">
            <v>8.9999999999999964</v>
          </cell>
          <cell r="AC203">
            <v>22.256410256410255</v>
          </cell>
          <cell r="AD203">
            <v>0</v>
          </cell>
          <cell r="AE203">
            <v>0</v>
          </cell>
          <cell r="AF203">
            <v>99.000000000000057</v>
          </cell>
          <cell r="AG203">
            <v>1.0000000000000002</v>
          </cell>
          <cell r="AH203">
            <v>12</v>
          </cell>
          <cell r="AI203">
            <v>8.0000000000000053</v>
          </cell>
          <cell r="AJ203">
            <v>3.9999999999999956</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32.659793814433009</v>
          </cell>
          <cell r="BB203">
            <v>40.907216494845386</v>
          </cell>
          <cell r="BC203">
            <v>0</v>
          </cell>
          <cell r="BD203">
            <v>0</v>
          </cell>
          <cell r="BE203">
            <v>0</v>
          </cell>
          <cell r="BF203">
            <v>0</v>
          </cell>
          <cell r="BG203">
            <v>0</v>
          </cell>
          <cell r="BH203">
            <v>63.600000000000044</v>
          </cell>
          <cell r="BI203">
            <v>0</v>
          </cell>
          <cell r="BJ203">
            <v>1.9568153952381</v>
          </cell>
          <cell r="BK203">
            <v>0</v>
          </cell>
          <cell r="BL203">
            <v>0</v>
          </cell>
          <cell r="BM203">
            <v>1</v>
          </cell>
          <cell r="BN203">
            <v>0</v>
          </cell>
        </row>
        <row r="204">
          <cell r="A204">
            <v>448</v>
          </cell>
          <cell r="B204">
            <v>144215</v>
          </cell>
          <cell r="C204">
            <v>9352204</v>
          </cell>
          <cell r="D204" t="str">
            <v>Hartest Church of England Primary School</v>
          </cell>
          <cell r="E204" t="str">
            <v>Primary</v>
          </cell>
          <cell r="F204" t="str">
            <v>Recoupment Academy</v>
          </cell>
          <cell r="G204">
            <v>1</v>
          </cell>
          <cell r="H204">
            <v>0</v>
          </cell>
          <cell r="I204">
            <v>0</v>
          </cell>
          <cell r="J204">
            <v>7</v>
          </cell>
          <cell r="K204">
            <v>0</v>
          </cell>
          <cell r="L204">
            <v>0</v>
          </cell>
          <cell r="M204">
            <v>0</v>
          </cell>
          <cell r="N204">
            <v>67</v>
          </cell>
          <cell r="O204">
            <v>67</v>
          </cell>
          <cell r="P204">
            <v>10</v>
          </cell>
          <cell r="Q204">
            <v>57</v>
          </cell>
          <cell r="R204">
            <v>0</v>
          </cell>
          <cell r="S204">
            <v>0</v>
          </cell>
          <cell r="T204">
            <v>0</v>
          </cell>
          <cell r="U204">
            <v>0</v>
          </cell>
          <cell r="V204">
            <v>0</v>
          </cell>
          <cell r="W204">
            <v>0</v>
          </cell>
          <cell r="X204">
            <v>0</v>
          </cell>
          <cell r="Y204">
            <v>0</v>
          </cell>
          <cell r="Z204">
            <v>67</v>
          </cell>
          <cell r="AA204">
            <v>9.5714285714285712</v>
          </cell>
          <cell r="AB204">
            <v>3.9999999999999978</v>
          </cell>
          <cell r="AC204">
            <v>10.380281690140844</v>
          </cell>
          <cell r="AD204">
            <v>0</v>
          </cell>
          <cell r="AE204">
            <v>0</v>
          </cell>
          <cell r="AF204">
            <v>56.999999999999972</v>
          </cell>
          <cell r="AG204">
            <v>10.000000000000028</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18.283018867924525</v>
          </cell>
          <cell r="BB204">
            <v>21.490566037735846</v>
          </cell>
          <cell r="BC204">
            <v>0</v>
          </cell>
          <cell r="BD204">
            <v>0</v>
          </cell>
          <cell r="BE204">
            <v>0</v>
          </cell>
          <cell r="BF204">
            <v>0</v>
          </cell>
          <cell r="BG204">
            <v>0</v>
          </cell>
          <cell r="BH204">
            <v>32.300000000000004</v>
          </cell>
          <cell r="BI204">
            <v>0</v>
          </cell>
          <cell r="BJ204">
            <v>2.6591691000000002</v>
          </cell>
          <cell r="BK204">
            <v>0</v>
          </cell>
          <cell r="BL204">
            <v>1</v>
          </cell>
          <cell r="BM204">
            <v>1</v>
          </cell>
          <cell r="BN204">
            <v>0</v>
          </cell>
        </row>
        <row r="205">
          <cell r="A205">
            <v>501</v>
          </cell>
          <cell r="B205">
            <v>144553</v>
          </cell>
          <cell r="C205">
            <v>9352205</v>
          </cell>
          <cell r="D205" t="str">
            <v>Stoke-by-Nayland Church of England Primary School</v>
          </cell>
          <cell r="E205" t="str">
            <v>Primary</v>
          </cell>
          <cell r="F205" t="str">
            <v>Recoupment Academy</v>
          </cell>
          <cell r="G205">
            <v>1</v>
          </cell>
          <cell r="H205">
            <v>0</v>
          </cell>
          <cell r="I205">
            <v>0</v>
          </cell>
          <cell r="J205">
            <v>7</v>
          </cell>
          <cell r="K205">
            <v>0</v>
          </cell>
          <cell r="L205">
            <v>0</v>
          </cell>
          <cell r="M205">
            <v>0</v>
          </cell>
          <cell r="N205">
            <v>56</v>
          </cell>
          <cell r="O205">
            <v>56</v>
          </cell>
          <cell r="P205">
            <v>2</v>
          </cell>
          <cell r="Q205">
            <v>54</v>
          </cell>
          <cell r="R205">
            <v>0</v>
          </cell>
          <cell r="S205">
            <v>0</v>
          </cell>
          <cell r="T205">
            <v>0</v>
          </cell>
          <cell r="U205">
            <v>0</v>
          </cell>
          <cell r="V205">
            <v>0</v>
          </cell>
          <cell r="W205">
            <v>0</v>
          </cell>
          <cell r="X205">
            <v>0</v>
          </cell>
          <cell r="Y205">
            <v>0</v>
          </cell>
          <cell r="Z205">
            <v>56</v>
          </cell>
          <cell r="AA205">
            <v>8</v>
          </cell>
          <cell r="AB205">
            <v>9.000000000000016</v>
          </cell>
          <cell r="AC205">
            <v>10.705882352941176</v>
          </cell>
          <cell r="AD205">
            <v>0</v>
          </cell>
          <cell r="AE205">
            <v>0</v>
          </cell>
          <cell r="AF205">
            <v>51.927272727272715</v>
          </cell>
          <cell r="AG205">
            <v>1.0181818181818192</v>
          </cell>
          <cell r="AH205">
            <v>0</v>
          </cell>
          <cell r="AI205">
            <v>3.054545454545452</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19.730769230769209</v>
          </cell>
          <cell r="BB205">
            <v>20.461538461538439</v>
          </cell>
          <cell r="BC205">
            <v>0</v>
          </cell>
          <cell r="BD205">
            <v>0</v>
          </cell>
          <cell r="BE205">
            <v>0</v>
          </cell>
          <cell r="BF205">
            <v>0</v>
          </cell>
          <cell r="BG205">
            <v>0</v>
          </cell>
          <cell r="BH205">
            <v>44.400000000000013</v>
          </cell>
          <cell r="BI205">
            <v>0</v>
          </cell>
          <cell r="BJ205">
            <v>1.8795233895833301</v>
          </cell>
          <cell r="BK205">
            <v>0</v>
          </cell>
          <cell r="BL205">
            <v>0</v>
          </cell>
          <cell r="BM205">
            <v>1</v>
          </cell>
          <cell r="BN205">
            <v>0</v>
          </cell>
        </row>
        <row r="206">
          <cell r="A206">
            <v>99</v>
          </cell>
          <cell r="B206">
            <v>144826</v>
          </cell>
          <cell r="C206">
            <v>9352206</v>
          </cell>
          <cell r="D206" t="str">
            <v>Southwold Primary School</v>
          </cell>
          <cell r="E206" t="str">
            <v>Primary</v>
          </cell>
          <cell r="F206" t="str">
            <v>Recoupment Academy</v>
          </cell>
          <cell r="G206">
            <v>1</v>
          </cell>
          <cell r="H206">
            <v>0</v>
          </cell>
          <cell r="I206">
            <v>0</v>
          </cell>
          <cell r="J206">
            <v>7</v>
          </cell>
          <cell r="K206">
            <v>0</v>
          </cell>
          <cell r="L206">
            <v>0</v>
          </cell>
          <cell r="M206">
            <v>0</v>
          </cell>
          <cell r="N206">
            <v>60</v>
          </cell>
          <cell r="O206">
            <v>60</v>
          </cell>
          <cell r="P206">
            <v>7</v>
          </cell>
          <cell r="Q206">
            <v>53</v>
          </cell>
          <cell r="R206">
            <v>0</v>
          </cell>
          <cell r="S206">
            <v>0</v>
          </cell>
          <cell r="T206">
            <v>0</v>
          </cell>
          <cell r="U206">
            <v>0</v>
          </cell>
          <cell r="V206">
            <v>0</v>
          </cell>
          <cell r="W206">
            <v>0</v>
          </cell>
          <cell r="X206">
            <v>0</v>
          </cell>
          <cell r="Y206">
            <v>0</v>
          </cell>
          <cell r="Z206">
            <v>60</v>
          </cell>
          <cell r="AA206">
            <v>8.5714285714285712</v>
          </cell>
          <cell r="AB206">
            <v>12</v>
          </cell>
          <cell r="AC206">
            <v>19.6875</v>
          </cell>
          <cell r="AD206">
            <v>0</v>
          </cell>
          <cell r="AE206">
            <v>0</v>
          </cell>
          <cell r="AF206">
            <v>54</v>
          </cell>
          <cell r="AG206">
            <v>0</v>
          </cell>
          <cell r="AH206">
            <v>3</v>
          </cell>
          <cell r="AI206">
            <v>3</v>
          </cell>
          <cell r="AJ206">
            <v>0</v>
          </cell>
          <cell r="AK206">
            <v>0</v>
          </cell>
          <cell r="AL206">
            <v>0</v>
          </cell>
          <cell r="AM206">
            <v>0</v>
          </cell>
          <cell r="AN206">
            <v>0</v>
          </cell>
          <cell r="AO206">
            <v>0</v>
          </cell>
          <cell r="AP206">
            <v>0</v>
          </cell>
          <cell r="AQ206">
            <v>0</v>
          </cell>
          <cell r="AR206">
            <v>0</v>
          </cell>
          <cell r="AS206">
            <v>0</v>
          </cell>
          <cell r="AT206">
            <v>0</v>
          </cell>
          <cell r="AU206">
            <v>1.1320754716981141</v>
          </cell>
          <cell r="AV206">
            <v>1.1320754716981141</v>
          </cell>
          <cell r="AW206">
            <v>0</v>
          </cell>
          <cell r="AX206">
            <v>0</v>
          </cell>
          <cell r="AY206">
            <v>0</v>
          </cell>
          <cell r="AZ206">
            <v>0</v>
          </cell>
          <cell r="BA206">
            <v>13.000000000000025</v>
          </cell>
          <cell r="BB206">
            <v>14.7169811320755</v>
          </cell>
          <cell r="BC206">
            <v>0</v>
          </cell>
          <cell r="BD206">
            <v>0</v>
          </cell>
          <cell r="BE206">
            <v>0</v>
          </cell>
          <cell r="BF206">
            <v>0</v>
          </cell>
          <cell r="BG206">
            <v>0</v>
          </cell>
          <cell r="BH206">
            <v>0</v>
          </cell>
          <cell r="BI206">
            <v>0</v>
          </cell>
          <cell r="BJ206">
            <v>1.3136161173912999</v>
          </cell>
          <cell r="BK206">
            <v>0</v>
          </cell>
          <cell r="BL206">
            <v>0</v>
          </cell>
          <cell r="BM206">
            <v>1</v>
          </cell>
          <cell r="BN206">
            <v>0</v>
          </cell>
        </row>
        <row r="207">
          <cell r="A207">
            <v>14</v>
          </cell>
          <cell r="B207">
            <v>144827</v>
          </cell>
          <cell r="C207">
            <v>9352207</v>
          </cell>
          <cell r="D207" t="str">
            <v>Brampton Church of England Primary School</v>
          </cell>
          <cell r="E207" t="str">
            <v>Primary</v>
          </cell>
          <cell r="F207" t="str">
            <v>Recoupment Academy</v>
          </cell>
          <cell r="G207">
            <v>1</v>
          </cell>
          <cell r="H207">
            <v>0</v>
          </cell>
          <cell r="I207">
            <v>0</v>
          </cell>
          <cell r="J207">
            <v>7</v>
          </cell>
          <cell r="K207">
            <v>0</v>
          </cell>
          <cell r="L207">
            <v>0</v>
          </cell>
          <cell r="M207">
            <v>0</v>
          </cell>
          <cell r="N207">
            <v>87</v>
          </cell>
          <cell r="O207">
            <v>87</v>
          </cell>
          <cell r="P207">
            <v>11</v>
          </cell>
          <cell r="Q207">
            <v>76</v>
          </cell>
          <cell r="R207">
            <v>0</v>
          </cell>
          <cell r="S207">
            <v>0</v>
          </cell>
          <cell r="T207">
            <v>0</v>
          </cell>
          <cell r="U207">
            <v>0</v>
          </cell>
          <cell r="V207">
            <v>0</v>
          </cell>
          <cell r="W207">
            <v>0</v>
          </cell>
          <cell r="X207">
            <v>0</v>
          </cell>
          <cell r="Y207">
            <v>0</v>
          </cell>
          <cell r="Z207">
            <v>87</v>
          </cell>
          <cell r="AA207">
            <v>12.428571428571429</v>
          </cell>
          <cell r="AB207">
            <v>22.000000000000018</v>
          </cell>
          <cell r="AC207">
            <v>22.89473684210526</v>
          </cell>
          <cell r="AD207">
            <v>0</v>
          </cell>
          <cell r="AE207">
            <v>0</v>
          </cell>
          <cell r="AF207">
            <v>81.000000000000028</v>
          </cell>
          <cell r="AG207">
            <v>3.000000000000004</v>
          </cell>
          <cell r="AH207">
            <v>0</v>
          </cell>
          <cell r="AI207">
            <v>0.99999999999999833</v>
          </cell>
          <cell r="AJ207">
            <v>0</v>
          </cell>
          <cell r="AK207">
            <v>1.9999999999999967</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22.166666666666693</v>
          </cell>
          <cell r="BB207">
            <v>25.375000000000032</v>
          </cell>
          <cell r="BC207">
            <v>0</v>
          </cell>
          <cell r="BD207">
            <v>0</v>
          </cell>
          <cell r="BE207">
            <v>0</v>
          </cell>
          <cell r="BF207">
            <v>0</v>
          </cell>
          <cell r="BG207">
            <v>0</v>
          </cell>
          <cell r="BH207">
            <v>51.3</v>
          </cell>
          <cell r="BI207">
            <v>0</v>
          </cell>
          <cell r="BJ207">
            <v>2.8010193458333301</v>
          </cell>
          <cell r="BK207">
            <v>0</v>
          </cell>
          <cell r="BL207">
            <v>1</v>
          </cell>
          <cell r="BM207">
            <v>1</v>
          </cell>
          <cell r="BN207">
            <v>0</v>
          </cell>
        </row>
        <row r="208">
          <cell r="A208">
            <v>5</v>
          </cell>
          <cell r="B208">
            <v>144828</v>
          </cell>
          <cell r="C208">
            <v>9352208</v>
          </cell>
          <cell r="D208" t="str">
            <v>Barnby and North Cove Community Primary School</v>
          </cell>
          <cell r="E208" t="str">
            <v>Primary</v>
          </cell>
          <cell r="F208" t="str">
            <v>Recoupment Academy</v>
          </cell>
          <cell r="G208">
            <v>1</v>
          </cell>
          <cell r="H208">
            <v>0</v>
          </cell>
          <cell r="I208">
            <v>0</v>
          </cell>
          <cell r="J208">
            <v>7</v>
          </cell>
          <cell r="K208">
            <v>0</v>
          </cell>
          <cell r="L208">
            <v>0</v>
          </cell>
          <cell r="M208">
            <v>0</v>
          </cell>
          <cell r="N208">
            <v>96</v>
          </cell>
          <cell r="O208">
            <v>96</v>
          </cell>
          <cell r="P208">
            <v>10</v>
          </cell>
          <cell r="Q208">
            <v>86</v>
          </cell>
          <cell r="R208">
            <v>0</v>
          </cell>
          <cell r="S208">
            <v>0</v>
          </cell>
          <cell r="T208">
            <v>0</v>
          </cell>
          <cell r="U208">
            <v>0</v>
          </cell>
          <cell r="V208">
            <v>0</v>
          </cell>
          <cell r="W208">
            <v>0</v>
          </cell>
          <cell r="X208">
            <v>0</v>
          </cell>
          <cell r="Y208">
            <v>0</v>
          </cell>
          <cell r="Z208">
            <v>96</v>
          </cell>
          <cell r="AA208">
            <v>13.714285714285714</v>
          </cell>
          <cell r="AB208">
            <v>12</v>
          </cell>
          <cell r="AC208">
            <v>22.068965517241381</v>
          </cell>
          <cell r="AD208">
            <v>0</v>
          </cell>
          <cell r="AE208">
            <v>0</v>
          </cell>
          <cell r="AF208">
            <v>76.59574468085107</v>
          </cell>
          <cell r="AG208">
            <v>10.212765957446784</v>
          </cell>
          <cell r="AH208">
            <v>1.0212765957446783</v>
          </cell>
          <cell r="AI208">
            <v>4.0851063829787231</v>
          </cell>
          <cell r="AJ208">
            <v>2.0425531914893664</v>
          </cell>
          <cell r="AK208">
            <v>2.0425531914893664</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1.103448275862069</v>
          </cell>
          <cell r="BA208">
            <v>28.666666666666636</v>
          </cell>
          <cell r="BB208">
            <v>31.999999999999964</v>
          </cell>
          <cell r="BC208">
            <v>0</v>
          </cell>
          <cell r="BD208">
            <v>0</v>
          </cell>
          <cell r="BE208">
            <v>0</v>
          </cell>
          <cell r="BF208">
            <v>0</v>
          </cell>
          <cell r="BG208">
            <v>0</v>
          </cell>
          <cell r="BH208">
            <v>16.399999999999967</v>
          </cell>
          <cell r="BI208">
            <v>0</v>
          </cell>
          <cell r="BJ208">
            <v>1.95011260941176</v>
          </cell>
          <cell r="BK208">
            <v>0</v>
          </cell>
          <cell r="BL208">
            <v>0</v>
          </cell>
          <cell r="BM208">
            <v>1</v>
          </cell>
          <cell r="BN208">
            <v>0</v>
          </cell>
        </row>
        <row r="209">
          <cell r="A209">
            <v>442</v>
          </cell>
          <cell r="B209">
            <v>144218</v>
          </cell>
          <cell r="C209">
            <v>9352209</v>
          </cell>
          <cell r="D209" t="str">
            <v>Wells Hall Primary School</v>
          </cell>
          <cell r="E209" t="str">
            <v>Primary</v>
          </cell>
          <cell r="F209" t="str">
            <v>Recoupment Academy</v>
          </cell>
          <cell r="G209">
            <v>1</v>
          </cell>
          <cell r="H209">
            <v>0</v>
          </cell>
          <cell r="I209">
            <v>0</v>
          </cell>
          <cell r="J209">
            <v>7</v>
          </cell>
          <cell r="K209">
            <v>0</v>
          </cell>
          <cell r="L209">
            <v>0</v>
          </cell>
          <cell r="M209">
            <v>0</v>
          </cell>
          <cell r="N209">
            <v>408</v>
          </cell>
          <cell r="O209">
            <v>408</v>
          </cell>
          <cell r="P209">
            <v>57</v>
          </cell>
          <cell r="Q209">
            <v>351</v>
          </cell>
          <cell r="R209">
            <v>0</v>
          </cell>
          <cell r="S209">
            <v>0</v>
          </cell>
          <cell r="T209">
            <v>0</v>
          </cell>
          <cell r="U209">
            <v>0</v>
          </cell>
          <cell r="V209">
            <v>0</v>
          </cell>
          <cell r="W209">
            <v>0</v>
          </cell>
          <cell r="X209">
            <v>0</v>
          </cell>
          <cell r="Y209">
            <v>0</v>
          </cell>
          <cell r="Z209">
            <v>408</v>
          </cell>
          <cell r="AA209">
            <v>58.285714285714285</v>
          </cell>
          <cell r="AB209">
            <v>40.999999999999851</v>
          </cell>
          <cell r="AC209">
            <v>89.817330210772838</v>
          </cell>
          <cell r="AD209">
            <v>0</v>
          </cell>
          <cell r="AE209">
            <v>0</v>
          </cell>
          <cell r="AF209">
            <v>294.00000000000011</v>
          </cell>
          <cell r="AG209">
            <v>36.999999999999993</v>
          </cell>
          <cell r="AH209">
            <v>6.0000000000000098</v>
          </cell>
          <cell r="AI209">
            <v>69.000000000000199</v>
          </cell>
          <cell r="AJ209">
            <v>2.0000000000000018</v>
          </cell>
          <cell r="AK209">
            <v>0</v>
          </cell>
          <cell r="AL209">
            <v>0</v>
          </cell>
          <cell r="AM209">
            <v>0</v>
          </cell>
          <cell r="AN209">
            <v>0</v>
          </cell>
          <cell r="AO209">
            <v>0</v>
          </cell>
          <cell r="AP209">
            <v>0</v>
          </cell>
          <cell r="AQ209">
            <v>0</v>
          </cell>
          <cell r="AR209">
            <v>0</v>
          </cell>
          <cell r="AS209">
            <v>0</v>
          </cell>
          <cell r="AT209">
            <v>4.6495726495726508</v>
          </cell>
          <cell r="AU209">
            <v>5.811965811965794</v>
          </cell>
          <cell r="AV209">
            <v>10.461538461538444</v>
          </cell>
          <cell r="AW209">
            <v>0</v>
          </cell>
          <cell r="AX209">
            <v>0</v>
          </cell>
          <cell r="AY209">
            <v>0</v>
          </cell>
          <cell r="AZ209">
            <v>0</v>
          </cell>
          <cell r="BA209">
            <v>120.07894736842115</v>
          </cell>
          <cell r="BB209">
            <v>139.57894736842118</v>
          </cell>
          <cell r="BC209">
            <v>0</v>
          </cell>
          <cell r="BD209">
            <v>0</v>
          </cell>
          <cell r="BE209">
            <v>0</v>
          </cell>
          <cell r="BF209">
            <v>0</v>
          </cell>
          <cell r="BG209">
            <v>0</v>
          </cell>
          <cell r="BH209">
            <v>256.19999999999993</v>
          </cell>
          <cell r="BI209">
            <v>0</v>
          </cell>
          <cell r="BJ209">
            <v>0.77724884687499995</v>
          </cell>
          <cell r="BK209">
            <v>0</v>
          </cell>
          <cell r="BL209">
            <v>0</v>
          </cell>
          <cell r="BM209">
            <v>1</v>
          </cell>
          <cell r="BN209">
            <v>0</v>
          </cell>
        </row>
        <row r="210">
          <cell r="A210">
            <v>525</v>
          </cell>
          <cell r="B210">
            <v>145031</v>
          </cell>
          <cell r="C210">
            <v>9352210</v>
          </cell>
          <cell r="D210" t="str">
            <v>The Pines</v>
          </cell>
          <cell r="E210" t="str">
            <v>Primary</v>
          </cell>
          <cell r="F210" t="str">
            <v>Recoupment Academy</v>
          </cell>
          <cell r="G210">
            <v>1</v>
          </cell>
          <cell r="H210">
            <v>0</v>
          </cell>
          <cell r="I210">
            <v>0</v>
          </cell>
          <cell r="J210">
            <v>3</v>
          </cell>
          <cell r="K210">
            <v>0</v>
          </cell>
          <cell r="L210">
            <v>0</v>
          </cell>
          <cell r="M210">
            <v>0</v>
          </cell>
          <cell r="N210">
            <v>49.5</v>
          </cell>
          <cell r="O210">
            <v>49.5</v>
          </cell>
          <cell r="P210">
            <v>30</v>
          </cell>
          <cell r="Q210">
            <v>19.5</v>
          </cell>
          <cell r="R210">
            <v>0</v>
          </cell>
          <cell r="S210">
            <v>0</v>
          </cell>
          <cell r="T210">
            <v>0</v>
          </cell>
          <cell r="U210">
            <v>0</v>
          </cell>
          <cell r="V210">
            <v>0</v>
          </cell>
          <cell r="W210">
            <v>0</v>
          </cell>
          <cell r="X210">
            <v>0</v>
          </cell>
          <cell r="Y210">
            <v>0</v>
          </cell>
          <cell r="Z210">
            <v>49.5</v>
          </cell>
          <cell r="AA210">
            <v>16.5</v>
          </cell>
          <cell r="AB210">
            <v>0</v>
          </cell>
          <cell r="AC210">
            <v>0</v>
          </cell>
          <cell r="AD210">
            <v>0</v>
          </cell>
          <cell r="AE210">
            <v>0</v>
          </cell>
          <cell r="AF210">
            <v>49.5</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4.4999999999999991</v>
          </cell>
          <cell r="AV210">
            <v>4.4999999999999991</v>
          </cell>
          <cell r="AW210">
            <v>0</v>
          </cell>
          <cell r="AX210">
            <v>0</v>
          </cell>
          <cell r="AY210">
            <v>0</v>
          </cell>
          <cell r="AZ210">
            <v>0</v>
          </cell>
          <cell r="BA210">
            <v>2.4375</v>
          </cell>
          <cell r="BB210">
            <v>6.1875</v>
          </cell>
          <cell r="BC210">
            <v>0</v>
          </cell>
          <cell r="BD210">
            <v>0</v>
          </cell>
          <cell r="BE210">
            <v>0</v>
          </cell>
          <cell r="BF210">
            <v>0</v>
          </cell>
          <cell r="BG210">
            <v>0</v>
          </cell>
          <cell r="BH210">
            <v>0</v>
          </cell>
          <cell r="BI210">
            <v>0</v>
          </cell>
          <cell r="BJ210">
            <v>0.95026007435897397</v>
          </cell>
          <cell r="BK210">
            <v>0</v>
          </cell>
          <cell r="BL210">
            <v>0</v>
          </cell>
          <cell r="BM210">
            <v>1</v>
          </cell>
          <cell r="BN210">
            <v>0</v>
          </cell>
        </row>
        <row r="211">
          <cell r="A211">
            <v>274</v>
          </cell>
          <cell r="B211">
            <v>145118</v>
          </cell>
          <cell r="C211">
            <v>9352211</v>
          </cell>
          <cell r="D211" t="str">
            <v>Piper's Vale Primary - A Paradigm Academy</v>
          </cell>
          <cell r="E211" t="str">
            <v>Primary</v>
          </cell>
          <cell r="F211" t="str">
            <v>Recoupment Academy</v>
          </cell>
          <cell r="G211">
            <v>1</v>
          </cell>
          <cell r="H211">
            <v>0</v>
          </cell>
          <cell r="I211">
            <v>0</v>
          </cell>
          <cell r="J211">
            <v>7</v>
          </cell>
          <cell r="K211">
            <v>0</v>
          </cell>
          <cell r="L211">
            <v>0</v>
          </cell>
          <cell r="M211">
            <v>0</v>
          </cell>
          <cell r="N211">
            <v>338</v>
          </cell>
          <cell r="O211">
            <v>338</v>
          </cell>
          <cell r="P211">
            <v>33</v>
          </cell>
          <cell r="Q211">
            <v>305</v>
          </cell>
          <cell r="R211">
            <v>0</v>
          </cell>
          <cell r="S211">
            <v>0</v>
          </cell>
          <cell r="T211">
            <v>0</v>
          </cell>
          <cell r="U211">
            <v>0</v>
          </cell>
          <cell r="V211">
            <v>0</v>
          </cell>
          <cell r="W211">
            <v>0</v>
          </cell>
          <cell r="X211">
            <v>0</v>
          </cell>
          <cell r="Y211">
            <v>0</v>
          </cell>
          <cell r="Z211">
            <v>338</v>
          </cell>
          <cell r="AA211">
            <v>48.285714285714285</v>
          </cell>
          <cell r="AB211">
            <v>83.000000000000071</v>
          </cell>
          <cell r="AC211">
            <v>153.27906976744185</v>
          </cell>
          <cell r="AD211">
            <v>0</v>
          </cell>
          <cell r="AE211">
            <v>0</v>
          </cell>
          <cell r="AF211">
            <v>26.999999999999993</v>
          </cell>
          <cell r="AG211">
            <v>2.0000000000000004</v>
          </cell>
          <cell r="AH211">
            <v>13.000000000000012</v>
          </cell>
          <cell r="AI211">
            <v>78.000000000000085</v>
          </cell>
          <cell r="AJ211">
            <v>202.99999999999989</v>
          </cell>
          <cell r="AK211">
            <v>15.000000000000011</v>
          </cell>
          <cell r="AL211">
            <v>0</v>
          </cell>
          <cell r="AM211">
            <v>0</v>
          </cell>
          <cell r="AN211">
            <v>0</v>
          </cell>
          <cell r="AO211">
            <v>0</v>
          </cell>
          <cell r="AP211">
            <v>0</v>
          </cell>
          <cell r="AQ211">
            <v>0</v>
          </cell>
          <cell r="AR211">
            <v>0</v>
          </cell>
          <cell r="AS211">
            <v>0</v>
          </cell>
          <cell r="AT211">
            <v>17.731147540983599</v>
          </cell>
          <cell r="AU211">
            <v>29.921311475409826</v>
          </cell>
          <cell r="AV211">
            <v>44.327868852459169</v>
          </cell>
          <cell r="AW211">
            <v>0</v>
          </cell>
          <cell r="AX211">
            <v>0</v>
          </cell>
          <cell r="AY211">
            <v>0</v>
          </cell>
          <cell r="AZ211">
            <v>0</v>
          </cell>
          <cell r="BA211">
            <v>134.40677966101697</v>
          </cell>
          <cell r="BB211">
            <v>148.9491525423729</v>
          </cell>
          <cell r="BC211">
            <v>0</v>
          </cell>
          <cell r="BD211">
            <v>0</v>
          </cell>
          <cell r="BE211">
            <v>0</v>
          </cell>
          <cell r="BF211">
            <v>0</v>
          </cell>
          <cell r="BG211">
            <v>0</v>
          </cell>
          <cell r="BH211">
            <v>0</v>
          </cell>
          <cell r="BI211">
            <v>0</v>
          </cell>
          <cell r="BJ211">
            <v>0.42612778981132099</v>
          </cell>
          <cell r="BK211">
            <v>0</v>
          </cell>
          <cell r="BL211">
            <v>0</v>
          </cell>
          <cell r="BM211">
            <v>1</v>
          </cell>
          <cell r="BN211">
            <v>0</v>
          </cell>
        </row>
        <row r="212">
          <cell r="A212">
            <v>464</v>
          </cell>
          <cell r="B212">
            <v>145234</v>
          </cell>
          <cell r="C212">
            <v>9352212</v>
          </cell>
          <cell r="D212" t="str">
            <v>Ixworth Church of England Primary School</v>
          </cell>
          <cell r="E212" t="str">
            <v>Primary</v>
          </cell>
          <cell r="F212" t="str">
            <v>Recoupment Academy</v>
          </cell>
          <cell r="G212">
            <v>1</v>
          </cell>
          <cell r="H212">
            <v>0</v>
          </cell>
          <cell r="I212">
            <v>0</v>
          </cell>
          <cell r="J212">
            <v>7</v>
          </cell>
          <cell r="K212">
            <v>0</v>
          </cell>
          <cell r="L212">
            <v>0</v>
          </cell>
          <cell r="M212">
            <v>0</v>
          </cell>
          <cell r="N212">
            <v>161</v>
          </cell>
          <cell r="O212">
            <v>161</v>
          </cell>
          <cell r="P212">
            <v>22</v>
          </cell>
          <cell r="Q212">
            <v>139</v>
          </cell>
          <cell r="R212">
            <v>0</v>
          </cell>
          <cell r="S212">
            <v>0</v>
          </cell>
          <cell r="T212">
            <v>0</v>
          </cell>
          <cell r="U212">
            <v>0</v>
          </cell>
          <cell r="V212">
            <v>0</v>
          </cell>
          <cell r="W212">
            <v>0</v>
          </cell>
          <cell r="X212">
            <v>0</v>
          </cell>
          <cell r="Y212">
            <v>0</v>
          </cell>
          <cell r="Z212">
            <v>161</v>
          </cell>
          <cell r="AA212">
            <v>23</v>
          </cell>
          <cell r="AB212">
            <v>11.999999999999996</v>
          </cell>
          <cell r="AC212">
            <v>23</v>
          </cell>
          <cell r="AD212">
            <v>0</v>
          </cell>
          <cell r="AE212">
            <v>0</v>
          </cell>
          <cell r="AF212">
            <v>159.00000000000003</v>
          </cell>
          <cell r="AG212">
            <v>0.99999999999999967</v>
          </cell>
          <cell r="AH212">
            <v>0</v>
          </cell>
          <cell r="AI212">
            <v>0.99999999999999967</v>
          </cell>
          <cell r="AJ212">
            <v>0</v>
          </cell>
          <cell r="AK212">
            <v>0</v>
          </cell>
          <cell r="AL212">
            <v>0</v>
          </cell>
          <cell r="AM212">
            <v>0</v>
          </cell>
          <cell r="AN212">
            <v>0</v>
          </cell>
          <cell r="AO212">
            <v>0</v>
          </cell>
          <cell r="AP212">
            <v>0</v>
          </cell>
          <cell r="AQ212">
            <v>0</v>
          </cell>
          <cell r="AR212">
            <v>0</v>
          </cell>
          <cell r="AS212">
            <v>0</v>
          </cell>
          <cell r="AT212">
            <v>0</v>
          </cell>
          <cell r="AU212">
            <v>1.1582733812949646</v>
          </cell>
          <cell r="AV212">
            <v>1.1582733812949646</v>
          </cell>
          <cell r="AW212">
            <v>0</v>
          </cell>
          <cell r="AX212">
            <v>0</v>
          </cell>
          <cell r="AY212">
            <v>0</v>
          </cell>
          <cell r="AZ212">
            <v>0.95833333333333326</v>
          </cell>
          <cell r="BA212">
            <v>42.304347826087024</v>
          </cell>
          <cell r="BB212">
            <v>49.000000000000071</v>
          </cell>
          <cell r="BC212">
            <v>0</v>
          </cell>
          <cell r="BD212">
            <v>0</v>
          </cell>
          <cell r="BE212">
            <v>0</v>
          </cell>
          <cell r="BF212">
            <v>0</v>
          </cell>
          <cell r="BG212">
            <v>0</v>
          </cell>
          <cell r="BH212">
            <v>122.90000000000005</v>
          </cell>
          <cell r="BI212">
            <v>0</v>
          </cell>
          <cell r="BJ212">
            <v>2.1081598160427801</v>
          </cell>
          <cell r="BK212">
            <v>0</v>
          </cell>
          <cell r="BL212">
            <v>0</v>
          </cell>
          <cell r="BM212">
            <v>1</v>
          </cell>
          <cell r="BN212">
            <v>0</v>
          </cell>
        </row>
        <row r="213">
          <cell r="A213">
            <v>496</v>
          </cell>
          <cell r="B213">
            <v>145237</v>
          </cell>
          <cell r="C213">
            <v>9352213</v>
          </cell>
          <cell r="D213" t="str">
            <v>Rougham Church of England Primary School</v>
          </cell>
          <cell r="E213" t="str">
            <v>Primary</v>
          </cell>
          <cell r="F213" t="str">
            <v>Recoupment Academy</v>
          </cell>
          <cell r="G213">
            <v>1</v>
          </cell>
          <cell r="H213">
            <v>0</v>
          </cell>
          <cell r="I213">
            <v>0</v>
          </cell>
          <cell r="J213">
            <v>7</v>
          </cell>
          <cell r="K213">
            <v>0</v>
          </cell>
          <cell r="L213">
            <v>0</v>
          </cell>
          <cell r="M213">
            <v>0</v>
          </cell>
          <cell r="N213">
            <v>182</v>
          </cell>
          <cell r="O213">
            <v>182</v>
          </cell>
          <cell r="P213">
            <v>20</v>
          </cell>
          <cell r="Q213">
            <v>162</v>
          </cell>
          <cell r="R213">
            <v>0</v>
          </cell>
          <cell r="S213">
            <v>0</v>
          </cell>
          <cell r="T213">
            <v>0</v>
          </cell>
          <cell r="U213">
            <v>0</v>
          </cell>
          <cell r="V213">
            <v>0</v>
          </cell>
          <cell r="W213">
            <v>0</v>
          </cell>
          <cell r="X213">
            <v>0</v>
          </cell>
          <cell r="Y213">
            <v>0</v>
          </cell>
          <cell r="Z213">
            <v>182</v>
          </cell>
          <cell r="AA213">
            <v>26</v>
          </cell>
          <cell r="AB213">
            <v>8.9999999999999911</v>
          </cell>
          <cell r="AC213">
            <v>15.326315789473684</v>
          </cell>
          <cell r="AD213">
            <v>0</v>
          </cell>
          <cell r="AE213">
            <v>0</v>
          </cell>
          <cell r="AF213">
            <v>181.00000000000009</v>
          </cell>
          <cell r="AG213">
            <v>0</v>
          </cell>
          <cell r="AH213">
            <v>0</v>
          </cell>
          <cell r="AI213">
            <v>0.99999999999999911</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49.528662420382148</v>
          </cell>
          <cell r="BB213">
            <v>55.643312101910809</v>
          </cell>
          <cell r="BC213">
            <v>0</v>
          </cell>
          <cell r="BD213">
            <v>0</v>
          </cell>
          <cell r="BE213">
            <v>0</v>
          </cell>
          <cell r="BF213">
            <v>0</v>
          </cell>
          <cell r="BG213">
            <v>0</v>
          </cell>
          <cell r="BH213">
            <v>135.79999999999998</v>
          </cell>
          <cell r="BI213">
            <v>0</v>
          </cell>
          <cell r="BJ213">
            <v>2.1164127744966401</v>
          </cell>
          <cell r="BK213">
            <v>0</v>
          </cell>
          <cell r="BL213">
            <v>0</v>
          </cell>
          <cell r="BM213">
            <v>1</v>
          </cell>
          <cell r="BN213">
            <v>0</v>
          </cell>
        </row>
        <row r="214">
          <cell r="A214">
            <v>413</v>
          </cell>
          <cell r="B214">
            <v>145476</v>
          </cell>
          <cell r="C214">
            <v>9352214</v>
          </cell>
          <cell r="D214" t="str">
            <v>Glade Academy</v>
          </cell>
          <cell r="E214" t="str">
            <v>Primary</v>
          </cell>
          <cell r="F214" t="str">
            <v>Recoupment Academy</v>
          </cell>
          <cell r="G214">
            <v>1</v>
          </cell>
          <cell r="H214">
            <v>0</v>
          </cell>
          <cell r="I214">
            <v>0</v>
          </cell>
          <cell r="J214">
            <v>7</v>
          </cell>
          <cell r="K214">
            <v>0</v>
          </cell>
          <cell r="L214">
            <v>0</v>
          </cell>
          <cell r="M214">
            <v>0</v>
          </cell>
          <cell r="N214">
            <v>280</v>
          </cell>
          <cell r="O214">
            <v>280</v>
          </cell>
          <cell r="P214">
            <v>35</v>
          </cell>
          <cell r="Q214">
            <v>245</v>
          </cell>
          <cell r="R214">
            <v>0</v>
          </cell>
          <cell r="S214">
            <v>0</v>
          </cell>
          <cell r="T214">
            <v>0</v>
          </cell>
          <cell r="U214">
            <v>0</v>
          </cell>
          <cell r="V214">
            <v>0</v>
          </cell>
          <cell r="W214">
            <v>0</v>
          </cell>
          <cell r="X214">
            <v>0</v>
          </cell>
          <cell r="Y214">
            <v>0</v>
          </cell>
          <cell r="Z214">
            <v>280</v>
          </cell>
          <cell r="AA214">
            <v>40</v>
          </cell>
          <cell r="AB214">
            <v>42</v>
          </cell>
          <cell r="AC214">
            <v>80</v>
          </cell>
          <cell r="AD214">
            <v>0</v>
          </cell>
          <cell r="AE214">
            <v>0</v>
          </cell>
          <cell r="AF214">
            <v>243.87096774193552</v>
          </cell>
          <cell r="AG214">
            <v>34.121863799283119</v>
          </cell>
          <cell r="AH214">
            <v>0</v>
          </cell>
          <cell r="AI214">
            <v>2.0071684587813627</v>
          </cell>
          <cell r="AJ214">
            <v>0</v>
          </cell>
          <cell r="AK214">
            <v>0</v>
          </cell>
          <cell r="AL214">
            <v>0</v>
          </cell>
          <cell r="AM214">
            <v>0</v>
          </cell>
          <cell r="AN214">
            <v>0</v>
          </cell>
          <cell r="AO214">
            <v>0</v>
          </cell>
          <cell r="AP214">
            <v>0</v>
          </cell>
          <cell r="AQ214">
            <v>0</v>
          </cell>
          <cell r="AR214">
            <v>0</v>
          </cell>
          <cell r="AS214">
            <v>0</v>
          </cell>
          <cell r="AT214">
            <v>12.622950819672143</v>
          </cell>
          <cell r="AU214">
            <v>21.803278688524593</v>
          </cell>
          <cell r="AV214">
            <v>30.983606557377041</v>
          </cell>
          <cell r="AW214">
            <v>0</v>
          </cell>
          <cell r="AX214">
            <v>0</v>
          </cell>
          <cell r="AY214">
            <v>0</v>
          </cell>
          <cell r="AZ214">
            <v>2.1052631578947367</v>
          </cell>
          <cell r="BA214">
            <v>107.96610169491528</v>
          </cell>
          <cell r="BB214">
            <v>123.3898305084746</v>
          </cell>
          <cell r="BC214">
            <v>0</v>
          </cell>
          <cell r="BD214">
            <v>0</v>
          </cell>
          <cell r="BE214">
            <v>0</v>
          </cell>
          <cell r="BF214">
            <v>0</v>
          </cell>
          <cell r="BG214">
            <v>0</v>
          </cell>
          <cell r="BH214">
            <v>0</v>
          </cell>
          <cell r="BI214">
            <v>0</v>
          </cell>
          <cell r="BJ214">
            <v>0.46192578357348701</v>
          </cell>
          <cell r="BK214">
            <v>0</v>
          </cell>
          <cell r="BL214">
            <v>0</v>
          </cell>
          <cell r="BM214">
            <v>1</v>
          </cell>
          <cell r="BN214">
            <v>0</v>
          </cell>
        </row>
        <row r="215">
          <cell r="A215">
            <v>68</v>
          </cell>
          <cell r="B215">
            <v>145559</v>
          </cell>
          <cell r="C215">
            <v>9352215</v>
          </cell>
          <cell r="D215" t="str">
            <v>Roman Hill Primary School</v>
          </cell>
          <cell r="E215" t="str">
            <v>Primary</v>
          </cell>
          <cell r="F215" t="str">
            <v>Recoupment Academy</v>
          </cell>
          <cell r="G215">
            <v>1</v>
          </cell>
          <cell r="H215">
            <v>0</v>
          </cell>
          <cell r="I215">
            <v>0</v>
          </cell>
          <cell r="J215">
            <v>7</v>
          </cell>
          <cell r="K215">
            <v>0</v>
          </cell>
          <cell r="L215">
            <v>0</v>
          </cell>
          <cell r="M215">
            <v>0</v>
          </cell>
          <cell r="N215">
            <v>506</v>
          </cell>
          <cell r="O215">
            <v>506</v>
          </cell>
          <cell r="P215">
            <v>69</v>
          </cell>
          <cell r="Q215">
            <v>437</v>
          </cell>
          <cell r="R215">
            <v>0</v>
          </cell>
          <cell r="S215">
            <v>0</v>
          </cell>
          <cell r="T215">
            <v>0</v>
          </cell>
          <cell r="U215">
            <v>0</v>
          </cell>
          <cell r="V215">
            <v>0</v>
          </cell>
          <cell r="W215">
            <v>0</v>
          </cell>
          <cell r="X215">
            <v>0</v>
          </cell>
          <cell r="Y215">
            <v>0</v>
          </cell>
          <cell r="Z215">
            <v>506</v>
          </cell>
          <cell r="AA215">
            <v>72.285714285714292</v>
          </cell>
          <cell r="AB215">
            <v>199.99999999999977</v>
          </cell>
          <cell r="AC215">
            <v>266.05158730158729</v>
          </cell>
          <cell r="AD215">
            <v>0</v>
          </cell>
          <cell r="AE215">
            <v>0</v>
          </cell>
          <cell r="AF215">
            <v>30.059405940594058</v>
          </cell>
          <cell r="AG215">
            <v>11.021782178217832</v>
          </cell>
          <cell r="AH215">
            <v>28.055445544554431</v>
          </cell>
          <cell r="AI215">
            <v>13.025742574257404</v>
          </cell>
          <cell r="AJ215">
            <v>1.0019801980198018</v>
          </cell>
          <cell r="AK215">
            <v>278.55049504950517</v>
          </cell>
          <cell r="AL215">
            <v>144.28514851485141</v>
          </cell>
          <cell r="AM215">
            <v>0</v>
          </cell>
          <cell r="AN215">
            <v>0</v>
          </cell>
          <cell r="AO215">
            <v>0</v>
          </cell>
          <cell r="AP215">
            <v>0</v>
          </cell>
          <cell r="AQ215">
            <v>0</v>
          </cell>
          <cell r="AR215">
            <v>0</v>
          </cell>
          <cell r="AS215">
            <v>0</v>
          </cell>
          <cell r="AT215">
            <v>5.7894736842105248</v>
          </cell>
          <cell r="AU215">
            <v>10.421052631578943</v>
          </cell>
          <cell r="AV215">
            <v>13.894736842105257</v>
          </cell>
          <cell r="AW215">
            <v>0</v>
          </cell>
          <cell r="AX215">
            <v>0</v>
          </cell>
          <cell r="AY215">
            <v>0</v>
          </cell>
          <cell r="AZ215">
            <v>2.0079365079365079</v>
          </cell>
          <cell r="BA215">
            <v>163.875</v>
          </cell>
          <cell r="BB215">
            <v>189.75</v>
          </cell>
          <cell r="BC215">
            <v>0</v>
          </cell>
          <cell r="BD215">
            <v>0</v>
          </cell>
          <cell r="BE215">
            <v>0</v>
          </cell>
          <cell r="BF215">
            <v>0</v>
          </cell>
          <cell r="BG215">
            <v>0</v>
          </cell>
          <cell r="BH215">
            <v>374.40000000000015</v>
          </cell>
          <cell r="BI215">
            <v>0</v>
          </cell>
          <cell r="BJ215">
            <v>0.52239043656207396</v>
          </cell>
          <cell r="BK215">
            <v>0</v>
          </cell>
          <cell r="BL215">
            <v>0</v>
          </cell>
          <cell r="BM215">
            <v>1</v>
          </cell>
          <cell r="BN215">
            <v>0</v>
          </cell>
        </row>
        <row r="216">
          <cell r="A216">
            <v>476</v>
          </cell>
          <cell r="B216">
            <v>145277</v>
          </cell>
          <cell r="C216">
            <v>9352216</v>
          </cell>
          <cell r="D216" t="str">
            <v>West Row Academy</v>
          </cell>
          <cell r="E216" t="str">
            <v>Primary</v>
          </cell>
          <cell r="F216" t="str">
            <v>Recoupment Academy</v>
          </cell>
          <cell r="G216">
            <v>1</v>
          </cell>
          <cell r="H216">
            <v>0</v>
          </cell>
          <cell r="I216">
            <v>0</v>
          </cell>
          <cell r="J216">
            <v>7</v>
          </cell>
          <cell r="K216">
            <v>0</v>
          </cell>
          <cell r="L216">
            <v>0</v>
          </cell>
          <cell r="M216">
            <v>0</v>
          </cell>
          <cell r="N216">
            <v>228</v>
          </cell>
          <cell r="O216">
            <v>228</v>
          </cell>
          <cell r="P216">
            <v>30</v>
          </cell>
          <cell r="Q216">
            <v>198</v>
          </cell>
          <cell r="R216">
            <v>0</v>
          </cell>
          <cell r="S216">
            <v>0</v>
          </cell>
          <cell r="T216">
            <v>0</v>
          </cell>
          <cell r="U216">
            <v>0</v>
          </cell>
          <cell r="V216">
            <v>0</v>
          </cell>
          <cell r="W216">
            <v>0</v>
          </cell>
          <cell r="X216">
            <v>0</v>
          </cell>
          <cell r="Y216">
            <v>0</v>
          </cell>
          <cell r="Z216">
            <v>228</v>
          </cell>
          <cell r="AA216">
            <v>32.571428571428569</v>
          </cell>
          <cell r="AB216">
            <v>18.999999999999993</v>
          </cell>
          <cell r="AC216">
            <v>29.327800829875514</v>
          </cell>
          <cell r="AD216">
            <v>0</v>
          </cell>
          <cell r="AE216">
            <v>0</v>
          </cell>
          <cell r="AF216">
            <v>222.00000000000006</v>
          </cell>
          <cell r="AG216">
            <v>0.99999999999999956</v>
          </cell>
          <cell r="AH216">
            <v>0</v>
          </cell>
          <cell r="AI216">
            <v>4.9999999999999982</v>
          </cell>
          <cell r="AJ216">
            <v>0</v>
          </cell>
          <cell r="AK216">
            <v>0</v>
          </cell>
          <cell r="AL216">
            <v>0</v>
          </cell>
          <cell r="AM216">
            <v>0</v>
          </cell>
          <cell r="AN216">
            <v>0</v>
          </cell>
          <cell r="AO216">
            <v>0</v>
          </cell>
          <cell r="AP216">
            <v>0</v>
          </cell>
          <cell r="AQ216">
            <v>0</v>
          </cell>
          <cell r="AR216">
            <v>0</v>
          </cell>
          <cell r="AS216">
            <v>0</v>
          </cell>
          <cell r="AT216">
            <v>2.3030303030303028</v>
          </cell>
          <cell r="AU216">
            <v>5.7575757575757684</v>
          </cell>
          <cell r="AV216">
            <v>9.212121212121211</v>
          </cell>
          <cell r="AW216">
            <v>0</v>
          </cell>
          <cell r="AX216">
            <v>0</v>
          </cell>
          <cell r="AY216">
            <v>0</v>
          </cell>
          <cell r="AZ216">
            <v>2.8381742738589208</v>
          </cell>
          <cell r="BA216">
            <v>76.819672131147598</v>
          </cell>
          <cell r="BB216">
            <v>88.459016393442681</v>
          </cell>
          <cell r="BC216">
            <v>0</v>
          </cell>
          <cell r="BD216">
            <v>0</v>
          </cell>
          <cell r="BE216">
            <v>0</v>
          </cell>
          <cell r="BF216">
            <v>0</v>
          </cell>
          <cell r="BG216">
            <v>0</v>
          </cell>
          <cell r="BH216">
            <v>166.20000000000007</v>
          </cell>
          <cell r="BI216">
            <v>0</v>
          </cell>
          <cell r="BJ216">
            <v>1.35194762659574</v>
          </cell>
          <cell r="BK216">
            <v>0</v>
          </cell>
          <cell r="BL216">
            <v>0</v>
          </cell>
          <cell r="BM216">
            <v>1</v>
          </cell>
          <cell r="BN216">
            <v>0</v>
          </cell>
        </row>
        <row r="217">
          <cell r="A217">
            <v>269</v>
          </cell>
          <cell r="B217">
            <v>145851</v>
          </cell>
          <cell r="C217">
            <v>9352217</v>
          </cell>
          <cell r="D217" t="str">
            <v>Morland Church of England Primary School</v>
          </cell>
          <cell r="E217" t="str">
            <v>Primary</v>
          </cell>
          <cell r="F217" t="str">
            <v>Recoupment Academy</v>
          </cell>
          <cell r="G217">
            <v>1</v>
          </cell>
          <cell r="H217">
            <v>0</v>
          </cell>
          <cell r="I217">
            <v>0</v>
          </cell>
          <cell r="J217">
            <v>7</v>
          </cell>
          <cell r="K217">
            <v>0</v>
          </cell>
          <cell r="L217">
            <v>0</v>
          </cell>
          <cell r="M217">
            <v>0</v>
          </cell>
          <cell r="N217">
            <v>371</v>
          </cell>
          <cell r="O217">
            <v>371</v>
          </cell>
          <cell r="P217">
            <v>46</v>
          </cell>
          <cell r="Q217">
            <v>325</v>
          </cell>
          <cell r="R217">
            <v>0</v>
          </cell>
          <cell r="S217">
            <v>0</v>
          </cell>
          <cell r="T217">
            <v>0</v>
          </cell>
          <cell r="U217">
            <v>0</v>
          </cell>
          <cell r="V217">
            <v>0</v>
          </cell>
          <cell r="W217">
            <v>0</v>
          </cell>
          <cell r="X217">
            <v>0</v>
          </cell>
          <cell r="Y217">
            <v>0</v>
          </cell>
          <cell r="Z217">
            <v>371</v>
          </cell>
          <cell r="AA217">
            <v>53</v>
          </cell>
          <cell r="AB217">
            <v>87.999999999999901</v>
          </cell>
          <cell r="AC217">
            <v>133.48148148148147</v>
          </cell>
          <cell r="AD217">
            <v>0</v>
          </cell>
          <cell r="AE217">
            <v>0</v>
          </cell>
          <cell r="AF217">
            <v>87.000000000000043</v>
          </cell>
          <cell r="AG217">
            <v>3.0000000000000009</v>
          </cell>
          <cell r="AH217">
            <v>33.999999999999993</v>
          </cell>
          <cell r="AI217">
            <v>87.000000000000043</v>
          </cell>
          <cell r="AJ217">
            <v>143</v>
          </cell>
          <cell r="AK217">
            <v>16.999999999999996</v>
          </cell>
          <cell r="AL217">
            <v>0</v>
          </cell>
          <cell r="AM217">
            <v>0</v>
          </cell>
          <cell r="AN217">
            <v>0</v>
          </cell>
          <cell r="AO217">
            <v>0</v>
          </cell>
          <cell r="AP217">
            <v>0</v>
          </cell>
          <cell r="AQ217">
            <v>0</v>
          </cell>
          <cell r="AR217">
            <v>0</v>
          </cell>
          <cell r="AS217">
            <v>0</v>
          </cell>
          <cell r="AT217">
            <v>3.4351851851851856</v>
          </cell>
          <cell r="AU217">
            <v>6.8703703703703631</v>
          </cell>
          <cell r="AV217">
            <v>20.611111111111128</v>
          </cell>
          <cell r="AW217">
            <v>0</v>
          </cell>
          <cell r="AX217">
            <v>0</v>
          </cell>
          <cell r="AY217">
            <v>0</v>
          </cell>
          <cell r="AZ217">
            <v>0.9814814814814814</v>
          </cell>
          <cell r="BA217">
            <v>183.96226415094353</v>
          </cell>
          <cell r="BB217">
            <v>210.00000000000017</v>
          </cell>
          <cell r="BC217">
            <v>0</v>
          </cell>
          <cell r="BD217">
            <v>0</v>
          </cell>
          <cell r="BE217">
            <v>0</v>
          </cell>
          <cell r="BF217">
            <v>0</v>
          </cell>
          <cell r="BG217">
            <v>0</v>
          </cell>
          <cell r="BH217">
            <v>280.89999999999998</v>
          </cell>
          <cell r="BI217">
            <v>0</v>
          </cell>
          <cell r="BJ217">
            <v>0.327053063508772</v>
          </cell>
          <cell r="BK217">
            <v>0</v>
          </cell>
          <cell r="BL217">
            <v>0</v>
          </cell>
          <cell r="BM217">
            <v>1</v>
          </cell>
          <cell r="BN217">
            <v>0</v>
          </cell>
        </row>
        <row r="218">
          <cell r="A218">
            <v>425</v>
          </cell>
          <cell r="B218">
            <v>145698</v>
          </cell>
          <cell r="C218">
            <v>9352220</v>
          </cell>
          <cell r="D218" t="str">
            <v>Abbots Green Primary Academy</v>
          </cell>
          <cell r="E218" t="str">
            <v>Primary</v>
          </cell>
          <cell r="F218" t="str">
            <v>Recoupment Academy</v>
          </cell>
          <cell r="G218">
            <v>1</v>
          </cell>
          <cell r="H218">
            <v>0</v>
          </cell>
          <cell r="I218">
            <v>0</v>
          </cell>
          <cell r="J218">
            <v>7</v>
          </cell>
          <cell r="K218">
            <v>0</v>
          </cell>
          <cell r="L218">
            <v>0</v>
          </cell>
          <cell r="M218">
            <v>0</v>
          </cell>
          <cell r="N218">
            <v>403</v>
          </cell>
          <cell r="O218">
            <v>403</v>
          </cell>
          <cell r="P218">
            <v>53</v>
          </cell>
          <cell r="Q218">
            <v>350</v>
          </cell>
          <cell r="R218">
            <v>0</v>
          </cell>
          <cell r="S218">
            <v>0</v>
          </cell>
          <cell r="T218">
            <v>0</v>
          </cell>
          <cell r="U218">
            <v>0</v>
          </cell>
          <cell r="V218">
            <v>0</v>
          </cell>
          <cell r="W218">
            <v>0</v>
          </cell>
          <cell r="X218">
            <v>0</v>
          </cell>
          <cell r="Y218">
            <v>0</v>
          </cell>
          <cell r="Z218">
            <v>403</v>
          </cell>
          <cell r="AA218">
            <v>57.571428571428569</v>
          </cell>
          <cell r="AB218">
            <v>30.999999999999989</v>
          </cell>
          <cell r="AC218">
            <v>57.009756097560974</v>
          </cell>
          <cell r="AD218">
            <v>0</v>
          </cell>
          <cell r="AE218">
            <v>0</v>
          </cell>
          <cell r="AF218">
            <v>395.00000000000006</v>
          </cell>
          <cell r="AG218">
            <v>8.0000000000000107</v>
          </cell>
          <cell r="AH218">
            <v>0</v>
          </cell>
          <cell r="AI218">
            <v>0</v>
          </cell>
          <cell r="AJ218">
            <v>0</v>
          </cell>
          <cell r="AK218">
            <v>0</v>
          </cell>
          <cell r="AL218">
            <v>0</v>
          </cell>
          <cell r="AM218">
            <v>0</v>
          </cell>
          <cell r="AN218">
            <v>0</v>
          </cell>
          <cell r="AO218">
            <v>0</v>
          </cell>
          <cell r="AP218">
            <v>0</v>
          </cell>
          <cell r="AQ218">
            <v>0</v>
          </cell>
          <cell r="AR218">
            <v>0</v>
          </cell>
          <cell r="AS218">
            <v>0</v>
          </cell>
          <cell r="AT218">
            <v>1.1514285714285726</v>
          </cell>
          <cell r="AU218">
            <v>8.06</v>
          </cell>
          <cell r="AV218">
            <v>16.12</v>
          </cell>
          <cell r="AW218">
            <v>0</v>
          </cell>
          <cell r="AX218">
            <v>0</v>
          </cell>
          <cell r="AY218">
            <v>0</v>
          </cell>
          <cell r="AZ218">
            <v>0.98292682926829267</v>
          </cell>
          <cell r="BA218">
            <v>118.76876876876865</v>
          </cell>
          <cell r="BB218">
            <v>136.75375375375361</v>
          </cell>
          <cell r="BC218">
            <v>0</v>
          </cell>
          <cell r="BD218">
            <v>0</v>
          </cell>
          <cell r="BE218">
            <v>0</v>
          </cell>
          <cell r="BF218">
            <v>0</v>
          </cell>
          <cell r="BG218">
            <v>0</v>
          </cell>
          <cell r="BH218">
            <v>300.7</v>
          </cell>
          <cell r="BI218">
            <v>0</v>
          </cell>
          <cell r="BJ218">
            <v>0.67250365708955195</v>
          </cell>
          <cell r="BK218">
            <v>0</v>
          </cell>
          <cell r="BL218">
            <v>0</v>
          </cell>
          <cell r="BM218">
            <v>1</v>
          </cell>
          <cell r="BN218">
            <v>0</v>
          </cell>
        </row>
        <row r="219">
          <cell r="A219">
            <v>328</v>
          </cell>
          <cell r="B219">
            <v>145979</v>
          </cell>
          <cell r="C219">
            <v>9352221</v>
          </cell>
          <cell r="D219" t="str">
            <v>Stutton Church of England Primary School</v>
          </cell>
          <cell r="E219" t="str">
            <v>Primary</v>
          </cell>
          <cell r="F219" t="str">
            <v>Recoupment Academy</v>
          </cell>
          <cell r="G219">
            <v>1</v>
          </cell>
          <cell r="H219">
            <v>0</v>
          </cell>
          <cell r="I219">
            <v>0</v>
          </cell>
          <cell r="J219">
            <v>7</v>
          </cell>
          <cell r="K219">
            <v>0</v>
          </cell>
          <cell r="L219">
            <v>0</v>
          </cell>
          <cell r="M219">
            <v>0</v>
          </cell>
          <cell r="N219">
            <v>30</v>
          </cell>
          <cell r="O219">
            <v>30</v>
          </cell>
          <cell r="P219">
            <v>4</v>
          </cell>
          <cell r="Q219">
            <v>26</v>
          </cell>
          <cell r="R219">
            <v>0</v>
          </cell>
          <cell r="S219">
            <v>0</v>
          </cell>
          <cell r="T219">
            <v>0</v>
          </cell>
          <cell r="U219">
            <v>0</v>
          </cell>
          <cell r="V219">
            <v>0</v>
          </cell>
          <cell r="W219">
            <v>0</v>
          </cell>
          <cell r="X219">
            <v>0</v>
          </cell>
          <cell r="Y219">
            <v>0</v>
          </cell>
          <cell r="Z219">
            <v>30</v>
          </cell>
          <cell r="AA219">
            <v>4.2857142857142856</v>
          </cell>
          <cell r="AB219">
            <v>0.99999999999999889</v>
          </cell>
          <cell r="AC219">
            <v>2.8571428571428568</v>
          </cell>
          <cell r="AD219">
            <v>0</v>
          </cell>
          <cell r="AE219">
            <v>0</v>
          </cell>
          <cell r="AF219">
            <v>24</v>
          </cell>
          <cell r="AG219">
            <v>0.99999999999999889</v>
          </cell>
          <cell r="AH219">
            <v>0</v>
          </cell>
          <cell r="AI219">
            <v>2.0000000000000009</v>
          </cell>
          <cell r="AJ219">
            <v>2.0000000000000009</v>
          </cell>
          <cell r="AK219">
            <v>0.99999999999999889</v>
          </cell>
          <cell r="AL219">
            <v>0</v>
          </cell>
          <cell r="AM219">
            <v>0</v>
          </cell>
          <cell r="AN219">
            <v>0</v>
          </cell>
          <cell r="AO219">
            <v>0</v>
          </cell>
          <cell r="AP219">
            <v>0</v>
          </cell>
          <cell r="AQ219">
            <v>0</v>
          </cell>
          <cell r="AR219">
            <v>0</v>
          </cell>
          <cell r="AS219">
            <v>0</v>
          </cell>
          <cell r="AT219">
            <v>1.1538461538461549</v>
          </cell>
          <cell r="AU219">
            <v>1.1538461538461549</v>
          </cell>
          <cell r="AV219">
            <v>1.1538461538461549</v>
          </cell>
          <cell r="AW219">
            <v>0</v>
          </cell>
          <cell r="AX219">
            <v>0</v>
          </cell>
          <cell r="AY219">
            <v>0</v>
          </cell>
          <cell r="AZ219">
            <v>0</v>
          </cell>
          <cell r="BA219">
            <v>10.833333333333343</v>
          </cell>
          <cell r="BB219">
            <v>12.500000000000011</v>
          </cell>
          <cell r="BC219">
            <v>0</v>
          </cell>
          <cell r="BD219">
            <v>0</v>
          </cell>
          <cell r="BE219">
            <v>0</v>
          </cell>
          <cell r="BF219">
            <v>0</v>
          </cell>
          <cell r="BG219">
            <v>0</v>
          </cell>
          <cell r="BH219">
            <v>2.0000000000000098</v>
          </cell>
          <cell r="BI219">
            <v>0</v>
          </cell>
          <cell r="BJ219">
            <v>1.329995875</v>
          </cell>
          <cell r="BK219">
            <v>0</v>
          </cell>
          <cell r="BL219">
            <v>0</v>
          </cell>
          <cell r="BM219">
            <v>1</v>
          </cell>
          <cell r="BN219">
            <v>0</v>
          </cell>
        </row>
        <row r="220">
          <cell r="A220">
            <v>481</v>
          </cell>
          <cell r="B220">
            <v>146086</v>
          </cell>
          <cell r="C220">
            <v>9352222</v>
          </cell>
          <cell r="D220" t="str">
            <v>All Saints Church of England Primary School, Newmarket</v>
          </cell>
          <cell r="E220" t="str">
            <v>Primary</v>
          </cell>
          <cell r="F220" t="str">
            <v>Recoupment Academy</v>
          </cell>
          <cell r="G220">
            <v>1</v>
          </cell>
          <cell r="H220">
            <v>0</v>
          </cell>
          <cell r="I220">
            <v>0</v>
          </cell>
          <cell r="J220">
            <v>7</v>
          </cell>
          <cell r="K220">
            <v>0</v>
          </cell>
          <cell r="L220">
            <v>0</v>
          </cell>
          <cell r="M220">
            <v>0</v>
          </cell>
          <cell r="N220">
            <v>198</v>
          </cell>
          <cell r="O220">
            <v>198</v>
          </cell>
          <cell r="P220">
            <v>24</v>
          </cell>
          <cell r="Q220">
            <v>174</v>
          </cell>
          <cell r="R220">
            <v>0</v>
          </cell>
          <cell r="S220">
            <v>0</v>
          </cell>
          <cell r="T220">
            <v>0</v>
          </cell>
          <cell r="U220">
            <v>0</v>
          </cell>
          <cell r="V220">
            <v>0</v>
          </cell>
          <cell r="W220">
            <v>0</v>
          </cell>
          <cell r="X220">
            <v>0</v>
          </cell>
          <cell r="Y220">
            <v>0</v>
          </cell>
          <cell r="Z220">
            <v>198</v>
          </cell>
          <cell r="AA220">
            <v>28.285714285714285</v>
          </cell>
          <cell r="AB220">
            <v>20.999999999999986</v>
          </cell>
          <cell r="AC220">
            <v>32.521739130434781</v>
          </cell>
          <cell r="AD220">
            <v>0</v>
          </cell>
          <cell r="AE220">
            <v>0</v>
          </cell>
          <cell r="AF220">
            <v>176</v>
          </cell>
          <cell r="AG220">
            <v>21.999999999999975</v>
          </cell>
          <cell r="AH220">
            <v>0</v>
          </cell>
          <cell r="AI220">
            <v>0</v>
          </cell>
          <cell r="AJ220">
            <v>0</v>
          </cell>
          <cell r="AK220">
            <v>0</v>
          </cell>
          <cell r="AL220">
            <v>0</v>
          </cell>
          <cell r="AM220">
            <v>0</v>
          </cell>
          <cell r="AN220">
            <v>0</v>
          </cell>
          <cell r="AO220">
            <v>0</v>
          </cell>
          <cell r="AP220">
            <v>0</v>
          </cell>
          <cell r="AQ220">
            <v>0</v>
          </cell>
          <cell r="AR220">
            <v>0</v>
          </cell>
          <cell r="AS220">
            <v>0</v>
          </cell>
          <cell r="AT220">
            <v>12.517241379310343</v>
          </cell>
          <cell r="AU220">
            <v>30.724137931034395</v>
          </cell>
          <cell r="AV220">
            <v>36.413793103448178</v>
          </cell>
          <cell r="AW220">
            <v>0</v>
          </cell>
          <cell r="AX220">
            <v>0</v>
          </cell>
          <cell r="AY220">
            <v>0</v>
          </cell>
          <cell r="AZ220">
            <v>0</v>
          </cell>
          <cell r="BA220">
            <v>71.709090909090889</v>
          </cell>
          <cell r="BB220">
            <v>81.59999999999998</v>
          </cell>
          <cell r="BC220">
            <v>0</v>
          </cell>
          <cell r="BD220">
            <v>0</v>
          </cell>
          <cell r="BE220">
            <v>0</v>
          </cell>
          <cell r="BF220">
            <v>0</v>
          </cell>
          <cell r="BG220">
            <v>0</v>
          </cell>
          <cell r="BH220">
            <v>3.1999999999999655</v>
          </cell>
          <cell r="BI220">
            <v>0</v>
          </cell>
          <cell r="BJ220">
            <v>0.38580298603351998</v>
          </cell>
          <cell r="BK220">
            <v>0</v>
          </cell>
          <cell r="BL220">
            <v>0</v>
          </cell>
          <cell r="BM220">
            <v>1</v>
          </cell>
          <cell r="BN220">
            <v>0</v>
          </cell>
        </row>
        <row r="221">
          <cell r="A221">
            <v>322</v>
          </cell>
          <cell r="B221">
            <v>146271</v>
          </cell>
          <cell r="C221">
            <v>9352223</v>
          </cell>
          <cell r="D221" t="str">
            <v>Shotley Primary School</v>
          </cell>
          <cell r="E221" t="str">
            <v>Primary</v>
          </cell>
          <cell r="F221" t="str">
            <v>Recoupment Academy</v>
          </cell>
          <cell r="G221">
            <v>1</v>
          </cell>
          <cell r="H221">
            <v>0</v>
          </cell>
          <cell r="I221">
            <v>0</v>
          </cell>
          <cell r="J221">
            <v>7</v>
          </cell>
          <cell r="K221">
            <v>0</v>
          </cell>
          <cell r="L221">
            <v>0</v>
          </cell>
          <cell r="M221">
            <v>0</v>
          </cell>
          <cell r="N221">
            <v>149</v>
          </cell>
          <cell r="O221">
            <v>149</v>
          </cell>
          <cell r="P221">
            <v>26</v>
          </cell>
          <cell r="Q221">
            <v>123</v>
          </cell>
          <cell r="R221">
            <v>0</v>
          </cell>
          <cell r="S221">
            <v>0</v>
          </cell>
          <cell r="T221">
            <v>0</v>
          </cell>
          <cell r="U221">
            <v>0</v>
          </cell>
          <cell r="V221">
            <v>0</v>
          </cell>
          <cell r="W221">
            <v>0</v>
          </cell>
          <cell r="X221">
            <v>0</v>
          </cell>
          <cell r="Y221">
            <v>0</v>
          </cell>
          <cell r="Z221">
            <v>149</v>
          </cell>
          <cell r="AA221">
            <v>21.285714285714285</v>
          </cell>
          <cell r="AB221">
            <v>20.999999999999964</v>
          </cell>
          <cell r="AC221">
            <v>33.111111111111107</v>
          </cell>
          <cell r="AD221">
            <v>0</v>
          </cell>
          <cell r="AE221">
            <v>0</v>
          </cell>
          <cell r="AF221">
            <v>149</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43.05</v>
          </cell>
          <cell r="BB221">
            <v>52.15</v>
          </cell>
          <cell r="BC221">
            <v>0</v>
          </cell>
          <cell r="BD221">
            <v>0</v>
          </cell>
          <cell r="BE221">
            <v>0</v>
          </cell>
          <cell r="BF221">
            <v>0</v>
          </cell>
          <cell r="BG221">
            <v>0</v>
          </cell>
          <cell r="BH221">
            <v>0</v>
          </cell>
          <cell r="BI221">
            <v>0</v>
          </cell>
          <cell r="BJ221">
            <v>1.8162717900584799</v>
          </cell>
          <cell r="BK221">
            <v>0</v>
          </cell>
          <cell r="BL221">
            <v>0</v>
          </cell>
          <cell r="BM221">
            <v>1</v>
          </cell>
          <cell r="BN221">
            <v>0</v>
          </cell>
        </row>
        <row r="222">
          <cell r="A222">
            <v>417</v>
          </cell>
          <cell r="B222">
            <v>146280</v>
          </cell>
          <cell r="C222">
            <v>9352224</v>
          </cell>
          <cell r="D222" t="str">
            <v>Howard Community Primary School</v>
          </cell>
          <cell r="E222" t="str">
            <v>Primary</v>
          </cell>
          <cell r="F222" t="str">
            <v>Recoupment Academy</v>
          </cell>
          <cell r="G222">
            <v>1</v>
          </cell>
          <cell r="H222">
            <v>0</v>
          </cell>
          <cell r="I222">
            <v>0</v>
          </cell>
          <cell r="J222">
            <v>7</v>
          </cell>
          <cell r="K222">
            <v>0</v>
          </cell>
          <cell r="L222">
            <v>0</v>
          </cell>
          <cell r="M222">
            <v>0</v>
          </cell>
          <cell r="N222">
            <v>158</v>
          </cell>
          <cell r="O222">
            <v>158</v>
          </cell>
          <cell r="P222">
            <v>13</v>
          </cell>
          <cell r="Q222">
            <v>145</v>
          </cell>
          <cell r="R222">
            <v>0</v>
          </cell>
          <cell r="S222">
            <v>0</v>
          </cell>
          <cell r="T222">
            <v>0</v>
          </cell>
          <cell r="U222">
            <v>0</v>
          </cell>
          <cell r="V222">
            <v>0</v>
          </cell>
          <cell r="W222">
            <v>0</v>
          </cell>
          <cell r="X222">
            <v>0</v>
          </cell>
          <cell r="Y222">
            <v>0</v>
          </cell>
          <cell r="Z222">
            <v>158</v>
          </cell>
          <cell r="AA222">
            <v>22.571428571428573</v>
          </cell>
          <cell r="AB222">
            <v>34.999999999999979</v>
          </cell>
          <cell r="AC222">
            <v>65.146919431279613</v>
          </cell>
          <cell r="AD222">
            <v>0</v>
          </cell>
          <cell r="AE222">
            <v>0</v>
          </cell>
          <cell r="AF222">
            <v>46.890322580645147</v>
          </cell>
          <cell r="AG222">
            <v>72.374193548387055</v>
          </cell>
          <cell r="AH222">
            <v>0</v>
          </cell>
          <cell r="AI222">
            <v>38.735483870967798</v>
          </cell>
          <cell r="AJ222">
            <v>0</v>
          </cell>
          <cell r="AK222">
            <v>0</v>
          </cell>
          <cell r="AL222">
            <v>0</v>
          </cell>
          <cell r="AM222">
            <v>0</v>
          </cell>
          <cell r="AN222">
            <v>0</v>
          </cell>
          <cell r="AO222">
            <v>0</v>
          </cell>
          <cell r="AP222">
            <v>0</v>
          </cell>
          <cell r="AQ222">
            <v>0</v>
          </cell>
          <cell r="AR222">
            <v>0</v>
          </cell>
          <cell r="AS222">
            <v>0</v>
          </cell>
          <cell r="AT222">
            <v>3.2689655172413805</v>
          </cell>
          <cell r="AU222">
            <v>7.6275862068965496</v>
          </cell>
          <cell r="AV222">
            <v>9.8068965517241402</v>
          </cell>
          <cell r="AW222">
            <v>0</v>
          </cell>
          <cell r="AX222">
            <v>0</v>
          </cell>
          <cell r="AY222">
            <v>0</v>
          </cell>
          <cell r="AZ222">
            <v>1.4976303317535546</v>
          </cell>
          <cell r="BA222">
            <v>61.423611111111093</v>
          </cell>
          <cell r="BB222">
            <v>66.930555555555543</v>
          </cell>
          <cell r="BC222">
            <v>0</v>
          </cell>
          <cell r="BD222">
            <v>0</v>
          </cell>
          <cell r="BE222">
            <v>0</v>
          </cell>
          <cell r="BF222">
            <v>0</v>
          </cell>
          <cell r="BG222">
            <v>0</v>
          </cell>
          <cell r="BH222">
            <v>0</v>
          </cell>
          <cell r="BI222">
            <v>0</v>
          </cell>
          <cell r="BJ222">
            <v>0.82400695000000002</v>
          </cell>
          <cell r="BK222">
            <v>0</v>
          </cell>
          <cell r="BL222">
            <v>0</v>
          </cell>
          <cell r="BM222">
            <v>1</v>
          </cell>
          <cell r="BN222">
            <v>0</v>
          </cell>
        </row>
        <row r="223">
          <cell r="A223">
            <v>250</v>
          </cell>
          <cell r="B223">
            <v>146323</v>
          </cell>
          <cell r="C223">
            <v>9352225</v>
          </cell>
          <cell r="D223" t="str">
            <v>Britannia Primary School and Nursery</v>
          </cell>
          <cell r="E223" t="str">
            <v>Primary</v>
          </cell>
          <cell r="F223" t="str">
            <v>Recoupment Academy</v>
          </cell>
          <cell r="G223">
            <v>1</v>
          </cell>
          <cell r="H223">
            <v>0</v>
          </cell>
          <cell r="I223">
            <v>0</v>
          </cell>
          <cell r="J223">
            <v>7</v>
          </cell>
          <cell r="K223">
            <v>0</v>
          </cell>
          <cell r="L223">
            <v>0</v>
          </cell>
          <cell r="M223">
            <v>0</v>
          </cell>
          <cell r="N223">
            <v>625</v>
          </cell>
          <cell r="O223">
            <v>625</v>
          </cell>
          <cell r="P223">
            <v>89</v>
          </cell>
          <cell r="Q223">
            <v>536</v>
          </cell>
          <cell r="R223">
            <v>0</v>
          </cell>
          <cell r="S223">
            <v>0</v>
          </cell>
          <cell r="T223">
            <v>0</v>
          </cell>
          <cell r="U223">
            <v>0</v>
          </cell>
          <cell r="V223">
            <v>0</v>
          </cell>
          <cell r="W223">
            <v>0</v>
          </cell>
          <cell r="X223">
            <v>0</v>
          </cell>
          <cell r="Y223">
            <v>0</v>
          </cell>
          <cell r="Z223">
            <v>625</v>
          </cell>
          <cell r="AA223">
            <v>89.285714285714292</v>
          </cell>
          <cell r="AB223">
            <v>37</v>
          </cell>
          <cell r="AC223">
            <v>78.748006379585334</v>
          </cell>
          <cell r="AD223">
            <v>0</v>
          </cell>
          <cell r="AE223">
            <v>0</v>
          </cell>
          <cell r="AF223">
            <v>587</v>
          </cell>
          <cell r="AG223">
            <v>10</v>
          </cell>
          <cell r="AH223">
            <v>7</v>
          </cell>
          <cell r="AI223">
            <v>7</v>
          </cell>
          <cell r="AJ223">
            <v>11.999999999999998</v>
          </cell>
          <cell r="AK223">
            <v>2</v>
          </cell>
          <cell r="AL223">
            <v>0</v>
          </cell>
          <cell r="AM223">
            <v>0</v>
          </cell>
          <cell r="AN223">
            <v>0</v>
          </cell>
          <cell r="AO223">
            <v>0</v>
          </cell>
          <cell r="AP223">
            <v>0</v>
          </cell>
          <cell r="AQ223">
            <v>0</v>
          </cell>
          <cell r="AR223">
            <v>0</v>
          </cell>
          <cell r="AS223">
            <v>0</v>
          </cell>
          <cell r="AT223">
            <v>22.154850746268625</v>
          </cell>
          <cell r="AU223">
            <v>39.645522388059689</v>
          </cell>
          <cell r="AV223">
            <v>58.302238805970127</v>
          </cell>
          <cell r="AW223">
            <v>0</v>
          </cell>
          <cell r="AX223">
            <v>0</v>
          </cell>
          <cell r="AY223">
            <v>0</v>
          </cell>
          <cell r="AZ223">
            <v>0</v>
          </cell>
          <cell r="BA223">
            <v>158.85277246653894</v>
          </cell>
          <cell r="BB223">
            <v>185.22944550669186</v>
          </cell>
          <cell r="BC223">
            <v>0</v>
          </cell>
          <cell r="BD223">
            <v>0</v>
          </cell>
          <cell r="BE223">
            <v>0</v>
          </cell>
          <cell r="BF223">
            <v>0</v>
          </cell>
          <cell r="BG223">
            <v>0</v>
          </cell>
          <cell r="BH223">
            <v>0</v>
          </cell>
          <cell r="BI223">
            <v>0</v>
          </cell>
          <cell r="BJ223">
            <v>0.474219425513699</v>
          </cell>
          <cell r="BK223">
            <v>0</v>
          </cell>
          <cell r="BL223">
            <v>0</v>
          </cell>
          <cell r="BM223">
            <v>1</v>
          </cell>
          <cell r="BN223">
            <v>0</v>
          </cell>
        </row>
        <row r="224">
          <cell r="A224">
            <v>303</v>
          </cell>
          <cell r="B224">
            <v>141849</v>
          </cell>
          <cell r="C224">
            <v>9352927</v>
          </cell>
          <cell r="D224" t="str">
            <v>Whitton Community Primary School</v>
          </cell>
          <cell r="E224" t="str">
            <v>Primary</v>
          </cell>
          <cell r="F224" t="str">
            <v>Recoupment Academy</v>
          </cell>
          <cell r="G224">
            <v>1</v>
          </cell>
          <cell r="H224">
            <v>0</v>
          </cell>
          <cell r="I224">
            <v>0</v>
          </cell>
          <cell r="J224">
            <v>7</v>
          </cell>
          <cell r="K224">
            <v>0</v>
          </cell>
          <cell r="L224">
            <v>0</v>
          </cell>
          <cell r="M224">
            <v>0</v>
          </cell>
          <cell r="N224">
            <v>317</v>
          </cell>
          <cell r="O224">
            <v>317</v>
          </cell>
          <cell r="P224">
            <v>29</v>
          </cell>
          <cell r="Q224">
            <v>288</v>
          </cell>
          <cell r="R224">
            <v>0</v>
          </cell>
          <cell r="S224">
            <v>0</v>
          </cell>
          <cell r="T224">
            <v>0</v>
          </cell>
          <cell r="U224">
            <v>0</v>
          </cell>
          <cell r="V224">
            <v>0</v>
          </cell>
          <cell r="W224">
            <v>0</v>
          </cell>
          <cell r="X224">
            <v>0</v>
          </cell>
          <cell r="Y224">
            <v>0</v>
          </cell>
          <cell r="Z224">
            <v>317</v>
          </cell>
          <cell r="AA224">
            <v>45.285714285714285</v>
          </cell>
          <cell r="AB224">
            <v>85.000000000000099</v>
          </cell>
          <cell r="AC224">
            <v>163.86461538461538</v>
          </cell>
          <cell r="AD224">
            <v>0</v>
          </cell>
          <cell r="AE224">
            <v>0</v>
          </cell>
          <cell r="AF224">
            <v>43.000000000000043</v>
          </cell>
          <cell r="AG224">
            <v>10.999999999999984</v>
          </cell>
          <cell r="AH224">
            <v>13.000000000000007</v>
          </cell>
          <cell r="AI224">
            <v>116.9999999999999</v>
          </cell>
          <cell r="AJ224">
            <v>132</v>
          </cell>
          <cell r="AK224">
            <v>0.99999999999999889</v>
          </cell>
          <cell r="AL224">
            <v>0</v>
          </cell>
          <cell r="AM224">
            <v>0</v>
          </cell>
          <cell r="AN224">
            <v>0</v>
          </cell>
          <cell r="AO224">
            <v>0</v>
          </cell>
          <cell r="AP224">
            <v>0</v>
          </cell>
          <cell r="AQ224">
            <v>0</v>
          </cell>
          <cell r="AR224">
            <v>0</v>
          </cell>
          <cell r="AS224">
            <v>0</v>
          </cell>
          <cell r="AT224">
            <v>23.114583333333343</v>
          </cell>
          <cell r="AU224">
            <v>33.020833333333442</v>
          </cell>
          <cell r="AV224">
            <v>45.128472222222186</v>
          </cell>
          <cell r="AW224">
            <v>0</v>
          </cell>
          <cell r="AX224">
            <v>0</v>
          </cell>
          <cell r="AY224">
            <v>0</v>
          </cell>
          <cell r="AZ224">
            <v>0.97538461538461541</v>
          </cell>
          <cell r="BA224">
            <v>125.45454545454557</v>
          </cell>
          <cell r="BB224">
            <v>138.08712121212133</v>
          </cell>
          <cell r="BC224">
            <v>0</v>
          </cell>
          <cell r="BD224">
            <v>0</v>
          </cell>
          <cell r="BE224">
            <v>0</v>
          </cell>
          <cell r="BF224">
            <v>0</v>
          </cell>
          <cell r="BG224">
            <v>0</v>
          </cell>
          <cell r="BH224">
            <v>18.3000000000001</v>
          </cell>
          <cell r="BI224">
            <v>0</v>
          </cell>
          <cell r="BJ224">
            <v>0.31346266456692901</v>
          </cell>
          <cell r="BK224">
            <v>0</v>
          </cell>
          <cell r="BL224">
            <v>0</v>
          </cell>
          <cell r="BM224">
            <v>1</v>
          </cell>
          <cell r="BN224">
            <v>0</v>
          </cell>
        </row>
        <row r="225">
          <cell r="A225">
            <v>404</v>
          </cell>
          <cell r="B225">
            <v>143056</v>
          </cell>
          <cell r="C225">
            <v>9353002</v>
          </cell>
          <cell r="D225" t="str">
            <v>Bardwell Church of England Primary School</v>
          </cell>
          <cell r="E225" t="str">
            <v>Primary</v>
          </cell>
          <cell r="F225" t="str">
            <v>Recoupment Academy</v>
          </cell>
          <cell r="G225">
            <v>1</v>
          </cell>
          <cell r="H225">
            <v>0</v>
          </cell>
          <cell r="I225">
            <v>0</v>
          </cell>
          <cell r="J225">
            <v>7</v>
          </cell>
          <cell r="K225">
            <v>0</v>
          </cell>
          <cell r="L225">
            <v>0</v>
          </cell>
          <cell r="M225">
            <v>0</v>
          </cell>
          <cell r="N225">
            <v>61</v>
          </cell>
          <cell r="O225">
            <v>61</v>
          </cell>
          <cell r="P225">
            <v>8</v>
          </cell>
          <cell r="Q225">
            <v>53</v>
          </cell>
          <cell r="R225">
            <v>0</v>
          </cell>
          <cell r="S225">
            <v>0</v>
          </cell>
          <cell r="T225">
            <v>0</v>
          </cell>
          <cell r="U225">
            <v>0</v>
          </cell>
          <cell r="V225">
            <v>0</v>
          </cell>
          <cell r="W225">
            <v>0</v>
          </cell>
          <cell r="X225">
            <v>0</v>
          </cell>
          <cell r="Y225">
            <v>0</v>
          </cell>
          <cell r="Z225">
            <v>61</v>
          </cell>
          <cell r="AA225">
            <v>8.7142857142857135</v>
          </cell>
          <cell r="AB225">
            <v>0.99999999999999878</v>
          </cell>
          <cell r="AC225">
            <v>4.295774647887324</v>
          </cell>
          <cell r="AD225">
            <v>0</v>
          </cell>
          <cell r="AE225">
            <v>0</v>
          </cell>
          <cell r="AF225">
            <v>61</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20.784313725490193</v>
          </cell>
          <cell r="BB225">
            <v>23.921568627450977</v>
          </cell>
          <cell r="BC225">
            <v>0</v>
          </cell>
          <cell r="BD225">
            <v>0</v>
          </cell>
          <cell r="BE225">
            <v>0</v>
          </cell>
          <cell r="BF225">
            <v>0</v>
          </cell>
          <cell r="BG225">
            <v>0</v>
          </cell>
          <cell r="BH225">
            <v>2.8999999999999773</v>
          </cell>
          <cell r="BI225">
            <v>0</v>
          </cell>
          <cell r="BJ225">
            <v>1.49994409642857</v>
          </cell>
          <cell r="BK225">
            <v>0</v>
          </cell>
          <cell r="BL225">
            <v>0</v>
          </cell>
          <cell r="BM225">
            <v>1</v>
          </cell>
          <cell r="BN225">
            <v>0</v>
          </cell>
        </row>
        <row r="226">
          <cell r="A226">
            <v>441</v>
          </cell>
          <cell r="B226">
            <v>142547</v>
          </cell>
          <cell r="C226">
            <v>9353025</v>
          </cell>
          <cell r="D226" t="str">
            <v>Great Barton Church of England Primary Academy</v>
          </cell>
          <cell r="E226" t="str">
            <v>Primary</v>
          </cell>
          <cell r="F226" t="str">
            <v>Recoupment Academy</v>
          </cell>
          <cell r="G226">
            <v>1</v>
          </cell>
          <cell r="H226">
            <v>0</v>
          </cell>
          <cell r="I226">
            <v>0</v>
          </cell>
          <cell r="J226">
            <v>7</v>
          </cell>
          <cell r="K226">
            <v>0</v>
          </cell>
          <cell r="L226">
            <v>0</v>
          </cell>
          <cell r="M226">
            <v>0</v>
          </cell>
          <cell r="N226">
            <v>212</v>
          </cell>
          <cell r="O226">
            <v>212</v>
          </cell>
          <cell r="P226">
            <v>31</v>
          </cell>
          <cell r="Q226">
            <v>181</v>
          </cell>
          <cell r="R226">
            <v>0</v>
          </cell>
          <cell r="S226">
            <v>0</v>
          </cell>
          <cell r="T226">
            <v>0</v>
          </cell>
          <cell r="U226">
            <v>0</v>
          </cell>
          <cell r="V226">
            <v>0</v>
          </cell>
          <cell r="W226">
            <v>0</v>
          </cell>
          <cell r="X226">
            <v>0</v>
          </cell>
          <cell r="Y226">
            <v>0</v>
          </cell>
          <cell r="Z226">
            <v>212</v>
          </cell>
          <cell r="AA226">
            <v>30.285714285714285</v>
          </cell>
          <cell r="AB226">
            <v>2.9999999999999969</v>
          </cell>
          <cell r="AC226">
            <v>9.2173913043478262</v>
          </cell>
          <cell r="AD226">
            <v>0</v>
          </cell>
          <cell r="AE226">
            <v>0</v>
          </cell>
          <cell r="AF226">
            <v>209.99052132701422</v>
          </cell>
          <cell r="AG226">
            <v>2.0094786729857819</v>
          </cell>
          <cell r="AH226">
            <v>0</v>
          </cell>
          <cell r="AI226">
            <v>0</v>
          </cell>
          <cell r="AJ226">
            <v>0</v>
          </cell>
          <cell r="AK226">
            <v>0</v>
          </cell>
          <cell r="AL226">
            <v>0</v>
          </cell>
          <cell r="AM226">
            <v>0</v>
          </cell>
          <cell r="AN226">
            <v>0</v>
          </cell>
          <cell r="AO226">
            <v>0</v>
          </cell>
          <cell r="AP226">
            <v>0</v>
          </cell>
          <cell r="AQ226">
            <v>0</v>
          </cell>
          <cell r="AR226">
            <v>0</v>
          </cell>
          <cell r="AS226">
            <v>0</v>
          </cell>
          <cell r="AT226">
            <v>1.1712707182320445</v>
          </cell>
          <cell r="AU226">
            <v>1.1712707182320445</v>
          </cell>
          <cell r="AV226">
            <v>1.1712707182320445</v>
          </cell>
          <cell r="AW226">
            <v>0</v>
          </cell>
          <cell r="AX226">
            <v>0</v>
          </cell>
          <cell r="AY226">
            <v>0</v>
          </cell>
          <cell r="AZ226">
            <v>0</v>
          </cell>
          <cell r="BA226">
            <v>57.92</v>
          </cell>
          <cell r="BB226">
            <v>67.84</v>
          </cell>
          <cell r="BC226">
            <v>0</v>
          </cell>
          <cell r="BD226">
            <v>0</v>
          </cell>
          <cell r="BE226">
            <v>0</v>
          </cell>
          <cell r="BF226">
            <v>0</v>
          </cell>
          <cell r="BG226">
            <v>0</v>
          </cell>
          <cell r="BH226">
            <v>0</v>
          </cell>
          <cell r="BI226">
            <v>0</v>
          </cell>
          <cell r="BJ226">
            <v>1.84430926484848</v>
          </cell>
          <cell r="BK226">
            <v>0</v>
          </cell>
          <cell r="BL226">
            <v>0</v>
          </cell>
          <cell r="BM226">
            <v>1</v>
          </cell>
          <cell r="BN226">
            <v>0</v>
          </cell>
        </row>
        <row r="227">
          <cell r="A227">
            <v>492</v>
          </cell>
          <cell r="B227">
            <v>142554</v>
          </cell>
          <cell r="C227">
            <v>9353054</v>
          </cell>
          <cell r="D227" t="str">
            <v>Rattlesden Church of England Primary Academy</v>
          </cell>
          <cell r="E227" t="str">
            <v>Primary</v>
          </cell>
          <cell r="F227" t="str">
            <v>Recoupment Academy</v>
          </cell>
          <cell r="G227">
            <v>1</v>
          </cell>
          <cell r="H227">
            <v>0</v>
          </cell>
          <cell r="I227">
            <v>0</v>
          </cell>
          <cell r="J227">
            <v>7</v>
          </cell>
          <cell r="K227">
            <v>0</v>
          </cell>
          <cell r="L227">
            <v>0</v>
          </cell>
          <cell r="M227">
            <v>0</v>
          </cell>
          <cell r="N227">
            <v>111</v>
          </cell>
          <cell r="O227">
            <v>111</v>
          </cell>
          <cell r="P227">
            <v>15</v>
          </cell>
          <cell r="Q227">
            <v>96</v>
          </cell>
          <cell r="R227">
            <v>0</v>
          </cell>
          <cell r="S227">
            <v>0</v>
          </cell>
          <cell r="T227">
            <v>0</v>
          </cell>
          <cell r="U227">
            <v>0</v>
          </cell>
          <cell r="V227">
            <v>0</v>
          </cell>
          <cell r="W227">
            <v>0</v>
          </cell>
          <cell r="X227">
            <v>0</v>
          </cell>
          <cell r="Y227">
            <v>0</v>
          </cell>
          <cell r="Z227">
            <v>111</v>
          </cell>
          <cell r="AA227">
            <v>15.857142857142858</v>
          </cell>
          <cell r="AB227">
            <v>9.0000000000000018</v>
          </cell>
          <cell r="AC227">
            <v>19.264462809917354</v>
          </cell>
          <cell r="AD227">
            <v>0</v>
          </cell>
          <cell r="AE227">
            <v>0</v>
          </cell>
          <cell r="AF227">
            <v>111</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0.9173553719008265</v>
          </cell>
          <cell r="BA227">
            <v>35.478260869565183</v>
          </cell>
          <cell r="BB227">
            <v>41.021739130434746</v>
          </cell>
          <cell r="BC227">
            <v>0</v>
          </cell>
          <cell r="BD227">
            <v>0</v>
          </cell>
          <cell r="BE227">
            <v>0</v>
          </cell>
          <cell r="BF227">
            <v>0</v>
          </cell>
          <cell r="BG227">
            <v>0</v>
          </cell>
          <cell r="BH227">
            <v>0</v>
          </cell>
          <cell r="BI227">
            <v>0</v>
          </cell>
          <cell r="BJ227">
            <v>2.2486368715384599</v>
          </cell>
          <cell r="BK227">
            <v>0</v>
          </cell>
          <cell r="BL227">
            <v>1</v>
          </cell>
          <cell r="BM227">
            <v>1</v>
          </cell>
          <cell r="BN227">
            <v>0</v>
          </cell>
        </row>
        <row r="228">
          <cell r="A228">
            <v>514</v>
          </cell>
          <cell r="B228">
            <v>142562</v>
          </cell>
          <cell r="C228">
            <v>9353062</v>
          </cell>
          <cell r="D228" t="str">
            <v>Thurston Church of England Primary Academy</v>
          </cell>
          <cell r="E228" t="str">
            <v>Primary</v>
          </cell>
          <cell r="F228" t="str">
            <v>Recoupment Academy</v>
          </cell>
          <cell r="G228">
            <v>1</v>
          </cell>
          <cell r="H228">
            <v>0</v>
          </cell>
          <cell r="I228">
            <v>0</v>
          </cell>
          <cell r="J228">
            <v>7</v>
          </cell>
          <cell r="K228">
            <v>0</v>
          </cell>
          <cell r="L228">
            <v>0</v>
          </cell>
          <cell r="M228">
            <v>0</v>
          </cell>
          <cell r="N228">
            <v>205</v>
          </cell>
          <cell r="O228">
            <v>205</v>
          </cell>
          <cell r="P228">
            <v>29</v>
          </cell>
          <cell r="Q228">
            <v>176</v>
          </cell>
          <cell r="R228">
            <v>0</v>
          </cell>
          <cell r="S228">
            <v>0</v>
          </cell>
          <cell r="T228">
            <v>0</v>
          </cell>
          <cell r="U228">
            <v>0</v>
          </cell>
          <cell r="V228">
            <v>0</v>
          </cell>
          <cell r="W228">
            <v>0</v>
          </cell>
          <cell r="X228">
            <v>0</v>
          </cell>
          <cell r="Y228">
            <v>0</v>
          </cell>
          <cell r="Z228">
            <v>205</v>
          </cell>
          <cell r="AA228">
            <v>29.285714285714285</v>
          </cell>
          <cell r="AB228">
            <v>24.999999999999975</v>
          </cell>
          <cell r="AC228">
            <v>24.999999999999975</v>
          </cell>
          <cell r="AD228">
            <v>0</v>
          </cell>
          <cell r="AE228">
            <v>0</v>
          </cell>
          <cell r="AF228">
            <v>205</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2.0197044334975369</v>
          </cell>
          <cell r="BA228">
            <v>58.666666666666607</v>
          </cell>
          <cell r="BB228">
            <v>68.333333333333258</v>
          </cell>
          <cell r="BC228">
            <v>0</v>
          </cell>
          <cell r="BD228">
            <v>0</v>
          </cell>
          <cell r="BE228">
            <v>0</v>
          </cell>
          <cell r="BF228">
            <v>0</v>
          </cell>
          <cell r="BG228">
            <v>0</v>
          </cell>
          <cell r="BH228">
            <v>0</v>
          </cell>
          <cell r="BI228">
            <v>0</v>
          </cell>
          <cell r="BJ228">
            <v>1.68802422644928</v>
          </cell>
          <cell r="BK228">
            <v>0</v>
          </cell>
          <cell r="BL228">
            <v>0</v>
          </cell>
          <cell r="BM228">
            <v>1</v>
          </cell>
          <cell r="BN228">
            <v>0</v>
          </cell>
        </row>
        <row r="229">
          <cell r="A229">
            <v>20</v>
          </cell>
          <cell r="B229">
            <v>146148</v>
          </cell>
          <cell r="C229">
            <v>9353081</v>
          </cell>
          <cell r="D229" t="str">
            <v>Charsfield Church of England Primary School</v>
          </cell>
          <cell r="E229" t="str">
            <v>Primary</v>
          </cell>
          <cell r="F229" t="str">
            <v>Recoupment Academy</v>
          </cell>
          <cell r="G229">
            <v>1</v>
          </cell>
          <cell r="H229">
            <v>0</v>
          </cell>
          <cell r="I229">
            <v>0</v>
          </cell>
          <cell r="J229">
            <v>7</v>
          </cell>
          <cell r="K229">
            <v>0</v>
          </cell>
          <cell r="L229">
            <v>0</v>
          </cell>
          <cell r="M229">
            <v>0</v>
          </cell>
          <cell r="N229">
            <v>44</v>
          </cell>
          <cell r="O229">
            <v>44</v>
          </cell>
          <cell r="P229">
            <v>11</v>
          </cell>
          <cell r="Q229">
            <v>33</v>
          </cell>
          <cell r="R229">
            <v>0</v>
          </cell>
          <cell r="S229">
            <v>0</v>
          </cell>
          <cell r="T229">
            <v>0</v>
          </cell>
          <cell r="U229">
            <v>0</v>
          </cell>
          <cell r="V229">
            <v>0</v>
          </cell>
          <cell r="W229">
            <v>0</v>
          </cell>
          <cell r="X229">
            <v>0</v>
          </cell>
          <cell r="Y229">
            <v>0</v>
          </cell>
          <cell r="Z229">
            <v>44</v>
          </cell>
          <cell r="AA229">
            <v>6.2857142857142856</v>
          </cell>
          <cell r="AB229">
            <v>5.999999999999984</v>
          </cell>
          <cell r="AC229">
            <v>7.8222222222222229</v>
          </cell>
          <cell r="AD229">
            <v>0</v>
          </cell>
          <cell r="AE229">
            <v>0</v>
          </cell>
          <cell r="AF229">
            <v>42.000000000000021</v>
          </cell>
          <cell r="AG229">
            <v>0</v>
          </cell>
          <cell r="AH229">
            <v>0.99999999999999878</v>
          </cell>
          <cell r="AI229">
            <v>0</v>
          </cell>
          <cell r="AJ229">
            <v>0.99999999999999878</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10.999999999999988</v>
          </cell>
          <cell r="BB229">
            <v>14.666666666666652</v>
          </cell>
          <cell r="BC229">
            <v>0</v>
          </cell>
          <cell r="BD229">
            <v>0</v>
          </cell>
          <cell r="BE229">
            <v>0</v>
          </cell>
          <cell r="BF229">
            <v>0</v>
          </cell>
          <cell r="BG229">
            <v>0</v>
          </cell>
          <cell r="BH229">
            <v>4.6000000000000201</v>
          </cell>
          <cell r="BI229">
            <v>0</v>
          </cell>
          <cell r="BJ229">
            <v>2.32068123333333</v>
          </cell>
          <cell r="BK229">
            <v>0</v>
          </cell>
          <cell r="BL229">
            <v>1</v>
          </cell>
          <cell r="BM229">
            <v>1</v>
          </cell>
          <cell r="BN229">
            <v>0</v>
          </cell>
        </row>
        <row r="230">
          <cell r="A230">
            <v>26</v>
          </cell>
          <cell r="B230">
            <v>146234</v>
          </cell>
          <cell r="C230">
            <v>9353084</v>
          </cell>
          <cell r="D230" t="str">
            <v>Dennington Church of England Primary School</v>
          </cell>
          <cell r="E230" t="str">
            <v>Primary</v>
          </cell>
          <cell r="F230" t="str">
            <v>Recoupment Academy</v>
          </cell>
          <cell r="G230">
            <v>1</v>
          </cell>
          <cell r="H230">
            <v>0</v>
          </cell>
          <cell r="I230">
            <v>0</v>
          </cell>
          <cell r="J230">
            <v>7</v>
          </cell>
          <cell r="K230">
            <v>0</v>
          </cell>
          <cell r="L230">
            <v>0</v>
          </cell>
          <cell r="M230">
            <v>0</v>
          </cell>
          <cell r="N230">
            <v>62</v>
          </cell>
          <cell r="O230">
            <v>62</v>
          </cell>
          <cell r="P230">
            <v>13</v>
          </cell>
          <cell r="Q230">
            <v>49</v>
          </cell>
          <cell r="R230">
            <v>0</v>
          </cell>
          <cell r="S230">
            <v>0</v>
          </cell>
          <cell r="T230">
            <v>0</v>
          </cell>
          <cell r="U230">
            <v>0</v>
          </cell>
          <cell r="V230">
            <v>0</v>
          </cell>
          <cell r="W230">
            <v>0</v>
          </cell>
          <cell r="X230">
            <v>0</v>
          </cell>
          <cell r="Y230">
            <v>0</v>
          </cell>
          <cell r="Z230">
            <v>62</v>
          </cell>
          <cell r="AA230">
            <v>8.8571428571428577</v>
          </cell>
          <cell r="AB230">
            <v>6</v>
          </cell>
          <cell r="AC230">
            <v>24.16949152542373</v>
          </cell>
          <cell r="AD230">
            <v>0</v>
          </cell>
          <cell r="AE230">
            <v>0</v>
          </cell>
          <cell r="AF230">
            <v>62</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22.272727272727295</v>
          </cell>
          <cell r="BB230">
            <v>28.181818181818208</v>
          </cell>
          <cell r="BC230">
            <v>0</v>
          </cell>
          <cell r="BD230">
            <v>0</v>
          </cell>
          <cell r="BE230">
            <v>0</v>
          </cell>
          <cell r="BF230">
            <v>0</v>
          </cell>
          <cell r="BG230">
            <v>0</v>
          </cell>
          <cell r="BH230">
            <v>3.7999999999999892</v>
          </cell>
          <cell r="BI230">
            <v>0</v>
          </cell>
          <cell r="BJ230">
            <v>2.40873077123288</v>
          </cell>
          <cell r="BK230">
            <v>0</v>
          </cell>
          <cell r="BL230">
            <v>1</v>
          </cell>
          <cell r="BM230">
            <v>1</v>
          </cell>
          <cell r="BN230">
            <v>0</v>
          </cell>
        </row>
        <row r="231">
          <cell r="A231">
            <v>36</v>
          </cell>
          <cell r="B231">
            <v>145696</v>
          </cell>
          <cell r="C231">
            <v>9353089</v>
          </cell>
          <cell r="D231" t="str">
            <v>Fressingfield Church of England Primary School</v>
          </cell>
          <cell r="E231" t="str">
            <v>Primary</v>
          </cell>
          <cell r="F231" t="str">
            <v>Recoupment Academy</v>
          </cell>
          <cell r="G231">
            <v>1</v>
          </cell>
          <cell r="H231">
            <v>0</v>
          </cell>
          <cell r="I231">
            <v>0</v>
          </cell>
          <cell r="J231">
            <v>7</v>
          </cell>
          <cell r="K231">
            <v>0</v>
          </cell>
          <cell r="L231">
            <v>0</v>
          </cell>
          <cell r="M231">
            <v>0</v>
          </cell>
          <cell r="N231">
            <v>131</v>
          </cell>
          <cell r="O231">
            <v>131</v>
          </cell>
          <cell r="P231">
            <v>18</v>
          </cell>
          <cell r="Q231">
            <v>113</v>
          </cell>
          <cell r="R231">
            <v>0</v>
          </cell>
          <cell r="S231">
            <v>0</v>
          </cell>
          <cell r="T231">
            <v>0</v>
          </cell>
          <cell r="U231">
            <v>0</v>
          </cell>
          <cell r="V231">
            <v>0</v>
          </cell>
          <cell r="W231">
            <v>0</v>
          </cell>
          <cell r="X231">
            <v>0</v>
          </cell>
          <cell r="Y231">
            <v>0</v>
          </cell>
          <cell r="Z231">
            <v>131</v>
          </cell>
          <cell r="AA231">
            <v>18.714285714285715</v>
          </cell>
          <cell r="AB231">
            <v>4.9999999999999982</v>
          </cell>
          <cell r="AC231">
            <v>14.910569105691057</v>
          </cell>
          <cell r="AD231">
            <v>0</v>
          </cell>
          <cell r="AE231">
            <v>0</v>
          </cell>
          <cell r="AF231">
            <v>131</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2.318584070796462</v>
          </cell>
          <cell r="AW231">
            <v>0</v>
          </cell>
          <cell r="AX231">
            <v>0</v>
          </cell>
          <cell r="AY231">
            <v>0</v>
          </cell>
          <cell r="AZ231">
            <v>3.1951219512195124</v>
          </cell>
          <cell r="BA231">
            <v>38.684684684684647</v>
          </cell>
          <cell r="BB231">
            <v>44.846846846846802</v>
          </cell>
          <cell r="BC231">
            <v>0</v>
          </cell>
          <cell r="BD231">
            <v>0</v>
          </cell>
          <cell r="BE231">
            <v>0</v>
          </cell>
          <cell r="BF231">
            <v>0</v>
          </cell>
          <cell r="BG231">
            <v>0</v>
          </cell>
          <cell r="BH231">
            <v>0</v>
          </cell>
          <cell r="BI231">
            <v>0</v>
          </cell>
          <cell r="BJ231">
            <v>2.6047723264150902</v>
          </cell>
          <cell r="BK231">
            <v>0</v>
          </cell>
          <cell r="BL231">
            <v>1</v>
          </cell>
          <cell r="BM231">
            <v>1</v>
          </cell>
          <cell r="BN231">
            <v>0</v>
          </cell>
        </row>
        <row r="232">
          <cell r="A232">
            <v>449</v>
          </cell>
          <cell r="B232">
            <v>146175</v>
          </cell>
          <cell r="C232">
            <v>9353091</v>
          </cell>
          <cell r="D232" t="str">
            <v>Crawford's Churh of England Primary School</v>
          </cell>
          <cell r="E232" t="str">
            <v>Primary</v>
          </cell>
          <cell r="F232" t="str">
            <v>Recoupment Academy</v>
          </cell>
          <cell r="G232">
            <v>1</v>
          </cell>
          <cell r="H232">
            <v>0</v>
          </cell>
          <cell r="I232">
            <v>0</v>
          </cell>
          <cell r="J232">
            <v>7</v>
          </cell>
          <cell r="K232">
            <v>0</v>
          </cell>
          <cell r="L232">
            <v>0</v>
          </cell>
          <cell r="M232">
            <v>0</v>
          </cell>
          <cell r="N232">
            <v>86</v>
          </cell>
          <cell r="O232">
            <v>86</v>
          </cell>
          <cell r="P232">
            <v>11</v>
          </cell>
          <cell r="Q232">
            <v>75</v>
          </cell>
          <cell r="R232">
            <v>0</v>
          </cell>
          <cell r="S232">
            <v>0</v>
          </cell>
          <cell r="T232">
            <v>0</v>
          </cell>
          <cell r="U232">
            <v>0</v>
          </cell>
          <cell r="V232">
            <v>0</v>
          </cell>
          <cell r="W232">
            <v>0</v>
          </cell>
          <cell r="X232">
            <v>0</v>
          </cell>
          <cell r="Y232">
            <v>0</v>
          </cell>
          <cell r="Z232">
            <v>86</v>
          </cell>
          <cell r="AA232">
            <v>12.285714285714286</v>
          </cell>
          <cell r="AB232">
            <v>16.000000000000004</v>
          </cell>
          <cell r="AC232">
            <v>19.236842105263158</v>
          </cell>
          <cell r="AD232">
            <v>0</v>
          </cell>
          <cell r="AE232">
            <v>0</v>
          </cell>
          <cell r="AF232">
            <v>85.000000000000014</v>
          </cell>
          <cell r="AG232">
            <v>1.0000000000000011</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34.85915492957745</v>
          </cell>
          <cell r="BB232">
            <v>39.971830985915474</v>
          </cell>
          <cell r="BC232">
            <v>0</v>
          </cell>
          <cell r="BD232">
            <v>0</v>
          </cell>
          <cell r="BE232">
            <v>0</v>
          </cell>
          <cell r="BF232">
            <v>0</v>
          </cell>
          <cell r="BG232">
            <v>0</v>
          </cell>
          <cell r="BH232">
            <v>8.3999999999999844</v>
          </cell>
          <cell r="BI232">
            <v>0</v>
          </cell>
          <cell r="BJ232">
            <v>1.7607436596638699</v>
          </cell>
          <cell r="BK232">
            <v>0</v>
          </cell>
          <cell r="BL232">
            <v>0</v>
          </cell>
          <cell r="BM232">
            <v>1</v>
          </cell>
          <cell r="BN232">
            <v>0</v>
          </cell>
        </row>
        <row r="233">
          <cell r="A233">
            <v>243</v>
          </cell>
          <cell r="B233">
            <v>145539</v>
          </cell>
          <cell r="C233">
            <v>9353092</v>
          </cell>
          <cell r="D233" t="str">
            <v>Hintlesham and Chattisham Church of England  Primary School</v>
          </cell>
          <cell r="E233" t="str">
            <v>Primary</v>
          </cell>
          <cell r="F233" t="str">
            <v>Recoupment Academy</v>
          </cell>
          <cell r="G233">
            <v>1</v>
          </cell>
          <cell r="H233">
            <v>0</v>
          </cell>
          <cell r="I233">
            <v>0</v>
          </cell>
          <cell r="J233">
            <v>7</v>
          </cell>
          <cell r="K233">
            <v>0</v>
          </cell>
          <cell r="L233">
            <v>0</v>
          </cell>
          <cell r="M233">
            <v>0</v>
          </cell>
          <cell r="N233">
            <v>95</v>
          </cell>
          <cell r="O233">
            <v>95</v>
          </cell>
          <cell r="P233">
            <v>12</v>
          </cell>
          <cell r="Q233">
            <v>83</v>
          </cell>
          <cell r="R233">
            <v>0</v>
          </cell>
          <cell r="S233">
            <v>0</v>
          </cell>
          <cell r="T233">
            <v>0</v>
          </cell>
          <cell r="U233">
            <v>0</v>
          </cell>
          <cell r="V233">
            <v>0</v>
          </cell>
          <cell r="W233">
            <v>0</v>
          </cell>
          <cell r="X233">
            <v>0</v>
          </cell>
          <cell r="Y233">
            <v>0</v>
          </cell>
          <cell r="Z233">
            <v>95</v>
          </cell>
          <cell r="AA233">
            <v>13.571428571428571</v>
          </cell>
          <cell r="AB233">
            <v>2.0000000000000031</v>
          </cell>
          <cell r="AC233">
            <v>2.087912087912088</v>
          </cell>
          <cell r="AD233">
            <v>0</v>
          </cell>
          <cell r="AE233">
            <v>0</v>
          </cell>
          <cell r="AF233">
            <v>86.000000000000014</v>
          </cell>
          <cell r="AG233">
            <v>2.0000000000000031</v>
          </cell>
          <cell r="AH233">
            <v>3.9999999999999964</v>
          </cell>
          <cell r="AI233">
            <v>2.0000000000000031</v>
          </cell>
          <cell r="AJ233">
            <v>0</v>
          </cell>
          <cell r="AK233">
            <v>1.0000000000000016</v>
          </cell>
          <cell r="AL233">
            <v>0</v>
          </cell>
          <cell r="AM233">
            <v>0</v>
          </cell>
          <cell r="AN233">
            <v>0</v>
          </cell>
          <cell r="AO233">
            <v>0</v>
          </cell>
          <cell r="AP233">
            <v>0</v>
          </cell>
          <cell r="AQ233">
            <v>0</v>
          </cell>
          <cell r="AR233">
            <v>0</v>
          </cell>
          <cell r="AS233">
            <v>0</v>
          </cell>
          <cell r="AT233">
            <v>1.1445783132530085</v>
          </cell>
          <cell r="AU233">
            <v>1.1445783132530085</v>
          </cell>
          <cell r="AV233">
            <v>1.1445783132530085</v>
          </cell>
          <cell r="AW233">
            <v>0</v>
          </cell>
          <cell r="AX233">
            <v>0</v>
          </cell>
          <cell r="AY233">
            <v>0</v>
          </cell>
          <cell r="AZ233">
            <v>0</v>
          </cell>
          <cell r="BA233">
            <v>16.195121951219498</v>
          </cell>
          <cell r="BB233">
            <v>18.536585365853643</v>
          </cell>
          <cell r="BC233">
            <v>0</v>
          </cell>
          <cell r="BD233">
            <v>0</v>
          </cell>
          <cell r="BE233">
            <v>0</v>
          </cell>
          <cell r="BF233">
            <v>0</v>
          </cell>
          <cell r="BG233">
            <v>0</v>
          </cell>
          <cell r="BH233">
            <v>0</v>
          </cell>
          <cell r="BI233">
            <v>0</v>
          </cell>
          <cell r="BJ233">
            <v>2.03028562236842</v>
          </cell>
          <cell r="BK233">
            <v>0</v>
          </cell>
          <cell r="BL233">
            <v>1</v>
          </cell>
          <cell r="BM233">
            <v>1</v>
          </cell>
          <cell r="BN233">
            <v>0</v>
          </cell>
        </row>
        <row r="234">
          <cell r="A234">
            <v>80</v>
          </cell>
          <cell r="B234">
            <v>143807</v>
          </cell>
          <cell r="C234">
            <v>9353096</v>
          </cell>
          <cell r="D234" t="str">
            <v>Mellis Church of England Primary School</v>
          </cell>
          <cell r="E234" t="str">
            <v>Primary</v>
          </cell>
          <cell r="F234" t="str">
            <v>Recoupment Academy</v>
          </cell>
          <cell r="G234">
            <v>1</v>
          </cell>
          <cell r="H234">
            <v>0</v>
          </cell>
          <cell r="I234">
            <v>0</v>
          </cell>
          <cell r="J234">
            <v>7</v>
          </cell>
          <cell r="K234">
            <v>0</v>
          </cell>
          <cell r="L234">
            <v>0</v>
          </cell>
          <cell r="M234">
            <v>0</v>
          </cell>
          <cell r="N234">
            <v>178</v>
          </cell>
          <cell r="O234">
            <v>178</v>
          </cell>
          <cell r="P234">
            <v>23</v>
          </cell>
          <cell r="Q234">
            <v>155</v>
          </cell>
          <cell r="R234">
            <v>0</v>
          </cell>
          <cell r="S234">
            <v>0</v>
          </cell>
          <cell r="T234">
            <v>0</v>
          </cell>
          <cell r="U234">
            <v>0</v>
          </cell>
          <cell r="V234">
            <v>0</v>
          </cell>
          <cell r="W234">
            <v>0</v>
          </cell>
          <cell r="X234">
            <v>0</v>
          </cell>
          <cell r="Y234">
            <v>0</v>
          </cell>
          <cell r="Z234">
            <v>178</v>
          </cell>
          <cell r="AA234">
            <v>25.428571428571427</v>
          </cell>
          <cell r="AB234">
            <v>6.9999999999999973</v>
          </cell>
          <cell r="AC234">
            <v>9.8342541436464082</v>
          </cell>
          <cell r="AD234">
            <v>0</v>
          </cell>
          <cell r="AE234">
            <v>0</v>
          </cell>
          <cell r="AF234">
            <v>173.00000000000009</v>
          </cell>
          <cell r="AG234">
            <v>2.0000000000000044</v>
          </cell>
          <cell r="AH234">
            <v>0</v>
          </cell>
          <cell r="AI234">
            <v>3.0000000000000067</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0.98342541436464082</v>
          </cell>
          <cell r="BA234">
            <v>38.233333333333384</v>
          </cell>
          <cell r="BB234">
            <v>43.90666666666673</v>
          </cell>
          <cell r="BC234">
            <v>0</v>
          </cell>
          <cell r="BD234">
            <v>0</v>
          </cell>
          <cell r="BE234">
            <v>0</v>
          </cell>
          <cell r="BF234">
            <v>0</v>
          </cell>
          <cell r="BG234">
            <v>0</v>
          </cell>
          <cell r="BH234">
            <v>0</v>
          </cell>
          <cell r="BI234">
            <v>0</v>
          </cell>
          <cell r="BJ234">
            <v>1.86398841685393</v>
          </cell>
          <cell r="BK234">
            <v>0</v>
          </cell>
          <cell r="BL234">
            <v>0</v>
          </cell>
          <cell r="BM234">
            <v>1</v>
          </cell>
          <cell r="BN234">
            <v>0</v>
          </cell>
        </row>
        <row r="235">
          <cell r="A235">
            <v>316</v>
          </cell>
          <cell r="B235">
            <v>142994</v>
          </cell>
          <cell r="C235">
            <v>9353097</v>
          </cell>
          <cell r="D235" t="str">
            <v>Nacton Church of England Primary School</v>
          </cell>
          <cell r="E235" t="str">
            <v>Primary</v>
          </cell>
          <cell r="F235" t="str">
            <v>Recoupment Academy</v>
          </cell>
          <cell r="G235">
            <v>1</v>
          </cell>
          <cell r="H235">
            <v>0</v>
          </cell>
          <cell r="I235">
            <v>0</v>
          </cell>
          <cell r="J235">
            <v>7</v>
          </cell>
          <cell r="K235">
            <v>0</v>
          </cell>
          <cell r="L235">
            <v>0</v>
          </cell>
          <cell r="M235">
            <v>0</v>
          </cell>
          <cell r="N235">
            <v>99</v>
          </cell>
          <cell r="O235">
            <v>99</v>
          </cell>
          <cell r="P235">
            <v>14</v>
          </cell>
          <cell r="Q235">
            <v>85</v>
          </cell>
          <cell r="R235">
            <v>0</v>
          </cell>
          <cell r="S235">
            <v>0</v>
          </cell>
          <cell r="T235">
            <v>0</v>
          </cell>
          <cell r="U235">
            <v>0</v>
          </cell>
          <cell r="V235">
            <v>0</v>
          </cell>
          <cell r="W235">
            <v>0</v>
          </cell>
          <cell r="X235">
            <v>0</v>
          </cell>
          <cell r="Y235">
            <v>0</v>
          </cell>
          <cell r="Z235">
            <v>99</v>
          </cell>
          <cell r="AA235">
            <v>14.142857142857142</v>
          </cell>
          <cell r="AB235">
            <v>2.9999999999999996</v>
          </cell>
          <cell r="AC235">
            <v>7.144329896907216</v>
          </cell>
          <cell r="AD235">
            <v>0</v>
          </cell>
          <cell r="AE235">
            <v>0</v>
          </cell>
          <cell r="AF235">
            <v>76.000000000000028</v>
          </cell>
          <cell r="AG235">
            <v>8.9999999999999982</v>
          </cell>
          <cell r="AH235">
            <v>9.9999999999999982</v>
          </cell>
          <cell r="AI235">
            <v>2.9999999999999996</v>
          </cell>
          <cell r="AJ235">
            <v>0.99999999999999989</v>
          </cell>
          <cell r="AK235">
            <v>0</v>
          </cell>
          <cell r="AL235">
            <v>0</v>
          </cell>
          <cell r="AM235">
            <v>0</v>
          </cell>
          <cell r="AN235">
            <v>0</v>
          </cell>
          <cell r="AO235">
            <v>0</v>
          </cell>
          <cell r="AP235">
            <v>0</v>
          </cell>
          <cell r="AQ235">
            <v>0</v>
          </cell>
          <cell r="AR235">
            <v>0</v>
          </cell>
          <cell r="AS235">
            <v>0</v>
          </cell>
          <cell r="AT235">
            <v>0</v>
          </cell>
          <cell r="AU235">
            <v>0</v>
          </cell>
          <cell r="AV235">
            <v>1.164705882352937</v>
          </cell>
          <cell r="AW235">
            <v>0</v>
          </cell>
          <cell r="AX235">
            <v>0</v>
          </cell>
          <cell r="AY235">
            <v>0</v>
          </cell>
          <cell r="AZ235">
            <v>0</v>
          </cell>
          <cell r="BA235">
            <v>12.43902439024389</v>
          </cell>
          <cell r="BB235">
            <v>14.487804878048767</v>
          </cell>
          <cell r="BC235">
            <v>0</v>
          </cell>
          <cell r="BD235">
            <v>0</v>
          </cell>
          <cell r="BE235">
            <v>0</v>
          </cell>
          <cell r="BF235">
            <v>0</v>
          </cell>
          <cell r="BG235">
            <v>0</v>
          </cell>
          <cell r="BH235">
            <v>0</v>
          </cell>
          <cell r="BI235">
            <v>0</v>
          </cell>
          <cell r="BJ235">
            <v>1.75252741206897</v>
          </cell>
          <cell r="BK235">
            <v>0</v>
          </cell>
          <cell r="BL235">
            <v>0</v>
          </cell>
          <cell r="BM235">
            <v>1</v>
          </cell>
          <cell r="BN235">
            <v>0</v>
          </cell>
        </row>
        <row r="236">
          <cell r="A236">
            <v>489</v>
          </cell>
          <cell r="B236">
            <v>143070</v>
          </cell>
          <cell r="C236">
            <v>9353098</v>
          </cell>
          <cell r="D236" t="str">
            <v>Old Newton Church of England  Primary School</v>
          </cell>
          <cell r="E236" t="str">
            <v>Primary</v>
          </cell>
          <cell r="F236" t="str">
            <v>Recoupment Academy</v>
          </cell>
          <cell r="G236">
            <v>1</v>
          </cell>
          <cell r="H236">
            <v>0</v>
          </cell>
          <cell r="I236">
            <v>0</v>
          </cell>
          <cell r="J236">
            <v>7</v>
          </cell>
          <cell r="K236">
            <v>0</v>
          </cell>
          <cell r="L236">
            <v>0</v>
          </cell>
          <cell r="M236">
            <v>0</v>
          </cell>
          <cell r="N236">
            <v>89</v>
          </cell>
          <cell r="O236">
            <v>89</v>
          </cell>
          <cell r="P236">
            <v>14</v>
          </cell>
          <cell r="Q236">
            <v>75</v>
          </cell>
          <cell r="R236">
            <v>0</v>
          </cell>
          <cell r="S236">
            <v>0</v>
          </cell>
          <cell r="T236">
            <v>0</v>
          </cell>
          <cell r="U236">
            <v>0</v>
          </cell>
          <cell r="V236">
            <v>0</v>
          </cell>
          <cell r="W236">
            <v>0</v>
          </cell>
          <cell r="X236">
            <v>0</v>
          </cell>
          <cell r="Y236">
            <v>0</v>
          </cell>
          <cell r="Z236">
            <v>89</v>
          </cell>
          <cell r="AA236">
            <v>12.714285714285714</v>
          </cell>
          <cell r="AB236">
            <v>8</v>
          </cell>
          <cell r="AC236">
            <v>8.5783132530120483</v>
          </cell>
          <cell r="AD236">
            <v>0</v>
          </cell>
          <cell r="AE236">
            <v>0</v>
          </cell>
          <cell r="AF236">
            <v>83.999999999999986</v>
          </cell>
          <cell r="AG236">
            <v>2.0000000000000044</v>
          </cell>
          <cell r="AH236">
            <v>1.0000000000000022</v>
          </cell>
          <cell r="AI236">
            <v>2.0000000000000044</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29.000000000000025</v>
          </cell>
          <cell r="BB236">
            <v>34.413333333333362</v>
          </cell>
          <cell r="BC236">
            <v>0</v>
          </cell>
          <cell r="BD236">
            <v>0</v>
          </cell>
          <cell r="BE236">
            <v>0</v>
          </cell>
          <cell r="BF236">
            <v>0</v>
          </cell>
          <cell r="BG236">
            <v>0</v>
          </cell>
          <cell r="BH236">
            <v>0</v>
          </cell>
          <cell r="BI236">
            <v>0</v>
          </cell>
          <cell r="BJ236">
            <v>1.5421877148648599</v>
          </cell>
          <cell r="BK236">
            <v>0</v>
          </cell>
          <cell r="BL236">
            <v>0</v>
          </cell>
          <cell r="BM236">
            <v>1</v>
          </cell>
          <cell r="BN236">
            <v>0</v>
          </cell>
        </row>
        <row r="237">
          <cell r="A237">
            <v>86</v>
          </cell>
          <cell r="B237">
            <v>143071</v>
          </cell>
          <cell r="C237">
            <v>9353099</v>
          </cell>
          <cell r="D237" t="str">
            <v>Palgrave Church of England Primary School</v>
          </cell>
          <cell r="E237" t="str">
            <v>Primary</v>
          </cell>
          <cell r="F237" t="str">
            <v>Recoupment Academy</v>
          </cell>
          <cell r="G237">
            <v>1</v>
          </cell>
          <cell r="H237">
            <v>0</v>
          </cell>
          <cell r="I237">
            <v>0</v>
          </cell>
          <cell r="J237">
            <v>7</v>
          </cell>
          <cell r="K237">
            <v>0</v>
          </cell>
          <cell r="L237">
            <v>0</v>
          </cell>
          <cell r="M237">
            <v>0</v>
          </cell>
          <cell r="N237">
            <v>83</v>
          </cell>
          <cell r="O237">
            <v>83</v>
          </cell>
          <cell r="P237">
            <v>9</v>
          </cell>
          <cell r="Q237">
            <v>74</v>
          </cell>
          <cell r="R237">
            <v>0</v>
          </cell>
          <cell r="S237">
            <v>0</v>
          </cell>
          <cell r="T237">
            <v>0</v>
          </cell>
          <cell r="U237">
            <v>0</v>
          </cell>
          <cell r="V237">
            <v>0</v>
          </cell>
          <cell r="W237">
            <v>0</v>
          </cell>
          <cell r="X237">
            <v>0</v>
          </cell>
          <cell r="Y237">
            <v>0</v>
          </cell>
          <cell r="Z237">
            <v>83</v>
          </cell>
          <cell r="AA237">
            <v>11.857142857142858</v>
          </cell>
          <cell r="AB237">
            <v>0</v>
          </cell>
          <cell r="AC237">
            <v>4.0487804878048781</v>
          </cell>
          <cell r="AD237">
            <v>0</v>
          </cell>
          <cell r="AE237">
            <v>0</v>
          </cell>
          <cell r="AF237">
            <v>80</v>
          </cell>
          <cell r="AG237">
            <v>2.9999999999999987</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21.000000000000014</v>
          </cell>
          <cell r="BB237">
            <v>23.55405405405407</v>
          </cell>
          <cell r="BC237">
            <v>0</v>
          </cell>
          <cell r="BD237">
            <v>0</v>
          </cell>
          <cell r="BE237">
            <v>0</v>
          </cell>
          <cell r="BF237">
            <v>0</v>
          </cell>
          <cell r="BG237">
            <v>0</v>
          </cell>
          <cell r="BH237">
            <v>0</v>
          </cell>
          <cell r="BI237">
            <v>0</v>
          </cell>
          <cell r="BJ237">
            <v>1.09350923777778</v>
          </cell>
          <cell r="BK237">
            <v>0</v>
          </cell>
          <cell r="BL237">
            <v>0</v>
          </cell>
          <cell r="BM237">
            <v>1</v>
          </cell>
          <cell r="BN237">
            <v>0</v>
          </cell>
        </row>
        <row r="238">
          <cell r="A238">
            <v>93</v>
          </cell>
          <cell r="B238">
            <v>144849</v>
          </cell>
          <cell r="C238">
            <v>9353101</v>
          </cell>
          <cell r="D238" t="str">
            <v>Ringsfield Church of England Primary School</v>
          </cell>
          <cell r="E238" t="str">
            <v>Primary</v>
          </cell>
          <cell r="F238" t="str">
            <v>Recoupment Academy</v>
          </cell>
          <cell r="G238">
            <v>1</v>
          </cell>
          <cell r="H238">
            <v>0</v>
          </cell>
          <cell r="I238">
            <v>0</v>
          </cell>
          <cell r="J238">
            <v>7</v>
          </cell>
          <cell r="K238">
            <v>0</v>
          </cell>
          <cell r="L238">
            <v>0</v>
          </cell>
          <cell r="M238">
            <v>0</v>
          </cell>
          <cell r="N238">
            <v>94</v>
          </cell>
          <cell r="O238">
            <v>94</v>
          </cell>
          <cell r="P238">
            <v>17</v>
          </cell>
          <cell r="Q238">
            <v>77</v>
          </cell>
          <cell r="R238">
            <v>0</v>
          </cell>
          <cell r="S238">
            <v>0</v>
          </cell>
          <cell r="T238">
            <v>0</v>
          </cell>
          <cell r="U238">
            <v>0</v>
          </cell>
          <cell r="V238">
            <v>0</v>
          </cell>
          <cell r="W238">
            <v>0</v>
          </cell>
          <cell r="X238">
            <v>0</v>
          </cell>
          <cell r="Y238">
            <v>0</v>
          </cell>
          <cell r="Z238">
            <v>94</v>
          </cell>
          <cell r="AA238">
            <v>13.428571428571429</v>
          </cell>
          <cell r="AB238">
            <v>13.000000000000044</v>
          </cell>
          <cell r="AC238">
            <v>15.482352941176471</v>
          </cell>
          <cell r="AD238">
            <v>0</v>
          </cell>
          <cell r="AE238">
            <v>0</v>
          </cell>
          <cell r="AF238">
            <v>86.000000000000043</v>
          </cell>
          <cell r="AG238">
            <v>4.9999999999999973</v>
          </cell>
          <cell r="AH238">
            <v>0</v>
          </cell>
          <cell r="AI238">
            <v>0</v>
          </cell>
          <cell r="AJ238">
            <v>0</v>
          </cell>
          <cell r="AK238">
            <v>3.0000000000000022</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27.054054054054024</v>
          </cell>
          <cell r="BB238">
            <v>33.027027027026989</v>
          </cell>
          <cell r="BC238">
            <v>0</v>
          </cell>
          <cell r="BD238">
            <v>0</v>
          </cell>
          <cell r="BE238">
            <v>0</v>
          </cell>
          <cell r="BF238">
            <v>0</v>
          </cell>
          <cell r="BG238">
            <v>0</v>
          </cell>
          <cell r="BH238">
            <v>0</v>
          </cell>
          <cell r="BI238">
            <v>0</v>
          </cell>
          <cell r="BJ238">
            <v>1.9012878591836699</v>
          </cell>
          <cell r="BK238">
            <v>0</v>
          </cell>
          <cell r="BL238">
            <v>0</v>
          </cell>
          <cell r="BM238">
            <v>1</v>
          </cell>
          <cell r="BN238">
            <v>0</v>
          </cell>
        </row>
        <row r="239">
          <cell r="A239">
            <v>102</v>
          </cell>
          <cell r="B239">
            <v>145697</v>
          </cell>
          <cell r="C239">
            <v>9353102</v>
          </cell>
          <cell r="D239" t="str">
            <v>Stradbroke Church of England Primary School</v>
          </cell>
          <cell r="E239" t="str">
            <v>Primary</v>
          </cell>
          <cell r="F239" t="str">
            <v>Recoupment Academy</v>
          </cell>
          <cell r="G239">
            <v>1</v>
          </cell>
          <cell r="H239">
            <v>0</v>
          </cell>
          <cell r="I239">
            <v>0</v>
          </cell>
          <cell r="J239">
            <v>7</v>
          </cell>
          <cell r="K239">
            <v>0</v>
          </cell>
          <cell r="L239">
            <v>0</v>
          </cell>
          <cell r="M239">
            <v>0</v>
          </cell>
          <cell r="N239">
            <v>93</v>
          </cell>
          <cell r="O239">
            <v>93</v>
          </cell>
          <cell r="P239">
            <v>15</v>
          </cell>
          <cell r="Q239">
            <v>78</v>
          </cell>
          <cell r="R239">
            <v>0</v>
          </cell>
          <cell r="S239">
            <v>0</v>
          </cell>
          <cell r="T239">
            <v>0</v>
          </cell>
          <cell r="U239">
            <v>0</v>
          </cell>
          <cell r="V239">
            <v>0</v>
          </cell>
          <cell r="W239">
            <v>0</v>
          </cell>
          <cell r="X239">
            <v>0</v>
          </cell>
          <cell r="Y239">
            <v>0</v>
          </cell>
          <cell r="Z239">
            <v>93</v>
          </cell>
          <cell r="AA239">
            <v>13.285714285714286</v>
          </cell>
          <cell r="AB239">
            <v>10.999999999999989</v>
          </cell>
          <cell r="AC239">
            <v>14.152173913043478</v>
          </cell>
          <cell r="AD239">
            <v>0</v>
          </cell>
          <cell r="AE239">
            <v>0</v>
          </cell>
          <cell r="AF239">
            <v>93</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1.1923076923076903</v>
          </cell>
          <cell r="AV239">
            <v>1.1923076923076903</v>
          </cell>
          <cell r="AW239">
            <v>0</v>
          </cell>
          <cell r="AX239">
            <v>0</v>
          </cell>
          <cell r="AY239">
            <v>0</v>
          </cell>
          <cell r="AZ239">
            <v>0</v>
          </cell>
          <cell r="BA239">
            <v>28.736842105263161</v>
          </cell>
          <cell r="BB239">
            <v>34.263157894736842</v>
          </cell>
          <cell r="BC239">
            <v>0</v>
          </cell>
          <cell r="BD239">
            <v>0</v>
          </cell>
          <cell r="BE239">
            <v>0</v>
          </cell>
          <cell r="BF239">
            <v>0</v>
          </cell>
          <cell r="BG239">
            <v>0</v>
          </cell>
          <cell r="BH239">
            <v>3.6999999999999855</v>
          </cell>
          <cell r="BI239">
            <v>0</v>
          </cell>
          <cell r="BJ239">
            <v>1.8425266317757001</v>
          </cell>
          <cell r="BK239">
            <v>0</v>
          </cell>
          <cell r="BL239">
            <v>0</v>
          </cell>
          <cell r="BM239">
            <v>1</v>
          </cell>
          <cell r="BN239">
            <v>0</v>
          </cell>
        </row>
        <row r="240">
          <cell r="A240">
            <v>325</v>
          </cell>
          <cell r="B240">
            <v>142595</v>
          </cell>
          <cell r="C240">
            <v>9353115</v>
          </cell>
          <cell r="D240" t="str">
            <v>Sproughton Church of England Primary School</v>
          </cell>
          <cell r="E240" t="str">
            <v>Primary</v>
          </cell>
          <cell r="F240" t="str">
            <v>Recoupment Academy</v>
          </cell>
          <cell r="G240">
            <v>1</v>
          </cell>
          <cell r="H240">
            <v>0</v>
          </cell>
          <cell r="I240">
            <v>0</v>
          </cell>
          <cell r="J240">
            <v>7</v>
          </cell>
          <cell r="K240">
            <v>0</v>
          </cell>
          <cell r="L240">
            <v>0</v>
          </cell>
          <cell r="M240">
            <v>0</v>
          </cell>
          <cell r="N240">
            <v>101</v>
          </cell>
          <cell r="O240">
            <v>101</v>
          </cell>
          <cell r="P240">
            <v>15</v>
          </cell>
          <cell r="Q240">
            <v>86</v>
          </cell>
          <cell r="R240">
            <v>0</v>
          </cell>
          <cell r="S240">
            <v>0</v>
          </cell>
          <cell r="T240">
            <v>0</v>
          </cell>
          <cell r="U240">
            <v>0</v>
          </cell>
          <cell r="V240">
            <v>0</v>
          </cell>
          <cell r="W240">
            <v>0</v>
          </cell>
          <cell r="X240">
            <v>0</v>
          </cell>
          <cell r="Y240">
            <v>0</v>
          </cell>
          <cell r="Z240">
            <v>101</v>
          </cell>
          <cell r="AA240">
            <v>14.428571428571429</v>
          </cell>
          <cell r="AB240">
            <v>4.9999999999999991</v>
          </cell>
          <cell r="AC240">
            <v>10.100000000000001</v>
          </cell>
          <cell r="AD240">
            <v>0</v>
          </cell>
          <cell r="AE240">
            <v>0</v>
          </cell>
          <cell r="AF240">
            <v>81</v>
          </cell>
          <cell r="AG240">
            <v>7.9999999999999991</v>
          </cell>
          <cell r="AH240">
            <v>6.9999999999999991</v>
          </cell>
          <cell r="AI240">
            <v>3</v>
          </cell>
          <cell r="AJ240">
            <v>1.9999999999999998</v>
          </cell>
          <cell r="AK240">
            <v>0</v>
          </cell>
          <cell r="AL240">
            <v>0</v>
          </cell>
          <cell r="AM240">
            <v>0</v>
          </cell>
          <cell r="AN240">
            <v>0</v>
          </cell>
          <cell r="AO240">
            <v>0</v>
          </cell>
          <cell r="AP240">
            <v>0</v>
          </cell>
          <cell r="AQ240">
            <v>0</v>
          </cell>
          <cell r="AR240">
            <v>0</v>
          </cell>
          <cell r="AS240">
            <v>0</v>
          </cell>
          <cell r="AT240">
            <v>1.1744186046511642</v>
          </cell>
          <cell r="AU240">
            <v>1.1744186046511642</v>
          </cell>
          <cell r="AV240">
            <v>1.1744186046511642</v>
          </cell>
          <cell r="AW240">
            <v>0</v>
          </cell>
          <cell r="AX240">
            <v>0</v>
          </cell>
          <cell r="AY240">
            <v>0</v>
          </cell>
          <cell r="AZ240">
            <v>0</v>
          </cell>
          <cell r="BA240">
            <v>23.270588235294149</v>
          </cell>
          <cell r="BB240">
            <v>27.32941176470592</v>
          </cell>
          <cell r="BC240">
            <v>0</v>
          </cell>
          <cell r="BD240">
            <v>0</v>
          </cell>
          <cell r="BE240">
            <v>0</v>
          </cell>
          <cell r="BF240">
            <v>0</v>
          </cell>
          <cell r="BG240">
            <v>0</v>
          </cell>
          <cell r="BH240">
            <v>0</v>
          </cell>
          <cell r="BI240">
            <v>0</v>
          </cell>
          <cell r="BJ240">
            <v>0.862283044</v>
          </cell>
          <cell r="BK240">
            <v>0</v>
          </cell>
          <cell r="BL240">
            <v>0</v>
          </cell>
          <cell r="BM240">
            <v>1</v>
          </cell>
          <cell r="BN240">
            <v>0</v>
          </cell>
        </row>
        <row r="241">
          <cell r="A241">
            <v>38</v>
          </cell>
          <cell r="B241">
            <v>143065</v>
          </cell>
          <cell r="C241">
            <v>9353116</v>
          </cell>
          <cell r="D241" t="str">
            <v>Gislingham Church of England Primary School</v>
          </cell>
          <cell r="E241" t="str">
            <v>Primary</v>
          </cell>
          <cell r="F241" t="str">
            <v>Recoupment Academy</v>
          </cell>
          <cell r="G241">
            <v>1</v>
          </cell>
          <cell r="H241">
            <v>0</v>
          </cell>
          <cell r="I241">
            <v>0</v>
          </cell>
          <cell r="J241">
            <v>7</v>
          </cell>
          <cell r="K241">
            <v>0</v>
          </cell>
          <cell r="L241">
            <v>0</v>
          </cell>
          <cell r="M241">
            <v>0</v>
          </cell>
          <cell r="N241">
            <v>133</v>
          </cell>
          <cell r="O241">
            <v>133</v>
          </cell>
          <cell r="P241">
            <v>14</v>
          </cell>
          <cell r="Q241">
            <v>119</v>
          </cell>
          <cell r="R241">
            <v>0</v>
          </cell>
          <cell r="S241">
            <v>0</v>
          </cell>
          <cell r="T241">
            <v>0</v>
          </cell>
          <cell r="U241">
            <v>0</v>
          </cell>
          <cell r="V241">
            <v>0</v>
          </cell>
          <cell r="W241">
            <v>0</v>
          </cell>
          <cell r="X241">
            <v>0</v>
          </cell>
          <cell r="Y241">
            <v>0</v>
          </cell>
          <cell r="Z241">
            <v>133</v>
          </cell>
          <cell r="AA241">
            <v>19</v>
          </cell>
          <cell r="AB241">
            <v>7.9999999999999964</v>
          </cell>
          <cell r="AC241">
            <v>15.959999999999999</v>
          </cell>
          <cell r="AD241">
            <v>0</v>
          </cell>
          <cell r="AE241">
            <v>0</v>
          </cell>
          <cell r="AF241">
            <v>133</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1.1176470588235288</v>
          </cell>
          <cell r="AU241">
            <v>1.1176470588235288</v>
          </cell>
          <cell r="AV241">
            <v>1.1176470588235288</v>
          </cell>
          <cell r="AW241">
            <v>0</v>
          </cell>
          <cell r="AX241">
            <v>0</v>
          </cell>
          <cell r="AY241">
            <v>0</v>
          </cell>
          <cell r="AZ241">
            <v>0</v>
          </cell>
          <cell r="BA241">
            <v>38.982758620689687</v>
          </cell>
          <cell r="BB241">
            <v>43.568965517241416</v>
          </cell>
          <cell r="BC241">
            <v>0</v>
          </cell>
          <cell r="BD241">
            <v>0</v>
          </cell>
          <cell r="BE241">
            <v>0</v>
          </cell>
          <cell r="BF241">
            <v>0</v>
          </cell>
          <cell r="BG241">
            <v>0</v>
          </cell>
          <cell r="BH241">
            <v>4.7000000000000464</v>
          </cell>
          <cell r="BI241">
            <v>0</v>
          </cell>
          <cell r="BJ241">
            <v>2.4410546750000002</v>
          </cell>
          <cell r="BK241">
            <v>0</v>
          </cell>
          <cell r="BL241">
            <v>1</v>
          </cell>
          <cell r="BM241">
            <v>1</v>
          </cell>
          <cell r="BN241">
            <v>0</v>
          </cell>
        </row>
        <row r="242">
          <cell r="A242">
            <v>240</v>
          </cell>
          <cell r="B242">
            <v>142597</v>
          </cell>
          <cell r="C242">
            <v>9353302</v>
          </cell>
          <cell r="D242" t="str">
            <v>St Mary's Church of England Primary School, Hadleigh</v>
          </cell>
          <cell r="E242" t="str">
            <v>Primary</v>
          </cell>
          <cell r="F242" t="str">
            <v>Recoupment Academy</v>
          </cell>
          <cell r="G242">
            <v>1</v>
          </cell>
          <cell r="H242">
            <v>0</v>
          </cell>
          <cell r="I242">
            <v>0</v>
          </cell>
          <cell r="J242">
            <v>7</v>
          </cell>
          <cell r="K242">
            <v>0</v>
          </cell>
          <cell r="L242">
            <v>0</v>
          </cell>
          <cell r="M242">
            <v>0</v>
          </cell>
          <cell r="N242">
            <v>201</v>
          </cell>
          <cell r="O242">
            <v>201</v>
          </cell>
          <cell r="P242">
            <v>31</v>
          </cell>
          <cell r="Q242">
            <v>170</v>
          </cell>
          <cell r="R242">
            <v>0</v>
          </cell>
          <cell r="S242">
            <v>0</v>
          </cell>
          <cell r="T242">
            <v>0</v>
          </cell>
          <cell r="U242">
            <v>0</v>
          </cell>
          <cell r="V242">
            <v>0</v>
          </cell>
          <cell r="W242">
            <v>0</v>
          </cell>
          <cell r="X242">
            <v>0</v>
          </cell>
          <cell r="Y242">
            <v>0</v>
          </cell>
          <cell r="Z242">
            <v>201</v>
          </cell>
          <cell r="AA242">
            <v>28.714285714285715</v>
          </cell>
          <cell r="AB242">
            <v>21.000000000000099</v>
          </cell>
          <cell r="AC242">
            <v>40.418478260869563</v>
          </cell>
          <cell r="AD242">
            <v>0</v>
          </cell>
          <cell r="AE242">
            <v>0</v>
          </cell>
          <cell r="AF242">
            <v>134.99999999999997</v>
          </cell>
          <cell r="AG242">
            <v>64.000000000000014</v>
          </cell>
          <cell r="AH242">
            <v>0</v>
          </cell>
          <cell r="AI242">
            <v>0</v>
          </cell>
          <cell r="AJ242">
            <v>0</v>
          </cell>
          <cell r="AK242">
            <v>2.0000000000000009</v>
          </cell>
          <cell r="AL242">
            <v>0</v>
          </cell>
          <cell r="AM242">
            <v>0</v>
          </cell>
          <cell r="AN242">
            <v>0</v>
          </cell>
          <cell r="AO242">
            <v>0</v>
          </cell>
          <cell r="AP242">
            <v>0</v>
          </cell>
          <cell r="AQ242">
            <v>0</v>
          </cell>
          <cell r="AR242">
            <v>0</v>
          </cell>
          <cell r="AS242">
            <v>0</v>
          </cell>
          <cell r="AT242">
            <v>2.3647058823529328</v>
          </cell>
          <cell r="AU242">
            <v>3.5470588235294098</v>
          </cell>
          <cell r="AV242">
            <v>4.729411764705886</v>
          </cell>
          <cell r="AW242">
            <v>0</v>
          </cell>
          <cell r="AX242">
            <v>0</v>
          </cell>
          <cell r="AY242">
            <v>0</v>
          </cell>
          <cell r="AZ242">
            <v>2.1847826086956523</v>
          </cell>
          <cell r="BA242">
            <v>58.805031446540951</v>
          </cell>
          <cell r="BB242">
            <v>69.528301886792534</v>
          </cell>
          <cell r="BC242">
            <v>0</v>
          </cell>
          <cell r="BD242">
            <v>0</v>
          </cell>
          <cell r="BE242">
            <v>0</v>
          </cell>
          <cell r="BF242">
            <v>0</v>
          </cell>
          <cell r="BG242">
            <v>0</v>
          </cell>
          <cell r="BH242">
            <v>9.9000000000000856</v>
          </cell>
          <cell r="BI242">
            <v>0</v>
          </cell>
          <cell r="BJ242">
            <v>0.416657891103203</v>
          </cell>
          <cell r="BK242">
            <v>0</v>
          </cell>
          <cell r="BL242">
            <v>0</v>
          </cell>
          <cell r="BM242">
            <v>1</v>
          </cell>
          <cell r="BN242">
            <v>0</v>
          </cell>
        </row>
        <row r="243">
          <cell r="A243">
            <v>437</v>
          </cell>
          <cell r="B243">
            <v>139149</v>
          </cell>
          <cell r="C243">
            <v>9353312</v>
          </cell>
          <cell r="D243" t="str">
            <v>Elveden Church of England Primary Academy</v>
          </cell>
          <cell r="E243" t="str">
            <v>Primary</v>
          </cell>
          <cell r="F243" t="str">
            <v>Recoupment Academy</v>
          </cell>
          <cell r="G243">
            <v>1</v>
          </cell>
          <cell r="H243">
            <v>0</v>
          </cell>
          <cell r="I243">
            <v>0</v>
          </cell>
          <cell r="J243">
            <v>7</v>
          </cell>
          <cell r="K243">
            <v>0</v>
          </cell>
          <cell r="L243">
            <v>0</v>
          </cell>
          <cell r="M243">
            <v>0</v>
          </cell>
          <cell r="N243">
            <v>84</v>
          </cell>
          <cell r="O243">
            <v>84</v>
          </cell>
          <cell r="P243">
            <v>12</v>
          </cell>
          <cell r="Q243">
            <v>72</v>
          </cell>
          <cell r="R243">
            <v>0</v>
          </cell>
          <cell r="S243">
            <v>0</v>
          </cell>
          <cell r="T243">
            <v>0</v>
          </cell>
          <cell r="U243">
            <v>0</v>
          </cell>
          <cell r="V243">
            <v>0</v>
          </cell>
          <cell r="W243">
            <v>0</v>
          </cell>
          <cell r="X243">
            <v>0</v>
          </cell>
          <cell r="Y243">
            <v>0</v>
          </cell>
          <cell r="Z243">
            <v>84</v>
          </cell>
          <cell r="AA243">
            <v>12</v>
          </cell>
          <cell r="AB243">
            <v>6.9999999999999973</v>
          </cell>
          <cell r="AC243">
            <v>12.144578313253012</v>
          </cell>
          <cell r="AD243">
            <v>0</v>
          </cell>
          <cell r="AE243">
            <v>0</v>
          </cell>
          <cell r="AF243">
            <v>65.000000000000014</v>
          </cell>
          <cell r="AG243">
            <v>0.99999999999999967</v>
          </cell>
          <cell r="AH243">
            <v>7.9999999999999973</v>
          </cell>
          <cell r="AI243">
            <v>7.9999999999999973</v>
          </cell>
          <cell r="AJ243">
            <v>0</v>
          </cell>
          <cell r="AK243">
            <v>1.9999999999999993</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18.514285714285705</v>
          </cell>
          <cell r="BB243">
            <v>21.599999999999987</v>
          </cell>
          <cell r="BC243">
            <v>0</v>
          </cell>
          <cell r="BD243">
            <v>0</v>
          </cell>
          <cell r="BE243">
            <v>0</v>
          </cell>
          <cell r="BF243">
            <v>0</v>
          </cell>
          <cell r="BG243">
            <v>0</v>
          </cell>
          <cell r="BH243">
            <v>0</v>
          </cell>
          <cell r="BI243">
            <v>0</v>
          </cell>
          <cell r="BJ243">
            <v>3.3307254350000002</v>
          </cell>
          <cell r="BK243">
            <v>0</v>
          </cell>
          <cell r="BL243">
            <v>1</v>
          </cell>
          <cell r="BM243">
            <v>1</v>
          </cell>
          <cell r="BN243">
            <v>0</v>
          </cell>
        </row>
        <row r="244">
          <cell r="A244">
            <v>472</v>
          </cell>
          <cell r="B244">
            <v>137419</v>
          </cell>
          <cell r="C244">
            <v>9353314</v>
          </cell>
          <cell r="D244" t="str">
            <v>St Mary's Church of England Academy</v>
          </cell>
          <cell r="E244" t="str">
            <v>Primary</v>
          </cell>
          <cell r="F244" t="str">
            <v>Recoupment Academy</v>
          </cell>
          <cell r="G244">
            <v>1</v>
          </cell>
          <cell r="H244">
            <v>0</v>
          </cell>
          <cell r="I244">
            <v>0</v>
          </cell>
          <cell r="J244">
            <v>7</v>
          </cell>
          <cell r="K244">
            <v>0</v>
          </cell>
          <cell r="L244">
            <v>0</v>
          </cell>
          <cell r="M244">
            <v>0</v>
          </cell>
          <cell r="N244">
            <v>416</v>
          </cell>
          <cell r="O244">
            <v>416</v>
          </cell>
          <cell r="P244">
            <v>60</v>
          </cell>
          <cell r="Q244">
            <v>356</v>
          </cell>
          <cell r="R244">
            <v>0</v>
          </cell>
          <cell r="S244">
            <v>0</v>
          </cell>
          <cell r="T244">
            <v>0</v>
          </cell>
          <cell r="U244">
            <v>0</v>
          </cell>
          <cell r="V244">
            <v>0</v>
          </cell>
          <cell r="W244">
            <v>0</v>
          </cell>
          <cell r="X244">
            <v>0</v>
          </cell>
          <cell r="Y244">
            <v>0</v>
          </cell>
          <cell r="Z244">
            <v>416</v>
          </cell>
          <cell r="AA244">
            <v>59.428571428571431</v>
          </cell>
          <cell r="AB244">
            <v>40.000000000000021</v>
          </cell>
          <cell r="AC244">
            <v>79.190361445783125</v>
          </cell>
          <cell r="AD244">
            <v>0</v>
          </cell>
          <cell r="AE244">
            <v>0</v>
          </cell>
          <cell r="AF244">
            <v>372.7922705314009</v>
          </cell>
          <cell r="AG244">
            <v>0</v>
          </cell>
          <cell r="AH244">
            <v>0</v>
          </cell>
          <cell r="AI244">
            <v>43.207729468599069</v>
          </cell>
          <cell r="AJ244">
            <v>0</v>
          </cell>
          <cell r="AK244">
            <v>0</v>
          </cell>
          <cell r="AL244">
            <v>0</v>
          </cell>
          <cell r="AM244">
            <v>0</v>
          </cell>
          <cell r="AN244">
            <v>0</v>
          </cell>
          <cell r="AO244">
            <v>0</v>
          </cell>
          <cell r="AP244">
            <v>0</v>
          </cell>
          <cell r="AQ244">
            <v>0</v>
          </cell>
          <cell r="AR244">
            <v>0</v>
          </cell>
          <cell r="AS244">
            <v>0</v>
          </cell>
          <cell r="AT244">
            <v>3.5056179775280891</v>
          </cell>
          <cell r="AU244">
            <v>12.853932584269669</v>
          </cell>
          <cell r="AV244">
            <v>14.022471910112348</v>
          </cell>
          <cell r="AW244">
            <v>0</v>
          </cell>
          <cell r="AX244">
            <v>0</v>
          </cell>
          <cell r="AY244">
            <v>0</v>
          </cell>
          <cell r="AZ244">
            <v>4.0096385542168678</v>
          </cell>
          <cell r="BA244">
            <v>140.55331412103754</v>
          </cell>
          <cell r="BB244">
            <v>164.24207492795398</v>
          </cell>
          <cell r="BC244">
            <v>0</v>
          </cell>
          <cell r="BD244">
            <v>0</v>
          </cell>
          <cell r="BE244">
            <v>0</v>
          </cell>
          <cell r="BF244">
            <v>0</v>
          </cell>
          <cell r="BG244">
            <v>0</v>
          </cell>
          <cell r="BH244">
            <v>0</v>
          </cell>
          <cell r="BI244">
            <v>0</v>
          </cell>
          <cell r="BJ244">
            <v>0.77132771940532097</v>
          </cell>
          <cell r="BK244">
            <v>0</v>
          </cell>
          <cell r="BL244">
            <v>0</v>
          </cell>
          <cell r="BM244">
            <v>1</v>
          </cell>
          <cell r="BN244">
            <v>0</v>
          </cell>
        </row>
        <row r="245">
          <cell r="A245">
            <v>487</v>
          </cell>
          <cell r="B245">
            <v>139448</v>
          </cell>
          <cell r="C245">
            <v>9353318</v>
          </cell>
          <cell r="D245" t="str">
            <v>St Louis Catholic Academy</v>
          </cell>
          <cell r="E245" t="str">
            <v>Primary</v>
          </cell>
          <cell r="F245" t="str">
            <v>Recoupment Academy</v>
          </cell>
          <cell r="G245">
            <v>1</v>
          </cell>
          <cell r="H245">
            <v>0</v>
          </cell>
          <cell r="I245">
            <v>0</v>
          </cell>
          <cell r="J245">
            <v>7</v>
          </cell>
          <cell r="K245">
            <v>0</v>
          </cell>
          <cell r="L245">
            <v>0</v>
          </cell>
          <cell r="M245">
            <v>0</v>
          </cell>
          <cell r="N245">
            <v>309</v>
          </cell>
          <cell r="O245">
            <v>309</v>
          </cell>
          <cell r="P245">
            <v>45</v>
          </cell>
          <cell r="Q245">
            <v>264</v>
          </cell>
          <cell r="R245">
            <v>0</v>
          </cell>
          <cell r="S245">
            <v>0</v>
          </cell>
          <cell r="T245">
            <v>0</v>
          </cell>
          <cell r="U245">
            <v>0</v>
          </cell>
          <cell r="V245">
            <v>0</v>
          </cell>
          <cell r="W245">
            <v>0</v>
          </cell>
          <cell r="X245">
            <v>0</v>
          </cell>
          <cell r="Y245">
            <v>0</v>
          </cell>
          <cell r="Z245">
            <v>309</v>
          </cell>
          <cell r="AA245">
            <v>44.142857142857146</v>
          </cell>
          <cell r="AB245">
            <v>19.999999999999989</v>
          </cell>
          <cell r="AC245">
            <v>33.458598726114651</v>
          </cell>
          <cell r="AD245">
            <v>0</v>
          </cell>
          <cell r="AE245">
            <v>0</v>
          </cell>
          <cell r="AF245">
            <v>251.00000000000009</v>
          </cell>
          <cell r="AG245">
            <v>57.000000000000085</v>
          </cell>
          <cell r="AH245">
            <v>1.0000000000000009</v>
          </cell>
          <cell r="AI245">
            <v>0</v>
          </cell>
          <cell r="AJ245">
            <v>0</v>
          </cell>
          <cell r="AK245">
            <v>0</v>
          </cell>
          <cell r="AL245">
            <v>0</v>
          </cell>
          <cell r="AM245">
            <v>0</v>
          </cell>
          <cell r="AN245">
            <v>0</v>
          </cell>
          <cell r="AO245">
            <v>0</v>
          </cell>
          <cell r="AP245">
            <v>0</v>
          </cell>
          <cell r="AQ245">
            <v>0</v>
          </cell>
          <cell r="AR245">
            <v>0</v>
          </cell>
          <cell r="AS245">
            <v>0</v>
          </cell>
          <cell r="AT245">
            <v>15.215909090909078</v>
          </cell>
          <cell r="AU245">
            <v>30.431818181818183</v>
          </cell>
          <cell r="AV245">
            <v>43.306818181818137</v>
          </cell>
          <cell r="AW245">
            <v>0</v>
          </cell>
          <cell r="AX245">
            <v>0</v>
          </cell>
          <cell r="AY245">
            <v>0</v>
          </cell>
          <cell r="AZ245">
            <v>0</v>
          </cell>
          <cell r="BA245">
            <v>78.992125984251999</v>
          </cell>
          <cell r="BB245">
            <v>92.456692913385865</v>
          </cell>
          <cell r="BC245">
            <v>0</v>
          </cell>
          <cell r="BD245">
            <v>0</v>
          </cell>
          <cell r="BE245">
            <v>0</v>
          </cell>
          <cell r="BF245">
            <v>0</v>
          </cell>
          <cell r="BG245">
            <v>0</v>
          </cell>
          <cell r="BH245">
            <v>0</v>
          </cell>
          <cell r="BI245">
            <v>0</v>
          </cell>
          <cell r="BJ245">
            <v>0.51984753021276597</v>
          </cell>
          <cell r="BK245">
            <v>0</v>
          </cell>
          <cell r="BL245">
            <v>0</v>
          </cell>
          <cell r="BM245">
            <v>1</v>
          </cell>
          <cell r="BN245">
            <v>0</v>
          </cell>
        </row>
        <row r="246">
          <cell r="A246">
            <v>455</v>
          </cell>
          <cell r="B246">
            <v>143624</v>
          </cell>
          <cell r="C246">
            <v>9353320</v>
          </cell>
          <cell r="D246" t="str">
            <v>St Felix Roman Catholic Primary School, Haverhill</v>
          </cell>
          <cell r="E246" t="str">
            <v>Primary</v>
          </cell>
          <cell r="F246" t="str">
            <v>Recoupment Academy</v>
          </cell>
          <cell r="G246">
            <v>1</v>
          </cell>
          <cell r="H246">
            <v>0</v>
          </cell>
          <cell r="I246">
            <v>0</v>
          </cell>
          <cell r="J246">
            <v>7</v>
          </cell>
          <cell r="K246">
            <v>0</v>
          </cell>
          <cell r="L246">
            <v>0</v>
          </cell>
          <cell r="M246">
            <v>0</v>
          </cell>
          <cell r="N246">
            <v>278</v>
          </cell>
          <cell r="O246">
            <v>278</v>
          </cell>
          <cell r="P246">
            <v>21</v>
          </cell>
          <cell r="Q246">
            <v>257</v>
          </cell>
          <cell r="R246">
            <v>0</v>
          </cell>
          <cell r="S246">
            <v>0</v>
          </cell>
          <cell r="T246">
            <v>0</v>
          </cell>
          <cell r="U246">
            <v>0</v>
          </cell>
          <cell r="V246">
            <v>0</v>
          </cell>
          <cell r="W246">
            <v>0</v>
          </cell>
          <cell r="X246">
            <v>0</v>
          </cell>
          <cell r="Y246">
            <v>0</v>
          </cell>
          <cell r="Z246">
            <v>278</v>
          </cell>
          <cell r="AA246">
            <v>39.714285714285715</v>
          </cell>
          <cell r="AB246">
            <v>13.000000000000014</v>
          </cell>
          <cell r="AC246">
            <v>22.240000000000002</v>
          </cell>
          <cell r="AD246">
            <v>0</v>
          </cell>
          <cell r="AE246">
            <v>0</v>
          </cell>
          <cell r="AF246">
            <v>207.49275362318843</v>
          </cell>
          <cell r="AG246">
            <v>38.275362318840621</v>
          </cell>
          <cell r="AH246">
            <v>32.231884057970944</v>
          </cell>
          <cell r="AI246">
            <v>0</v>
          </cell>
          <cell r="AJ246">
            <v>0</v>
          </cell>
          <cell r="AK246">
            <v>0</v>
          </cell>
          <cell r="AL246">
            <v>0</v>
          </cell>
          <cell r="AM246">
            <v>0</v>
          </cell>
          <cell r="AN246">
            <v>0</v>
          </cell>
          <cell r="AO246">
            <v>0</v>
          </cell>
          <cell r="AP246">
            <v>0</v>
          </cell>
          <cell r="AQ246">
            <v>0</v>
          </cell>
          <cell r="AR246">
            <v>0</v>
          </cell>
          <cell r="AS246">
            <v>0</v>
          </cell>
          <cell r="AT246">
            <v>17.307392996108948</v>
          </cell>
          <cell r="AU246">
            <v>44.350194552529153</v>
          </cell>
          <cell r="AV246">
            <v>61.657587548637999</v>
          </cell>
          <cell r="AW246">
            <v>0</v>
          </cell>
          <cell r="AX246">
            <v>0</v>
          </cell>
          <cell r="AY246">
            <v>0</v>
          </cell>
          <cell r="AZ246">
            <v>0.92666666666666675</v>
          </cell>
          <cell r="BA246">
            <v>89.079681274900381</v>
          </cell>
          <cell r="BB246">
            <v>96.358565737051762</v>
          </cell>
          <cell r="BC246">
            <v>0</v>
          </cell>
          <cell r="BD246">
            <v>0</v>
          </cell>
          <cell r="BE246">
            <v>0</v>
          </cell>
          <cell r="BF246">
            <v>0</v>
          </cell>
          <cell r="BG246">
            <v>0</v>
          </cell>
          <cell r="BH246">
            <v>0</v>
          </cell>
          <cell r="BI246">
            <v>0</v>
          </cell>
          <cell r="BJ246">
            <v>0.38809388751773</v>
          </cell>
          <cell r="BK246">
            <v>0</v>
          </cell>
          <cell r="BL246">
            <v>0</v>
          </cell>
          <cell r="BM246">
            <v>1</v>
          </cell>
          <cell r="BN246">
            <v>0</v>
          </cell>
        </row>
        <row r="247">
          <cell r="A247">
            <v>31</v>
          </cell>
          <cell r="B247">
            <v>145692</v>
          </cell>
          <cell r="C247">
            <v>9353323</v>
          </cell>
          <cell r="D247" t="str">
            <v>St Peter and St Paul Church of England Primary School, Eye</v>
          </cell>
          <cell r="E247" t="str">
            <v>Primary</v>
          </cell>
          <cell r="F247" t="str">
            <v>Recoupment Academy</v>
          </cell>
          <cell r="G247">
            <v>1</v>
          </cell>
          <cell r="H247">
            <v>0</v>
          </cell>
          <cell r="I247">
            <v>0</v>
          </cell>
          <cell r="J247">
            <v>7</v>
          </cell>
          <cell r="K247">
            <v>0</v>
          </cell>
          <cell r="L247">
            <v>0</v>
          </cell>
          <cell r="M247">
            <v>0</v>
          </cell>
          <cell r="N247">
            <v>193</v>
          </cell>
          <cell r="O247">
            <v>193</v>
          </cell>
          <cell r="P247">
            <v>20</v>
          </cell>
          <cell r="Q247">
            <v>173</v>
          </cell>
          <cell r="R247">
            <v>0</v>
          </cell>
          <cell r="S247">
            <v>0</v>
          </cell>
          <cell r="T247">
            <v>0</v>
          </cell>
          <cell r="U247">
            <v>0</v>
          </cell>
          <cell r="V247">
            <v>0</v>
          </cell>
          <cell r="W247">
            <v>0</v>
          </cell>
          <cell r="X247">
            <v>0</v>
          </cell>
          <cell r="Y247">
            <v>0</v>
          </cell>
          <cell r="Z247">
            <v>193</v>
          </cell>
          <cell r="AA247">
            <v>27.571428571428573</v>
          </cell>
          <cell r="AB247">
            <v>17.999999999999996</v>
          </cell>
          <cell r="AC247">
            <v>32.166666666666664</v>
          </cell>
          <cell r="AD247">
            <v>0</v>
          </cell>
          <cell r="AE247">
            <v>0</v>
          </cell>
          <cell r="AF247">
            <v>186.00000000000009</v>
          </cell>
          <cell r="AG247">
            <v>5.9999999999999991</v>
          </cell>
          <cell r="AH247">
            <v>0</v>
          </cell>
          <cell r="AI247">
            <v>1.0000000000000004</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41.190476190476176</v>
          </cell>
          <cell r="BB247">
            <v>45.952380952380935</v>
          </cell>
          <cell r="BC247">
            <v>0</v>
          </cell>
          <cell r="BD247">
            <v>0</v>
          </cell>
          <cell r="BE247">
            <v>0</v>
          </cell>
          <cell r="BF247">
            <v>0</v>
          </cell>
          <cell r="BG247">
            <v>0</v>
          </cell>
          <cell r="BH247">
            <v>0.69999999999993068</v>
          </cell>
          <cell r="BI247">
            <v>0</v>
          </cell>
          <cell r="BJ247">
            <v>2.20076931069182</v>
          </cell>
          <cell r="BK247">
            <v>0</v>
          </cell>
          <cell r="BL247">
            <v>0</v>
          </cell>
          <cell r="BM247">
            <v>1</v>
          </cell>
          <cell r="BN247">
            <v>0</v>
          </cell>
        </row>
        <row r="248">
          <cell r="A248">
            <v>344</v>
          </cell>
          <cell r="B248">
            <v>142598</v>
          </cell>
          <cell r="C248">
            <v>9353328</v>
          </cell>
          <cell r="D248" t="str">
            <v>St Mary's Church of England Primary School, Woodbridge</v>
          </cell>
          <cell r="E248" t="str">
            <v>Primary</v>
          </cell>
          <cell r="F248" t="str">
            <v>Recoupment Academy</v>
          </cell>
          <cell r="G248">
            <v>1</v>
          </cell>
          <cell r="H248">
            <v>0</v>
          </cell>
          <cell r="I248">
            <v>0</v>
          </cell>
          <cell r="J248">
            <v>7</v>
          </cell>
          <cell r="K248">
            <v>0</v>
          </cell>
          <cell r="L248">
            <v>0</v>
          </cell>
          <cell r="M248">
            <v>0</v>
          </cell>
          <cell r="N248">
            <v>193</v>
          </cell>
          <cell r="O248">
            <v>193</v>
          </cell>
          <cell r="P248">
            <v>13</v>
          </cell>
          <cell r="Q248">
            <v>180</v>
          </cell>
          <cell r="R248">
            <v>0</v>
          </cell>
          <cell r="S248">
            <v>0</v>
          </cell>
          <cell r="T248">
            <v>0</v>
          </cell>
          <cell r="U248">
            <v>0</v>
          </cell>
          <cell r="V248">
            <v>0</v>
          </cell>
          <cell r="W248">
            <v>0</v>
          </cell>
          <cell r="X248">
            <v>0</v>
          </cell>
          <cell r="Y248">
            <v>0</v>
          </cell>
          <cell r="Z248">
            <v>193</v>
          </cell>
          <cell r="AA248">
            <v>27.571428571428573</v>
          </cell>
          <cell r="AB248">
            <v>7.0000000000000062</v>
          </cell>
          <cell r="AC248">
            <v>14.990291262135921</v>
          </cell>
          <cell r="AD248">
            <v>0</v>
          </cell>
          <cell r="AE248">
            <v>0</v>
          </cell>
          <cell r="AF248">
            <v>165</v>
          </cell>
          <cell r="AG248">
            <v>27.000000000000036</v>
          </cell>
          <cell r="AH248">
            <v>0</v>
          </cell>
          <cell r="AI248">
            <v>1.0000000000000004</v>
          </cell>
          <cell r="AJ248">
            <v>0</v>
          </cell>
          <cell r="AK248">
            <v>0</v>
          </cell>
          <cell r="AL248">
            <v>0</v>
          </cell>
          <cell r="AM248">
            <v>0</v>
          </cell>
          <cell r="AN248">
            <v>0</v>
          </cell>
          <cell r="AO248">
            <v>0</v>
          </cell>
          <cell r="AP248">
            <v>0</v>
          </cell>
          <cell r="AQ248">
            <v>0</v>
          </cell>
          <cell r="AR248">
            <v>0</v>
          </cell>
          <cell r="AS248">
            <v>0</v>
          </cell>
          <cell r="AT248">
            <v>0</v>
          </cell>
          <cell r="AU248">
            <v>2.1444444444444422</v>
          </cell>
          <cell r="AV248">
            <v>4.2888888888888843</v>
          </cell>
          <cell r="AW248">
            <v>0</v>
          </cell>
          <cell r="AX248">
            <v>0</v>
          </cell>
          <cell r="AY248">
            <v>0</v>
          </cell>
          <cell r="AZ248">
            <v>0</v>
          </cell>
          <cell r="BA248">
            <v>43.728813559322099</v>
          </cell>
          <cell r="BB248">
            <v>46.887005649717587</v>
          </cell>
          <cell r="BC248">
            <v>0</v>
          </cell>
          <cell r="BD248">
            <v>0</v>
          </cell>
          <cell r="BE248">
            <v>0</v>
          </cell>
          <cell r="BF248">
            <v>0</v>
          </cell>
          <cell r="BG248">
            <v>0</v>
          </cell>
          <cell r="BH248">
            <v>0</v>
          </cell>
          <cell r="BI248">
            <v>0</v>
          </cell>
          <cell r="BJ248">
            <v>0.60090321420765003</v>
          </cell>
          <cell r="BK248">
            <v>0</v>
          </cell>
          <cell r="BL248">
            <v>0</v>
          </cell>
          <cell r="BM248">
            <v>1</v>
          </cell>
          <cell r="BN248">
            <v>0</v>
          </cell>
        </row>
        <row r="249">
          <cell r="A249">
            <v>56</v>
          </cell>
          <cell r="B249">
            <v>145693</v>
          </cell>
          <cell r="C249">
            <v>9353331</v>
          </cell>
          <cell r="D249" t="str">
            <v>All Saints Church of England Primary School, Laxfield</v>
          </cell>
          <cell r="E249" t="str">
            <v>Primary</v>
          </cell>
          <cell r="F249" t="str">
            <v>Recoupment Academy</v>
          </cell>
          <cell r="G249">
            <v>1</v>
          </cell>
          <cell r="H249">
            <v>0</v>
          </cell>
          <cell r="I249">
            <v>0</v>
          </cell>
          <cell r="J249">
            <v>7</v>
          </cell>
          <cell r="K249">
            <v>0</v>
          </cell>
          <cell r="L249">
            <v>0</v>
          </cell>
          <cell r="M249">
            <v>0</v>
          </cell>
          <cell r="N249">
            <v>118</v>
          </cell>
          <cell r="O249">
            <v>118</v>
          </cell>
          <cell r="P249">
            <v>21</v>
          </cell>
          <cell r="Q249">
            <v>97</v>
          </cell>
          <cell r="R249">
            <v>0</v>
          </cell>
          <cell r="S249">
            <v>0</v>
          </cell>
          <cell r="T249">
            <v>0</v>
          </cell>
          <cell r="U249">
            <v>0</v>
          </cell>
          <cell r="V249">
            <v>0</v>
          </cell>
          <cell r="W249">
            <v>0</v>
          </cell>
          <cell r="X249">
            <v>0</v>
          </cell>
          <cell r="Y249">
            <v>0</v>
          </cell>
          <cell r="Z249">
            <v>118</v>
          </cell>
          <cell r="AA249">
            <v>16.857142857142858</v>
          </cell>
          <cell r="AB249">
            <v>5.9999999999999947</v>
          </cell>
          <cell r="AC249">
            <v>12.851485148514852</v>
          </cell>
          <cell r="AD249">
            <v>0</v>
          </cell>
          <cell r="AE249">
            <v>0</v>
          </cell>
          <cell r="AF249">
            <v>115.99999999999999</v>
          </cell>
          <cell r="AG249">
            <v>1</v>
          </cell>
          <cell r="AH249">
            <v>0</v>
          </cell>
          <cell r="AI249">
            <v>0</v>
          </cell>
          <cell r="AJ249">
            <v>1</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3.504950495049505</v>
          </cell>
          <cell r="BA249">
            <v>31.290322580645128</v>
          </cell>
          <cell r="BB249">
            <v>38.064516129032221</v>
          </cell>
          <cell r="BC249">
            <v>0</v>
          </cell>
          <cell r="BD249">
            <v>0</v>
          </cell>
          <cell r="BE249">
            <v>0</v>
          </cell>
          <cell r="BF249">
            <v>0</v>
          </cell>
          <cell r="BG249">
            <v>0</v>
          </cell>
          <cell r="BH249">
            <v>9.1999999999999691</v>
          </cell>
          <cell r="BI249">
            <v>0</v>
          </cell>
          <cell r="BJ249">
            <v>3.2574880814814802</v>
          </cell>
          <cell r="BK249">
            <v>0</v>
          </cell>
          <cell r="BL249">
            <v>1</v>
          </cell>
          <cell r="BM249">
            <v>1</v>
          </cell>
          <cell r="BN249">
            <v>0</v>
          </cell>
        </row>
        <row r="250">
          <cell r="A250">
            <v>72</v>
          </cell>
          <cell r="B250">
            <v>142806</v>
          </cell>
          <cell r="C250">
            <v>9353335</v>
          </cell>
          <cell r="D250" t="str">
            <v>St Mary's Roman Catholic Primary School</v>
          </cell>
          <cell r="E250" t="str">
            <v>Primary</v>
          </cell>
          <cell r="F250" t="str">
            <v>Recoupment Academy</v>
          </cell>
          <cell r="G250">
            <v>1</v>
          </cell>
          <cell r="H250">
            <v>0</v>
          </cell>
          <cell r="I250">
            <v>0</v>
          </cell>
          <cell r="J250">
            <v>7</v>
          </cell>
          <cell r="K250">
            <v>0</v>
          </cell>
          <cell r="L250">
            <v>0</v>
          </cell>
          <cell r="M250">
            <v>0</v>
          </cell>
          <cell r="N250">
            <v>207</v>
          </cell>
          <cell r="O250">
            <v>207</v>
          </cell>
          <cell r="P250">
            <v>30</v>
          </cell>
          <cell r="Q250">
            <v>177</v>
          </cell>
          <cell r="R250">
            <v>0</v>
          </cell>
          <cell r="S250">
            <v>0</v>
          </cell>
          <cell r="T250">
            <v>0</v>
          </cell>
          <cell r="U250">
            <v>0</v>
          </cell>
          <cell r="V250">
            <v>0</v>
          </cell>
          <cell r="W250">
            <v>0</v>
          </cell>
          <cell r="X250">
            <v>0</v>
          </cell>
          <cell r="Y250">
            <v>0</v>
          </cell>
          <cell r="Z250">
            <v>207</v>
          </cell>
          <cell r="AA250">
            <v>29.571428571428573</v>
          </cell>
          <cell r="AB250">
            <v>28.000000000000043</v>
          </cell>
          <cell r="AC250">
            <v>35.317535545023702</v>
          </cell>
          <cell r="AD250">
            <v>0</v>
          </cell>
          <cell r="AE250">
            <v>0</v>
          </cell>
          <cell r="AF250">
            <v>69.999999999999915</v>
          </cell>
          <cell r="AG250">
            <v>61.999999999999922</v>
          </cell>
          <cell r="AH250">
            <v>24.999999999999922</v>
          </cell>
          <cell r="AI250">
            <v>14.999999999999995</v>
          </cell>
          <cell r="AJ250">
            <v>8.9999999999999964</v>
          </cell>
          <cell r="AK250">
            <v>14.000000000000002</v>
          </cell>
          <cell r="AL250">
            <v>11.999999999999996</v>
          </cell>
          <cell r="AM250">
            <v>0</v>
          </cell>
          <cell r="AN250">
            <v>0</v>
          </cell>
          <cell r="AO250">
            <v>0</v>
          </cell>
          <cell r="AP250">
            <v>0</v>
          </cell>
          <cell r="AQ250">
            <v>0</v>
          </cell>
          <cell r="AR250">
            <v>0</v>
          </cell>
          <cell r="AS250">
            <v>0</v>
          </cell>
          <cell r="AT250">
            <v>3.5895953757225336</v>
          </cell>
          <cell r="AU250">
            <v>10.768786127167623</v>
          </cell>
          <cell r="AV250">
            <v>16.751445086705207</v>
          </cell>
          <cell r="AW250">
            <v>0</v>
          </cell>
          <cell r="AX250">
            <v>0</v>
          </cell>
          <cell r="AY250">
            <v>0</v>
          </cell>
          <cell r="AZ250">
            <v>0.98104265402843605</v>
          </cell>
          <cell r="BA250">
            <v>59.335227272727316</v>
          </cell>
          <cell r="BB250">
            <v>69.39204545454551</v>
          </cell>
          <cell r="BC250">
            <v>0</v>
          </cell>
          <cell r="BD250">
            <v>0</v>
          </cell>
          <cell r="BE250">
            <v>0</v>
          </cell>
          <cell r="BF250">
            <v>0</v>
          </cell>
          <cell r="BG250">
            <v>0</v>
          </cell>
          <cell r="BH250">
            <v>0</v>
          </cell>
          <cell r="BI250">
            <v>0</v>
          </cell>
          <cell r="BJ250">
            <v>0.40283642551724103</v>
          </cell>
          <cell r="BK250">
            <v>0</v>
          </cell>
          <cell r="BL250">
            <v>0</v>
          </cell>
          <cell r="BM250">
            <v>1</v>
          </cell>
          <cell r="BN250">
            <v>0</v>
          </cell>
        </row>
        <row r="251">
          <cell r="A251">
            <v>289</v>
          </cell>
          <cell r="B251">
            <v>145382</v>
          </cell>
          <cell r="C251">
            <v>9353340</v>
          </cell>
          <cell r="D251" t="str">
            <v>St Mary's Catholic Primary School, Ipswich</v>
          </cell>
          <cell r="E251" t="str">
            <v>Primary</v>
          </cell>
          <cell r="F251" t="str">
            <v>Recoupment Academy</v>
          </cell>
          <cell r="G251">
            <v>1</v>
          </cell>
          <cell r="H251">
            <v>0</v>
          </cell>
          <cell r="I251">
            <v>0</v>
          </cell>
          <cell r="J251">
            <v>7</v>
          </cell>
          <cell r="K251">
            <v>0</v>
          </cell>
          <cell r="L251">
            <v>0</v>
          </cell>
          <cell r="M251">
            <v>0</v>
          </cell>
          <cell r="N251">
            <v>213</v>
          </cell>
          <cell r="O251">
            <v>213</v>
          </cell>
          <cell r="P251">
            <v>30</v>
          </cell>
          <cell r="Q251">
            <v>183</v>
          </cell>
          <cell r="R251">
            <v>0</v>
          </cell>
          <cell r="S251">
            <v>0</v>
          </cell>
          <cell r="T251">
            <v>0</v>
          </cell>
          <cell r="U251">
            <v>0</v>
          </cell>
          <cell r="V251">
            <v>0</v>
          </cell>
          <cell r="W251">
            <v>0</v>
          </cell>
          <cell r="X251">
            <v>0</v>
          </cell>
          <cell r="Y251">
            <v>0</v>
          </cell>
          <cell r="Z251">
            <v>213</v>
          </cell>
          <cell r="AA251">
            <v>30.428571428571427</v>
          </cell>
          <cell r="AB251">
            <v>9.9999999999999929</v>
          </cell>
          <cell r="AC251">
            <v>16.151658767772513</v>
          </cell>
          <cell r="AD251">
            <v>0</v>
          </cell>
          <cell r="AE251">
            <v>0</v>
          </cell>
          <cell r="AF251">
            <v>177.00000000000006</v>
          </cell>
          <cell r="AG251">
            <v>13.999999999999993</v>
          </cell>
          <cell r="AH251">
            <v>6.9999999999999964</v>
          </cell>
          <cell r="AI251">
            <v>5.0000000000000062</v>
          </cell>
          <cell r="AJ251">
            <v>9.0000000000000071</v>
          </cell>
          <cell r="AK251">
            <v>0</v>
          </cell>
          <cell r="AL251">
            <v>0.99999999999999933</v>
          </cell>
          <cell r="AM251">
            <v>0</v>
          </cell>
          <cell r="AN251">
            <v>0</v>
          </cell>
          <cell r="AO251">
            <v>0</v>
          </cell>
          <cell r="AP251">
            <v>0</v>
          </cell>
          <cell r="AQ251">
            <v>0</v>
          </cell>
          <cell r="AR251">
            <v>0</v>
          </cell>
          <cell r="AS251">
            <v>0</v>
          </cell>
          <cell r="AT251">
            <v>16.295081967213125</v>
          </cell>
          <cell r="AU251">
            <v>27.934426229508293</v>
          </cell>
          <cell r="AV251">
            <v>45.393442622950893</v>
          </cell>
          <cell r="AW251">
            <v>0</v>
          </cell>
          <cell r="AX251">
            <v>0</v>
          </cell>
          <cell r="AY251">
            <v>0</v>
          </cell>
          <cell r="AZ251">
            <v>0</v>
          </cell>
          <cell r="BA251">
            <v>32.89887640449431</v>
          </cell>
          <cell r="BB251">
            <v>38.292134831460594</v>
          </cell>
          <cell r="BC251">
            <v>0</v>
          </cell>
          <cell r="BD251">
            <v>0</v>
          </cell>
          <cell r="BE251">
            <v>0</v>
          </cell>
          <cell r="BF251">
            <v>0</v>
          </cell>
          <cell r="BG251">
            <v>0</v>
          </cell>
          <cell r="BH251">
            <v>0</v>
          </cell>
          <cell r="BI251">
            <v>0</v>
          </cell>
          <cell r="BJ251">
            <v>0.33345119567567599</v>
          </cell>
          <cell r="BK251">
            <v>0</v>
          </cell>
          <cell r="BL251">
            <v>0</v>
          </cell>
          <cell r="BM251">
            <v>1</v>
          </cell>
          <cell r="BN251">
            <v>0</v>
          </cell>
        </row>
        <row r="252">
          <cell r="A252">
            <v>253</v>
          </cell>
          <cell r="B252">
            <v>141842</v>
          </cell>
          <cell r="C252">
            <v>9353344</v>
          </cell>
          <cell r="D252" t="str">
            <v>The Oaks Primary School</v>
          </cell>
          <cell r="E252" t="str">
            <v>Primary</v>
          </cell>
          <cell r="F252" t="str">
            <v>Recoupment Academy</v>
          </cell>
          <cell r="G252">
            <v>1</v>
          </cell>
          <cell r="H252">
            <v>0</v>
          </cell>
          <cell r="I252">
            <v>0</v>
          </cell>
          <cell r="J252">
            <v>7</v>
          </cell>
          <cell r="K252">
            <v>0</v>
          </cell>
          <cell r="L252">
            <v>0</v>
          </cell>
          <cell r="M252">
            <v>0</v>
          </cell>
          <cell r="N252">
            <v>392</v>
          </cell>
          <cell r="O252">
            <v>392</v>
          </cell>
          <cell r="P252">
            <v>60</v>
          </cell>
          <cell r="Q252">
            <v>332</v>
          </cell>
          <cell r="R252">
            <v>0</v>
          </cell>
          <cell r="S252">
            <v>0</v>
          </cell>
          <cell r="T252">
            <v>0</v>
          </cell>
          <cell r="U252">
            <v>0</v>
          </cell>
          <cell r="V252">
            <v>0</v>
          </cell>
          <cell r="W252">
            <v>0</v>
          </cell>
          <cell r="X252">
            <v>0</v>
          </cell>
          <cell r="Y252">
            <v>0</v>
          </cell>
          <cell r="Z252">
            <v>392</v>
          </cell>
          <cell r="AA252">
            <v>56</v>
          </cell>
          <cell r="AB252">
            <v>91.999999999999844</v>
          </cell>
          <cell r="AC252">
            <v>149.38107416879797</v>
          </cell>
          <cell r="AD252">
            <v>0</v>
          </cell>
          <cell r="AE252">
            <v>0</v>
          </cell>
          <cell r="AF252">
            <v>21.161953727506436</v>
          </cell>
          <cell r="AG252">
            <v>61.470437017995039</v>
          </cell>
          <cell r="AH252">
            <v>61.470437017995039</v>
          </cell>
          <cell r="AI252">
            <v>19.14652956298201</v>
          </cell>
          <cell r="AJ252">
            <v>207.58868894601525</v>
          </cell>
          <cell r="AK252">
            <v>20.154241645244223</v>
          </cell>
          <cell r="AL252">
            <v>1.0077120822622112</v>
          </cell>
          <cell r="AM252">
            <v>0</v>
          </cell>
          <cell r="AN252">
            <v>0</v>
          </cell>
          <cell r="AO252">
            <v>0</v>
          </cell>
          <cell r="AP252">
            <v>0</v>
          </cell>
          <cell r="AQ252">
            <v>0</v>
          </cell>
          <cell r="AR252">
            <v>0</v>
          </cell>
          <cell r="AS252">
            <v>0</v>
          </cell>
          <cell r="AT252">
            <v>17.71084337349399</v>
          </cell>
          <cell r="AU252">
            <v>33.060240963855435</v>
          </cell>
          <cell r="AV252">
            <v>43.686746987951757</v>
          </cell>
          <cell r="AW252">
            <v>0</v>
          </cell>
          <cell r="AX252">
            <v>0</v>
          </cell>
          <cell r="AY252">
            <v>0</v>
          </cell>
          <cell r="AZ252">
            <v>4.0102301790281336</v>
          </cell>
          <cell r="BA252">
            <v>148.58024691358031</v>
          </cell>
          <cell r="BB252">
            <v>175.43209876543219</v>
          </cell>
          <cell r="BC252">
            <v>0</v>
          </cell>
          <cell r="BD252">
            <v>0</v>
          </cell>
          <cell r="BE252">
            <v>0</v>
          </cell>
          <cell r="BF252">
            <v>0</v>
          </cell>
          <cell r="BG252">
            <v>0</v>
          </cell>
          <cell r="BH252">
            <v>0</v>
          </cell>
          <cell r="BI252">
            <v>0</v>
          </cell>
          <cell r="BJ252">
            <v>0.35453742826086998</v>
          </cell>
          <cell r="BK252">
            <v>0</v>
          </cell>
          <cell r="BL252">
            <v>0</v>
          </cell>
          <cell r="BM252">
            <v>1</v>
          </cell>
          <cell r="BN252">
            <v>0</v>
          </cell>
        </row>
        <row r="253">
          <cell r="A253">
            <v>505</v>
          </cell>
          <cell r="B253">
            <v>143360</v>
          </cell>
          <cell r="C253">
            <v>9353345</v>
          </cell>
          <cell r="D253" t="str">
            <v>Cedars Park Community Primary School</v>
          </cell>
          <cell r="E253" t="str">
            <v>Primary</v>
          </cell>
          <cell r="F253" t="str">
            <v>Recoupment Academy</v>
          </cell>
          <cell r="G253">
            <v>1</v>
          </cell>
          <cell r="H253">
            <v>0</v>
          </cell>
          <cell r="I253">
            <v>0</v>
          </cell>
          <cell r="J253">
            <v>7</v>
          </cell>
          <cell r="K253">
            <v>0</v>
          </cell>
          <cell r="L253">
            <v>0</v>
          </cell>
          <cell r="M253">
            <v>0</v>
          </cell>
          <cell r="N253">
            <v>437</v>
          </cell>
          <cell r="O253">
            <v>437</v>
          </cell>
          <cell r="P253">
            <v>58</v>
          </cell>
          <cell r="Q253">
            <v>379</v>
          </cell>
          <cell r="R253">
            <v>0</v>
          </cell>
          <cell r="S253">
            <v>0</v>
          </cell>
          <cell r="T253">
            <v>0</v>
          </cell>
          <cell r="U253">
            <v>0</v>
          </cell>
          <cell r="V253">
            <v>0</v>
          </cell>
          <cell r="W253">
            <v>0</v>
          </cell>
          <cell r="X253">
            <v>0</v>
          </cell>
          <cell r="Y253">
            <v>0</v>
          </cell>
          <cell r="Z253">
            <v>437</v>
          </cell>
          <cell r="AA253">
            <v>62.428571428571431</v>
          </cell>
          <cell r="AB253">
            <v>24.999999999999989</v>
          </cell>
          <cell r="AC253">
            <v>63.144495412844037</v>
          </cell>
          <cell r="AD253">
            <v>0</v>
          </cell>
          <cell r="AE253">
            <v>0</v>
          </cell>
          <cell r="AF253">
            <v>422.96788990825701</v>
          </cell>
          <cell r="AG253">
            <v>8.0183486238532069</v>
          </cell>
          <cell r="AH253">
            <v>6.0137614678899265</v>
          </cell>
          <cell r="AI253">
            <v>0</v>
          </cell>
          <cell r="AJ253">
            <v>0</v>
          </cell>
          <cell r="AK253">
            <v>0</v>
          </cell>
          <cell r="AL253">
            <v>0</v>
          </cell>
          <cell r="AM253">
            <v>0</v>
          </cell>
          <cell r="AN253">
            <v>0</v>
          </cell>
          <cell r="AO253">
            <v>0</v>
          </cell>
          <cell r="AP253">
            <v>0</v>
          </cell>
          <cell r="AQ253">
            <v>0</v>
          </cell>
          <cell r="AR253">
            <v>0</v>
          </cell>
          <cell r="AS253">
            <v>0</v>
          </cell>
          <cell r="AT253">
            <v>1.1530343007915553</v>
          </cell>
          <cell r="AU253">
            <v>2.3060686015831151</v>
          </cell>
          <cell r="AV253">
            <v>8.071240105540884</v>
          </cell>
          <cell r="AW253">
            <v>0</v>
          </cell>
          <cell r="AX253">
            <v>0</v>
          </cell>
          <cell r="AY253">
            <v>0</v>
          </cell>
          <cell r="AZ253">
            <v>0</v>
          </cell>
          <cell r="BA253">
            <v>107.26415094339612</v>
          </cell>
          <cell r="BB253">
            <v>123.67924528301874</v>
          </cell>
          <cell r="BC253">
            <v>0</v>
          </cell>
          <cell r="BD253">
            <v>0</v>
          </cell>
          <cell r="BE253">
            <v>0</v>
          </cell>
          <cell r="BF253">
            <v>0</v>
          </cell>
          <cell r="BG253">
            <v>0</v>
          </cell>
          <cell r="BH253">
            <v>0</v>
          </cell>
          <cell r="BI253">
            <v>0</v>
          </cell>
          <cell r="BJ253">
            <v>0.79346895125348205</v>
          </cell>
          <cell r="BK253">
            <v>0</v>
          </cell>
          <cell r="BL253">
            <v>0</v>
          </cell>
          <cell r="BM253">
            <v>1</v>
          </cell>
          <cell r="BN253">
            <v>0</v>
          </cell>
        </row>
        <row r="254">
          <cell r="A254">
            <v>320</v>
          </cell>
          <cell r="B254">
            <v>145795</v>
          </cell>
          <cell r="C254">
            <v>9353346</v>
          </cell>
          <cell r="D254" t="str">
            <v>Rendlesham Primary School</v>
          </cell>
          <cell r="E254" t="str">
            <v>Primary</v>
          </cell>
          <cell r="F254" t="str">
            <v>Recoupment Academy</v>
          </cell>
          <cell r="G254">
            <v>1</v>
          </cell>
          <cell r="H254">
            <v>0</v>
          </cell>
          <cell r="I254">
            <v>0</v>
          </cell>
          <cell r="J254">
            <v>7</v>
          </cell>
          <cell r="K254">
            <v>0</v>
          </cell>
          <cell r="L254">
            <v>0</v>
          </cell>
          <cell r="M254">
            <v>0</v>
          </cell>
          <cell r="N254">
            <v>287</v>
          </cell>
          <cell r="O254">
            <v>287</v>
          </cell>
          <cell r="P254">
            <v>44</v>
          </cell>
          <cell r="Q254">
            <v>243</v>
          </cell>
          <cell r="R254">
            <v>0</v>
          </cell>
          <cell r="S254">
            <v>0</v>
          </cell>
          <cell r="T254">
            <v>0</v>
          </cell>
          <cell r="U254">
            <v>0</v>
          </cell>
          <cell r="V254">
            <v>0</v>
          </cell>
          <cell r="W254">
            <v>0</v>
          </cell>
          <cell r="X254">
            <v>0</v>
          </cell>
          <cell r="Y254">
            <v>0</v>
          </cell>
          <cell r="Z254">
            <v>287</v>
          </cell>
          <cell r="AA254">
            <v>41</v>
          </cell>
          <cell r="AB254">
            <v>3.0000000000000093</v>
          </cell>
          <cell r="AC254">
            <v>22.322222222222223</v>
          </cell>
          <cell r="AD254">
            <v>0</v>
          </cell>
          <cell r="AE254">
            <v>0</v>
          </cell>
          <cell r="AF254">
            <v>286.00000000000006</v>
          </cell>
          <cell r="AG254">
            <v>1.0000000000000002</v>
          </cell>
          <cell r="AH254">
            <v>0</v>
          </cell>
          <cell r="AI254">
            <v>0</v>
          </cell>
          <cell r="AJ254">
            <v>0</v>
          </cell>
          <cell r="AK254">
            <v>0</v>
          </cell>
          <cell r="AL254">
            <v>0</v>
          </cell>
          <cell r="AM254">
            <v>0</v>
          </cell>
          <cell r="AN254">
            <v>0</v>
          </cell>
          <cell r="AO254">
            <v>0</v>
          </cell>
          <cell r="AP254">
            <v>0</v>
          </cell>
          <cell r="AQ254">
            <v>0</v>
          </cell>
          <cell r="AR254">
            <v>0</v>
          </cell>
          <cell r="AS254">
            <v>0</v>
          </cell>
          <cell r="AT254">
            <v>1.1859504132231413</v>
          </cell>
          <cell r="AU254">
            <v>2.3719008264462826</v>
          </cell>
          <cell r="AV254">
            <v>4.7438016528925591</v>
          </cell>
          <cell r="AW254">
            <v>0</v>
          </cell>
          <cell r="AX254">
            <v>0</v>
          </cell>
          <cell r="AY254">
            <v>0</v>
          </cell>
          <cell r="AZ254">
            <v>1.0629629629629631</v>
          </cell>
          <cell r="BA254">
            <v>87.359504132231407</v>
          </cell>
          <cell r="BB254">
            <v>103.17768595041323</v>
          </cell>
          <cell r="BC254">
            <v>0</v>
          </cell>
          <cell r="BD254">
            <v>0</v>
          </cell>
          <cell r="BE254">
            <v>0</v>
          </cell>
          <cell r="BF254">
            <v>0</v>
          </cell>
          <cell r="BG254">
            <v>0</v>
          </cell>
          <cell r="BH254">
            <v>0</v>
          </cell>
          <cell r="BI254">
            <v>0</v>
          </cell>
          <cell r="BJ254">
            <v>1.9276335751231499</v>
          </cell>
          <cell r="BK254">
            <v>0</v>
          </cell>
          <cell r="BL254">
            <v>0</v>
          </cell>
          <cell r="BM254">
            <v>1</v>
          </cell>
          <cell r="BN254">
            <v>0</v>
          </cell>
        </row>
        <row r="255">
          <cell r="A255">
            <v>527</v>
          </cell>
          <cell r="B255">
            <v>137179</v>
          </cell>
          <cell r="C255">
            <v>9354029</v>
          </cell>
          <cell r="D255" t="str">
            <v>Horringer Court Middle School</v>
          </cell>
          <cell r="E255" t="str">
            <v>Middle-deemed Secondary</v>
          </cell>
          <cell r="F255" t="str">
            <v>Recoupment Academy</v>
          </cell>
          <cell r="G255">
            <v>1</v>
          </cell>
          <cell r="H255">
            <v>2</v>
          </cell>
          <cell r="I255">
            <v>2</v>
          </cell>
          <cell r="J255">
            <v>2</v>
          </cell>
          <cell r="K255">
            <v>2</v>
          </cell>
          <cell r="L255">
            <v>2</v>
          </cell>
          <cell r="M255">
            <v>0</v>
          </cell>
          <cell r="N255">
            <v>353</v>
          </cell>
          <cell r="O255">
            <v>170</v>
          </cell>
          <cell r="P255">
            <v>0</v>
          </cell>
          <cell r="Q255">
            <v>170</v>
          </cell>
          <cell r="R255">
            <v>183</v>
          </cell>
          <cell r="S255">
            <v>183</v>
          </cell>
          <cell r="T255">
            <v>0</v>
          </cell>
          <cell r="U255">
            <v>90</v>
          </cell>
          <cell r="V255">
            <v>93</v>
          </cell>
          <cell r="W255">
            <v>0</v>
          </cell>
          <cell r="X255">
            <v>0</v>
          </cell>
          <cell r="Y255">
            <v>0</v>
          </cell>
          <cell r="Z255">
            <v>353</v>
          </cell>
          <cell r="AA255">
            <v>88.25</v>
          </cell>
          <cell r="AB255">
            <v>25.000000000000039</v>
          </cell>
          <cell r="AC255">
            <v>40.33898305084746</v>
          </cell>
          <cell r="AD255">
            <v>12.999999999999996</v>
          </cell>
          <cell r="AE255">
            <v>27.401069518716575</v>
          </cell>
          <cell r="AF255">
            <v>142.99999999999994</v>
          </cell>
          <cell r="AG255">
            <v>19.999999999999929</v>
          </cell>
          <cell r="AH255">
            <v>0</v>
          </cell>
          <cell r="AI255">
            <v>7.0000000000000009</v>
          </cell>
          <cell r="AJ255">
            <v>0</v>
          </cell>
          <cell r="AK255">
            <v>0</v>
          </cell>
          <cell r="AL255">
            <v>0</v>
          </cell>
          <cell r="AM255">
            <v>164.99999999999997</v>
          </cell>
          <cell r="AN255">
            <v>12.000000000000004</v>
          </cell>
          <cell r="AO255">
            <v>0</v>
          </cell>
          <cell r="AP255">
            <v>5.9999999999999929</v>
          </cell>
          <cell r="AQ255">
            <v>0</v>
          </cell>
          <cell r="AR255">
            <v>0</v>
          </cell>
          <cell r="AS255">
            <v>0</v>
          </cell>
          <cell r="AT255">
            <v>0.99999999999999989</v>
          </cell>
          <cell r="AU255">
            <v>2.9999999999999982</v>
          </cell>
          <cell r="AV255">
            <v>2.9999999999999982</v>
          </cell>
          <cell r="AW255">
            <v>1</v>
          </cell>
          <cell r="AX255">
            <v>1</v>
          </cell>
          <cell r="AY255">
            <v>1</v>
          </cell>
          <cell r="AZ255">
            <v>0</v>
          </cell>
          <cell r="BA255">
            <v>62.22222222222225</v>
          </cell>
          <cell r="BB255">
            <v>62.22222222222225</v>
          </cell>
          <cell r="BC255">
            <v>27</v>
          </cell>
          <cell r="BD255">
            <v>25.655172413793082</v>
          </cell>
          <cell r="BE255">
            <v>0</v>
          </cell>
          <cell r="BF255">
            <v>0</v>
          </cell>
          <cell r="BG255">
            <v>32.059739941034472</v>
          </cell>
          <cell r="BH255">
            <v>0</v>
          </cell>
          <cell r="BI255">
            <v>10.69999999999995</v>
          </cell>
          <cell r="BJ255">
            <v>0</v>
          </cell>
          <cell r="BK255">
            <v>2.0422196814159301</v>
          </cell>
          <cell r="BL255">
            <v>0</v>
          </cell>
          <cell r="BM255">
            <v>0.48158640226628896</v>
          </cell>
          <cell r="BN255">
            <v>0.5184135977337111</v>
          </cell>
        </row>
        <row r="256">
          <cell r="A256">
            <v>531</v>
          </cell>
          <cell r="B256">
            <v>137180</v>
          </cell>
          <cell r="C256">
            <v>9354030</v>
          </cell>
          <cell r="D256" t="str">
            <v>Westley Middle School</v>
          </cell>
          <cell r="E256" t="str">
            <v>Middle-deemed Secondary</v>
          </cell>
          <cell r="F256" t="str">
            <v>Recoupment Academy</v>
          </cell>
          <cell r="G256">
            <v>1</v>
          </cell>
          <cell r="H256">
            <v>2</v>
          </cell>
          <cell r="I256">
            <v>2</v>
          </cell>
          <cell r="J256">
            <v>2</v>
          </cell>
          <cell r="K256">
            <v>2</v>
          </cell>
          <cell r="L256">
            <v>2</v>
          </cell>
          <cell r="M256">
            <v>0</v>
          </cell>
          <cell r="N256">
            <v>489</v>
          </cell>
          <cell r="O256">
            <v>239</v>
          </cell>
          <cell r="P256">
            <v>0</v>
          </cell>
          <cell r="Q256">
            <v>239</v>
          </cell>
          <cell r="R256">
            <v>250</v>
          </cell>
          <cell r="S256">
            <v>250</v>
          </cell>
          <cell r="T256">
            <v>0</v>
          </cell>
          <cell r="U256">
            <v>141</v>
          </cell>
          <cell r="V256">
            <v>109</v>
          </cell>
          <cell r="W256">
            <v>0</v>
          </cell>
          <cell r="X256">
            <v>0</v>
          </cell>
          <cell r="Y256">
            <v>0</v>
          </cell>
          <cell r="Z256">
            <v>489</v>
          </cell>
          <cell r="AA256">
            <v>122.25</v>
          </cell>
          <cell r="AB256">
            <v>16.999999999999996</v>
          </cell>
          <cell r="AC256">
            <v>54.197026022304833</v>
          </cell>
          <cell r="AD256">
            <v>30</v>
          </cell>
          <cell r="AE256">
            <v>39.772727272727273</v>
          </cell>
          <cell r="AF256">
            <v>193.99999999999997</v>
          </cell>
          <cell r="AG256">
            <v>34.999999999999893</v>
          </cell>
          <cell r="AH256">
            <v>0.99999999999999944</v>
          </cell>
          <cell r="AI256">
            <v>9.0000000000000053</v>
          </cell>
          <cell r="AJ256">
            <v>0</v>
          </cell>
          <cell r="AK256">
            <v>0</v>
          </cell>
          <cell r="AL256">
            <v>0</v>
          </cell>
          <cell r="AM256">
            <v>195.7831325301205</v>
          </cell>
          <cell r="AN256">
            <v>47.188755020080251</v>
          </cell>
          <cell r="AO256">
            <v>0</v>
          </cell>
          <cell r="AP256">
            <v>7.0281124497991998</v>
          </cell>
          <cell r="AQ256">
            <v>0</v>
          </cell>
          <cell r="AR256">
            <v>0</v>
          </cell>
          <cell r="AS256">
            <v>0</v>
          </cell>
          <cell r="AT256">
            <v>1.0042016806722696</v>
          </cell>
          <cell r="AU256">
            <v>1.0042016806722696</v>
          </cell>
          <cell r="AV256">
            <v>2.0084033613445365</v>
          </cell>
          <cell r="AW256">
            <v>0</v>
          </cell>
          <cell r="AX256">
            <v>0</v>
          </cell>
          <cell r="AY256">
            <v>1.0040160642570275</v>
          </cell>
          <cell r="AZ256">
            <v>0</v>
          </cell>
          <cell r="BA256">
            <v>67.543478260869591</v>
          </cell>
          <cell r="BB256">
            <v>67.543478260869591</v>
          </cell>
          <cell r="BC256">
            <v>43.934782608695691</v>
          </cell>
          <cell r="BD256">
            <v>39.3611111111111</v>
          </cell>
          <cell r="BE256">
            <v>0</v>
          </cell>
          <cell r="BF256">
            <v>0</v>
          </cell>
          <cell r="BG256">
            <v>50.783477657596634</v>
          </cell>
          <cell r="BH256">
            <v>0</v>
          </cell>
          <cell r="BI256">
            <v>0</v>
          </cell>
          <cell r="BJ256">
            <v>0</v>
          </cell>
          <cell r="BK256">
            <v>2.3676216638036802</v>
          </cell>
          <cell r="BL256">
            <v>0</v>
          </cell>
          <cell r="BM256">
            <v>0.4887525562372188</v>
          </cell>
          <cell r="BN256">
            <v>0.5112474437627812</v>
          </cell>
        </row>
        <row r="257">
          <cell r="A257">
            <v>551</v>
          </cell>
          <cell r="B257">
            <v>136990</v>
          </cell>
          <cell r="C257">
            <v>9354000</v>
          </cell>
          <cell r="D257" t="str">
            <v>Bury St Edmunds County Upper School</v>
          </cell>
          <cell r="E257" t="str">
            <v>Secondary</v>
          </cell>
          <cell r="F257" t="str">
            <v>Recoupment Academy</v>
          </cell>
          <cell r="G257">
            <v>1</v>
          </cell>
          <cell r="H257">
            <v>0</v>
          </cell>
          <cell r="I257">
            <v>0</v>
          </cell>
          <cell r="J257">
            <v>0</v>
          </cell>
          <cell r="K257">
            <v>3</v>
          </cell>
          <cell r="L257">
            <v>1</v>
          </cell>
          <cell r="M257">
            <v>2</v>
          </cell>
          <cell r="N257">
            <v>764</v>
          </cell>
          <cell r="O257">
            <v>0</v>
          </cell>
          <cell r="P257">
            <v>0</v>
          </cell>
          <cell r="Q257">
            <v>0</v>
          </cell>
          <cell r="R257">
            <v>764</v>
          </cell>
          <cell r="S257">
            <v>228</v>
          </cell>
          <cell r="T257">
            <v>536</v>
          </cell>
          <cell r="U257">
            <v>0</v>
          </cell>
          <cell r="V257">
            <v>0</v>
          </cell>
          <cell r="W257">
            <v>228</v>
          </cell>
          <cell r="X257">
            <v>536</v>
          </cell>
          <cell r="Y257">
            <v>0</v>
          </cell>
          <cell r="Z257">
            <v>764</v>
          </cell>
          <cell r="AA257">
            <v>254.66666666666666</v>
          </cell>
          <cell r="AB257">
            <v>0</v>
          </cell>
          <cell r="AC257">
            <v>0</v>
          </cell>
          <cell r="AD257">
            <v>40.000000000000014</v>
          </cell>
          <cell r="AE257">
            <v>131.79247730220493</v>
          </cell>
          <cell r="AF257">
            <v>0</v>
          </cell>
          <cell r="AG257">
            <v>0</v>
          </cell>
          <cell r="AH257">
            <v>0</v>
          </cell>
          <cell r="AI257">
            <v>0</v>
          </cell>
          <cell r="AJ257">
            <v>0</v>
          </cell>
          <cell r="AK257">
            <v>0</v>
          </cell>
          <cell r="AL257">
            <v>0</v>
          </cell>
          <cell r="AM257">
            <v>619.00000000000023</v>
          </cell>
          <cell r="AN257">
            <v>119.99999999999989</v>
          </cell>
          <cell r="AO257">
            <v>1.0000000000000004</v>
          </cell>
          <cell r="AP257">
            <v>23.999999999999979</v>
          </cell>
          <cell r="AQ257">
            <v>0</v>
          </cell>
          <cell r="AR257">
            <v>0</v>
          </cell>
          <cell r="AS257">
            <v>0</v>
          </cell>
          <cell r="AT257">
            <v>0</v>
          </cell>
          <cell r="AU257">
            <v>0</v>
          </cell>
          <cell r="AV257">
            <v>0</v>
          </cell>
          <cell r="AW257">
            <v>1.0000000000000004</v>
          </cell>
          <cell r="AX257">
            <v>2.0000000000000009</v>
          </cell>
          <cell r="AY257">
            <v>4.0000000000000018</v>
          </cell>
          <cell r="AZ257">
            <v>4.9546044098573283</v>
          </cell>
          <cell r="BA257">
            <v>0</v>
          </cell>
          <cell r="BB257">
            <v>0</v>
          </cell>
          <cell r="BC257">
            <v>0</v>
          </cell>
          <cell r="BD257">
            <v>0</v>
          </cell>
          <cell r="BE257">
            <v>109.09090909090907</v>
          </cell>
          <cell r="BF257">
            <v>94.073469387755296</v>
          </cell>
          <cell r="BG257">
            <v>146.45809156957347</v>
          </cell>
          <cell r="BH257">
            <v>0</v>
          </cell>
          <cell r="BI257">
            <v>0</v>
          </cell>
          <cell r="BJ257">
            <v>0</v>
          </cell>
          <cell r="BK257">
            <v>1.65239197171717</v>
          </cell>
          <cell r="BL257">
            <v>0</v>
          </cell>
          <cell r="BM257">
            <v>0</v>
          </cell>
          <cell r="BN257">
            <v>1</v>
          </cell>
        </row>
        <row r="258">
          <cell r="A258">
            <v>990</v>
          </cell>
          <cell r="B258">
            <v>136757</v>
          </cell>
          <cell r="C258">
            <v>9354001</v>
          </cell>
          <cell r="D258" t="str">
            <v>Stour Valley Community School</v>
          </cell>
          <cell r="E258" t="str">
            <v>Secondary</v>
          </cell>
          <cell r="F258" t="str">
            <v>Recoupment Academy</v>
          </cell>
          <cell r="G258">
            <v>1</v>
          </cell>
          <cell r="H258">
            <v>0</v>
          </cell>
          <cell r="I258">
            <v>0</v>
          </cell>
          <cell r="J258">
            <v>0</v>
          </cell>
          <cell r="K258">
            <v>5</v>
          </cell>
          <cell r="L258">
            <v>3</v>
          </cell>
          <cell r="M258">
            <v>2</v>
          </cell>
          <cell r="N258">
            <v>577</v>
          </cell>
          <cell r="O258">
            <v>0</v>
          </cell>
          <cell r="P258">
            <v>0</v>
          </cell>
          <cell r="Q258">
            <v>0</v>
          </cell>
          <cell r="R258">
            <v>577</v>
          </cell>
          <cell r="S258">
            <v>353</v>
          </cell>
          <cell r="T258">
            <v>224</v>
          </cell>
          <cell r="U258">
            <v>118</v>
          </cell>
          <cell r="V258">
            <v>115</v>
          </cell>
          <cell r="W258">
            <v>120</v>
          </cell>
          <cell r="X258">
            <v>224</v>
          </cell>
          <cell r="Y258">
            <v>0</v>
          </cell>
          <cell r="Z258">
            <v>577</v>
          </cell>
          <cell r="AA258">
            <v>115.4</v>
          </cell>
          <cell r="AB258">
            <v>0</v>
          </cell>
          <cell r="AC258">
            <v>0</v>
          </cell>
          <cell r="AD258">
            <v>42.999999999999972</v>
          </cell>
          <cell r="AE258">
            <v>115.00343642611685</v>
          </cell>
          <cell r="AF258">
            <v>0</v>
          </cell>
          <cell r="AG258">
            <v>0</v>
          </cell>
          <cell r="AH258">
            <v>0</v>
          </cell>
          <cell r="AI258">
            <v>0</v>
          </cell>
          <cell r="AJ258">
            <v>0</v>
          </cell>
          <cell r="AK258">
            <v>0</v>
          </cell>
          <cell r="AL258">
            <v>0</v>
          </cell>
          <cell r="AM258">
            <v>515.99999999999977</v>
          </cell>
          <cell r="AN258">
            <v>52.999999999999979</v>
          </cell>
          <cell r="AO258">
            <v>2.0000000000000013</v>
          </cell>
          <cell r="AP258">
            <v>3.0000000000000018</v>
          </cell>
          <cell r="AQ258">
            <v>3.0000000000000018</v>
          </cell>
          <cell r="AR258">
            <v>0</v>
          </cell>
          <cell r="AS258">
            <v>0</v>
          </cell>
          <cell r="AT258">
            <v>0</v>
          </cell>
          <cell r="AU258">
            <v>0</v>
          </cell>
          <cell r="AV258">
            <v>0</v>
          </cell>
          <cell r="AW258">
            <v>0</v>
          </cell>
          <cell r="AX258">
            <v>0</v>
          </cell>
          <cell r="AY258">
            <v>0</v>
          </cell>
          <cell r="AZ258">
            <v>3.9656357388316152</v>
          </cell>
          <cell r="BA258">
            <v>0</v>
          </cell>
          <cell r="BB258">
            <v>0</v>
          </cell>
          <cell r="BC258">
            <v>38.324786324786352</v>
          </cell>
          <cell r="BD258">
            <v>31.651376146788973</v>
          </cell>
          <cell r="BE258">
            <v>61.05263157894732</v>
          </cell>
          <cell r="BF258">
            <v>48.229665071770341</v>
          </cell>
          <cell r="BG258">
            <v>120.28785822012682</v>
          </cell>
          <cell r="BH258">
            <v>0</v>
          </cell>
          <cell r="BI258">
            <v>0</v>
          </cell>
          <cell r="BJ258">
            <v>0</v>
          </cell>
          <cell r="BK258">
            <v>5.2234099361290296</v>
          </cell>
          <cell r="BL258">
            <v>1</v>
          </cell>
          <cell r="BM258">
            <v>0</v>
          </cell>
          <cell r="BN258">
            <v>1</v>
          </cell>
        </row>
        <row r="259">
          <cell r="A259">
            <v>170</v>
          </cell>
          <cell r="B259">
            <v>137134</v>
          </cell>
          <cell r="C259">
            <v>9354002</v>
          </cell>
          <cell r="D259" t="str">
            <v>East Point Academy</v>
          </cell>
          <cell r="E259" t="str">
            <v>Secondary</v>
          </cell>
          <cell r="F259" t="str">
            <v>Recoupment Academy</v>
          </cell>
          <cell r="G259">
            <v>1</v>
          </cell>
          <cell r="H259">
            <v>0</v>
          </cell>
          <cell r="I259">
            <v>0</v>
          </cell>
          <cell r="J259">
            <v>0</v>
          </cell>
          <cell r="K259">
            <v>5</v>
          </cell>
          <cell r="L259">
            <v>3</v>
          </cell>
          <cell r="M259">
            <v>2</v>
          </cell>
          <cell r="N259">
            <v>638</v>
          </cell>
          <cell r="O259">
            <v>0</v>
          </cell>
          <cell r="P259">
            <v>0</v>
          </cell>
          <cell r="Q259">
            <v>0</v>
          </cell>
          <cell r="R259">
            <v>638</v>
          </cell>
          <cell r="S259">
            <v>445</v>
          </cell>
          <cell r="T259">
            <v>193</v>
          </cell>
          <cell r="U259">
            <v>177</v>
          </cell>
          <cell r="V259">
            <v>138</v>
          </cell>
          <cell r="W259">
            <v>130</v>
          </cell>
          <cell r="X259">
            <v>193</v>
          </cell>
          <cell r="Y259">
            <v>0</v>
          </cell>
          <cell r="Z259">
            <v>638</v>
          </cell>
          <cell r="AA259">
            <v>127.6</v>
          </cell>
          <cell r="AB259">
            <v>0</v>
          </cell>
          <cell r="AC259">
            <v>0</v>
          </cell>
          <cell r="AD259">
            <v>213.99999999999997</v>
          </cell>
          <cell r="AE259">
            <v>317.86879432624113</v>
          </cell>
          <cell r="AF259">
            <v>0</v>
          </cell>
          <cell r="AG259">
            <v>0</v>
          </cell>
          <cell r="AH259">
            <v>0</v>
          </cell>
          <cell r="AI259">
            <v>0</v>
          </cell>
          <cell r="AJ259">
            <v>0</v>
          </cell>
          <cell r="AK259">
            <v>0</v>
          </cell>
          <cell r="AL259">
            <v>0</v>
          </cell>
          <cell r="AM259">
            <v>157.24646781789619</v>
          </cell>
          <cell r="AN259">
            <v>128.20094191522793</v>
          </cell>
          <cell r="AO259">
            <v>12.018838304552611</v>
          </cell>
          <cell r="AP259">
            <v>130.20408163265293</v>
          </cell>
          <cell r="AQ259">
            <v>67.105180533751749</v>
          </cell>
          <cell r="AR259">
            <v>129.2025117739401</v>
          </cell>
          <cell r="AS259">
            <v>14.021978021978036</v>
          </cell>
          <cell r="AT259">
            <v>0</v>
          </cell>
          <cell r="AU259">
            <v>0</v>
          </cell>
          <cell r="AV259">
            <v>0</v>
          </cell>
          <cell r="AW259">
            <v>0</v>
          </cell>
          <cell r="AX259">
            <v>4.0000000000000009</v>
          </cell>
          <cell r="AY259">
            <v>8.0000000000000266</v>
          </cell>
          <cell r="AZ259">
            <v>10.180851063829786</v>
          </cell>
          <cell r="BA259">
            <v>0</v>
          </cell>
          <cell r="BB259">
            <v>0</v>
          </cell>
          <cell r="BC259">
            <v>67.526011560693576</v>
          </cell>
          <cell r="BD259">
            <v>77.688888888888897</v>
          </cell>
          <cell r="BE259">
            <v>80.725806451612925</v>
          </cell>
          <cell r="BF259">
            <v>83.31693989071033</v>
          </cell>
          <cell r="BG259">
            <v>210.11245401833469</v>
          </cell>
          <cell r="BH259">
            <v>0</v>
          </cell>
          <cell r="BI259">
            <v>1.2000000000001851</v>
          </cell>
          <cell r="BJ259">
            <v>0</v>
          </cell>
          <cell r="BK259">
            <v>1.2291415514942501</v>
          </cell>
          <cell r="BL259">
            <v>0</v>
          </cell>
          <cell r="BM259">
            <v>0</v>
          </cell>
          <cell r="BN259">
            <v>1</v>
          </cell>
        </row>
        <row r="260">
          <cell r="A260">
            <v>350</v>
          </cell>
          <cell r="B260">
            <v>137321</v>
          </cell>
          <cell r="C260">
            <v>9354003</v>
          </cell>
          <cell r="D260" t="str">
            <v>Felixstowe Academy</v>
          </cell>
          <cell r="E260" t="str">
            <v>Secondary</v>
          </cell>
          <cell r="F260" t="str">
            <v>Recoupment Academy</v>
          </cell>
          <cell r="G260">
            <v>1</v>
          </cell>
          <cell r="H260">
            <v>0</v>
          </cell>
          <cell r="I260">
            <v>0</v>
          </cell>
          <cell r="J260">
            <v>0</v>
          </cell>
          <cell r="K260">
            <v>5</v>
          </cell>
          <cell r="L260">
            <v>3</v>
          </cell>
          <cell r="M260">
            <v>2</v>
          </cell>
          <cell r="N260">
            <v>1055</v>
          </cell>
          <cell r="O260">
            <v>0</v>
          </cell>
          <cell r="P260">
            <v>0</v>
          </cell>
          <cell r="Q260">
            <v>0</v>
          </cell>
          <cell r="R260">
            <v>1055</v>
          </cell>
          <cell r="S260">
            <v>624</v>
          </cell>
          <cell r="T260">
            <v>431</v>
          </cell>
          <cell r="U260">
            <v>193</v>
          </cell>
          <cell r="V260">
            <v>217</v>
          </cell>
          <cell r="W260">
            <v>214</v>
          </cell>
          <cell r="X260">
            <v>431</v>
          </cell>
          <cell r="Y260">
            <v>0</v>
          </cell>
          <cell r="Z260">
            <v>1055</v>
          </cell>
          <cell r="AA260">
            <v>211</v>
          </cell>
          <cell r="AB260">
            <v>0</v>
          </cell>
          <cell r="AC260">
            <v>0</v>
          </cell>
          <cell r="AD260">
            <v>142.99999999999952</v>
          </cell>
          <cell r="AE260">
            <v>295.08419083255382</v>
          </cell>
          <cell r="AF260">
            <v>0</v>
          </cell>
          <cell r="AG260">
            <v>0</v>
          </cell>
          <cell r="AH260">
            <v>0</v>
          </cell>
          <cell r="AI260">
            <v>0</v>
          </cell>
          <cell r="AJ260">
            <v>0</v>
          </cell>
          <cell r="AK260">
            <v>0</v>
          </cell>
          <cell r="AL260">
            <v>0</v>
          </cell>
          <cell r="AM260">
            <v>616.58444022770414</v>
          </cell>
          <cell r="AN260">
            <v>83.078747628083534</v>
          </cell>
          <cell r="AO260">
            <v>180.17077798861507</v>
          </cell>
          <cell r="AP260">
            <v>171.16223908918434</v>
          </cell>
          <cell r="AQ260">
            <v>4.0037950664136632</v>
          </cell>
          <cell r="AR260">
            <v>0</v>
          </cell>
          <cell r="AS260">
            <v>0</v>
          </cell>
          <cell r="AT260">
            <v>0</v>
          </cell>
          <cell r="AU260">
            <v>0</v>
          </cell>
          <cell r="AV260">
            <v>0</v>
          </cell>
          <cell r="AW260">
            <v>10.1150527325024</v>
          </cell>
          <cell r="AX260">
            <v>16.184084372003809</v>
          </cell>
          <cell r="AY260">
            <v>23.264621284755535</v>
          </cell>
          <cell r="AZ260">
            <v>5.9214218896164637</v>
          </cell>
          <cell r="BA260">
            <v>0</v>
          </cell>
          <cell r="BB260">
            <v>0</v>
          </cell>
          <cell r="BC260">
            <v>93.484375</v>
          </cell>
          <cell r="BD260">
            <v>120.21596244131467</v>
          </cell>
          <cell r="BE260">
            <v>126.73786407766994</v>
          </cell>
          <cell r="BF260">
            <v>83.249388753056294</v>
          </cell>
          <cell r="BG260">
            <v>273.33031511399076</v>
          </cell>
          <cell r="BH260">
            <v>0</v>
          </cell>
          <cell r="BI260">
            <v>0</v>
          </cell>
          <cell r="BJ260">
            <v>0</v>
          </cell>
          <cell r="BK260">
            <v>4.39276250526681</v>
          </cell>
          <cell r="BL260">
            <v>0</v>
          </cell>
          <cell r="BM260">
            <v>0</v>
          </cell>
          <cell r="BN260">
            <v>1</v>
          </cell>
        </row>
        <row r="261">
          <cell r="A261">
            <v>556</v>
          </cell>
          <cell r="B261">
            <v>138162</v>
          </cell>
          <cell r="C261">
            <v>9354004</v>
          </cell>
          <cell r="D261" t="str">
            <v>Castle Manor Academy</v>
          </cell>
          <cell r="E261" t="str">
            <v>Secondary</v>
          </cell>
          <cell r="F261" t="str">
            <v>Recoupment Academy</v>
          </cell>
          <cell r="G261">
            <v>1</v>
          </cell>
          <cell r="H261">
            <v>0</v>
          </cell>
          <cell r="I261">
            <v>0</v>
          </cell>
          <cell r="J261">
            <v>0</v>
          </cell>
          <cell r="K261">
            <v>5</v>
          </cell>
          <cell r="L261">
            <v>3</v>
          </cell>
          <cell r="M261">
            <v>2</v>
          </cell>
          <cell r="N261">
            <v>615</v>
          </cell>
          <cell r="O261">
            <v>0</v>
          </cell>
          <cell r="P261">
            <v>0</v>
          </cell>
          <cell r="Q261">
            <v>0</v>
          </cell>
          <cell r="R261">
            <v>615</v>
          </cell>
          <cell r="S261">
            <v>388</v>
          </cell>
          <cell r="T261">
            <v>227</v>
          </cell>
          <cell r="U261">
            <v>142</v>
          </cell>
          <cell r="V261">
            <v>127</v>
          </cell>
          <cell r="W261">
            <v>119</v>
          </cell>
          <cell r="X261">
            <v>227</v>
          </cell>
          <cell r="Y261">
            <v>0</v>
          </cell>
          <cell r="Z261">
            <v>615</v>
          </cell>
          <cell r="AA261">
            <v>123</v>
          </cell>
          <cell r="AB261">
            <v>0</v>
          </cell>
          <cell r="AC261">
            <v>0</v>
          </cell>
          <cell r="AD261">
            <v>111.99999999999977</v>
          </cell>
          <cell r="AE261">
            <v>211.91829484902308</v>
          </cell>
          <cell r="AF261">
            <v>0</v>
          </cell>
          <cell r="AG261">
            <v>0</v>
          </cell>
          <cell r="AH261">
            <v>0</v>
          </cell>
          <cell r="AI261">
            <v>0</v>
          </cell>
          <cell r="AJ261">
            <v>0</v>
          </cell>
          <cell r="AK261">
            <v>0</v>
          </cell>
          <cell r="AL261">
            <v>0</v>
          </cell>
          <cell r="AM261">
            <v>382.99999999999977</v>
          </cell>
          <cell r="AN261">
            <v>121.00000000000011</v>
          </cell>
          <cell r="AO261">
            <v>109.00000000000026</v>
          </cell>
          <cell r="AP261">
            <v>0</v>
          </cell>
          <cell r="AQ261">
            <v>0</v>
          </cell>
          <cell r="AR261">
            <v>1.9999999999999982</v>
          </cell>
          <cell r="AS261">
            <v>0</v>
          </cell>
          <cell r="AT261">
            <v>0</v>
          </cell>
          <cell r="AU261">
            <v>0</v>
          </cell>
          <cell r="AV261">
            <v>0</v>
          </cell>
          <cell r="AW261">
            <v>9.088669950738911</v>
          </cell>
          <cell r="AX261">
            <v>19.187192118226623</v>
          </cell>
          <cell r="AY261">
            <v>26.256157635467989</v>
          </cell>
          <cell r="AZ261">
            <v>3.27708703374778</v>
          </cell>
          <cell r="BA261">
            <v>0</v>
          </cell>
          <cell r="BB261">
            <v>0</v>
          </cell>
          <cell r="BC261">
            <v>60.857142857142918</v>
          </cell>
          <cell r="BD261">
            <v>73.909836065573757</v>
          </cell>
          <cell r="BE261">
            <v>85.63551401869158</v>
          </cell>
          <cell r="BF261">
            <v>70.183574879227123</v>
          </cell>
          <cell r="BG261">
            <v>192.90269155970068</v>
          </cell>
          <cell r="BH261">
            <v>0</v>
          </cell>
          <cell r="BI261">
            <v>0</v>
          </cell>
          <cell r="BJ261">
            <v>0</v>
          </cell>
          <cell r="BK261">
            <v>1.8460609721721</v>
          </cell>
          <cell r="BL261">
            <v>0</v>
          </cell>
          <cell r="BM261">
            <v>0</v>
          </cell>
          <cell r="BN261">
            <v>1</v>
          </cell>
        </row>
        <row r="262">
          <cell r="A262">
            <v>373</v>
          </cell>
          <cell r="B262">
            <v>137674</v>
          </cell>
          <cell r="C262">
            <v>9354006</v>
          </cell>
          <cell r="D262" t="str">
            <v>Ormiston Endeavour Academy</v>
          </cell>
          <cell r="E262" t="str">
            <v>Secondary</v>
          </cell>
          <cell r="F262" t="str">
            <v>Recoupment Academy</v>
          </cell>
          <cell r="G262">
            <v>1</v>
          </cell>
          <cell r="H262">
            <v>0</v>
          </cell>
          <cell r="I262">
            <v>0</v>
          </cell>
          <cell r="J262">
            <v>0</v>
          </cell>
          <cell r="K262">
            <v>5</v>
          </cell>
          <cell r="L262">
            <v>3</v>
          </cell>
          <cell r="M262">
            <v>2</v>
          </cell>
          <cell r="N262">
            <v>434</v>
          </cell>
          <cell r="O262">
            <v>0</v>
          </cell>
          <cell r="P262">
            <v>0</v>
          </cell>
          <cell r="Q262">
            <v>0</v>
          </cell>
          <cell r="R262">
            <v>434</v>
          </cell>
          <cell r="S262">
            <v>277</v>
          </cell>
          <cell r="T262">
            <v>157</v>
          </cell>
          <cell r="U262">
            <v>79</v>
          </cell>
          <cell r="V262">
            <v>88</v>
          </cell>
          <cell r="W262">
            <v>110</v>
          </cell>
          <cell r="X262">
            <v>157</v>
          </cell>
          <cell r="Y262">
            <v>0</v>
          </cell>
          <cell r="Z262">
            <v>434</v>
          </cell>
          <cell r="AA262">
            <v>86.8</v>
          </cell>
          <cell r="AB262">
            <v>0</v>
          </cell>
          <cell r="AC262">
            <v>0</v>
          </cell>
          <cell r="AD262">
            <v>91.999999999999787</v>
          </cell>
          <cell r="AE262">
            <v>171.44469525959369</v>
          </cell>
          <cell r="AF262">
            <v>0</v>
          </cell>
          <cell r="AG262">
            <v>0</v>
          </cell>
          <cell r="AH262">
            <v>0</v>
          </cell>
          <cell r="AI262">
            <v>0</v>
          </cell>
          <cell r="AJ262">
            <v>0</v>
          </cell>
          <cell r="AK262">
            <v>0</v>
          </cell>
          <cell r="AL262">
            <v>0</v>
          </cell>
          <cell r="AM262">
            <v>170</v>
          </cell>
          <cell r="AN262">
            <v>7.9999999999999982</v>
          </cell>
          <cell r="AO262">
            <v>11.000000000000014</v>
          </cell>
          <cell r="AP262">
            <v>79.999999999999986</v>
          </cell>
          <cell r="AQ262">
            <v>161.00000000000006</v>
          </cell>
          <cell r="AR262">
            <v>2.9999999999999982</v>
          </cell>
          <cell r="AS262">
            <v>1.0000000000000009</v>
          </cell>
          <cell r="AT262">
            <v>0</v>
          </cell>
          <cell r="AU262">
            <v>0</v>
          </cell>
          <cell r="AV262">
            <v>0</v>
          </cell>
          <cell r="AW262">
            <v>2.9999999999999982</v>
          </cell>
          <cell r="AX262">
            <v>5.9999999999999876</v>
          </cell>
          <cell r="AY262">
            <v>11.000000000000014</v>
          </cell>
          <cell r="AZ262">
            <v>3.9187358916478554</v>
          </cell>
          <cell r="BA262">
            <v>0</v>
          </cell>
          <cell r="BB262">
            <v>0</v>
          </cell>
          <cell r="BC262">
            <v>49</v>
          </cell>
          <cell r="BD262">
            <v>46.588235294117617</v>
          </cell>
          <cell r="BE262">
            <v>57.075471698113219</v>
          </cell>
          <cell r="BF262">
            <v>50.947019867549649</v>
          </cell>
          <cell r="BG262">
            <v>136.55346201995806</v>
          </cell>
          <cell r="BH262">
            <v>0</v>
          </cell>
          <cell r="BI262">
            <v>0</v>
          </cell>
          <cell r="BJ262">
            <v>0</v>
          </cell>
          <cell r="BK262">
            <v>0.94312007185628799</v>
          </cell>
          <cell r="BL262">
            <v>0</v>
          </cell>
          <cell r="BM262">
            <v>0</v>
          </cell>
          <cell r="BN262">
            <v>1</v>
          </cell>
        </row>
        <row r="263">
          <cell r="A263">
            <v>365</v>
          </cell>
          <cell r="B263">
            <v>138373</v>
          </cell>
          <cell r="C263">
            <v>9354007</v>
          </cell>
          <cell r="D263" t="str">
            <v>Chantry Academy</v>
          </cell>
          <cell r="E263" t="str">
            <v>Secondary</v>
          </cell>
          <cell r="F263" t="str">
            <v>Recoupment Academy</v>
          </cell>
          <cell r="G263">
            <v>1</v>
          </cell>
          <cell r="H263">
            <v>0</v>
          </cell>
          <cell r="I263">
            <v>0</v>
          </cell>
          <cell r="J263">
            <v>0</v>
          </cell>
          <cell r="K263">
            <v>5</v>
          </cell>
          <cell r="L263">
            <v>3</v>
          </cell>
          <cell r="M263">
            <v>2</v>
          </cell>
          <cell r="N263">
            <v>832</v>
          </cell>
          <cell r="O263">
            <v>0</v>
          </cell>
          <cell r="P263">
            <v>0</v>
          </cell>
          <cell r="Q263">
            <v>0</v>
          </cell>
          <cell r="R263">
            <v>832</v>
          </cell>
          <cell r="S263">
            <v>533</v>
          </cell>
          <cell r="T263">
            <v>299</v>
          </cell>
          <cell r="U263">
            <v>180</v>
          </cell>
          <cell r="V263">
            <v>179</v>
          </cell>
          <cell r="W263">
            <v>174</v>
          </cell>
          <cell r="X263">
            <v>299</v>
          </cell>
          <cell r="Y263">
            <v>0</v>
          </cell>
          <cell r="Z263">
            <v>832</v>
          </cell>
          <cell r="AA263">
            <v>166.4</v>
          </cell>
          <cell r="AB263">
            <v>0</v>
          </cell>
          <cell r="AC263">
            <v>0</v>
          </cell>
          <cell r="AD263">
            <v>176.0000000000004</v>
          </cell>
          <cell r="AE263">
            <v>360.99614890885755</v>
          </cell>
          <cell r="AF263">
            <v>0</v>
          </cell>
          <cell r="AG263">
            <v>0</v>
          </cell>
          <cell r="AH263">
            <v>0</v>
          </cell>
          <cell r="AI263">
            <v>0</v>
          </cell>
          <cell r="AJ263">
            <v>0</v>
          </cell>
          <cell r="AK263">
            <v>0</v>
          </cell>
          <cell r="AL263">
            <v>0</v>
          </cell>
          <cell r="AM263">
            <v>139.50301568154433</v>
          </cell>
          <cell r="AN263">
            <v>120.43425814234048</v>
          </cell>
          <cell r="AO263">
            <v>156.56453558504262</v>
          </cell>
          <cell r="AP263">
            <v>110.39806996381196</v>
          </cell>
          <cell r="AQ263">
            <v>231.83594692400479</v>
          </cell>
          <cell r="AR263">
            <v>73.264173703256972</v>
          </cell>
          <cell r="AS263">
            <v>0</v>
          </cell>
          <cell r="AT263">
            <v>0</v>
          </cell>
          <cell r="AU263">
            <v>0</v>
          </cell>
          <cell r="AV263">
            <v>0</v>
          </cell>
          <cell r="AW263">
            <v>8.0000000000000036</v>
          </cell>
          <cell r="AX263">
            <v>10.999999999999961</v>
          </cell>
          <cell r="AY263">
            <v>19.000000000000032</v>
          </cell>
          <cell r="AZ263">
            <v>8.5442875481386391</v>
          </cell>
          <cell r="BA263">
            <v>0</v>
          </cell>
          <cell r="BB263">
            <v>0</v>
          </cell>
          <cell r="BC263">
            <v>95.05617977528081</v>
          </cell>
          <cell r="BD263">
            <v>88.994350282485897</v>
          </cell>
          <cell r="BE263">
            <v>116.35582822085894</v>
          </cell>
          <cell r="BF263">
            <v>115.23958333333344</v>
          </cell>
          <cell r="BG263">
            <v>283.21186435254066</v>
          </cell>
          <cell r="BH263">
            <v>0</v>
          </cell>
          <cell r="BI263">
            <v>0</v>
          </cell>
          <cell r="BJ263">
            <v>0</v>
          </cell>
          <cell r="BK263">
            <v>1.28553599062901</v>
          </cell>
          <cell r="BL263">
            <v>0</v>
          </cell>
          <cell r="BM263">
            <v>0</v>
          </cell>
          <cell r="BN263">
            <v>1</v>
          </cell>
        </row>
        <row r="264">
          <cell r="A264">
            <v>559</v>
          </cell>
          <cell r="B264">
            <v>138506</v>
          </cell>
          <cell r="C264">
            <v>9354008</v>
          </cell>
          <cell r="D264" t="str">
            <v>Ormiston Sudbury Academy</v>
          </cell>
          <cell r="E264" t="str">
            <v>Secondary</v>
          </cell>
          <cell r="F264" t="str">
            <v>Recoupment Academy</v>
          </cell>
          <cell r="G264">
            <v>1</v>
          </cell>
          <cell r="H264">
            <v>0</v>
          </cell>
          <cell r="I264">
            <v>0</v>
          </cell>
          <cell r="J264">
            <v>0</v>
          </cell>
          <cell r="K264">
            <v>5</v>
          </cell>
          <cell r="L264">
            <v>3</v>
          </cell>
          <cell r="M264">
            <v>2</v>
          </cell>
          <cell r="N264">
            <v>615</v>
          </cell>
          <cell r="O264">
            <v>0</v>
          </cell>
          <cell r="P264">
            <v>0</v>
          </cell>
          <cell r="Q264">
            <v>0</v>
          </cell>
          <cell r="R264">
            <v>615</v>
          </cell>
          <cell r="S264">
            <v>379</v>
          </cell>
          <cell r="T264">
            <v>236</v>
          </cell>
          <cell r="U264">
            <v>145</v>
          </cell>
          <cell r="V264">
            <v>105</v>
          </cell>
          <cell r="W264">
            <v>129</v>
          </cell>
          <cell r="X264">
            <v>236</v>
          </cell>
          <cell r="Y264">
            <v>0</v>
          </cell>
          <cell r="Z264">
            <v>615</v>
          </cell>
          <cell r="AA264">
            <v>123</v>
          </cell>
          <cell r="AB264">
            <v>0</v>
          </cell>
          <cell r="AC264">
            <v>0</v>
          </cell>
          <cell r="AD264">
            <v>99.00000000000027</v>
          </cell>
          <cell r="AE264">
            <v>206.74023769100171</v>
          </cell>
          <cell r="AF264">
            <v>0</v>
          </cell>
          <cell r="AG264">
            <v>0</v>
          </cell>
          <cell r="AH264">
            <v>0</v>
          </cell>
          <cell r="AI264">
            <v>0</v>
          </cell>
          <cell r="AJ264">
            <v>0</v>
          </cell>
          <cell r="AK264">
            <v>0</v>
          </cell>
          <cell r="AL264">
            <v>0</v>
          </cell>
          <cell r="AM264">
            <v>319.51954397394132</v>
          </cell>
          <cell r="AN264">
            <v>86.140065146580085</v>
          </cell>
          <cell r="AO264">
            <v>91.148208469055618</v>
          </cell>
          <cell r="AP264">
            <v>59.096091205211735</v>
          </cell>
          <cell r="AQ264">
            <v>59.096091205211735</v>
          </cell>
          <cell r="AR264">
            <v>0</v>
          </cell>
          <cell r="AS264">
            <v>0</v>
          </cell>
          <cell r="AT264">
            <v>0</v>
          </cell>
          <cell r="AU264">
            <v>0</v>
          </cell>
          <cell r="AV264">
            <v>0</v>
          </cell>
          <cell r="AW264">
            <v>1.0032626427406193</v>
          </cell>
          <cell r="AX264">
            <v>2.0065252854812385</v>
          </cell>
          <cell r="AY264">
            <v>5.0163132137030955</v>
          </cell>
          <cell r="AZ264">
            <v>8.3531409168081492</v>
          </cell>
          <cell r="BA264">
            <v>0</v>
          </cell>
          <cell r="BB264">
            <v>0</v>
          </cell>
          <cell r="BC264">
            <v>57.18309859154936</v>
          </cell>
          <cell r="BD264">
            <v>47.912621359223358</v>
          </cell>
          <cell r="BE264">
            <v>75.512195121951265</v>
          </cell>
          <cell r="BF264">
            <v>89.409691629956001</v>
          </cell>
          <cell r="BG264">
            <v>189.84131899058821</v>
          </cell>
          <cell r="BH264">
            <v>0</v>
          </cell>
          <cell r="BI264">
            <v>0</v>
          </cell>
          <cell r="BJ264">
            <v>0</v>
          </cell>
          <cell r="BK264">
            <v>2.57922781136556</v>
          </cell>
          <cell r="BL264">
            <v>0</v>
          </cell>
          <cell r="BM264">
            <v>0</v>
          </cell>
          <cell r="BN264">
            <v>1</v>
          </cell>
        </row>
        <row r="265">
          <cell r="A265">
            <v>991</v>
          </cell>
          <cell r="B265">
            <v>138250</v>
          </cell>
          <cell r="C265">
            <v>9354009</v>
          </cell>
          <cell r="D265" t="str">
            <v>IES Breckland</v>
          </cell>
          <cell r="E265" t="str">
            <v>Secondary</v>
          </cell>
          <cell r="F265" t="str">
            <v>Recoupment Academy</v>
          </cell>
          <cell r="G265">
            <v>1</v>
          </cell>
          <cell r="H265">
            <v>0</v>
          </cell>
          <cell r="I265">
            <v>0</v>
          </cell>
          <cell r="J265">
            <v>0</v>
          </cell>
          <cell r="K265">
            <v>5</v>
          </cell>
          <cell r="L265">
            <v>3</v>
          </cell>
          <cell r="M265">
            <v>2</v>
          </cell>
          <cell r="N265">
            <v>495</v>
          </cell>
          <cell r="O265">
            <v>0</v>
          </cell>
          <cell r="P265">
            <v>0</v>
          </cell>
          <cell r="Q265">
            <v>0</v>
          </cell>
          <cell r="R265">
            <v>495</v>
          </cell>
          <cell r="S265">
            <v>316</v>
          </cell>
          <cell r="T265">
            <v>179</v>
          </cell>
          <cell r="U265">
            <v>106</v>
          </cell>
          <cell r="V265">
            <v>101</v>
          </cell>
          <cell r="W265">
            <v>109</v>
          </cell>
          <cell r="X265">
            <v>179</v>
          </cell>
          <cell r="Y265">
            <v>0</v>
          </cell>
          <cell r="Z265">
            <v>495</v>
          </cell>
          <cell r="AA265">
            <v>99</v>
          </cell>
          <cell r="AB265">
            <v>0</v>
          </cell>
          <cell r="AC265">
            <v>0</v>
          </cell>
          <cell r="AD265">
            <v>48.000000000000014</v>
          </cell>
          <cell r="AE265">
            <v>116.22641509433963</v>
          </cell>
          <cell r="AF265">
            <v>0</v>
          </cell>
          <cell r="AG265">
            <v>0</v>
          </cell>
          <cell r="AH265">
            <v>0</v>
          </cell>
          <cell r="AI265">
            <v>0</v>
          </cell>
          <cell r="AJ265">
            <v>0</v>
          </cell>
          <cell r="AK265">
            <v>0</v>
          </cell>
          <cell r="AL265">
            <v>0</v>
          </cell>
          <cell r="AM265">
            <v>423.00000000000023</v>
          </cell>
          <cell r="AN265">
            <v>54.999999999999943</v>
          </cell>
          <cell r="AO265">
            <v>2.9999999999999996</v>
          </cell>
          <cell r="AP265">
            <v>10</v>
          </cell>
          <cell r="AQ265">
            <v>0</v>
          </cell>
          <cell r="AR265">
            <v>4</v>
          </cell>
          <cell r="AS265">
            <v>0</v>
          </cell>
          <cell r="AT265">
            <v>0</v>
          </cell>
          <cell r="AU265">
            <v>0</v>
          </cell>
          <cell r="AV265">
            <v>0</v>
          </cell>
          <cell r="AW265">
            <v>0</v>
          </cell>
          <cell r="AX265">
            <v>6.0121457489878782</v>
          </cell>
          <cell r="AY265">
            <v>6.0121457489878782</v>
          </cell>
          <cell r="AZ265">
            <v>3.1132075471698113</v>
          </cell>
          <cell r="BA265">
            <v>0</v>
          </cell>
          <cell r="BB265">
            <v>0</v>
          </cell>
          <cell r="BC265">
            <v>43.647058823529413</v>
          </cell>
          <cell r="BD265">
            <v>47.47</v>
          </cell>
          <cell r="BE265">
            <v>57.644230769230781</v>
          </cell>
          <cell r="BF265">
            <v>44.485207100591786</v>
          </cell>
          <cell r="BG265">
            <v>127.47289127105445</v>
          </cell>
          <cell r="BH265">
            <v>0</v>
          </cell>
          <cell r="BI265">
            <v>0</v>
          </cell>
          <cell r="BJ265">
            <v>0</v>
          </cell>
          <cell r="BK265">
            <v>5.2576471652482297</v>
          </cell>
          <cell r="BL265">
            <v>1</v>
          </cell>
          <cell r="BM265">
            <v>0</v>
          </cell>
          <cell r="BN265">
            <v>1</v>
          </cell>
        </row>
        <row r="266">
          <cell r="A266">
            <v>992</v>
          </cell>
          <cell r="B266">
            <v>138273</v>
          </cell>
          <cell r="C266">
            <v>9354010</v>
          </cell>
          <cell r="D266" t="str">
            <v>Saxmundham Free School</v>
          </cell>
          <cell r="E266" t="str">
            <v>Secondary</v>
          </cell>
          <cell r="F266" t="str">
            <v>Recoupment Academy</v>
          </cell>
          <cell r="G266">
            <v>1</v>
          </cell>
          <cell r="H266">
            <v>0</v>
          </cell>
          <cell r="I266">
            <v>0</v>
          </cell>
          <cell r="J266">
            <v>0</v>
          </cell>
          <cell r="K266">
            <v>5</v>
          </cell>
          <cell r="L266">
            <v>3</v>
          </cell>
          <cell r="M266">
            <v>2</v>
          </cell>
          <cell r="N266">
            <v>491</v>
          </cell>
          <cell r="O266">
            <v>0</v>
          </cell>
          <cell r="P266">
            <v>0</v>
          </cell>
          <cell r="Q266">
            <v>0</v>
          </cell>
          <cell r="R266">
            <v>491</v>
          </cell>
          <cell r="S266">
            <v>312</v>
          </cell>
          <cell r="T266">
            <v>179</v>
          </cell>
          <cell r="U266">
            <v>96</v>
          </cell>
          <cell r="V266">
            <v>92</v>
          </cell>
          <cell r="W266">
            <v>124</v>
          </cell>
          <cell r="X266">
            <v>179</v>
          </cell>
          <cell r="Y266">
            <v>0</v>
          </cell>
          <cell r="Z266">
            <v>491</v>
          </cell>
          <cell r="AA266">
            <v>98.2</v>
          </cell>
          <cell r="AB266">
            <v>0</v>
          </cell>
          <cell r="AC266">
            <v>0</v>
          </cell>
          <cell r="AD266">
            <v>66.999999999999858</v>
          </cell>
          <cell r="AE266">
            <v>143.62585034013605</v>
          </cell>
          <cell r="AF266">
            <v>0</v>
          </cell>
          <cell r="AG266">
            <v>0</v>
          </cell>
          <cell r="AH266">
            <v>0</v>
          </cell>
          <cell r="AI266">
            <v>0</v>
          </cell>
          <cell r="AJ266">
            <v>0</v>
          </cell>
          <cell r="AK266">
            <v>0</v>
          </cell>
          <cell r="AL266">
            <v>0</v>
          </cell>
          <cell r="AM266">
            <v>440.89795918367332</v>
          </cell>
          <cell r="AN266">
            <v>16.03265306122449</v>
          </cell>
          <cell r="AO266">
            <v>14.028571428571441</v>
          </cell>
          <cell r="AP266">
            <v>20.040816326530589</v>
          </cell>
          <cell r="AQ266">
            <v>0</v>
          </cell>
          <cell r="AR266">
            <v>0</v>
          </cell>
          <cell r="AS266">
            <v>0</v>
          </cell>
          <cell r="AT266">
            <v>0</v>
          </cell>
          <cell r="AU266">
            <v>0</v>
          </cell>
          <cell r="AV266">
            <v>0</v>
          </cell>
          <cell r="AW266">
            <v>4.0000000000000009</v>
          </cell>
          <cell r="AX266">
            <v>5.9999999999999787</v>
          </cell>
          <cell r="AY266">
            <v>5.9999999999999787</v>
          </cell>
          <cell r="AZ266">
            <v>3.3401360544217686</v>
          </cell>
          <cell r="BA266">
            <v>0</v>
          </cell>
          <cell r="BB266">
            <v>0</v>
          </cell>
          <cell r="BC266">
            <v>46.484210526315742</v>
          </cell>
          <cell r="BD266">
            <v>44.449438202247158</v>
          </cell>
          <cell r="BE266">
            <v>69.948717948717928</v>
          </cell>
          <cell r="BF266">
            <v>49.488235294117629</v>
          </cell>
          <cell r="BG266">
            <v>138.43516074467203</v>
          </cell>
          <cell r="BH266">
            <v>0</v>
          </cell>
          <cell r="BI266">
            <v>28.900000000000105</v>
          </cell>
          <cell r="BJ266">
            <v>0</v>
          </cell>
          <cell r="BK266">
            <v>5.03181358069883</v>
          </cell>
          <cell r="BL266">
            <v>1</v>
          </cell>
          <cell r="BM266">
            <v>0</v>
          </cell>
          <cell r="BN266">
            <v>1</v>
          </cell>
        </row>
        <row r="267">
          <cell r="A267">
            <v>993</v>
          </cell>
          <cell r="B267">
            <v>138274</v>
          </cell>
          <cell r="C267">
            <v>9354016</v>
          </cell>
          <cell r="D267" t="str">
            <v>Beccles Free School</v>
          </cell>
          <cell r="E267" t="str">
            <v>Secondary</v>
          </cell>
          <cell r="F267" t="str">
            <v>Recoupment Academy</v>
          </cell>
          <cell r="G267">
            <v>1</v>
          </cell>
          <cell r="H267">
            <v>0</v>
          </cell>
          <cell r="I267">
            <v>0</v>
          </cell>
          <cell r="J267">
            <v>0</v>
          </cell>
          <cell r="K267">
            <v>5</v>
          </cell>
          <cell r="L267">
            <v>3</v>
          </cell>
          <cell r="M267">
            <v>2</v>
          </cell>
          <cell r="N267">
            <v>307</v>
          </cell>
          <cell r="O267">
            <v>0</v>
          </cell>
          <cell r="P267">
            <v>0</v>
          </cell>
          <cell r="Q267">
            <v>0</v>
          </cell>
          <cell r="R267">
            <v>307</v>
          </cell>
          <cell r="S267">
            <v>161</v>
          </cell>
          <cell r="T267">
            <v>146</v>
          </cell>
          <cell r="U267">
            <v>43</v>
          </cell>
          <cell r="V267">
            <v>56</v>
          </cell>
          <cell r="W267">
            <v>62</v>
          </cell>
          <cell r="X267">
            <v>146</v>
          </cell>
          <cell r="Y267">
            <v>0</v>
          </cell>
          <cell r="Z267">
            <v>307</v>
          </cell>
          <cell r="AA267">
            <v>61.4</v>
          </cell>
          <cell r="AB267">
            <v>0</v>
          </cell>
          <cell r="AC267">
            <v>0</v>
          </cell>
          <cell r="AD267">
            <v>82.999999999999972</v>
          </cell>
          <cell r="AE267">
            <v>123.84067796610171</v>
          </cell>
          <cell r="AF267">
            <v>0</v>
          </cell>
          <cell r="AG267">
            <v>0</v>
          </cell>
          <cell r="AH267">
            <v>0</v>
          </cell>
          <cell r="AI267">
            <v>0</v>
          </cell>
          <cell r="AJ267">
            <v>0</v>
          </cell>
          <cell r="AK267">
            <v>0</v>
          </cell>
          <cell r="AL267">
            <v>0</v>
          </cell>
          <cell r="AM267">
            <v>185.99999999999989</v>
          </cell>
          <cell r="AN267">
            <v>32.999999999999872</v>
          </cell>
          <cell r="AO267">
            <v>10.999999999999986</v>
          </cell>
          <cell r="AP267">
            <v>25.999999999999986</v>
          </cell>
          <cell r="AQ267">
            <v>4.0000000000000142</v>
          </cell>
          <cell r="AR267">
            <v>46.000000000000121</v>
          </cell>
          <cell r="AS267">
            <v>0.99999999999999911</v>
          </cell>
          <cell r="AT267">
            <v>0</v>
          </cell>
          <cell r="AU267">
            <v>0</v>
          </cell>
          <cell r="AV267">
            <v>0</v>
          </cell>
          <cell r="AW267">
            <v>0</v>
          </cell>
          <cell r="AX267">
            <v>0</v>
          </cell>
          <cell r="AY267">
            <v>2.0000000000000013</v>
          </cell>
          <cell r="AZ267">
            <v>5.2033898305084749</v>
          </cell>
          <cell r="BA267">
            <v>0</v>
          </cell>
          <cell r="BB267">
            <v>0</v>
          </cell>
          <cell r="BC267">
            <v>20.948717948717942</v>
          </cell>
          <cell r="BD267">
            <v>36.296296296296291</v>
          </cell>
          <cell r="BE267">
            <v>45.46666666666664</v>
          </cell>
          <cell r="BF267">
            <v>57.970588235294152</v>
          </cell>
          <cell r="BG267">
            <v>114.19201871263317</v>
          </cell>
          <cell r="BH267">
            <v>0</v>
          </cell>
          <cell r="BI267">
            <v>15.300000000000122</v>
          </cell>
          <cell r="BJ267">
            <v>0</v>
          </cell>
          <cell r="BK267">
            <v>1.64635450393811</v>
          </cell>
          <cell r="BL267">
            <v>0</v>
          </cell>
          <cell r="BM267">
            <v>0</v>
          </cell>
          <cell r="BN267">
            <v>1</v>
          </cell>
        </row>
        <row r="268">
          <cell r="A268">
            <v>361</v>
          </cell>
          <cell r="B268">
            <v>136918</v>
          </cell>
          <cell r="C268">
            <v>9354017</v>
          </cell>
          <cell r="D268" t="str">
            <v>Hadleigh High School</v>
          </cell>
          <cell r="E268" t="str">
            <v>Secondary</v>
          </cell>
          <cell r="F268" t="str">
            <v>Recoupment Academy</v>
          </cell>
          <cell r="G268">
            <v>1</v>
          </cell>
          <cell r="H268">
            <v>0</v>
          </cell>
          <cell r="I268">
            <v>0</v>
          </cell>
          <cell r="J268">
            <v>0</v>
          </cell>
          <cell r="K268">
            <v>5</v>
          </cell>
          <cell r="L268">
            <v>3</v>
          </cell>
          <cell r="M268">
            <v>2</v>
          </cell>
          <cell r="N268">
            <v>726</v>
          </cell>
          <cell r="O268">
            <v>0</v>
          </cell>
          <cell r="P268">
            <v>0</v>
          </cell>
          <cell r="Q268">
            <v>0</v>
          </cell>
          <cell r="R268">
            <v>726</v>
          </cell>
          <cell r="S268">
            <v>431</v>
          </cell>
          <cell r="T268">
            <v>295</v>
          </cell>
          <cell r="U268">
            <v>143</v>
          </cell>
          <cell r="V268">
            <v>134</v>
          </cell>
          <cell r="W268">
            <v>154</v>
          </cell>
          <cell r="X268">
            <v>295</v>
          </cell>
          <cell r="Y268">
            <v>0</v>
          </cell>
          <cell r="Z268">
            <v>726</v>
          </cell>
          <cell r="AA268">
            <v>145.19999999999999</v>
          </cell>
          <cell r="AB268">
            <v>0</v>
          </cell>
          <cell r="AC268">
            <v>0</v>
          </cell>
          <cell r="AD268">
            <v>60.000000000000028</v>
          </cell>
          <cell r="AE268">
            <v>122.66208791208793</v>
          </cell>
          <cell r="AF268">
            <v>0</v>
          </cell>
          <cell r="AG268">
            <v>0</v>
          </cell>
          <cell r="AH268">
            <v>0</v>
          </cell>
          <cell r="AI268">
            <v>0</v>
          </cell>
          <cell r="AJ268">
            <v>0</v>
          </cell>
          <cell r="AK268">
            <v>0</v>
          </cell>
          <cell r="AL268">
            <v>0</v>
          </cell>
          <cell r="AM268">
            <v>624.44044321329659</v>
          </cell>
          <cell r="AN268">
            <v>93.515235457063724</v>
          </cell>
          <cell r="AO268">
            <v>1.0055401662049881</v>
          </cell>
          <cell r="AP268">
            <v>5.0277008310249327</v>
          </cell>
          <cell r="AQ268">
            <v>1.0055401662049881</v>
          </cell>
          <cell r="AR268">
            <v>1.0055401662049881</v>
          </cell>
          <cell r="AS268">
            <v>0</v>
          </cell>
          <cell r="AT268">
            <v>0</v>
          </cell>
          <cell r="AU268">
            <v>0</v>
          </cell>
          <cell r="AV268">
            <v>0</v>
          </cell>
          <cell r="AW268">
            <v>1.0000000000000004</v>
          </cell>
          <cell r="AX268">
            <v>1.0000000000000004</v>
          </cell>
          <cell r="AY268">
            <v>4.0000000000000018</v>
          </cell>
          <cell r="AZ268">
            <v>1.9945054945054947</v>
          </cell>
          <cell r="BA268">
            <v>0</v>
          </cell>
          <cell r="BB268">
            <v>0</v>
          </cell>
          <cell r="BC268">
            <v>54.765957446808464</v>
          </cell>
          <cell r="BD268">
            <v>42.636363636363612</v>
          </cell>
          <cell r="BE268">
            <v>67.635135135135101</v>
          </cell>
          <cell r="BF268">
            <v>43.351254480286698</v>
          </cell>
          <cell r="BG268">
            <v>135.40080073460808</v>
          </cell>
          <cell r="BH268">
            <v>0</v>
          </cell>
          <cell r="BI268">
            <v>0</v>
          </cell>
          <cell r="BJ268">
            <v>0</v>
          </cell>
          <cell r="BK268">
            <v>5.4917944404052399</v>
          </cell>
          <cell r="BL268">
            <v>0</v>
          </cell>
          <cell r="BM268">
            <v>0</v>
          </cell>
          <cell r="BN268">
            <v>1</v>
          </cell>
        </row>
        <row r="269">
          <cell r="A269">
            <v>555</v>
          </cell>
          <cell r="B269">
            <v>141639</v>
          </cell>
          <cell r="C269">
            <v>9354019</v>
          </cell>
          <cell r="D269" t="str">
            <v>Thomas Gainsborough School</v>
          </cell>
          <cell r="E269" t="str">
            <v>Secondary</v>
          </cell>
          <cell r="F269" t="str">
            <v>Recoupment Academy</v>
          </cell>
          <cell r="G269">
            <v>1</v>
          </cell>
          <cell r="H269">
            <v>0</v>
          </cell>
          <cell r="I269">
            <v>0</v>
          </cell>
          <cell r="J269">
            <v>0</v>
          </cell>
          <cell r="K269">
            <v>5</v>
          </cell>
          <cell r="L269">
            <v>3</v>
          </cell>
          <cell r="M269">
            <v>2</v>
          </cell>
          <cell r="N269">
            <v>1348</v>
          </cell>
          <cell r="O269">
            <v>0</v>
          </cell>
          <cell r="P269">
            <v>0</v>
          </cell>
          <cell r="Q269">
            <v>0</v>
          </cell>
          <cell r="R269">
            <v>1348</v>
          </cell>
          <cell r="S269">
            <v>845</v>
          </cell>
          <cell r="T269">
            <v>503</v>
          </cell>
          <cell r="U269">
            <v>287</v>
          </cell>
          <cell r="V269">
            <v>278</v>
          </cell>
          <cell r="W269">
            <v>280</v>
          </cell>
          <cell r="X269">
            <v>503</v>
          </cell>
          <cell r="Y269">
            <v>0</v>
          </cell>
          <cell r="Z269">
            <v>1348</v>
          </cell>
          <cell r="AA269">
            <v>269.60000000000002</v>
          </cell>
          <cell r="AB269">
            <v>0</v>
          </cell>
          <cell r="AC269">
            <v>0</v>
          </cell>
          <cell r="AD269">
            <v>136.00000000000063</v>
          </cell>
          <cell r="AE269">
            <v>282.4581704456607</v>
          </cell>
          <cell r="AF269">
            <v>0</v>
          </cell>
          <cell r="AG269">
            <v>0</v>
          </cell>
          <cell r="AH269">
            <v>0</v>
          </cell>
          <cell r="AI269">
            <v>0</v>
          </cell>
          <cell r="AJ269">
            <v>0</v>
          </cell>
          <cell r="AK269">
            <v>0</v>
          </cell>
          <cell r="AL269">
            <v>0</v>
          </cell>
          <cell r="AM269">
            <v>1010.0000000000003</v>
          </cell>
          <cell r="AN269">
            <v>178.99999999999946</v>
          </cell>
          <cell r="AO269">
            <v>21.000000000000007</v>
          </cell>
          <cell r="AP269">
            <v>114.00000000000004</v>
          </cell>
          <cell r="AQ269">
            <v>23.999999999999968</v>
          </cell>
          <cell r="AR269">
            <v>0</v>
          </cell>
          <cell r="AS269">
            <v>0</v>
          </cell>
          <cell r="AT269">
            <v>0</v>
          </cell>
          <cell r="AU269">
            <v>0</v>
          </cell>
          <cell r="AV269">
            <v>0</v>
          </cell>
          <cell r="AW269">
            <v>1.0329501915708819</v>
          </cell>
          <cell r="AX269">
            <v>1.0329501915708819</v>
          </cell>
          <cell r="AY269">
            <v>1.0329501915708819</v>
          </cell>
          <cell r="AZ269">
            <v>6.3236903831118063</v>
          </cell>
          <cell r="BA269">
            <v>0</v>
          </cell>
          <cell r="BB269">
            <v>0</v>
          </cell>
          <cell r="BC269">
            <v>92.000000000000114</v>
          </cell>
          <cell r="BD269">
            <v>115.24363636363648</v>
          </cell>
          <cell r="BE269">
            <v>134.4404332129964</v>
          </cell>
          <cell r="BF269">
            <v>123.16255144032907</v>
          </cell>
          <cell r="BG269">
            <v>313.11213831270464</v>
          </cell>
          <cell r="BH269">
            <v>0</v>
          </cell>
          <cell r="BI269">
            <v>0</v>
          </cell>
          <cell r="BJ269">
            <v>0</v>
          </cell>
          <cell r="BK269">
            <v>2.61139148169491</v>
          </cell>
          <cell r="BL269">
            <v>0</v>
          </cell>
          <cell r="BM269">
            <v>0</v>
          </cell>
          <cell r="BN269">
            <v>1</v>
          </cell>
        </row>
        <row r="270">
          <cell r="A270">
            <v>169</v>
          </cell>
          <cell r="B270">
            <v>139403</v>
          </cell>
          <cell r="C270">
            <v>9354032</v>
          </cell>
          <cell r="D270" t="str">
            <v>Ormiston Denes Academy</v>
          </cell>
          <cell r="E270" t="str">
            <v>Secondary</v>
          </cell>
          <cell r="F270" t="str">
            <v>Recoupment Academy</v>
          </cell>
          <cell r="G270">
            <v>1</v>
          </cell>
          <cell r="H270">
            <v>0</v>
          </cell>
          <cell r="I270">
            <v>0</v>
          </cell>
          <cell r="J270">
            <v>0</v>
          </cell>
          <cell r="K270">
            <v>5</v>
          </cell>
          <cell r="L270">
            <v>3</v>
          </cell>
          <cell r="M270">
            <v>2</v>
          </cell>
          <cell r="N270">
            <v>896</v>
          </cell>
          <cell r="O270">
            <v>0</v>
          </cell>
          <cell r="P270">
            <v>0</v>
          </cell>
          <cell r="Q270">
            <v>0</v>
          </cell>
          <cell r="R270">
            <v>896</v>
          </cell>
          <cell r="S270">
            <v>519</v>
          </cell>
          <cell r="T270">
            <v>377</v>
          </cell>
          <cell r="U270">
            <v>159</v>
          </cell>
          <cell r="V270">
            <v>165</v>
          </cell>
          <cell r="W270">
            <v>195</v>
          </cell>
          <cell r="X270">
            <v>377</v>
          </cell>
          <cell r="Y270">
            <v>0</v>
          </cell>
          <cell r="Z270">
            <v>896</v>
          </cell>
          <cell r="AA270">
            <v>179.2</v>
          </cell>
          <cell r="AB270">
            <v>0</v>
          </cell>
          <cell r="AC270">
            <v>0</v>
          </cell>
          <cell r="AD270">
            <v>340.00000000000023</v>
          </cell>
          <cell r="AE270">
            <v>482.09725158562367</v>
          </cell>
          <cell r="AF270">
            <v>0</v>
          </cell>
          <cell r="AG270">
            <v>0</v>
          </cell>
          <cell r="AH270">
            <v>0</v>
          </cell>
          <cell r="AI270">
            <v>0</v>
          </cell>
          <cell r="AJ270">
            <v>0</v>
          </cell>
          <cell r="AK270">
            <v>0</v>
          </cell>
          <cell r="AL270">
            <v>0</v>
          </cell>
          <cell r="AM270">
            <v>154.99999999999963</v>
          </cell>
          <cell r="AN270">
            <v>32.999999999999964</v>
          </cell>
          <cell r="AO270">
            <v>140</v>
          </cell>
          <cell r="AP270">
            <v>46.999999999999964</v>
          </cell>
          <cell r="AQ270">
            <v>4.9999999999999982</v>
          </cell>
          <cell r="AR270">
            <v>387.00000000000011</v>
          </cell>
          <cell r="AS270">
            <v>128.99999999999974</v>
          </cell>
          <cell r="AT270">
            <v>0</v>
          </cell>
          <cell r="AU270">
            <v>0</v>
          </cell>
          <cell r="AV270">
            <v>0</v>
          </cell>
          <cell r="AW270">
            <v>8.0000000000000018</v>
          </cell>
          <cell r="AX270">
            <v>10.999999999999988</v>
          </cell>
          <cell r="AY270">
            <v>14</v>
          </cell>
          <cell r="AZ270">
            <v>12.312896405919661</v>
          </cell>
          <cell r="BA270">
            <v>0</v>
          </cell>
          <cell r="BB270">
            <v>0</v>
          </cell>
          <cell r="BC270">
            <v>82.031847133757978</v>
          </cell>
          <cell r="BD270">
            <v>101.85185185185186</v>
          </cell>
          <cell r="BE270">
            <v>132.47282608695662</v>
          </cell>
          <cell r="BF270">
            <v>113.30601092896187</v>
          </cell>
          <cell r="BG270">
            <v>288.19915018222332</v>
          </cell>
          <cell r="BH270">
            <v>0</v>
          </cell>
          <cell r="BI270">
            <v>0</v>
          </cell>
          <cell r="BJ270">
            <v>0</v>
          </cell>
          <cell r="BK270">
            <v>0.999822398698482</v>
          </cell>
          <cell r="BL270">
            <v>0</v>
          </cell>
          <cell r="BM270">
            <v>0</v>
          </cell>
          <cell r="BN270">
            <v>1</v>
          </cell>
        </row>
        <row r="271">
          <cell r="A271">
            <v>561</v>
          </cell>
          <cell r="B271">
            <v>139867</v>
          </cell>
          <cell r="C271">
            <v>9354033</v>
          </cell>
          <cell r="D271" t="str">
            <v>Mildenhall College Academy</v>
          </cell>
          <cell r="E271" t="str">
            <v>Secondary</v>
          </cell>
          <cell r="F271" t="str">
            <v>Recoupment Academy</v>
          </cell>
          <cell r="G271">
            <v>1</v>
          </cell>
          <cell r="H271">
            <v>0</v>
          </cell>
          <cell r="I271">
            <v>0</v>
          </cell>
          <cell r="J271">
            <v>0</v>
          </cell>
          <cell r="K271">
            <v>5</v>
          </cell>
          <cell r="L271">
            <v>3</v>
          </cell>
          <cell r="M271">
            <v>2</v>
          </cell>
          <cell r="N271">
            <v>985</v>
          </cell>
          <cell r="O271">
            <v>0</v>
          </cell>
          <cell r="P271">
            <v>0</v>
          </cell>
          <cell r="Q271">
            <v>0</v>
          </cell>
          <cell r="R271">
            <v>985</v>
          </cell>
          <cell r="S271">
            <v>612</v>
          </cell>
          <cell r="T271">
            <v>373</v>
          </cell>
          <cell r="U271">
            <v>206</v>
          </cell>
          <cell r="V271">
            <v>195</v>
          </cell>
          <cell r="W271">
            <v>211</v>
          </cell>
          <cell r="X271">
            <v>373</v>
          </cell>
          <cell r="Y271">
            <v>0</v>
          </cell>
          <cell r="Z271">
            <v>985</v>
          </cell>
          <cell r="AA271">
            <v>197</v>
          </cell>
          <cell r="AB271">
            <v>0</v>
          </cell>
          <cell r="AC271">
            <v>0</v>
          </cell>
          <cell r="AD271">
            <v>106.00000000000045</v>
          </cell>
          <cell r="AE271">
            <v>257.26847034339232</v>
          </cell>
          <cell r="AF271">
            <v>0</v>
          </cell>
          <cell r="AG271">
            <v>0</v>
          </cell>
          <cell r="AH271">
            <v>0</v>
          </cell>
          <cell r="AI271">
            <v>0</v>
          </cell>
          <cell r="AJ271">
            <v>0</v>
          </cell>
          <cell r="AK271">
            <v>0</v>
          </cell>
          <cell r="AL271">
            <v>0</v>
          </cell>
          <cell r="AM271">
            <v>863.99999999999966</v>
          </cell>
          <cell r="AN271">
            <v>15.000000000000014</v>
          </cell>
          <cell r="AO271">
            <v>0</v>
          </cell>
          <cell r="AP271">
            <v>106.00000000000045</v>
          </cell>
          <cell r="AQ271">
            <v>0</v>
          </cell>
          <cell r="AR271">
            <v>0</v>
          </cell>
          <cell r="AS271">
            <v>0</v>
          </cell>
          <cell r="AT271">
            <v>0</v>
          </cell>
          <cell r="AU271">
            <v>0</v>
          </cell>
          <cell r="AV271">
            <v>0</v>
          </cell>
          <cell r="AW271">
            <v>1.0000000000000009</v>
          </cell>
          <cell r="AX271">
            <v>4.0000000000000036</v>
          </cell>
          <cell r="AY271">
            <v>6.9999999999999964</v>
          </cell>
          <cell r="AZ271">
            <v>9.2247658688865766</v>
          </cell>
          <cell r="BA271">
            <v>0</v>
          </cell>
          <cell r="BB271">
            <v>0</v>
          </cell>
          <cell r="BC271">
            <v>93.911764705882263</v>
          </cell>
          <cell r="BD271">
            <v>102.04663212435237</v>
          </cell>
          <cell r="BE271">
            <v>119.26086956521743</v>
          </cell>
          <cell r="BF271">
            <v>114.45479452054789</v>
          </cell>
          <cell r="BG271">
            <v>290.67062177753564</v>
          </cell>
          <cell r="BH271">
            <v>0</v>
          </cell>
          <cell r="BI271">
            <v>0</v>
          </cell>
          <cell r="BJ271">
            <v>0</v>
          </cell>
          <cell r="BK271">
            <v>6.4500046780251701</v>
          </cell>
          <cell r="BL271">
            <v>0</v>
          </cell>
          <cell r="BM271">
            <v>0</v>
          </cell>
          <cell r="BN271">
            <v>1</v>
          </cell>
        </row>
        <row r="272">
          <cell r="A272">
            <v>371</v>
          </cell>
          <cell r="B272">
            <v>140032</v>
          </cell>
          <cell r="C272">
            <v>9354034</v>
          </cell>
          <cell r="D272" t="str">
            <v>Stoke High School - Ormiston Academy</v>
          </cell>
          <cell r="E272" t="str">
            <v>Secondary</v>
          </cell>
          <cell r="F272" t="str">
            <v>Recoupment Academy</v>
          </cell>
          <cell r="G272">
            <v>1</v>
          </cell>
          <cell r="H272">
            <v>0</v>
          </cell>
          <cell r="I272">
            <v>0</v>
          </cell>
          <cell r="J272">
            <v>0</v>
          </cell>
          <cell r="K272">
            <v>5</v>
          </cell>
          <cell r="L272">
            <v>3</v>
          </cell>
          <cell r="M272">
            <v>2</v>
          </cell>
          <cell r="N272">
            <v>670</v>
          </cell>
          <cell r="O272">
            <v>0</v>
          </cell>
          <cell r="P272">
            <v>0</v>
          </cell>
          <cell r="Q272">
            <v>0</v>
          </cell>
          <cell r="R272">
            <v>670</v>
          </cell>
          <cell r="S272">
            <v>407</v>
          </cell>
          <cell r="T272">
            <v>263</v>
          </cell>
          <cell r="U272">
            <v>141</v>
          </cell>
          <cell r="V272">
            <v>130</v>
          </cell>
          <cell r="W272">
            <v>136</v>
          </cell>
          <cell r="X272">
            <v>263</v>
          </cell>
          <cell r="Y272">
            <v>0</v>
          </cell>
          <cell r="Z272">
            <v>670</v>
          </cell>
          <cell r="AA272">
            <v>134</v>
          </cell>
          <cell r="AB272">
            <v>0</v>
          </cell>
          <cell r="AC272">
            <v>0</v>
          </cell>
          <cell r="AD272">
            <v>132.99999999999989</v>
          </cell>
          <cell r="AE272">
            <v>254.76047904191617</v>
          </cell>
          <cell r="AF272">
            <v>0</v>
          </cell>
          <cell r="AG272">
            <v>0</v>
          </cell>
          <cell r="AH272">
            <v>0</v>
          </cell>
          <cell r="AI272">
            <v>0</v>
          </cell>
          <cell r="AJ272">
            <v>0</v>
          </cell>
          <cell r="AK272">
            <v>0</v>
          </cell>
          <cell r="AL272">
            <v>0</v>
          </cell>
          <cell r="AM272">
            <v>149.67016491754092</v>
          </cell>
          <cell r="AN272">
            <v>31.139430284857568</v>
          </cell>
          <cell r="AO272">
            <v>184.8275862068964</v>
          </cell>
          <cell r="AP272">
            <v>129.58020989505275</v>
          </cell>
          <cell r="AQ272">
            <v>110.49475262368796</v>
          </cell>
          <cell r="AR272">
            <v>61.274362818590696</v>
          </cell>
          <cell r="AS272">
            <v>3.0134932533733125</v>
          </cell>
          <cell r="AT272">
            <v>0</v>
          </cell>
          <cell r="AU272">
            <v>0</v>
          </cell>
          <cell r="AV272">
            <v>0</v>
          </cell>
          <cell r="AW272">
            <v>24.000000000000028</v>
          </cell>
          <cell r="AX272">
            <v>55.999999999999993</v>
          </cell>
          <cell r="AY272">
            <v>90.999999999999957</v>
          </cell>
          <cell r="AZ272">
            <v>4.0119760479041915</v>
          </cell>
          <cell r="BA272">
            <v>0</v>
          </cell>
          <cell r="BB272">
            <v>0</v>
          </cell>
          <cell r="BC272">
            <v>85.231343283582021</v>
          </cell>
          <cell r="BD272">
            <v>66.638655462184914</v>
          </cell>
          <cell r="BE272">
            <v>86.243902439024438</v>
          </cell>
          <cell r="BF272">
            <v>74.798165137614774</v>
          </cell>
          <cell r="BG272">
            <v>209.08730188422956</v>
          </cell>
          <cell r="BH272">
            <v>0</v>
          </cell>
          <cell r="BI272">
            <v>4.9999999999998748</v>
          </cell>
          <cell r="BJ272">
            <v>0</v>
          </cell>
          <cell r="BK272">
            <v>1.01091088148984</v>
          </cell>
          <cell r="BL272">
            <v>0</v>
          </cell>
          <cell r="BM272">
            <v>0</v>
          </cell>
          <cell r="BN272">
            <v>1</v>
          </cell>
        </row>
        <row r="273">
          <cell r="A273">
            <v>994</v>
          </cell>
          <cell r="B273">
            <v>140047</v>
          </cell>
          <cell r="C273">
            <v>9354035</v>
          </cell>
          <cell r="D273" t="str">
            <v>Ixworth Free School</v>
          </cell>
          <cell r="E273" t="str">
            <v>Secondary</v>
          </cell>
          <cell r="F273" t="str">
            <v>Recoupment Academy</v>
          </cell>
          <cell r="G273">
            <v>1</v>
          </cell>
          <cell r="H273">
            <v>0</v>
          </cell>
          <cell r="I273">
            <v>0</v>
          </cell>
          <cell r="J273">
            <v>0</v>
          </cell>
          <cell r="K273">
            <v>5</v>
          </cell>
          <cell r="L273">
            <v>3</v>
          </cell>
          <cell r="M273">
            <v>2</v>
          </cell>
          <cell r="N273">
            <v>262</v>
          </cell>
          <cell r="O273">
            <v>0</v>
          </cell>
          <cell r="P273">
            <v>0</v>
          </cell>
          <cell r="Q273">
            <v>0</v>
          </cell>
          <cell r="R273">
            <v>262</v>
          </cell>
          <cell r="S273">
            <v>176</v>
          </cell>
          <cell r="T273">
            <v>86</v>
          </cell>
          <cell r="U273">
            <v>66</v>
          </cell>
          <cell r="V273">
            <v>53</v>
          </cell>
          <cell r="W273">
            <v>57</v>
          </cell>
          <cell r="X273">
            <v>86</v>
          </cell>
          <cell r="Y273">
            <v>0</v>
          </cell>
          <cell r="Z273">
            <v>262</v>
          </cell>
          <cell r="AA273">
            <v>52.4</v>
          </cell>
          <cell r="AB273">
            <v>0</v>
          </cell>
          <cell r="AC273">
            <v>0</v>
          </cell>
          <cell r="AD273">
            <v>37.999999999999922</v>
          </cell>
          <cell r="AE273">
            <v>69.86666666666666</v>
          </cell>
          <cell r="AF273">
            <v>0</v>
          </cell>
          <cell r="AG273">
            <v>0</v>
          </cell>
          <cell r="AH273">
            <v>0</v>
          </cell>
          <cell r="AI273">
            <v>0</v>
          </cell>
          <cell r="AJ273">
            <v>0</v>
          </cell>
          <cell r="AK273">
            <v>0</v>
          </cell>
          <cell r="AL273">
            <v>0</v>
          </cell>
          <cell r="AM273">
            <v>247.99999999999994</v>
          </cell>
          <cell r="AN273">
            <v>0.99999999999999978</v>
          </cell>
          <cell r="AO273">
            <v>4.0000000000000044</v>
          </cell>
          <cell r="AP273">
            <v>8.0000000000000089</v>
          </cell>
          <cell r="AQ273">
            <v>0</v>
          </cell>
          <cell r="AR273">
            <v>0.99999999999999978</v>
          </cell>
          <cell r="AS273">
            <v>0</v>
          </cell>
          <cell r="AT273">
            <v>0</v>
          </cell>
          <cell r="AU273">
            <v>0</v>
          </cell>
          <cell r="AV273">
            <v>0</v>
          </cell>
          <cell r="AW273">
            <v>0.99999999999999978</v>
          </cell>
          <cell r="AX273">
            <v>0.99999999999999978</v>
          </cell>
          <cell r="AY273">
            <v>1.9999999999999996</v>
          </cell>
          <cell r="AZ273">
            <v>1.1644444444444444</v>
          </cell>
          <cell r="BA273">
            <v>0</v>
          </cell>
          <cell r="BB273">
            <v>0</v>
          </cell>
          <cell r="BC273">
            <v>28.875</v>
          </cell>
          <cell r="BD273">
            <v>30.000000000000021</v>
          </cell>
          <cell r="BE273">
            <v>39.696428571428541</v>
          </cell>
          <cell r="BF273">
            <v>31.851851851851823</v>
          </cell>
          <cell r="BG273">
            <v>86.687715234351828</v>
          </cell>
          <cell r="BH273">
            <v>0</v>
          </cell>
          <cell r="BI273">
            <v>13.800000000000043</v>
          </cell>
          <cell r="BJ273">
            <v>0</v>
          </cell>
          <cell r="BK273">
            <v>5.56868192352941</v>
          </cell>
          <cell r="BL273">
            <v>1</v>
          </cell>
          <cell r="BM273">
            <v>0</v>
          </cell>
          <cell r="BN273">
            <v>1</v>
          </cell>
        </row>
        <row r="274">
          <cell r="A274">
            <v>166</v>
          </cell>
          <cell r="B274">
            <v>136271</v>
          </cell>
          <cell r="C274">
            <v>9354036</v>
          </cell>
          <cell r="D274" t="str">
            <v>Hartismere School</v>
          </cell>
          <cell r="E274" t="str">
            <v>Secondary</v>
          </cell>
          <cell r="F274" t="str">
            <v>Recoupment Academy</v>
          </cell>
          <cell r="G274">
            <v>1</v>
          </cell>
          <cell r="H274">
            <v>0</v>
          </cell>
          <cell r="I274">
            <v>0</v>
          </cell>
          <cell r="J274">
            <v>0</v>
          </cell>
          <cell r="K274">
            <v>5</v>
          </cell>
          <cell r="L274">
            <v>3</v>
          </cell>
          <cell r="M274">
            <v>2</v>
          </cell>
          <cell r="N274">
            <v>799</v>
          </cell>
          <cell r="O274">
            <v>0</v>
          </cell>
          <cell r="P274">
            <v>0</v>
          </cell>
          <cell r="Q274">
            <v>0</v>
          </cell>
          <cell r="R274">
            <v>799</v>
          </cell>
          <cell r="S274">
            <v>485</v>
          </cell>
          <cell r="T274">
            <v>314</v>
          </cell>
          <cell r="U274">
            <v>161</v>
          </cell>
          <cell r="V274">
            <v>161</v>
          </cell>
          <cell r="W274">
            <v>163</v>
          </cell>
          <cell r="X274">
            <v>314</v>
          </cell>
          <cell r="Y274">
            <v>0</v>
          </cell>
          <cell r="Z274">
            <v>799</v>
          </cell>
          <cell r="AA274">
            <v>159.80000000000001</v>
          </cell>
          <cell r="AB274">
            <v>0</v>
          </cell>
          <cell r="AC274">
            <v>0</v>
          </cell>
          <cell r="AD274">
            <v>45.999999999999964</v>
          </cell>
          <cell r="AE274">
            <v>107.07206068268016</v>
          </cell>
          <cell r="AF274">
            <v>0</v>
          </cell>
          <cell r="AG274">
            <v>0</v>
          </cell>
          <cell r="AH274">
            <v>0</v>
          </cell>
          <cell r="AI274">
            <v>0</v>
          </cell>
          <cell r="AJ274">
            <v>0</v>
          </cell>
          <cell r="AK274">
            <v>0</v>
          </cell>
          <cell r="AL274">
            <v>0</v>
          </cell>
          <cell r="AM274">
            <v>794.00000000000023</v>
          </cell>
          <cell r="AN274">
            <v>0.99999999999999845</v>
          </cell>
          <cell r="AO274">
            <v>0.99999999999999845</v>
          </cell>
          <cell r="AP274">
            <v>3.0000000000000036</v>
          </cell>
          <cell r="AQ274">
            <v>0</v>
          </cell>
          <cell r="AR274">
            <v>0</v>
          </cell>
          <cell r="AS274">
            <v>0</v>
          </cell>
          <cell r="AT274">
            <v>0</v>
          </cell>
          <cell r="AU274">
            <v>0</v>
          </cell>
          <cell r="AV274">
            <v>0</v>
          </cell>
          <cell r="AW274">
            <v>0</v>
          </cell>
          <cell r="AX274">
            <v>1.9999999999999969</v>
          </cell>
          <cell r="AY274">
            <v>1.9999999999999969</v>
          </cell>
          <cell r="AZ274">
            <v>6.0606826801517064</v>
          </cell>
          <cell r="BA274">
            <v>0</v>
          </cell>
          <cell r="BB274">
            <v>0</v>
          </cell>
          <cell r="BC274">
            <v>51.000000000000043</v>
          </cell>
          <cell r="BD274">
            <v>63</v>
          </cell>
          <cell r="BE274">
            <v>59.999999999999922</v>
          </cell>
          <cell r="BF274">
            <v>51.825242718446482</v>
          </cell>
          <cell r="BG274">
            <v>149.63400679844648</v>
          </cell>
          <cell r="BH274">
            <v>0</v>
          </cell>
          <cell r="BI274">
            <v>0</v>
          </cell>
          <cell r="BJ274">
            <v>0</v>
          </cell>
          <cell r="BK274">
            <v>4.4829257478723399</v>
          </cell>
          <cell r="BL274">
            <v>0</v>
          </cell>
          <cell r="BM274">
            <v>0</v>
          </cell>
          <cell r="BN274">
            <v>1</v>
          </cell>
        </row>
        <row r="275">
          <cell r="A275">
            <v>165</v>
          </cell>
          <cell r="B275">
            <v>136782</v>
          </cell>
          <cell r="C275">
            <v>9354040</v>
          </cell>
          <cell r="D275" t="str">
            <v>Thomas Mills High School</v>
          </cell>
          <cell r="E275" t="str">
            <v>Secondary</v>
          </cell>
          <cell r="F275" t="str">
            <v>Recoupment Academy</v>
          </cell>
          <cell r="G275">
            <v>1</v>
          </cell>
          <cell r="H275">
            <v>0</v>
          </cell>
          <cell r="I275">
            <v>0</v>
          </cell>
          <cell r="J275">
            <v>0</v>
          </cell>
          <cell r="K275">
            <v>5</v>
          </cell>
          <cell r="L275">
            <v>3</v>
          </cell>
          <cell r="M275">
            <v>2</v>
          </cell>
          <cell r="N275">
            <v>859</v>
          </cell>
          <cell r="O275">
            <v>0</v>
          </cell>
          <cell r="P275">
            <v>0</v>
          </cell>
          <cell r="Q275">
            <v>0</v>
          </cell>
          <cell r="R275">
            <v>859</v>
          </cell>
          <cell r="S275">
            <v>526</v>
          </cell>
          <cell r="T275">
            <v>333</v>
          </cell>
          <cell r="U275">
            <v>183</v>
          </cell>
          <cell r="V275">
            <v>170</v>
          </cell>
          <cell r="W275">
            <v>173</v>
          </cell>
          <cell r="X275">
            <v>333</v>
          </cell>
          <cell r="Y275">
            <v>0</v>
          </cell>
          <cell r="Z275">
            <v>859</v>
          </cell>
          <cell r="AA275">
            <v>171.8</v>
          </cell>
          <cell r="AB275">
            <v>0</v>
          </cell>
          <cell r="AC275">
            <v>0</v>
          </cell>
          <cell r="AD275">
            <v>55.000000000000007</v>
          </cell>
          <cell r="AE275">
            <v>122.71428571428571</v>
          </cell>
          <cell r="AF275">
            <v>0</v>
          </cell>
          <cell r="AG275">
            <v>0</v>
          </cell>
          <cell r="AH275">
            <v>0</v>
          </cell>
          <cell r="AI275">
            <v>0</v>
          </cell>
          <cell r="AJ275">
            <v>0</v>
          </cell>
          <cell r="AK275">
            <v>0</v>
          </cell>
          <cell r="AL275">
            <v>0</v>
          </cell>
          <cell r="AM275">
            <v>846.99999999999966</v>
          </cell>
          <cell r="AN275">
            <v>9.9999999999999698</v>
          </cell>
          <cell r="AO275">
            <v>2.0000000000000027</v>
          </cell>
          <cell r="AP275">
            <v>0</v>
          </cell>
          <cell r="AQ275">
            <v>0</v>
          </cell>
          <cell r="AR275">
            <v>0</v>
          </cell>
          <cell r="AS275">
            <v>0</v>
          </cell>
          <cell r="AT275">
            <v>0</v>
          </cell>
          <cell r="AU275">
            <v>0</v>
          </cell>
          <cell r="AV275">
            <v>0</v>
          </cell>
          <cell r="AW275">
            <v>1.0011655011655052</v>
          </cell>
          <cell r="AX275">
            <v>1.0011655011655052</v>
          </cell>
          <cell r="AY275">
            <v>7.0081585081585089</v>
          </cell>
          <cell r="AZ275">
            <v>7.0991735537190088</v>
          </cell>
          <cell r="BA275">
            <v>0</v>
          </cell>
          <cell r="BB275">
            <v>0</v>
          </cell>
          <cell r="BC275">
            <v>55.516853932584283</v>
          </cell>
          <cell r="BD275">
            <v>57.012195121951287</v>
          </cell>
          <cell r="BE275">
            <v>49.278787878787909</v>
          </cell>
          <cell r="BF275">
            <v>44.911184210526457</v>
          </cell>
          <cell r="BG275">
            <v>136.96812363687553</v>
          </cell>
          <cell r="BH275">
            <v>0</v>
          </cell>
          <cell r="BI275">
            <v>0</v>
          </cell>
          <cell r="BJ275">
            <v>0</v>
          </cell>
          <cell r="BK275">
            <v>5.5386308494535497</v>
          </cell>
          <cell r="BL275">
            <v>0</v>
          </cell>
          <cell r="BM275">
            <v>0</v>
          </cell>
          <cell r="BN275">
            <v>1</v>
          </cell>
        </row>
        <row r="276">
          <cell r="A276">
            <v>557</v>
          </cell>
          <cell r="B276">
            <v>140669</v>
          </cell>
          <cell r="C276">
            <v>9354041</v>
          </cell>
          <cell r="D276" t="str">
            <v>Newmarket Academy</v>
          </cell>
          <cell r="E276" t="str">
            <v>Secondary</v>
          </cell>
          <cell r="F276" t="str">
            <v>Recoupment Academy</v>
          </cell>
          <cell r="G276">
            <v>1</v>
          </cell>
          <cell r="H276">
            <v>0</v>
          </cell>
          <cell r="I276">
            <v>0</v>
          </cell>
          <cell r="J276">
            <v>0</v>
          </cell>
          <cell r="K276">
            <v>5</v>
          </cell>
          <cell r="L276">
            <v>3</v>
          </cell>
          <cell r="M276">
            <v>2</v>
          </cell>
          <cell r="N276">
            <v>701</v>
          </cell>
          <cell r="O276">
            <v>0</v>
          </cell>
          <cell r="P276">
            <v>0</v>
          </cell>
          <cell r="Q276">
            <v>0</v>
          </cell>
          <cell r="R276">
            <v>701</v>
          </cell>
          <cell r="S276">
            <v>433</v>
          </cell>
          <cell r="T276">
            <v>268</v>
          </cell>
          <cell r="U276">
            <v>173</v>
          </cell>
          <cell r="V276">
            <v>135</v>
          </cell>
          <cell r="W276">
            <v>125</v>
          </cell>
          <cell r="X276">
            <v>268</v>
          </cell>
          <cell r="Y276">
            <v>0</v>
          </cell>
          <cell r="Z276">
            <v>701</v>
          </cell>
          <cell r="AA276">
            <v>140.19999999999999</v>
          </cell>
          <cell r="AB276">
            <v>0</v>
          </cell>
          <cell r="AC276">
            <v>0</v>
          </cell>
          <cell r="AD276">
            <v>67</v>
          </cell>
          <cell r="AE276">
            <v>163.15409309791332</v>
          </cell>
          <cell r="AF276">
            <v>0</v>
          </cell>
          <cell r="AG276">
            <v>0</v>
          </cell>
          <cell r="AH276">
            <v>0</v>
          </cell>
          <cell r="AI276">
            <v>0</v>
          </cell>
          <cell r="AJ276">
            <v>0</v>
          </cell>
          <cell r="AK276">
            <v>0</v>
          </cell>
          <cell r="AL276">
            <v>0</v>
          </cell>
          <cell r="AM276">
            <v>623.77968526466395</v>
          </cell>
          <cell r="AN276">
            <v>75.214592274678253</v>
          </cell>
          <cell r="AO276">
            <v>0</v>
          </cell>
          <cell r="AP276">
            <v>2.0057224606580846</v>
          </cell>
          <cell r="AQ276">
            <v>0</v>
          </cell>
          <cell r="AR276">
            <v>0</v>
          </cell>
          <cell r="AS276">
            <v>0</v>
          </cell>
          <cell r="AT276">
            <v>0</v>
          </cell>
          <cell r="AU276">
            <v>0</v>
          </cell>
          <cell r="AV276">
            <v>0</v>
          </cell>
          <cell r="AW276">
            <v>10.086330935251803</v>
          </cell>
          <cell r="AX276">
            <v>17.146762589928088</v>
          </cell>
          <cell r="AY276">
            <v>27.233093525179889</v>
          </cell>
          <cell r="AZ276">
            <v>3.3756019261637236</v>
          </cell>
          <cell r="BA276">
            <v>0</v>
          </cell>
          <cell r="BB276">
            <v>0</v>
          </cell>
          <cell r="BC276">
            <v>79.37647058823535</v>
          </cell>
          <cell r="BD276">
            <v>70.522388059701427</v>
          </cell>
          <cell r="BE276">
            <v>69.690265486725622</v>
          </cell>
          <cell r="BF276">
            <v>75.645161290322577</v>
          </cell>
          <cell r="BG276">
            <v>200.51684476771851</v>
          </cell>
          <cell r="BH276">
            <v>0</v>
          </cell>
          <cell r="BI276">
            <v>0</v>
          </cell>
          <cell r="BJ276">
            <v>0</v>
          </cell>
          <cell r="BK276">
            <v>5.8920193138537202</v>
          </cell>
          <cell r="BL276">
            <v>0</v>
          </cell>
          <cell r="BM276">
            <v>0</v>
          </cell>
          <cell r="BN276">
            <v>1</v>
          </cell>
        </row>
        <row r="277">
          <cell r="A277">
            <v>599</v>
          </cell>
          <cell r="B277">
            <v>140969</v>
          </cell>
          <cell r="C277">
            <v>9354042</v>
          </cell>
          <cell r="D277" t="str">
            <v>Sybil Andrews Academy</v>
          </cell>
          <cell r="E277" t="str">
            <v>Secondary</v>
          </cell>
          <cell r="F277" t="str">
            <v>Recoupment Academy</v>
          </cell>
          <cell r="G277">
            <v>1</v>
          </cell>
          <cell r="H277">
            <v>0</v>
          </cell>
          <cell r="I277">
            <v>0</v>
          </cell>
          <cell r="J277">
            <v>0</v>
          </cell>
          <cell r="K277">
            <v>5</v>
          </cell>
          <cell r="L277">
            <v>3</v>
          </cell>
          <cell r="M277">
            <v>2</v>
          </cell>
          <cell r="N277">
            <v>592</v>
          </cell>
          <cell r="O277">
            <v>0</v>
          </cell>
          <cell r="P277">
            <v>0</v>
          </cell>
          <cell r="Q277">
            <v>0</v>
          </cell>
          <cell r="R277">
            <v>592</v>
          </cell>
          <cell r="S277">
            <v>444</v>
          </cell>
          <cell r="T277">
            <v>148</v>
          </cell>
          <cell r="U277">
            <v>184</v>
          </cell>
          <cell r="V277">
            <v>146</v>
          </cell>
          <cell r="W277">
            <v>114</v>
          </cell>
          <cell r="X277">
            <v>148</v>
          </cell>
          <cell r="Y277">
            <v>0</v>
          </cell>
          <cell r="Z277">
            <v>592</v>
          </cell>
          <cell r="AA277">
            <v>118.4</v>
          </cell>
          <cell r="AB277">
            <v>0</v>
          </cell>
          <cell r="AC277">
            <v>0</v>
          </cell>
          <cell r="AD277">
            <v>42.999999999999979</v>
          </cell>
          <cell r="AE277">
            <v>118.4</v>
          </cell>
          <cell r="AF277">
            <v>0</v>
          </cell>
          <cell r="AG277">
            <v>0</v>
          </cell>
          <cell r="AH277">
            <v>0</v>
          </cell>
          <cell r="AI277">
            <v>0</v>
          </cell>
          <cell r="AJ277">
            <v>0</v>
          </cell>
          <cell r="AK277">
            <v>0</v>
          </cell>
          <cell r="AL277">
            <v>0</v>
          </cell>
          <cell r="AM277">
            <v>568.96108291032147</v>
          </cell>
          <cell r="AN277">
            <v>22.037225042301163</v>
          </cell>
          <cell r="AO277">
            <v>0</v>
          </cell>
          <cell r="AP277">
            <v>1.0016920473773294</v>
          </cell>
          <cell r="AQ277">
            <v>0</v>
          </cell>
          <cell r="AR277">
            <v>0</v>
          </cell>
          <cell r="AS277">
            <v>0</v>
          </cell>
          <cell r="AT277">
            <v>0</v>
          </cell>
          <cell r="AU277">
            <v>0</v>
          </cell>
          <cell r="AV277">
            <v>0</v>
          </cell>
          <cell r="AW277">
            <v>2.0033840947546531</v>
          </cell>
          <cell r="AX277">
            <v>4.0067681895093061</v>
          </cell>
          <cell r="AY277">
            <v>9.0152284263959483</v>
          </cell>
          <cell r="AZ277">
            <v>1.4095238095238096</v>
          </cell>
          <cell r="BA277">
            <v>0</v>
          </cell>
          <cell r="BB277">
            <v>0</v>
          </cell>
          <cell r="BC277">
            <v>80.879120879120961</v>
          </cell>
          <cell r="BD277">
            <v>59.633802816901394</v>
          </cell>
          <cell r="BE277">
            <v>51.028571428571475</v>
          </cell>
          <cell r="BF277">
            <v>61.75539568345328</v>
          </cell>
          <cell r="BG277">
            <v>172.30102070621638</v>
          </cell>
          <cell r="BH277">
            <v>0</v>
          </cell>
          <cell r="BI277">
            <v>3.8000000000000433</v>
          </cell>
          <cell r="BJ277">
            <v>0</v>
          </cell>
          <cell r="BK277">
            <v>2.6506316786924899</v>
          </cell>
          <cell r="BL277">
            <v>0</v>
          </cell>
          <cell r="BM277">
            <v>0</v>
          </cell>
          <cell r="BN277">
            <v>1</v>
          </cell>
        </row>
        <row r="278">
          <cell r="A278">
            <v>167</v>
          </cell>
          <cell r="B278">
            <v>141236</v>
          </cell>
          <cell r="C278">
            <v>9354043</v>
          </cell>
          <cell r="D278" t="str">
            <v>Alde Valley School</v>
          </cell>
          <cell r="E278" t="str">
            <v>Secondary</v>
          </cell>
          <cell r="F278" t="str">
            <v>Recoupment Academy</v>
          </cell>
          <cell r="G278">
            <v>1</v>
          </cell>
          <cell r="H278">
            <v>0</v>
          </cell>
          <cell r="I278">
            <v>0</v>
          </cell>
          <cell r="J278">
            <v>0</v>
          </cell>
          <cell r="K278">
            <v>5</v>
          </cell>
          <cell r="L278">
            <v>3</v>
          </cell>
          <cell r="M278">
            <v>2</v>
          </cell>
          <cell r="N278">
            <v>385</v>
          </cell>
          <cell r="O278">
            <v>0</v>
          </cell>
          <cell r="P278">
            <v>0</v>
          </cell>
          <cell r="Q278">
            <v>0</v>
          </cell>
          <cell r="R278">
            <v>385</v>
          </cell>
          <cell r="S278">
            <v>244</v>
          </cell>
          <cell r="T278">
            <v>141</v>
          </cell>
          <cell r="U278">
            <v>66</v>
          </cell>
          <cell r="V278">
            <v>95</v>
          </cell>
          <cell r="W278">
            <v>83</v>
          </cell>
          <cell r="X278">
            <v>141</v>
          </cell>
          <cell r="Y278">
            <v>0</v>
          </cell>
          <cell r="Z278">
            <v>385</v>
          </cell>
          <cell r="AA278">
            <v>77</v>
          </cell>
          <cell r="AB278">
            <v>0</v>
          </cell>
          <cell r="AC278">
            <v>0</v>
          </cell>
          <cell r="AD278">
            <v>58.000000000000135</v>
          </cell>
          <cell r="AE278">
            <v>123.2</v>
          </cell>
          <cell r="AF278">
            <v>0</v>
          </cell>
          <cell r="AG278">
            <v>0</v>
          </cell>
          <cell r="AH278">
            <v>0</v>
          </cell>
          <cell r="AI278">
            <v>0</v>
          </cell>
          <cell r="AJ278">
            <v>0</v>
          </cell>
          <cell r="AK278">
            <v>0</v>
          </cell>
          <cell r="AL278">
            <v>0</v>
          </cell>
          <cell r="AM278">
            <v>309.00000000000017</v>
          </cell>
          <cell r="AN278">
            <v>75.999999999999844</v>
          </cell>
          <cell r="AO278">
            <v>0</v>
          </cell>
          <cell r="AP278">
            <v>0</v>
          </cell>
          <cell r="AQ278">
            <v>0</v>
          </cell>
          <cell r="AR278">
            <v>0</v>
          </cell>
          <cell r="AS278">
            <v>0</v>
          </cell>
          <cell r="AT278">
            <v>0</v>
          </cell>
          <cell r="AU278">
            <v>0</v>
          </cell>
          <cell r="AV278">
            <v>0</v>
          </cell>
          <cell r="AW278">
            <v>0</v>
          </cell>
          <cell r="AX278">
            <v>1.0000000000000011</v>
          </cell>
          <cell r="AY278">
            <v>4.0000000000000044</v>
          </cell>
          <cell r="AZ278">
            <v>7.1866666666666674</v>
          </cell>
          <cell r="BA278">
            <v>0</v>
          </cell>
          <cell r="BB278">
            <v>0</v>
          </cell>
          <cell r="BC278">
            <v>29.446153846153837</v>
          </cell>
          <cell r="BD278">
            <v>35.752688172042973</v>
          </cell>
          <cell r="BE278">
            <v>51.481012658227847</v>
          </cell>
          <cell r="BF278">
            <v>45.61764705882355</v>
          </cell>
          <cell r="BG278">
            <v>109.81472011148895</v>
          </cell>
          <cell r="BH278">
            <v>0</v>
          </cell>
          <cell r="BI278">
            <v>1.500000000000038</v>
          </cell>
          <cell r="BJ278">
            <v>0</v>
          </cell>
          <cell r="BK278">
            <v>4.8437622244008702</v>
          </cell>
          <cell r="BL278">
            <v>1</v>
          </cell>
          <cell r="BM278">
            <v>0</v>
          </cell>
          <cell r="BN278">
            <v>1</v>
          </cell>
        </row>
        <row r="279">
          <cell r="A279">
            <v>171</v>
          </cell>
          <cell r="B279">
            <v>142759</v>
          </cell>
          <cell r="C279">
            <v>9354045</v>
          </cell>
          <cell r="D279" t="str">
            <v>Benjamin Britten Academy of Music and Mathematics</v>
          </cell>
          <cell r="E279" t="str">
            <v>Secondary</v>
          </cell>
          <cell r="F279" t="str">
            <v>Recoupment Academy</v>
          </cell>
          <cell r="G279">
            <v>1</v>
          </cell>
          <cell r="H279">
            <v>0</v>
          </cell>
          <cell r="I279">
            <v>0</v>
          </cell>
          <cell r="J279">
            <v>0</v>
          </cell>
          <cell r="K279">
            <v>5</v>
          </cell>
          <cell r="L279">
            <v>3</v>
          </cell>
          <cell r="M279">
            <v>2</v>
          </cell>
          <cell r="N279">
            <v>945</v>
          </cell>
          <cell r="O279">
            <v>0</v>
          </cell>
          <cell r="P279">
            <v>0</v>
          </cell>
          <cell r="Q279">
            <v>0</v>
          </cell>
          <cell r="R279">
            <v>945</v>
          </cell>
          <cell r="S279">
            <v>624</v>
          </cell>
          <cell r="T279">
            <v>321</v>
          </cell>
          <cell r="U279">
            <v>256</v>
          </cell>
          <cell r="V279">
            <v>220</v>
          </cell>
          <cell r="W279">
            <v>148</v>
          </cell>
          <cell r="X279">
            <v>321</v>
          </cell>
          <cell r="Y279">
            <v>0</v>
          </cell>
          <cell r="Z279">
            <v>945</v>
          </cell>
          <cell r="AA279">
            <v>189</v>
          </cell>
          <cell r="AB279">
            <v>0</v>
          </cell>
          <cell r="AC279">
            <v>0</v>
          </cell>
          <cell r="AD279">
            <v>187.00000000000011</v>
          </cell>
          <cell r="AE279">
            <v>288.68453865336659</v>
          </cell>
          <cell r="AF279">
            <v>0</v>
          </cell>
          <cell r="AG279">
            <v>0</v>
          </cell>
          <cell r="AH279">
            <v>0</v>
          </cell>
          <cell r="AI279">
            <v>0</v>
          </cell>
          <cell r="AJ279">
            <v>0</v>
          </cell>
          <cell r="AK279">
            <v>0</v>
          </cell>
          <cell r="AL279">
            <v>0</v>
          </cell>
          <cell r="AM279">
            <v>505.99999999999955</v>
          </cell>
          <cell r="AN279">
            <v>99.000000000000227</v>
          </cell>
          <cell r="AO279">
            <v>77.000000000000014</v>
          </cell>
          <cell r="AP279">
            <v>30.999999999999996</v>
          </cell>
          <cell r="AQ279">
            <v>1.0000000000000018</v>
          </cell>
          <cell r="AR279">
            <v>185.00000000000023</v>
          </cell>
          <cell r="AS279">
            <v>46.000000000000021</v>
          </cell>
          <cell r="AT279">
            <v>0</v>
          </cell>
          <cell r="AU279">
            <v>0</v>
          </cell>
          <cell r="AV279">
            <v>0</v>
          </cell>
          <cell r="AW279">
            <v>3.9999999999999969</v>
          </cell>
          <cell r="AX279">
            <v>3.9999999999999969</v>
          </cell>
          <cell r="AY279">
            <v>3.9999999999999969</v>
          </cell>
          <cell r="AZ279">
            <v>4.7132169576059848</v>
          </cell>
          <cell r="BA279">
            <v>0</v>
          </cell>
          <cell r="BB279">
            <v>0</v>
          </cell>
          <cell r="BC279">
            <v>104</v>
          </cell>
          <cell r="BD279">
            <v>88.202764976958491</v>
          </cell>
          <cell r="BE279">
            <v>65.442176870748256</v>
          </cell>
          <cell r="BF279">
            <v>77.447619047618957</v>
          </cell>
          <cell r="BG279">
            <v>226.19904912921646</v>
          </cell>
          <cell r="BH279">
            <v>0</v>
          </cell>
          <cell r="BI279">
            <v>256.4999999999996</v>
          </cell>
          <cell r="BJ279">
            <v>0</v>
          </cell>
          <cell r="BK279">
            <v>1.21744716132666</v>
          </cell>
          <cell r="BL279">
            <v>0</v>
          </cell>
          <cell r="BM279">
            <v>0</v>
          </cell>
          <cell r="BN279">
            <v>1</v>
          </cell>
        </row>
        <row r="280">
          <cell r="A280">
            <v>558</v>
          </cell>
          <cell r="B280">
            <v>145055</v>
          </cell>
          <cell r="C280">
            <v>9354048</v>
          </cell>
          <cell r="D280" t="str">
            <v>Stowmarket High School</v>
          </cell>
          <cell r="E280" t="str">
            <v>Secondary</v>
          </cell>
          <cell r="F280" t="str">
            <v>Recoupment Academy</v>
          </cell>
          <cell r="G280">
            <v>1</v>
          </cell>
          <cell r="H280">
            <v>0</v>
          </cell>
          <cell r="I280">
            <v>0</v>
          </cell>
          <cell r="J280">
            <v>0</v>
          </cell>
          <cell r="K280">
            <v>5</v>
          </cell>
          <cell r="L280">
            <v>3</v>
          </cell>
          <cell r="M280">
            <v>2</v>
          </cell>
          <cell r="N280">
            <v>737</v>
          </cell>
          <cell r="O280">
            <v>0</v>
          </cell>
          <cell r="P280">
            <v>0</v>
          </cell>
          <cell r="Q280">
            <v>0</v>
          </cell>
          <cell r="R280">
            <v>737</v>
          </cell>
          <cell r="S280">
            <v>431</v>
          </cell>
          <cell r="T280">
            <v>306</v>
          </cell>
          <cell r="U280">
            <v>145</v>
          </cell>
          <cell r="V280">
            <v>123</v>
          </cell>
          <cell r="W280">
            <v>163</v>
          </cell>
          <cell r="X280">
            <v>306</v>
          </cell>
          <cell r="Y280">
            <v>0</v>
          </cell>
          <cell r="Z280">
            <v>737</v>
          </cell>
          <cell r="AA280">
            <v>147.4</v>
          </cell>
          <cell r="AB280">
            <v>0</v>
          </cell>
          <cell r="AC280">
            <v>0</v>
          </cell>
          <cell r="AD280">
            <v>97.999999999999659</v>
          </cell>
          <cell r="AE280">
            <v>210.57142857142856</v>
          </cell>
          <cell r="AF280">
            <v>0</v>
          </cell>
          <cell r="AG280">
            <v>0</v>
          </cell>
          <cell r="AH280">
            <v>0</v>
          </cell>
          <cell r="AI280">
            <v>0</v>
          </cell>
          <cell r="AJ280">
            <v>0</v>
          </cell>
          <cell r="AK280">
            <v>0</v>
          </cell>
          <cell r="AL280">
            <v>0</v>
          </cell>
          <cell r="AM280">
            <v>544.99999999999989</v>
          </cell>
          <cell r="AN280">
            <v>86.999999999999915</v>
          </cell>
          <cell r="AO280">
            <v>38.000000000000021</v>
          </cell>
          <cell r="AP280">
            <v>63.999999999999972</v>
          </cell>
          <cell r="AQ280">
            <v>3.0000000000000004</v>
          </cell>
          <cell r="AR280">
            <v>0</v>
          </cell>
          <cell r="AS280">
            <v>0</v>
          </cell>
          <cell r="AT280">
            <v>0</v>
          </cell>
          <cell r="AU280">
            <v>0</v>
          </cell>
          <cell r="AV280">
            <v>0</v>
          </cell>
          <cell r="AW280">
            <v>2.0136612021857925</v>
          </cell>
          <cell r="AX280">
            <v>4.027322404371585</v>
          </cell>
          <cell r="AY280">
            <v>7.0478142076502772</v>
          </cell>
          <cell r="AZ280">
            <v>2.0644257703081235</v>
          </cell>
          <cell r="BA280">
            <v>0</v>
          </cell>
          <cell r="BB280">
            <v>0</v>
          </cell>
          <cell r="BC280">
            <v>64.444444444444372</v>
          </cell>
          <cell r="BD280">
            <v>49.613445378151248</v>
          </cell>
          <cell r="BE280">
            <v>90.668750000000003</v>
          </cell>
          <cell r="BF280">
            <v>121.76470588235296</v>
          </cell>
          <cell r="BG280">
            <v>235.07881017843656</v>
          </cell>
          <cell r="BH280">
            <v>0</v>
          </cell>
          <cell r="BI280">
            <v>0</v>
          </cell>
          <cell r="BJ280">
            <v>0</v>
          </cell>
          <cell r="BK280">
            <v>3.0215449574892999</v>
          </cell>
          <cell r="BL280">
            <v>0</v>
          </cell>
          <cell r="BM280">
            <v>0</v>
          </cell>
          <cell r="BN280">
            <v>1</v>
          </cell>
        </row>
        <row r="281">
          <cell r="A281">
            <v>175</v>
          </cell>
          <cell r="B281">
            <v>137901</v>
          </cell>
          <cell r="C281">
            <v>9354051</v>
          </cell>
          <cell r="D281" t="str">
            <v>Stradbroke High School</v>
          </cell>
          <cell r="E281" t="str">
            <v>Secondary</v>
          </cell>
          <cell r="F281" t="str">
            <v>Recoupment Academy</v>
          </cell>
          <cell r="G281">
            <v>1</v>
          </cell>
          <cell r="H281">
            <v>0</v>
          </cell>
          <cell r="I281">
            <v>0</v>
          </cell>
          <cell r="J281">
            <v>0</v>
          </cell>
          <cell r="K281">
            <v>5</v>
          </cell>
          <cell r="L281">
            <v>3</v>
          </cell>
          <cell r="M281">
            <v>2</v>
          </cell>
          <cell r="N281">
            <v>305</v>
          </cell>
          <cell r="O281">
            <v>0</v>
          </cell>
          <cell r="P281">
            <v>0</v>
          </cell>
          <cell r="Q281">
            <v>0</v>
          </cell>
          <cell r="R281">
            <v>305</v>
          </cell>
          <cell r="S281">
            <v>193</v>
          </cell>
          <cell r="T281">
            <v>112</v>
          </cell>
          <cell r="U281">
            <v>76</v>
          </cell>
          <cell r="V281">
            <v>61</v>
          </cell>
          <cell r="W281">
            <v>56</v>
          </cell>
          <cell r="X281">
            <v>112</v>
          </cell>
          <cell r="Y281">
            <v>0</v>
          </cell>
          <cell r="Z281">
            <v>305</v>
          </cell>
          <cell r="AA281">
            <v>61</v>
          </cell>
          <cell r="AB281">
            <v>0</v>
          </cell>
          <cell r="AC281">
            <v>0</v>
          </cell>
          <cell r="AD281">
            <v>26.000000000000011</v>
          </cell>
          <cell r="AE281">
            <v>70.297397769516721</v>
          </cell>
          <cell r="AF281">
            <v>0</v>
          </cell>
          <cell r="AG281">
            <v>0</v>
          </cell>
          <cell r="AH281">
            <v>0</v>
          </cell>
          <cell r="AI281">
            <v>0</v>
          </cell>
          <cell r="AJ281">
            <v>0</v>
          </cell>
          <cell r="AK281">
            <v>0</v>
          </cell>
          <cell r="AL281">
            <v>0</v>
          </cell>
          <cell r="AM281">
            <v>305</v>
          </cell>
          <cell r="AN281">
            <v>0</v>
          </cell>
          <cell r="AO281">
            <v>0</v>
          </cell>
          <cell r="AP281">
            <v>0</v>
          </cell>
          <cell r="AQ281">
            <v>0</v>
          </cell>
          <cell r="AR281">
            <v>0</v>
          </cell>
          <cell r="AS281">
            <v>0</v>
          </cell>
          <cell r="AT281">
            <v>0</v>
          </cell>
          <cell r="AU281">
            <v>0</v>
          </cell>
          <cell r="AV281">
            <v>0</v>
          </cell>
          <cell r="AW281">
            <v>0</v>
          </cell>
          <cell r="AX281">
            <v>0</v>
          </cell>
          <cell r="AY281">
            <v>0</v>
          </cell>
          <cell r="AZ281">
            <v>7.9368029739776951</v>
          </cell>
          <cell r="BA281">
            <v>0</v>
          </cell>
          <cell r="BB281">
            <v>0</v>
          </cell>
          <cell r="BC281">
            <v>33.891891891891895</v>
          </cell>
          <cell r="BD281">
            <v>19.316666666666688</v>
          </cell>
          <cell r="BE281">
            <v>21.381818181818193</v>
          </cell>
          <cell r="BF281">
            <v>30.999999999999972</v>
          </cell>
          <cell r="BG281">
            <v>74.030160060857071</v>
          </cell>
          <cell r="BH281">
            <v>0</v>
          </cell>
          <cell r="BI281">
            <v>0</v>
          </cell>
          <cell r="BJ281">
            <v>0</v>
          </cell>
          <cell r="BK281">
            <v>4.7345465614420101</v>
          </cell>
          <cell r="BL281">
            <v>1</v>
          </cell>
          <cell r="BM281">
            <v>0</v>
          </cell>
          <cell r="BN281">
            <v>1</v>
          </cell>
        </row>
        <row r="282">
          <cell r="A282">
            <v>155</v>
          </cell>
          <cell r="B282">
            <v>137055</v>
          </cell>
          <cell r="C282">
            <v>9354056</v>
          </cell>
          <cell r="D282" t="str">
            <v>Sir John Leman High School</v>
          </cell>
          <cell r="E282" t="str">
            <v>Secondary</v>
          </cell>
          <cell r="F282" t="str">
            <v>Recoupment Academy</v>
          </cell>
          <cell r="G282">
            <v>1</v>
          </cell>
          <cell r="H282">
            <v>0</v>
          </cell>
          <cell r="I282">
            <v>0</v>
          </cell>
          <cell r="J282">
            <v>0</v>
          </cell>
          <cell r="K282">
            <v>5</v>
          </cell>
          <cell r="L282">
            <v>3</v>
          </cell>
          <cell r="M282">
            <v>2</v>
          </cell>
          <cell r="N282">
            <v>1230</v>
          </cell>
          <cell r="O282">
            <v>0</v>
          </cell>
          <cell r="P282">
            <v>0</v>
          </cell>
          <cell r="Q282">
            <v>0</v>
          </cell>
          <cell r="R282">
            <v>1230</v>
          </cell>
          <cell r="S282">
            <v>743</v>
          </cell>
          <cell r="T282">
            <v>487</v>
          </cell>
          <cell r="U282">
            <v>249</v>
          </cell>
          <cell r="V282">
            <v>251</v>
          </cell>
          <cell r="W282">
            <v>243</v>
          </cell>
          <cell r="X282">
            <v>487</v>
          </cell>
          <cell r="Y282">
            <v>0</v>
          </cell>
          <cell r="Z282">
            <v>1230</v>
          </cell>
          <cell r="AA282">
            <v>246</v>
          </cell>
          <cell r="AB282">
            <v>0</v>
          </cell>
          <cell r="AC282">
            <v>0</v>
          </cell>
          <cell r="AD282">
            <v>129.99999999999986</v>
          </cell>
          <cell r="AE282">
            <v>261.03220478943024</v>
          </cell>
          <cell r="AF282">
            <v>0</v>
          </cell>
          <cell r="AG282">
            <v>0</v>
          </cell>
          <cell r="AH282">
            <v>0</v>
          </cell>
          <cell r="AI282">
            <v>0</v>
          </cell>
          <cell r="AJ282">
            <v>0</v>
          </cell>
          <cell r="AK282">
            <v>0</v>
          </cell>
          <cell r="AL282">
            <v>0</v>
          </cell>
          <cell r="AM282">
            <v>934.99999999999966</v>
          </cell>
          <cell r="AN282">
            <v>145.00000000000045</v>
          </cell>
          <cell r="AO282">
            <v>16.999999999999982</v>
          </cell>
          <cell r="AP282">
            <v>41.999999999999957</v>
          </cell>
          <cell r="AQ282">
            <v>5.9999999999999938</v>
          </cell>
          <cell r="AR282">
            <v>84.000000000000043</v>
          </cell>
          <cell r="AS282">
            <v>1.0000000000000002</v>
          </cell>
          <cell r="AT282">
            <v>0</v>
          </cell>
          <cell r="AU282">
            <v>0</v>
          </cell>
          <cell r="AV282">
            <v>0</v>
          </cell>
          <cell r="AW282">
            <v>1.0000000000000002</v>
          </cell>
          <cell r="AX282">
            <v>1.9999999999999982</v>
          </cell>
          <cell r="AY282">
            <v>1.9999999999999982</v>
          </cell>
          <cell r="AZ282">
            <v>9.1412056151940533</v>
          </cell>
          <cell r="BA282">
            <v>0</v>
          </cell>
          <cell r="BB282">
            <v>0</v>
          </cell>
          <cell r="BC282">
            <v>91.097560975609667</v>
          </cell>
          <cell r="BD282">
            <v>96.538461538461647</v>
          </cell>
          <cell r="BE282">
            <v>122.52100840336136</v>
          </cell>
          <cell r="BF282">
            <v>92.519832985386387</v>
          </cell>
          <cell r="BG282">
            <v>265.31448795274099</v>
          </cell>
          <cell r="BH282">
            <v>0</v>
          </cell>
          <cell r="BI282">
            <v>0</v>
          </cell>
          <cell r="BJ282">
            <v>0</v>
          </cell>
          <cell r="BK282">
            <v>2.8069679560509599</v>
          </cell>
          <cell r="BL282">
            <v>0</v>
          </cell>
          <cell r="BM282">
            <v>0</v>
          </cell>
          <cell r="BN282">
            <v>1</v>
          </cell>
        </row>
        <row r="283">
          <cell r="A283">
            <v>156</v>
          </cell>
          <cell r="B283">
            <v>136998</v>
          </cell>
          <cell r="C283">
            <v>9354075</v>
          </cell>
          <cell r="D283" t="str">
            <v>Bungay High School</v>
          </cell>
          <cell r="E283" t="str">
            <v>Secondary</v>
          </cell>
          <cell r="F283" t="str">
            <v>Recoupment Academy</v>
          </cell>
          <cell r="G283">
            <v>1</v>
          </cell>
          <cell r="H283">
            <v>0</v>
          </cell>
          <cell r="I283">
            <v>0</v>
          </cell>
          <cell r="J283">
            <v>0</v>
          </cell>
          <cell r="K283">
            <v>5</v>
          </cell>
          <cell r="L283">
            <v>3</v>
          </cell>
          <cell r="M283">
            <v>2</v>
          </cell>
          <cell r="N283">
            <v>748</v>
          </cell>
          <cell r="O283">
            <v>0</v>
          </cell>
          <cell r="P283">
            <v>0</v>
          </cell>
          <cell r="Q283">
            <v>0</v>
          </cell>
          <cell r="R283">
            <v>748</v>
          </cell>
          <cell r="S283">
            <v>411</v>
          </cell>
          <cell r="T283">
            <v>337</v>
          </cell>
          <cell r="U283">
            <v>142</v>
          </cell>
          <cell r="V283">
            <v>133</v>
          </cell>
          <cell r="W283">
            <v>136</v>
          </cell>
          <cell r="X283">
            <v>337</v>
          </cell>
          <cell r="Y283">
            <v>0</v>
          </cell>
          <cell r="Z283">
            <v>748</v>
          </cell>
          <cell r="AA283">
            <v>149.6</v>
          </cell>
          <cell r="AB283">
            <v>0</v>
          </cell>
          <cell r="AC283">
            <v>0</v>
          </cell>
          <cell r="AD283">
            <v>87.999999999999687</v>
          </cell>
          <cell r="AE283">
            <v>161.72972972972974</v>
          </cell>
          <cell r="AF283">
            <v>0</v>
          </cell>
          <cell r="AG283">
            <v>0</v>
          </cell>
          <cell r="AH283">
            <v>0</v>
          </cell>
          <cell r="AI283">
            <v>0</v>
          </cell>
          <cell r="AJ283">
            <v>0</v>
          </cell>
          <cell r="AK283">
            <v>0</v>
          </cell>
          <cell r="AL283">
            <v>0</v>
          </cell>
          <cell r="AM283">
            <v>612.81927710843377</v>
          </cell>
          <cell r="AN283">
            <v>120.16064257028076</v>
          </cell>
          <cell r="AO283">
            <v>2.0026773761713486</v>
          </cell>
          <cell r="AP283">
            <v>3.0040160642570264</v>
          </cell>
          <cell r="AQ283">
            <v>0</v>
          </cell>
          <cell r="AR283">
            <v>9.0120481927710561</v>
          </cell>
          <cell r="AS283">
            <v>1.0013386880856781</v>
          </cell>
          <cell r="AT283">
            <v>0</v>
          </cell>
          <cell r="AU283">
            <v>0</v>
          </cell>
          <cell r="AV283">
            <v>0</v>
          </cell>
          <cell r="AW283">
            <v>1.9999999999999998</v>
          </cell>
          <cell r="AX283">
            <v>3.0000000000000036</v>
          </cell>
          <cell r="AY283">
            <v>5.0000000000000036</v>
          </cell>
          <cell r="AZ283">
            <v>5.7760617760617761</v>
          </cell>
          <cell r="BA283">
            <v>0</v>
          </cell>
          <cell r="BB283">
            <v>0</v>
          </cell>
          <cell r="BC283">
            <v>56.397163120567392</v>
          </cell>
          <cell r="BD283">
            <v>67.523076923076957</v>
          </cell>
          <cell r="BE283">
            <v>63.39849624060156</v>
          </cell>
          <cell r="BF283">
            <v>66.363076923076946</v>
          </cell>
          <cell r="BG283">
            <v>171.86102568312498</v>
          </cell>
          <cell r="BH283">
            <v>0</v>
          </cell>
          <cell r="BI283">
            <v>0</v>
          </cell>
          <cell r="BJ283">
            <v>0</v>
          </cell>
          <cell r="BK283">
            <v>5.4803741824712597</v>
          </cell>
          <cell r="BL283">
            <v>0</v>
          </cell>
          <cell r="BM283">
            <v>0</v>
          </cell>
          <cell r="BN283">
            <v>1</v>
          </cell>
        </row>
        <row r="284">
          <cell r="A284">
            <v>378</v>
          </cell>
          <cell r="B284">
            <v>136834</v>
          </cell>
          <cell r="C284">
            <v>9354076</v>
          </cell>
          <cell r="D284" t="str">
            <v>Farlingaye High School</v>
          </cell>
          <cell r="E284" t="str">
            <v>Secondary</v>
          </cell>
          <cell r="F284" t="str">
            <v>Recoupment Academy</v>
          </cell>
          <cell r="G284">
            <v>1</v>
          </cell>
          <cell r="H284">
            <v>0</v>
          </cell>
          <cell r="I284">
            <v>0</v>
          </cell>
          <cell r="J284">
            <v>0</v>
          </cell>
          <cell r="K284">
            <v>5</v>
          </cell>
          <cell r="L284">
            <v>3</v>
          </cell>
          <cell r="M284">
            <v>2</v>
          </cell>
          <cell r="N284">
            <v>1481</v>
          </cell>
          <cell r="O284">
            <v>0</v>
          </cell>
          <cell r="P284">
            <v>0</v>
          </cell>
          <cell r="Q284">
            <v>0</v>
          </cell>
          <cell r="R284">
            <v>1481</v>
          </cell>
          <cell r="S284">
            <v>893</v>
          </cell>
          <cell r="T284">
            <v>588</v>
          </cell>
          <cell r="U284">
            <v>304</v>
          </cell>
          <cell r="V284">
            <v>296</v>
          </cell>
          <cell r="W284">
            <v>293</v>
          </cell>
          <cell r="X284">
            <v>588</v>
          </cell>
          <cell r="Y284">
            <v>0</v>
          </cell>
          <cell r="Z284">
            <v>1481</v>
          </cell>
          <cell r="AA284">
            <v>296.2</v>
          </cell>
          <cell r="AB284">
            <v>0</v>
          </cell>
          <cell r="AC284">
            <v>0</v>
          </cell>
          <cell r="AD284">
            <v>116.00000000000006</v>
          </cell>
          <cell r="AE284">
            <v>297.60284167794316</v>
          </cell>
          <cell r="AF284">
            <v>0</v>
          </cell>
          <cell r="AG284">
            <v>0</v>
          </cell>
          <cell r="AH284">
            <v>0</v>
          </cell>
          <cell r="AI284">
            <v>0</v>
          </cell>
          <cell r="AJ284">
            <v>0</v>
          </cell>
          <cell r="AK284">
            <v>0</v>
          </cell>
          <cell r="AL284">
            <v>0</v>
          </cell>
          <cell r="AM284">
            <v>1331.8993243243237</v>
          </cell>
          <cell r="AN284">
            <v>127.08581081081078</v>
          </cell>
          <cell r="AO284">
            <v>12.008108108108111</v>
          </cell>
          <cell r="AP284">
            <v>9.0060810810810796</v>
          </cell>
          <cell r="AQ284">
            <v>0</v>
          </cell>
          <cell r="AR284">
            <v>1.0006756756756763</v>
          </cell>
          <cell r="AS284">
            <v>0</v>
          </cell>
          <cell r="AT284">
            <v>0</v>
          </cell>
          <cell r="AU284">
            <v>0</v>
          </cell>
          <cell r="AV284">
            <v>0</v>
          </cell>
          <cell r="AW284">
            <v>1.0027081922816514</v>
          </cell>
          <cell r="AX284">
            <v>2.005416384563306</v>
          </cell>
          <cell r="AY284">
            <v>2.005416384563306</v>
          </cell>
          <cell r="AZ284">
            <v>21.042625169147499</v>
          </cell>
          <cell r="BA284">
            <v>0</v>
          </cell>
          <cell r="BB284">
            <v>0</v>
          </cell>
          <cell r="BC284">
            <v>96.588628762541745</v>
          </cell>
          <cell r="BD284">
            <v>114.33935018050528</v>
          </cell>
          <cell r="BE284">
            <v>122.08333333333344</v>
          </cell>
          <cell r="BF284">
            <v>105.03677758318727</v>
          </cell>
          <cell r="BG284">
            <v>291.44538639785378</v>
          </cell>
          <cell r="BH284">
            <v>0</v>
          </cell>
          <cell r="BI284">
            <v>0</v>
          </cell>
          <cell r="BJ284">
            <v>0</v>
          </cell>
          <cell r="BK284">
            <v>4.7601591837976498</v>
          </cell>
          <cell r="BL284">
            <v>0</v>
          </cell>
          <cell r="BM284">
            <v>0</v>
          </cell>
          <cell r="BN284">
            <v>1</v>
          </cell>
        </row>
        <row r="285">
          <cell r="A285">
            <v>366</v>
          </cell>
          <cell r="B285">
            <v>136827</v>
          </cell>
          <cell r="C285">
            <v>9354092</v>
          </cell>
          <cell r="D285" t="str">
            <v>Copleston High School</v>
          </cell>
          <cell r="E285" t="str">
            <v>Secondary</v>
          </cell>
          <cell r="F285" t="str">
            <v>Recoupment Academy</v>
          </cell>
          <cell r="G285">
            <v>1</v>
          </cell>
          <cell r="H285">
            <v>0</v>
          </cell>
          <cell r="I285">
            <v>0</v>
          </cell>
          <cell r="J285">
            <v>0</v>
          </cell>
          <cell r="K285">
            <v>5</v>
          </cell>
          <cell r="L285">
            <v>3</v>
          </cell>
          <cell r="M285">
            <v>2</v>
          </cell>
          <cell r="N285">
            <v>1494</v>
          </cell>
          <cell r="O285">
            <v>0</v>
          </cell>
          <cell r="P285">
            <v>0</v>
          </cell>
          <cell r="Q285">
            <v>0</v>
          </cell>
          <cell r="R285">
            <v>1494</v>
          </cell>
          <cell r="S285">
            <v>891</v>
          </cell>
          <cell r="T285">
            <v>603</v>
          </cell>
          <cell r="U285">
            <v>296</v>
          </cell>
          <cell r="V285">
            <v>298</v>
          </cell>
          <cell r="W285">
            <v>297</v>
          </cell>
          <cell r="X285">
            <v>603</v>
          </cell>
          <cell r="Y285">
            <v>0</v>
          </cell>
          <cell r="Z285">
            <v>1494</v>
          </cell>
          <cell r="AA285">
            <v>298.8</v>
          </cell>
          <cell r="AB285">
            <v>0</v>
          </cell>
          <cell r="AC285">
            <v>0</v>
          </cell>
          <cell r="AD285">
            <v>121.00000000000006</v>
          </cell>
          <cell r="AE285">
            <v>306.46153846153845</v>
          </cell>
          <cell r="AF285">
            <v>0</v>
          </cell>
          <cell r="AG285">
            <v>0</v>
          </cell>
          <cell r="AH285">
            <v>0</v>
          </cell>
          <cell r="AI285">
            <v>0</v>
          </cell>
          <cell r="AJ285">
            <v>0</v>
          </cell>
          <cell r="AK285">
            <v>0</v>
          </cell>
          <cell r="AL285">
            <v>0</v>
          </cell>
          <cell r="AM285">
            <v>1220.8171466845272</v>
          </cell>
          <cell r="AN285">
            <v>91.0609511051574</v>
          </cell>
          <cell r="AO285">
            <v>35.023442732752819</v>
          </cell>
          <cell r="AP285">
            <v>73.048894842598827</v>
          </cell>
          <cell r="AQ285">
            <v>44.029470864032099</v>
          </cell>
          <cell r="AR285">
            <v>30.020093770931034</v>
          </cell>
          <cell r="AS285">
            <v>0</v>
          </cell>
          <cell r="AT285">
            <v>0</v>
          </cell>
          <cell r="AU285">
            <v>0</v>
          </cell>
          <cell r="AV285">
            <v>0</v>
          </cell>
          <cell r="AW285">
            <v>5.0472972972972991</v>
          </cell>
          <cell r="AX285">
            <v>12.113513513513517</v>
          </cell>
          <cell r="AY285">
            <v>22.20810810810816</v>
          </cell>
          <cell r="AZ285">
            <v>5.0404858299595148</v>
          </cell>
          <cell r="BA285">
            <v>0</v>
          </cell>
          <cell r="BB285">
            <v>0</v>
          </cell>
          <cell r="BC285">
            <v>107.17241379310333</v>
          </cell>
          <cell r="BD285">
            <v>116.16949152542365</v>
          </cell>
          <cell r="BE285">
            <v>158.81249999999994</v>
          </cell>
          <cell r="BF285">
            <v>118.72538860103654</v>
          </cell>
          <cell r="BG285">
            <v>330.56313102610324</v>
          </cell>
          <cell r="BH285">
            <v>0</v>
          </cell>
          <cell r="BI285">
            <v>0</v>
          </cell>
          <cell r="BJ285">
            <v>0</v>
          </cell>
          <cell r="BK285">
            <v>0.95200076812500001</v>
          </cell>
          <cell r="BL285">
            <v>0</v>
          </cell>
          <cell r="BM285">
            <v>0</v>
          </cell>
          <cell r="BN285">
            <v>1</v>
          </cell>
        </row>
        <row r="286">
          <cell r="A286">
            <v>375</v>
          </cell>
          <cell r="B286">
            <v>139288</v>
          </cell>
          <cell r="C286">
            <v>9354095</v>
          </cell>
          <cell r="D286" t="str">
            <v>Westbourne Academy</v>
          </cell>
          <cell r="E286" t="str">
            <v>Secondary</v>
          </cell>
          <cell r="F286" t="str">
            <v>Recoupment Academy</v>
          </cell>
          <cell r="G286">
            <v>1</v>
          </cell>
          <cell r="H286">
            <v>0</v>
          </cell>
          <cell r="I286">
            <v>0</v>
          </cell>
          <cell r="J286">
            <v>0</v>
          </cell>
          <cell r="K286">
            <v>5</v>
          </cell>
          <cell r="L286">
            <v>3</v>
          </cell>
          <cell r="M286">
            <v>2</v>
          </cell>
          <cell r="N286">
            <v>1012</v>
          </cell>
          <cell r="O286">
            <v>0</v>
          </cell>
          <cell r="P286">
            <v>0</v>
          </cell>
          <cell r="Q286">
            <v>0</v>
          </cell>
          <cell r="R286">
            <v>1012</v>
          </cell>
          <cell r="S286">
            <v>622</v>
          </cell>
          <cell r="T286">
            <v>390</v>
          </cell>
          <cell r="U286">
            <v>194</v>
          </cell>
          <cell r="V286">
            <v>217</v>
          </cell>
          <cell r="W286">
            <v>211</v>
          </cell>
          <cell r="X286">
            <v>390</v>
          </cell>
          <cell r="Y286">
            <v>0</v>
          </cell>
          <cell r="Z286">
            <v>1012</v>
          </cell>
          <cell r="AA286">
            <v>202.4</v>
          </cell>
          <cell r="AB286">
            <v>0</v>
          </cell>
          <cell r="AC286">
            <v>0</v>
          </cell>
          <cell r="AD286">
            <v>196.99999999999966</v>
          </cell>
          <cell r="AE286">
            <v>325.96630327056488</v>
          </cell>
          <cell r="AF286">
            <v>0</v>
          </cell>
          <cell r="AG286">
            <v>0</v>
          </cell>
          <cell r="AH286">
            <v>0</v>
          </cell>
          <cell r="AI286">
            <v>0</v>
          </cell>
          <cell r="AJ286">
            <v>0</v>
          </cell>
          <cell r="AK286">
            <v>0</v>
          </cell>
          <cell r="AL286">
            <v>0</v>
          </cell>
          <cell r="AM286">
            <v>353.34915924826947</v>
          </cell>
          <cell r="AN286">
            <v>180.17804154302647</v>
          </cell>
          <cell r="AO286">
            <v>108.10682492581628</v>
          </cell>
          <cell r="AP286">
            <v>238.23541048466873</v>
          </cell>
          <cell r="AQ286">
            <v>125.12363996043555</v>
          </cell>
          <cell r="AR286">
            <v>5.0049455984174127</v>
          </cell>
          <cell r="AS286">
            <v>2.0019782393669607</v>
          </cell>
          <cell r="AT286">
            <v>0</v>
          </cell>
          <cell r="AU286">
            <v>0</v>
          </cell>
          <cell r="AV286">
            <v>0</v>
          </cell>
          <cell r="AW286">
            <v>30.119047619047656</v>
          </cell>
          <cell r="AX286">
            <v>58.230158730158692</v>
          </cell>
          <cell r="AY286">
            <v>82.325396825396865</v>
          </cell>
          <cell r="AZ286">
            <v>2.0059464816650148</v>
          </cell>
          <cell r="BA286">
            <v>0</v>
          </cell>
          <cell r="BB286">
            <v>0</v>
          </cell>
          <cell r="BC286">
            <v>73.657754010695228</v>
          </cell>
          <cell r="BD286">
            <v>89.291866028708185</v>
          </cell>
          <cell r="BE286">
            <v>90.114583333333258</v>
          </cell>
          <cell r="BF286">
            <v>94.098837209302388</v>
          </cell>
          <cell r="BG286">
            <v>236.03666593787332</v>
          </cell>
          <cell r="BH286">
            <v>0</v>
          </cell>
          <cell r="BI286">
            <v>0</v>
          </cell>
          <cell r="BJ286">
            <v>0</v>
          </cell>
          <cell r="BK286">
            <v>1.2573269324324301</v>
          </cell>
          <cell r="BL286">
            <v>0</v>
          </cell>
          <cell r="BM286">
            <v>0</v>
          </cell>
          <cell r="BN286">
            <v>1</v>
          </cell>
        </row>
        <row r="287">
          <cell r="A287">
            <v>356</v>
          </cell>
          <cell r="B287">
            <v>144214</v>
          </cell>
          <cell r="C287">
            <v>9354096</v>
          </cell>
          <cell r="D287" t="str">
            <v>Claydon High School</v>
          </cell>
          <cell r="E287" t="str">
            <v>Secondary</v>
          </cell>
          <cell r="F287" t="str">
            <v>Recoupment Academy</v>
          </cell>
          <cell r="G287">
            <v>1</v>
          </cell>
          <cell r="H287">
            <v>0</v>
          </cell>
          <cell r="I287">
            <v>0</v>
          </cell>
          <cell r="J287">
            <v>0</v>
          </cell>
          <cell r="K287">
            <v>5</v>
          </cell>
          <cell r="L287">
            <v>3</v>
          </cell>
          <cell r="M287">
            <v>2</v>
          </cell>
          <cell r="N287">
            <v>717</v>
          </cell>
          <cell r="O287">
            <v>0</v>
          </cell>
          <cell r="P287">
            <v>0</v>
          </cell>
          <cell r="Q287">
            <v>0</v>
          </cell>
          <cell r="R287">
            <v>717</v>
          </cell>
          <cell r="S287">
            <v>444</v>
          </cell>
          <cell r="T287">
            <v>273</v>
          </cell>
          <cell r="U287">
            <v>149</v>
          </cell>
          <cell r="V287">
            <v>144</v>
          </cell>
          <cell r="W287">
            <v>151</v>
          </cell>
          <cell r="X287">
            <v>273</v>
          </cell>
          <cell r="Y287">
            <v>0</v>
          </cell>
          <cell r="Z287">
            <v>717</v>
          </cell>
          <cell r="AA287">
            <v>143.4</v>
          </cell>
          <cell r="AB287">
            <v>0</v>
          </cell>
          <cell r="AC287">
            <v>0</v>
          </cell>
          <cell r="AD287">
            <v>62.000000000000021</v>
          </cell>
          <cell r="AE287">
            <v>138.93776520509195</v>
          </cell>
          <cell r="AF287">
            <v>0</v>
          </cell>
          <cell r="AG287">
            <v>0</v>
          </cell>
          <cell r="AH287">
            <v>0</v>
          </cell>
          <cell r="AI287">
            <v>0</v>
          </cell>
          <cell r="AJ287">
            <v>0</v>
          </cell>
          <cell r="AK287">
            <v>0</v>
          </cell>
          <cell r="AL287">
            <v>0</v>
          </cell>
          <cell r="AM287">
            <v>599.99999999999977</v>
          </cell>
          <cell r="AN287">
            <v>20.000000000000014</v>
          </cell>
          <cell r="AO287">
            <v>20.000000000000014</v>
          </cell>
          <cell r="AP287">
            <v>38.999999999999964</v>
          </cell>
          <cell r="AQ287">
            <v>36.999999999999986</v>
          </cell>
          <cell r="AR287">
            <v>0.99999999999999711</v>
          </cell>
          <cell r="AS287">
            <v>0</v>
          </cell>
          <cell r="AT287">
            <v>0</v>
          </cell>
          <cell r="AU287">
            <v>0</v>
          </cell>
          <cell r="AV287">
            <v>0</v>
          </cell>
          <cell r="AW287">
            <v>2.0112201963534391</v>
          </cell>
          <cell r="AX287">
            <v>2.0112201963534391</v>
          </cell>
          <cell r="AY287">
            <v>4.0224403927068701</v>
          </cell>
          <cell r="AZ287">
            <v>7.0990099009900991</v>
          </cell>
          <cell r="BA287">
            <v>0</v>
          </cell>
          <cell r="BB287">
            <v>0</v>
          </cell>
          <cell r="BC287">
            <v>39.999999999999979</v>
          </cell>
          <cell r="BD287">
            <v>55.384615384615444</v>
          </cell>
          <cell r="BE287">
            <v>73.000000000000071</v>
          </cell>
          <cell r="BF287">
            <v>51.704545454545347</v>
          </cell>
          <cell r="BG287">
            <v>144.34102197223771</v>
          </cell>
          <cell r="BH287">
            <v>0</v>
          </cell>
          <cell r="BI287">
            <v>0</v>
          </cell>
          <cell r="BJ287">
            <v>0</v>
          </cell>
          <cell r="BK287">
            <v>2.8634977053465298</v>
          </cell>
          <cell r="BL287">
            <v>0</v>
          </cell>
          <cell r="BM287">
            <v>0</v>
          </cell>
          <cell r="BN287">
            <v>1</v>
          </cell>
        </row>
        <row r="288">
          <cell r="A288">
            <v>357</v>
          </cell>
          <cell r="B288">
            <v>137218</v>
          </cell>
          <cell r="C288">
            <v>9354097</v>
          </cell>
          <cell r="D288" t="str">
            <v>East Bergholt High School</v>
          </cell>
          <cell r="E288" t="str">
            <v>Secondary</v>
          </cell>
          <cell r="F288" t="str">
            <v>Recoupment Academy</v>
          </cell>
          <cell r="G288">
            <v>1</v>
          </cell>
          <cell r="H288">
            <v>0</v>
          </cell>
          <cell r="I288">
            <v>0</v>
          </cell>
          <cell r="J288">
            <v>0</v>
          </cell>
          <cell r="K288">
            <v>5</v>
          </cell>
          <cell r="L288">
            <v>3</v>
          </cell>
          <cell r="M288">
            <v>2</v>
          </cell>
          <cell r="N288">
            <v>930</v>
          </cell>
          <cell r="O288">
            <v>0</v>
          </cell>
          <cell r="P288">
            <v>0</v>
          </cell>
          <cell r="Q288">
            <v>0</v>
          </cell>
          <cell r="R288">
            <v>930</v>
          </cell>
          <cell r="S288">
            <v>553</v>
          </cell>
          <cell r="T288">
            <v>377</v>
          </cell>
          <cell r="U288">
            <v>194</v>
          </cell>
          <cell r="V288">
            <v>172</v>
          </cell>
          <cell r="W288">
            <v>187</v>
          </cell>
          <cell r="X288">
            <v>377</v>
          </cell>
          <cell r="Y288">
            <v>0</v>
          </cell>
          <cell r="Z288">
            <v>930</v>
          </cell>
          <cell r="AA288">
            <v>186</v>
          </cell>
          <cell r="AB288">
            <v>0</v>
          </cell>
          <cell r="AC288">
            <v>0</v>
          </cell>
          <cell r="AD288">
            <v>62.000000000000028</v>
          </cell>
          <cell r="AE288">
            <v>137.81558726673984</v>
          </cell>
          <cell r="AF288">
            <v>0</v>
          </cell>
          <cell r="AG288">
            <v>0</v>
          </cell>
          <cell r="AH288">
            <v>0</v>
          </cell>
          <cell r="AI288">
            <v>0</v>
          </cell>
          <cell r="AJ288">
            <v>0</v>
          </cell>
          <cell r="AK288">
            <v>0</v>
          </cell>
          <cell r="AL288">
            <v>0</v>
          </cell>
          <cell r="AM288">
            <v>834.99999999999966</v>
          </cell>
          <cell r="AN288">
            <v>26.999999999999972</v>
          </cell>
          <cell r="AO288">
            <v>20.999999999999979</v>
          </cell>
          <cell r="AP288">
            <v>18.999999999999982</v>
          </cell>
          <cell r="AQ288">
            <v>11.999999999999989</v>
          </cell>
          <cell r="AR288">
            <v>11.999999999999989</v>
          </cell>
          <cell r="AS288">
            <v>3.999999999999996</v>
          </cell>
          <cell r="AT288">
            <v>0</v>
          </cell>
          <cell r="AU288">
            <v>0</v>
          </cell>
          <cell r="AV288">
            <v>0</v>
          </cell>
          <cell r="AW288">
            <v>0</v>
          </cell>
          <cell r="AX288">
            <v>0</v>
          </cell>
          <cell r="AY288">
            <v>2.0021528525295995</v>
          </cell>
          <cell r="AZ288">
            <v>4.0834248079034028</v>
          </cell>
          <cell r="BA288">
            <v>0</v>
          </cell>
          <cell r="BB288">
            <v>0</v>
          </cell>
          <cell r="BC288">
            <v>75.000000000000028</v>
          </cell>
          <cell r="BD288">
            <v>53.309941520467795</v>
          </cell>
          <cell r="BE288">
            <v>74.190217391304415</v>
          </cell>
          <cell r="BF288">
            <v>44.591397849462318</v>
          </cell>
          <cell r="BG288">
            <v>158.85008788022671</v>
          </cell>
          <cell r="BH288">
            <v>0</v>
          </cell>
          <cell r="BI288">
            <v>0</v>
          </cell>
          <cell r="BJ288">
            <v>0</v>
          </cell>
          <cell r="BK288">
            <v>3.4576873477326999</v>
          </cell>
          <cell r="BL288">
            <v>0</v>
          </cell>
          <cell r="BM288">
            <v>0</v>
          </cell>
          <cell r="BN288">
            <v>1</v>
          </cell>
        </row>
        <row r="289">
          <cell r="A289">
            <v>362</v>
          </cell>
          <cell r="B289">
            <v>137208</v>
          </cell>
          <cell r="C289">
            <v>9354098</v>
          </cell>
          <cell r="D289" t="str">
            <v>Holbrook Academy</v>
          </cell>
          <cell r="E289" t="str">
            <v>Secondary</v>
          </cell>
          <cell r="F289" t="str">
            <v>Recoupment Academy</v>
          </cell>
          <cell r="G289">
            <v>1</v>
          </cell>
          <cell r="H289">
            <v>0</v>
          </cell>
          <cell r="I289">
            <v>0</v>
          </cell>
          <cell r="J289">
            <v>0</v>
          </cell>
          <cell r="K289">
            <v>5</v>
          </cell>
          <cell r="L289">
            <v>3</v>
          </cell>
          <cell r="M289">
            <v>2</v>
          </cell>
          <cell r="N289">
            <v>558</v>
          </cell>
          <cell r="O289">
            <v>0</v>
          </cell>
          <cell r="P289">
            <v>0</v>
          </cell>
          <cell r="Q289">
            <v>0</v>
          </cell>
          <cell r="R289">
            <v>558</v>
          </cell>
          <cell r="S289">
            <v>355</v>
          </cell>
          <cell r="T289">
            <v>203</v>
          </cell>
          <cell r="U289">
            <v>119</v>
          </cell>
          <cell r="V289">
            <v>118</v>
          </cell>
          <cell r="W289">
            <v>118</v>
          </cell>
          <cell r="X289">
            <v>203</v>
          </cell>
          <cell r="Y289">
            <v>0</v>
          </cell>
          <cell r="Z289">
            <v>558</v>
          </cell>
          <cell r="AA289">
            <v>111.6</v>
          </cell>
          <cell r="AB289">
            <v>0</v>
          </cell>
          <cell r="AC289">
            <v>0</v>
          </cell>
          <cell r="AD289">
            <v>54</v>
          </cell>
          <cell r="AE289">
            <v>113.87755102040816</v>
          </cell>
          <cell r="AF289">
            <v>0</v>
          </cell>
          <cell r="AG289">
            <v>0</v>
          </cell>
          <cell r="AH289">
            <v>0</v>
          </cell>
          <cell r="AI289">
            <v>0</v>
          </cell>
          <cell r="AJ289">
            <v>0</v>
          </cell>
          <cell r="AK289">
            <v>0</v>
          </cell>
          <cell r="AL289">
            <v>0</v>
          </cell>
          <cell r="AM289">
            <v>410.73608617594232</v>
          </cell>
          <cell r="AN289">
            <v>9.0161579892280184</v>
          </cell>
          <cell r="AO289">
            <v>56.100538599641176</v>
          </cell>
          <cell r="AP289">
            <v>30.053859964093373</v>
          </cell>
          <cell r="AQ289">
            <v>37.066427289048491</v>
          </cell>
          <cell r="AR289">
            <v>14.025134649910237</v>
          </cell>
          <cell r="AS289">
            <v>1.0017953321364439</v>
          </cell>
          <cell r="AT289">
            <v>0</v>
          </cell>
          <cell r="AU289">
            <v>0</v>
          </cell>
          <cell r="AV289">
            <v>0</v>
          </cell>
          <cell r="AW289">
            <v>0.999999999999999</v>
          </cell>
          <cell r="AX289">
            <v>3.0000000000000027</v>
          </cell>
          <cell r="AY289">
            <v>4.0000000000000018</v>
          </cell>
          <cell r="AZ289">
            <v>2.2775510204081635</v>
          </cell>
          <cell r="BA289">
            <v>0</v>
          </cell>
          <cell r="BB289">
            <v>0</v>
          </cell>
          <cell r="BC289">
            <v>41.034482758620747</v>
          </cell>
          <cell r="BD289">
            <v>46.173913043478265</v>
          </cell>
          <cell r="BE289">
            <v>62.591304347826132</v>
          </cell>
          <cell r="BF289">
            <v>44.30964467005078</v>
          </cell>
          <cell r="BG289">
            <v>127.25933674907333</v>
          </cell>
          <cell r="BH289">
            <v>0</v>
          </cell>
          <cell r="BI289">
            <v>6.1999999999999318</v>
          </cell>
          <cell r="BJ289">
            <v>0</v>
          </cell>
          <cell r="BK289">
            <v>3.4327293655172402</v>
          </cell>
          <cell r="BL289">
            <v>1</v>
          </cell>
          <cell r="BM289">
            <v>0</v>
          </cell>
          <cell r="BN289">
            <v>1</v>
          </cell>
        </row>
        <row r="290">
          <cell r="A290">
            <v>376</v>
          </cell>
          <cell r="B290">
            <v>136969</v>
          </cell>
          <cell r="C290">
            <v>9354099</v>
          </cell>
          <cell r="D290" t="str">
            <v>Kesgrave High School</v>
          </cell>
          <cell r="E290" t="str">
            <v>Secondary</v>
          </cell>
          <cell r="F290" t="str">
            <v>Recoupment Academy</v>
          </cell>
          <cell r="G290">
            <v>1</v>
          </cell>
          <cell r="H290">
            <v>0</v>
          </cell>
          <cell r="I290">
            <v>0</v>
          </cell>
          <cell r="J290">
            <v>0</v>
          </cell>
          <cell r="K290">
            <v>5</v>
          </cell>
          <cell r="L290">
            <v>3</v>
          </cell>
          <cell r="M290">
            <v>2</v>
          </cell>
          <cell r="N290">
            <v>1516</v>
          </cell>
          <cell r="O290">
            <v>0</v>
          </cell>
          <cell r="P290">
            <v>0</v>
          </cell>
          <cell r="Q290">
            <v>0</v>
          </cell>
          <cell r="R290">
            <v>1516</v>
          </cell>
          <cell r="S290">
            <v>925</v>
          </cell>
          <cell r="T290">
            <v>591</v>
          </cell>
          <cell r="U290">
            <v>308</v>
          </cell>
          <cell r="V290">
            <v>307</v>
          </cell>
          <cell r="W290">
            <v>310</v>
          </cell>
          <cell r="X290">
            <v>591</v>
          </cell>
          <cell r="Y290">
            <v>0</v>
          </cell>
          <cell r="Z290">
            <v>1516</v>
          </cell>
          <cell r="AA290">
            <v>303.2</v>
          </cell>
          <cell r="AB290">
            <v>0</v>
          </cell>
          <cell r="AC290">
            <v>0</v>
          </cell>
          <cell r="AD290">
            <v>87.999999999999957</v>
          </cell>
          <cell r="AE290">
            <v>166.87124749833222</v>
          </cell>
          <cell r="AF290">
            <v>0</v>
          </cell>
          <cell r="AG290">
            <v>0</v>
          </cell>
          <cell r="AH290">
            <v>0</v>
          </cell>
          <cell r="AI290">
            <v>0</v>
          </cell>
          <cell r="AJ290">
            <v>0</v>
          </cell>
          <cell r="AK290">
            <v>0</v>
          </cell>
          <cell r="AL290">
            <v>0</v>
          </cell>
          <cell r="AM290">
            <v>1423.9999999999993</v>
          </cell>
          <cell r="AN290">
            <v>20.999999999999961</v>
          </cell>
          <cell r="AO290">
            <v>30.000000000000075</v>
          </cell>
          <cell r="AP290">
            <v>12</v>
          </cell>
          <cell r="AQ290">
            <v>22.999999999999936</v>
          </cell>
          <cell r="AR290">
            <v>6</v>
          </cell>
          <cell r="AS290">
            <v>0</v>
          </cell>
          <cell r="AT290">
            <v>0</v>
          </cell>
          <cell r="AU290">
            <v>0</v>
          </cell>
          <cell r="AV290">
            <v>0</v>
          </cell>
          <cell r="AW290">
            <v>2.0000000000000053</v>
          </cell>
          <cell r="AX290">
            <v>8.0000000000000053</v>
          </cell>
          <cell r="AY290">
            <v>17.999999999999925</v>
          </cell>
          <cell r="AZ290">
            <v>8.0907271514342884</v>
          </cell>
          <cell r="BA290">
            <v>0</v>
          </cell>
          <cell r="BB290">
            <v>0</v>
          </cell>
          <cell r="BC290">
            <v>103.00327868852467</v>
          </cell>
          <cell r="BD290">
            <v>107.80936454849501</v>
          </cell>
          <cell r="BE290">
            <v>146.73333333333323</v>
          </cell>
          <cell r="BF290">
            <v>98.839655172413899</v>
          </cell>
          <cell r="BG290">
            <v>297.37343800509348</v>
          </cell>
          <cell r="BH290">
            <v>0</v>
          </cell>
          <cell r="BI290">
            <v>0</v>
          </cell>
          <cell r="BJ290">
            <v>0</v>
          </cell>
          <cell r="BK290">
            <v>2.0483110640269602</v>
          </cell>
          <cell r="BL290">
            <v>0</v>
          </cell>
          <cell r="BM290">
            <v>0</v>
          </cell>
          <cell r="BN290">
            <v>1</v>
          </cell>
        </row>
        <row r="291">
          <cell r="A291">
            <v>554</v>
          </cell>
          <cell r="B291">
            <v>136322</v>
          </cell>
          <cell r="C291">
            <v>9354102</v>
          </cell>
          <cell r="D291" t="str">
            <v>Samuel Ward Academy</v>
          </cell>
          <cell r="E291" t="str">
            <v>Secondary</v>
          </cell>
          <cell r="F291" t="str">
            <v>Recoupment Academy</v>
          </cell>
          <cell r="G291">
            <v>1</v>
          </cell>
          <cell r="H291">
            <v>0</v>
          </cell>
          <cell r="I291">
            <v>0</v>
          </cell>
          <cell r="J291">
            <v>0</v>
          </cell>
          <cell r="K291">
            <v>5</v>
          </cell>
          <cell r="L291">
            <v>3</v>
          </cell>
          <cell r="M291">
            <v>2</v>
          </cell>
          <cell r="N291">
            <v>1162</v>
          </cell>
          <cell r="O291">
            <v>0</v>
          </cell>
          <cell r="P291">
            <v>0</v>
          </cell>
          <cell r="Q291">
            <v>0</v>
          </cell>
          <cell r="R291">
            <v>1162</v>
          </cell>
          <cell r="S291">
            <v>712</v>
          </cell>
          <cell r="T291">
            <v>450</v>
          </cell>
          <cell r="U291">
            <v>240</v>
          </cell>
          <cell r="V291">
            <v>224</v>
          </cell>
          <cell r="W291">
            <v>248</v>
          </cell>
          <cell r="X291">
            <v>450</v>
          </cell>
          <cell r="Y291">
            <v>0</v>
          </cell>
          <cell r="Z291">
            <v>1162</v>
          </cell>
          <cell r="AA291">
            <v>232.4</v>
          </cell>
          <cell r="AB291">
            <v>0</v>
          </cell>
          <cell r="AC291">
            <v>0</v>
          </cell>
          <cell r="AD291">
            <v>80.999999999999957</v>
          </cell>
          <cell r="AE291">
            <v>196.66151202749143</v>
          </cell>
          <cell r="AF291">
            <v>0</v>
          </cell>
          <cell r="AG291">
            <v>0</v>
          </cell>
          <cell r="AH291">
            <v>0</v>
          </cell>
          <cell r="AI291">
            <v>0</v>
          </cell>
          <cell r="AJ291">
            <v>0</v>
          </cell>
          <cell r="AK291">
            <v>0</v>
          </cell>
          <cell r="AL291">
            <v>0</v>
          </cell>
          <cell r="AM291">
            <v>1042.0000000000005</v>
          </cell>
          <cell r="AN291">
            <v>77.000000000000057</v>
          </cell>
          <cell r="AO291">
            <v>41.999999999999979</v>
          </cell>
          <cell r="AP291">
            <v>0</v>
          </cell>
          <cell r="AQ291">
            <v>1.0000000000000004</v>
          </cell>
          <cell r="AR291">
            <v>0</v>
          </cell>
          <cell r="AS291">
            <v>0</v>
          </cell>
          <cell r="AT291">
            <v>0</v>
          </cell>
          <cell r="AU291">
            <v>0</v>
          </cell>
          <cell r="AV291">
            <v>0</v>
          </cell>
          <cell r="AW291">
            <v>1.0025884383088874</v>
          </cell>
          <cell r="AX291">
            <v>3.007765314926659</v>
          </cell>
          <cell r="AY291">
            <v>9.0232959447799779</v>
          </cell>
          <cell r="AZ291">
            <v>13.975945017182131</v>
          </cell>
          <cell r="BA291">
            <v>0</v>
          </cell>
          <cell r="BB291">
            <v>0</v>
          </cell>
          <cell r="BC291">
            <v>80.334728033472715</v>
          </cell>
          <cell r="BD291">
            <v>72.322869955157017</v>
          </cell>
          <cell r="BE291">
            <v>125.01639344262303</v>
          </cell>
          <cell r="BF291">
            <v>80.536912751677946</v>
          </cell>
          <cell r="BG291">
            <v>233.63019075154898</v>
          </cell>
          <cell r="BH291">
            <v>0</v>
          </cell>
          <cell r="BI291">
            <v>0</v>
          </cell>
          <cell r="BJ291">
            <v>0</v>
          </cell>
          <cell r="BK291">
            <v>1.73691969336801</v>
          </cell>
          <cell r="BL291">
            <v>0</v>
          </cell>
          <cell r="BM291">
            <v>0</v>
          </cell>
          <cell r="BN291">
            <v>1</v>
          </cell>
        </row>
        <row r="292">
          <cell r="A292">
            <v>562</v>
          </cell>
          <cell r="B292">
            <v>143362</v>
          </cell>
          <cell r="C292">
            <v>9354103</v>
          </cell>
          <cell r="D292" t="str">
            <v>Stowupland High School</v>
          </cell>
          <cell r="E292" t="str">
            <v>Secondary</v>
          </cell>
          <cell r="F292" t="str">
            <v>Recoupment Academy</v>
          </cell>
          <cell r="G292">
            <v>1</v>
          </cell>
          <cell r="H292">
            <v>0</v>
          </cell>
          <cell r="I292">
            <v>0</v>
          </cell>
          <cell r="J292">
            <v>0</v>
          </cell>
          <cell r="K292">
            <v>5</v>
          </cell>
          <cell r="L292">
            <v>3</v>
          </cell>
          <cell r="M292">
            <v>2</v>
          </cell>
          <cell r="N292">
            <v>925</v>
          </cell>
          <cell r="O292">
            <v>0</v>
          </cell>
          <cell r="P292">
            <v>0</v>
          </cell>
          <cell r="Q292">
            <v>0</v>
          </cell>
          <cell r="R292">
            <v>925</v>
          </cell>
          <cell r="S292">
            <v>576</v>
          </cell>
          <cell r="T292">
            <v>349</v>
          </cell>
          <cell r="U292">
            <v>182</v>
          </cell>
          <cell r="V292">
            <v>217</v>
          </cell>
          <cell r="W292">
            <v>177</v>
          </cell>
          <cell r="X292">
            <v>349</v>
          </cell>
          <cell r="Y292">
            <v>0</v>
          </cell>
          <cell r="Z292">
            <v>925</v>
          </cell>
          <cell r="AA292">
            <v>185</v>
          </cell>
          <cell r="AB292">
            <v>0</v>
          </cell>
          <cell r="AC292">
            <v>0</v>
          </cell>
          <cell r="AD292">
            <v>93.000000000000426</v>
          </cell>
          <cell r="AE292">
            <v>203.66052060737528</v>
          </cell>
          <cell r="AF292">
            <v>0</v>
          </cell>
          <cell r="AG292">
            <v>0</v>
          </cell>
          <cell r="AH292">
            <v>0</v>
          </cell>
          <cell r="AI292">
            <v>0</v>
          </cell>
          <cell r="AJ292">
            <v>0</v>
          </cell>
          <cell r="AK292">
            <v>0</v>
          </cell>
          <cell r="AL292">
            <v>0</v>
          </cell>
          <cell r="AM292">
            <v>833.90151515151467</v>
          </cell>
          <cell r="AN292">
            <v>30.03246753246756</v>
          </cell>
          <cell r="AO292">
            <v>19.020562770562805</v>
          </cell>
          <cell r="AP292">
            <v>42.045454545454582</v>
          </cell>
          <cell r="AQ292">
            <v>0</v>
          </cell>
          <cell r="AR292">
            <v>0</v>
          </cell>
          <cell r="AS292">
            <v>0</v>
          </cell>
          <cell r="AT292">
            <v>0</v>
          </cell>
          <cell r="AU292">
            <v>0</v>
          </cell>
          <cell r="AV292">
            <v>0</v>
          </cell>
          <cell r="AW292">
            <v>1.999999999999998</v>
          </cell>
          <cell r="AX292">
            <v>1.999999999999998</v>
          </cell>
          <cell r="AY292">
            <v>1.999999999999998</v>
          </cell>
          <cell r="AZ292">
            <v>3.0097613882863339</v>
          </cell>
          <cell r="BA292">
            <v>0</v>
          </cell>
          <cell r="BB292">
            <v>0</v>
          </cell>
          <cell r="BC292">
            <v>86.000000000000085</v>
          </cell>
          <cell r="BD292">
            <v>103.47685185185189</v>
          </cell>
          <cell r="BE292">
            <v>89.517241379310406</v>
          </cell>
          <cell r="BF292">
            <v>85.736994219653155</v>
          </cell>
          <cell r="BG292">
            <v>243.46959803210379</v>
          </cell>
          <cell r="BH292">
            <v>0</v>
          </cell>
          <cell r="BI292">
            <v>0</v>
          </cell>
          <cell r="BJ292">
            <v>0</v>
          </cell>
          <cell r="BK292">
            <v>2.9300828567685602</v>
          </cell>
          <cell r="BL292">
            <v>0</v>
          </cell>
          <cell r="BM292">
            <v>0</v>
          </cell>
          <cell r="BN292">
            <v>1</v>
          </cell>
        </row>
        <row r="293">
          <cell r="A293">
            <v>159</v>
          </cell>
          <cell r="B293">
            <v>136416</v>
          </cell>
          <cell r="C293">
            <v>9354504</v>
          </cell>
          <cell r="D293" t="str">
            <v>Debenham High School</v>
          </cell>
          <cell r="E293" t="str">
            <v>Secondary</v>
          </cell>
          <cell r="F293" t="str">
            <v>Recoupment Academy</v>
          </cell>
          <cell r="G293">
            <v>1</v>
          </cell>
          <cell r="H293">
            <v>0</v>
          </cell>
          <cell r="I293">
            <v>0</v>
          </cell>
          <cell r="J293">
            <v>0</v>
          </cell>
          <cell r="K293">
            <v>5</v>
          </cell>
          <cell r="L293">
            <v>3</v>
          </cell>
          <cell r="M293">
            <v>2</v>
          </cell>
          <cell r="N293">
            <v>676</v>
          </cell>
          <cell r="O293">
            <v>0</v>
          </cell>
          <cell r="P293">
            <v>0</v>
          </cell>
          <cell r="Q293">
            <v>0</v>
          </cell>
          <cell r="R293">
            <v>676</v>
          </cell>
          <cell r="S293">
            <v>403</v>
          </cell>
          <cell r="T293">
            <v>273</v>
          </cell>
          <cell r="U293">
            <v>135</v>
          </cell>
          <cell r="V293">
            <v>135</v>
          </cell>
          <cell r="W293">
            <v>133</v>
          </cell>
          <cell r="X293">
            <v>273</v>
          </cell>
          <cell r="Y293">
            <v>0</v>
          </cell>
          <cell r="Z293">
            <v>676</v>
          </cell>
          <cell r="AA293">
            <v>135.19999999999999</v>
          </cell>
          <cell r="AB293">
            <v>0</v>
          </cell>
          <cell r="AC293">
            <v>0</v>
          </cell>
          <cell r="AD293">
            <v>36.000000000000007</v>
          </cell>
          <cell r="AE293">
            <v>72.892171344165433</v>
          </cell>
          <cell r="AF293">
            <v>0</v>
          </cell>
          <cell r="AG293">
            <v>0</v>
          </cell>
          <cell r="AH293">
            <v>0</v>
          </cell>
          <cell r="AI293">
            <v>0</v>
          </cell>
          <cell r="AJ293">
            <v>0</v>
          </cell>
          <cell r="AK293">
            <v>0</v>
          </cell>
          <cell r="AL293">
            <v>0</v>
          </cell>
          <cell r="AM293">
            <v>670.00000000000023</v>
          </cell>
          <cell r="AN293">
            <v>0.99999999999999833</v>
          </cell>
          <cell r="AO293">
            <v>0.99999999999999833</v>
          </cell>
          <cell r="AP293">
            <v>0.99999999999999833</v>
          </cell>
          <cell r="AQ293">
            <v>3.0000000000000018</v>
          </cell>
          <cell r="AR293">
            <v>0</v>
          </cell>
          <cell r="AS293">
            <v>0</v>
          </cell>
          <cell r="AT293">
            <v>0</v>
          </cell>
          <cell r="AU293">
            <v>0</v>
          </cell>
          <cell r="AV293">
            <v>0</v>
          </cell>
          <cell r="AW293">
            <v>0</v>
          </cell>
          <cell r="AX293">
            <v>0</v>
          </cell>
          <cell r="AY293">
            <v>0</v>
          </cell>
          <cell r="AZ293">
            <v>3.9940915805022161</v>
          </cell>
          <cell r="BA293">
            <v>0</v>
          </cell>
          <cell r="BB293">
            <v>0</v>
          </cell>
          <cell r="BC293">
            <v>45.692307692307629</v>
          </cell>
          <cell r="BD293">
            <v>52.325581395348813</v>
          </cell>
          <cell r="BE293">
            <v>60.361538461538487</v>
          </cell>
          <cell r="BF293">
            <v>36.330798479087385</v>
          </cell>
          <cell r="BG293">
            <v>124.74223714623761</v>
          </cell>
          <cell r="BH293">
            <v>0</v>
          </cell>
          <cell r="BI293">
            <v>0</v>
          </cell>
          <cell r="BJ293">
            <v>0</v>
          </cell>
          <cell r="BK293">
            <v>5.3273248341902297</v>
          </cell>
          <cell r="BL293">
            <v>0</v>
          </cell>
          <cell r="BM293">
            <v>0</v>
          </cell>
          <cell r="BN293">
            <v>1</v>
          </cell>
        </row>
        <row r="294">
          <cell r="A294">
            <v>372</v>
          </cell>
          <cell r="B294">
            <v>137849</v>
          </cell>
          <cell r="C294">
            <v>9354603</v>
          </cell>
          <cell r="D294" t="str">
            <v>St Alban's Catholic High School</v>
          </cell>
          <cell r="E294" t="str">
            <v>Secondary</v>
          </cell>
          <cell r="F294" t="str">
            <v>Recoupment Academy</v>
          </cell>
          <cell r="G294">
            <v>1</v>
          </cell>
          <cell r="H294">
            <v>0</v>
          </cell>
          <cell r="I294">
            <v>0</v>
          </cell>
          <cell r="J294">
            <v>0</v>
          </cell>
          <cell r="K294">
            <v>5</v>
          </cell>
          <cell r="L294">
            <v>3</v>
          </cell>
          <cell r="M294">
            <v>2</v>
          </cell>
          <cell r="N294">
            <v>830</v>
          </cell>
          <cell r="O294">
            <v>0</v>
          </cell>
          <cell r="P294">
            <v>0</v>
          </cell>
          <cell r="Q294">
            <v>0</v>
          </cell>
          <cell r="R294">
            <v>830</v>
          </cell>
          <cell r="S294">
            <v>496</v>
          </cell>
          <cell r="T294">
            <v>334</v>
          </cell>
          <cell r="U294">
            <v>165</v>
          </cell>
          <cell r="V294">
            <v>164</v>
          </cell>
          <cell r="W294">
            <v>167</v>
          </cell>
          <cell r="X294">
            <v>334</v>
          </cell>
          <cell r="Y294">
            <v>0</v>
          </cell>
          <cell r="Z294">
            <v>830</v>
          </cell>
          <cell r="AA294">
            <v>166</v>
          </cell>
          <cell r="AB294">
            <v>0</v>
          </cell>
          <cell r="AC294">
            <v>0</v>
          </cell>
          <cell r="AD294">
            <v>70.000000000000028</v>
          </cell>
          <cell r="AE294">
            <v>150.63701923076923</v>
          </cell>
          <cell r="AF294">
            <v>0</v>
          </cell>
          <cell r="AG294">
            <v>0</v>
          </cell>
          <cell r="AH294">
            <v>0</v>
          </cell>
          <cell r="AI294">
            <v>0</v>
          </cell>
          <cell r="AJ294">
            <v>0</v>
          </cell>
          <cell r="AK294">
            <v>0</v>
          </cell>
          <cell r="AL294">
            <v>0</v>
          </cell>
          <cell r="AM294">
            <v>493.00000000000011</v>
          </cell>
          <cell r="AN294">
            <v>70.000000000000028</v>
          </cell>
          <cell r="AO294">
            <v>87.000000000000213</v>
          </cell>
          <cell r="AP294">
            <v>90.999999999999602</v>
          </cell>
          <cell r="AQ294">
            <v>64.000000000000028</v>
          </cell>
          <cell r="AR294">
            <v>21.999999999999964</v>
          </cell>
          <cell r="AS294">
            <v>2.9999999999999991</v>
          </cell>
          <cell r="AT294">
            <v>0</v>
          </cell>
          <cell r="AU294">
            <v>0</v>
          </cell>
          <cell r="AV294">
            <v>0</v>
          </cell>
          <cell r="AW294">
            <v>2.9999999999999991</v>
          </cell>
          <cell r="AX294">
            <v>9.999999999999968</v>
          </cell>
          <cell r="AY294">
            <v>14.999999999999993</v>
          </cell>
          <cell r="AZ294">
            <v>7.9807692307692308</v>
          </cell>
          <cell r="BA294">
            <v>0</v>
          </cell>
          <cell r="BB294">
            <v>0</v>
          </cell>
          <cell r="BC294">
            <v>53.323170731707307</v>
          </cell>
          <cell r="BD294">
            <v>47.02097902097907</v>
          </cell>
          <cell r="BE294">
            <v>65.570552147239269</v>
          </cell>
          <cell r="BF294">
            <v>38.984227129337476</v>
          </cell>
          <cell r="BG294">
            <v>131.67004066476025</v>
          </cell>
          <cell r="BH294">
            <v>0</v>
          </cell>
          <cell r="BI294">
            <v>0</v>
          </cell>
          <cell r="BJ294">
            <v>0</v>
          </cell>
          <cell r="BK294">
            <v>0.73902789666011803</v>
          </cell>
          <cell r="BL294">
            <v>0</v>
          </cell>
          <cell r="BM294">
            <v>0</v>
          </cell>
          <cell r="BN294">
            <v>1</v>
          </cell>
        </row>
        <row r="295">
          <cell r="A295">
            <v>368</v>
          </cell>
          <cell r="B295">
            <v>136453</v>
          </cell>
          <cell r="C295">
            <v>9354606</v>
          </cell>
          <cell r="D295" t="str">
            <v>Ipswich Academy</v>
          </cell>
          <cell r="E295" t="str">
            <v>Secondary</v>
          </cell>
          <cell r="F295" t="str">
            <v>Recoupment Academy</v>
          </cell>
          <cell r="G295">
            <v>1</v>
          </cell>
          <cell r="H295">
            <v>0</v>
          </cell>
          <cell r="I295">
            <v>0</v>
          </cell>
          <cell r="J295">
            <v>0</v>
          </cell>
          <cell r="K295">
            <v>5</v>
          </cell>
          <cell r="L295">
            <v>3</v>
          </cell>
          <cell r="M295">
            <v>2</v>
          </cell>
          <cell r="N295">
            <v>802</v>
          </cell>
          <cell r="O295">
            <v>0</v>
          </cell>
          <cell r="P295">
            <v>0</v>
          </cell>
          <cell r="Q295">
            <v>0</v>
          </cell>
          <cell r="R295">
            <v>802</v>
          </cell>
          <cell r="S295">
            <v>476</v>
          </cell>
          <cell r="T295">
            <v>326</v>
          </cell>
          <cell r="U295">
            <v>152</v>
          </cell>
          <cell r="V295">
            <v>160</v>
          </cell>
          <cell r="W295">
            <v>164</v>
          </cell>
          <cell r="X295">
            <v>326</v>
          </cell>
          <cell r="Y295">
            <v>0</v>
          </cell>
          <cell r="Z295">
            <v>802</v>
          </cell>
          <cell r="AA295">
            <v>160.4</v>
          </cell>
          <cell r="AB295">
            <v>0</v>
          </cell>
          <cell r="AC295">
            <v>0</v>
          </cell>
          <cell r="AD295">
            <v>190.00000000000023</v>
          </cell>
          <cell r="AE295">
            <v>374.05107526881716</v>
          </cell>
          <cell r="AF295">
            <v>0</v>
          </cell>
          <cell r="AG295">
            <v>0</v>
          </cell>
          <cell r="AH295">
            <v>0</v>
          </cell>
          <cell r="AI295">
            <v>0</v>
          </cell>
          <cell r="AJ295">
            <v>0</v>
          </cell>
          <cell r="AK295">
            <v>0</v>
          </cell>
          <cell r="AL295">
            <v>0</v>
          </cell>
          <cell r="AM295">
            <v>211.26342072409454</v>
          </cell>
          <cell r="AN295">
            <v>36.044943820224717</v>
          </cell>
          <cell r="AO295">
            <v>88.109862671660053</v>
          </cell>
          <cell r="AP295">
            <v>156.19475655430702</v>
          </cell>
          <cell r="AQ295">
            <v>220.27465667915092</v>
          </cell>
          <cell r="AR295">
            <v>90.11235955056199</v>
          </cell>
          <cell r="AS295">
            <v>0</v>
          </cell>
          <cell r="AT295">
            <v>0</v>
          </cell>
          <cell r="AU295">
            <v>0</v>
          </cell>
          <cell r="AV295">
            <v>0</v>
          </cell>
          <cell r="AW295">
            <v>27.067500000000003</v>
          </cell>
          <cell r="AX295">
            <v>43.107500000000002</v>
          </cell>
          <cell r="AY295">
            <v>54.135000000000005</v>
          </cell>
          <cell r="AZ295">
            <v>1.077956989247312</v>
          </cell>
          <cell r="BA295">
            <v>0</v>
          </cell>
          <cell r="BB295">
            <v>0</v>
          </cell>
          <cell r="BC295">
            <v>78.054054054053978</v>
          </cell>
          <cell r="BD295">
            <v>87.272727272727195</v>
          </cell>
          <cell r="BE295">
            <v>113.36912751677855</v>
          </cell>
          <cell r="BF295">
            <v>91.6875</v>
          </cell>
          <cell r="BG295">
            <v>246.41537652008699</v>
          </cell>
          <cell r="BH295">
            <v>0</v>
          </cell>
          <cell r="BI295">
            <v>0</v>
          </cell>
          <cell r="BJ295">
            <v>0</v>
          </cell>
          <cell r="BK295">
            <v>1.37172866110652</v>
          </cell>
          <cell r="BL295">
            <v>0</v>
          </cell>
          <cell r="BM295">
            <v>0</v>
          </cell>
          <cell r="BN295">
            <v>1</v>
          </cell>
        </row>
        <row r="296">
          <cell r="A296">
            <v>60</v>
          </cell>
          <cell r="B296">
            <v>142580</v>
          </cell>
          <cell r="C296">
            <v>9352113</v>
          </cell>
          <cell r="D296" t="str">
            <v>Elm Tree Primary School</v>
          </cell>
          <cell r="E296" t="str">
            <v>All-through</v>
          </cell>
          <cell r="F296" t="str">
            <v>Recoupment Academy</v>
          </cell>
          <cell r="G296">
            <v>1</v>
          </cell>
          <cell r="H296">
            <v>0</v>
          </cell>
          <cell r="I296">
            <v>0</v>
          </cell>
          <cell r="J296">
            <v>7</v>
          </cell>
          <cell r="K296">
            <v>0</v>
          </cell>
          <cell r="L296">
            <v>0</v>
          </cell>
          <cell r="M296">
            <v>0</v>
          </cell>
          <cell r="N296">
            <v>361</v>
          </cell>
          <cell r="O296">
            <v>361</v>
          </cell>
          <cell r="P296">
            <v>53</v>
          </cell>
          <cell r="Q296">
            <v>308</v>
          </cell>
          <cell r="R296">
            <v>0</v>
          </cell>
          <cell r="S296">
            <v>0</v>
          </cell>
          <cell r="T296">
            <v>0</v>
          </cell>
          <cell r="U296">
            <v>0</v>
          </cell>
          <cell r="V296">
            <v>0</v>
          </cell>
          <cell r="W296">
            <v>0</v>
          </cell>
          <cell r="X296">
            <v>0</v>
          </cell>
          <cell r="Y296">
            <v>0</v>
          </cell>
          <cell r="Z296">
            <v>361</v>
          </cell>
          <cell r="AA296">
            <v>51.571428571428569</v>
          </cell>
          <cell r="AB296">
            <v>82.999999999999929</v>
          </cell>
          <cell r="AC296">
            <v>107.48876404494382</v>
          </cell>
          <cell r="AD296">
            <v>0</v>
          </cell>
          <cell r="AE296">
            <v>0</v>
          </cell>
          <cell r="AF296">
            <v>163.45277777777787</v>
          </cell>
          <cell r="AG296">
            <v>58.161111111111076</v>
          </cell>
          <cell r="AH296">
            <v>7.0194444444444279</v>
          </cell>
          <cell r="AI296">
            <v>74.205555555555719</v>
          </cell>
          <cell r="AJ296">
            <v>14.038888888888895</v>
          </cell>
          <cell r="AK296">
            <v>39.108333333333213</v>
          </cell>
          <cell r="AL296">
            <v>5.0138888888888928</v>
          </cell>
          <cell r="AM296">
            <v>0</v>
          </cell>
          <cell r="AN296">
            <v>0</v>
          </cell>
          <cell r="AO296">
            <v>0</v>
          </cell>
          <cell r="AP296">
            <v>0</v>
          </cell>
          <cell r="AQ296">
            <v>0</v>
          </cell>
          <cell r="AR296">
            <v>0</v>
          </cell>
          <cell r="AS296">
            <v>0</v>
          </cell>
          <cell r="AT296">
            <v>1.1720779220779232</v>
          </cell>
          <cell r="AU296">
            <v>4.6883116883116926</v>
          </cell>
          <cell r="AV296">
            <v>4.6883116883116926</v>
          </cell>
          <cell r="AW296">
            <v>0</v>
          </cell>
          <cell r="AX296">
            <v>0</v>
          </cell>
          <cell r="AY296">
            <v>0</v>
          </cell>
          <cell r="AZ296">
            <v>5.0702247191011232</v>
          </cell>
          <cell r="BA296">
            <v>119.32450331125817</v>
          </cell>
          <cell r="BB296">
            <v>139.85761589403961</v>
          </cell>
          <cell r="BC296">
            <v>0</v>
          </cell>
          <cell r="BD296">
            <v>0</v>
          </cell>
          <cell r="BE296">
            <v>0</v>
          </cell>
          <cell r="BF296">
            <v>0</v>
          </cell>
          <cell r="BG296">
            <v>0</v>
          </cell>
          <cell r="BH296">
            <v>2.9000000000000266</v>
          </cell>
          <cell r="BI296">
            <v>0</v>
          </cell>
          <cell r="BJ296">
            <v>0</v>
          </cell>
          <cell r="BK296">
            <v>0.392106279710145</v>
          </cell>
          <cell r="BL296">
            <v>0</v>
          </cell>
          <cell r="BM296">
            <v>1</v>
          </cell>
          <cell r="BN296">
            <v>0</v>
          </cell>
        </row>
        <row r="297">
          <cell r="A297">
            <v>249</v>
          </cell>
          <cell r="B297">
            <v>124671</v>
          </cell>
          <cell r="C297">
            <v>9352194</v>
          </cell>
          <cell r="D297" t="str">
            <v>Broke Hall Community Primary School</v>
          </cell>
          <cell r="E297" t="str">
            <v>Primary</v>
          </cell>
          <cell r="F297" t="str">
            <v>Recoupment Academy</v>
          </cell>
          <cell r="G297">
            <v>1</v>
          </cell>
          <cell r="H297">
            <v>0</v>
          </cell>
          <cell r="I297">
            <v>0</v>
          </cell>
          <cell r="J297">
            <v>7</v>
          </cell>
          <cell r="K297">
            <v>0</v>
          </cell>
          <cell r="L297">
            <v>0</v>
          </cell>
          <cell r="M297">
            <v>0</v>
          </cell>
          <cell r="N297">
            <v>624</v>
          </cell>
          <cell r="O297">
            <v>624</v>
          </cell>
          <cell r="P297">
            <v>89</v>
          </cell>
          <cell r="Q297">
            <v>535</v>
          </cell>
          <cell r="R297">
            <v>0</v>
          </cell>
          <cell r="S297">
            <v>0</v>
          </cell>
          <cell r="T297">
            <v>0</v>
          </cell>
          <cell r="U297">
            <v>0</v>
          </cell>
          <cell r="V297">
            <v>0</v>
          </cell>
          <cell r="W297">
            <v>0</v>
          </cell>
          <cell r="X297">
            <v>0</v>
          </cell>
          <cell r="Y297">
            <v>0</v>
          </cell>
          <cell r="Z297">
            <v>624</v>
          </cell>
          <cell r="AA297">
            <v>89.142857142857139</v>
          </cell>
          <cell r="AB297">
            <v>21.000000000000028</v>
          </cell>
          <cell r="AC297">
            <v>37.697933227344997</v>
          </cell>
          <cell r="AD297">
            <v>0</v>
          </cell>
          <cell r="AE297">
            <v>0</v>
          </cell>
          <cell r="AF297">
            <v>565.90690208667763</v>
          </cell>
          <cell r="AG297">
            <v>3.0048154093097903</v>
          </cell>
          <cell r="AH297">
            <v>10.016051364365966</v>
          </cell>
          <cell r="AI297">
            <v>13.020866773675737</v>
          </cell>
          <cell r="AJ297">
            <v>23.036918138041766</v>
          </cell>
          <cell r="AK297">
            <v>9.0144462279293762</v>
          </cell>
          <cell r="AL297">
            <v>0</v>
          </cell>
          <cell r="AM297">
            <v>0</v>
          </cell>
          <cell r="AN297">
            <v>0</v>
          </cell>
          <cell r="AO297">
            <v>0</v>
          </cell>
          <cell r="AP297">
            <v>0</v>
          </cell>
          <cell r="AQ297">
            <v>0</v>
          </cell>
          <cell r="AR297">
            <v>0</v>
          </cell>
          <cell r="AS297">
            <v>0</v>
          </cell>
          <cell r="AT297">
            <v>10.497196261682271</v>
          </cell>
          <cell r="AU297">
            <v>20.994392523364478</v>
          </cell>
          <cell r="AV297">
            <v>29.158878504672884</v>
          </cell>
          <cell r="AW297">
            <v>0</v>
          </cell>
          <cell r="AX297">
            <v>0</v>
          </cell>
          <cell r="AY297">
            <v>0</v>
          </cell>
          <cell r="AZ297">
            <v>0</v>
          </cell>
          <cell r="BA297">
            <v>136.03415559772296</v>
          </cell>
          <cell r="BB297">
            <v>158.66413662239088</v>
          </cell>
          <cell r="BC297">
            <v>0</v>
          </cell>
          <cell r="BD297">
            <v>0</v>
          </cell>
          <cell r="BE297">
            <v>0</v>
          </cell>
          <cell r="BF297">
            <v>0</v>
          </cell>
          <cell r="BG297">
            <v>0</v>
          </cell>
          <cell r="BH297">
            <v>0</v>
          </cell>
          <cell r="BI297">
            <v>0</v>
          </cell>
          <cell r="BJ297">
            <v>0.83860633520309502</v>
          </cell>
          <cell r="BK297">
            <v>0</v>
          </cell>
          <cell r="BL297">
            <v>0</v>
          </cell>
          <cell r="BM297">
            <v>1</v>
          </cell>
          <cell r="BN297">
            <v>0</v>
          </cell>
        </row>
        <row r="298">
          <cell r="A298">
            <v>98</v>
          </cell>
          <cell r="B298">
            <v>124608</v>
          </cell>
          <cell r="C298">
            <v>9352109</v>
          </cell>
          <cell r="D298" t="str">
            <v>Somerleyton Primary School</v>
          </cell>
          <cell r="E298" t="str">
            <v>Primary</v>
          </cell>
          <cell r="F298" t="str">
            <v>Recoupment Academy</v>
          </cell>
          <cell r="G298">
            <v>1</v>
          </cell>
          <cell r="H298">
            <v>0</v>
          </cell>
          <cell r="I298">
            <v>0</v>
          </cell>
          <cell r="J298">
            <v>7</v>
          </cell>
          <cell r="K298">
            <v>0</v>
          </cell>
          <cell r="L298">
            <v>0</v>
          </cell>
          <cell r="M298">
            <v>0</v>
          </cell>
          <cell r="N298">
            <v>59</v>
          </cell>
          <cell r="O298">
            <v>59</v>
          </cell>
          <cell r="P298">
            <v>5</v>
          </cell>
          <cell r="Q298">
            <v>54</v>
          </cell>
          <cell r="R298">
            <v>0</v>
          </cell>
          <cell r="S298">
            <v>0</v>
          </cell>
          <cell r="T298">
            <v>0</v>
          </cell>
          <cell r="U298">
            <v>0</v>
          </cell>
          <cell r="V298">
            <v>0</v>
          </cell>
          <cell r="W298">
            <v>0</v>
          </cell>
          <cell r="X298">
            <v>0</v>
          </cell>
          <cell r="Y298">
            <v>0</v>
          </cell>
          <cell r="Z298">
            <v>59</v>
          </cell>
          <cell r="AA298">
            <v>8.4285714285714288</v>
          </cell>
          <cell r="AB298">
            <v>2.9999999999999973</v>
          </cell>
          <cell r="AC298">
            <v>8.4285714285714288</v>
          </cell>
          <cell r="AD298">
            <v>0</v>
          </cell>
          <cell r="AE298">
            <v>0</v>
          </cell>
          <cell r="AF298">
            <v>54.999999999999972</v>
          </cell>
          <cell r="AG298">
            <v>1.0000000000000011</v>
          </cell>
          <cell r="AH298">
            <v>0</v>
          </cell>
          <cell r="AI298">
            <v>1.0000000000000011</v>
          </cell>
          <cell r="AJ298">
            <v>1.0000000000000011</v>
          </cell>
          <cell r="AK298">
            <v>1.0000000000000011</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1.873015873015873</v>
          </cell>
          <cell r="BA298">
            <v>18.339622641509436</v>
          </cell>
          <cell r="BB298">
            <v>20.037735849056606</v>
          </cell>
          <cell r="BC298">
            <v>0</v>
          </cell>
          <cell r="BD298">
            <v>0</v>
          </cell>
          <cell r="BE298">
            <v>0</v>
          </cell>
          <cell r="BF298">
            <v>0</v>
          </cell>
          <cell r="BG298">
            <v>0</v>
          </cell>
          <cell r="BH298">
            <v>0</v>
          </cell>
          <cell r="BI298">
            <v>0</v>
          </cell>
          <cell r="BJ298">
            <v>2.0999826872727301</v>
          </cell>
          <cell r="BK298">
            <v>0</v>
          </cell>
          <cell r="BL298">
            <v>1</v>
          </cell>
          <cell r="BM298">
            <v>1</v>
          </cell>
          <cell r="BN298">
            <v>0</v>
          </cell>
        </row>
        <row r="299">
          <cell r="A299">
            <v>294</v>
          </cell>
          <cell r="B299">
            <v>124657</v>
          </cell>
          <cell r="C299">
            <v>9352171</v>
          </cell>
          <cell r="D299" t="str">
            <v>Springfield Junior School</v>
          </cell>
          <cell r="E299" t="str">
            <v>Primary</v>
          </cell>
          <cell r="F299" t="str">
            <v>Recoupment Academy</v>
          </cell>
          <cell r="G299">
            <v>1</v>
          </cell>
          <cell r="H299">
            <v>0</v>
          </cell>
          <cell r="I299">
            <v>0</v>
          </cell>
          <cell r="J299">
            <v>4</v>
          </cell>
          <cell r="K299">
            <v>0</v>
          </cell>
          <cell r="L299">
            <v>0</v>
          </cell>
          <cell r="M299">
            <v>0</v>
          </cell>
          <cell r="N299">
            <v>347</v>
          </cell>
          <cell r="O299">
            <v>347</v>
          </cell>
          <cell r="P299">
            <v>0</v>
          </cell>
          <cell r="Q299">
            <v>347</v>
          </cell>
          <cell r="R299">
            <v>0</v>
          </cell>
          <cell r="S299">
            <v>0</v>
          </cell>
          <cell r="T299">
            <v>0</v>
          </cell>
          <cell r="U299">
            <v>0</v>
          </cell>
          <cell r="V299">
            <v>0</v>
          </cell>
          <cell r="W299">
            <v>0</v>
          </cell>
          <cell r="X299">
            <v>0</v>
          </cell>
          <cell r="Y299">
            <v>0</v>
          </cell>
          <cell r="Z299">
            <v>347</v>
          </cell>
          <cell r="AA299">
            <v>86.75</v>
          </cell>
          <cell r="AB299">
            <v>67.000000000000099</v>
          </cell>
          <cell r="AC299">
            <v>109.90029325513197</v>
          </cell>
          <cell r="AD299">
            <v>0</v>
          </cell>
          <cell r="AE299">
            <v>0</v>
          </cell>
          <cell r="AF299">
            <v>176.01449275362313</v>
          </cell>
          <cell r="AG299">
            <v>33.19130434782609</v>
          </cell>
          <cell r="AH299">
            <v>92.533333333333445</v>
          </cell>
          <cell r="AI299">
            <v>37.214492753623119</v>
          </cell>
          <cell r="AJ299">
            <v>7.0405797101449394</v>
          </cell>
          <cell r="AK299">
            <v>1.005797101449275</v>
          </cell>
          <cell r="AL299">
            <v>0</v>
          </cell>
          <cell r="AM299">
            <v>0</v>
          </cell>
          <cell r="AN299">
            <v>0</v>
          </cell>
          <cell r="AO299">
            <v>0</v>
          </cell>
          <cell r="AP299">
            <v>0</v>
          </cell>
          <cell r="AQ299">
            <v>0</v>
          </cell>
          <cell r="AR299">
            <v>0</v>
          </cell>
          <cell r="AS299">
            <v>0</v>
          </cell>
          <cell r="AT299">
            <v>3.0000000000000022</v>
          </cell>
          <cell r="AU299">
            <v>3.9999999999999885</v>
          </cell>
          <cell r="AV299">
            <v>27.999999999999989</v>
          </cell>
          <cell r="AW299">
            <v>0</v>
          </cell>
          <cell r="AX299">
            <v>0</v>
          </cell>
          <cell r="AY299">
            <v>0</v>
          </cell>
          <cell r="AZ299">
            <v>1.0175953079178885</v>
          </cell>
          <cell r="BA299">
            <v>125.00621118012425</v>
          </cell>
          <cell r="BB299">
            <v>125.00621118012425</v>
          </cell>
          <cell r="BC299">
            <v>0</v>
          </cell>
          <cell r="BD299">
            <v>0</v>
          </cell>
          <cell r="BE299">
            <v>0</v>
          </cell>
          <cell r="BF299">
            <v>0</v>
          </cell>
          <cell r="BG299">
            <v>0</v>
          </cell>
          <cell r="BH299">
            <v>0</v>
          </cell>
          <cell r="BI299">
            <v>0</v>
          </cell>
          <cell r="BJ299">
            <v>0.45187302487804898</v>
          </cell>
          <cell r="BK299">
            <v>0</v>
          </cell>
          <cell r="BL299">
            <v>0</v>
          </cell>
          <cell r="BM299">
            <v>1</v>
          </cell>
          <cell r="BN299">
            <v>0</v>
          </cell>
        </row>
        <row r="300">
          <cell r="A300">
            <v>231</v>
          </cell>
          <cell r="B300">
            <v>124630</v>
          </cell>
          <cell r="C300">
            <v>9352137</v>
          </cell>
          <cell r="D300" t="str">
            <v>Grange Community Primary School</v>
          </cell>
          <cell r="E300" t="str">
            <v>Primary</v>
          </cell>
          <cell r="F300" t="str">
            <v>Recoupment Academy</v>
          </cell>
          <cell r="G300">
            <v>1</v>
          </cell>
          <cell r="H300">
            <v>0</v>
          </cell>
          <cell r="I300">
            <v>0</v>
          </cell>
          <cell r="J300">
            <v>7</v>
          </cell>
          <cell r="K300">
            <v>0</v>
          </cell>
          <cell r="L300">
            <v>0</v>
          </cell>
          <cell r="M300">
            <v>0</v>
          </cell>
          <cell r="N300">
            <v>184</v>
          </cell>
          <cell r="O300">
            <v>184</v>
          </cell>
          <cell r="P300">
            <v>28</v>
          </cell>
          <cell r="Q300">
            <v>156</v>
          </cell>
          <cell r="R300">
            <v>0</v>
          </cell>
          <cell r="S300">
            <v>0</v>
          </cell>
          <cell r="T300">
            <v>0</v>
          </cell>
          <cell r="U300">
            <v>0</v>
          </cell>
          <cell r="V300">
            <v>0</v>
          </cell>
          <cell r="W300">
            <v>0</v>
          </cell>
          <cell r="X300">
            <v>0</v>
          </cell>
          <cell r="Y300">
            <v>0</v>
          </cell>
          <cell r="Z300">
            <v>184</v>
          </cell>
          <cell r="AA300">
            <v>26.285714285714285</v>
          </cell>
          <cell r="AB300">
            <v>44.999999999999936</v>
          </cell>
          <cell r="AC300">
            <v>68.397905759162299</v>
          </cell>
          <cell r="AD300">
            <v>0</v>
          </cell>
          <cell r="AE300">
            <v>0</v>
          </cell>
          <cell r="AF300">
            <v>70.000000000000071</v>
          </cell>
          <cell r="AG300">
            <v>35.999999999999908</v>
          </cell>
          <cell r="AH300">
            <v>27.99999999999995</v>
          </cell>
          <cell r="AI300">
            <v>50.000000000000071</v>
          </cell>
          <cell r="AJ300">
            <v>0</v>
          </cell>
          <cell r="AK300">
            <v>0</v>
          </cell>
          <cell r="AL300">
            <v>0</v>
          </cell>
          <cell r="AM300">
            <v>0</v>
          </cell>
          <cell r="AN300">
            <v>0</v>
          </cell>
          <cell r="AO300">
            <v>0</v>
          </cell>
          <cell r="AP300">
            <v>0</v>
          </cell>
          <cell r="AQ300">
            <v>0</v>
          </cell>
          <cell r="AR300">
            <v>0</v>
          </cell>
          <cell r="AS300">
            <v>0</v>
          </cell>
          <cell r="AT300">
            <v>5.897435897435888</v>
          </cell>
          <cell r="AU300">
            <v>8.2564102564102608</v>
          </cell>
          <cell r="AV300">
            <v>9.4358974358974397</v>
          </cell>
          <cell r="AW300">
            <v>0</v>
          </cell>
          <cell r="AX300">
            <v>0</v>
          </cell>
          <cell r="AY300">
            <v>0</v>
          </cell>
          <cell r="AZ300">
            <v>0</v>
          </cell>
          <cell r="BA300">
            <v>67.29411764705884</v>
          </cell>
          <cell r="BB300">
            <v>79.372549019607874</v>
          </cell>
          <cell r="BC300">
            <v>0</v>
          </cell>
          <cell r="BD300">
            <v>0</v>
          </cell>
          <cell r="BE300">
            <v>0</v>
          </cell>
          <cell r="BF300">
            <v>0</v>
          </cell>
          <cell r="BG300">
            <v>0</v>
          </cell>
          <cell r="BH300">
            <v>0</v>
          </cell>
          <cell r="BI300">
            <v>0</v>
          </cell>
          <cell r="BJ300">
            <v>0.51443483440860205</v>
          </cell>
          <cell r="BK300">
            <v>0</v>
          </cell>
          <cell r="BL300">
            <v>0</v>
          </cell>
          <cell r="BM300">
            <v>1</v>
          </cell>
          <cell r="BN300">
            <v>0</v>
          </cell>
        </row>
        <row r="301">
          <cell r="A301">
            <v>96</v>
          </cell>
          <cell r="B301">
            <v>124605</v>
          </cell>
          <cell r="C301">
            <v>9352106</v>
          </cell>
          <cell r="D301" t="str">
            <v>Saxmundham Primary School</v>
          </cell>
          <cell r="E301" t="str">
            <v>Primary</v>
          </cell>
          <cell r="F301" t="str">
            <v>Recoupment Academy</v>
          </cell>
          <cell r="G301">
            <v>1</v>
          </cell>
          <cell r="H301">
            <v>0</v>
          </cell>
          <cell r="I301">
            <v>0</v>
          </cell>
          <cell r="J301">
            <v>7</v>
          </cell>
          <cell r="K301">
            <v>0</v>
          </cell>
          <cell r="L301">
            <v>0</v>
          </cell>
          <cell r="M301">
            <v>0</v>
          </cell>
          <cell r="N301">
            <v>273</v>
          </cell>
          <cell r="O301">
            <v>273</v>
          </cell>
          <cell r="P301">
            <v>30</v>
          </cell>
          <cell r="Q301">
            <v>243</v>
          </cell>
          <cell r="R301">
            <v>0</v>
          </cell>
          <cell r="S301">
            <v>0</v>
          </cell>
          <cell r="T301">
            <v>0</v>
          </cell>
          <cell r="U301">
            <v>0</v>
          </cell>
          <cell r="V301">
            <v>0</v>
          </cell>
          <cell r="W301">
            <v>0</v>
          </cell>
          <cell r="X301">
            <v>0</v>
          </cell>
          <cell r="Y301">
            <v>0</v>
          </cell>
          <cell r="Z301">
            <v>273</v>
          </cell>
          <cell r="AA301">
            <v>39</v>
          </cell>
          <cell r="AB301">
            <v>40.000000000000128</v>
          </cell>
          <cell r="AC301">
            <v>66.561837455830386</v>
          </cell>
          <cell r="AD301">
            <v>0</v>
          </cell>
          <cell r="AE301">
            <v>0</v>
          </cell>
          <cell r="AF301">
            <v>267</v>
          </cell>
          <cell r="AG301">
            <v>4.9999999999999956</v>
          </cell>
          <cell r="AH301">
            <v>0</v>
          </cell>
          <cell r="AI301">
            <v>0.99999999999999922</v>
          </cell>
          <cell r="AJ301">
            <v>0</v>
          </cell>
          <cell r="AK301">
            <v>0</v>
          </cell>
          <cell r="AL301">
            <v>0</v>
          </cell>
          <cell r="AM301">
            <v>0</v>
          </cell>
          <cell r="AN301">
            <v>0</v>
          </cell>
          <cell r="AO301">
            <v>0</v>
          </cell>
          <cell r="AP301">
            <v>0</v>
          </cell>
          <cell r="AQ301">
            <v>0</v>
          </cell>
          <cell r="AR301">
            <v>0</v>
          </cell>
          <cell r="AS301">
            <v>0</v>
          </cell>
          <cell r="AT301">
            <v>2.2469135802469138</v>
          </cell>
          <cell r="AU301">
            <v>3.370370370370376</v>
          </cell>
          <cell r="AV301">
            <v>5.617283950617284</v>
          </cell>
          <cell r="AW301">
            <v>0</v>
          </cell>
          <cell r="AX301">
            <v>0</v>
          </cell>
          <cell r="AY301">
            <v>0</v>
          </cell>
          <cell r="AZ301">
            <v>0.96466431095406358</v>
          </cell>
          <cell r="BA301">
            <v>102.26249999999992</v>
          </cell>
          <cell r="BB301">
            <v>114.8874999999999</v>
          </cell>
          <cell r="BC301">
            <v>0</v>
          </cell>
          <cell r="BD301">
            <v>0</v>
          </cell>
          <cell r="BE301">
            <v>0</v>
          </cell>
          <cell r="BF301">
            <v>0</v>
          </cell>
          <cell r="BG301">
            <v>0</v>
          </cell>
          <cell r="BH301">
            <v>0</v>
          </cell>
          <cell r="BI301">
            <v>0</v>
          </cell>
          <cell r="BJ301">
            <v>0.96731958266666696</v>
          </cell>
          <cell r="BK301">
            <v>0</v>
          </cell>
          <cell r="BL301">
            <v>0</v>
          </cell>
          <cell r="BM301">
            <v>1</v>
          </cell>
          <cell r="BN301">
            <v>0</v>
          </cell>
        </row>
        <row r="302">
          <cell r="A302">
            <v>1001</v>
          </cell>
          <cell r="B302" t="str">
            <v/>
          </cell>
          <cell r="C302" t="str">
            <v/>
          </cell>
          <cell r="D302" t="str">
            <v>Churchill Free Special</v>
          </cell>
          <cell r="E302" t="str">
            <v>Special</v>
          </cell>
        </row>
        <row r="303">
          <cell r="A303">
            <v>1002</v>
          </cell>
          <cell r="D303" t="str">
            <v>Everitt Academy</v>
          </cell>
        </row>
        <row r="304">
          <cell r="A304">
            <v>195</v>
          </cell>
          <cell r="B304" t="str">
            <v/>
          </cell>
          <cell r="C304" t="str">
            <v/>
          </cell>
          <cell r="D304" t="str">
            <v>The Ashley School</v>
          </cell>
          <cell r="E304" t="str">
            <v>Special</v>
          </cell>
        </row>
        <row r="305">
          <cell r="A305">
            <v>196</v>
          </cell>
          <cell r="B305" t="str">
            <v/>
          </cell>
          <cell r="C305" t="str">
            <v/>
          </cell>
          <cell r="D305" t="str">
            <v>Warren School</v>
          </cell>
          <cell r="E305" t="str">
            <v>Special</v>
          </cell>
        </row>
        <row r="306">
          <cell r="A306">
            <v>393</v>
          </cell>
          <cell r="B306" t="str">
            <v/>
          </cell>
          <cell r="C306" t="str">
            <v/>
          </cell>
          <cell r="D306" t="str">
            <v>Stone Lodge Academy</v>
          </cell>
          <cell r="E306" t="str">
            <v>Special</v>
          </cell>
        </row>
        <row r="307">
          <cell r="A307">
            <v>395</v>
          </cell>
          <cell r="B307" t="str">
            <v/>
          </cell>
          <cell r="C307" t="str">
            <v/>
          </cell>
          <cell r="D307" t="str">
            <v>Thomas Wolsey School</v>
          </cell>
          <cell r="E307" t="str">
            <v>Special</v>
          </cell>
        </row>
        <row r="308">
          <cell r="A308">
            <v>396</v>
          </cell>
          <cell r="B308" t="str">
            <v/>
          </cell>
          <cell r="C308" t="str">
            <v/>
          </cell>
          <cell r="D308" t="str">
            <v>The Bridge School</v>
          </cell>
          <cell r="E308" t="str">
            <v>Special</v>
          </cell>
          <cell r="BP308">
            <v>138</v>
          </cell>
        </row>
        <row r="309">
          <cell r="A309">
            <v>575</v>
          </cell>
          <cell r="B309" t="str">
            <v/>
          </cell>
          <cell r="C309" t="str">
            <v/>
          </cell>
          <cell r="D309" t="str">
            <v>Priory School</v>
          </cell>
          <cell r="E309" t="str">
            <v>Special</v>
          </cell>
        </row>
        <row r="310">
          <cell r="A310">
            <v>576</v>
          </cell>
          <cell r="B310" t="str">
            <v/>
          </cell>
          <cell r="C310" t="str">
            <v/>
          </cell>
          <cell r="D310" t="str">
            <v>Riverwalk School</v>
          </cell>
          <cell r="E310" t="str">
            <v>Special</v>
          </cell>
        </row>
        <row r="311">
          <cell r="A311">
            <v>579</v>
          </cell>
          <cell r="B311" t="str">
            <v/>
          </cell>
          <cell r="C311" t="str">
            <v/>
          </cell>
          <cell r="D311" t="str">
            <v>Hillside Special School</v>
          </cell>
          <cell r="E311" t="str">
            <v>Special</v>
          </cell>
          <cell r="BP311">
            <v>78</v>
          </cell>
        </row>
        <row r="312">
          <cell r="A312">
            <v>176</v>
          </cell>
          <cell r="B312" t="str">
            <v/>
          </cell>
          <cell r="C312" t="str">
            <v/>
          </cell>
          <cell r="D312" t="str">
            <v>Old Warren House Pupil Referral Unit</v>
          </cell>
          <cell r="E312" t="str">
            <v>PRU</v>
          </cell>
          <cell r="BQ312">
            <v>24</v>
          </cell>
        </row>
        <row r="313">
          <cell r="A313">
            <v>187</v>
          </cell>
          <cell r="B313" t="str">
            <v/>
          </cell>
          <cell r="C313" t="str">
            <v/>
          </cell>
          <cell r="D313" t="str">
            <v>The Attic</v>
          </cell>
          <cell r="E313" t="str">
            <v>PRU</v>
          </cell>
          <cell r="BQ313">
            <v>50</v>
          </cell>
        </row>
        <row r="314">
          <cell r="A314">
            <v>189</v>
          </cell>
          <cell r="B314" t="str">
            <v/>
          </cell>
          <cell r="C314" t="str">
            <v/>
          </cell>
          <cell r="D314" t="str">
            <v>First Base (Lowestoft) Pupil Referral Unit</v>
          </cell>
          <cell r="E314" t="str">
            <v>PRU</v>
          </cell>
          <cell r="BQ314">
            <v>12</v>
          </cell>
        </row>
        <row r="315">
          <cell r="A315">
            <v>190</v>
          </cell>
          <cell r="B315" t="str">
            <v/>
          </cell>
          <cell r="C315" t="str">
            <v/>
          </cell>
          <cell r="D315" t="str">
            <v>Harbour Pupil Referral Unit</v>
          </cell>
          <cell r="E315" t="str">
            <v>PRU</v>
          </cell>
          <cell r="BQ315">
            <v>24</v>
          </cell>
        </row>
        <row r="316">
          <cell r="A316">
            <v>351</v>
          </cell>
          <cell r="B316" t="str">
            <v/>
          </cell>
          <cell r="C316" t="str">
            <v/>
          </cell>
          <cell r="D316" t="str">
            <v>Alderwood Pupil Referral Unit</v>
          </cell>
          <cell r="E316" t="str">
            <v>PRU</v>
          </cell>
        </row>
        <row r="317">
          <cell r="A317">
            <v>352</v>
          </cell>
          <cell r="B317" t="str">
            <v/>
          </cell>
          <cell r="C317" t="str">
            <v/>
          </cell>
          <cell r="D317" t="str">
            <v>First Base (Ipswich) Pupil Referral Unit</v>
          </cell>
          <cell r="E317" t="str">
            <v>PRU</v>
          </cell>
        </row>
        <row r="318">
          <cell r="A318">
            <v>353</v>
          </cell>
          <cell r="B318" t="str">
            <v/>
          </cell>
          <cell r="C318" t="str">
            <v/>
          </cell>
          <cell r="D318" t="str">
            <v>St Christopher's Pupil Referral Unit</v>
          </cell>
          <cell r="E318" t="str">
            <v>PRU</v>
          </cell>
        </row>
        <row r="319">
          <cell r="A319">
            <v>367</v>
          </cell>
          <cell r="B319" t="str">
            <v/>
          </cell>
          <cell r="C319" t="str">
            <v/>
          </cell>
          <cell r="D319" t="str">
            <v>Parkside Pupil Referral Unit</v>
          </cell>
          <cell r="E319" t="str">
            <v>PRU</v>
          </cell>
        </row>
        <row r="320">
          <cell r="A320">
            <v>389</v>
          </cell>
          <cell r="B320" t="str">
            <v/>
          </cell>
          <cell r="C320" t="str">
            <v/>
          </cell>
          <cell r="D320" t="str">
            <v>Westbridge Pupil Referral Unit</v>
          </cell>
          <cell r="E320" t="str">
            <v>PRU</v>
          </cell>
        </row>
        <row r="321">
          <cell r="A321">
            <v>577</v>
          </cell>
          <cell r="B321" t="str">
            <v/>
          </cell>
          <cell r="C321" t="str">
            <v/>
          </cell>
          <cell r="D321" t="str">
            <v>Hampden House Pupil Referral Unit</v>
          </cell>
          <cell r="E321" t="str">
            <v>PRU</v>
          </cell>
          <cell r="BQ321">
            <v>24</v>
          </cell>
        </row>
        <row r="322">
          <cell r="A322">
            <v>580</v>
          </cell>
          <cell r="B322" t="str">
            <v/>
          </cell>
          <cell r="C322" t="str">
            <v/>
          </cell>
          <cell r="D322" t="str">
            <v>The Albany Centre Pupil Referral Unit</v>
          </cell>
          <cell r="E322" t="str">
            <v>PRU</v>
          </cell>
        </row>
        <row r="323">
          <cell r="A323">
            <v>584</v>
          </cell>
          <cell r="B323" t="str">
            <v/>
          </cell>
          <cell r="C323" t="str">
            <v/>
          </cell>
          <cell r="D323" t="str">
            <v>The Kingsfield Centre Pupil Referral Unit</v>
          </cell>
          <cell r="E323" t="str">
            <v>PRU</v>
          </cell>
        </row>
        <row r="324">
          <cell r="A324">
            <v>597</v>
          </cell>
          <cell r="B324" t="str">
            <v/>
          </cell>
          <cell r="C324" t="str">
            <v/>
          </cell>
          <cell r="D324" t="str">
            <v>First Base (BSE) Pupil Referral Unit</v>
          </cell>
          <cell r="E324" t="str">
            <v>PRU</v>
          </cell>
        </row>
        <row r="325">
          <cell r="A325">
            <v>266</v>
          </cell>
          <cell r="B325" t="str">
            <v/>
          </cell>
          <cell r="C325" t="str">
            <v/>
          </cell>
          <cell r="D325" t="str">
            <v>Highfield Nursery School</v>
          </cell>
          <cell r="E325" t="str">
            <v>Maintained Nursery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xth Form Allocations"/>
      <sheetName val="Suffolk One"/>
      <sheetName val="Data"/>
      <sheetName val="AY13-14 Mar 28 2013"/>
      <sheetName val="Act FY14-15 Mar XX 2014"/>
      <sheetName val="FY14-15 Mar XX 2014"/>
      <sheetName val="FY16-17"/>
      <sheetName val="FY17-18"/>
      <sheetName val="FY 19-20"/>
      <sheetName val="EFA Allocation sheet 18-19"/>
      <sheetName val="EFA Allocation sheet 17-18"/>
      <sheetName val="17-18 Reconciliation"/>
    </sheetNames>
    <sheetDataSet>
      <sheetData sheetId="0"/>
      <sheetData sheetId="1"/>
      <sheetData sheetId="2"/>
      <sheetData sheetId="3"/>
      <sheetData sheetId="4"/>
      <sheetData sheetId="5"/>
      <sheetData sheetId="6"/>
      <sheetData sheetId="7"/>
      <sheetData sheetId="8">
        <row r="5">
          <cell r="AB5">
            <v>1768870.666666667</v>
          </cell>
        </row>
        <row r="6">
          <cell r="AB6">
            <v>1023962.6666666667</v>
          </cell>
        </row>
        <row r="7">
          <cell r="AB7">
            <v>476999.33333333343</v>
          </cell>
        </row>
        <row r="8">
          <cell r="AB8">
            <v>1001403.6666666665</v>
          </cell>
        </row>
      </sheetData>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Version control"/>
      <sheetName val="Parameters"/>
      <sheetName val="FSM_Ever6_School_level"/>
      <sheetName val="Service_children_School_level"/>
      <sheetName val="Post_LAC_School_level"/>
      <sheetName val="LAC_LA_level"/>
      <sheetName val="FSM, SC &amp; Post-LAC LA_level AP"/>
      <sheetName val="June Academies Summariser"/>
      <sheetName val="New &amp; growing"/>
      <sheetName val="Academy allocations"/>
      <sheetName val="LA Allocations"/>
      <sheetName val="LA LEVELCHECKS"/>
      <sheetName val="Version_control"/>
      <sheetName val="FSM,_SC_&amp;_Post-LAC_LA_level_AP"/>
      <sheetName val="June_Academies_Summariser"/>
      <sheetName val="New_&amp;_growing"/>
      <sheetName val="Academy_allocations"/>
      <sheetName val="LA_Allocations"/>
      <sheetName val="LA_LEVELCHECKS"/>
    </sheetNames>
    <sheetDataSet>
      <sheetData sheetId="0"/>
      <sheetData sheetId="1"/>
      <sheetData sheetId="2">
        <row r="4">
          <cell r="C4">
            <v>1300</v>
          </cell>
          <cell r="H4">
            <v>41757</v>
          </cell>
          <cell r="I4">
            <v>1</v>
          </cell>
        </row>
        <row r="5">
          <cell r="C5">
            <v>935</v>
          </cell>
          <cell r="H5">
            <v>41883</v>
          </cell>
          <cell r="I5">
            <v>0.58333333333333337</v>
          </cell>
          <cell r="J5">
            <v>0.41666666666666669</v>
          </cell>
        </row>
        <row r="6">
          <cell r="C6">
            <v>1900</v>
          </cell>
          <cell r="H6">
            <v>42009</v>
          </cell>
          <cell r="I6">
            <v>0.25</v>
          </cell>
          <cell r="J6">
            <v>0.75</v>
          </cell>
        </row>
        <row r="7">
          <cell r="C7">
            <v>1900</v>
          </cell>
        </row>
        <row r="8">
          <cell r="C8">
            <v>300</v>
          </cell>
        </row>
        <row r="11">
          <cell r="F11">
            <v>0.58333333333333337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able "/>
      <sheetName val="SchTble- high needs &amp; AP setti "/>
      <sheetName val="Early Years Proforma"/>
      <sheetName val="Base 14-15"/>
      <sheetName val="DSG 14-15"/>
      <sheetName val="SSC, HIU, HIU, SLU"/>
      <sheetName val="13-14 - subjectives"/>
      <sheetName val="13-14 PP Detail"/>
      <sheetName val="13-14 DSG"/>
      <sheetName val="Base Budget Workings 14-15"/>
      <sheetName val="Base Budget 14-15 Pivot"/>
      <sheetName val="HNB"/>
    </sheetNames>
    <sheetDataSet>
      <sheetData sheetId="0"/>
      <sheetData sheetId="1"/>
      <sheetData sheetId="2"/>
      <sheetData sheetId="3"/>
      <sheetData sheetId="4"/>
      <sheetData sheetId="5"/>
      <sheetData sheetId="6">
        <row r="1">
          <cell r="A1" t="str">
            <v>Activity</v>
          </cell>
          <cell r="B1" t="str">
            <v>(Multiple Items)</v>
          </cell>
        </row>
        <row r="3">
          <cell r="A3" t="str">
            <v>Sum of FY Budget</v>
          </cell>
          <cell r="B3">
            <v>0</v>
          </cell>
          <cell r="C3">
            <v>0</v>
          </cell>
          <cell r="D3">
            <v>0</v>
          </cell>
        </row>
        <row r="4">
          <cell r="A4" t="str">
            <v>CC&amp;DESC</v>
          </cell>
          <cell r="B4" t="str">
            <v>Subjective description2</v>
          </cell>
          <cell r="C4" t="str">
            <v>Total</v>
          </cell>
          <cell r="D4" t="str">
            <v>s.251</v>
          </cell>
        </row>
        <row r="5">
          <cell r="A5" t="str">
            <v>CA751 - Central:Fostering</v>
          </cell>
          <cell r="B5" t="str">
            <v>Pay &amp; Expenditure</v>
          </cell>
          <cell r="C5">
            <v>301768</v>
          </cell>
          <cell r="D5" t="str">
            <v>3.1.2</v>
          </cell>
        </row>
        <row r="6">
          <cell r="A6" t="str">
            <v>CA752 - Fee Paid Carer Scheme</v>
          </cell>
          <cell r="B6" t="str">
            <v>Pay &amp; Expenditure</v>
          </cell>
          <cell r="C6">
            <v>1037860</v>
          </cell>
          <cell r="D6" t="str">
            <v>3.1.2</v>
          </cell>
        </row>
        <row r="7">
          <cell r="A7" t="str">
            <v>CA753 - Fostering Panel</v>
          </cell>
          <cell r="B7" t="str">
            <v>Pay &amp; Expenditure</v>
          </cell>
          <cell r="C7">
            <v>9140</v>
          </cell>
          <cell r="D7" t="str">
            <v>3.1.2</v>
          </cell>
        </row>
        <row r="8">
          <cell r="A8" t="str">
            <v>CA754 - Suffolk Foster Care Association</v>
          </cell>
          <cell r="B8" t="str">
            <v>Pay &amp; Expenditure</v>
          </cell>
          <cell r="C8">
            <v>5510</v>
          </cell>
          <cell r="D8" t="str">
            <v>3.1.2</v>
          </cell>
        </row>
        <row r="9">
          <cell r="A9" t="str">
            <v>CA759 - Bury Fostering &amp; Link - Staff</v>
          </cell>
          <cell r="B9" t="str">
            <v>Pay &amp; Expenditure</v>
          </cell>
          <cell r="C9">
            <v>309498</v>
          </cell>
          <cell r="D9" t="str">
            <v>3.1.2</v>
          </cell>
        </row>
        <row r="10">
          <cell r="A10" t="str">
            <v>CA760 - Saxmundham Fostering Team</v>
          </cell>
          <cell r="B10" t="str">
            <v>Pay &amp; Expenditure</v>
          </cell>
          <cell r="C10">
            <v>369339</v>
          </cell>
          <cell r="D10" t="str">
            <v>3.1.2</v>
          </cell>
        </row>
        <row r="11">
          <cell r="A11" t="str">
            <v>CA761 - Ipswich Fostering &amp; Link - Staff</v>
          </cell>
          <cell r="B11" t="str">
            <v>Pay &amp; Expenditure</v>
          </cell>
          <cell r="C11">
            <v>183062</v>
          </cell>
          <cell r="D11" t="str">
            <v>3.1.2</v>
          </cell>
        </row>
        <row r="12">
          <cell r="A12" t="str">
            <v>CA762 - Fos Recruitment &amp; Assessment - Staff</v>
          </cell>
          <cell r="B12" t="str">
            <v>Pay &amp; Expenditure</v>
          </cell>
          <cell r="C12">
            <v>267790</v>
          </cell>
          <cell r="D12" t="str">
            <v>3.1.2</v>
          </cell>
        </row>
        <row r="13">
          <cell r="A13" t="str">
            <v>CA763 - Bury Foster &amp; Link - Purchasing</v>
          </cell>
          <cell r="B13" t="str">
            <v>Pay &amp; Expenditure</v>
          </cell>
          <cell r="C13">
            <v>22120</v>
          </cell>
          <cell r="D13" t="str">
            <v>3.1.2</v>
          </cell>
        </row>
        <row r="14">
          <cell r="A14" t="str">
            <v>CA764 - Saxmundham Fostering</v>
          </cell>
          <cell r="B14" t="str">
            <v>Pay &amp; Expenditure</v>
          </cell>
          <cell r="C14">
            <v>23150</v>
          </cell>
          <cell r="D14" t="str">
            <v>3.1.2</v>
          </cell>
        </row>
        <row r="15">
          <cell r="A15" t="str">
            <v>CA765 - Ipswich Foster &amp; Link - Purchasing</v>
          </cell>
          <cell r="B15" t="str">
            <v>Pay &amp; Expenditure</v>
          </cell>
          <cell r="C15">
            <v>23150</v>
          </cell>
          <cell r="D15" t="str">
            <v>3.1.2</v>
          </cell>
        </row>
        <row r="16">
          <cell r="A16" t="str">
            <v>CA766 - Fos Recruitment &amp; Assessment - Purchasing</v>
          </cell>
          <cell r="B16" t="str">
            <v>Pay &amp; Expenditure</v>
          </cell>
          <cell r="C16">
            <v>47380</v>
          </cell>
          <cell r="D16" t="str">
            <v>3.1.2</v>
          </cell>
        </row>
        <row r="17">
          <cell r="A17" t="str">
            <v>CA767 - County Link Team</v>
          </cell>
          <cell r="B17" t="str">
            <v>Pay &amp; Expenditure</v>
          </cell>
          <cell r="C17">
            <v>203879</v>
          </cell>
          <cell r="D17" t="str">
            <v>3.1.2</v>
          </cell>
        </row>
        <row r="18">
          <cell r="A18" t="str">
            <v>CA768 - SGO Payments</v>
          </cell>
          <cell r="B18" t="str">
            <v>Pay &amp; Expenditure</v>
          </cell>
          <cell r="C18">
            <v>439299</v>
          </cell>
          <cell r="D18" t="str">
            <v>3.1.4</v>
          </cell>
        </row>
        <row r="19">
          <cell r="A19" t="str">
            <v>CA770 - County In-house Foster Carer payments</v>
          </cell>
          <cell r="B19" t="str">
            <v>Pay &amp; Expenditure</v>
          </cell>
          <cell r="C19">
            <v>4268690</v>
          </cell>
          <cell r="D19" t="str">
            <v>3.1.2</v>
          </cell>
        </row>
        <row r="20">
          <cell r="A20" t="str">
            <v>CB601 - West Business Support</v>
          </cell>
          <cell r="B20" t="str">
            <v>Pay &amp; Expenditure</v>
          </cell>
          <cell r="C20">
            <v>481574</v>
          </cell>
          <cell r="D20" t="str">
            <v>2.0.2</v>
          </cell>
        </row>
        <row r="21">
          <cell r="A21" t="str">
            <v>CB602 - Coastal Business Support</v>
          </cell>
          <cell r="B21" t="str">
            <v>Pay &amp; Expenditure</v>
          </cell>
          <cell r="C21">
            <v>208219</v>
          </cell>
          <cell r="D21" t="str">
            <v>2.0.2</v>
          </cell>
        </row>
        <row r="22">
          <cell r="A22" t="str">
            <v>CB603 - South Suffolk and Sudbury Business Support</v>
          </cell>
          <cell r="B22" t="str">
            <v>Pay &amp; Expenditure</v>
          </cell>
          <cell r="C22">
            <v>187451</v>
          </cell>
          <cell r="D22" t="str">
            <v>2.0.2</v>
          </cell>
        </row>
        <row r="23">
          <cell r="A23" t="str">
            <v>CB604 - Ipswich South &amp; West Business Support</v>
          </cell>
          <cell r="B23" t="str">
            <v>Pay &amp; Expenditure</v>
          </cell>
          <cell r="C23">
            <v>438128</v>
          </cell>
          <cell r="D23" t="str">
            <v>2.0.2</v>
          </cell>
        </row>
        <row r="24">
          <cell r="A24" t="str">
            <v>CB605 - Central Business Support</v>
          </cell>
          <cell r="B24" t="str">
            <v>Pay &amp; Expenditure</v>
          </cell>
          <cell r="C24">
            <v>169356</v>
          </cell>
          <cell r="D24" t="str">
            <v>2.0.2</v>
          </cell>
        </row>
        <row r="25">
          <cell r="A25" t="str">
            <v>CB606 - Lowestoft &amp; Waveney Business Support</v>
          </cell>
          <cell r="B25" t="str">
            <v>Pay &amp; Expenditure</v>
          </cell>
          <cell r="C25">
            <v>448087</v>
          </cell>
          <cell r="D25" t="str">
            <v>2.0.2</v>
          </cell>
        </row>
        <row r="26">
          <cell r="A26" t="str">
            <v>CB607 - Ipswich North &amp; East Business Support</v>
          </cell>
          <cell r="B26" t="str">
            <v>Pay &amp; Expenditure</v>
          </cell>
          <cell r="C26">
            <v>362749</v>
          </cell>
          <cell r="D26" t="str">
            <v>2.0.2</v>
          </cell>
        </row>
        <row r="27">
          <cell r="A27" t="str">
            <v>CB608 - CWAN/SEN Business Support</v>
          </cell>
          <cell r="B27" t="str">
            <v>Pay &amp; Expenditure</v>
          </cell>
          <cell r="C27">
            <v>454057</v>
          </cell>
          <cell r="D27" t="str">
            <v>2.0.2</v>
          </cell>
        </row>
        <row r="28">
          <cell r="A28" t="str">
            <v>CB609 - Corporate Parenting Business Support</v>
          </cell>
          <cell r="B28" t="str">
            <v>Pay &amp; Expenditure</v>
          </cell>
          <cell r="C28">
            <v>634172</v>
          </cell>
          <cell r="D28" t="str">
            <v>2.0.2</v>
          </cell>
        </row>
        <row r="29">
          <cell r="A29" t="str">
            <v>CB610 - Early Years &amp; Childcare Business Support</v>
          </cell>
          <cell r="B29" t="str">
            <v>Pay &amp; Expenditure</v>
          </cell>
          <cell r="C29">
            <v>51581</v>
          </cell>
          <cell r="D29" t="str">
            <v>2.0.2</v>
          </cell>
        </row>
        <row r="30">
          <cell r="A30" t="str">
            <v>CB611 - Youth Support Services Business Support</v>
          </cell>
          <cell r="B30" t="str">
            <v>Pay &amp; Expenditure</v>
          </cell>
          <cell r="C30">
            <v>115447</v>
          </cell>
          <cell r="D30" t="str">
            <v>2.0.2</v>
          </cell>
        </row>
        <row r="31">
          <cell r="A31" t="str">
            <v>CB612 - Workforce Development Business Support</v>
          </cell>
          <cell r="B31" t="str">
            <v>Pay &amp; Expenditure</v>
          </cell>
          <cell r="C31">
            <v>198183</v>
          </cell>
          <cell r="D31" t="str">
            <v>2.0.2</v>
          </cell>
        </row>
        <row r="32">
          <cell r="A32" t="str">
            <v>CB613 - Safeguarding Business Support</v>
          </cell>
          <cell r="B32" t="str">
            <v>Pay &amp; Expenditure</v>
          </cell>
          <cell r="C32">
            <v>621309</v>
          </cell>
          <cell r="D32" t="str">
            <v>2.0.2</v>
          </cell>
        </row>
        <row r="33">
          <cell r="A33" t="str">
            <v>CB614 - Corporate Parenting Business Support, Central</v>
          </cell>
          <cell r="B33" t="str">
            <v>Pay &amp; Expenditure</v>
          </cell>
          <cell r="C33">
            <v>1730</v>
          </cell>
          <cell r="D33" t="str">
            <v>2.0.2</v>
          </cell>
        </row>
        <row r="34">
          <cell r="A34" t="str">
            <v>CB615 - Corporate Parenting Business Support, Adoption</v>
          </cell>
          <cell r="B34" t="str">
            <v>Pay &amp; Expenditure</v>
          </cell>
          <cell r="C34">
            <v>2837</v>
          </cell>
          <cell r="D34" t="str">
            <v>2.0.2</v>
          </cell>
        </row>
        <row r="35">
          <cell r="A35" t="str">
            <v>CB616 - Corporate Parenting Business Support, Fostering</v>
          </cell>
          <cell r="B35" t="str">
            <v>Pay &amp; Expenditure</v>
          </cell>
          <cell r="C35">
            <v>1678</v>
          </cell>
          <cell r="D35" t="str">
            <v>2.0.2</v>
          </cell>
        </row>
        <row r="36">
          <cell r="A36" t="str">
            <v>CB617 - Corporate Parenting Business Support, Children's Accommodation Services</v>
          </cell>
          <cell r="B36" t="str">
            <v>Pay &amp; Expenditure</v>
          </cell>
          <cell r="C36">
            <v>12843</v>
          </cell>
          <cell r="D36" t="str">
            <v>2.0.2</v>
          </cell>
        </row>
        <row r="37">
          <cell r="A37" t="str">
            <v>CC002 - Care Management F (Leaving Care)</v>
          </cell>
          <cell r="B37" t="str">
            <v>Pay &amp; Expenditure</v>
          </cell>
          <cell r="C37">
            <v>98195</v>
          </cell>
          <cell r="D37" t="str">
            <v>3.1.9</v>
          </cell>
        </row>
        <row r="38">
          <cell r="A38" t="str">
            <v>CC251 - Care Management C (Leaving Care)</v>
          </cell>
          <cell r="B38" t="str">
            <v>Pay &amp; Expenditure</v>
          </cell>
          <cell r="C38">
            <v>300202</v>
          </cell>
          <cell r="D38" t="str">
            <v>3.1.9</v>
          </cell>
        </row>
        <row r="39">
          <cell r="A39" t="str">
            <v>CC501 - Care Management A (Leaving Care)</v>
          </cell>
          <cell r="B39" t="str">
            <v>Pay &amp; Expenditure</v>
          </cell>
          <cell r="C39">
            <v>201605</v>
          </cell>
          <cell r="D39" t="str">
            <v>3.1.9</v>
          </cell>
        </row>
        <row r="40">
          <cell r="A40" t="str">
            <v>CC550 - Commissioning &amp; Partnership Team</v>
          </cell>
          <cell r="B40" t="str">
            <v>Pay &amp; Expenditure</v>
          </cell>
          <cell r="C40">
            <v>235987</v>
          </cell>
          <cell r="D40" t="str">
            <v>3.3.2</v>
          </cell>
        </row>
        <row r="41">
          <cell r="A41" t="str">
            <v>CC552 - Central Business Support &amp; PA's</v>
          </cell>
          <cell r="B41" t="str">
            <v>Pay &amp; Expenditure</v>
          </cell>
          <cell r="C41">
            <v>300876</v>
          </cell>
          <cell r="D41" t="str">
            <v>2.0.2</v>
          </cell>
        </row>
        <row r="42">
          <cell r="A42" t="str">
            <v>CC604 - Central Commissioning Team</v>
          </cell>
          <cell r="B42" t="str">
            <v>Pay &amp; Expenditure</v>
          </cell>
          <cell r="C42">
            <v>366158</v>
          </cell>
          <cell r="D42" t="str">
            <v>3.3.2</v>
          </cell>
        </row>
        <row r="43">
          <cell r="A43" t="str">
            <v>CC605 - IAA Service</v>
          </cell>
          <cell r="B43" t="str">
            <v>Pay &amp; Expenditure</v>
          </cell>
          <cell r="C43">
            <v>259460</v>
          </cell>
          <cell r="D43" t="str">
            <v>3.0.4</v>
          </cell>
        </row>
        <row r="44">
          <cell r="A44" t="str">
            <v>CC606 - Childminder L3 Quals</v>
          </cell>
          <cell r="B44" t="str">
            <v>Pay &amp; Expenditure</v>
          </cell>
          <cell r="C44">
            <v>25000</v>
          </cell>
          <cell r="D44" t="str">
            <v>3.0.4</v>
          </cell>
        </row>
        <row r="45">
          <cell r="A45" t="str">
            <v>CC607 - EYP Incentive</v>
          </cell>
          <cell r="B45" t="str">
            <v>Pay &amp; Expenditure</v>
          </cell>
          <cell r="C45">
            <v>30000</v>
          </cell>
          <cell r="D45" t="str">
            <v>3.0.4</v>
          </cell>
        </row>
        <row r="46">
          <cell r="A46" t="str">
            <v>CC608 - EYP Reward</v>
          </cell>
          <cell r="B46" t="str">
            <v>Pay &amp; Expenditure</v>
          </cell>
          <cell r="C46">
            <v>170000</v>
          </cell>
          <cell r="D46" t="str">
            <v>3.0.4</v>
          </cell>
        </row>
        <row r="47">
          <cell r="A47" t="str">
            <v>CC609 - Under 3 SEN</v>
          </cell>
          <cell r="B47" t="str">
            <v>Pay &amp; Expenditure</v>
          </cell>
          <cell r="C47">
            <v>50000</v>
          </cell>
          <cell r="D47" t="str">
            <v>3.0.4</v>
          </cell>
        </row>
        <row r="48">
          <cell r="A48" t="str">
            <v>CC610 - Recruitment</v>
          </cell>
          <cell r="B48" t="str">
            <v>Pay &amp; Expenditure</v>
          </cell>
          <cell r="C48">
            <v>6000</v>
          </cell>
          <cell r="D48" t="str">
            <v>3.0.4</v>
          </cell>
        </row>
        <row r="49">
          <cell r="A49" t="str">
            <v>CC611 - Family Information Service</v>
          </cell>
          <cell r="B49" t="str">
            <v>Pay &amp; Expenditure</v>
          </cell>
          <cell r="C49">
            <v>100000</v>
          </cell>
          <cell r="D49" t="str">
            <v>3.0.4</v>
          </cell>
        </row>
        <row r="50">
          <cell r="A50" t="str">
            <v>CC612 - Support for SEN and Inclusion</v>
          </cell>
          <cell r="B50" t="str">
            <v>Pay &amp; Expenditure</v>
          </cell>
          <cell r="C50">
            <v>100000</v>
          </cell>
          <cell r="D50" t="str">
            <v>3.0.4</v>
          </cell>
        </row>
        <row r="51">
          <cell r="A51" t="str">
            <v>CC614 - 2 Year Old Funded Places</v>
          </cell>
          <cell r="B51" t="str">
            <v>Pay &amp; Expenditure</v>
          </cell>
          <cell r="C51">
            <v>222</v>
          </cell>
          <cell r="D51" t="str">
            <v>3.0.4</v>
          </cell>
        </row>
        <row r="52">
          <cell r="A52" t="str">
            <v>CC615 - Parenting resources</v>
          </cell>
          <cell r="B52" t="str">
            <v>Pay &amp; Expenditure</v>
          </cell>
          <cell r="C52">
            <v>15000</v>
          </cell>
          <cell r="D52" t="str">
            <v>3.0.4</v>
          </cell>
        </row>
        <row r="53">
          <cell r="A53" t="str">
            <v>CC616 - Early Years &amp; Childcare Information</v>
          </cell>
          <cell r="B53" t="str">
            <v>Pay &amp; Expenditure</v>
          </cell>
          <cell r="C53">
            <v>30000</v>
          </cell>
          <cell r="D53" t="str">
            <v>3.0.4</v>
          </cell>
        </row>
        <row r="54">
          <cell r="A54" t="str">
            <v>CC618 - Childcare Support Packages</v>
          </cell>
          <cell r="B54" t="str">
            <v>Pay &amp; Expenditure</v>
          </cell>
          <cell r="C54">
            <v>100000</v>
          </cell>
          <cell r="D54" t="str">
            <v>3.0.4</v>
          </cell>
        </row>
        <row r="55">
          <cell r="A55" t="str">
            <v>CC619 - EYFS Quality</v>
          </cell>
          <cell r="B55" t="str">
            <v>Pay &amp; Expenditure</v>
          </cell>
          <cell r="C55">
            <v>10000</v>
          </cell>
          <cell r="D55" t="str">
            <v>3.0.4</v>
          </cell>
        </row>
        <row r="56">
          <cell r="A56" t="str">
            <v>CC621 - Strategic Development</v>
          </cell>
          <cell r="B56" t="str">
            <v>Pay &amp; Expenditure</v>
          </cell>
          <cell r="C56">
            <v>100000</v>
          </cell>
          <cell r="D56" t="str">
            <v>3.0.4</v>
          </cell>
        </row>
        <row r="57">
          <cell r="A57" t="str">
            <v>CC623 - Childcare Starts Here and Sustainability</v>
          </cell>
          <cell r="B57" t="str">
            <v>Pay &amp; Expenditure</v>
          </cell>
          <cell r="C57">
            <v>125000</v>
          </cell>
          <cell r="D57" t="str">
            <v>3.0.4</v>
          </cell>
        </row>
        <row r="58">
          <cell r="A58" t="str">
            <v>CC624 - 2 Year Old Development</v>
          </cell>
          <cell r="B58" t="str">
            <v>Pay &amp; Expenditure</v>
          </cell>
          <cell r="C58">
            <v>-40</v>
          </cell>
          <cell r="D58" t="str">
            <v>3.0.4</v>
          </cell>
        </row>
        <row r="59">
          <cell r="A59" t="str">
            <v>CC750 - Pupil Services SEN</v>
          </cell>
          <cell r="B59" t="str">
            <v>Pay &amp; Expenditure</v>
          </cell>
          <cell r="C59">
            <v>2245</v>
          </cell>
          <cell r="D59" t="str">
            <v>2.1.2</v>
          </cell>
        </row>
        <row r="60">
          <cell r="A60" t="str">
            <v>CC751 - Pupil Services Social Inclusion</v>
          </cell>
          <cell r="B60" t="str">
            <v>Pay &amp; Expenditure</v>
          </cell>
          <cell r="C60">
            <v>7170</v>
          </cell>
          <cell r="D60" t="str">
            <v>2.1.2</v>
          </cell>
        </row>
        <row r="61">
          <cell r="A61" t="str">
            <v>CC753 - Inclusive Services Management Team</v>
          </cell>
          <cell r="B61" t="str">
            <v>Pay &amp; Expenditure</v>
          </cell>
          <cell r="C61">
            <v>471094</v>
          </cell>
          <cell r="D61" t="str">
            <v>2.1.2</v>
          </cell>
        </row>
        <row r="62">
          <cell r="A62" t="str">
            <v>CC755 - Psychologists</v>
          </cell>
          <cell r="B62" t="str">
            <v>Income</v>
          </cell>
          <cell r="C62">
            <v>-1030</v>
          </cell>
          <cell r="D62" t="str">
            <v>2.1.1</v>
          </cell>
        </row>
        <row r="63">
          <cell r="A63" t="str">
            <v>CC755 - Psychologists</v>
          </cell>
          <cell r="B63" t="str">
            <v>Pay &amp; Expenditure</v>
          </cell>
          <cell r="C63">
            <v>1291845</v>
          </cell>
          <cell r="D63" t="str">
            <v>2.1.1</v>
          </cell>
        </row>
        <row r="64">
          <cell r="A64" t="str">
            <v>CC756 - Vulnerable Children</v>
          </cell>
          <cell r="B64" t="str">
            <v>Pay &amp; Expenditure</v>
          </cell>
          <cell r="C64">
            <v>23510</v>
          </cell>
          <cell r="D64" t="str">
            <v>2.1.2</v>
          </cell>
        </row>
        <row r="65">
          <cell r="A65" t="str">
            <v>CC761 - CYP Sensory Service Improvement</v>
          </cell>
          <cell r="B65" t="str">
            <v>Pay &amp; Expenditure</v>
          </cell>
          <cell r="C65">
            <v>464981</v>
          </cell>
          <cell r="D65" t="str">
            <v>2.0.4</v>
          </cell>
        </row>
        <row r="66">
          <cell r="A66" t="str">
            <v>CC763 - EOTAS - Transport</v>
          </cell>
          <cell r="B66" t="str">
            <v>Pay &amp; Expenditure</v>
          </cell>
          <cell r="C66">
            <v>241645</v>
          </cell>
          <cell r="D66" t="str">
            <v>2.1.2</v>
          </cell>
        </row>
        <row r="67">
          <cell r="A67" t="str">
            <v>CC768 - Not School Net</v>
          </cell>
          <cell r="B67" t="str">
            <v>Pay &amp; Expenditure</v>
          </cell>
          <cell r="C67">
            <v>1755</v>
          </cell>
          <cell r="D67" t="str">
            <v>2.1.2</v>
          </cell>
        </row>
        <row r="68">
          <cell r="A68" t="str">
            <v>CC769 - Suffolk SchoolSafe</v>
          </cell>
          <cell r="B68" t="str">
            <v>Pay &amp; Expenditure</v>
          </cell>
          <cell r="C68">
            <v>55000</v>
          </cell>
          <cell r="D68" t="str">
            <v>2.1.2</v>
          </cell>
        </row>
        <row r="69">
          <cell r="A69" t="str">
            <v>CD100 - Social Care Central Management</v>
          </cell>
          <cell r="B69" t="str">
            <v>Pay &amp; Expenditure</v>
          </cell>
          <cell r="C69">
            <v>927105</v>
          </cell>
          <cell r="D69" t="str">
            <v>3.3.1</v>
          </cell>
        </row>
        <row r="70">
          <cell r="A70" t="str">
            <v>CD106 - Graduate Trainee Social Worker Team</v>
          </cell>
          <cell r="B70" t="str">
            <v>Pay &amp; Expenditure</v>
          </cell>
          <cell r="C70">
            <v>142184</v>
          </cell>
          <cell r="D70" t="str">
            <v>3.3.1</v>
          </cell>
        </row>
        <row r="71">
          <cell r="A71" t="str">
            <v>CD107 - Residence Order Payments</v>
          </cell>
          <cell r="B71" t="str">
            <v>Pay &amp; Expenditure</v>
          </cell>
          <cell r="C71">
            <v>299780</v>
          </cell>
          <cell r="D71" t="str">
            <v>3.3.1</v>
          </cell>
        </row>
        <row r="72">
          <cell r="A72" t="str">
            <v>CD108 - Child Trust Fund Payments</v>
          </cell>
          <cell r="B72" t="str">
            <v>Pay &amp; Expenditure</v>
          </cell>
          <cell r="C72">
            <v>97590</v>
          </cell>
          <cell r="D72" t="str">
            <v>3.3.1</v>
          </cell>
        </row>
        <row r="73">
          <cell r="A73" t="str">
            <v>CD110 - West LAC Team</v>
          </cell>
          <cell r="B73" t="str">
            <v>Pay &amp; Expenditure</v>
          </cell>
          <cell r="C73">
            <v>562744</v>
          </cell>
          <cell r="D73" t="str">
            <v>3.3.1</v>
          </cell>
        </row>
        <row r="74">
          <cell r="A74" t="str">
            <v>CD111 - West 0-11</v>
          </cell>
          <cell r="B74" t="str">
            <v>Pay &amp; Expenditure</v>
          </cell>
          <cell r="C74">
            <v>849950</v>
          </cell>
          <cell r="D74" t="str">
            <v>3.3.1</v>
          </cell>
        </row>
        <row r="75">
          <cell r="A75" t="str">
            <v>CD112 - West 12+</v>
          </cell>
          <cell r="B75" t="str">
            <v>Pay &amp; Expenditure</v>
          </cell>
          <cell r="C75">
            <v>448551</v>
          </cell>
          <cell r="D75" t="str">
            <v>3.3.1</v>
          </cell>
        </row>
        <row r="76">
          <cell r="A76" t="str">
            <v>CD120 - Coastal 0-11</v>
          </cell>
          <cell r="B76" t="str">
            <v>Pay &amp; Expenditure</v>
          </cell>
          <cell r="C76">
            <v>487324</v>
          </cell>
          <cell r="D76" t="str">
            <v>3.3.1</v>
          </cell>
        </row>
        <row r="77">
          <cell r="A77" t="str">
            <v>CD121 - Coastal LAC Team</v>
          </cell>
          <cell r="B77" t="str">
            <v>Pay &amp; Expenditure</v>
          </cell>
          <cell r="C77">
            <v>422748</v>
          </cell>
          <cell r="D77" t="str">
            <v>3.3.1</v>
          </cell>
        </row>
        <row r="78">
          <cell r="A78" t="str">
            <v>CD130 - South Suffolk and Sudbury LAC Team</v>
          </cell>
          <cell r="B78" t="str">
            <v>Pay &amp; Expenditure</v>
          </cell>
          <cell r="C78">
            <v>577633</v>
          </cell>
          <cell r="D78" t="str">
            <v>3.3.1</v>
          </cell>
        </row>
        <row r="79">
          <cell r="A79" t="str">
            <v>CD131 - South Suffolk and Sudbury - 0-11</v>
          </cell>
          <cell r="B79" t="str">
            <v>Pay &amp; Expenditure</v>
          </cell>
          <cell r="C79">
            <v>409065</v>
          </cell>
          <cell r="D79" t="str">
            <v>3.3.1</v>
          </cell>
        </row>
        <row r="80">
          <cell r="A80" t="str">
            <v>CD140 - Ipswich South &amp; West LAC Team</v>
          </cell>
          <cell r="B80" t="str">
            <v>Pay &amp; Expenditure</v>
          </cell>
          <cell r="C80">
            <v>644804</v>
          </cell>
          <cell r="D80" t="str">
            <v>3.3.1</v>
          </cell>
        </row>
        <row r="81">
          <cell r="A81" t="str">
            <v>CD141 - Ipswich South &amp; West  - 0-11</v>
          </cell>
          <cell r="B81" t="str">
            <v>Pay &amp; Expenditure</v>
          </cell>
          <cell r="C81">
            <v>830075</v>
          </cell>
          <cell r="D81" t="str">
            <v>3.3.1</v>
          </cell>
        </row>
        <row r="82">
          <cell r="A82" t="str">
            <v>CD142 - Ipswich South &amp; West - 12+</v>
          </cell>
          <cell r="B82" t="str">
            <v>Pay &amp; Expenditure</v>
          </cell>
          <cell r="C82">
            <v>432094</v>
          </cell>
          <cell r="D82" t="str">
            <v>3.3.1</v>
          </cell>
        </row>
        <row r="83">
          <cell r="A83" t="str">
            <v>CD150 - Central - 0-11</v>
          </cell>
          <cell r="B83" t="str">
            <v>Pay &amp; Expenditure</v>
          </cell>
          <cell r="C83">
            <v>451588</v>
          </cell>
          <cell r="D83" t="str">
            <v>3.3.1</v>
          </cell>
        </row>
        <row r="84">
          <cell r="A84" t="str">
            <v>CD160 - Lowestoft &amp; Waveney LAC Team</v>
          </cell>
          <cell r="B84" t="str">
            <v>Pay &amp; Expenditure</v>
          </cell>
          <cell r="C84">
            <v>736383</v>
          </cell>
          <cell r="D84" t="str">
            <v>3.3.1</v>
          </cell>
        </row>
        <row r="85">
          <cell r="A85" t="str">
            <v>CD161 - Lowestoft &amp; Waveney - 0-11</v>
          </cell>
          <cell r="B85" t="str">
            <v>Pay &amp; Expenditure</v>
          </cell>
          <cell r="C85">
            <v>879476</v>
          </cell>
          <cell r="D85" t="str">
            <v>3.3.1</v>
          </cell>
        </row>
        <row r="86">
          <cell r="A86" t="str">
            <v>CD162 - Lowestoft &amp; Waveney - 12+</v>
          </cell>
          <cell r="B86" t="str">
            <v>Pay &amp; Expenditure</v>
          </cell>
          <cell r="C86">
            <v>410243</v>
          </cell>
          <cell r="D86" t="str">
            <v>3.3.1</v>
          </cell>
        </row>
        <row r="87">
          <cell r="A87" t="str">
            <v>CD170 - Ipswich North &amp; East LAC Team</v>
          </cell>
          <cell r="B87" t="str">
            <v>Pay &amp; Expenditure</v>
          </cell>
          <cell r="C87">
            <v>723092</v>
          </cell>
          <cell r="D87" t="str">
            <v>3.3.1</v>
          </cell>
        </row>
        <row r="88">
          <cell r="A88" t="str">
            <v>CD171 - Ipswich North &amp; East - 0-11</v>
          </cell>
          <cell r="B88" t="str">
            <v>Income</v>
          </cell>
          <cell r="C88">
            <v>-26430</v>
          </cell>
          <cell r="D88" t="str">
            <v>3.3.1</v>
          </cell>
        </row>
        <row r="89">
          <cell r="A89" t="str">
            <v>CD171 - Ipswich North &amp; East - 0-11</v>
          </cell>
          <cell r="B89" t="str">
            <v>Pay &amp; Expenditure</v>
          </cell>
          <cell r="C89">
            <v>564930</v>
          </cell>
          <cell r="D89" t="str">
            <v>3.3.1</v>
          </cell>
        </row>
        <row r="90">
          <cell r="A90" t="str">
            <v>CD172 - Ipswich North &amp; East - 12+</v>
          </cell>
          <cell r="B90" t="str">
            <v>Pay &amp; Expenditure</v>
          </cell>
          <cell r="C90">
            <v>397754</v>
          </cell>
          <cell r="D90" t="str">
            <v>3.3.1</v>
          </cell>
        </row>
        <row r="91">
          <cell r="A91" t="str">
            <v>CD200 - Fast Team</v>
          </cell>
          <cell r="B91" t="str">
            <v>Pay &amp; Expenditure</v>
          </cell>
          <cell r="C91">
            <v>626422</v>
          </cell>
          <cell r="D91" t="str">
            <v>3.4.4</v>
          </cell>
        </row>
        <row r="92">
          <cell r="A92" t="str">
            <v>CD210 - Integrated Access Team</v>
          </cell>
          <cell r="B92" t="str">
            <v>Pay &amp; Expenditure</v>
          </cell>
          <cell r="C92">
            <v>464281</v>
          </cell>
          <cell r="D92" t="str">
            <v>3.3.1</v>
          </cell>
        </row>
        <row r="93">
          <cell r="A93" t="str">
            <v>CD220 - Asylum Seeker &amp; Private Fostering Team</v>
          </cell>
          <cell r="B93" t="str">
            <v>Pay &amp; Expenditure</v>
          </cell>
          <cell r="C93">
            <v>220246</v>
          </cell>
          <cell r="D93" t="str">
            <v>3.1.10</v>
          </cell>
        </row>
        <row r="94">
          <cell r="A94" t="str">
            <v>CD230 - Family Group Conference Service</v>
          </cell>
          <cell r="B94" t="str">
            <v>Pay &amp; Expenditure</v>
          </cell>
          <cell r="C94">
            <v>281533</v>
          </cell>
          <cell r="D94" t="str">
            <v>3.4.4</v>
          </cell>
        </row>
        <row r="95">
          <cell r="A95" t="str">
            <v>CE001 - Womens Refuge - Waveney</v>
          </cell>
          <cell r="B95" t="str">
            <v>Pay &amp; Expenditure</v>
          </cell>
          <cell r="C95">
            <v>12190</v>
          </cell>
          <cell r="D95" t="str">
            <v>3.2.1</v>
          </cell>
        </row>
        <row r="96">
          <cell r="A96" t="str">
            <v>CE251 - Womens Refuge - Ipswich</v>
          </cell>
          <cell r="B96" t="str">
            <v>Pay &amp; Expenditure</v>
          </cell>
          <cell r="C96">
            <v>31390</v>
          </cell>
          <cell r="D96" t="str">
            <v>3.2.1</v>
          </cell>
        </row>
        <row r="97">
          <cell r="A97" t="str">
            <v>CE751 - PACT</v>
          </cell>
          <cell r="B97" t="str">
            <v>Pay &amp; Expenditure</v>
          </cell>
          <cell r="C97">
            <v>36600</v>
          </cell>
          <cell r="D97" t="str">
            <v>3.2.1</v>
          </cell>
        </row>
        <row r="98">
          <cell r="A98" t="str">
            <v>CG001 - The Ark Lowestoft CC</v>
          </cell>
          <cell r="B98" t="str">
            <v>Income</v>
          </cell>
          <cell r="C98">
            <v>-9360</v>
          </cell>
          <cell r="D98" t="str">
            <v>3.0.1</v>
          </cell>
        </row>
        <row r="99">
          <cell r="A99" t="str">
            <v>CG001 - The Ark Lowestoft CC</v>
          </cell>
          <cell r="B99" t="str">
            <v>Pay &amp; Expenditure</v>
          </cell>
          <cell r="C99">
            <v>295430</v>
          </cell>
          <cell r="D99" t="str">
            <v>3.0.1</v>
          </cell>
        </row>
        <row r="100">
          <cell r="A100" t="str">
            <v>CG002 - Roman Hill Children's Centre</v>
          </cell>
          <cell r="B100" t="str">
            <v>Pay &amp; Expenditure</v>
          </cell>
          <cell r="C100">
            <v>190295</v>
          </cell>
          <cell r="D100" t="str">
            <v>3.0.1</v>
          </cell>
        </row>
        <row r="101">
          <cell r="A101" t="str">
            <v>CG003 - Uplands Children's Centre</v>
          </cell>
          <cell r="B101" t="str">
            <v>Pay &amp; Expenditure</v>
          </cell>
          <cell r="C101">
            <v>151031.20000000001</v>
          </cell>
          <cell r="D101" t="str">
            <v>3.0.1</v>
          </cell>
        </row>
        <row r="102">
          <cell r="A102" t="str">
            <v>CG004 - Beccles CC</v>
          </cell>
          <cell r="B102" t="str">
            <v>Pay &amp; Expenditure</v>
          </cell>
          <cell r="C102">
            <v>191940</v>
          </cell>
          <cell r="D102" t="str">
            <v>3.0.1</v>
          </cell>
        </row>
        <row r="103">
          <cell r="A103" t="str">
            <v>CG005 - High Suffolk Children's Centre</v>
          </cell>
          <cell r="B103" t="str">
            <v>Pay &amp; Expenditure</v>
          </cell>
          <cell r="C103">
            <v>146384</v>
          </cell>
          <cell r="D103" t="str">
            <v>3.0.1</v>
          </cell>
        </row>
        <row r="104">
          <cell r="A104" t="str">
            <v>CG006 - Meadow Children's Centre</v>
          </cell>
          <cell r="B104" t="str">
            <v>Pay &amp; Expenditure</v>
          </cell>
          <cell r="C104">
            <v>163463</v>
          </cell>
          <cell r="D104" t="str">
            <v>3.0.1</v>
          </cell>
        </row>
        <row r="105">
          <cell r="A105" t="str">
            <v>CG008 - Riverside CC</v>
          </cell>
          <cell r="B105" t="str">
            <v>Pay &amp; Expenditure</v>
          </cell>
          <cell r="C105">
            <v>208651.4</v>
          </cell>
          <cell r="D105" t="str">
            <v>3.0.1</v>
          </cell>
        </row>
        <row r="106">
          <cell r="A106" t="str">
            <v>CG009 - Kirkley CC</v>
          </cell>
          <cell r="B106" t="str">
            <v>Pay &amp; Expenditure</v>
          </cell>
          <cell r="C106">
            <v>287671.40000000002</v>
          </cell>
          <cell r="D106" t="str">
            <v>3.0.1</v>
          </cell>
        </row>
        <row r="107">
          <cell r="A107" t="str">
            <v>CG010 - Reydon CC</v>
          </cell>
          <cell r="B107" t="str">
            <v>Pay &amp; Expenditure</v>
          </cell>
          <cell r="C107">
            <v>164767</v>
          </cell>
          <cell r="D107" t="str">
            <v>3.0.1</v>
          </cell>
        </row>
        <row r="108">
          <cell r="A108" t="str">
            <v>CG011 - Leiston CC</v>
          </cell>
          <cell r="B108" t="str">
            <v>Pay &amp; Expenditure</v>
          </cell>
          <cell r="C108">
            <v>163704</v>
          </cell>
          <cell r="D108" t="str">
            <v>3.0.1</v>
          </cell>
        </row>
        <row r="109">
          <cell r="A109" t="str">
            <v>CG012 - Village Rise Children's Centre</v>
          </cell>
          <cell r="B109" t="str">
            <v>Pay &amp; Expenditure</v>
          </cell>
          <cell r="C109">
            <v>171797</v>
          </cell>
          <cell r="D109" t="str">
            <v>3.0.1</v>
          </cell>
        </row>
        <row r="110">
          <cell r="A110" t="str">
            <v>CG013 - Halesworth Children's Centre</v>
          </cell>
          <cell r="B110" t="str">
            <v>Pay &amp; Expenditure</v>
          </cell>
          <cell r="C110">
            <v>150536</v>
          </cell>
          <cell r="D110" t="str">
            <v>3.0.1</v>
          </cell>
        </row>
        <row r="111">
          <cell r="A111" t="str">
            <v>CG014 - Eye Children's Centre</v>
          </cell>
          <cell r="B111" t="str">
            <v>Pay &amp; Expenditure</v>
          </cell>
          <cell r="C111">
            <v>140121</v>
          </cell>
          <cell r="D111" t="str">
            <v>3.0.1</v>
          </cell>
        </row>
        <row r="112">
          <cell r="A112" t="str">
            <v>CG251 - Treehouse Childrens Centre</v>
          </cell>
          <cell r="B112" t="str">
            <v>Pay &amp; Expenditure</v>
          </cell>
          <cell r="C112">
            <v>315509</v>
          </cell>
          <cell r="D112" t="str">
            <v>3.0.1</v>
          </cell>
        </row>
        <row r="113">
          <cell r="A113" t="str">
            <v>CG254 - Wellington Childrens Centre</v>
          </cell>
          <cell r="B113" t="str">
            <v>Pay &amp; Expenditure</v>
          </cell>
          <cell r="C113">
            <v>237807</v>
          </cell>
          <cell r="D113" t="str">
            <v>3.0.1</v>
          </cell>
        </row>
        <row r="114">
          <cell r="A114" t="str">
            <v>CG261 - Meredith Childrens Centre</v>
          </cell>
          <cell r="B114" t="str">
            <v>Pay &amp; Expenditure</v>
          </cell>
          <cell r="C114">
            <v>246857</v>
          </cell>
          <cell r="D114" t="str">
            <v>3.0.1</v>
          </cell>
        </row>
        <row r="115">
          <cell r="A115" t="str">
            <v>CG264 - The Willows CC</v>
          </cell>
          <cell r="B115" t="str">
            <v>Pay &amp; Expenditure</v>
          </cell>
          <cell r="C115">
            <v>216207</v>
          </cell>
          <cell r="D115" t="str">
            <v>3.0.1</v>
          </cell>
        </row>
        <row r="116">
          <cell r="A116" t="str">
            <v>CG265 - The Oaks Children's Centre</v>
          </cell>
          <cell r="B116" t="str">
            <v>Pay &amp; Expenditure</v>
          </cell>
          <cell r="C116">
            <v>211261</v>
          </cell>
          <cell r="D116" t="str">
            <v>3.0.1</v>
          </cell>
        </row>
        <row r="117">
          <cell r="A117" t="str">
            <v>CG266 - Sea Breeze Children's Centre</v>
          </cell>
          <cell r="B117" t="str">
            <v>Pay &amp; Expenditure</v>
          </cell>
          <cell r="C117">
            <v>185802</v>
          </cell>
          <cell r="D117" t="str">
            <v>3.0.1</v>
          </cell>
        </row>
        <row r="118">
          <cell r="A118" t="str">
            <v>CG267 - Brett River Children's Centre</v>
          </cell>
          <cell r="B118" t="str">
            <v>Pay &amp; Expenditure</v>
          </cell>
          <cell r="C118">
            <v>160745</v>
          </cell>
          <cell r="D118" t="str">
            <v>3.0.1</v>
          </cell>
        </row>
        <row r="119">
          <cell r="A119" t="str">
            <v>CG268 - Quayside Children's Centre</v>
          </cell>
          <cell r="B119" t="str">
            <v>Pay &amp; Expenditure</v>
          </cell>
          <cell r="C119">
            <v>204101</v>
          </cell>
          <cell r="D119" t="str">
            <v>3.0.1</v>
          </cell>
        </row>
        <row r="120">
          <cell r="A120" t="str">
            <v>CG269 - Wooden House Children's Centre</v>
          </cell>
          <cell r="B120" t="str">
            <v>Pay &amp; Expenditure</v>
          </cell>
          <cell r="C120">
            <v>128543</v>
          </cell>
          <cell r="D120" t="str">
            <v>3.0.1</v>
          </cell>
        </row>
        <row r="121">
          <cell r="A121" t="str">
            <v>CG270 - Hillside Children's Centre</v>
          </cell>
          <cell r="B121" t="str">
            <v>Pay &amp; Expenditure</v>
          </cell>
          <cell r="C121">
            <v>174740</v>
          </cell>
          <cell r="D121" t="str">
            <v>3.0.1</v>
          </cell>
        </row>
        <row r="122">
          <cell r="A122" t="str">
            <v>CG271 - Hawthorn Children's Centre</v>
          </cell>
          <cell r="B122" t="str">
            <v>Pay &amp; Expenditure</v>
          </cell>
          <cell r="C122">
            <v>182291</v>
          </cell>
          <cell r="D122" t="str">
            <v>3.0.1</v>
          </cell>
        </row>
        <row r="123">
          <cell r="A123" t="str">
            <v>CG272 - Ravenswood CC</v>
          </cell>
          <cell r="B123" t="str">
            <v>Pay &amp; Expenditure</v>
          </cell>
          <cell r="C123">
            <v>122487</v>
          </cell>
          <cell r="D123" t="str">
            <v>3.0.1</v>
          </cell>
        </row>
        <row r="124">
          <cell r="A124" t="str">
            <v>CG273 - Ormiston Children's Centre</v>
          </cell>
          <cell r="B124" t="str">
            <v>Pay &amp; Expenditure</v>
          </cell>
          <cell r="C124">
            <v>173253</v>
          </cell>
          <cell r="D124" t="str">
            <v>3.0.1</v>
          </cell>
        </row>
        <row r="125">
          <cell r="A125" t="str">
            <v>CG274 - Rendelsham CC</v>
          </cell>
          <cell r="B125" t="str">
            <v>Pay &amp; Expenditure</v>
          </cell>
          <cell r="C125">
            <v>127680</v>
          </cell>
          <cell r="D125" t="str">
            <v>3.0.1</v>
          </cell>
        </row>
        <row r="126">
          <cell r="A126" t="str">
            <v>CG276 - Highfields Children's Centre</v>
          </cell>
          <cell r="B126" t="str">
            <v>Pay &amp; Expenditure</v>
          </cell>
          <cell r="C126">
            <v>195053</v>
          </cell>
          <cell r="D126" t="str">
            <v>3.0.1</v>
          </cell>
        </row>
        <row r="127">
          <cell r="A127" t="str">
            <v>CG277 - Kesgrave Children's Centre</v>
          </cell>
          <cell r="B127" t="str">
            <v>Pay &amp; Expenditure</v>
          </cell>
          <cell r="C127">
            <v>138928</v>
          </cell>
          <cell r="D127" t="str">
            <v>3.0.1</v>
          </cell>
        </row>
        <row r="128">
          <cell r="A128" t="str">
            <v>CG278 - Woodbridge Children's Centre</v>
          </cell>
          <cell r="B128" t="str">
            <v>Pay &amp; Expenditure</v>
          </cell>
          <cell r="C128">
            <v>157028</v>
          </cell>
          <cell r="D128" t="str">
            <v>3.0.1</v>
          </cell>
        </row>
        <row r="129">
          <cell r="A129" t="str">
            <v>CG279 - East Bergholt Children's Centre</v>
          </cell>
          <cell r="B129" t="str">
            <v>Pay &amp; Expenditure</v>
          </cell>
          <cell r="C129">
            <v>234448</v>
          </cell>
          <cell r="D129" t="str">
            <v>3.0.1</v>
          </cell>
        </row>
        <row r="130">
          <cell r="A130" t="str">
            <v>CG280 - Chatterbox Children's Centre</v>
          </cell>
          <cell r="B130" t="str">
            <v>Pay &amp; Expenditure</v>
          </cell>
          <cell r="C130">
            <v>78115</v>
          </cell>
          <cell r="D130" t="str">
            <v>3.0.1</v>
          </cell>
        </row>
        <row r="131">
          <cell r="A131" t="str">
            <v>CG501 - Lark Children's Centre</v>
          </cell>
          <cell r="B131" t="str">
            <v>Pay &amp; Expenditure</v>
          </cell>
          <cell r="C131">
            <v>207057</v>
          </cell>
          <cell r="D131" t="str">
            <v>3.0.1</v>
          </cell>
        </row>
        <row r="132">
          <cell r="A132" t="str">
            <v>CG502 - Foley House Children's Centre</v>
          </cell>
          <cell r="B132" t="str">
            <v>Pay &amp; Expenditure</v>
          </cell>
          <cell r="C132">
            <v>172944</v>
          </cell>
          <cell r="D132" t="str">
            <v>3.0.1</v>
          </cell>
        </row>
        <row r="133">
          <cell r="A133" t="str">
            <v>CG503 - Carousel Children's Centre</v>
          </cell>
          <cell r="B133" t="str">
            <v>Pay &amp; Expenditure</v>
          </cell>
          <cell r="C133">
            <v>151991</v>
          </cell>
          <cell r="D133" t="str">
            <v>3.0.1</v>
          </cell>
        </row>
        <row r="134">
          <cell r="A134" t="str">
            <v>CG504 - On Track Children's Centre</v>
          </cell>
          <cell r="B134" t="str">
            <v>Pay &amp; Expenditure</v>
          </cell>
          <cell r="C134">
            <v>201716</v>
          </cell>
          <cell r="D134" t="str">
            <v>3.0.1</v>
          </cell>
        </row>
        <row r="135">
          <cell r="A135" t="str">
            <v>CG505 - Cornfields Children's Centre</v>
          </cell>
          <cell r="B135" t="str">
            <v>Pay &amp; Expenditure</v>
          </cell>
          <cell r="C135">
            <v>153130</v>
          </cell>
          <cell r="D135" t="str">
            <v>3.0.1</v>
          </cell>
        </row>
        <row r="136">
          <cell r="A136" t="str">
            <v>CG506 - Phoenix Children's Centre</v>
          </cell>
          <cell r="B136" t="str">
            <v>Pay &amp; Expenditure</v>
          </cell>
          <cell r="C136">
            <v>199882</v>
          </cell>
          <cell r="D136" t="str">
            <v>3.0.1</v>
          </cell>
        </row>
        <row r="137">
          <cell r="A137" t="str">
            <v>CG507 - Jigsaw Children's Centre</v>
          </cell>
          <cell r="B137" t="str">
            <v>Pay &amp; Expenditure</v>
          </cell>
          <cell r="C137">
            <v>135246</v>
          </cell>
          <cell r="D137" t="str">
            <v>3.0.1</v>
          </cell>
        </row>
        <row r="138">
          <cell r="A138" t="str">
            <v>CG508 - Acorns Children's Centre</v>
          </cell>
          <cell r="B138" t="str">
            <v>Income</v>
          </cell>
          <cell r="C138">
            <v>-69</v>
          </cell>
          <cell r="D138" t="str">
            <v>3.0.1</v>
          </cell>
        </row>
        <row r="139">
          <cell r="A139" t="str">
            <v>CG508 - Acorns Children's Centre</v>
          </cell>
          <cell r="B139" t="str">
            <v>Pay &amp; Expenditure</v>
          </cell>
          <cell r="C139">
            <v>157722</v>
          </cell>
          <cell r="D139" t="str">
            <v>3.0.1</v>
          </cell>
        </row>
        <row r="140">
          <cell r="A140" t="str">
            <v>CG509 - Cartwheels CC</v>
          </cell>
          <cell r="B140" t="str">
            <v>Pay &amp; Expenditure</v>
          </cell>
          <cell r="C140">
            <v>222860</v>
          </cell>
          <cell r="D140" t="str">
            <v>3.0.1</v>
          </cell>
        </row>
        <row r="141">
          <cell r="A141" t="str">
            <v>CG511 - Combs Children's Centre</v>
          </cell>
          <cell r="B141" t="str">
            <v>Income</v>
          </cell>
          <cell r="C141">
            <v>-65</v>
          </cell>
          <cell r="D141" t="str">
            <v>3.0.1</v>
          </cell>
        </row>
        <row r="142">
          <cell r="A142" t="str">
            <v>CG511 - Combs Children's Centre</v>
          </cell>
          <cell r="B142" t="str">
            <v>Pay &amp; Expenditure</v>
          </cell>
          <cell r="C142">
            <v>140107</v>
          </cell>
          <cell r="D142" t="str">
            <v>3.0.1</v>
          </cell>
        </row>
        <row r="143">
          <cell r="A143" t="str">
            <v>CG512 - Needham Children's Centre</v>
          </cell>
          <cell r="B143" t="str">
            <v>Pay &amp; Expenditure</v>
          </cell>
          <cell r="C143">
            <v>130352</v>
          </cell>
          <cell r="D143" t="str">
            <v>3.0.1</v>
          </cell>
        </row>
        <row r="144">
          <cell r="A144" t="str">
            <v>CG513 - Glemsford Children's Centre</v>
          </cell>
          <cell r="B144" t="str">
            <v>Pay &amp; Expenditure</v>
          </cell>
          <cell r="C144">
            <v>119799</v>
          </cell>
          <cell r="D144" t="str">
            <v>3.0.1</v>
          </cell>
        </row>
        <row r="145">
          <cell r="A145" t="str">
            <v>CG514 - Hardwick Children's Centre</v>
          </cell>
          <cell r="B145" t="str">
            <v>Income</v>
          </cell>
          <cell r="C145">
            <v>-1400</v>
          </cell>
          <cell r="D145" t="str">
            <v>3.0.1</v>
          </cell>
        </row>
        <row r="146">
          <cell r="A146" t="str">
            <v>CG514 - Hardwick Children's Centre</v>
          </cell>
          <cell r="B146" t="str">
            <v>Pay &amp; Expenditure</v>
          </cell>
          <cell r="C146">
            <v>134968</v>
          </cell>
          <cell r="D146" t="str">
            <v>3.0.1</v>
          </cell>
        </row>
        <row r="147">
          <cell r="A147" t="str">
            <v>CG515 - Bury Library Children's Centre</v>
          </cell>
          <cell r="B147" t="str">
            <v>Pay &amp; Expenditure</v>
          </cell>
          <cell r="C147">
            <v>128412</v>
          </cell>
          <cell r="D147" t="str">
            <v>3.0.1</v>
          </cell>
        </row>
        <row r="148">
          <cell r="A148" t="str">
            <v>CG516 - Stanton Children's Centre</v>
          </cell>
          <cell r="B148" t="str">
            <v>Pay &amp; Expenditure</v>
          </cell>
          <cell r="C148">
            <v>141514</v>
          </cell>
          <cell r="D148" t="str">
            <v>3.0.1</v>
          </cell>
        </row>
        <row r="149">
          <cell r="A149" t="str">
            <v>CG517 - CC48 Brandon Children's Centre</v>
          </cell>
          <cell r="B149" t="str">
            <v>Pay &amp; Expenditure</v>
          </cell>
          <cell r="C149">
            <v>129809</v>
          </cell>
          <cell r="D149" t="str">
            <v>3.0.1</v>
          </cell>
        </row>
        <row r="150">
          <cell r="A150" t="str">
            <v>CG751 - CC Central Management</v>
          </cell>
          <cell r="B150" t="str">
            <v>Pay &amp; Expenditure</v>
          </cell>
          <cell r="C150">
            <v>280000</v>
          </cell>
          <cell r="D150" t="str">
            <v>3.0.2</v>
          </cell>
        </row>
        <row r="151">
          <cell r="A151" t="str">
            <v>CG752 - Strategically Commissioned Services</v>
          </cell>
          <cell r="B151" t="str">
            <v>Pay &amp; Expenditure</v>
          </cell>
          <cell r="C151">
            <v>80597</v>
          </cell>
          <cell r="D151" t="str">
            <v>3.0.2</v>
          </cell>
        </row>
        <row r="152">
          <cell r="A152" t="str">
            <v>CG800 - Integrated Service Delivery Central Management</v>
          </cell>
          <cell r="B152" t="str">
            <v>Income</v>
          </cell>
          <cell r="C152">
            <v>-83000</v>
          </cell>
          <cell r="D152" t="str">
            <v>3.5.2</v>
          </cell>
        </row>
        <row r="153">
          <cell r="A153" t="str">
            <v>CG800 - Integrated Service Delivery Central Management</v>
          </cell>
          <cell r="B153" t="str">
            <v>Pay &amp; Expenditure</v>
          </cell>
          <cell r="C153">
            <v>785514</v>
          </cell>
          <cell r="D153" t="str">
            <v>3.5.2</v>
          </cell>
        </row>
        <row r="154">
          <cell r="A154" t="str">
            <v>CG801 - Youth Hubs</v>
          </cell>
          <cell r="B154" t="str">
            <v>Pay &amp; Expenditure</v>
          </cell>
          <cell r="C154">
            <v>49330</v>
          </cell>
          <cell r="D154" t="str">
            <v>3.4.5</v>
          </cell>
        </row>
        <row r="155">
          <cell r="A155" t="str">
            <v>CG803 - Troubled Families Intervention</v>
          </cell>
          <cell r="B155" t="str">
            <v>Pay &amp; Expenditure</v>
          </cell>
          <cell r="C155">
            <v>1971841</v>
          </cell>
          <cell r="D155" t="str">
            <v>3.4.4</v>
          </cell>
        </row>
        <row r="156">
          <cell r="A156" t="str">
            <v>CG820 - Ipswich North &amp; East - 0-11</v>
          </cell>
          <cell r="B156" t="str">
            <v>Pay &amp; Expenditure</v>
          </cell>
          <cell r="C156">
            <v>139823</v>
          </cell>
          <cell r="D156" t="str">
            <v>3.5.2</v>
          </cell>
        </row>
        <row r="157">
          <cell r="A157" t="str">
            <v>CG821 - Ipswich North &amp; East - 12+</v>
          </cell>
          <cell r="B157" t="str">
            <v>Pay &amp; Expenditure</v>
          </cell>
          <cell r="C157">
            <v>572518</v>
          </cell>
          <cell r="D157" t="str">
            <v>3.5.2</v>
          </cell>
        </row>
        <row r="158">
          <cell r="A158" t="str">
            <v>CG822 - Ipswich North &amp; East Community Development</v>
          </cell>
          <cell r="B158" t="str">
            <v>Pay &amp; Expenditure</v>
          </cell>
          <cell r="C158">
            <v>-5346</v>
          </cell>
          <cell r="D158" t="str">
            <v>3.5.2</v>
          </cell>
        </row>
        <row r="159">
          <cell r="A159" t="str">
            <v>CG840 - Ipswich South &amp; West - 0-11</v>
          </cell>
          <cell r="B159" t="str">
            <v>Pay &amp; Expenditure</v>
          </cell>
          <cell r="C159">
            <v>264580</v>
          </cell>
          <cell r="D159" t="str">
            <v>3.5.2</v>
          </cell>
        </row>
        <row r="160">
          <cell r="A160" t="str">
            <v>CG841 - Ipswich South &amp; West - 12+</v>
          </cell>
          <cell r="B160" t="str">
            <v>Pay &amp; Expenditure</v>
          </cell>
          <cell r="C160">
            <v>794722</v>
          </cell>
          <cell r="D160" t="str">
            <v>3.5.2</v>
          </cell>
        </row>
        <row r="161">
          <cell r="A161" t="str">
            <v>CG842 - Ipswich South &amp; West Community Development</v>
          </cell>
          <cell r="B161" t="str">
            <v>Pay &amp; Expenditure</v>
          </cell>
          <cell r="C161">
            <v>-2270</v>
          </cell>
          <cell r="D161" t="str">
            <v>3.5.2</v>
          </cell>
        </row>
        <row r="162">
          <cell r="A162" t="str">
            <v>CG860 - Coastal - 0-11</v>
          </cell>
          <cell r="B162" t="str">
            <v>Pay &amp; Expenditure</v>
          </cell>
          <cell r="C162">
            <v>157265</v>
          </cell>
          <cell r="D162" t="str">
            <v>3.5.2</v>
          </cell>
        </row>
        <row r="163">
          <cell r="A163" t="str">
            <v>CG861 - Coastal - 12+</v>
          </cell>
          <cell r="B163" t="str">
            <v>Pay &amp; Expenditure</v>
          </cell>
          <cell r="C163">
            <v>464787</v>
          </cell>
          <cell r="D163" t="str">
            <v>3.5.2</v>
          </cell>
        </row>
        <row r="164">
          <cell r="A164" t="str">
            <v>CG862 - Coastal Community Development</v>
          </cell>
          <cell r="B164" t="str">
            <v>Pay &amp; Expenditure</v>
          </cell>
          <cell r="C164">
            <v>-9298</v>
          </cell>
          <cell r="D164" t="str">
            <v>3.5.2</v>
          </cell>
        </row>
        <row r="165">
          <cell r="A165" t="str">
            <v>CG880 - South Suffolk and Sudbury - 0-11</v>
          </cell>
          <cell r="B165" t="str">
            <v>Pay &amp; Expenditure</v>
          </cell>
          <cell r="C165">
            <v>115500</v>
          </cell>
          <cell r="D165" t="str">
            <v>3.5.2</v>
          </cell>
        </row>
        <row r="166">
          <cell r="A166" t="str">
            <v>CG881 - South Suffolk and Sudbury - 12+</v>
          </cell>
          <cell r="B166" t="str">
            <v>Pay &amp; Expenditure</v>
          </cell>
          <cell r="C166">
            <v>346272</v>
          </cell>
          <cell r="D166" t="str">
            <v>3.5.2</v>
          </cell>
        </row>
        <row r="167">
          <cell r="A167" t="str">
            <v>CG882 - South Suffolk and Sudbury Community Development</v>
          </cell>
          <cell r="B167" t="str">
            <v>Pay &amp; Expenditure</v>
          </cell>
          <cell r="C167">
            <v>-9389</v>
          </cell>
          <cell r="D167" t="str">
            <v>3.5.2</v>
          </cell>
        </row>
        <row r="168">
          <cell r="A168" t="str">
            <v>CG900 - Lowestoft &amp; Waveney - 0-11</v>
          </cell>
          <cell r="B168" t="str">
            <v>Pay &amp; Expenditure</v>
          </cell>
          <cell r="C168">
            <v>332921</v>
          </cell>
          <cell r="D168" t="str">
            <v>3.5.2</v>
          </cell>
        </row>
        <row r="169">
          <cell r="A169" t="str">
            <v>CG901 - Lowestoft &amp; Waveney - 12+</v>
          </cell>
          <cell r="B169" t="str">
            <v>Pay &amp; Expenditure</v>
          </cell>
          <cell r="C169">
            <v>892091</v>
          </cell>
          <cell r="D169" t="str">
            <v>3.5.2</v>
          </cell>
        </row>
        <row r="170">
          <cell r="A170" t="str">
            <v>CG902 - Lowestoft &amp; Waveney Community Development</v>
          </cell>
          <cell r="B170" t="str">
            <v>Pay &amp; Expenditure</v>
          </cell>
          <cell r="C170">
            <v>-12909</v>
          </cell>
          <cell r="D170" t="str">
            <v>3.5.2</v>
          </cell>
        </row>
        <row r="171">
          <cell r="A171" t="str">
            <v>CG920 - West - 0-11</v>
          </cell>
          <cell r="B171" t="str">
            <v>Pay &amp; Expenditure</v>
          </cell>
          <cell r="C171">
            <v>246061</v>
          </cell>
          <cell r="D171" t="str">
            <v>3.5.2</v>
          </cell>
        </row>
        <row r="172">
          <cell r="A172" t="str">
            <v>CG921 - West - 12+</v>
          </cell>
          <cell r="B172" t="str">
            <v>Pay &amp; Expenditure</v>
          </cell>
          <cell r="C172">
            <v>727781</v>
          </cell>
          <cell r="D172" t="str">
            <v>3.5.2</v>
          </cell>
        </row>
        <row r="173">
          <cell r="A173" t="str">
            <v>CG922 - West Community Development</v>
          </cell>
          <cell r="B173" t="str">
            <v>Pay &amp; Expenditure</v>
          </cell>
          <cell r="C173">
            <v>-4755</v>
          </cell>
          <cell r="D173" t="str">
            <v>3.5.2</v>
          </cell>
        </row>
        <row r="174">
          <cell r="A174" t="str">
            <v>CG940 - Central - 0-11</v>
          </cell>
          <cell r="B174" t="str">
            <v>Pay &amp; Expenditure</v>
          </cell>
          <cell r="C174">
            <v>173986</v>
          </cell>
          <cell r="D174" t="str">
            <v>3.5.2</v>
          </cell>
        </row>
        <row r="175">
          <cell r="A175" t="str">
            <v>CG941 - Central - 12+</v>
          </cell>
          <cell r="B175" t="str">
            <v>Pay &amp; Expenditure</v>
          </cell>
          <cell r="C175">
            <v>433374</v>
          </cell>
          <cell r="D175" t="str">
            <v>3.5.2</v>
          </cell>
        </row>
        <row r="176">
          <cell r="A176" t="str">
            <v>CG942 - Central Community Development</v>
          </cell>
          <cell r="B176" t="str">
            <v>Pay &amp; Expenditure</v>
          </cell>
          <cell r="C176">
            <v>-12768</v>
          </cell>
          <cell r="D176" t="str">
            <v>3.5.2</v>
          </cell>
        </row>
        <row r="177">
          <cell r="A177" t="str">
            <v>CH010 - Junction</v>
          </cell>
          <cell r="B177" t="str">
            <v>Pay &amp; Expenditure</v>
          </cell>
          <cell r="C177">
            <v>77000</v>
          </cell>
          <cell r="D177" t="str">
            <v>3.4.5</v>
          </cell>
        </row>
        <row r="178">
          <cell r="A178" t="str">
            <v>CH600 - Health Visiting</v>
          </cell>
          <cell r="B178" t="str">
            <v>Income</v>
          </cell>
          <cell r="C178">
            <v>-8594710</v>
          </cell>
          <cell r="D178" t="str">
            <v>3.5.1</v>
          </cell>
        </row>
        <row r="179">
          <cell r="A179" t="str">
            <v>CH600 - Health Visiting</v>
          </cell>
          <cell r="B179" t="str">
            <v>Pay &amp; Expenditure</v>
          </cell>
          <cell r="C179">
            <v>14029</v>
          </cell>
          <cell r="D179" t="str">
            <v>3.5.1</v>
          </cell>
        </row>
        <row r="180">
          <cell r="A180" t="str">
            <v>CH602 - Corporate</v>
          </cell>
          <cell r="B180" t="str">
            <v>Pay &amp; Expenditure</v>
          </cell>
          <cell r="C180">
            <v>294541</v>
          </cell>
          <cell r="D180" t="str">
            <v>3.5.1</v>
          </cell>
        </row>
        <row r="181">
          <cell r="A181" t="str">
            <v>CH603 - High Suffolk HV</v>
          </cell>
          <cell r="B181" t="str">
            <v>Pay &amp; Expenditure</v>
          </cell>
          <cell r="C181">
            <v>158608</v>
          </cell>
          <cell r="D181" t="str">
            <v>3.5.1</v>
          </cell>
        </row>
        <row r="182">
          <cell r="A182" t="str">
            <v>CH604 - South Suffolk HV</v>
          </cell>
          <cell r="B182" t="str">
            <v>Pay &amp; Expenditure</v>
          </cell>
          <cell r="C182">
            <v>326068</v>
          </cell>
          <cell r="D182" t="str">
            <v>3.5.1</v>
          </cell>
        </row>
        <row r="183">
          <cell r="A183" t="str">
            <v>CH605 - Stowmarket HV</v>
          </cell>
          <cell r="B183" t="str">
            <v>Pay &amp; Expenditure</v>
          </cell>
          <cell r="C183">
            <v>462737</v>
          </cell>
          <cell r="D183" t="str">
            <v>3.5.1</v>
          </cell>
        </row>
        <row r="184">
          <cell r="A184" t="str">
            <v>CH606 - Felixstowe HV</v>
          </cell>
          <cell r="B184" t="str">
            <v>Pay &amp; Expenditure</v>
          </cell>
          <cell r="C184">
            <v>279282</v>
          </cell>
          <cell r="D184" t="str">
            <v>3.5.1</v>
          </cell>
        </row>
        <row r="185">
          <cell r="A185" t="str">
            <v>CH607 - Framlingham HV</v>
          </cell>
          <cell r="B185" t="str">
            <v>Pay &amp; Expenditure</v>
          </cell>
          <cell r="C185">
            <v>220117</v>
          </cell>
          <cell r="D185" t="str">
            <v>3.5.1</v>
          </cell>
        </row>
        <row r="186">
          <cell r="A186" t="str">
            <v>CH608 - Woodbridge HV</v>
          </cell>
          <cell r="B186" t="str">
            <v>Pay &amp; Expenditure</v>
          </cell>
          <cell r="C186">
            <v>417784</v>
          </cell>
          <cell r="D186" t="str">
            <v>3.5.1</v>
          </cell>
        </row>
        <row r="187">
          <cell r="A187" t="str">
            <v>CH609 - Ipswich North HV</v>
          </cell>
          <cell r="B187" t="str">
            <v>Pay &amp; Expenditure</v>
          </cell>
          <cell r="C187">
            <v>288067</v>
          </cell>
          <cell r="D187" t="str">
            <v>3.5.1</v>
          </cell>
        </row>
        <row r="188">
          <cell r="A188" t="str">
            <v>CH610 - Ipswich East HV</v>
          </cell>
          <cell r="B188" t="str">
            <v>Pay &amp; Expenditure</v>
          </cell>
          <cell r="C188">
            <v>688045</v>
          </cell>
          <cell r="D188" t="str">
            <v>3.5.1</v>
          </cell>
        </row>
        <row r="189">
          <cell r="A189" t="str">
            <v>CH611 - Ipswich South HV</v>
          </cell>
          <cell r="B189" t="str">
            <v>Pay &amp; Expenditure</v>
          </cell>
          <cell r="C189">
            <v>624264</v>
          </cell>
          <cell r="D189" t="str">
            <v>3.5.1</v>
          </cell>
        </row>
        <row r="190">
          <cell r="A190" t="str">
            <v>CH612 - Ipswich West HV</v>
          </cell>
          <cell r="B190" t="str">
            <v>Pay &amp; Expenditure</v>
          </cell>
          <cell r="C190">
            <v>525678</v>
          </cell>
          <cell r="D190" t="str">
            <v>3.5.1</v>
          </cell>
        </row>
        <row r="191">
          <cell r="A191" t="str">
            <v>CH613 - Bury HV</v>
          </cell>
          <cell r="B191" t="str">
            <v>Pay &amp; Expenditure</v>
          </cell>
          <cell r="C191">
            <v>477310</v>
          </cell>
          <cell r="D191" t="str">
            <v>3.5.1</v>
          </cell>
        </row>
        <row r="192">
          <cell r="A192" t="str">
            <v>CH614 - Haverhill HV</v>
          </cell>
          <cell r="B192" t="str">
            <v>Pay &amp; Expenditure</v>
          </cell>
          <cell r="C192">
            <v>345658</v>
          </cell>
          <cell r="D192" t="str">
            <v>3.5.1</v>
          </cell>
        </row>
        <row r="193">
          <cell r="A193" t="str">
            <v>CH615 - Thurston HV</v>
          </cell>
          <cell r="B193" t="str">
            <v>Pay &amp; Expenditure</v>
          </cell>
          <cell r="C193">
            <v>229642</v>
          </cell>
          <cell r="D193" t="str">
            <v>3.5.1</v>
          </cell>
        </row>
        <row r="194">
          <cell r="A194" t="str">
            <v>CH616 - Sudbury HV</v>
          </cell>
          <cell r="B194" t="str">
            <v>Pay &amp; Expenditure</v>
          </cell>
          <cell r="C194">
            <v>321172</v>
          </cell>
          <cell r="D194" t="str">
            <v>3.5.1</v>
          </cell>
        </row>
        <row r="195">
          <cell r="A195" t="str">
            <v>CH617 - Forest Heath HV</v>
          </cell>
          <cell r="B195" t="str">
            <v>Pay &amp; Expenditure</v>
          </cell>
          <cell r="C195">
            <v>551631</v>
          </cell>
          <cell r="D195" t="str">
            <v>3.5.1</v>
          </cell>
        </row>
        <row r="196">
          <cell r="A196" t="str">
            <v>CH640 - High Suffolk SN</v>
          </cell>
          <cell r="B196" t="str">
            <v>Pay &amp; Expenditure</v>
          </cell>
          <cell r="C196">
            <v>94893</v>
          </cell>
          <cell r="D196" t="str">
            <v>3.5.1</v>
          </cell>
        </row>
        <row r="197">
          <cell r="A197" t="str">
            <v>CH641 - Stowmarket SN</v>
          </cell>
          <cell r="B197" t="str">
            <v>Pay &amp; Expenditure</v>
          </cell>
          <cell r="C197">
            <v>95735</v>
          </cell>
          <cell r="D197" t="str">
            <v>3.5.1</v>
          </cell>
        </row>
        <row r="198">
          <cell r="A198" t="str">
            <v>CH642 - South Suffolk SN</v>
          </cell>
          <cell r="B198" t="str">
            <v>Pay &amp; Expenditure</v>
          </cell>
          <cell r="C198">
            <v>76620</v>
          </cell>
          <cell r="D198" t="str">
            <v>3.5.1</v>
          </cell>
        </row>
        <row r="199">
          <cell r="A199" t="str">
            <v>CH643 - Felixstowe SN</v>
          </cell>
          <cell r="B199" t="str">
            <v>Pay &amp; Expenditure</v>
          </cell>
          <cell r="C199">
            <v>79067</v>
          </cell>
          <cell r="D199" t="str">
            <v>3.5.1</v>
          </cell>
        </row>
        <row r="200">
          <cell r="A200" t="str">
            <v>CH644 - Framlingham SN</v>
          </cell>
          <cell r="B200" t="str">
            <v>Pay &amp; Expenditure</v>
          </cell>
          <cell r="C200">
            <v>79604</v>
          </cell>
          <cell r="D200" t="str">
            <v>3.5.1</v>
          </cell>
        </row>
        <row r="201">
          <cell r="A201" t="str">
            <v>CH645 - Woodbridge SN</v>
          </cell>
          <cell r="B201" t="str">
            <v>Pay &amp; Expenditure</v>
          </cell>
          <cell r="C201">
            <v>83230</v>
          </cell>
          <cell r="D201" t="str">
            <v>3.5.1</v>
          </cell>
        </row>
        <row r="202">
          <cell r="A202" t="str">
            <v>CH646 - Ipswich North SN</v>
          </cell>
          <cell r="B202" t="str">
            <v>Pay &amp; Expenditure</v>
          </cell>
          <cell r="C202">
            <v>84620</v>
          </cell>
          <cell r="D202" t="str">
            <v>3.5.1</v>
          </cell>
        </row>
        <row r="203">
          <cell r="A203" t="str">
            <v>CH647 - Ipswich East SN</v>
          </cell>
          <cell r="B203" t="str">
            <v>Pay &amp; Expenditure</v>
          </cell>
          <cell r="C203">
            <v>105123</v>
          </cell>
          <cell r="D203" t="str">
            <v>3.5.1</v>
          </cell>
        </row>
        <row r="204">
          <cell r="A204" t="str">
            <v>CH648 - Ipswich South SN</v>
          </cell>
          <cell r="B204" t="str">
            <v>Pay &amp; Expenditure</v>
          </cell>
          <cell r="C204">
            <v>119781</v>
          </cell>
          <cell r="D204" t="str">
            <v>3.5.1</v>
          </cell>
        </row>
        <row r="205">
          <cell r="A205" t="str">
            <v>CH649 - Ipswich West SN</v>
          </cell>
          <cell r="B205" t="str">
            <v>Pay &amp; Expenditure</v>
          </cell>
          <cell r="C205">
            <v>126084</v>
          </cell>
          <cell r="D205" t="str">
            <v>3.5.1</v>
          </cell>
        </row>
        <row r="206">
          <cell r="A206" t="str">
            <v>CH650 - Bury SN</v>
          </cell>
          <cell r="B206" t="str">
            <v>Pay &amp; Expenditure</v>
          </cell>
          <cell r="C206">
            <v>102482</v>
          </cell>
          <cell r="D206" t="str">
            <v>3.5.1</v>
          </cell>
        </row>
        <row r="207">
          <cell r="A207" t="str">
            <v>CH651 - Haverhill SN</v>
          </cell>
          <cell r="B207" t="str">
            <v>Pay &amp; Expenditure</v>
          </cell>
          <cell r="C207">
            <v>97812</v>
          </cell>
          <cell r="D207" t="str">
            <v>3.5.1</v>
          </cell>
        </row>
        <row r="208">
          <cell r="A208" t="str">
            <v>CH652 - Thurston SN</v>
          </cell>
          <cell r="B208" t="str">
            <v>Pay &amp; Expenditure</v>
          </cell>
          <cell r="C208">
            <v>70771</v>
          </cell>
          <cell r="D208" t="str">
            <v>3.5.1</v>
          </cell>
        </row>
        <row r="209">
          <cell r="A209" t="str">
            <v>CH653 - Sudbury SN</v>
          </cell>
          <cell r="B209" t="str">
            <v>Pay &amp; Expenditure</v>
          </cell>
          <cell r="C209">
            <v>91862</v>
          </cell>
          <cell r="D209" t="str">
            <v>3.5.1</v>
          </cell>
        </row>
        <row r="210">
          <cell r="A210" t="str">
            <v>CH654 - Forest Heath SN</v>
          </cell>
          <cell r="B210" t="str">
            <v>Pay &amp; Expenditure</v>
          </cell>
          <cell r="C210">
            <v>153237</v>
          </cell>
          <cell r="D210" t="str">
            <v>3.5.1</v>
          </cell>
        </row>
        <row r="211">
          <cell r="A211" t="str">
            <v>CH655 - Special Schools</v>
          </cell>
          <cell r="B211" t="str">
            <v>Pay &amp; Expenditure</v>
          </cell>
          <cell r="C211">
            <v>143666</v>
          </cell>
          <cell r="D211" t="str">
            <v>3.5.1</v>
          </cell>
        </row>
        <row r="212">
          <cell r="A212" t="str">
            <v>CH670 - Enuresis</v>
          </cell>
          <cell r="B212" t="str">
            <v>Pay &amp; Expenditure</v>
          </cell>
          <cell r="C212">
            <v>42295</v>
          </cell>
          <cell r="D212" t="str">
            <v>3.5.1</v>
          </cell>
        </row>
        <row r="213">
          <cell r="A213" t="str">
            <v>CH671 - HPV</v>
          </cell>
          <cell r="B213" t="str">
            <v>Pay &amp; Expenditure</v>
          </cell>
          <cell r="C213">
            <v>176122</v>
          </cell>
          <cell r="D213" t="str">
            <v>3.5.1</v>
          </cell>
        </row>
        <row r="214">
          <cell r="A214" t="str">
            <v>CH672 - LD Paediatric Nursing - East</v>
          </cell>
          <cell r="B214" t="str">
            <v>Pay &amp; Expenditure</v>
          </cell>
          <cell r="C214">
            <v>116505</v>
          </cell>
          <cell r="D214" t="str">
            <v>3.5.1</v>
          </cell>
        </row>
        <row r="215">
          <cell r="A215" t="str">
            <v>CH673 - LD Paediatric Nursing - West</v>
          </cell>
          <cell r="B215" t="str">
            <v>Pay &amp; Expenditure</v>
          </cell>
          <cell r="C215">
            <v>39529</v>
          </cell>
          <cell r="D215" t="str">
            <v>3.5.1</v>
          </cell>
        </row>
        <row r="216">
          <cell r="A216" t="str">
            <v>CH674 - Portage</v>
          </cell>
          <cell r="B216" t="str">
            <v>Pay &amp; Expenditure</v>
          </cell>
          <cell r="C216">
            <v>36500</v>
          </cell>
          <cell r="D216" t="str">
            <v>3.5.1</v>
          </cell>
        </row>
        <row r="217">
          <cell r="A217" t="str">
            <v>CH675 - Looked After Children</v>
          </cell>
          <cell r="B217" t="str">
            <v>Pay &amp; Expenditure</v>
          </cell>
          <cell r="C217">
            <v>100265</v>
          </cell>
          <cell r="D217" t="str">
            <v>3.5.1</v>
          </cell>
        </row>
        <row r="218">
          <cell r="A218" t="str">
            <v>CH676 - Safeguarding</v>
          </cell>
          <cell r="B218" t="str">
            <v>Pay &amp; Expenditure</v>
          </cell>
          <cell r="C218">
            <v>254274</v>
          </cell>
          <cell r="D218" t="str">
            <v>3.5.1</v>
          </cell>
        </row>
        <row r="219">
          <cell r="A219" t="str">
            <v>CK766 - Contingency SEN Audit</v>
          </cell>
          <cell r="B219" t="str">
            <v>Pay &amp; Expenditure</v>
          </cell>
          <cell r="C219">
            <v>100088</v>
          </cell>
          <cell r="D219" t="str">
            <v>2.1.2</v>
          </cell>
        </row>
        <row r="220">
          <cell r="A220" t="str">
            <v>CK771 - Looked After Children service</v>
          </cell>
          <cell r="B220" t="str">
            <v>Pay &amp; Expenditure</v>
          </cell>
          <cell r="C220">
            <v>236927</v>
          </cell>
          <cell r="D220" t="str">
            <v>3.1.8</v>
          </cell>
        </row>
        <row r="221">
          <cell r="A221" t="str">
            <v>CK772 - Looked After Childrens Service (North)</v>
          </cell>
          <cell r="B221" t="str">
            <v>Pay &amp; Expenditure</v>
          </cell>
          <cell r="C221">
            <v>13090</v>
          </cell>
          <cell r="D221" t="str">
            <v>3.1.8</v>
          </cell>
        </row>
        <row r="222">
          <cell r="A222" t="str">
            <v>CK773 - Looked After Childrens Service (South)</v>
          </cell>
          <cell r="B222" t="str">
            <v>Pay &amp; Expenditure</v>
          </cell>
          <cell r="C222">
            <v>13990</v>
          </cell>
          <cell r="D222" t="str">
            <v>3.1.8</v>
          </cell>
        </row>
        <row r="223">
          <cell r="A223" t="str">
            <v>CK774 - Looked After Childrens Service (West)</v>
          </cell>
          <cell r="B223" t="str">
            <v>Pay &amp; Expenditure</v>
          </cell>
          <cell r="C223">
            <v>16090</v>
          </cell>
          <cell r="D223" t="str">
            <v>3.1.8</v>
          </cell>
        </row>
        <row r="224">
          <cell r="A224" t="str">
            <v>CK775 - Looked After Childrens Service (County)</v>
          </cell>
          <cell r="B224" t="str">
            <v>Pay &amp; Expenditure</v>
          </cell>
          <cell r="C224">
            <v>33670</v>
          </cell>
          <cell r="D224" t="str">
            <v>3.1.8</v>
          </cell>
        </row>
        <row r="225">
          <cell r="A225" t="str">
            <v>CO775 - Targetted Mental Health in School</v>
          </cell>
          <cell r="B225" t="str">
            <v>Income</v>
          </cell>
          <cell r="C225">
            <v>-54000</v>
          </cell>
          <cell r="D225" t="str">
            <v>3.5.2</v>
          </cell>
        </row>
        <row r="226">
          <cell r="A226" t="str">
            <v>CO775 - Targetted Mental Health in School</v>
          </cell>
          <cell r="B226" t="str">
            <v>Pay &amp; Expenditure</v>
          </cell>
          <cell r="C226">
            <v>155830</v>
          </cell>
          <cell r="D226" t="str">
            <v>3.5.2</v>
          </cell>
        </row>
        <row r="227">
          <cell r="A227" t="str">
            <v>DA001 - Children &amp; Young People Directorate</v>
          </cell>
          <cell r="B227" t="str">
            <v>Pay &amp; Expenditure</v>
          </cell>
          <cell r="C227">
            <v>529902</v>
          </cell>
          <cell r="D227" t="str">
            <v>3.3.2</v>
          </cell>
        </row>
        <row r="228">
          <cell r="A228" t="str">
            <v>DB007 - Suffolk Anglia Ruskin University</v>
          </cell>
          <cell r="B228" t="str">
            <v>Income</v>
          </cell>
          <cell r="C228">
            <v>-323000</v>
          </cell>
          <cell r="D228" t="str">
            <v>3.3.2</v>
          </cell>
        </row>
        <row r="229">
          <cell r="A229" t="str">
            <v>DB007 - Suffolk Anglia Ruskin University</v>
          </cell>
          <cell r="B229" t="str">
            <v>Pay &amp; Expenditure</v>
          </cell>
          <cell r="C229">
            <v>323000</v>
          </cell>
          <cell r="D229" t="str">
            <v>3.3.2</v>
          </cell>
        </row>
        <row r="230">
          <cell r="A230" t="str">
            <v>DB023 - Workforce Development Management</v>
          </cell>
          <cell r="B230" t="str">
            <v>Income</v>
          </cell>
          <cell r="C230">
            <v>-368</v>
          </cell>
          <cell r="D230" t="str">
            <v>3.3.2</v>
          </cell>
        </row>
        <row r="231">
          <cell r="A231" t="str">
            <v>DB023 - Workforce Development Management</v>
          </cell>
          <cell r="B231" t="str">
            <v>Pay &amp; Expenditure</v>
          </cell>
          <cell r="C231">
            <v>679528</v>
          </cell>
          <cell r="D231" t="str">
            <v>3.3.2</v>
          </cell>
        </row>
        <row r="232">
          <cell r="A232" t="str">
            <v>DB030 - NVQ Child Care</v>
          </cell>
          <cell r="B232" t="str">
            <v>Pay &amp; Expenditure</v>
          </cell>
          <cell r="C232">
            <v>41200</v>
          </cell>
          <cell r="D232" t="str">
            <v>3.3.2</v>
          </cell>
        </row>
        <row r="233">
          <cell r="A233" t="str">
            <v>DB033 - Children Act</v>
          </cell>
          <cell r="B233" t="str">
            <v>Income</v>
          </cell>
          <cell r="C233">
            <v>-123750</v>
          </cell>
          <cell r="D233" t="str">
            <v>3.3.2</v>
          </cell>
        </row>
        <row r="234">
          <cell r="A234" t="str">
            <v>DB033 - Children Act</v>
          </cell>
          <cell r="B234" t="str">
            <v>Pay &amp; Expenditure</v>
          </cell>
          <cell r="C234">
            <v>188750</v>
          </cell>
          <cell r="D234" t="str">
            <v>3.3.2</v>
          </cell>
        </row>
        <row r="235">
          <cell r="A235" t="str">
            <v>DB034 - Child Care Post Qualifying</v>
          </cell>
          <cell r="B235" t="str">
            <v>Pay &amp; Expenditure</v>
          </cell>
          <cell r="C235">
            <v>113380</v>
          </cell>
          <cell r="D235" t="str">
            <v>3.3.2</v>
          </cell>
        </row>
        <row r="236">
          <cell r="A236" t="str">
            <v>DB035 - Foster Carer Training</v>
          </cell>
          <cell r="B236" t="str">
            <v>Pay &amp; Expenditure</v>
          </cell>
          <cell r="C236">
            <v>27520</v>
          </cell>
          <cell r="D236" t="str">
            <v>3.3.2</v>
          </cell>
        </row>
        <row r="237">
          <cell r="A237" t="str">
            <v>DB037 - Social Work Training</v>
          </cell>
          <cell r="B237" t="str">
            <v>Pay &amp; Expenditure</v>
          </cell>
          <cell r="C237">
            <v>74910</v>
          </cell>
          <cell r="D237" t="str">
            <v>3.3.2</v>
          </cell>
        </row>
        <row r="238">
          <cell r="A238" t="str">
            <v>DB047 - Core Training Programme</v>
          </cell>
          <cell r="B238" t="str">
            <v>Income</v>
          </cell>
          <cell r="C238">
            <v>-44448</v>
          </cell>
          <cell r="D238" t="str">
            <v>3.3.2</v>
          </cell>
        </row>
        <row r="239">
          <cell r="A239" t="str">
            <v>DB047 - Core Training Programme</v>
          </cell>
          <cell r="B239" t="str">
            <v>Pay &amp; Expenditure</v>
          </cell>
          <cell r="C239">
            <v>188868</v>
          </cell>
          <cell r="D239" t="str">
            <v>3.3.2</v>
          </cell>
        </row>
        <row r="240">
          <cell r="A240" t="str">
            <v>DB048 - Early Years &amp; Childcare and Children's Centres Qualifications</v>
          </cell>
          <cell r="B240" t="str">
            <v>Pay &amp; Expenditure</v>
          </cell>
          <cell r="C240">
            <v>208320</v>
          </cell>
          <cell r="D240" t="str">
            <v>3.3.2</v>
          </cell>
        </row>
        <row r="241">
          <cell r="A241" t="str">
            <v>DB049 - Early Years &amp; Childcare CPD</v>
          </cell>
          <cell r="B241" t="str">
            <v>Pay &amp; Expenditure</v>
          </cell>
          <cell r="C241">
            <v>315521</v>
          </cell>
          <cell r="D241" t="str">
            <v>3.3.2</v>
          </cell>
        </row>
        <row r="242">
          <cell r="A242" t="str">
            <v>DE007 - Government Grant Income</v>
          </cell>
          <cell r="B242" t="str">
            <v>Income</v>
          </cell>
          <cell r="C242">
            <v>-853086</v>
          </cell>
          <cell r="D242" t="str">
            <v>Exclude</v>
          </cell>
        </row>
        <row r="243">
          <cell r="A243" t="str">
            <v>DE021 - Troubled Families Grant Income</v>
          </cell>
          <cell r="B243" t="str">
            <v>Income</v>
          </cell>
          <cell r="C243">
            <v>-1581000</v>
          </cell>
          <cell r="D243" t="str">
            <v>Exclude</v>
          </cell>
        </row>
        <row r="244">
          <cell r="A244" t="str">
            <v>DE022 - LASPO Grant Income</v>
          </cell>
          <cell r="B244" t="str">
            <v>Pay &amp; Expenditure</v>
          </cell>
          <cell r="C244">
            <v>-97590</v>
          </cell>
          <cell r="D244" t="str">
            <v>Exclude</v>
          </cell>
        </row>
        <row r="245">
          <cell r="A245" t="str">
            <v>DF002 - Redundancies / Premature Retir</v>
          </cell>
          <cell r="B245" t="str">
            <v>Pay &amp; Expenditure</v>
          </cell>
          <cell r="C245">
            <v>238884</v>
          </cell>
          <cell r="D245" t="str">
            <v>2.0.7</v>
          </cell>
        </row>
        <row r="246">
          <cell r="A246" t="str">
            <v>DF003 - Criminal Records Bureau Charge</v>
          </cell>
          <cell r="B246" t="str">
            <v>Pay &amp; Expenditure</v>
          </cell>
          <cell r="C246">
            <v>149910</v>
          </cell>
          <cell r="D246" t="str">
            <v>2.0.6</v>
          </cell>
        </row>
        <row r="247">
          <cell r="A247" t="str">
            <v>DF007 - Dismissal/Prem Ret: Pre 1st Ap</v>
          </cell>
          <cell r="B247" t="str">
            <v>Pay &amp; Expenditure</v>
          </cell>
          <cell r="C247">
            <v>806470</v>
          </cell>
          <cell r="D247" t="str">
            <v>2.2.3</v>
          </cell>
        </row>
        <row r="248">
          <cell r="A248" t="str">
            <v>DF009 - Post April 1999</v>
          </cell>
          <cell r="B248" t="str">
            <v>Pay &amp; Expenditure</v>
          </cell>
          <cell r="C248">
            <v>446590</v>
          </cell>
          <cell r="D248" t="str">
            <v>2.2.3</v>
          </cell>
        </row>
        <row r="249">
          <cell r="A249" t="str">
            <v>DF010 - Structural Repairs &amp; Maintenan</v>
          </cell>
          <cell r="B249" t="str">
            <v>Pay &amp; Expenditure</v>
          </cell>
          <cell r="C249">
            <v>15610</v>
          </cell>
          <cell r="D249" t="str">
            <v>2.0.5</v>
          </cell>
        </row>
        <row r="250">
          <cell r="A250" t="str">
            <v>DF022 - School Admissions / Supply of</v>
          </cell>
          <cell r="B250" t="str">
            <v>Income</v>
          </cell>
          <cell r="C250">
            <v>-4750</v>
          </cell>
          <cell r="D250" t="str">
            <v>2.0.6</v>
          </cell>
        </row>
        <row r="251">
          <cell r="A251" t="str">
            <v>DF022 - School Admissions / Supply of</v>
          </cell>
          <cell r="B251" t="str">
            <v>Pay &amp; Expenditure</v>
          </cell>
          <cell r="C251">
            <v>200</v>
          </cell>
          <cell r="D251" t="str">
            <v>2.0.6</v>
          </cell>
        </row>
        <row r="252">
          <cell r="A252" t="str">
            <v>DF202 - ICT - Business Development</v>
          </cell>
          <cell r="B252" t="str">
            <v>Income</v>
          </cell>
          <cell r="C252">
            <v>-560400</v>
          </cell>
          <cell r="D252" t="str">
            <v>2.0.6</v>
          </cell>
        </row>
        <row r="253">
          <cell r="A253" t="str">
            <v>DF202 - ICT - Business Development</v>
          </cell>
          <cell r="B253" t="str">
            <v>Pay &amp; Expenditure</v>
          </cell>
          <cell r="C253">
            <v>262410</v>
          </cell>
          <cell r="D253" t="str">
            <v>2.0.6</v>
          </cell>
        </row>
        <row r="254">
          <cell r="A254" t="str">
            <v>DF203 - Personnel</v>
          </cell>
          <cell r="B254" t="str">
            <v>Pay &amp; Expenditure</v>
          </cell>
          <cell r="C254">
            <v>45940</v>
          </cell>
          <cell r="D254" t="str">
            <v>2.0.6</v>
          </cell>
        </row>
        <row r="255">
          <cell r="A255" t="str">
            <v>DF204 - Institutional Support : Genera</v>
          </cell>
          <cell r="B255" t="str">
            <v>Income</v>
          </cell>
          <cell r="C255">
            <v>-3464021</v>
          </cell>
          <cell r="D255" t="str">
            <v>2.0.6</v>
          </cell>
        </row>
        <row r="256">
          <cell r="A256" t="str">
            <v>DF204 - Institutional Support : Genera</v>
          </cell>
          <cell r="B256" t="str">
            <v>Pay &amp; Expenditure</v>
          </cell>
          <cell r="C256">
            <v>876700</v>
          </cell>
          <cell r="D256" t="str">
            <v>2.0.6</v>
          </cell>
        </row>
        <row r="257">
          <cell r="A257" t="str">
            <v>DF402 - Corporate Overheads</v>
          </cell>
          <cell r="B257" t="str">
            <v>Pay &amp; Expenditure</v>
          </cell>
          <cell r="C257">
            <v>604</v>
          </cell>
          <cell r="D257" t="str">
            <v>2.0.6</v>
          </cell>
        </row>
        <row r="258">
          <cell r="A258" t="str">
            <v>DF602 - Overheads HQ Resources</v>
          </cell>
          <cell r="B258" t="str">
            <v>Pay &amp; Expenditure</v>
          </cell>
          <cell r="C258">
            <v>2293560</v>
          </cell>
          <cell r="D258" t="str">
            <v>2.0.6</v>
          </cell>
        </row>
        <row r="259">
          <cell r="A259" t="str">
            <v>DF604 - CYP Overheads</v>
          </cell>
          <cell r="B259" t="str">
            <v>Pay &amp; Expenditure</v>
          </cell>
          <cell r="C259">
            <v>325508</v>
          </cell>
          <cell r="D259" t="str">
            <v>2.0.6</v>
          </cell>
        </row>
        <row r="260">
          <cell r="A260" t="str">
            <v>DG002 - Area 1 - Residential</v>
          </cell>
          <cell r="B260" t="str">
            <v>Pay &amp; Expenditure</v>
          </cell>
          <cell r="C260">
            <v>1127583</v>
          </cell>
          <cell r="D260" t="str">
            <v>Apportion See PP Tab</v>
          </cell>
        </row>
        <row r="261">
          <cell r="A261" t="str">
            <v>DG003 - Area 2 - Residential</v>
          </cell>
          <cell r="B261" t="str">
            <v>Pay &amp; Expenditure</v>
          </cell>
          <cell r="C261">
            <v>1092101</v>
          </cell>
          <cell r="D261" t="str">
            <v>Apportion See PP Tab</v>
          </cell>
        </row>
        <row r="262">
          <cell r="A262" t="str">
            <v>DG004 - Area 3 - Residential</v>
          </cell>
          <cell r="B262" t="str">
            <v>Pay &amp; Expenditure</v>
          </cell>
          <cell r="C262">
            <v>1271602</v>
          </cell>
          <cell r="D262" t="str">
            <v>Apportion See PP Tab</v>
          </cell>
        </row>
        <row r="263">
          <cell r="A263" t="str">
            <v>DG005 - Area 4 - Residential</v>
          </cell>
          <cell r="B263" t="str">
            <v>Pay &amp; Expenditure</v>
          </cell>
          <cell r="C263">
            <v>1902842</v>
          </cell>
          <cell r="D263" t="str">
            <v>Apportion See PP Tab</v>
          </cell>
        </row>
        <row r="264">
          <cell r="A264" t="str">
            <v>DG006 - Area 5 - Residential</v>
          </cell>
          <cell r="B264" t="str">
            <v>Pay &amp; Expenditure</v>
          </cell>
          <cell r="C264">
            <v>1300842</v>
          </cell>
          <cell r="D264" t="str">
            <v>Apportion See PP Tab</v>
          </cell>
        </row>
        <row r="265">
          <cell r="A265" t="str">
            <v>DG007 - Area 6 - Residential</v>
          </cell>
          <cell r="B265" t="str">
            <v>Pay &amp; Expenditure</v>
          </cell>
          <cell r="C265">
            <v>2054702</v>
          </cell>
          <cell r="D265" t="str">
            <v>Apportion See PP Tab</v>
          </cell>
        </row>
        <row r="266">
          <cell r="A266" t="str">
            <v>DG008 - DCT West - Residential</v>
          </cell>
          <cell r="B266" t="str">
            <v>Pay &amp; Expenditure</v>
          </cell>
          <cell r="C266">
            <v>618365</v>
          </cell>
          <cell r="D266" t="str">
            <v>Apportion See PP Tab</v>
          </cell>
        </row>
        <row r="267">
          <cell r="A267" t="str">
            <v>DG009 - DCT North Coastal - Residential</v>
          </cell>
          <cell r="B267" t="str">
            <v>Pay &amp; Expenditure</v>
          </cell>
          <cell r="C267">
            <v>189438</v>
          </cell>
          <cell r="D267" t="str">
            <v>Apportion See PP Tab</v>
          </cell>
        </row>
        <row r="268">
          <cell r="A268" t="str">
            <v>DG010 - DCT Central South - Residential</v>
          </cell>
          <cell r="B268" t="str">
            <v>Pay &amp; Expenditure</v>
          </cell>
          <cell r="C268">
            <v>217324</v>
          </cell>
          <cell r="D268" t="str">
            <v>Apportion See PP Tab</v>
          </cell>
        </row>
        <row r="269">
          <cell r="A269" t="str">
            <v>DH001 - Pre Adoption</v>
          </cell>
          <cell r="B269" t="str">
            <v>Pay &amp; Expenditure</v>
          </cell>
          <cell r="C269">
            <v>455080</v>
          </cell>
          <cell r="D269" t="str">
            <v>3.1.3</v>
          </cell>
        </row>
        <row r="270">
          <cell r="A270" t="str">
            <v>DH002 - Adoption Panel</v>
          </cell>
          <cell r="B270" t="str">
            <v>Pay &amp; Expenditure</v>
          </cell>
          <cell r="C270">
            <v>107142</v>
          </cell>
          <cell r="D270" t="str">
            <v>3.1.3</v>
          </cell>
        </row>
        <row r="271">
          <cell r="A271" t="str">
            <v>DH003 - Central:Adoption</v>
          </cell>
          <cell r="B271" t="str">
            <v>Pay &amp; Expenditure</v>
          </cell>
          <cell r="C271">
            <v>1075966</v>
          </cell>
          <cell r="D271" t="str">
            <v>3.1.3</v>
          </cell>
        </row>
        <row r="272">
          <cell r="A272" t="str">
            <v>DH004 - Sep Parent Adoption</v>
          </cell>
          <cell r="B272" t="str">
            <v>Pay &amp; Expenditure</v>
          </cell>
          <cell r="C272">
            <v>19160</v>
          </cell>
          <cell r="D272" t="str">
            <v>3.1.3</v>
          </cell>
        </row>
        <row r="273">
          <cell r="A273" t="str">
            <v>DH005 - Inter Country Adoption</v>
          </cell>
          <cell r="B273" t="str">
            <v>Pay &amp; Expenditure</v>
          </cell>
          <cell r="C273">
            <v>5330</v>
          </cell>
          <cell r="D273" t="str">
            <v>3.1.3</v>
          </cell>
        </row>
        <row r="274">
          <cell r="A274" t="str">
            <v>DH008 - Adoption Support</v>
          </cell>
          <cell r="B274" t="str">
            <v>Pay &amp; Expenditure</v>
          </cell>
          <cell r="C274">
            <v>371371</v>
          </cell>
          <cell r="D274" t="str">
            <v>3.1.3</v>
          </cell>
        </row>
        <row r="275">
          <cell r="A275" t="str">
            <v>DH009 - Family Finding</v>
          </cell>
          <cell r="B275" t="str">
            <v>Pay &amp; Expenditure</v>
          </cell>
          <cell r="C275">
            <v>386954</v>
          </cell>
          <cell r="D275" t="str">
            <v>3.1.3</v>
          </cell>
        </row>
        <row r="276">
          <cell r="A276" t="str">
            <v>DI001 - Central:Grants:Children &amp; Family</v>
          </cell>
          <cell r="B276" t="str">
            <v>Pay &amp; Expenditure</v>
          </cell>
          <cell r="C276">
            <v>869243</v>
          </cell>
          <cell r="D276" t="str">
            <v>3.4.4</v>
          </cell>
        </row>
        <row r="277">
          <cell r="A277" t="str">
            <v>DJ001 - Martlesham Project</v>
          </cell>
          <cell r="B277" t="str">
            <v>Pay &amp; Expenditure</v>
          </cell>
          <cell r="C277">
            <v>42107</v>
          </cell>
          <cell r="D277" t="str">
            <v>3.1.1</v>
          </cell>
        </row>
        <row r="278">
          <cell r="A278" t="str">
            <v>DJ003 - Lowestoft Children's Home</v>
          </cell>
          <cell r="B278" t="str">
            <v>Pay &amp; Expenditure</v>
          </cell>
          <cell r="C278">
            <v>498198</v>
          </cell>
          <cell r="D278" t="str">
            <v>3.1.1</v>
          </cell>
        </row>
        <row r="279">
          <cell r="A279" t="str">
            <v>DJ004 - Grange Road Children's Home</v>
          </cell>
          <cell r="B279" t="str">
            <v>Pay &amp; Expenditure</v>
          </cell>
          <cell r="C279">
            <v>491775</v>
          </cell>
          <cell r="D279" t="str">
            <v>3.1.1</v>
          </cell>
        </row>
        <row r="280">
          <cell r="A280" t="str">
            <v>DJ005 - Woodmans Place</v>
          </cell>
          <cell r="B280" t="str">
            <v>Pay &amp; Expenditure</v>
          </cell>
          <cell r="C280">
            <v>482248</v>
          </cell>
          <cell r="D280" t="str">
            <v>3.1.1</v>
          </cell>
        </row>
        <row r="281">
          <cell r="A281" t="str">
            <v>DJ006 - Hospital Road Children's Home</v>
          </cell>
          <cell r="B281" t="str">
            <v>Pay &amp; Expenditure</v>
          </cell>
          <cell r="C281">
            <v>501063</v>
          </cell>
          <cell r="D281" t="str">
            <v>3.1.1</v>
          </cell>
        </row>
        <row r="282">
          <cell r="A282" t="str">
            <v>DJ007 - Redwood Lodge Children's Home</v>
          </cell>
          <cell r="B282" t="str">
            <v>Pay &amp; Expenditure</v>
          </cell>
          <cell r="C282">
            <v>464489</v>
          </cell>
          <cell r="D282" t="str">
            <v>3.1.1</v>
          </cell>
        </row>
        <row r="283">
          <cell r="A283" t="str">
            <v>DJ008 - Central:Child Resource Centres</v>
          </cell>
          <cell r="B283" t="str">
            <v>Pay &amp; Expenditure</v>
          </cell>
          <cell r="C283">
            <v>187218</v>
          </cell>
          <cell r="D283" t="str">
            <v>3.1.1</v>
          </cell>
        </row>
        <row r="284">
          <cell r="A284" t="str">
            <v>DJ009 - CHOOHSS</v>
          </cell>
          <cell r="B284" t="str">
            <v>Pay &amp; Expenditure</v>
          </cell>
          <cell r="C284">
            <v>56729</v>
          </cell>
          <cell r="D284" t="str">
            <v>3.1.1</v>
          </cell>
        </row>
        <row r="285">
          <cell r="A285" t="str">
            <v>DK001 - LAC Health Cont.</v>
          </cell>
          <cell r="B285" t="str">
            <v>Pay &amp; Expenditure</v>
          </cell>
          <cell r="C285">
            <v>52430</v>
          </cell>
          <cell r="D285" t="str">
            <v>3.1.5</v>
          </cell>
        </row>
        <row r="286">
          <cell r="A286" t="str">
            <v>DK003 - Corporate Parenting Management</v>
          </cell>
          <cell r="B286" t="str">
            <v>Pay &amp; Expenditure</v>
          </cell>
          <cell r="C286">
            <v>327003</v>
          </cell>
          <cell r="D286" t="str">
            <v>3.3.1</v>
          </cell>
        </row>
        <row r="287">
          <cell r="A287" t="str">
            <v>DK004 - Central:Comm Place:Leaving Care</v>
          </cell>
          <cell r="B287" t="str">
            <v>Pay &amp; Expenditure</v>
          </cell>
          <cell r="C287">
            <v>551550</v>
          </cell>
          <cell r="D287" t="str">
            <v>3.1.9</v>
          </cell>
        </row>
        <row r="288">
          <cell r="A288" t="str">
            <v>DK005 - Catch 22</v>
          </cell>
          <cell r="B288" t="str">
            <v>Pay &amp; Expenditure</v>
          </cell>
          <cell r="C288">
            <v>1066000</v>
          </cell>
          <cell r="D288" t="str">
            <v>3.1.9</v>
          </cell>
        </row>
        <row r="289">
          <cell r="A289" t="str">
            <v>DK006 - Leaving Care UASC 18+Â </v>
          </cell>
          <cell r="B289" t="str">
            <v>Pay &amp; Expenditure</v>
          </cell>
          <cell r="C289">
            <v>50000</v>
          </cell>
          <cell r="D289" t="str">
            <v>3.1.10</v>
          </cell>
        </row>
        <row r="290">
          <cell r="A290" t="str">
            <v>DK102 - Intensive Evidence Based Programme</v>
          </cell>
          <cell r="B290" t="str">
            <v>Income</v>
          </cell>
          <cell r="C290">
            <v>-200000</v>
          </cell>
          <cell r="D290" t="str">
            <v>3.4.4</v>
          </cell>
        </row>
        <row r="291">
          <cell r="A291" t="str">
            <v>DK102 - Intensive Evidence Based Programme</v>
          </cell>
          <cell r="B291" t="str">
            <v>Pay &amp; Expenditure</v>
          </cell>
          <cell r="C291">
            <v>200000</v>
          </cell>
          <cell r="D291" t="str">
            <v>3.4.4</v>
          </cell>
        </row>
        <row r="292">
          <cell r="A292" t="str">
            <v>DL013 - Leeway Domestic Abuse Serivce</v>
          </cell>
          <cell r="B292" t="str">
            <v>Pay &amp; Expenditure</v>
          </cell>
          <cell r="C292">
            <v>271645</v>
          </cell>
          <cell r="D292" t="str">
            <v>3.4.4</v>
          </cell>
        </row>
        <row r="293">
          <cell r="A293" t="str">
            <v>DL105 - Childrens Fund-Ongoing costs</v>
          </cell>
          <cell r="B293" t="str">
            <v>Pay &amp; Expenditure</v>
          </cell>
          <cell r="C293">
            <v>285138</v>
          </cell>
          <cell r="D293" t="str">
            <v>3.4.4</v>
          </cell>
        </row>
        <row r="294">
          <cell r="A294" t="str">
            <v>DL301 - Asylum Seekers - Southern C&amp;F</v>
          </cell>
          <cell r="B294" t="str">
            <v>Income</v>
          </cell>
          <cell r="C294">
            <v>-800000</v>
          </cell>
          <cell r="D294" t="str">
            <v>3.1.10</v>
          </cell>
        </row>
        <row r="295">
          <cell r="A295" t="str">
            <v>DL301 - Asylum Seekers - Southern C&amp;F</v>
          </cell>
          <cell r="B295" t="str">
            <v>Pay &amp; Expenditure</v>
          </cell>
          <cell r="C295">
            <v>800000</v>
          </cell>
          <cell r="D295" t="str">
            <v>3.1.10</v>
          </cell>
        </row>
        <row r="296">
          <cell r="A296" t="str">
            <v>DL304 - Central:Legal Fees</v>
          </cell>
          <cell r="B296" t="str">
            <v>Pay &amp; Expenditure</v>
          </cell>
          <cell r="C296">
            <v>1152950</v>
          </cell>
          <cell r="D296" t="str">
            <v>3.3.1</v>
          </cell>
        </row>
        <row r="297">
          <cell r="A297" t="str">
            <v>DL305 - Children &amp; Families Management</v>
          </cell>
          <cell r="B297" t="str">
            <v>Pay &amp; Expenditure</v>
          </cell>
          <cell r="C297">
            <v>770583</v>
          </cell>
          <cell r="D297" t="str">
            <v>3.3.1</v>
          </cell>
        </row>
        <row r="298">
          <cell r="A298" t="str">
            <v>DL306 - CYP Central BS</v>
          </cell>
          <cell r="B298" t="str">
            <v>Pay &amp; Expenditure</v>
          </cell>
          <cell r="C298">
            <v>248716</v>
          </cell>
          <cell r="D298" t="str">
            <v>3.3.1</v>
          </cell>
        </row>
        <row r="299">
          <cell r="A299" t="str">
            <v>DL307 - Financial Inclusion</v>
          </cell>
          <cell r="B299" t="str">
            <v>Pay &amp; Expenditure</v>
          </cell>
          <cell r="C299">
            <v>100044</v>
          </cell>
          <cell r="D299" t="str">
            <v>3.4.4</v>
          </cell>
        </row>
        <row r="300">
          <cell r="A300" t="str">
            <v>DL308 - Direct Payments Team</v>
          </cell>
          <cell r="B300" t="str">
            <v>Pay &amp; Expenditure</v>
          </cell>
          <cell r="C300">
            <v>61864</v>
          </cell>
          <cell r="D300" t="str">
            <v>3.4.1</v>
          </cell>
        </row>
        <row r="301">
          <cell r="A301" t="str">
            <v>DL310 - Children's Rights</v>
          </cell>
          <cell r="B301" t="str">
            <v>Pay &amp; Expenditure</v>
          </cell>
          <cell r="C301">
            <v>200492</v>
          </cell>
          <cell r="D301" t="str">
            <v>3.3.1</v>
          </cell>
        </row>
        <row r="302">
          <cell r="A302" t="str">
            <v>DL311 - Recruitment</v>
          </cell>
          <cell r="B302" t="str">
            <v>Pay &amp; Expenditure</v>
          </cell>
          <cell r="C302">
            <v>550044</v>
          </cell>
          <cell r="D302" t="str">
            <v>3.3.1</v>
          </cell>
        </row>
        <row r="303">
          <cell r="A303" t="str">
            <v>DL315 - New Operations Model</v>
          </cell>
          <cell r="B303" t="str">
            <v>Pay &amp; Expenditure</v>
          </cell>
          <cell r="C303">
            <v>50001</v>
          </cell>
          <cell r="D303" t="str">
            <v>3.3.1</v>
          </cell>
        </row>
        <row r="304">
          <cell r="A304" t="str">
            <v>DM001 - QA Looked After Children</v>
          </cell>
          <cell r="B304" t="str">
            <v>Pay &amp; Expenditure</v>
          </cell>
          <cell r="C304">
            <v>5000</v>
          </cell>
          <cell r="D304" t="str">
            <v>3.3.3</v>
          </cell>
        </row>
        <row r="305">
          <cell r="A305" t="str">
            <v>DM002 - Safeguarding Children Board</v>
          </cell>
          <cell r="B305" t="str">
            <v>Income</v>
          </cell>
          <cell r="C305">
            <v>-175800</v>
          </cell>
          <cell r="D305" t="str">
            <v>3.3.3</v>
          </cell>
        </row>
        <row r="306">
          <cell r="A306" t="str">
            <v>DM002 - Safeguarding Children Board</v>
          </cell>
          <cell r="B306" t="str">
            <v>Pay &amp; Expenditure</v>
          </cell>
          <cell r="C306">
            <v>228250</v>
          </cell>
          <cell r="D306" t="str">
            <v>3.3.3</v>
          </cell>
        </row>
        <row r="307">
          <cell r="A307" t="str">
            <v>DM004 - SCB General Training</v>
          </cell>
          <cell r="B307" t="str">
            <v>Pay &amp; Expenditure</v>
          </cell>
          <cell r="C307">
            <v>33289</v>
          </cell>
          <cell r="D307" t="str">
            <v>3.3.3</v>
          </cell>
        </row>
        <row r="308">
          <cell r="A308" t="str">
            <v>DM005 - Education Safeguarding Training</v>
          </cell>
          <cell r="B308" t="str">
            <v>Pay &amp; Expenditure</v>
          </cell>
          <cell r="C308">
            <v>56179</v>
          </cell>
          <cell r="D308" t="str">
            <v>3.3.1</v>
          </cell>
        </row>
        <row r="309">
          <cell r="A309" t="str">
            <v>DM008 - Safeguarding 1</v>
          </cell>
          <cell r="B309" t="str">
            <v>Pay &amp; Expenditure</v>
          </cell>
          <cell r="C309">
            <v>14670</v>
          </cell>
          <cell r="D309" t="str">
            <v>3.3.1</v>
          </cell>
        </row>
        <row r="310">
          <cell r="A310" t="str">
            <v>DM009 - Safeguarding 3</v>
          </cell>
          <cell r="B310" t="str">
            <v>Pay &amp; Expenditure</v>
          </cell>
          <cell r="C310">
            <v>7701</v>
          </cell>
          <cell r="D310" t="str">
            <v>3.3.1</v>
          </cell>
        </row>
        <row r="311">
          <cell r="A311" t="str">
            <v>DM010 - Safeguarding 4</v>
          </cell>
          <cell r="B311" t="str">
            <v>Pay &amp; Expenditure</v>
          </cell>
          <cell r="C311">
            <v>7340</v>
          </cell>
          <cell r="D311" t="str">
            <v>3.3.1</v>
          </cell>
        </row>
        <row r="312">
          <cell r="A312" t="str">
            <v>DM011 - Safeguarding 5</v>
          </cell>
          <cell r="B312" t="str">
            <v>Pay &amp; Expenditure</v>
          </cell>
          <cell r="C312">
            <v>6060</v>
          </cell>
          <cell r="D312" t="str">
            <v>3.3.1</v>
          </cell>
        </row>
        <row r="313">
          <cell r="A313" t="str">
            <v>DM012 - Integrated Children's System</v>
          </cell>
          <cell r="B313" t="str">
            <v>Pay &amp; Expenditure</v>
          </cell>
          <cell r="C313">
            <v>21238</v>
          </cell>
          <cell r="D313" t="str">
            <v>3.3.1</v>
          </cell>
        </row>
        <row r="314">
          <cell r="A314" t="str">
            <v>DM013 - Safeguarding Area 1</v>
          </cell>
          <cell r="B314" t="str">
            <v>Pay &amp; Expenditure</v>
          </cell>
          <cell r="C314">
            <v>290638</v>
          </cell>
          <cell r="D314" t="str">
            <v>3.3.1</v>
          </cell>
        </row>
        <row r="315">
          <cell r="A315" t="str">
            <v>DM015 - Safeguarding Area 3</v>
          </cell>
          <cell r="B315" t="str">
            <v>Pay &amp; Expenditure</v>
          </cell>
          <cell r="C315">
            <v>430809</v>
          </cell>
          <cell r="D315" t="str">
            <v>3.3.1</v>
          </cell>
        </row>
        <row r="316">
          <cell r="A316" t="str">
            <v>DM017 - Safeguarding Area 5</v>
          </cell>
          <cell r="B316" t="str">
            <v>Income</v>
          </cell>
          <cell r="C316">
            <v>-15910</v>
          </cell>
          <cell r="D316" t="str">
            <v>3.3.1</v>
          </cell>
        </row>
        <row r="317">
          <cell r="A317" t="str">
            <v>DM017 - Safeguarding Area 5</v>
          </cell>
          <cell r="B317" t="str">
            <v>Pay &amp; Expenditure</v>
          </cell>
          <cell r="C317">
            <v>477321</v>
          </cell>
          <cell r="D317" t="str">
            <v>3.3.1</v>
          </cell>
        </row>
        <row r="318">
          <cell r="A318" t="str">
            <v>DM018 - Safeguarding Area 6</v>
          </cell>
          <cell r="B318" t="str">
            <v>Pay &amp; Expenditure</v>
          </cell>
          <cell r="C318">
            <v>242561</v>
          </cell>
          <cell r="D318" t="str">
            <v>3.3.1</v>
          </cell>
        </row>
        <row r="319">
          <cell r="A319" t="str">
            <v>DO002 - Shakers Lane (Scope)</v>
          </cell>
          <cell r="B319" t="str">
            <v>Pay &amp; Expenditure</v>
          </cell>
          <cell r="C319">
            <v>96640</v>
          </cell>
          <cell r="D319" t="str">
            <v>3.1.6</v>
          </cell>
        </row>
        <row r="320">
          <cell r="A320" t="str">
            <v>DO007 - Ambleside</v>
          </cell>
          <cell r="B320" t="str">
            <v>Income</v>
          </cell>
          <cell r="C320">
            <v>-71750</v>
          </cell>
          <cell r="D320" t="str">
            <v>3.4.2</v>
          </cell>
        </row>
        <row r="321">
          <cell r="A321" t="str">
            <v>DO007 - Ambleside</v>
          </cell>
          <cell r="B321" t="str">
            <v>Pay &amp; Expenditure</v>
          </cell>
          <cell r="C321">
            <v>346230</v>
          </cell>
          <cell r="D321" t="str">
            <v>3.4.2</v>
          </cell>
        </row>
        <row r="322">
          <cell r="A322" t="str">
            <v>DO009 - Break Service SLA</v>
          </cell>
          <cell r="B322" t="str">
            <v>Pay &amp; Expenditure</v>
          </cell>
          <cell r="C322">
            <v>42330</v>
          </cell>
          <cell r="D322" t="str">
            <v>3.4.2</v>
          </cell>
        </row>
        <row r="323">
          <cell r="A323" t="str">
            <v>DO014 - Ace Advocacy</v>
          </cell>
          <cell r="B323" t="str">
            <v>Pay &amp; Expenditure</v>
          </cell>
          <cell r="C323">
            <v>87910</v>
          </cell>
          <cell r="D323" t="str">
            <v>3.4.2</v>
          </cell>
        </row>
        <row r="324">
          <cell r="A324" t="str">
            <v>DO016 - Young Carers Project</v>
          </cell>
          <cell r="B324" t="str">
            <v>Pay &amp; Expenditure</v>
          </cell>
          <cell r="C324">
            <v>466646</v>
          </cell>
          <cell r="D324" t="str">
            <v>3.5.2</v>
          </cell>
        </row>
        <row r="325">
          <cell r="A325" t="str">
            <v>DO017 - Wolves View</v>
          </cell>
          <cell r="B325" t="str">
            <v>Pay &amp; Expenditure</v>
          </cell>
          <cell r="C325">
            <v>183680</v>
          </cell>
          <cell r="D325" t="str">
            <v>3.2.1</v>
          </cell>
        </row>
        <row r="326">
          <cell r="A326" t="str">
            <v>DO027 - Aiming High Disabled Children</v>
          </cell>
          <cell r="B326" t="str">
            <v>Income</v>
          </cell>
          <cell r="C326">
            <v>-112000</v>
          </cell>
          <cell r="D326" t="str">
            <v>3.4.2</v>
          </cell>
        </row>
        <row r="327">
          <cell r="A327" t="str">
            <v>DO027 - Aiming High Disabled Children</v>
          </cell>
          <cell r="B327" t="str">
            <v>Pay &amp; Expenditure</v>
          </cell>
          <cell r="C327">
            <v>2162125</v>
          </cell>
          <cell r="D327" t="str">
            <v>3.4.2</v>
          </cell>
        </row>
        <row r="328">
          <cell r="A328" t="str">
            <v>DO028 - Equipment and Adaptations</v>
          </cell>
          <cell r="B328" t="str">
            <v>Pay &amp; Expenditure</v>
          </cell>
          <cell r="C328">
            <v>100000</v>
          </cell>
          <cell r="D328" t="str">
            <v>3.4.3</v>
          </cell>
        </row>
        <row r="329">
          <cell r="A329" t="str">
            <v>DO030 - Futures Team</v>
          </cell>
          <cell r="B329" t="str">
            <v>Pay &amp; Expenditure</v>
          </cell>
          <cell r="C329">
            <v>148959</v>
          </cell>
          <cell r="D329" t="str">
            <v>3.4.3</v>
          </cell>
        </row>
        <row r="330">
          <cell r="A330" t="str">
            <v>DO031 - Parent Partnership</v>
          </cell>
          <cell r="B330" t="str">
            <v>Pay &amp; Expenditure</v>
          </cell>
          <cell r="C330">
            <v>167975</v>
          </cell>
          <cell r="D330" t="str">
            <v>2.1.3</v>
          </cell>
        </row>
        <row r="331">
          <cell r="A331" t="str">
            <v>DO032 - County DCYP</v>
          </cell>
          <cell r="B331" t="str">
            <v>Pay &amp; Expenditure</v>
          </cell>
          <cell r="C331">
            <v>1583679</v>
          </cell>
          <cell r="D331" t="str">
            <v>3.4.3</v>
          </cell>
        </row>
        <row r="332">
          <cell r="A332" t="str">
            <v>DP002 - Premises/Development</v>
          </cell>
          <cell r="B332" t="str">
            <v>Pay &amp; Expenditure</v>
          </cell>
          <cell r="C332">
            <v>482981</v>
          </cell>
          <cell r="D332" t="str">
            <v>2.0.5</v>
          </cell>
        </row>
        <row r="333">
          <cell r="A333" t="str">
            <v>DP004 - Revenue Contribution to cost of Capital</v>
          </cell>
          <cell r="B333" t="str">
            <v>Pay &amp; Expenditure</v>
          </cell>
          <cell r="C333">
            <v>181000</v>
          </cell>
          <cell r="D333" t="str">
            <v>2.0.5</v>
          </cell>
        </row>
        <row r="334">
          <cell r="A334" t="str">
            <v>DR007 - Learning Difficulties Clubs</v>
          </cell>
          <cell r="B334" t="str">
            <v>Pay &amp; Expenditure</v>
          </cell>
          <cell r="C334">
            <v>2</v>
          </cell>
          <cell r="D334" t="str">
            <v>3.5.1</v>
          </cell>
        </row>
        <row r="335">
          <cell r="A335" t="str">
            <v>DR017 - My Place (Youth)</v>
          </cell>
          <cell r="B335" t="str">
            <v>Pay &amp; Expenditure</v>
          </cell>
          <cell r="C335">
            <v>161678</v>
          </cell>
          <cell r="D335" t="str">
            <v>3.5.1</v>
          </cell>
        </row>
        <row r="336">
          <cell r="A336" t="str">
            <v>DR351 - Felixstowe Ferry Residential Centre</v>
          </cell>
          <cell r="B336" t="str">
            <v>Income</v>
          </cell>
          <cell r="C336">
            <v>-6000</v>
          </cell>
          <cell r="D336" t="str">
            <v>3.5.2</v>
          </cell>
        </row>
        <row r="337">
          <cell r="A337" t="str">
            <v>DR351 - Felixstowe Ferry Residential Centre</v>
          </cell>
          <cell r="B337" t="str">
            <v>Pay &amp; Expenditure</v>
          </cell>
          <cell r="C337">
            <v>7495</v>
          </cell>
          <cell r="D337" t="str">
            <v>3.5.2</v>
          </cell>
        </row>
        <row r="338">
          <cell r="A338" t="str">
            <v>DR352 - Outdoor &amp; Residential Education</v>
          </cell>
          <cell r="B338" t="str">
            <v>Pay &amp; Expenditure</v>
          </cell>
          <cell r="C338">
            <v>52455</v>
          </cell>
          <cell r="D338" t="str">
            <v>3.5.2</v>
          </cell>
        </row>
        <row r="339">
          <cell r="A339" t="str">
            <v>DR353 - Water Sports</v>
          </cell>
          <cell r="B339" t="str">
            <v>Income</v>
          </cell>
          <cell r="C339">
            <v>-25000</v>
          </cell>
          <cell r="D339" t="str">
            <v>3.5.2</v>
          </cell>
        </row>
        <row r="340">
          <cell r="A340" t="str">
            <v>DR353 - Water Sports</v>
          </cell>
          <cell r="B340" t="str">
            <v>Pay &amp; Expenditure</v>
          </cell>
          <cell r="C340">
            <v>74335</v>
          </cell>
          <cell r="D340" t="str">
            <v>3.5.2</v>
          </cell>
        </row>
        <row r="341">
          <cell r="A341" t="str">
            <v>DR360 - Duke Of Edinburgh</v>
          </cell>
          <cell r="B341" t="str">
            <v>Income</v>
          </cell>
          <cell r="C341">
            <v>-6308</v>
          </cell>
          <cell r="D341" t="str">
            <v>3.5.2</v>
          </cell>
        </row>
        <row r="342">
          <cell r="A342" t="str">
            <v>DR360 - Duke Of Edinburgh</v>
          </cell>
          <cell r="B342" t="str">
            <v>Pay &amp; Expenditure</v>
          </cell>
          <cell r="C342">
            <v>47698</v>
          </cell>
          <cell r="D342" t="str">
            <v>3.5.2</v>
          </cell>
        </row>
        <row r="343">
          <cell r="A343" t="str">
            <v>DR361 - Duke Of Edinburgh Expeditions</v>
          </cell>
          <cell r="B343" t="str">
            <v>Income</v>
          </cell>
          <cell r="C343">
            <v>-21163</v>
          </cell>
          <cell r="D343" t="str">
            <v>3.5.2</v>
          </cell>
        </row>
        <row r="344">
          <cell r="A344" t="str">
            <v>DR361 - Duke Of Edinburgh Expeditions</v>
          </cell>
          <cell r="B344" t="str">
            <v>Pay &amp; Expenditure</v>
          </cell>
          <cell r="C344">
            <v>21163</v>
          </cell>
          <cell r="D344" t="str">
            <v>3.5.2</v>
          </cell>
        </row>
        <row r="345">
          <cell r="A345" t="str">
            <v>DR362 - Ipswich Campstore</v>
          </cell>
          <cell r="B345" t="str">
            <v>Income</v>
          </cell>
          <cell r="C345">
            <v>-6000</v>
          </cell>
          <cell r="D345" t="str">
            <v>3.5.2</v>
          </cell>
        </row>
        <row r="346">
          <cell r="A346" t="str">
            <v>DR362 - Ipswich Campstore</v>
          </cell>
          <cell r="B346" t="str">
            <v>Pay &amp; Expenditure</v>
          </cell>
          <cell r="C346">
            <v>8548</v>
          </cell>
          <cell r="D346" t="str">
            <v>3.5.2</v>
          </cell>
        </row>
        <row r="347">
          <cell r="A347" t="str">
            <v>DR366 - Conts.To District Council Debt Charges</v>
          </cell>
          <cell r="B347" t="str">
            <v>Pay &amp; Expenditure</v>
          </cell>
          <cell r="C347">
            <v>5800</v>
          </cell>
          <cell r="D347" t="str">
            <v>3.5.2</v>
          </cell>
        </row>
        <row r="348">
          <cell r="A348" t="str">
            <v>DR370 - County YSS</v>
          </cell>
          <cell r="B348" t="str">
            <v>Pay &amp; Expenditure</v>
          </cell>
          <cell r="C348">
            <v>708815</v>
          </cell>
          <cell r="D348" t="str">
            <v>3.5.1</v>
          </cell>
        </row>
        <row r="349">
          <cell r="A349" t="str">
            <v>DR371 - YSS Information Support</v>
          </cell>
          <cell r="B349" t="str">
            <v>Pay &amp; Expenditure</v>
          </cell>
          <cell r="C349">
            <v>176704</v>
          </cell>
          <cell r="D349" t="str">
            <v>3.5.1</v>
          </cell>
        </row>
        <row r="350">
          <cell r="A350" t="str">
            <v>DR374 - Accreditation</v>
          </cell>
          <cell r="B350" t="str">
            <v>Pay &amp; Expenditure</v>
          </cell>
          <cell r="C350">
            <v>50160</v>
          </cell>
          <cell r="D350" t="str">
            <v>3.5.1</v>
          </cell>
        </row>
        <row r="351">
          <cell r="A351" t="str">
            <v>DR375 - ORE (Outdoor &amp; Residential Education) Projects</v>
          </cell>
          <cell r="B351" t="str">
            <v>Income</v>
          </cell>
          <cell r="C351">
            <v>-7500</v>
          </cell>
          <cell r="D351" t="str">
            <v>3.5.1</v>
          </cell>
        </row>
        <row r="352">
          <cell r="A352" t="str">
            <v>DR375 - ORE (Outdoor &amp; Residential Education) Projects</v>
          </cell>
          <cell r="B352" t="str">
            <v>Pay &amp; Expenditure</v>
          </cell>
          <cell r="C352">
            <v>7500</v>
          </cell>
          <cell r="D352" t="str">
            <v>3.5.1</v>
          </cell>
        </row>
        <row r="353">
          <cell r="A353" t="str">
            <v>DR451 - Eye Community Education Centre</v>
          </cell>
          <cell r="B353" t="str">
            <v>Pay &amp; Expenditure</v>
          </cell>
          <cell r="C353">
            <v>2002</v>
          </cell>
          <cell r="D353" t="str">
            <v>3.4.5</v>
          </cell>
        </row>
        <row r="354">
          <cell r="A354" t="str">
            <v>DR452 - Stradbroke Youth Centre</v>
          </cell>
          <cell r="B354" t="str">
            <v>Pay &amp; Expenditure</v>
          </cell>
          <cell r="C354">
            <v>4018</v>
          </cell>
          <cell r="D354" t="str">
            <v>3.4.5</v>
          </cell>
        </row>
        <row r="355">
          <cell r="A355" t="str">
            <v>DR453 - Debenham Youth Centre</v>
          </cell>
          <cell r="B355" t="str">
            <v>Income</v>
          </cell>
          <cell r="C355">
            <v>-50</v>
          </cell>
          <cell r="D355" t="str">
            <v>3.4.5</v>
          </cell>
        </row>
        <row r="356">
          <cell r="A356" t="str">
            <v>DR453 - Debenham Youth Centre</v>
          </cell>
          <cell r="B356" t="str">
            <v>Pay &amp; Expenditure</v>
          </cell>
          <cell r="C356">
            <v>4764</v>
          </cell>
          <cell r="D356" t="str">
            <v>3.4.5</v>
          </cell>
        </row>
        <row r="357">
          <cell r="A357" t="str">
            <v>DR454 - Framlingham Youth Centre</v>
          </cell>
          <cell r="B357" t="str">
            <v>Income</v>
          </cell>
          <cell r="C357">
            <v>-940</v>
          </cell>
          <cell r="D357" t="str">
            <v>3.4.5</v>
          </cell>
        </row>
        <row r="358">
          <cell r="A358" t="str">
            <v>DR454 - Framlingham Youth Centre</v>
          </cell>
          <cell r="B358" t="str">
            <v>Pay &amp; Expenditure</v>
          </cell>
          <cell r="C358">
            <v>5666</v>
          </cell>
          <cell r="D358" t="str">
            <v>3.4.5</v>
          </cell>
        </row>
        <row r="359">
          <cell r="A359" t="str">
            <v>DR455 - Boston Lodge Youth Centre</v>
          </cell>
          <cell r="B359" t="str">
            <v>Income</v>
          </cell>
          <cell r="C359">
            <v>-310</v>
          </cell>
          <cell r="D359" t="str">
            <v>3.4.5</v>
          </cell>
        </row>
        <row r="360">
          <cell r="A360" t="str">
            <v>DR455 - Boston Lodge Youth Centre</v>
          </cell>
          <cell r="B360" t="str">
            <v>Pay &amp; Expenditure</v>
          </cell>
          <cell r="C360">
            <v>3390</v>
          </cell>
          <cell r="D360" t="str">
            <v>3.4.5</v>
          </cell>
        </row>
        <row r="361">
          <cell r="A361" t="str">
            <v>DR456 - Colville House Youth Centre</v>
          </cell>
          <cell r="B361" t="str">
            <v>Income</v>
          </cell>
          <cell r="C361">
            <v>-1360</v>
          </cell>
          <cell r="D361" t="str">
            <v>3.4.5</v>
          </cell>
        </row>
        <row r="362">
          <cell r="A362" t="str">
            <v>DR456 - Colville House Youth Centre</v>
          </cell>
          <cell r="B362" t="str">
            <v>Pay &amp; Expenditure</v>
          </cell>
          <cell r="C362">
            <v>14598</v>
          </cell>
          <cell r="D362" t="str">
            <v>3.4.5</v>
          </cell>
        </row>
        <row r="363">
          <cell r="A363" t="str">
            <v>DR457 - Bungay Youth Centre</v>
          </cell>
          <cell r="B363" t="str">
            <v>Income</v>
          </cell>
          <cell r="C363">
            <v>-1500</v>
          </cell>
          <cell r="D363" t="str">
            <v>3.4.5</v>
          </cell>
        </row>
        <row r="364">
          <cell r="A364" t="str">
            <v>DR457 - Bungay Youth Centre</v>
          </cell>
          <cell r="B364" t="str">
            <v>Pay &amp; Expenditure</v>
          </cell>
          <cell r="C364">
            <v>11030</v>
          </cell>
          <cell r="D364" t="str">
            <v>3.4.5</v>
          </cell>
        </row>
        <row r="365">
          <cell r="A365" t="str">
            <v>DR458 - Morton Youth Centre</v>
          </cell>
          <cell r="B365" t="str">
            <v>Income</v>
          </cell>
          <cell r="C365">
            <v>-520</v>
          </cell>
          <cell r="D365" t="str">
            <v>3.4.5</v>
          </cell>
        </row>
        <row r="366">
          <cell r="A366" t="str">
            <v>DR458 - Morton Youth Centre</v>
          </cell>
          <cell r="B366" t="str">
            <v>Pay &amp; Expenditure</v>
          </cell>
          <cell r="C366">
            <v>3953</v>
          </cell>
          <cell r="D366" t="str">
            <v>3.4.5</v>
          </cell>
        </row>
        <row r="367">
          <cell r="A367" t="str">
            <v>DR459 - Reydon Youth Centre</v>
          </cell>
          <cell r="B367" t="str">
            <v>Income</v>
          </cell>
          <cell r="C367">
            <v>-940</v>
          </cell>
          <cell r="D367" t="str">
            <v>3.4.5</v>
          </cell>
        </row>
        <row r="368">
          <cell r="A368" t="str">
            <v>DR459 - Reydon Youth Centre</v>
          </cell>
          <cell r="B368" t="str">
            <v>Pay &amp; Expenditure</v>
          </cell>
          <cell r="C368">
            <v>6233</v>
          </cell>
          <cell r="D368" t="str">
            <v>3.4.5</v>
          </cell>
        </row>
        <row r="369">
          <cell r="A369" t="str">
            <v>DR460 - Beccles Youth Centre</v>
          </cell>
          <cell r="B369" t="str">
            <v>Pay &amp; Expenditure</v>
          </cell>
          <cell r="C369">
            <v>9013</v>
          </cell>
          <cell r="D369" t="str">
            <v>3.4.5</v>
          </cell>
        </row>
        <row r="370">
          <cell r="A370" t="str">
            <v>DR461 - Halesworth Youth Centre</v>
          </cell>
          <cell r="B370" t="str">
            <v>Income</v>
          </cell>
          <cell r="C370">
            <v>-160</v>
          </cell>
          <cell r="D370" t="str">
            <v>3.4.5</v>
          </cell>
        </row>
        <row r="371">
          <cell r="A371" t="str">
            <v>DR461 - Halesworth Youth Centre</v>
          </cell>
          <cell r="B371" t="str">
            <v>Pay &amp; Expenditure</v>
          </cell>
          <cell r="C371">
            <v>6437</v>
          </cell>
          <cell r="D371" t="str">
            <v>3.4.5</v>
          </cell>
        </row>
        <row r="372">
          <cell r="A372" t="str">
            <v>DR462 - Leiston Youth Centre</v>
          </cell>
          <cell r="B372" t="str">
            <v>Pay &amp; Expenditure</v>
          </cell>
          <cell r="C372">
            <v>2680</v>
          </cell>
          <cell r="D372" t="str">
            <v>3.4.5</v>
          </cell>
        </row>
        <row r="373">
          <cell r="A373" t="str">
            <v>DR463 - Saxmundham Youth Centre</v>
          </cell>
          <cell r="B373" t="str">
            <v>Income</v>
          </cell>
          <cell r="C373">
            <v>-160</v>
          </cell>
          <cell r="D373" t="str">
            <v>3.4.5</v>
          </cell>
        </row>
        <row r="374">
          <cell r="A374" t="str">
            <v>DR463 - Saxmundham Youth Centre</v>
          </cell>
          <cell r="B374" t="str">
            <v>Pay &amp; Expenditure</v>
          </cell>
          <cell r="C374">
            <v>1045</v>
          </cell>
          <cell r="D374" t="str">
            <v>3.4.5</v>
          </cell>
        </row>
        <row r="375">
          <cell r="A375" t="str">
            <v>DR464 - Benjamin Britten Community Wing</v>
          </cell>
          <cell r="B375" t="str">
            <v>Pay &amp; Expenditure</v>
          </cell>
          <cell r="C375">
            <v>300</v>
          </cell>
          <cell r="D375" t="str">
            <v>3.4.5</v>
          </cell>
        </row>
        <row r="376">
          <cell r="A376" t="str">
            <v>DR465 - Metro / IS Centre</v>
          </cell>
          <cell r="B376" t="str">
            <v>Income</v>
          </cell>
          <cell r="C376">
            <v>-70</v>
          </cell>
          <cell r="D376" t="str">
            <v>3.4.5</v>
          </cell>
        </row>
        <row r="377">
          <cell r="A377" t="str">
            <v>DR465 - Metro / IS Centre</v>
          </cell>
          <cell r="B377" t="str">
            <v>Pay &amp; Expenditure</v>
          </cell>
          <cell r="C377">
            <v>950</v>
          </cell>
          <cell r="D377" t="str">
            <v>3.4.5</v>
          </cell>
        </row>
        <row r="378">
          <cell r="A378" t="str">
            <v>DR501 - Stone Lodge Youth Club</v>
          </cell>
          <cell r="B378" t="str">
            <v>Income</v>
          </cell>
          <cell r="C378">
            <v>-14140</v>
          </cell>
          <cell r="D378" t="str">
            <v>3.4.5</v>
          </cell>
        </row>
        <row r="379">
          <cell r="A379" t="str">
            <v>DR501 - Stone Lodge Youth Club</v>
          </cell>
          <cell r="B379" t="str">
            <v>Pay &amp; Expenditure</v>
          </cell>
          <cell r="C379">
            <v>35410</v>
          </cell>
          <cell r="D379" t="str">
            <v>3.4.5</v>
          </cell>
        </row>
        <row r="380">
          <cell r="A380" t="str">
            <v>DR503 - East Bergholt Youth Club</v>
          </cell>
          <cell r="B380" t="str">
            <v>Income</v>
          </cell>
          <cell r="C380">
            <v>-2910</v>
          </cell>
          <cell r="D380" t="str">
            <v>3.4.5</v>
          </cell>
        </row>
        <row r="381">
          <cell r="A381" t="str">
            <v>DR503 - East Bergholt Youth Club</v>
          </cell>
          <cell r="B381" t="str">
            <v>Pay &amp; Expenditure</v>
          </cell>
          <cell r="C381">
            <v>9985</v>
          </cell>
          <cell r="D381" t="str">
            <v>3.4.5</v>
          </cell>
        </row>
        <row r="382">
          <cell r="A382" t="str">
            <v>DR504 - Holbrook Community Education Office</v>
          </cell>
          <cell r="B382" t="str">
            <v>Pay &amp; Expenditure</v>
          </cell>
          <cell r="C382">
            <v>6610</v>
          </cell>
          <cell r="D382" t="str">
            <v>3.4.5</v>
          </cell>
        </row>
        <row r="383">
          <cell r="A383" t="str">
            <v>DR508 - Castle Hill Community Centre</v>
          </cell>
          <cell r="B383" t="str">
            <v>Income</v>
          </cell>
          <cell r="C383">
            <v>-12840</v>
          </cell>
          <cell r="D383" t="str">
            <v>3.4.5</v>
          </cell>
        </row>
        <row r="384">
          <cell r="A384" t="str">
            <v>DR508 - Castle Hill Community Centre</v>
          </cell>
          <cell r="B384" t="str">
            <v>Pay &amp; Expenditure</v>
          </cell>
          <cell r="C384">
            <v>48873</v>
          </cell>
          <cell r="D384" t="str">
            <v>3.4.5</v>
          </cell>
        </row>
        <row r="385">
          <cell r="A385" t="str">
            <v>DR509 - Curriers Lane Community Education Centre</v>
          </cell>
          <cell r="B385" t="str">
            <v>Income</v>
          </cell>
          <cell r="C385">
            <v>-1460</v>
          </cell>
          <cell r="D385" t="str">
            <v>3.4.5</v>
          </cell>
        </row>
        <row r="386">
          <cell r="A386" t="str">
            <v>DR509 - Curriers Lane Community Education Centre</v>
          </cell>
          <cell r="B386" t="str">
            <v>Pay &amp; Expenditure</v>
          </cell>
          <cell r="C386">
            <v>15400</v>
          </cell>
          <cell r="D386" t="str">
            <v>3.4.5</v>
          </cell>
        </row>
        <row r="387">
          <cell r="A387" t="str">
            <v>DR510 - Murrayside Centre</v>
          </cell>
          <cell r="B387" t="str">
            <v>Income</v>
          </cell>
          <cell r="C387">
            <v>-23510</v>
          </cell>
          <cell r="D387" t="str">
            <v>3.4.5</v>
          </cell>
        </row>
        <row r="388">
          <cell r="A388" t="str">
            <v>DR510 - Murrayside Centre</v>
          </cell>
          <cell r="B388" t="str">
            <v>Pay &amp; Expenditure</v>
          </cell>
          <cell r="C388">
            <v>53070</v>
          </cell>
          <cell r="D388" t="str">
            <v>3.4.5</v>
          </cell>
        </row>
        <row r="389">
          <cell r="A389" t="str">
            <v>DR511 - Felixstowe Community Education Centre</v>
          </cell>
          <cell r="B389" t="str">
            <v>Income</v>
          </cell>
          <cell r="C389">
            <v>-3520</v>
          </cell>
          <cell r="D389" t="str">
            <v>3.4.5</v>
          </cell>
        </row>
        <row r="390">
          <cell r="A390" t="str">
            <v>DR511 - Felixstowe Community Education Centre</v>
          </cell>
          <cell r="B390" t="str">
            <v>Pay &amp; Expenditure</v>
          </cell>
          <cell r="C390">
            <v>14180</v>
          </cell>
          <cell r="D390" t="str">
            <v>3.4.5</v>
          </cell>
        </row>
        <row r="391">
          <cell r="A391" t="str">
            <v>DR512 - Kesgrave Youth Club</v>
          </cell>
          <cell r="B391" t="str">
            <v>Income</v>
          </cell>
          <cell r="C391">
            <v>-310</v>
          </cell>
          <cell r="D391" t="str">
            <v>3.4.5</v>
          </cell>
        </row>
        <row r="392">
          <cell r="A392" t="str">
            <v>DR512 - Kesgrave Youth Club</v>
          </cell>
          <cell r="B392" t="str">
            <v>Pay &amp; Expenditure</v>
          </cell>
          <cell r="C392">
            <v>6051</v>
          </cell>
          <cell r="D392" t="str">
            <v>3.4.5</v>
          </cell>
        </row>
        <row r="393">
          <cell r="A393" t="str">
            <v>DR513 - Woodbridge Youth Club</v>
          </cell>
          <cell r="B393" t="str">
            <v>Income</v>
          </cell>
          <cell r="C393">
            <v>-1040</v>
          </cell>
          <cell r="D393" t="str">
            <v>3.4.5</v>
          </cell>
        </row>
        <row r="394">
          <cell r="A394" t="str">
            <v>DR513 - Woodbridge Youth Club</v>
          </cell>
          <cell r="B394" t="str">
            <v>Pay &amp; Expenditure</v>
          </cell>
          <cell r="C394">
            <v>3560</v>
          </cell>
          <cell r="D394" t="str">
            <v>3.4.5</v>
          </cell>
        </row>
        <row r="395">
          <cell r="A395" t="str">
            <v>DR551 - Haverhill Community Education Centre</v>
          </cell>
          <cell r="B395" t="str">
            <v>Income</v>
          </cell>
          <cell r="C395">
            <v>-3000</v>
          </cell>
          <cell r="D395" t="str">
            <v>3.4.5</v>
          </cell>
        </row>
        <row r="396">
          <cell r="A396" t="str">
            <v>DR551 - Haverhill Community Education Centre</v>
          </cell>
          <cell r="B396" t="str">
            <v>Pay &amp; Expenditure</v>
          </cell>
          <cell r="C396">
            <v>10770</v>
          </cell>
          <cell r="D396" t="str">
            <v>3.4.5</v>
          </cell>
        </row>
        <row r="397">
          <cell r="A397" t="str">
            <v>DR552 - Mildenhall Community Education Centre</v>
          </cell>
          <cell r="B397" t="str">
            <v>Pay &amp; Expenditure</v>
          </cell>
          <cell r="C397">
            <v>7100</v>
          </cell>
          <cell r="D397" t="str">
            <v>3.4.5</v>
          </cell>
        </row>
        <row r="398">
          <cell r="A398" t="str">
            <v>DR555 - Newmarket Youth Centre</v>
          </cell>
          <cell r="B398" t="str">
            <v>Pay &amp; Expenditure</v>
          </cell>
          <cell r="C398">
            <v>2000</v>
          </cell>
          <cell r="D398" t="str">
            <v>3.4.5</v>
          </cell>
        </row>
        <row r="399">
          <cell r="A399" t="str">
            <v>DR558 - Gt Cornard Community Education Centre</v>
          </cell>
          <cell r="B399" t="str">
            <v>Income</v>
          </cell>
          <cell r="C399">
            <v>-450</v>
          </cell>
          <cell r="D399" t="str">
            <v>3.4.5</v>
          </cell>
        </row>
        <row r="400">
          <cell r="A400" t="str">
            <v>DR558 - Gt Cornard Community Education Centre</v>
          </cell>
          <cell r="B400" t="str">
            <v>Pay &amp; Expenditure</v>
          </cell>
          <cell r="C400">
            <v>14190</v>
          </cell>
          <cell r="D400" t="str">
            <v>3.4.5</v>
          </cell>
        </row>
        <row r="401">
          <cell r="A401" t="str">
            <v>DR559 - Insomnia Youth Centre</v>
          </cell>
          <cell r="B401" t="str">
            <v>Pay &amp; Expenditure</v>
          </cell>
          <cell r="C401">
            <v>10760</v>
          </cell>
          <cell r="D401" t="str">
            <v>3.4.5</v>
          </cell>
        </row>
        <row r="402">
          <cell r="A402" t="str">
            <v>DR562 - Stowmarket Community Education Centre</v>
          </cell>
          <cell r="B402" t="str">
            <v>Pay &amp; Expenditure</v>
          </cell>
          <cell r="C402">
            <v>10024</v>
          </cell>
          <cell r="D402" t="str">
            <v>3.4.5</v>
          </cell>
        </row>
        <row r="403">
          <cell r="A403" t="str">
            <v>DR563 - Needham Market Youth Centre</v>
          </cell>
          <cell r="B403" t="str">
            <v>Pay &amp; Expenditure</v>
          </cell>
          <cell r="C403">
            <v>9179</v>
          </cell>
          <cell r="D403" t="str">
            <v>3.4.5</v>
          </cell>
        </row>
        <row r="404">
          <cell r="A404" t="str">
            <v>DR609 - Haverhill Sport Centre</v>
          </cell>
          <cell r="B404" t="str">
            <v>Pay &amp; Expenditure</v>
          </cell>
          <cell r="C404">
            <v>1000</v>
          </cell>
          <cell r="D404" t="str">
            <v>3.4.5</v>
          </cell>
        </row>
        <row r="405">
          <cell r="A405" t="str">
            <v>DR705 - Moving On</v>
          </cell>
          <cell r="B405" t="str">
            <v>Income</v>
          </cell>
          <cell r="C405">
            <v>-3500</v>
          </cell>
          <cell r="D405" t="str">
            <v>3.4.5</v>
          </cell>
        </row>
        <row r="406">
          <cell r="A406" t="str">
            <v>DR705 - Moving On</v>
          </cell>
          <cell r="B406" t="str">
            <v>Pay &amp; Expenditure</v>
          </cell>
          <cell r="C406">
            <v>3517</v>
          </cell>
          <cell r="D406" t="str">
            <v>3.4.5</v>
          </cell>
        </row>
        <row r="407">
          <cell r="A407" t="str">
            <v>DR711 - Holbrook Classes</v>
          </cell>
          <cell r="B407" t="str">
            <v>Income</v>
          </cell>
          <cell r="C407">
            <v>-12500</v>
          </cell>
          <cell r="D407" t="str">
            <v>3.4.5</v>
          </cell>
        </row>
        <row r="408">
          <cell r="A408" t="str">
            <v>DR711 - Holbrook Classes</v>
          </cell>
          <cell r="B408" t="str">
            <v>Pay &amp; Expenditure</v>
          </cell>
          <cell r="C408">
            <v>8540</v>
          </cell>
          <cell r="D408" t="str">
            <v>3.4.5</v>
          </cell>
        </row>
        <row r="409">
          <cell r="A409" t="str">
            <v>DS001 - Youth Offending Team : HQ</v>
          </cell>
          <cell r="B409" t="str">
            <v>Income</v>
          </cell>
          <cell r="C409">
            <v>-1679352</v>
          </cell>
          <cell r="D409" t="str">
            <v>3.6.1</v>
          </cell>
        </row>
        <row r="410">
          <cell r="A410" t="str">
            <v>DS001 - Youth Offending Team : HQ</v>
          </cell>
          <cell r="B410" t="str">
            <v>Pay &amp; Expenditure</v>
          </cell>
          <cell r="C410">
            <v>1006211</v>
          </cell>
          <cell r="D410" t="str">
            <v>3.6.1</v>
          </cell>
        </row>
        <row r="411">
          <cell r="A411" t="str">
            <v>DS003 - West &amp; Central</v>
          </cell>
          <cell r="B411" t="str">
            <v>Pay &amp; Expenditure</v>
          </cell>
          <cell r="C411">
            <v>510510</v>
          </cell>
          <cell r="D411" t="str">
            <v>3.6.1</v>
          </cell>
        </row>
        <row r="412">
          <cell r="A412" t="str">
            <v>DS004 - Lowestoft/Waveney</v>
          </cell>
          <cell r="B412" t="str">
            <v>Pay &amp; Expenditure</v>
          </cell>
          <cell r="C412">
            <v>523553</v>
          </cell>
          <cell r="D412" t="str">
            <v>3.6.1</v>
          </cell>
        </row>
        <row r="413">
          <cell r="A413" t="str">
            <v>DS006 - Suffolk SAB Service</v>
          </cell>
          <cell r="B413" t="str">
            <v>Income</v>
          </cell>
          <cell r="C413">
            <v>-42460</v>
          </cell>
          <cell r="D413" t="str">
            <v>3.6.1</v>
          </cell>
        </row>
        <row r="414">
          <cell r="A414" t="str">
            <v>DS006 - Suffolk SAB Service</v>
          </cell>
          <cell r="B414" t="str">
            <v>Pay &amp; Expenditure</v>
          </cell>
          <cell r="C414">
            <v>66793</v>
          </cell>
          <cell r="D414" t="str">
            <v>3.6.1</v>
          </cell>
        </row>
        <row r="415">
          <cell r="A415" t="str">
            <v>DS008 - Ipswich North/East &amp; Coastal</v>
          </cell>
          <cell r="B415" t="str">
            <v>Pay &amp; Expenditure</v>
          </cell>
          <cell r="C415">
            <v>483245</v>
          </cell>
          <cell r="D415" t="str">
            <v>3.6.1</v>
          </cell>
        </row>
        <row r="416">
          <cell r="A416" t="str">
            <v>DS009 - Ipswich South/West &amp; South</v>
          </cell>
          <cell r="B416" t="str">
            <v>Pay &amp; Expenditure</v>
          </cell>
          <cell r="C416">
            <v>466958</v>
          </cell>
          <cell r="D416" t="str">
            <v>3.6.1</v>
          </cell>
        </row>
        <row r="417">
          <cell r="A417" t="str">
            <v>DS010 - Prevention</v>
          </cell>
          <cell r="B417" t="str">
            <v>Pay &amp; Expenditure</v>
          </cell>
          <cell r="C417">
            <v>282164</v>
          </cell>
          <cell r="D417" t="str">
            <v>3.6.1</v>
          </cell>
        </row>
        <row r="418">
          <cell r="A418" t="str">
            <v>DS011 - Warren Hill secondees</v>
          </cell>
          <cell r="B418" t="str">
            <v>Income</v>
          </cell>
          <cell r="C418">
            <v>-125817</v>
          </cell>
          <cell r="D418" t="str">
            <v>3.6.1</v>
          </cell>
        </row>
        <row r="419">
          <cell r="A419" t="str">
            <v>DS011 - Warren Hill secondees</v>
          </cell>
          <cell r="B419" t="str">
            <v>Pay &amp; Expenditure</v>
          </cell>
          <cell r="C419">
            <v>125817</v>
          </cell>
          <cell r="D419" t="str">
            <v>3.6.1</v>
          </cell>
        </row>
        <row r="420">
          <cell r="A420" t="str">
            <v>DS012 - Aiming High</v>
          </cell>
          <cell r="B420" t="str">
            <v>Pay &amp; Expenditure</v>
          </cell>
          <cell r="C420">
            <v>25585</v>
          </cell>
          <cell r="D420" t="str">
            <v>3.6.1</v>
          </cell>
        </row>
        <row r="421">
          <cell r="A421" t="str">
            <v>DV001 - Home To College Transport</v>
          </cell>
          <cell r="B421" t="str">
            <v>Pay &amp; Expenditure</v>
          </cell>
          <cell r="C421">
            <v>1148850</v>
          </cell>
          <cell r="D421" t="str">
            <v>2.1.5</v>
          </cell>
        </row>
        <row r="422">
          <cell r="A422" t="str">
            <v>DV002 - Home To School Transport</v>
          </cell>
          <cell r="B422" t="str">
            <v>Pay &amp; Expenditure</v>
          </cell>
          <cell r="C422">
            <v>11677163</v>
          </cell>
          <cell r="D422" t="str">
            <v>2.1.5</v>
          </cell>
        </row>
        <row r="423">
          <cell r="A423" t="str">
            <v>DV004 - SEN Home to School Transport</v>
          </cell>
          <cell r="B423" t="str">
            <v>Pay &amp; Expenditure</v>
          </cell>
          <cell r="C423">
            <v>5815498</v>
          </cell>
          <cell r="D423" t="str">
            <v>2.1.4</v>
          </cell>
        </row>
        <row r="424">
          <cell r="A424" t="str">
            <v>DV005 - SEN Home to School Transport</v>
          </cell>
          <cell r="B424" t="str">
            <v>Pay &amp; Expenditure</v>
          </cell>
          <cell r="C424">
            <v>130000</v>
          </cell>
          <cell r="D424" t="str">
            <v>2.1.4</v>
          </cell>
        </row>
        <row r="425">
          <cell r="A425" t="str">
            <v>DX002 - Academy Development</v>
          </cell>
          <cell r="B425" t="str">
            <v>Pay &amp; Expenditure</v>
          </cell>
          <cell r="C425">
            <v>240396</v>
          </cell>
          <cell r="D425" t="str">
            <v>2.0.5</v>
          </cell>
        </row>
        <row r="426">
          <cell r="A426" t="str">
            <v>DY002 - Admissions Appeal Panel</v>
          </cell>
          <cell r="B426" t="str">
            <v>Pay &amp; Expenditure</v>
          </cell>
          <cell r="C426">
            <v>35008</v>
          </cell>
          <cell r="D426" t="str">
            <v>2.1.6</v>
          </cell>
        </row>
        <row r="427">
          <cell r="A427" t="str">
            <v>DY004 - Data Security and Quality</v>
          </cell>
          <cell r="B427" t="str">
            <v>Pay &amp; Expenditure</v>
          </cell>
          <cell r="C427">
            <v>188612</v>
          </cell>
          <cell r="D427" t="str">
            <v>2.0.6</v>
          </cell>
        </row>
        <row r="428">
          <cell r="A428" t="str">
            <v>GC700 - Northgate Arts Centre</v>
          </cell>
          <cell r="B428" t="str">
            <v>Income</v>
          </cell>
          <cell r="C428">
            <v>-30160</v>
          </cell>
          <cell r="D428" t="str">
            <v>2.0.2</v>
          </cell>
        </row>
        <row r="429">
          <cell r="A429" t="str">
            <v>GC700 - Northgate Arts Centre</v>
          </cell>
          <cell r="B429" t="str">
            <v>Pay &amp; Expenditure</v>
          </cell>
          <cell r="C429">
            <v>149575</v>
          </cell>
          <cell r="D429" t="str">
            <v>2.0.2</v>
          </cell>
        </row>
        <row r="430">
          <cell r="A430" t="str">
            <v>GC702 - Music</v>
          </cell>
          <cell r="B430" t="str">
            <v>Income</v>
          </cell>
          <cell r="C430">
            <v>-1446750</v>
          </cell>
          <cell r="D430" t="str">
            <v>2.0.2</v>
          </cell>
        </row>
        <row r="431">
          <cell r="A431" t="str">
            <v>GC702 - Music</v>
          </cell>
          <cell r="B431" t="str">
            <v>Pay &amp; Expenditure</v>
          </cell>
          <cell r="C431">
            <v>2420296</v>
          </cell>
          <cell r="D431" t="str">
            <v>2.0.2</v>
          </cell>
        </row>
        <row r="432">
          <cell r="A432" t="str">
            <v>GC709 - Aldeburgh Foundation</v>
          </cell>
          <cell r="B432" t="str">
            <v>Pay &amp; Expenditure</v>
          </cell>
          <cell r="C432">
            <v>13130</v>
          </cell>
          <cell r="D432" t="str">
            <v>2.0.2</v>
          </cell>
        </row>
        <row r="433">
          <cell r="A433" t="str">
            <v>GC726 - Paul's Road Centre</v>
          </cell>
          <cell r="B433" t="str">
            <v>Pay &amp; Expenditure</v>
          </cell>
          <cell r="C433">
            <v>53714</v>
          </cell>
          <cell r="D433" t="str">
            <v>2.0.4</v>
          </cell>
        </row>
        <row r="434">
          <cell r="A434" t="str">
            <v>GC728 - PSHE CPD SRE Certification</v>
          </cell>
          <cell r="B434" t="str">
            <v>Income</v>
          </cell>
          <cell r="C434">
            <v>-80030</v>
          </cell>
          <cell r="D434" t="str">
            <v>2.0.4</v>
          </cell>
        </row>
        <row r="435">
          <cell r="A435" t="str">
            <v>GC728 - PSHE CPD SRE Certification</v>
          </cell>
          <cell r="B435" t="str">
            <v>Pay &amp; Expenditure</v>
          </cell>
          <cell r="C435">
            <v>80030</v>
          </cell>
          <cell r="D435" t="str">
            <v>2.0.4</v>
          </cell>
        </row>
        <row r="436">
          <cell r="A436" t="str">
            <v>GC731 - LIS Staffing (Purple)</v>
          </cell>
          <cell r="B436" t="str">
            <v>Pay &amp; Expenditure</v>
          </cell>
          <cell r="C436">
            <v>265167</v>
          </cell>
          <cell r="D436" t="str">
            <v>2.0.4</v>
          </cell>
        </row>
        <row r="437">
          <cell r="A437" t="str">
            <v>GC732 - LIS Staffing (Blue)</v>
          </cell>
          <cell r="B437" t="str">
            <v>Pay &amp; Expenditure</v>
          </cell>
          <cell r="C437">
            <v>752538</v>
          </cell>
          <cell r="D437" t="str">
            <v>2.0.4</v>
          </cell>
        </row>
        <row r="438">
          <cell r="A438" t="str">
            <v>GC733 - LIS Staffing (Yellow)</v>
          </cell>
          <cell r="B438" t="str">
            <v>Pay &amp; Expenditure</v>
          </cell>
          <cell r="C438">
            <v>1206104</v>
          </cell>
          <cell r="D438" t="str">
            <v>2.0.4</v>
          </cell>
        </row>
        <row r="439">
          <cell r="A439" t="str">
            <v>GC734 - LIS Staffing (Pink)</v>
          </cell>
          <cell r="B439" t="str">
            <v>Pay &amp; Expenditure</v>
          </cell>
          <cell r="C439">
            <v>773102</v>
          </cell>
          <cell r="D439" t="str">
            <v>2.0.4</v>
          </cell>
        </row>
        <row r="440">
          <cell r="A440" t="str">
            <v>GC735 - LIS Staffing (Business Support)</v>
          </cell>
          <cell r="B440" t="str">
            <v>Pay &amp; Expenditure</v>
          </cell>
          <cell r="C440">
            <v>639064</v>
          </cell>
          <cell r="D440" t="str">
            <v>2.0.4</v>
          </cell>
        </row>
        <row r="441">
          <cell r="A441" t="str">
            <v>GC736 - Independent Advisors</v>
          </cell>
          <cell r="B441" t="str">
            <v>Pay &amp; Expenditure</v>
          </cell>
          <cell r="C441">
            <v>100000</v>
          </cell>
          <cell r="D441" t="str">
            <v>2.0.4</v>
          </cell>
        </row>
        <row r="442">
          <cell r="A442" t="str">
            <v>GC741 - LIS Staff CPD</v>
          </cell>
          <cell r="B442" t="str">
            <v>Pay &amp; Expenditure</v>
          </cell>
          <cell r="C442">
            <v>40000</v>
          </cell>
          <cell r="D442" t="str">
            <v>2.0.4</v>
          </cell>
        </row>
        <row r="443">
          <cell r="A443" t="str">
            <v>GC742 - LIS Staff PD Day Expenditure</v>
          </cell>
          <cell r="B443" t="str">
            <v>Pay &amp; Expenditure</v>
          </cell>
          <cell r="C443">
            <v>15000</v>
          </cell>
          <cell r="D443" t="str">
            <v>2.0.4</v>
          </cell>
        </row>
        <row r="444">
          <cell r="A444" t="str">
            <v>GC743 - ICT &amp; Licences</v>
          </cell>
          <cell r="B444" t="str">
            <v>Pay &amp; Expenditure</v>
          </cell>
          <cell r="C444">
            <v>50000</v>
          </cell>
          <cell r="D444" t="str">
            <v>2.0.4</v>
          </cell>
        </row>
        <row r="445">
          <cell r="A445" t="str">
            <v>GC744 - Off-Site Storage</v>
          </cell>
          <cell r="B445" t="str">
            <v>Pay &amp; Expenditure</v>
          </cell>
          <cell r="C445">
            <v>13000</v>
          </cell>
          <cell r="D445" t="str">
            <v>2.0.4</v>
          </cell>
        </row>
        <row r="446">
          <cell r="A446" t="str">
            <v>GC747 - Licences &amp; Membership Benefits</v>
          </cell>
          <cell r="B446" t="str">
            <v>Pay &amp; Expenditure</v>
          </cell>
          <cell r="C446">
            <v>55000</v>
          </cell>
          <cell r="D446" t="str">
            <v>2.0.4</v>
          </cell>
        </row>
        <row r="447">
          <cell r="A447" t="str">
            <v>GC748 - Publications</v>
          </cell>
          <cell r="B447" t="str">
            <v>Pay &amp; Expenditure</v>
          </cell>
          <cell r="C447">
            <v>17335</v>
          </cell>
          <cell r="D447" t="str">
            <v>2.0.4</v>
          </cell>
        </row>
        <row r="448">
          <cell r="A448" t="str">
            <v>GC751 - County Sports</v>
          </cell>
          <cell r="B448" t="str">
            <v>Pay &amp; Expenditure</v>
          </cell>
          <cell r="C448">
            <v>44120</v>
          </cell>
          <cell r="D448" t="str">
            <v>2.0.4</v>
          </cell>
        </row>
        <row r="449">
          <cell r="A449" t="str">
            <v>GC756 - Leading Practitioners</v>
          </cell>
          <cell r="B449" t="str">
            <v>Pay &amp; Expenditure</v>
          </cell>
          <cell r="C449">
            <v>20000</v>
          </cell>
          <cell r="D449" t="str">
            <v>2.0.4</v>
          </cell>
        </row>
        <row r="450">
          <cell r="A450" t="str">
            <v>GC757 - (402) Summer School for Gifted</v>
          </cell>
          <cell r="B450" t="str">
            <v>Pay &amp; Expenditure</v>
          </cell>
          <cell r="C450">
            <v>62305</v>
          </cell>
          <cell r="D450" t="str">
            <v>2.0.4</v>
          </cell>
        </row>
        <row r="451">
          <cell r="A451" t="str">
            <v>GC801 - 14-19 Development Plan</v>
          </cell>
          <cell r="B451" t="str">
            <v>Pay &amp; Expenditure</v>
          </cell>
          <cell r="C451">
            <v>0</v>
          </cell>
          <cell r="D451" t="str">
            <v>2.0.4</v>
          </cell>
        </row>
        <row r="452">
          <cell r="A452" t="str">
            <v>GC803 - Foundation Learning</v>
          </cell>
          <cell r="B452" t="str">
            <v>Pay &amp; Expenditure</v>
          </cell>
          <cell r="C452">
            <v>200000</v>
          </cell>
          <cell r="D452" t="str">
            <v>2.0.4</v>
          </cell>
        </row>
        <row r="453">
          <cell r="A453" t="str">
            <v>GC805 - Machinery of Government (14-19 Transfer)</v>
          </cell>
          <cell r="B453" t="str">
            <v>Income</v>
          </cell>
          <cell r="C453">
            <v>-12615</v>
          </cell>
          <cell r="D453" t="str">
            <v>2.0.4</v>
          </cell>
        </row>
        <row r="454">
          <cell r="A454" t="str">
            <v>GC805 - Machinery of Government (14-19 Transfer)</v>
          </cell>
          <cell r="B454" t="str">
            <v>Pay &amp; Expenditure</v>
          </cell>
          <cell r="C454">
            <v>351811</v>
          </cell>
          <cell r="D454" t="str">
            <v>2.0.4</v>
          </cell>
        </row>
        <row r="455">
          <cell r="A455" t="str">
            <v>GC807 - Operational</v>
          </cell>
          <cell r="B455" t="str">
            <v>Pay &amp; Expenditure</v>
          </cell>
          <cell r="C455">
            <v>98354</v>
          </cell>
          <cell r="D455" t="str">
            <v>2.0.4</v>
          </cell>
        </row>
        <row r="456">
          <cell r="A456" t="str">
            <v>GC808 - EIG KS4 &amp; NEET</v>
          </cell>
          <cell r="B456" t="str">
            <v>Pay &amp; Expenditure</v>
          </cell>
          <cell r="C456">
            <v>200000</v>
          </cell>
          <cell r="D456" t="str">
            <v>2.0.4</v>
          </cell>
        </row>
        <row r="457">
          <cell r="A457" t="str">
            <v>GC816 - Suffolk Governors Forum</v>
          </cell>
          <cell r="B457" t="str">
            <v>Income</v>
          </cell>
          <cell r="C457">
            <v>-9100</v>
          </cell>
          <cell r="D457" t="str">
            <v>2.0.4</v>
          </cell>
        </row>
        <row r="458">
          <cell r="A458" t="str">
            <v>GC816 - Suffolk Governors Forum</v>
          </cell>
          <cell r="B458" t="str">
            <v>Pay &amp; Expenditure</v>
          </cell>
          <cell r="C458">
            <v>9070</v>
          </cell>
          <cell r="D458" t="str">
            <v>2.0.4</v>
          </cell>
        </row>
        <row r="459">
          <cell r="A459" t="str">
            <v>GC817 - Pupil Discipline Committee</v>
          </cell>
          <cell r="B459" t="str">
            <v>Income</v>
          </cell>
          <cell r="C459">
            <v>-44102</v>
          </cell>
          <cell r="D459" t="str">
            <v>2.0.4</v>
          </cell>
        </row>
        <row r="460">
          <cell r="A460" t="str">
            <v>GC817 - Pupil Discipline Committee</v>
          </cell>
          <cell r="B460" t="str">
            <v>Pay &amp; Expenditure</v>
          </cell>
          <cell r="C460">
            <v>21834</v>
          </cell>
          <cell r="D460" t="str">
            <v>2.0.4</v>
          </cell>
        </row>
        <row r="461">
          <cell r="A461" t="str">
            <v>GC818 - Governor Clerking Service</v>
          </cell>
          <cell r="B461" t="str">
            <v>Income</v>
          </cell>
          <cell r="C461">
            <v>-195250</v>
          </cell>
          <cell r="D461" t="str">
            <v>2.0.4</v>
          </cell>
        </row>
        <row r="462">
          <cell r="A462" t="str">
            <v>GC818 - Governor Clerking Service</v>
          </cell>
          <cell r="B462" t="str">
            <v>Pay &amp; Expenditure</v>
          </cell>
          <cell r="C462">
            <v>257825</v>
          </cell>
          <cell r="D462" t="str">
            <v>2.0.4</v>
          </cell>
        </row>
        <row r="463">
          <cell r="A463" t="str">
            <v>GC819 - Governor Training</v>
          </cell>
          <cell r="B463" t="str">
            <v>Income</v>
          </cell>
          <cell r="C463">
            <v>-214564</v>
          </cell>
          <cell r="D463" t="str">
            <v>2.0.4</v>
          </cell>
        </row>
        <row r="464">
          <cell r="A464" t="str">
            <v>GC819 - Governor Training</v>
          </cell>
          <cell r="B464" t="str">
            <v>Pay &amp; Expenditure</v>
          </cell>
          <cell r="C464">
            <v>240478</v>
          </cell>
          <cell r="D464" t="str">
            <v>2.0.4</v>
          </cell>
        </row>
        <row r="465">
          <cell r="A465" t="str">
            <v>GC836 - EMEA</v>
          </cell>
          <cell r="B465" t="str">
            <v>Income</v>
          </cell>
          <cell r="C465">
            <v>-3500</v>
          </cell>
          <cell r="D465" t="str">
            <v>2.0.4</v>
          </cell>
        </row>
        <row r="466">
          <cell r="A466" t="str">
            <v>GC836 - EMEA</v>
          </cell>
          <cell r="B466" t="str">
            <v>Pay &amp; Expenditure</v>
          </cell>
          <cell r="C466">
            <v>224785</v>
          </cell>
          <cell r="D466" t="str">
            <v>2.0.4</v>
          </cell>
        </row>
        <row r="467">
          <cell r="A467" t="str">
            <v>GC845 - Suffolk Children's University</v>
          </cell>
          <cell r="B467" t="str">
            <v>Income</v>
          </cell>
          <cell r="C467">
            <v>-37650</v>
          </cell>
          <cell r="D467" t="str">
            <v>2.0.4</v>
          </cell>
        </row>
        <row r="468">
          <cell r="A468" t="str">
            <v>GC845 - Suffolk Children's University</v>
          </cell>
          <cell r="B468" t="str">
            <v>Pay &amp; Expenditure</v>
          </cell>
          <cell r="C468">
            <v>37650</v>
          </cell>
          <cell r="D468" t="str">
            <v>2.0.4</v>
          </cell>
        </row>
        <row r="469">
          <cell r="A469" t="str">
            <v>GC860 - Primary SCITT</v>
          </cell>
          <cell r="B469" t="str">
            <v>Income</v>
          </cell>
          <cell r="C469">
            <v>-534000</v>
          </cell>
          <cell r="D469" t="str">
            <v>2.0.4</v>
          </cell>
        </row>
        <row r="470">
          <cell r="A470" t="str">
            <v>GC860 - Primary SCITT</v>
          </cell>
          <cell r="B470" t="str">
            <v>Pay &amp; Expenditure</v>
          </cell>
          <cell r="C470">
            <v>543000</v>
          </cell>
          <cell r="D470" t="str">
            <v>2.0.4</v>
          </cell>
        </row>
        <row r="471">
          <cell r="A471" t="str">
            <v>GC861 - Secondary SCITT</v>
          </cell>
          <cell r="B471" t="str">
            <v>Income</v>
          </cell>
          <cell r="C471">
            <v>-309000</v>
          </cell>
          <cell r="D471" t="str">
            <v>2.0.4</v>
          </cell>
        </row>
        <row r="472">
          <cell r="A472" t="str">
            <v>GC861 - Secondary SCITT</v>
          </cell>
          <cell r="B472" t="str">
            <v>Pay &amp; Expenditure</v>
          </cell>
          <cell r="C472">
            <v>319000</v>
          </cell>
          <cell r="D472" t="str">
            <v>2.0.4</v>
          </cell>
        </row>
        <row r="473">
          <cell r="A473" t="str">
            <v>GC862 - Graduate &amp; Registered Teacher</v>
          </cell>
          <cell r="B473" t="str">
            <v>Income</v>
          </cell>
          <cell r="C473">
            <v>-1536000</v>
          </cell>
          <cell r="D473" t="str">
            <v>2.0.4</v>
          </cell>
        </row>
        <row r="474">
          <cell r="A474" t="str">
            <v>GC862 - Graduate &amp; Registered Teacher</v>
          </cell>
          <cell r="B474" t="str">
            <v>Pay &amp; Expenditure</v>
          </cell>
          <cell r="C474">
            <v>1547000</v>
          </cell>
          <cell r="D474" t="str">
            <v>2.0.4</v>
          </cell>
        </row>
        <row r="475">
          <cell r="A475" t="str">
            <v>(blank)</v>
          </cell>
          <cell r="B475" t="str">
            <v>(blank)</v>
          </cell>
          <cell r="C475">
            <v>106816180</v>
          </cell>
          <cell r="D475">
            <v>0</v>
          </cell>
        </row>
        <row r="476">
          <cell r="A476" t="str">
            <v>Grand Total</v>
          </cell>
          <cell r="B476">
            <v>0</v>
          </cell>
          <cell r="C476">
            <v>213632360</v>
          </cell>
          <cell r="D476">
            <v>0</v>
          </cell>
        </row>
        <row r="477">
          <cell r="A477">
            <v>0</v>
          </cell>
          <cell r="B477">
            <v>0</v>
          </cell>
          <cell r="C477">
            <v>0</v>
          </cell>
          <cell r="D477">
            <v>0</v>
          </cell>
        </row>
        <row r="478">
          <cell r="A478">
            <v>0</v>
          </cell>
          <cell r="B478">
            <v>0</v>
          </cell>
          <cell r="C478">
            <v>0</v>
          </cell>
          <cell r="D478">
            <v>0</v>
          </cell>
        </row>
        <row r="479">
          <cell r="A479">
            <v>0</v>
          </cell>
          <cell r="B479">
            <v>0</v>
          </cell>
          <cell r="C479">
            <v>0</v>
          </cell>
          <cell r="D479">
            <v>0</v>
          </cell>
        </row>
        <row r="480">
          <cell r="A480">
            <v>0</v>
          </cell>
          <cell r="B480">
            <v>0</v>
          </cell>
          <cell r="C480">
            <v>0</v>
          </cell>
          <cell r="D480">
            <v>0</v>
          </cell>
        </row>
        <row r="481">
          <cell r="A481">
            <v>0</v>
          </cell>
          <cell r="B481">
            <v>0</v>
          </cell>
          <cell r="C481">
            <v>0</v>
          </cell>
          <cell r="D481">
            <v>0</v>
          </cell>
        </row>
        <row r="482">
          <cell r="A482">
            <v>0</v>
          </cell>
          <cell r="B482">
            <v>0</v>
          </cell>
          <cell r="C482">
            <v>0</v>
          </cell>
          <cell r="D482">
            <v>0</v>
          </cell>
        </row>
        <row r="483">
          <cell r="A483">
            <v>0</v>
          </cell>
          <cell r="B483">
            <v>0</v>
          </cell>
          <cell r="C483">
            <v>0</v>
          </cell>
          <cell r="D483">
            <v>0</v>
          </cell>
        </row>
        <row r="484">
          <cell r="A484">
            <v>0</v>
          </cell>
          <cell r="B484">
            <v>0</v>
          </cell>
          <cell r="C484">
            <v>0</v>
          </cell>
          <cell r="D484">
            <v>0</v>
          </cell>
        </row>
        <row r="485">
          <cell r="A485">
            <v>0</v>
          </cell>
          <cell r="B485">
            <v>0</v>
          </cell>
          <cell r="C485">
            <v>0</v>
          </cell>
          <cell r="D485">
            <v>0</v>
          </cell>
        </row>
        <row r="486">
          <cell r="A486">
            <v>0</v>
          </cell>
          <cell r="B486">
            <v>0</v>
          </cell>
          <cell r="C486">
            <v>0</v>
          </cell>
          <cell r="D486">
            <v>0</v>
          </cell>
        </row>
        <row r="487">
          <cell r="A487">
            <v>0</v>
          </cell>
          <cell r="B487">
            <v>0</v>
          </cell>
          <cell r="C487">
            <v>0</v>
          </cell>
          <cell r="D487">
            <v>0</v>
          </cell>
        </row>
        <row r="488">
          <cell r="A488">
            <v>0</v>
          </cell>
          <cell r="B488">
            <v>0</v>
          </cell>
          <cell r="C488">
            <v>0</v>
          </cell>
          <cell r="D488">
            <v>0</v>
          </cell>
        </row>
        <row r="489">
          <cell r="A489">
            <v>0</v>
          </cell>
          <cell r="B489">
            <v>0</v>
          </cell>
          <cell r="C489">
            <v>0</v>
          </cell>
          <cell r="D489">
            <v>0</v>
          </cell>
        </row>
        <row r="490">
          <cell r="A490">
            <v>0</v>
          </cell>
          <cell r="B490">
            <v>0</v>
          </cell>
          <cell r="C490">
            <v>0</v>
          </cell>
          <cell r="D490">
            <v>0</v>
          </cell>
        </row>
        <row r="491">
          <cell r="A491">
            <v>0</v>
          </cell>
          <cell r="B491">
            <v>0</v>
          </cell>
          <cell r="C491">
            <v>0</v>
          </cell>
          <cell r="D491">
            <v>0</v>
          </cell>
        </row>
        <row r="492">
          <cell r="A492">
            <v>0</v>
          </cell>
          <cell r="B492">
            <v>0</v>
          </cell>
          <cell r="C492">
            <v>0</v>
          </cell>
          <cell r="D492">
            <v>0</v>
          </cell>
        </row>
        <row r="493">
          <cell r="A493">
            <v>0</v>
          </cell>
          <cell r="B493">
            <v>0</v>
          </cell>
          <cell r="C493">
            <v>0</v>
          </cell>
          <cell r="D493">
            <v>0</v>
          </cell>
        </row>
        <row r="494">
          <cell r="A494">
            <v>0</v>
          </cell>
          <cell r="B494">
            <v>0</v>
          </cell>
          <cell r="C494">
            <v>0</v>
          </cell>
          <cell r="D494">
            <v>0</v>
          </cell>
        </row>
        <row r="495">
          <cell r="A495">
            <v>0</v>
          </cell>
          <cell r="B495">
            <v>0</v>
          </cell>
          <cell r="C495">
            <v>0</v>
          </cell>
          <cell r="D495">
            <v>0</v>
          </cell>
        </row>
        <row r="496">
          <cell r="A496">
            <v>0</v>
          </cell>
          <cell r="B496">
            <v>0</v>
          </cell>
          <cell r="C496">
            <v>0</v>
          </cell>
          <cell r="D496">
            <v>0</v>
          </cell>
        </row>
        <row r="497">
          <cell r="A497">
            <v>0</v>
          </cell>
          <cell r="B497">
            <v>0</v>
          </cell>
          <cell r="C497">
            <v>0</v>
          </cell>
          <cell r="D497">
            <v>0</v>
          </cell>
        </row>
        <row r="498">
          <cell r="A498">
            <v>0</v>
          </cell>
          <cell r="B498">
            <v>0</v>
          </cell>
          <cell r="C498">
            <v>0</v>
          </cell>
          <cell r="D498">
            <v>0</v>
          </cell>
        </row>
        <row r="499">
          <cell r="A499">
            <v>0</v>
          </cell>
          <cell r="B499">
            <v>0</v>
          </cell>
          <cell r="C499">
            <v>0</v>
          </cell>
          <cell r="D499">
            <v>0</v>
          </cell>
        </row>
        <row r="500">
          <cell r="A500">
            <v>0</v>
          </cell>
          <cell r="B500">
            <v>0</v>
          </cell>
          <cell r="C500">
            <v>0</v>
          </cell>
          <cell r="D500">
            <v>0</v>
          </cell>
        </row>
        <row r="501">
          <cell r="A501">
            <v>0</v>
          </cell>
          <cell r="B501">
            <v>0</v>
          </cell>
          <cell r="C501">
            <v>0</v>
          </cell>
          <cell r="D501">
            <v>0</v>
          </cell>
        </row>
        <row r="502">
          <cell r="A502">
            <v>0</v>
          </cell>
          <cell r="B502">
            <v>0</v>
          </cell>
          <cell r="C502">
            <v>0</v>
          </cell>
          <cell r="D502">
            <v>0</v>
          </cell>
        </row>
        <row r="503">
          <cell r="A503">
            <v>0</v>
          </cell>
          <cell r="B503">
            <v>0</v>
          </cell>
          <cell r="C503">
            <v>0</v>
          </cell>
          <cell r="D503">
            <v>0</v>
          </cell>
        </row>
        <row r="504">
          <cell r="A504">
            <v>0</v>
          </cell>
          <cell r="B504">
            <v>0</v>
          </cell>
          <cell r="C504">
            <v>0</v>
          </cell>
          <cell r="D504">
            <v>0</v>
          </cell>
        </row>
        <row r="505">
          <cell r="A505">
            <v>0</v>
          </cell>
          <cell r="B505">
            <v>0</v>
          </cell>
          <cell r="C505">
            <v>0</v>
          </cell>
          <cell r="D505">
            <v>0</v>
          </cell>
        </row>
        <row r="506">
          <cell r="A506">
            <v>0</v>
          </cell>
          <cell r="B506">
            <v>0</v>
          </cell>
          <cell r="C506">
            <v>0</v>
          </cell>
          <cell r="D506">
            <v>0</v>
          </cell>
        </row>
        <row r="507">
          <cell r="A507">
            <v>0</v>
          </cell>
          <cell r="B507">
            <v>0</v>
          </cell>
          <cell r="C507">
            <v>0</v>
          </cell>
          <cell r="D507">
            <v>0</v>
          </cell>
        </row>
        <row r="508">
          <cell r="A508">
            <v>0</v>
          </cell>
          <cell r="B508">
            <v>0</v>
          </cell>
          <cell r="C508">
            <v>0</v>
          </cell>
          <cell r="D508">
            <v>0</v>
          </cell>
        </row>
        <row r="509">
          <cell r="A509">
            <v>0</v>
          </cell>
          <cell r="B509">
            <v>0</v>
          </cell>
          <cell r="C509">
            <v>0</v>
          </cell>
          <cell r="D509">
            <v>0</v>
          </cell>
        </row>
        <row r="510">
          <cell r="A510">
            <v>0</v>
          </cell>
          <cell r="B510">
            <v>0</v>
          </cell>
          <cell r="C510">
            <v>0</v>
          </cell>
          <cell r="D510">
            <v>0</v>
          </cell>
        </row>
        <row r="511">
          <cell r="A511">
            <v>0</v>
          </cell>
          <cell r="B511">
            <v>0</v>
          </cell>
          <cell r="C511">
            <v>0</v>
          </cell>
          <cell r="D511">
            <v>0</v>
          </cell>
        </row>
        <row r="512">
          <cell r="A512">
            <v>0</v>
          </cell>
          <cell r="B512">
            <v>0</v>
          </cell>
          <cell r="C512">
            <v>0</v>
          </cell>
          <cell r="D512">
            <v>0</v>
          </cell>
        </row>
        <row r="513">
          <cell r="A513">
            <v>0</v>
          </cell>
          <cell r="B513">
            <v>0</v>
          </cell>
          <cell r="C513">
            <v>0</v>
          </cell>
          <cell r="D513">
            <v>0</v>
          </cell>
        </row>
        <row r="514">
          <cell r="A514">
            <v>0</v>
          </cell>
          <cell r="B514">
            <v>0</v>
          </cell>
          <cell r="C514">
            <v>0</v>
          </cell>
          <cell r="D514">
            <v>0</v>
          </cell>
        </row>
        <row r="515">
          <cell r="A515">
            <v>0</v>
          </cell>
          <cell r="B515">
            <v>0</v>
          </cell>
          <cell r="C515">
            <v>0</v>
          </cell>
          <cell r="D515">
            <v>0</v>
          </cell>
        </row>
        <row r="516">
          <cell r="A516">
            <v>0</v>
          </cell>
          <cell r="B516">
            <v>0</v>
          </cell>
          <cell r="C516">
            <v>0</v>
          </cell>
          <cell r="D516">
            <v>0</v>
          </cell>
        </row>
        <row r="517">
          <cell r="A517">
            <v>0</v>
          </cell>
          <cell r="B517">
            <v>0</v>
          </cell>
          <cell r="C517">
            <v>0</v>
          </cell>
          <cell r="D517">
            <v>0</v>
          </cell>
        </row>
        <row r="518">
          <cell r="A518">
            <v>0</v>
          </cell>
          <cell r="B518">
            <v>0</v>
          </cell>
          <cell r="C518">
            <v>0</v>
          </cell>
          <cell r="D518">
            <v>0</v>
          </cell>
        </row>
        <row r="519">
          <cell r="A519">
            <v>0</v>
          </cell>
          <cell r="B519">
            <v>0</v>
          </cell>
          <cell r="C519">
            <v>0</v>
          </cell>
          <cell r="D519">
            <v>0</v>
          </cell>
        </row>
        <row r="520">
          <cell r="A520">
            <v>0</v>
          </cell>
          <cell r="B520">
            <v>0</v>
          </cell>
          <cell r="C520">
            <v>0</v>
          </cell>
          <cell r="D520">
            <v>0</v>
          </cell>
        </row>
        <row r="521">
          <cell r="A521">
            <v>0</v>
          </cell>
          <cell r="B521">
            <v>0</v>
          </cell>
          <cell r="C521">
            <v>0</v>
          </cell>
          <cell r="D521">
            <v>0</v>
          </cell>
        </row>
        <row r="522">
          <cell r="A522">
            <v>0</v>
          </cell>
          <cell r="B522">
            <v>0</v>
          </cell>
          <cell r="C522">
            <v>0</v>
          </cell>
          <cell r="D522">
            <v>0</v>
          </cell>
        </row>
        <row r="523">
          <cell r="A523">
            <v>0</v>
          </cell>
          <cell r="B523">
            <v>0</v>
          </cell>
          <cell r="C523">
            <v>0</v>
          </cell>
          <cell r="D523">
            <v>0</v>
          </cell>
        </row>
        <row r="524">
          <cell r="A524">
            <v>0</v>
          </cell>
          <cell r="B524">
            <v>0</v>
          </cell>
          <cell r="C524">
            <v>0</v>
          </cell>
          <cell r="D524">
            <v>0</v>
          </cell>
        </row>
        <row r="525">
          <cell r="A525">
            <v>0</v>
          </cell>
          <cell r="B525">
            <v>0</v>
          </cell>
          <cell r="C525">
            <v>0</v>
          </cell>
          <cell r="D525">
            <v>0</v>
          </cell>
        </row>
        <row r="526">
          <cell r="A526">
            <v>0</v>
          </cell>
          <cell r="B526">
            <v>0</v>
          </cell>
          <cell r="C526">
            <v>0</v>
          </cell>
          <cell r="D526">
            <v>0</v>
          </cell>
        </row>
        <row r="527">
          <cell r="A527">
            <v>0</v>
          </cell>
          <cell r="B527">
            <v>0</v>
          </cell>
          <cell r="C527">
            <v>0</v>
          </cell>
          <cell r="D527">
            <v>0</v>
          </cell>
        </row>
        <row r="528">
          <cell r="A528">
            <v>0</v>
          </cell>
          <cell r="B528">
            <v>0</v>
          </cell>
          <cell r="C528">
            <v>0</v>
          </cell>
          <cell r="D528">
            <v>0</v>
          </cell>
        </row>
        <row r="529">
          <cell r="A529">
            <v>0</v>
          </cell>
          <cell r="B529">
            <v>0</v>
          </cell>
          <cell r="C529">
            <v>0</v>
          </cell>
          <cell r="D529">
            <v>0</v>
          </cell>
        </row>
        <row r="530">
          <cell r="A530">
            <v>0</v>
          </cell>
          <cell r="B530">
            <v>0</v>
          </cell>
          <cell r="C530">
            <v>0</v>
          </cell>
          <cell r="D530">
            <v>0</v>
          </cell>
        </row>
        <row r="531">
          <cell r="A531">
            <v>0</v>
          </cell>
          <cell r="B531">
            <v>0</v>
          </cell>
          <cell r="C531">
            <v>0</v>
          </cell>
          <cell r="D531">
            <v>0</v>
          </cell>
        </row>
        <row r="532">
          <cell r="A532">
            <v>0</v>
          </cell>
          <cell r="B532">
            <v>0</v>
          </cell>
          <cell r="C532">
            <v>0</v>
          </cell>
          <cell r="D532">
            <v>0</v>
          </cell>
        </row>
        <row r="533">
          <cell r="A533">
            <v>0</v>
          </cell>
          <cell r="B533">
            <v>0</v>
          </cell>
          <cell r="C533">
            <v>0</v>
          </cell>
          <cell r="D533">
            <v>0</v>
          </cell>
        </row>
        <row r="534">
          <cell r="A534">
            <v>0</v>
          </cell>
          <cell r="B534">
            <v>0</v>
          </cell>
          <cell r="C534">
            <v>0</v>
          </cell>
          <cell r="D534">
            <v>0</v>
          </cell>
        </row>
        <row r="535">
          <cell r="A535">
            <v>0</v>
          </cell>
          <cell r="B535">
            <v>0</v>
          </cell>
          <cell r="C535">
            <v>0</v>
          </cell>
          <cell r="D535">
            <v>0</v>
          </cell>
        </row>
        <row r="536">
          <cell r="A536">
            <v>0</v>
          </cell>
          <cell r="B536">
            <v>0</v>
          </cell>
          <cell r="C536">
            <v>0</v>
          </cell>
          <cell r="D536">
            <v>0</v>
          </cell>
        </row>
        <row r="537">
          <cell r="A537">
            <v>0</v>
          </cell>
          <cell r="B537">
            <v>0</v>
          </cell>
          <cell r="C537">
            <v>0</v>
          </cell>
          <cell r="D537">
            <v>0</v>
          </cell>
        </row>
        <row r="538">
          <cell r="A538">
            <v>0</v>
          </cell>
          <cell r="B538">
            <v>0</v>
          </cell>
          <cell r="C538">
            <v>0</v>
          </cell>
          <cell r="D538">
            <v>0</v>
          </cell>
        </row>
        <row r="539">
          <cell r="A539">
            <v>0</v>
          </cell>
          <cell r="B539">
            <v>0</v>
          </cell>
          <cell r="C539">
            <v>0</v>
          </cell>
          <cell r="D539">
            <v>0</v>
          </cell>
        </row>
        <row r="540">
          <cell r="A540">
            <v>0</v>
          </cell>
          <cell r="B540">
            <v>0</v>
          </cell>
          <cell r="C540">
            <v>0</v>
          </cell>
          <cell r="D540">
            <v>0</v>
          </cell>
        </row>
        <row r="541">
          <cell r="A541">
            <v>0</v>
          </cell>
          <cell r="B541">
            <v>0</v>
          </cell>
          <cell r="C541">
            <v>0</v>
          </cell>
          <cell r="D541">
            <v>0</v>
          </cell>
        </row>
        <row r="542">
          <cell r="A542">
            <v>0</v>
          </cell>
          <cell r="B542">
            <v>0</v>
          </cell>
          <cell r="C542">
            <v>0</v>
          </cell>
          <cell r="D542">
            <v>0</v>
          </cell>
        </row>
        <row r="543">
          <cell r="A543">
            <v>0</v>
          </cell>
          <cell r="B543">
            <v>0</v>
          </cell>
          <cell r="C543">
            <v>0</v>
          </cell>
          <cell r="D543">
            <v>0</v>
          </cell>
        </row>
        <row r="544">
          <cell r="A544">
            <v>0</v>
          </cell>
          <cell r="B544">
            <v>0</v>
          </cell>
          <cell r="C544">
            <v>0</v>
          </cell>
          <cell r="D544">
            <v>0</v>
          </cell>
        </row>
        <row r="545">
          <cell r="A545">
            <v>0</v>
          </cell>
          <cell r="B545">
            <v>0</v>
          </cell>
          <cell r="C545">
            <v>0</v>
          </cell>
          <cell r="D545">
            <v>0</v>
          </cell>
        </row>
        <row r="546">
          <cell r="A546">
            <v>0</v>
          </cell>
          <cell r="B546">
            <v>0</v>
          </cell>
          <cell r="C546">
            <v>0</v>
          </cell>
          <cell r="D546">
            <v>0</v>
          </cell>
        </row>
        <row r="547">
          <cell r="A547">
            <v>0</v>
          </cell>
          <cell r="B547">
            <v>0</v>
          </cell>
          <cell r="C547">
            <v>0</v>
          </cell>
          <cell r="D547">
            <v>0</v>
          </cell>
        </row>
        <row r="548">
          <cell r="A548">
            <v>0</v>
          </cell>
          <cell r="B548">
            <v>0</v>
          </cell>
          <cell r="C548">
            <v>0</v>
          </cell>
          <cell r="D548">
            <v>0</v>
          </cell>
        </row>
        <row r="549">
          <cell r="A549">
            <v>0</v>
          </cell>
          <cell r="B549">
            <v>0</v>
          </cell>
          <cell r="C549">
            <v>0</v>
          </cell>
          <cell r="D549">
            <v>0</v>
          </cell>
        </row>
        <row r="550">
          <cell r="A550">
            <v>0</v>
          </cell>
          <cell r="B550">
            <v>0</v>
          </cell>
          <cell r="C550">
            <v>0</v>
          </cell>
          <cell r="D550">
            <v>0</v>
          </cell>
        </row>
        <row r="551">
          <cell r="A551">
            <v>0</v>
          </cell>
          <cell r="B551">
            <v>0</v>
          </cell>
          <cell r="C551">
            <v>0</v>
          </cell>
          <cell r="D551">
            <v>0</v>
          </cell>
        </row>
        <row r="552">
          <cell r="A552">
            <v>0</v>
          </cell>
          <cell r="B552">
            <v>0</v>
          </cell>
          <cell r="C552">
            <v>0</v>
          </cell>
          <cell r="D552">
            <v>0</v>
          </cell>
        </row>
        <row r="553">
          <cell r="A553">
            <v>0</v>
          </cell>
          <cell r="B553">
            <v>0</v>
          </cell>
          <cell r="C553">
            <v>0</v>
          </cell>
          <cell r="D553">
            <v>0</v>
          </cell>
        </row>
        <row r="554">
          <cell r="A554">
            <v>0</v>
          </cell>
          <cell r="B554">
            <v>0</v>
          </cell>
          <cell r="C554">
            <v>0</v>
          </cell>
          <cell r="D554">
            <v>0</v>
          </cell>
        </row>
        <row r="555">
          <cell r="A555">
            <v>0</v>
          </cell>
          <cell r="B555">
            <v>0</v>
          </cell>
          <cell r="C555">
            <v>0</v>
          </cell>
          <cell r="D555">
            <v>0</v>
          </cell>
        </row>
        <row r="556">
          <cell r="A556">
            <v>0</v>
          </cell>
          <cell r="B556">
            <v>0</v>
          </cell>
          <cell r="C556">
            <v>0</v>
          </cell>
          <cell r="D556">
            <v>0</v>
          </cell>
        </row>
        <row r="557">
          <cell r="A557">
            <v>0</v>
          </cell>
          <cell r="B557">
            <v>0</v>
          </cell>
          <cell r="C557">
            <v>0</v>
          </cell>
          <cell r="D557">
            <v>0</v>
          </cell>
        </row>
        <row r="558">
          <cell r="A558">
            <v>0</v>
          </cell>
          <cell r="B558">
            <v>0</v>
          </cell>
          <cell r="C558">
            <v>0</v>
          </cell>
          <cell r="D558">
            <v>0</v>
          </cell>
        </row>
        <row r="559">
          <cell r="A559">
            <v>0</v>
          </cell>
          <cell r="B559">
            <v>0</v>
          </cell>
          <cell r="C559">
            <v>0</v>
          </cell>
          <cell r="D559">
            <v>0</v>
          </cell>
        </row>
        <row r="560">
          <cell r="A560">
            <v>0</v>
          </cell>
          <cell r="B560">
            <v>0</v>
          </cell>
          <cell r="C560">
            <v>0</v>
          </cell>
          <cell r="D560">
            <v>0</v>
          </cell>
        </row>
        <row r="561">
          <cell r="A561">
            <v>0</v>
          </cell>
          <cell r="B561">
            <v>0</v>
          </cell>
          <cell r="C561">
            <v>0</v>
          </cell>
          <cell r="D561">
            <v>0</v>
          </cell>
        </row>
        <row r="562">
          <cell r="A562">
            <v>0</v>
          </cell>
          <cell r="B562">
            <v>0</v>
          </cell>
          <cell r="C562">
            <v>0</v>
          </cell>
          <cell r="D562">
            <v>0</v>
          </cell>
        </row>
        <row r="563">
          <cell r="A563">
            <v>0</v>
          </cell>
          <cell r="B563">
            <v>0</v>
          </cell>
          <cell r="C563">
            <v>0</v>
          </cell>
          <cell r="D563">
            <v>0</v>
          </cell>
        </row>
        <row r="564">
          <cell r="A564">
            <v>0</v>
          </cell>
          <cell r="B564">
            <v>0</v>
          </cell>
          <cell r="C564">
            <v>0</v>
          </cell>
          <cell r="D564">
            <v>0</v>
          </cell>
        </row>
        <row r="565">
          <cell r="A565">
            <v>0</v>
          </cell>
          <cell r="B565">
            <v>0</v>
          </cell>
          <cell r="C565">
            <v>0</v>
          </cell>
          <cell r="D565">
            <v>0</v>
          </cell>
        </row>
        <row r="566">
          <cell r="A566">
            <v>0</v>
          </cell>
          <cell r="B566">
            <v>0</v>
          </cell>
          <cell r="C566">
            <v>0</v>
          </cell>
          <cell r="D566">
            <v>0</v>
          </cell>
        </row>
        <row r="567">
          <cell r="A567">
            <v>0</v>
          </cell>
          <cell r="B567">
            <v>0</v>
          </cell>
          <cell r="C567">
            <v>0</v>
          </cell>
          <cell r="D567">
            <v>0</v>
          </cell>
        </row>
        <row r="568">
          <cell r="A568">
            <v>0</v>
          </cell>
          <cell r="B568">
            <v>0</v>
          </cell>
          <cell r="C568">
            <v>0</v>
          </cell>
          <cell r="D568">
            <v>0</v>
          </cell>
        </row>
        <row r="569">
          <cell r="A569">
            <v>0</v>
          </cell>
          <cell r="B569">
            <v>0</v>
          </cell>
          <cell r="C569">
            <v>0</v>
          </cell>
          <cell r="D569">
            <v>0</v>
          </cell>
        </row>
        <row r="570">
          <cell r="A570">
            <v>0</v>
          </cell>
          <cell r="B570">
            <v>0</v>
          </cell>
          <cell r="C570">
            <v>0</v>
          </cell>
          <cell r="D570">
            <v>0</v>
          </cell>
        </row>
        <row r="571">
          <cell r="A571">
            <v>0</v>
          </cell>
          <cell r="B571">
            <v>0</v>
          </cell>
          <cell r="C571">
            <v>0</v>
          </cell>
          <cell r="D571">
            <v>0</v>
          </cell>
        </row>
        <row r="572">
          <cell r="A572">
            <v>0</v>
          </cell>
          <cell r="B572">
            <v>0</v>
          </cell>
          <cell r="C572">
            <v>0</v>
          </cell>
          <cell r="D572">
            <v>0</v>
          </cell>
        </row>
        <row r="573">
          <cell r="A573">
            <v>0</v>
          </cell>
          <cell r="B573">
            <v>0</v>
          </cell>
          <cell r="C573">
            <v>0</v>
          </cell>
          <cell r="D573">
            <v>0</v>
          </cell>
        </row>
        <row r="574">
          <cell r="A574">
            <v>0</v>
          </cell>
          <cell r="B574">
            <v>0</v>
          </cell>
          <cell r="C574">
            <v>0</v>
          </cell>
          <cell r="D574">
            <v>0</v>
          </cell>
        </row>
        <row r="575">
          <cell r="A575">
            <v>0</v>
          </cell>
          <cell r="B575">
            <v>0</v>
          </cell>
          <cell r="C575">
            <v>0</v>
          </cell>
          <cell r="D575">
            <v>0</v>
          </cell>
        </row>
        <row r="576">
          <cell r="A576">
            <v>0</v>
          </cell>
          <cell r="B576">
            <v>0</v>
          </cell>
          <cell r="C576">
            <v>0</v>
          </cell>
          <cell r="D576">
            <v>0</v>
          </cell>
        </row>
        <row r="577">
          <cell r="A577">
            <v>0</v>
          </cell>
          <cell r="B577">
            <v>0</v>
          </cell>
          <cell r="C577">
            <v>0</v>
          </cell>
          <cell r="D577">
            <v>0</v>
          </cell>
        </row>
        <row r="578">
          <cell r="A578">
            <v>0</v>
          </cell>
          <cell r="B578">
            <v>0</v>
          </cell>
          <cell r="C578">
            <v>0</v>
          </cell>
          <cell r="D578">
            <v>0</v>
          </cell>
        </row>
        <row r="579">
          <cell r="A579">
            <v>0</v>
          </cell>
          <cell r="B579">
            <v>0</v>
          </cell>
          <cell r="C579">
            <v>0</v>
          </cell>
          <cell r="D579">
            <v>0</v>
          </cell>
        </row>
        <row r="580">
          <cell r="A580">
            <v>0</v>
          </cell>
          <cell r="B580">
            <v>0</v>
          </cell>
          <cell r="C580">
            <v>0</v>
          </cell>
          <cell r="D580">
            <v>0</v>
          </cell>
        </row>
        <row r="581">
          <cell r="A581">
            <v>0</v>
          </cell>
          <cell r="B581">
            <v>0</v>
          </cell>
          <cell r="C581">
            <v>0</v>
          </cell>
          <cell r="D581">
            <v>0</v>
          </cell>
        </row>
        <row r="582">
          <cell r="A582">
            <v>0</v>
          </cell>
          <cell r="B582">
            <v>0</v>
          </cell>
          <cell r="C582">
            <v>0</v>
          </cell>
          <cell r="D582">
            <v>0</v>
          </cell>
        </row>
        <row r="583">
          <cell r="A583">
            <v>0</v>
          </cell>
          <cell r="B583">
            <v>0</v>
          </cell>
          <cell r="C583">
            <v>0</v>
          </cell>
          <cell r="D583">
            <v>0</v>
          </cell>
        </row>
        <row r="584">
          <cell r="A584">
            <v>0</v>
          </cell>
          <cell r="B584">
            <v>0</v>
          </cell>
          <cell r="C584">
            <v>0</v>
          </cell>
          <cell r="D584">
            <v>0</v>
          </cell>
        </row>
        <row r="585">
          <cell r="A585">
            <v>0</v>
          </cell>
          <cell r="B585">
            <v>0</v>
          </cell>
          <cell r="C585">
            <v>0</v>
          </cell>
          <cell r="D585">
            <v>0</v>
          </cell>
        </row>
        <row r="586">
          <cell r="A586">
            <v>0</v>
          </cell>
          <cell r="B586">
            <v>0</v>
          </cell>
          <cell r="C586">
            <v>0</v>
          </cell>
          <cell r="D586">
            <v>0</v>
          </cell>
        </row>
        <row r="587">
          <cell r="A587">
            <v>0</v>
          </cell>
          <cell r="B587">
            <v>0</v>
          </cell>
          <cell r="C587">
            <v>0</v>
          </cell>
          <cell r="D587">
            <v>0</v>
          </cell>
        </row>
        <row r="588">
          <cell r="A588">
            <v>0</v>
          </cell>
          <cell r="B588">
            <v>0</v>
          </cell>
          <cell r="C588">
            <v>0</v>
          </cell>
          <cell r="D588">
            <v>0</v>
          </cell>
        </row>
        <row r="589">
          <cell r="A589">
            <v>0</v>
          </cell>
          <cell r="B589">
            <v>0</v>
          </cell>
          <cell r="C589">
            <v>0</v>
          </cell>
          <cell r="D589">
            <v>0</v>
          </cell>
        </row>
        <row r="590">
          <cell r="A590">
            <v>0</v>
          </cell>
          <cell r="B590">
            <v>0</v>
          </cell>
          <cell r="C590">
            <v>0</v>
          </cell>
          <cell r="D590">
            <v>0</v>
          </cell>
        </row>
        <row r="591">
          <cell r="A591">
            <v>0</v>
          </cell>
          <cell r="B591">
            <v>0</v>
          </cell>
          <cell r="C591">
            <v>0</v>
          </cell>
          <cell r="D591">
            <v>0</v>
          </cell>
        </row>
        <row r="592">
          <cell r="A592">
            <v>0</v>
          </cell>
          <cell r="B592">
            <v>0</v>
          </cell>
          <cell r="C592">
            <v>0</v>
          </cell>
          <cell r="D592">
            <v>0</v>
          </cell>
        </row>
        <row r="593">
          <cell r="A593">
            <v>0</v>
          </cell>
          <cell r="B593">
            <v>0</v>
          </cell>
          <cell r="C593">
            <v>0</v>
          </cell>
          <cell r="D593">
            <v>0</v>
          </cell>
        </row>
        <row r="594">
          <cell r="A594">
            <v>0</v>
          </cell>
          <cell r="B594">
            <v>0</v>
          </cell>
          <cell r="C594">
            <v>0</v>
          </cell>
          <cell r="D594">
            <v>0</v>
          </cell>
        </row>
        <row r="595">
          <cell r="A595">
            <v>0</v>
          </cell>
          <cell r="B595">
            <v>0</v>
          </cell>
          <cell r="C595">
            <v>0</v>
          </cell>
          <cell r="D595">
            <v>0</v>
          </cell>
        </row>
        <row r="596">
          <cell r="A596">
            <v>0</v>
          </cell>
          <cell r="B596">
            <v>0</v>
          </cell>
          <cell r="C596">
            <v>0</v>
          </cell>
          <cell r="D596">
            <v>0</v>
          </cell>
        </row>
        <row r="597">
          <cell r="A597">
            <v>0</v>
          </cell>
          <cell r="B597">
            <v>0</v>
          </cell>
          <cell r="C597">
            <v>0</v>
          </cell>
          <cell r="D597">
            <v>0</v>
          </cell>
        </row>
        <row r="598">
          <cell r="A598">
            <v>0</v>
          </cell>
          <cell r="B598">
            <v>0</v>
          </cell>
          <cell r="C598">
            <v>0</v>
          </cell>
          <cell r="D598">
            <v>0</v>
          </cell>
        </row>
        <row r="599">
          <cell r="A599">
            <v>0</v>
          </cell>
          <cell r="B599">
            <v>0</v>
          </cell>
          <cell r="C599">
            <v>0</v>
          </cell>
          <cell r="D599">
            <v>0</v>
          </cell>
        </row>
        <row r="600">
          <cell r="A600">
            <v>0</v>
          </cell>
          <cell r="B600">
            <v>0</v>
          </cell>
          <cell r="C600">
            <v>0</v>
          </cell>
          <cell r="D600">
            <v>0</v>
          </cell>
        </row>
        <row r="601">
          <cell r="A601">
            <v>0</v>
          </cell>
          <cell r="B601">
            <v>0</v>
          </cell>
          <cell r="C601">
            <v>0</v>
          </cell>
          <cell r="D601">
            <v>0</v>
          </cell>
        </row>
        <row r="602">
          <cell r="A602">
            <v>0</v>
          </cell>
          <cell r="B602">
            <v>0</v>
          </cell>
          <cell r="C602">
            <v>0</v>
          </cell>
          <cell r="D602">
            <v>0</v>
          </cell>
        </row>
        <row r="603">
          <cell r="A603">
            <v>0</v>
          </cell>
          <cell r="B603">
            <v>0</v>
          </cell>
          <cell r="C603">
            <v>0</v>
          </cell>
          <cell r="D603">
            <v>0</v>
          </cell>
        </row>
        <row r="604">
          <cell r="A604">
            <v>0</v>
          </cell>
          <cell r="B604">
            <v>0</v>
          </cell>
          <cell r="C604">
            <v>0</v>
          </cell>
          <cell r="D604">
            <v>0</v>
          </cell>
        </row>
        <row r="605">
          <cell r="A605">
            <v>0</v>
          </cell>
          <cell r="B605">
            <v>0</v>
          </cell>
          <cell r="C605">
            <v>0</v>
          </cell>
          <cell r="D605">
            <v>0</v>
          </cell>
        </row>
        <row r="606">
          <cell r="A606">
            <v>0</v>
          </cell>
          <cell r="B606">
            <v>0</v>
          </cell>
          <cell r="C606">
            <v>0</v>
          </cell>
          <cell r="D606">
            <v>0</v>
          </cell>
        </row>
        <row r="607">
          <cell r="A607">
            <v>0</v>
          </cell>
          <cell r="B607">
            <v>0</v>
          </cell>
          <cell r="C607">
            <v>0</v>
          </cell>
          <cell r="D607">
            <v>0</v>
          </cell>
        </row>
        <row r="608">
          <cell r="A608">
            <v>0</v>
          </cell>
          <cell r="B608">
            <v>0</v>
          </cell>
          <cell r="C608">
            <v>0</v>
          </cell>
          <cell r="D608">
            <v>0</v>
          </cell>
        </row>
        <row r="609">
          <cell r="A609">
            <v>0</v>
          </cell>
          <cell r="B609">
            <v>0</v>
          </cell>
          <cell r="C609">
            <v>0</v>
          </cell>
          <cell r="D609">
            <v>0</v>
          </cell>
        </row>
        <row r="610">
          <cell r="A610">
            <v>0</v>
          </cell>
          <cell r="B610">
            <v>0</v>
          </cell>
          <cell r="C610">
            <v>0</v>
          </cell>
          <cell r="D610">
            <v>0</v>
          </cell>
        </row>
        <row r="611">
          <cell r="A611">
            <v>0</v>
          </cell>
          <cell r="B611">
            <v>0</v>
          </cell>
          <cell r="C611">
            <v>0</v>
          </cell>
          <cell r="D611">
            <v>0</v>
          </cell>
        </row>
        <row r="612">
          <cell r="A612">
            <v>0</v>
          </cell>
          <cell r="B612">
            <v>0</v>
          </cell>
          <cell r="C612">
            <v>0</v>
          </cell>
          <cell r="D612">
            <v>0</v>
          </cell>
        </row>
        <row r="613">
          <cell r="A613">
            <v>0</v>
          </cell>
          <cell r="B613">
            <v>0</v>
          </cell>
          <cell r="C613">
            <v>0</v>
          </cell>
          <cell r="D613">
            <v>0</v>
          </cell>
        </row>
        <row r="614">
          <cell r="A614">
            <v>0</v>
          </cell>
          <cell r="B614">
            <v>0</v>
          </cell>
          <cell r="C614">
            <v>0</v>
          </cell>
          <cell r="D614">
            <v>0</v>
          </cell>
        </row>
        <row r="615">
          <cell r="A615">
            <v>0</v>
          </cell>
          <cell r="B615">
            <v>0</v>
          </cell>
          <cell r="C615">
            <v>0</v>
          </cell>
          <cell r="D615">
            <v>0</v>
          </cell>
        </row>
        <row r="616">
          <cell r="A616">
            <v>0</v>
          </cell>
          <cell r="B616">
            <v>0</v>
          </cell>
          <cell r="C616">
            <v>0</v>
          </cell>
          <cell r="D616">
            <v>0</v>
          </cell>
        </row>
        <row r="617">
          <cell r="A617">
            <v>0</v>
          </cell>
          <cell r="B617">
            <v>0</v>
          </cell>
          <cell r="C617">
            <v>0</v>
          </cell>
          <cell r="D617">
            <v>0</v>
          </cell>
        </row>
        <row r="618">
          <cell r="A618">
            <v>0</v>
          </cell>
          <cell r="B618">
            <v>0</v>
          </cell>
          <cell r="C618">
            <v>0</v>
          </cell>
          <cell r="D618">
            <v>0</v>
          </cell>
        </row>
        <row r="619">
          <cell r="A619">
            <v>0</v>
          </cell>
          <cell r="B619">
            <v>0</v>
          </cell>
          <cell r="C619">
            <v>0</v>
          </cell>
          <cell r="D619">
            <v>0</v>
          </cell>
        </row>
        <row r="620">
          <cell r="A620">
            <v>0</v>
          </cell>
          <cell r="B620">
            <v>0</v>
          </cell>
          <cell r="C620">
            <v>0</v>
          </cell>
          <cell r="D620">
            <v>0</v>
          </cell>
        </row>
        <row r="621">
          <cell r="A621">
            <v>0</v>
          </cell>
          <cell r="B621">
            <v>0</v>
          </cell>
          <cell r="C621">
            <v>0</v>
          </cell>
          <cell r="D621">
            <v>0</v>
          </cell>
        </row>
        <row r="622">
          <cell r="A622">
            <v>0</v>
          </cell>
          <cell r="B622">
            <v>0</v>
          </cell>
          <cell r="C622">
            <v>0</v>
          </cell>
          <cell r="D622">
            <v>0</v>
          </cell>
        </row>
        <row r="623">
          <cell r="A623">
            <v>0</v>
          </cell>
          <cell r="B623">
            <v>0</v>
          </cell>
          <cell r="C623">
            <v>0</v>
          </cell>
          <cell r="D623">
            <v>0</v>
          </cell>
        </row>
        <row r="624">
          <cell r="A624">
            <v>0</v>
          </cell>
          <cell r="B624">
            <v>0</v>
          </cell>
          <cell r="C624">
            <v>0</v>
          </cell>
          <cell r="D624">
            <v>0</v>
          </cell>
        </row>
        <row r="625">
          <cell r="A625">
            <v>0</v>
          </cell>
          <cell r="B625">
            <v>0</v>
          </cell>
          <cell r="C625">
            <v>0</v>
          </cell>
          <cell r="D625">
            <v>0</v>
          </cell>
        </row>
        <row r="626">
          <cell r="A626">
            <v>0</v>
          </cell>
          <cell r="B626">
            <v>0</v>
          </cell>
          <cell r="C626">
            <v>0</v>
          </cell>
          <cell r="D626">
            <v>0</v>
          </cell>
        </row>
        <row r="627">
          <cell r="A627">
            <v>0</v>
          </cell>
          <cell r="B627">
            <v>0</v>
          </cell>
          <cell r="C627">
            <v>0</v>
          </cell>
          <cell r="D627">
            <v>0</v>
          </cell>
        </row>
        <row r="628">
          <cell r="A628">
            <v>0</v>
          </cell>
          <cell r="B628">
            <v>0</v>
          </cell>
          <cell r="C628">
            <v>0</v>
          </cell>
          <cell r="D628">
            <v>0</v>
          </cell>
        </row>
        <row r="629">
          <cell r="A629">
            <v>0</v>
          </cell>
          <cell r="B629">
            <v>0</v>
          </cell>
          <cell r="C629">
            <v>0</v>
          </cell>
          <cell r="D629">
            <v>0</v>
          </cell>
        </row>
        <row r="630">
          <cell r="A630">
            <v>0</v>
          </cell>
          <cell r="B630">
            <v>0</v>
          </cell>
          <cell r="C630">
            <v>0</v>
          </cell>
          <cell r="D630">
            <v>0</v>
          </cell>
        </row>
        <row r="631">
          <cell r="A631">
            <v>0</v>
          </cell>
          <cell r="B631">
            <v>0</v>
          </cell>
          <cell r="C631">
            <v>0</v>
          </cell>
          <cell r="D631">
            <v>0</v>
          </cell>
        </row>
        <row r="632">
          <cell r="A632">
            <v>0</v>
          </cell>
          <cell r="B632">
            <v>0</v>
          </cell>
          <cell r="C632">
            <v>0</v>
          </cell>
          <cell r="D632">
            <v>0</v>
          </cell>
        </row>
        <row r="633">
          <cell r="A633">
            <v>0</v>
          </cell>
          <cell r="B633">
            <v>0</v>
          </cell>
          <cell r="C633">
            <v>0</v>
          </cell>
          <cell r="D633">
            <v>0</v>
          </cell>
        </row>
        <row r="634">
          <cell r="A634">
            <v>0</v>
          </cell>
          <cell r="B634">
            <v>0</v>
          </cell>
          <cell r="C634">
            <v>0</v>
          </cell>
          <cell r="D634">
            <v>0</v>
          </cell>
        </row>
        <row r="635">
          <cell r="A635">
            <v>0</v>
          </cell>
          <cell r="B635">
            <v>0</v>
          </cell>
          <cell r="C635">
            <v>0</v>
          </cell>
          <cell r="D635">
            <v>0</v>
          </cell>
        </row>
        <row r="636">
          <cell r="A636">
            <v>0</v>
          </cell>
          <cell r="B636">
            <v>0</v>
          </cell>
          <cell r="C636">
            <v>0</v>
          </cell>
          <cell r="D636">
            <v>0</v>
          </cell>
        </row>
        <row r="637">
          <cell r="A637">
            <v>0</v>
          </cell>
          <cell r="B637">
            <v>0</v>
          </cell>
          <cell r="C637">
            <v>0</v>
          </cell>
          <cell r="D637">
            <v>0</v>
          </cell>
        </row>
        <row r="638">
          <cell r="A638">
            <v>0</v>
          </cell>
          <cell r="B638">
            <v>0</v>
          </cell>
          <cell r="C638">
            <v>0</v>
          </cell>
          <cell r="D638">
            <v>0</v>
          </cell>
        </row>
        <row r="639">
          <cell r="A639">
            <v>0</v>
          </cell>
          <cell r="B639">
            <v>0</v>
          </cell>
          <cell r="C639">
            <v>0</v>
          </cell>
          <cell r="D639">
            <v>0</v>
          </cell>
        </row>
        <row r="640">
          <cell r="A640">
            <v>0</v>
          </cell>
          <cell r="B640">
            <v>0</v>
          </cell>
          <cell r="C640">
            <v>0</v>
          </cell>
          <cell r="D640">
            <v>0</v>
          </cell>
        </row>
        <row r="641">
          <cell r="A641">
            <v>0</v>
          </cell>
          <cell r="B641">
            <v>0</v>
          </cell>
          <cell r="C641">
            <v>0</v>
          </cell>
          <cell r="D641">
            <v>0</v>
          </cell>
        </row>
        <row r="642">
          <cell r="A642">
            <v>0</v>
          </cell>
          <cell r="B642">
            <v>0</v>
          </cell>
          <cell r="C642">
            <v>0</v>
          </cell>
          <cell r="D642">
            <v>0</v>
          </cell>
        </row>
        <row r="643">
          <cell r="A643">
            <v>0</v>
          </cell>
          <cell r="B643">
            <v>0</v>
          </cell>
          <cell r="C643">
            <v>0</v>
          </cell>
          <cell r="D643">
            <v>0</v>
          </cell>
        </row>
        <row r="644">
          <cell r="A644">
            <v>0</v>
          </cell>
          <cell r="B644">
            <v>0</v>
          </cell>
          <cell r="C644">
            <v>0</v>
          </cell>
          <cell r="D644">
            <v>0</v>
          </cell>
        </row>
        <row r="645">
          <cell r="A645">
            <v>0</v>
          </cell>
          <cell r="B645">
            <v>0</v>
          </cell>
          <cell r="C645">
            <v>0</v>
          </cell>
          <cell r="D645">
            <v>0</v>
          </cell>
        </row>
        <row r="646">
          <cell r="A646">
            <v>0</v>
          </cell>
          <cell r="B646">
            <v>0</v>
          </cell>
          <cell r="C646">
            <v>0</v>
          </cell>
          <cell r="D646">
            <v>0</v>
          </cell>
        </row>
        <row r="647">
          <cell r="A647">
            <v>0</v>
          </cell>
          <cell r="B647">
            <v>0</v>
          </cell>
          <cell r="C647">
            <v>0</v>
          </cell>
          <cell r="D647">
            <v>0</v>
          </cell>
        </row>
        <row r="648">
          <cell r="A648">
            <v>0</v>
          </cell>
          <cell r="B648">
            <v>0</v>
          </cell>
          <cell r="C648">
            <v>0</v>
          </cell>
          <cell r="D648">
            <v>0</v>
          </cell>
        </row>
        <row r="649">
          <cell r="A649">
            <v>0</v>
          </cell>
          <cell r="B649">
            <v>0</v>
          </cell>
          <cell r="C649">
            <v>0</v>
          </cell>
          <cell r="D649">
            <v>0</v>
          </cell>
        </row>
        <row r="650">
          <cell r="A650">
            <v>0</v>
          </cell>
          <cell r="B650">
            <v>0</v>
          </cell>
          <cell r="C650">
            <v>0</v>
          </cell>
          <cell r="D650">
            <v>0</v>
          </cell>
        </row>
        <row r="651">
          <cell r="A651">
            <v>0</v>
          </cell>
          <cell r="B651">
            <v>0</v>
          </cell>
          <cell r="C651">
            <v>0</v>
          </cell>
          <cell r="D651">
            <v>0</v>
          </cell>
        </row>
        <row r="652">
          <cell r="A652">
            <v>0</v>
          </cell>
          <cell r="B652">
            <v>0</v>
          </cell>
          <cell r="C652">
            <v>0</v>
          </cell>
          <cell r="D652">
            <v>0</v>
          </cell>
        </row>
        <row r="653">
          <cell r="A653">
            <v>0</v>
          </cell>
          <cell r="B653">
            <v>0</v>
          </cell>
          <cell r="C653">
            <v>0</v>
          </cell>
          <cell r="D653">
            <v>0</v>
          </cell>
        </row>
        <row r="654">
          <cell r="A654">
            <v>0</v>
          </cell>
          <cell r="B654">
            <v>0</v>
          </cell>
          <cell r="C654">
            <v>0</v>
          </cell>
          <cell r="D654">
            <v>0</v>
          </cell>
        </row>
        <row r="655">
          <cell r="A655">
            <v>0</v>
          </cell>
          <cell r="B655">
            <v>0</v>
          </cell>
          <cell r="C655">
            <v>0</v>
          </cell>
          <cell r="D655">
            <v>0</v>
          </cell>
        </row>
        <row r="656">
          <cell r="A656">
            <v>0</v>
          </cell>
          <cell r="B656">
            <v>0</v>
          </cell>
          <cell r="C656">
            <v>0</v>
          </cell>
          <cell r="D656">
            <v>0</v>
          </cell>
        </row>
        <row r="657">
          <cell r="A657">
            <v>0</v>
          </cell>
          <cell r="B657">
            <v>0</v>
          </cell>
          <cell r="C657">
            <v>0</v>
          </cell>
          <cell r="D657">
            <v>0</v>
          </cell>
        </row>
        <row r="658">
          <cell r="A658">
            <v>0</v>
          </cell>
          <cell r="B658">
            <v>0</v>
          </cell>
          <cell r="C658">
            <v>0</v>
          </cell>
          <cell r="D658">
            <v>0</v>
          </cell>
        </row>
        <row r="659">
          <cell r="A659">
            <v>0</v>
          </cell>
          <cell r="B659">
            <v>0</v>
          </cell>
          <cell r="C659">
            <v>0</v>
          </cell>
          <cell r="D659">
            <v>0</v>
          </cell>
        </row>
        <row r="660">
          <cell r="A660">
            <v>0</v>
          </cell>
          <cell r="B660">
            <v>0</v>
          </cell>
          <cell r="C660">
            <v>0</v>
          </cell>
          <cell r="D660">
            <v>0</v>
          </cell>
        </row>
        <row r="661">
          <cell r="A661">
            <v>0</v>
          </cell>
          <cell r="B661">
            <v>0</v>
          </cell>
          <cell r="C661">
            <v>0</v>
          </cell>
          <cell r="D661">
            <v>0</v>
          </cell>
        </row>
        <row r="662">
          <cell r="A662">
            <v>0</v>
          </cell>
          <cell r="B662">
            <v>0</v>
          </cell>
          <cell r="C662">
            <v>0</v>
          </cell>
          <cell r="D662">
            <v>0</v>
          </cell>
        </row>
        <row r="663">
          <cell r="A663">
            <v>0</v>
          </cell>
          <cell r="B663">
            <v>0</v>
          </cell>
          <cell r="C663">
            <v>0</v>
          </cell>
          <cell r="D663">
            <v>0</v>
          </cell>
        </row>
        <row r="664">
          <cell r="A664">
            <v>0</v>
          </cell>
          <cell r="B664">
            <v>0</v>
          </cell>
          <cell r="C664">
            <v>0</v>
          </cell>
          <cell r="D664">
            <v>0</v>
          </cell>
        </row>
        <row r="665">
          <cell r="A665">
            <v>0</v>
          </cell>
          <cell r="B665">
            <v>0</v>
          </cell>
          <cell r="C665">
            <v>0</v>
          </cell>
          <cell r="D665">
            <v>0</v>
          </cell>
        </row>
        <row r="666">
          <cell r="A666">
            <v>0</v>
          </cell>
          <cell r="B666">
            <v>0</v>
          </cell>
          <cell r="C666">
            <v>0</v>
          </cell>
          <cell r="D666">
            <v>0</v>
          </cell>
        </row>
        <row r="667">
          <cell r="A667">
            <v>0</v>
          </cell>
          <cell r="B667">
            <v>0</v>
          </cell>
          <cell r="C667">
            <v>0</v>
          </cell>
          <cell r="D667">
            <v>0</v>
          </cell>
        </row>
        <row r="668">
          <cell r="A668">
            <v>0</v>
          </cell>
          <cell r="B668">
            <v>0</v>
          </cell>
          <cell r="C668">
            <v>0</v>
          </cell>
          <cell r="D668">
            <v>0</v>
          </cell>
        </row>
        <row r="669">
          <cell r="A669">
            <v>0</v>
          </cell>
          <cell r="B669">
            <v>0</v>
          </cell>
          <cell r="C669">
            <v>0</v>
          </cell>
          <cell r="D669">
            <v>0</v>
          </cell>
        </row>
        <row r="670">
          <cell r="A670">
            <v>0</v>
          </cell>
          <cell r="B670">
            <v>0</v>
          </cell>
          <cell r="C670">
            <v>0</v>
          </cell>
          <cell r="D670">
            <v>0</v>
          </cell>
        </row>
        <row r="671">
          <cell r="A671">
            <v>0</v>
          </cell>
          <cell r="B671">
            <v>0</v>
          </cell>
          <cell r="C671">
            <v>0</v>
          </cell>
          <cell r="D671">
            <v>0</v>
          </cell>
        </row>
        <row r="672">
          <cell r="A672">
            <v>0</v>
          </cell>
          <cell r="B672">
            <v>0</v>
          </cell>
          <cell r="C672">
            <v>0</v>
          </cell>
          <cell r="D672">
            <v>0</v>
          </cell>
        </row>
        <row r="673">
          <cell r="A673">
            <v>0</v>
          </cell>
          <cell r="B673">
            <v>0</v>
          </cell>
          <cell r="C673">
            <v>0</v>
          </cell>
          <cell r="D673">
            <v>0</v>
          </cell>
        </row>
        <row r="674">
          <cell r="A674">
            <v>0</v>
          </cell>
          <cell r="B674">
            <v>0</v>
          </cell>
          <cell r="C674">
            <v>0</v>
          </cell>
          <cell r="D674">
            <v>0</v>
          </cell>
        </row>
        <row r="675">
          <cell r="A675">
            <v>0</v>
          </cell>
          <cell r="B675">
            <v>0</v>
          </cell>
          <cell r="C675">
            <v>0</v>
          </cell>
          <cell r="D675">
            <v>0</v>
          </cell>
        </row>
        <row r="676">
          <cell r="A676">
            <v>0</v>
          </cell>
          <cell r="B676">
            <v>0</v>
          </cell>
          <cell r="C676">
            <v>0</v>
          </cell>
          <cell r="D676">
            <v>0</v>
          </cell>
        </row>
        <row r="677">
          <cell r="A677">
            <v>0</v>
          </cell>
          <cell r="B677">
            <v>0</v>
          </cell>
          <cell r="C677">
            <v>0</v>
          </cell>
          <cell r="D677">
            <v>0</v>
          </cell>
        </row>
        <row r="678">
          <cell r="A678">
            <v>0</v>
          </cell>
          <cell r="B678">
            <v>0</v>
          </cell>
          <cell r="C678">
            <v>0</v>
          </cell>
          <cell r="D678">
            <v>0</v>
          </cell>
        </row>
        <row r="679">
          <cell r="A679">
            <v>0</v>
          </cell>
          <cell r="B679">
            <v>0</v>
          </cell>
          <cell r="C679">
            <v>0</v>
          </cell>
          <cell r="D679">
            <v>0</v>
          </cell>
        </row>
        <row r="680">
          <cell r="A680">
            <v>0</v>
          </cell>
          <cell r="B680">
            <v>0</v>
          </cell>
          <cell r="C680">
            <v>0</v>
          </cell>
          <cell r="D680">
            <v>0</v>
          </cell>
        </row>
        <row r="681">
          <cell r="A681">
            <v>0</v>
          </cell>
          <cell r="B681">
            <v>0</v>
          </cell>
          <cell r="C681">
            <v>0</v>
          </cell>
          <cell r="D681">
            <v>0</v>
          </cell>
        </row>
        <row r="682">
          <cell r="A682">
            <v>0</v>
          </cell>
          <cell r="B682">
            <v>0</v>
          </cell>
          <cell r="C682">
            <v>0</v>
          </cell>
          <cell r="D682">
            <v>0</v>
          </cell>
        </row>
        <row r="683">
          <cell r="A683">
            <v>0</v>
          </cell>
          <cell r="B683">
            <v>0</v>
          </cell>
          <cell r="C683">
            <v>0</v>
          </cell>
          <cell r="D683">
            <v>0</v>
          </cell>
        </row>
        <row r="684">
          <cell r="A684">
            <v>0</v>
          </cell>
          <cell r="B684">
            <v>0</v>
          </cell>
          <cell r="C684">
            <v>0</v>
          </cell>
          <cell r="D684">
            <v>0</v>
          </cell>
        </row>
        <row r="685">
          <cell r="A685">
            <v>0</v>
          </cell>
          <cell r="B685">
            <v>0</v>
          </cell>
          <cell r="C685">
            <v>0</v>
          </cell>
          <cell r="D685">
            <v>0</v>
          </cell>
        </row>
        <row r="686">
          <cell r="A686">
            <v>0</v>
          </cell>
          <cell r="B686">
            <v>0</v>
          </cell>
          <cell r="C686">
            <v>0</v>
          </cell>
          <cell r="D686">
            <v>0</v>
          </cell>
        </row>
        <row r="687">
          <cell r="A687">
            <v>0</v>
          </cell>
          <cell r="B687">
            <v>0</v>
          </cell>
          <cell r="C687">
            <v>0</v>
          </cell>
          <cell r="D687">
            <v>0</v>
          </cell>
        </row>
        <row r="688">
          <cell r="A688">
            <v>0</v>
          </cell>
          <cell r="B688">
            <v>0</v>
          </cell>
          <cell r="C688">
            <v>0</v>
          </cell>
          <cell r="D688">
            <v>0</v>
          </cell>
        </row>
        <row r="689">
          <cell r="A689">
            <v>0</v>
          </cell>
          <cell r="B689">
            <v>0</v>
          </cell>
          <cell r="C689">
            <v>0</v>
          </cell>
          <cell r="D689">
            <v>0</v>
          </cell>
        </row>
        <row r="690">
          <cell r="A690">
            <v>0</v>
          </cell>
          <cell r="B690">
            <v>0</v>
          </cell>
          <cell r="C690">
            <v>0</v>
          </cell>
          <cell r="D690">
            <v>0</v>
          </cell>
        </row>
        <row r="691">
          <cell r="A691">
            <v>0</v>
          </cell>
          <cell r="B691">
            <v>0</v>
          </cell>
          <cell r="C691">
            <v>0</v>
          </cell>
          <cell r="D691">
            <v>0</v>
          </cell>
        </row>
        <row r="692">
          <cell r="A692">
            <v>0</v>
          </cell>
          <cell r="B692">
            <v>0</v>
          </cell>
          <cell r="C692">
            <v>0</v>
          </cell>
          <cell r="D692">
            <v>0</v>
          </cell>
        </row>
        <row r="693">
          <cell r="A693">
            <v>0</v>
          </cell>
          <cell r="B693">
            <v>0</v>
          </cell>
          <cell r="C693">
            <v>0</v>
          </cell>
          <cell r="D693">
            <v>0</v>
          </cell>
        </row>
        <row r="694">
          <cell r="A694">
            <v>0</v>
          </cell>
          <cell r="B694">
            <v>0</v>
          </cell>
          <cell r="C694">
            <v>0</v>
          </cell>
          <cell r="D694">
            <v>0</v>
          </cell>
        </row>
        <row r="695">
          <cell r="A695">
            <v>0</v>
          </cell>
          <cell r="B695">
            <v>0</v>
          </cell>
          <cell r="C695">
            <v>0</v>
          </cell>
          <cell r="D695">
            <v>0</v>
          </cell>
        </row>
        <row r="696">
          <cell r="A696">
            <v>0</v>
          </cell>
          <cell r="B696">
            <v>0</v>
          </cell>
          <cell r="C696">
            <v>0</v>
          </cell>
          <cell r="D696">
            <v>0</v>
          </cell>
        </row>
        <row r="697">
          <cell r="A697">
            <v>0</v>
          </cell>
          <cell r="B697">
            <v>0</v>
          </cell>
          <cell r="C697">
            <v>0</v>
          </cell>
          <cell r="D697">
            <v>0</v>
          </cell>
        </row>
        <row r="698">
          <cell r="A698">
            <v>0</v>
          </cell>
          <cell r="B698">
            <v>0</v>
          </cell>
          <cell r="C698">
            <v>0</v>
          </cell>
          <cell r="D698">
            <v>0</v>
          </cell>
        </row>
        <row r="699">
          <cell r="A699">
            <v>0</v>
          </cell>
          <cell r="B699">
            <v>0</v>
          </cell>
          <cell r="C699">
            <v>0</v>
          </cell>
          <cell r="D699">
            <v>0</v>
          </cell>
        </row>
        <row r="700">
          <cell r="A700">
            <v>0</v>
          </cell>
          <cell r="B700">
            <v>0</v>
          </cell>
          <cell r="C700">
            <v>0</v>
          </cell>
          <cell r="D700">
            <v>0</v>
          </cell>
        </row>
        <row r="701">
          <cell r="A701">
            <v>0</v>
          </cell>
          <cell r="B701">
            <v>0</v>
          </cell>
          <cell r="C701">
            <v>0</v>
          </cell>
          <cell r="D701">
            <v>0</v>
          </cell>
        </row>
        <row r="702">
          <cell r="A702">
            <v>0</v>
          </cell>
          <cell r="B702">
            <v>0</v>
          </cell>
          <cell r="C702">
            <v>0</v>
          </cell>
          <cell r="D702">
            <v>0</v>
          </cell>
        </row>
        <row r="703">
          <cell r="A703">
            <v>0</v>
          </cell>
          <cell r="B703">
            <v>0</v>
          </cell>
          <cell r="C703">
            <v>0</v>
          </cell>
          <cell r="D703">
            <v>0</v>
          </cell>
        </row>
        <row r="704">
          <cell r="A704">
            <v>0</v>
          </cell>
          <cell r="B704">
            <v>0</v>
          </cell>
          <cell r="C704">
            <v>0</v>
          </cell>
          <cell r="D704">
            <v>0</v>
          </cell>
        </row>
        <row r="705">
          <cell r="A705">
            <v>0</v>
          </cell>
          <cell r="B705">
            <v>0</v>
          </cell>
          <cell r="C705">
            <v>0</v>
          </cell>
          <cell r="D705">
            <v>0</v>
          </cell>
        </row>
        <row r="706">
          <cell r="A706">
            <v>0</v>
          </cell>
          <cell r="B706">
            <v>0</v>
          </cell>
          <cell r="C706">
            <v>0</v>
          </cell>
          <cell r="D706">
            <v>0</v>
          </cell>
        </row>
        <row r="707">
          <cell r="A707">
            <v>0</v>
          </cell>
          <cell r="B707">
            <v>0</v>
          </cell>
          <cell r="C707">
            <v>0</v>
          </cell>
          <cell r="D707">
            <v>0</v>
          </cell>
        </row>
        <row r="708">
          <cell r="A708">
            <v>0</v>
          </cell>
          <cell r="B708">
            <v>0</v>
          </cell>
          <cell r="C708">
            <v>0</v>
          </cell>
          <cell r="D708">
            <v>0</v>
          </cell>
        </row>
        <row r="709">
          <cell r="A709">
            <v>0</v>
          </cell>
          <cell r="B709">
            <v>0</v>
          </cell>
          <cell r="C709">
            <v>0</v>
          </cell>
          <cell r="D709">
            <v>0</v>
          </cell>
        </row>
        <row r="710">
          <cell r="A710">
            <v>0</v>
          </cell>
          <cell r="B710">
            <v>0</v>
          </cell>
          <cell r="C710">
            <v>0</v>
          </cell>
          <cell r="D710">
            <v>0</v>
          </cell>
        </row>
        <row r="711">
          <cell r="A711">
            <v>0</v>
          </cell>
          <cell r="B711">
            <v>0</v>
          </cell>
          <cell r="C711">
            <v>0</v>
          </cell>
          <cell r="D711">
            <v>0</v>
          </cell>
        </row>
        <row r="712">
          <cell r="A712">
            <v>0</v>
          </cell>
          <cell r="B712">
            <v>0</v>
          </cell>
          <cell r="C712">
            <v>0</v>
          </cell>
          <cell r="D712">
            <v>0</v>
          </cell>
        </row>
        <row r="713">
          <cell r="A713">
            <v>0</v>
          </cell>
          <cell r="B713">
            <v>0</v>
          </cell>
          <cell r="C713">
            <v>0</v>
          </cell>
          <cell r="D713">
            <v>0</v>
          </cell>
        </row>
        <row r="714">
          <cell r="A714">
            <v>0</v>
          </cell>
          <cell r="B714">
            <v>0</v>
          </cell>
          <cell r="C714">
            <v>0</v>
          </cell>
          <cell r="D714">
            <v>0</v>
          </cell>
        </row>
        <row r="715">
          <cell r="A715">
            <v>0</v>
          </cell>
          <cell r="B715">
            <v>0</v>
          </cell>
          <cell r="C715">
            <v>0</v>
          </cell>
          <cell r="D715">
            <v>0</v>
          </cell>
        </row>
        <row r="716">
          <cell r="A716">
            <v>0</v>
          </cell>
          <cell r="B716">
            <v>0</v>
          </cell>
          <cell r="C716">
            <v>0</v>
          </cell>
          <cell r="D716">
            <v>0</v>
          </cell>
        </row>
        <row r="717">
          <cell r="A717">
            <v>0</v>
          </cell>
          <cell r="B717">
            <v>0</v>
          </cell>
          <cell r="C717">
            <v>0</v>
          </cell>
          <cell r="D717">
            <v>0</v>
          </cell>
        </row>
        <row r="718">
          <cell r="A718">
            <v>0</v>
          </cell>
          <cell r="B718">
            <v>0</v>
          </cell>
          <cell r="C718">
            <v>0</v>
          </cell>
          <cell r="D718">
            <v>0</v>
          </cell>
        </row>
        <row r="719">
          <cell r="A719">
            <v>0</v>
          </cell>
          <cell r="B719">
            <v>0</v>
          </cell>
          <cell r="C719">
            <v>0</v>
          </cell>
          <cell r="D719">
            <v>0</v>
          </cell>
        </row>
        <row r="720">
          <cell r="A720">
            <v>0</v>
          </cell>
          <cell r="B720">
            <v>0</v>
          </cell>
          <cell r="C720">
            <v>0</v>
          </cell>
          <cell r="D720">
            <v>0</v>
          </cell>
        </row>
        <row r="721">
          <cell r="A721">
            <v>0</v>
          </cell>
          <cell r="B721">
            <v>0</v>
          </cell>
          <cell r="C721">
            <v>0</v>
          </cell>
          <cell r="D721">
            <v>0</v>
          </cell>
        </row>
        <row r="722">
          <cell r="A722">
            <v>0</v>
          </cell>
          <cell r="B722">
            <v>0</v>
          </cell>
          <cell r="C722">
            <v>0</v>
          </cell>
          <cell r="D722">
            <v>0</v>
          </cell>
        </row>
        <row r="723">
          <cell r="A723">
            <v>0</v>
          </cell>
          <cell r="B723">
            <v>0</v>
          </cell>
          <cell r="C723">
            <v>0</v>
          </cell>
          <cell r="D723">
            <v>0</v>
          </cell>
        </row>
        <row r="724">
          <cell r="A724">
            <v>0</v>
          </cell>
          <cell r="B724">
            <v>0</v>
          </cell>
          <cell r="C724">
            <v>0</v>
          </cell>
          <cell r="D724">
            <v>0</v>
          </cell>
        </row>
        <row r="725">
          <cell r="A725">
            <v>0</v>
          </cell>
          <cell r="B725">
            <v>0</v>
          </cell>
          <cell r="C725">
            <v>0</v>
          </cell>
          <cell r="D725">
            <v>0</v>
          </cell>
        </row>
        <row r="726">
          <cell r="A726">
            <v>0</v>
          </cell>
          <cell r="B726">
            <v>0</v>
          </cell>
          <cell r="C726">
            <v>0</v>
          </cell>
          <cell r="D726">
            <v>0</v>
          </cell>
        </row>
        <row r="727">
          <cell r="A727">
            <v>0</v>
          </cell>
          <cell r="B727">
            <v>0</v>
          </cell>
          <cell r="C727">
            <v>0</v>
          </cell>
          <cell r="D727">
            <v>0</v>
          </cell>
        </row>
        <row r="728">
          <cell r="A728">
            <v>0</v>
          </cell>
          <cell r="B728">
            <v>0</v>
          </cell>
          <cell r="C728">
            <v>0</v>
          </cell>
          <cell r="D728">
            <v>0</v>
          </cell>
        </row>
        <row r="729">
          <cell r="A729">
            <v>0</v>
          </cell>
          <cell r="B729">
            <v>0</v>
          </cell>
          <cell r="C729">
            <v>0</v>
          </cell>
          <cell r="D729">
            <v>0</v>
          </cell>
        </row>
        <row r="730">
          <cell r="A730">
            <v>0</v>
          </cell>
          <cell r="B730">
            <v>0</v>
          </cell>
          <cell r="C730">
            <v>0</v>
          </cell>
          <cell r="D730">
            <v>0</v>
          </cell>
        </row>
        <row r="731">
          <cell r="A731">
            <v>0</v>
          </cell>
          <cell r="B731">
            <v>0</v>
          </cell>
          <cell r="C731">
            <v>0</v>
          </cell>
          <cell r="D731">
            <v>0</v>
          </cell>
        </row>
        <row r="732">
          <cell r="A732">
            <v>0</v>
          </cell>
          <cell r="B732">
            <v>0</v>
          </cell>
          <cell r="C732">
            <v>0</v>
          </cell>
          <cell r="D732">
            <v>0</v>
          </cell>
        </row>
        <row r="733">
          <cell r="A733">
            <v>0</v>
          </cell>
          <cell r="B733">
            <v>0</v>
          </cell>
          <cell r="C733">
            <v>0</v>
          </cell>
          <cell r="D733">
            <v>0</v>
          </cell>
        </row>
        <row r="734">
          <cell r="A734">
            <v>0</v>
          </cell>
          <cell r="B734">
            <v>0</v>
          </cell>
          <cell r="C734">
            <v>0</v>
          </cell>
          <cell r="D734">
            <v>0</v>
          </cell>
        </row>
        <row r="735">
          <cell r="A735">
            <v>0</v>
          </cell>
          <cell r="B735">
            <v>0</v>
          </cell>
          <cell r="C735">
            <v>0</v>
          </cell>
          <cell r="D735">
            <v>0</v>
          </cell>
        </row>
        <row r="736">
          <cell r="A736">
            <v>0</v>
          </cell>
          <cell r="B736">
            <v>0</v>
          </cell>
          <cell r="C736">
            <v>0</v>
          </cell>
          <cell r="D736">
            <v>0</v>
          </cell>
        </row>
        <row r="737">
          <cell r="A737">
            <v>0</v>
          </cell>
          <cell r="B737">
            <v>0</v>
          </cell>
          <cell r="C737">
            <v>0</v>
          </cell>
          <cell r="D737">
            <v>0</v>
          </cell>
        </row>
        <row r="738">
          <cell r="A738">
            <v>0</v>
          </cell>
          <cell r="B738">
            <v>0</v>
          </cell>
          <cell r="C738">
            <v>0</v>
          </cell>
          <cell r="D738">
            <v>0</v>
          </cell>
        </row>
        <row r="739">
          <cell r="A739">
            <v>0</v>
          </cell>
          <cell r="B739">
            <v>0</v>
          </cell>
          <cell r="C739">
            <v>0</v>
          </cell>
          <cell r="D739">
            <v>0</v>
          </cell>
        </row>
        <row r="740">
          <cell r="A740">
            <v>0</v>
          </cell>
          <cell r="B740">
            <v>0</v>
          </cell>
          <cell r="C740">
            <v>0</v>
          </cell>
          <cell r="D740">
            <v>0</v>
          </cell>
        </row>
        <row r="741">
          <cell r="A741">
            <v>0</v>
          </cell>
          <cell r="B741">
            <v>0</v>
          </cell>
          <cell r="C741">
            <v>0</v>
          </cell>
          <cell r="D741">
            <v>0</v>
          </cell>
        </row>
        <row r="742">
          <cell r="A742">
            <v>0</v>
          </cell>
          <cell r="B742">
            <v>0</v>
          </cell>
          <cell r="C742">
            <v>0</v>
          </cell>
          <cell r="D742">
            <v>0</v>
          </cell>
        </row>
        <row r="743">
          <cell r="A743">
            <v>0</v>
          </cell>
          <cell r="B743">
            <v>0</v>
          </cell>
          <cell r="C743">
            <v>0</v>
          </cell>
          <cell r="D743">
            <v>0</v>
          </cell>
        </row>
        <row r="744">
          <cell r="A744">
            <v>0</v>
          </cell>
          <cell r="B744">
            <v>0</v>
          </cell>
          <cell r="C744">
            <v>0</v>
          </cell>
          <cell r="D744">
            <v>0</v>
          </cell>
        </row>
        <row r="745">
          <cell r="A745">
            <v>0</v>
          </cell>
          <cell r="B745">
            <v>0</v>
          </cell>
          <cell r="C745">
            <v>0</v>
          </cell>
          <cell r="D745">
            <v>0</v>
          </cell>
        </row>
        <row r="746">
          <cell r="A746">
            <v>0</v>
          </cell>
          <cell r="B746">
            <v>0</v>
          </cell>
          <cell r="C746">
            <v>0</v>
          </cell>
          <cell r="D746">
            <v>0</v>
          </cell>
        </row>
        <row r="747">
          <cell r="A747">
            <v>0</v>
          </cell>
          <cell r="B747">
            <v>0</v>
          </cell>
          <cell r="C747">
            <v>0</v>
          </cell>
          <cell r="D747">
            <v>0</v>
          </cell>
        </row>
        <row r="748">
          <cell r="A748">
            <v>0</v>
          </cell>
          <cell r="B748">
            <v>0</v>
          </cell>
          <cell r="C748">
            <v>0</v>
          </cell>
          <cell r="D748">
            <v>0</v>
          </cell>
        </row>
        <row r="749">
          <cell r="A749">
            <v>0</v>
          </cell>
          <cell r="B749">
            <v>0</v>
          </cell>
          <cell r="C749">
            <v>0</v>
          </cell>
          <cell r="D749">
            <v>0</v>
          </cell>
        </row>
        <row r="750">
          <cell r="A750">
            <v>0</v>
          </cell>
          <cell r="B750">
            <v>0</v>
          </cell>
          <cell r="C750">
            <v>0</v>
          </cell>
          <cell r="D750">
            <v>0</v>
          </cell>
        </row>
        <row r="751">
          <cell r="A751">
            <v>0</v>
          </cell>
          <cell r="B751">
            <v>0</v>
          </cell>
          <cell r="C751">
            <v>0</v>
          </cell>
          <cell r="D751">
            <v>0</v>
          </cell>
        </row>
        <row r="752">
          <cell r="A752">
            <v>0</v>
          </cell>
          <cell r="B752">
            <v>0</v>
          </cell>
          <cell r="C752">
            <v>0</v>
          </cell>
          <cell r="D752">
            <v>0</v>
          </cell>
        </row>
        <row r="753">
          <cell r="A753">
            <v>0</v>
          </cell>
          <cell r="B753">
            <v>0</v>
          </cell>
          <cell r="C753">
            <v>0</v>
          </cell>
          <cell r="D753">
            <v>0</v>
          </cell>
        </row>
        <row r="754">
          <cell r="A754">
            <v>0</v>
          </cell>
          <cell r="B754">
            <v>0</v>
          </cell>
          <cell r="C754">
            <v>0</v>
          </cell>
          <cell r="D754">
            <v>0</v>
          </cell>
        </row>
        <row r="755">
          <cell r="A755">
            <v>0</v>
          </cell>
          <cell r="B755">
            <v>0</v>
          </cell>
          <cell r="C755">
            <v>0</v>
          </cell>
          <cell r="D755">
            <v>0</v>
          </cell>
        </row>
        <row r="756">
          <cell r="A756">
            <v>0</v>
          </cell>
          <cell r="B756">
            <v>0</v>
          </cell>
          <cell r="C756">
            <v>0</v>
          </cell>
          <cell r="D756">
            <v>0</v>
          </cell>
        </row>
        <row r="757">
          <cell r="A757">
            <v>0</v>
          </cell>
          <cell r="B757">
            <v>0</v>
          </cell>
          <cell r="C757">
            <v>0</v>
          </cell>
          <cell r="D757">
            <v>0</v>
          </cell>
        </row>
        <row r="758">
          <cell r="A758">
            <v>0</v>
          </cell>
          <cell r="B758">
            <v>0</v>
          </cell>
          <cell r="C758">
            <v>0</v>
          </cell>
          <cell r="D758">
            <v>0</v>
          </cell>
        </row>
        <row r="759">
          <cell r="A759">
            <v>0</v>
          </cell>
          <cell r="B759">
            <v>0</v>
          </cell>
          <cell r="C759">
            <v>0</v>
          </cell>
          <cell r="D759">
            <v>0</v>
          </cell>
        </row>
        <row r="760">
          <cell r="A760">
            <v>0</v>
          </cell>
          <cell r="B760">
            <v>0</v>
          </cell>
          <cell r="C760">
            <v>0</v>
          </cell>
          <cell r="D760">
            <v>0</v>
          </cell>
        </row>
        <row r="761">
          <cell r="A761">
            <v>0</v>
          </cell>
          <cell r="B761">
            <v>0</v>
          </cell>
          <cell r="C761">
            <v>0</v>
          </cell>
          <cell r="D761">
            <v>0</v>
          </cell>
        </row>
        <row r="762">
          <cell r="A762">
            <v>0</v>
          </cell>
          <cell r="B762">
            <v>0</v>
          </cell>
          <cell r="C762">
            <v>0</v>
          </cell>
          <cell r="D762">
            <v>0</v>
          </cell>
        </row>
        <row r="763">
          <cell r="A763">
            <v>0</v>
          </cell>
          <cell r="B763">
            <v>0</v>
          </cell>
          <cell r="C763">
            <v>0</v>
          </cell>
          <cell r="D763">
            <v>0</v>
          </cell>
        </row>
        <row r="764">
          <cell r="A764">
            <v>0</v>
          </cell>
          <cell r="B764">
            <v>0</v>
          </cell>
          <cell r="C764">
            <v>0</v>
          </cell>
          <cell r="D764">
            <v>0</v>
          </cell>
        </row>
        <row r="765">
          <cell r="A765">
            <v>0</v>
          </cell>
          <cell r="B765">
            <v>0</v>
          </cell>
          <cell r="C765">
            <v>0</v>
          </cell>
          <cell r="D765">
            <v>0</v>
          </cell>
        </row>
        <row r="766">
          <cell r="A766">
            <v>0</v>
          </cell>
          <cell r="B766">
            <v>0</v>
          </cell>
          <cell r="C766">
            <v>0</v>
          </cell>
          <cell r="D766">
            <v>0</v>
          </cell>
        </row>
        <row r="767">
          <cell r="A767">
            <v>0</v>
          </cell>
          <cell r="B767">
            <v>0</v>
          </cell>
          <cell r="C767">
            <v>0</v>
          </cell>
          <cell r="D767">
            <v>0</v>
          </cell>
        </row>
        <row r="768">
          <cell r="A768">
            <v>0</v>
          </cell>
          <cell r="B768">
            <v>0</v>
          </cell>
          <cell r="C768">
            <v>0</v>
          </cell>
          <cell r="D768">
            <v>0</v>
          </cell>
        </row>
        <row r="769">
          <cell r="A769">
            <v>0</v>
          </cell>
          <cell r="B769">
            <v>0</v>
          </cell>
          <cell r="C769">
            <v>0</v>
          </cell>
          <cell r="D769">
            <v>0</v>
          </cell>
        </row>
        <row r="770">
          <cell r="A770">
            <v>0</v>
          </cell>
          <cell r="B770">
            <v>0</v>
          </cell>
          <cell r="C770">
            <v>0</v>
          </cell>
          <cell r="D770">
            <v>0</v>
          </cell>
        </row>
        <row r="771">
          <cell r="A771">
            <v>0</v>
          </cell>
          <cell r="B771">
            <v>0</v>
          </cell>
          <cell r="C771">
            <v>0</v>
          </cell>
          <cell r="D771">
            <v>0</v>
          </cell>
        </row>
        <row r="772">
          <cell r="A772">
            <v>0</v>
          </cell>
          <cell r="B772">
            <v>0</v>
          </cell>
          <cell r="C772">
            <v>0</v>
          </cell>
          <cell r="D772">
            <v>0</v>
          </cell>
        </row>
        <row r="773">
          <cell r="A773">
            <v>0</v>
          </cell>
          <cell r="B773">
            <v>0</v>
          </cell>
          <cell r="C773">
            <v>0</v>
          </cell>
          <cell r="D773">
            <v>0</v>
          </cell>
        </row>
        <row r="774">
          <cell r="A774">
            <v>0</v>
          </cell>
          <cell r="B774">
            <v>0</v>
          </cell>
          <cell r="C774">
            <v>0</v>
          </cell>
          <cell r="D774">
            <v>0</v>
          </cell>
        </row>
        <row r="775">
          <cell r="A775">
            <v>0</v>
          </cell>
          <cell r="B775">
            <v>0</v>
          </cell>
          <cell r="C775">
            <v>0</v>
          </cell>
          <cell r="D775">
            <v>0</v>
          </cell>
        </row>
        <row r="776">
          <cell r="A776">
            <v>0</v>
          </cell>
          <cell r="B776">
            <v>0</v>
          </cell>
          <cell r="C776">
            <v>0</v>
          </cell>
          <cell r="D776">
            <v>0</v>
          </cell>
        </row>
        <row r="777">
          <cell r="A777">
            <v>0</v>
          </cell>
          <cell r="B777">
            <v>0</v>
          </cell>
          <cell r="C777">
            <v>0</v>
          </cell>
          <cell r="D777">
            <v>0</v>
          </cell>
        </row>
        <row r="778">
          <cell r="A778">
            <v>0</v>
          </cell>
          <cell r="B778">
            <v>0</v>
          </cell>
          <cell r="C778">
            <v>0</v>
          </cell>
          <cell r="D778">
            <v>0</v>
          </cell>
        </row>
        <row r="779">
          <cell r="A779">
            <v>0</v>
          </cell>
          <cell r="B779">
            <v>0</v>
          </cell>
          <cell r="C779">
            <v>0</v>
          </cell>
          <cell r="D779">
            <v>0</v>
          </cell>
        </row>
        <row r="780">
          <cell r="A780">
            <v>0</v>
          </cell>
          <cell r="B780">
            <v>0</v>
          </cell>
          <cell r="C780">
            <v>0</v>
          </cell>
          <cell r="D780">
            <v>0</v>
          </cell>
        </row>
        <row r="781">
          <cell r="A781">
            <v>0</v>
          </cell>
          <cell r="B781">
            <v>0</v>
          </cell>
          <cell r="C781">
            <v>0</v>
          </cell>
          <cell r="D781">
            <v>0</v>
          </cell>
        </row>
        <row r="782">
          <cell r="A782">
            <v>0</v>
          </cell>
          <cell r="B782">
            <v>0</v>
          </cell>
          <cell r="C782">
            <v>0</v>
          </cell>
          <cell r="D782">
            <v>0</v>
          </cell>
        </row>
        <row r="783">
          <cell r="A783">
            <v>0</v>
          </cell>
          <cell r="B783">
            <v>0</v>
          </cell>
          <cell r="C783">
            <v>0</v>
          </cell>
          <cell r="D783">
            <v>0</v>
          </cell>
        </row>
        <row r="784">
          <cell r="A784">
            <v>0</v>
          </cell>
          <cell r="B784">
            <v>0</v>
          </cell>
          <cell r="C784">
            <v>0</v>
          </cell>
          <cell r="D784">
            <v>0</v>
          </cell>
        </row>
        <row r="785">
          <cell r="A785">
            <v>0</v>
          </cell>
          <cell r="B785">
            <v>0</v>
          </cell>
          <cell r="C785">
            <v>0</v>
          </cell>
          <cell r="D785">
            <v>0</v>
          </cell>
        </row>
        <row r="786">
          <cell r="A786">
            <v>0</v>
          </cell>
          <cell r="B786">
            <v>0</v>
          </cell>
          <cell r="C786">
            <v>0</v>
          </cell>
          <cell r="D786">
            <v>0</v>
          </cell>
        </row>
        <row r="787">
          <cell r="A787">
            <v>0</v>
          </cell>
          <cell r="B787">
            <v>0</v>
          </cell>
          <cell r="C787">
            <v>0</v>
          </cell>
          <cell r="D787">
            <v>0</v>
          </cell>
        </row>
        <row r="788">
          <cell r="A788">
            <v>0</v>
          </cell>
          <cell r="B788">
            <v>0</v>
          </cell>
          <cell r="C788">
            <v>0</v>
          </cell>
          <cell r="D788">
            <v>0</v>
          </cell>
        </row>
        <row r="789">
          <cell r="A789">
            <v>0</v>
          </cell>
          <cell r="B789">
            <v>0</v>
          </cell>
          <cell r="C789">
            <v>0</v>
          </cell>
          <cell r="D789">
            <v>0</v>
          </cell>
        </row>
        <row r="790">
          <cell r="A790">
            <v>0</v>
          </cell>
          <cell r="B790">
            <v>0</v>
          </cell>
          <cell r="C790">
            <v>0</v>
          </cell>
          <cell r="D790">
            <v>0</v>
          </cell>
        </row>
        <row r="791">
          <cell r="A791">
            <v>0</v>
          </cell>
          <cell r="B791">
            <v>0</v>
          </cell>
          <cell r="C791">
            <v>0</v>
          </cell>
          <cell r="D791">
            <v>0</v>
          </cell>
        </row>
        <row r="792">
          <cell r="A792">
            <v>0</v>
          </cell>
          <cell r="B792">
            <v>0</v>
          </cell>
          <cell r="C792">
            <v>0</v>
          </cell>
          <cell r="D792">
            <v>0</v>
          </cell>
        </row>
        <row r="793">
          <cell r="A793">
            <v>0</v>
          </cell>
          <cell r="B793">
            <v>0</v>
          </cell>
          <cell r="C793">
            <v>0</v>
          </cell>
          <cell r="D793">
            <v>0</v>
          </cell>
        </row>
        <row r="794">
          <cell r="A794">
            <v>0</v>
          </cell>
          <cell r="B794">
            <v>0</v>
          </cell>
          <cell r="C794">
            <v>0</v>
          </cell>
          <cell r="D794">
            <v>0</v>
          </cell>
        </row>
        <row r="795">
          <cell r="A795">
            <v>0</v>
          </cell>
          <cell r="B795">
            <v>0</v>
          </cell>
          <cell r="C795">
            <v>0</v>
          </cell>
          <cell r="D795">
            <v>0</v>
          </cell>
        </row>
        <row r="796">
          <cell r="A796">
            <v>0</v>
          </cell>
          <cell r="B796">
            <v>0</v>
          </cell>
          <cell r="C796">
            <v>0</v>
          </cell>
          <cell r="D796">
            <v>0</v>
          </cell>
        </row>
        <row r="797">
          <cell r="A797">
            <v>0</v>
          </cell>
          <cell r="B797">
            <v>0</v>
          </cell>
          <cell r="C797">
            <v>0</v>
          </cell>
          <cell r="D797">
            <v>0</v>
          </cell>
        </row>
        <row r="798">
          <cell r="A798">
            <v>0</v>
          </cell>
          <cell r="B798">
            <v>0</v>
          </cell>
          <cell r="C798">
            <v>0</v>
          </cell>
          <cell r="D798">
            <v>0</v>
          </cell>
        </row>
        <row r="799">
          <cell r="A799">
            <v>0</v>
          </cell>
          <cell r="B799">
            <v>0</v>
          </cell>
          <cell r="C799">
            <v>0</v>
          </cell>
          <cell r="D799">
            <v>0</v>
          </cell>
        </row>
        <row r="800">
          <cell r="A800">
            <v>0</v>
          </cell>
          <cell r="B800">
            <v>0</v>
          </cell>
          <cell r="C800">
            <v>0</v>
          </cell>
          <cell r="D800">
            <v>0</v>
          </cell>
        </row>
        <row r="801">
          <cell r="A801">
            <v>0</v>
          </cell>
          <cell r="B801">
            <v>0</v>
          </cell>
          <cell r="C801">
            <v>0</v>
          </cell>
          <cell r="D801">
            <v>0</v>
          </cell>
        </row>
        <row r="802">
          <cell r="A802">
            <v>0</v>
          </cell>
          <cell r="B802">
            <v>0</v>
          </cell>
          <cell r="C802">
            <v>0</v>
          </cell>
          <cell r="D802">
            <v>0</v>
          </cell>
        </row>
        <row r="803">
          <cell r="A803">
            <v>0</v>
          </cell>
          <cell r="B803">
            <v>0</v>
          </cell>
          <cell r="C803">
            <v>0</v>
          </cell>
          <cell r="D803">
            <v>0</v>
          </cell>
        </row>
        <row r="804">
          <cell r="A804">
            <v>0</v>
          </cell>
          <cell r="B804">
            <v>0</v>
          </cell>
          <cell r="C804">
            <v>0</v>
          </cell>
          <cell r="D804">
            <v>0</v>
          </cell>
        </row>
        <row r="805">
          <cell r="A805">
            <v>0</v>
          </cell>
          <cell r="B805">
            <v>0</v>
          </cell>
          <cell r="C805">
            <v>0</v>
          </cell>
          <cell r="D805">
            <v>0</v>
          </cell>
        </row>
        <row r="806">
          <cell r="A806">
            <v>0</v>
          </cell>
          <cell r="B806">
            <v>0</v>
          </cell>
          <cell r="C806">
            <v>0</v>
          </cell>
          <cell r="D806">
            <v>0</v>
          </cell>
        </row>
        <row r="807">
          <cell r="A807">
            <v>0</v>
          </cell>
          <cell r="B807">
            <v>0</v>
          </cell>
          <cell r="C807">
            <v>0</v>
          </cell>
          <cell r="D807">
            <v>0</v>
          </cell>
        </row>
        <row r="808">
          <cell r="A808">
            <v>0</v>
          </cell>
          <cell r="B808">
            <v>0</v>
          </cell>
          <cell r="C808">
            <v>0</v>
          </cell>
          <cell r="D808">
            <v>0</v>
          </cell>
        </row>
        <row r="809">
          <cell r="A809">
            <v>0</v>
          </cell>
          <cell r="B809">
            <v>0</v>
          </cell>
          <cell r="C809">
            <v>0</v>
          </cell>
          <cell r="D809">
            <v>0</v>
          </cell>
        </row>
        <row r="810">
          <cell r="A810">
            <v>0</v>
          </cell>
          <cell r="B810">
            <v>0</v>
          </cell>
          <cell r="C810">
            <v>0</v>
          </cell>
          <cell r="D810">
            <v>0</v>
          </cell>
        </row>
        <row r="811">
          <cell r="A811">
            <v>0</v>
          </cell>
          <cell r="B811">
            <v>0</v>
          </cell>
          <cell r="C811">
            <v>0</v>
          </cell>
          <cell r="D811">
            <v>0</v>
          </cell>
        </row>
        <row r="812">
          <cell r="A812">
            <v>0</v>
          </cell>
          <cell r="B812">
            <v>0</v>
          </cell>
          <cell r="C812">
            <v>0</v>
          </cell>
          <cell r="D812">
            <v>0</v>
          </cell>
        </row>
        <row r="813">
          <cell r="A813">
            <v>0</v>
          </cell>
          <cell r="B813">
            <v>0</v>
          </cell>
          <cell r="C813">
            <v>0</v>
          </cell>
          <cell r="D813">
            <v>0</v>
          </cell>
        </row>
        <row r="814">
          <cell r="A814">
            <v>0</v>
          </cell>
          <cell r="B814">
            <v>0</v>
          </cell>
          <cell r="C814">
            <v>0</v>
          </cell>
          <cell r="D814">
            <v>0</v>
          </cell>
        </row>
        <row r="815">
          <cell r="A815">
            <v>0</v>
          </cell>
          <cell r="B815">
            <v>0</v>
          </cell>
          <cell r="C815">
            <v>0</v>
          </cell>
          <cell r="D815">
            <v>0</v>
          </cell>
        </row>
        <row r="816">
          <cell r="A816">
            <v>0</v>
          </cell>
          <cell r="B816">
            <v>0</v>
          </cell>
          <cell r="C816">
            <v>0</v>
          </cell>
          <cell r="D816">
            <v>0</v>
          </cell>
        </row>
        <row r="817">
          <cell r="A817">
            <v>0</v>
          </cell>
          <cell r="B817">
            <v>0</v>
          </cell>
          <cell r="C817">
            <v>0</v>
          </cell>
          <cell r="D817">
            <v>0</v>
          </cell>
        </row>
        <row r="818">
          <cell r="A818">
            <v>0</v>
          </cell>
          <cell r="B818">
            <v>0</v>
          </cell>
          <cell r="C818">
            <v>0</v>
          </cell>
          <cell r="D818">
            <v>0</v>
          </cell>
        </row>
        <row r="819">
          <cell r="A819">
            <v>0</v>
          </cell>
          <cell r="B819">
            <v>0</v>
          </cell>
          <cell r="C819">
            <v>0</v>
          </cell>
          <cell r="D819">
            <v>0</v>
          </cell>
        </row>
        <row r="820">
          <cell r="A820">
            <v>0</v>
          </cell>
          <cell r="B820">
            <v>0</v>
          </cell>
          <cell r="C820">
            <v>0</v>
          </cell>
          <cell r="D820">
            <v>0</v>
          </cell>
        </row>
        <row r="821">
          <cell r="A821">
            <v>0</v>
          </cell>
          <cell r="B821">
            <v>0</v>
          </cell>
          <cell r="C821">
            <v>0</v>
          </cell>
          <cell r="D821">
            <v>0</v>
          </cell>
        </row>
        <row r="822">
          <cell r="A822">
            <v>0</v>
          </cell>
          <cell r="B822">
            <v>0</v>
          </cell>
          <cell r="C822">
            <v>0</v>
          </cell>
          <cell r="D822">
            <v>0</v>
          </cell>
        </row>
        <row r="823">
          <cell r="A823">
            <v>0</v>
          </cell>
          <cell r="B823">
            <v>0</v>
          </cell>
          <cell r="C823">
            <v>0</v>
          </cell>
          <cell r="D823">
            <v>0</v>
          </cell>
        </row>
        <row r="824">
          <cell r="A824">
            <v>0</v>
          </cell>
          <cell r="B824">
            <v>0</v>
          </cell>
          <cell r="C824">
            <v>0</v>
          </cell>
          <cell r="D824">
            <v>0</v>
          </cell>
        </row>
        <row r="825">
          <cell r="A825">
            <v>0</v>
          </cell>
          <cell r="B825">
            <v>0</v>
          </cell>
          <cell r="C825">
            <v>0</v>
          </cell>
          <cell r="D825">
            <v>0</v>
          </cell>
        </row>
        <row r="826">
          <cell r="A826">
            <v>0</v>
          </cell>
          <cell r="B826">
            <v>0</v>
          </cell>
          <cell r="C826">
            <v>0</v>
          </cell>
          <cell r="D826">
            <v>0</v>
          </cell>
        </row>
        <row r="827">
          <cell r="A827">
            <v>0</v>
          </cell>
          <cell r="B827">
            <v>0</v>
          </cell>
          <cell r="C827">
            <v>0</v>
          </cell>
          <cell r="D827">
            <v>0</v>
          </cell>
        </row>
        <row r="828">
          <cell r="A828">
            <v>0</v>
          </cell>
          <cell r="B828">
            <v>0</v>
          </cell>
          <cell r="C828">
            <v>0</v>
          </cell>
          <cell r="D828">
            <v>0</v>
          </cell>
        </row>
        <row r="829">
          <cell r="A829">
            <v>0</v>
          </cell>
          <cell r="B829">
            <v>0</v>
          </cell>
          <cell r="C829">
            <v>0</v>
          </cell>
          <cell r="D829">
            <v>0</v>
          </cell>
        </row>
        <row r="830">
          <cell r="A830">
            <v>0</v>
          </cell>
          <cell r="B830">
            <v>0</v>
          </cell>
          <cell r="C830">
            <v>0</v>
          </cell>
          <cell r="D830">
            <v>0</v>
          </cell>
        </row>
        <row r="831">
          <cell r="A831">
            <v>0</v>
          </cell>
          <cell r="B831">
            <v>0</v>
          </cell>
          <cell r="C831">
            <v>0</v>
          </cell>
          <cell r="D831">
            <v>0</v>
          </cell>
        </row>
        <row r="832">
          <cell r="A832">
            <v>0</v>
          </cell>
          <cell r="B832">
            <v>0</v>
          </cell>
          <cell r="C832">
            <v>0</v>
          </cell>
          <cell r="D832">
            <v>0</v>
          </cell>
        </row>
        <row r="833">
          <cell r="A833">
            <v>0</v>
          </cell>
          <cell r="B833">
            <v>0</v>
          </cell>
          <cell r="C833">
            <v>0</v>
          </cell>
          <cell r="D833">
            <v>0</v>
          </cell>
        </row>
        <row r="834">
          <cell r="A834">
            <v>0</v>
          </cell>
          <cell r="B834">
            <v>0</v>
          </cell>
          <cell r="C834">
            <v>0</v>
          </cell>
          <cell r="D834">
            <v>0</v>
          </cell>
        </row>
        <row r="835">
          <cell r="A835">
            <v>0</v>
          </cell>
          <cell r="B835">
            <v>0</v>
          </cell>
          <cell r="C835">
            <v>0</v>
          </cell>
          <cell r="D835">
            <v>0</v>
          </cell>
        </row>
        <row r="836">
          <cell r="A836">
            <v>0</v>
          </cell>
          <cell r="B836">
            <v>0</v>
          </cell>
          <cell r="C836">
            <v>0</v>
          </cell>
          <cell r="D836">
            <v>0</v>
          </cell>
        </row>
        <row r="837">
          <cell r="A837">
            <v>0</v>
          </cell>
          <cell r="B837">
            <v>0</v>
          </cell>
          <cell r="C837">
            <v>0</v>
          </cell>
          <cell r="D837">
            <v>0</v>
          </cell>
        </row>
        <row r="838">
          <cell r="A838">
            <v>0</v>
          </cell>
          <cell r="B838">
            <v>0</v>
          </cell>
          <cell r="C838">
            <v>0</v>
          </cell>
          <cell r="D838">
            <v>0</v>
          </cell>
        </row>
        <row r="839">
          <cell r="A839">
            <v>0</v>
          </cell>
          <cell r="B839">
            <v>0</v>
          </cell>
          <cell r="C839">
            <v>0</v>
          </cell>
          <cell r="D839">
            <v>0</v>
          </cell>
        </row>
        <row r="840">
          <cell r="A840">
            <v>0</v>
          </cell>
          <cell r="B840">
            <v>0</v>
          </cell>
          <cell r="C840">
            <v>0</v>
          </cell>
          <cell r="D840">
            <v>0</v>
          </cell>
        </row>
        <row r="841">
          <cell r="A841">
            <v>0</v>
          </cell>
          <cell r="B841">
            <v>0</v>
          </cell>
          <cell r="C841">
            <v>0</v>
          </cell>
          <cell r="D841">
            <v>0</v>
          </cell>
        </row>
        <row r="842">
          <cell r="A842">
            <v>0</v>
          </cell>
          <cell r="B842">
            <v>0</v>
          </cell>
          <cell r="C842">
            <v>0</v>
          </cell>
          <cell r="D842">
            <v>0</v>
          </cell>
        </row>
        <row r="843">
          <cell r="A843">
            <v>0</v>
          </cell>
          <cell r="B843">
            <v>0</v>
          </cell>
          <cell r="C843">
            <v>0</v>
          </cell>
          <cell r="D843">
            <v>0</v>
          </cell>
        </row>
        <row r="844">
          <cell r="A844">
            <v>0</v>
          </cell>
          <cell r="B844">
            <v>0</v>
          </cell>
          <cell r="C844">
            <v>0</v>
          </cell>
          <cell r="D844">
            <v>0</v>
          </cell>
        </row>
        <row r="845">
          <cell r="A845">
            <v>0</v>
          </cell>
          <cell r="B845">
            <v>0</v>
          </cell>
          <cell r="C845">
            <v>0</v>
          </cell>
          <cell r="D845">
            <v>0</v>
          </cell>
        </row>
        <row r="846">
          <cell r="A846">
            <v>0</v>
          </cell>
          <cell r="B846">
            <v>0</v>
          </cell>
          <cell r="C846">
            <v>0</v>
          </cell>
          <cell r="D846">
            <v>0</v>
          </cell>
        </row>
        <row r="847">
          <cell r="A847">
            <v>0</v>
          </cell>
          <cell r="B847">
            <v>0</v>
          </cell>
          <cell r="C847">
            <v>0</v>
          </cell>
          <cell r="D847">
            <v>0</v>
          </cell>
        </row>
        <row r="848">
          <cell r="A848">
            <v>0</v>
          </cell>
          <cell r="B848">
            <v>0</v>
          </cell>
          <cell r="C848">
            <v>0</v>
          </cell>
          <cell r="D848">
            <v>0</v>
          </cell>
        </row>
        <row r="849">
          <cell r="A849">
            <v>0</v>
          </cell>
          <cell r="B849">
            <v>0</v>
          </cell>
          <cell r="C849">
            <v>0</v>
          </cell>
          <cell r="D849">
            <v>0</v>
          </cell>
        </row>
        <row r="850">
          <cell r="A850">
            <v>0</v>
          </cell>
          <cell r="B850">
            <v>0</v>
          </cell>
          <cell r="C850">
            <v>0</v>
          </cell>
          <cell r="D850">
            <v>0</v>
          </cell>
        </row>
        <row r="851">
          <cell r="A851">
            <v>0</v>
          </cell>
          <cell r="B851">
            <v>0</v>
          </cell>
          <cell r="C851">
            <v>0</v>
          </cell>
          <cell r="D851">
            <v>0</v>
          </cell>
        </row>
        <row r="852">
          <cell r="A852">
            <v>0</v>
          </cell>
          <cell r="B852">
            <v>0</v>
          </cell>
          <cell r="C852">
            <v>0</v>
          </cell>
          <cell r="D852">
            <v>0</v>
          </cell>
        </row>
        <row r="853">
          <cell r="A853">
            <v>0</v>
          </cell>
          <cell r="B853">
            <v>0</v>
          </cell>
          <cell r="C853">
            <v>0</v>
          </cell>
          <cell r="D853">
            <v>0</v>
          </cell>
        </row>
        <row r="854">
          <cell r="A854">
            <v>0</v>
          </cell>
          <cell r="B854">
            <v>0</v>
          </cell>
          <cell r="C854">
            <v>0</v>
          </cell>
          <cell r="D854">
            <v>0</v>
          </cell>
        </row>
        <row r="855">
          <cell r="A855">
            <v>0</v>
          </cell>
          <cell r="B855">
            <v>0</v>
          </cell>
          <cell r="C855">
            <v>0</v>
          </cell>
          <cell r="D855">
            <v>0</v>
          </cell>
        </row>
        <row r="856">
          <cell r="A856">
            <v>0</v>
          </cell>
          <cell r="B856">
            <v>0</v>
          </cell>
          <cell r="C856">
            <v>0</v>
          </cell>
          <cell r="D856">
            <v>0</v>
          </cell>
        </row>
        <row r="857">
          <cell r="A857">
            <v>0</v>
          </cell>
          <cell r="B857">
            <v>0</v>
          </cell>
          <cell r="C857">
            <v>0</v>
          </cell>
          <cell r="D857">
            <v>0</v>
          </cell>
        </row>
        <row r="858">
          <cell r="A858">
            <v>0</v>
          </cell>
          <cell r="B858">
            <v>0</v>
          </cell>
          <cell r="C858">
            <v>0</v>
          </cell>
          <cell r="D858">
            <v>0</v>
          </cell>
        </row>
        <row r="859">
          <cell r="A859">
            <v>0</v>
          </cell>
          <cell r="B859">
            <v>0</v>
          </cell>
          <cell r="C859">
            <v>0</v>
          </cell>
          <cell r="D859">
            <v>0</v>
          </cell>
        </row>
        <row r="860">
          <cell r="A860">
            <v>0</v>
          </cell>
          <cell r="B860">
            <v>0</v>
          </cell>
          <cell r="C860">
            <v>0</v>
          </cell>
          <cell r="D860">
            <v>0</v>
          </cell>
        </row>
        <row r="861">
          <cell r="A861">
            <v>0</v>
          </cell>
          <cell r="B861">
            <v>0</v>
          </cell>
          <cell r="C861">
            <v>0</v>
          </cell>
          <cell r="D861">
            <v>0</v>
          </cell>
        </row>
        <row r="862">
          <cell r="A862">
            <v>0</v>
          </cell>
          <cell r="B862">
            <v>0</v>
          </cell>
          <cell r="C862">
            <v>0</v>
          </cell>
          <cell r="D862">
            <v>0</v>
          </cell>
        </row>
        <row r="863">
          <cell r="A863">
            <v>0</v>
          </cell>
          <cell r="B863">
            <v>0</v>
          </cell>
          <cell r="C863">
            <v>0</v>
          </cell>
          <cell r="D863">
            <v>0</v>
          </cell>
        </row>
        <row r="864">
          <cell r="A864">
            <v>0</v>
          </cell>
          <cell r="B864">
            <v>0</v>
          </cell>
          <cell r="C864">
            <v>0</v>
          </cell>
          <cell r="D864">
            <v>0</v>
          </cell>
        </row>
        <row r="865">
          <cell r="A865">
            <v>0</v>
          </cell>
          <cell r="B865">
            <v>0</v>
          </cell>
          <cell r="C865">
            <v>0</v>
          </cell>
          <cell r="D865">
            <v>0</v>
          </cell>
        </row>
        <row r="866">
          <cell r="A866">
            <v>0</v>
          </cell>
          <cell r="B866">
            <v>0</v>
          </cell>
          <cell r="C866">
            <v>0</v>
          </cell>
          <cell r="D866">
            <v>0</v>
          </cell>
        </row>
        <row r="867">
          <cell r="A867">
            <v>0</v>
          </cell>
          <cell r="B867">
            <v>0</v>
          </cell>
          <cell r="C867">
            <v>0</v>
          </cell>
          <cell r="D867">
            <v>0</v>
          </cell>
        </row>
        <row r="868">
          <cell r="A868">
            <v>0</v>
          </cell>
          <cell r="B868">
            <v>0</v>
          </cell>
          <cell r="C868">
            <v>0</v>
          </cell>
          <cell r="D868">
            <v>0</v>
          </cell>
        </row>
        <row r="869">
          <cell r="A869">
            <v>0</v>
          </cell>
          <cell r="B869">
            <v>0</v>
          </cell>
          <cell r="C869">
            <v>0</v>
          </cell>
          <cell r="D869">
            <v>0</v>
          </cell>
        </row>
        <row r="870">
          <cell r="A870">
            <v>0</v>
          </cell>
          <cell r="B870">
            <v>0</v>
          </cell>
          <cell r="C870">
            <v>0</v>
          </cell>
          <cell r="D870">
            <v>0</v>
          </cell>
        </row>
        <row r="871">
          <cell r="A871">
            <v>0</v>
          </cell>
          <cell r="B871">
            <v>0</v>
          </cell>
          <cell r="C871">
            <v>0</v>
          </cell>
          <cell r="D871">
            <v>0</v>
          </cell>
        </row>
        <row r="872">
          <cell r="A872">
            <v>0</v>
          </cell>
          <cell r="B872">
            <v>0</v>
          </cell>
          <cell r="C872">
            <v>0</v>
          </cell>
          <cell r="D872">
            <v>0</v>
          </cell>
        </row>
        <row r="873">
          <cell r="A873">
            <v>0</v>
          </cell>
          <cell r="B873">
            <v>0</v>
          </cell>
          <cell r="C873">
            <v>0</v>
          </cell>
          <cell r="D873">
            <v>0</v>
          </cell>
        </row>
        <row r="874">
          <cell r="A874">
            <v>0</v>
          </cell>
          <cell r="B874">
            <v>0</v>
          </cell>
          <cell r="C874">
            <v>0</v>
          </cell>
          <cell r="D874">
            <v>0</v>
          </cell>
        </row>
        <row r="875">
          <cell r="A875">
            <v>0</v>
          </cell>
          <cell r="B875">
            <v>0</v>
          </cell>
          <cell r="C875">
            <v>0</v>
          </cell>
          <cell r="D875">
            <v>0</v>
          </cell>
        </row>
        <row r="876">
          <cell r="A876">
            <v>0</v>
          </cell>
          <cell r="B876">
            <v>0</v>
          </cell>
          <cell r="C876">
            <v>0</v>
          </cell>
          <cell r="D876">
            <v>0</v>
          </cell>
        </row>
        <row r="877">
          <cell r="A877">
            <v>0</v>
          </cell>
          <cell r="B877">
            <v>0</v>
          </cell>
          <cell r="C877">
            <v>0</v>
          </cell>
          <cell r="D877">
            <v>0</v>
          </cell>
        </row>
        <row r="878">
          <cell r="A878">
            <v>0</v>
          </cell>
          <cell r="B878">
            <v>0</v>
          </cell>
          <cell r="C878">
            <v>0</v>
          </cell>
          <cell r="D878">
            <v>0</v>
          </cell>
        </row>
        <row r="879">
          <cell r="A879">
            <v>0</v>
          </cell>
          <cell r="B879">
            <v>0</v>
          </cell>
          <cell r="C879">
            <v>0</v>
          </cell>
          <cell r="D879">
            <v>0</v>
          </cell>
        </row>
        <row r="880">
          <cell r="A880">
            <v>0</v>
          </cell>
          <cell r="B880">
            <v>0</v>
          </cell>
          <cell r="C880">
            <v>0</v>
          </cell>
          <cell r="D880">
            <v>0</v>
          </cell>
        </row>
        <row r="881">
          <cell r="A881">
            <v>0</v>
          </cell>
          <cell r="B881">
            <v>0</v>
          </cell>
          <cell r="C881">
            <v>0</v>
          </cell>
          <cell r="D881">
            <v>0</v>
          </cell>
        </row>
        <row r="882">
          <cell r="A882">
            <v>0</v>
          </cell>
          <cell r="B882">
            <v>0</v>
          </cell>
          <cell r="C882">
            <v>0</v>
          </cell>
          <cell r="D882">
            <v>0</v>
          </cell>
        </row>
        <row r="883">
          <cell r="A883">
            <v>0</v>
          </cell>
          <cell r="B883">
            <v>0</v>
          </cell>
          <cell r="C883">
            <v>0</v>
          </cell>
          <cell r="D883">
            <v>0</v>
          </cell>
        </row>
        <row r="884">
          <cell r="A884">
            <v>0</v>
          </cell>
          <cell r="B884">
            <v>0</v>
          </cell>
          <cell r="C884">
            <v>0</v>
          </cell>
          <cell r="D884">
            <v>0</v>
          </cell>
        </row>
        <row r="885">
          <cell r="A885">
            <v>0</v>
          </cell>
          <cell r="B885">
            <v>0</v>
          </cell>
          <cell r="C885">
            <v>0</v>
          </cell>
          <cell r="D885">
            <v>0</v>
          </cell>
        </row>
        <row r="886">
          <cell r="A886">
            <v>0</v>
          </cell>
          <cell r="B886">
            <v>0</v>
          </cell>
          <cell r="C886">
            <v>0</v>
          </cell>
          <cell r="D886">
            <v>0</v>
          </cell>
        </row>
        <row r="887">
          <cell r="A887">
            <v>0</v>
          </cell>
          <cell r="B887">
            <v>0</v>
          </cell>
          <cell r="C887">
            <v>0</v>
          </cell>
          <cell r="D887">
            <v>0</v>
          </cell>
        </row>
        <row r="888">
          <cell r="A888">
            <v>0</v>
          </cell>
          <cell r="B888">
            <v>0</v>
          </cell>
          <cell r="C888">
            <v>0</v>
          </cell>
          <cell r="D888">
            <v>0</v>
          </cell>
        </row>
        <row r="889">
          <cell r="A889">
            <v>0</v>
          </cell>
          <cell r="B889">
            <v>0</v>
          </cell>
          <cell r="C889">
            <v>0</v>
          </cell>
          <cell r="D889">
            <v>0</v>
          </cell>
        </row>
        <row r="890">
          <cell r="A890">
            <v>0</v>
          </cell>
          <cell r="B890">
            <v>0</v>
          </cell>
          <cell r="C890">
            <v>0</v>
          </cell>
          <cell r="D890">
            <v>0</v>
          </cell>
        </row>
        <row r="891">
          <cell r="A891">
            <v>0</v>
          </cell>
          <cell r="B891">
            <v>0</v>
          </cell>
          <cell r="C891">
            <v>0</v>
          </cell>
          <cell r="D891">
            <v>0</v>
          </cell>
        </row>
        <row r="892">
          <cell r="A892">
            <v>0</v>
          </cell>
          <cell r="B892">
            <v>0</v>
          </cell>
          <cell r="C892">
            <v>0</v>
          </cell>
          <cell r="D892">
            <v>0</v>
          </cell>
        </row>
        <row r="893">
          <cell r="A893">
            <v>0</v>
          </cell>
          <cell r="B893">
            <v>0</v>
          </cell>
          <cell r="C893">
            <v>0</v>
          </cell>
          <cell r="D893">
            <v>0</v>
          </cell>
        </row>
        <row r="894">
          <cell r="A894">
            <v>0</v>
          </cell>
          <cell r="B894">
            <v>0</v>
          </cell>
          <cell r="C894">
            <v>0</v>
          </cell>
          <cell r="D894">
            <v>0</v>
          </cell>
        </row>
        <row r="895">
          <cell r="A895">
            <v>0</v>
          </cell>
          <cell r="B895">
            <v>0</v>
          </cell>
          <cell r="C895">
            <v>0</v>
          </cell>
          <cell r="D895">
            <v>0</v>
          </cell>
        </row>
        <row r="896">
          <cell r="A896">
            <v>0</v>
          </cell>
          <cell r="B896">
            <v>0</v>
          </cell>
          <cell r="C896">
            <v>0</v>
          </cell>
          <cell r="D896">
            <v>0</v>
          </cell>
        </row>
        <row r="897">
          <cell r="A897">
            <v>0</v>
          </cell>
          <cell r="B897">
            <v>0</v>
          </cell>
          <cell r="C897">
            <v>0</v>
          </cell>
          <cell r="D897">
            <v>0</v>
          </cell>
        </row>
        <row r="898">
          <cell r="A898">
            <v>0</v>
          </cell>
          <cell r="B898">
            <v>0</v>
          </cell>
          <cell r="C898">
            <v>0</v>
          </cell>
          <cell r="D898">
            <v>0</v>
          </cell>
        </row>
        <row r="899">
          <cell r="A899">
            <v>0</v>
          </cell>
          <cell r="B899">
            <v>0</v>
          </cell>
          <cell r="C899">
            <v>0</v>
          </cell>
          <cell r="D899">
            <v>0</v>
          </cell>
        </row>
        <row r="900">
          <cell r="A900">
            <v>0</v>
          </cell>
          <cell r="B900">
            <v>0</v>
          </cell>
          <cell r="C900">
            <v>0</v>
          </cell>
          <cell r="D900">
            <v>0</v>
          </cell>
        </row>
        <row r="901">
          <cell r="A901">
            <v>0</v>
          </cell>
          <cell r="B901">
            <v>0</v>
          </cell>
          <cell r="C901">
            <v>0</v>
          </cell>
          <cell r="D901">
            <v>0</v>
          </cell>
        </row>
        <row r="902">
          <cell r="A902">
            <v>0</v>
          </cell>
          <cell r="B902">
            <v>0</v>
          </cell>
          <cell r="C902">
            <v>0</v>
          </cell>
          <cell r="D902">
            <v>0</v>
          </cell>
        </row>
        <row r="903">
          <cell r="A903">
            <v>0</v>
          </cell>
          <cell r="B903">
            <v>0</v>
          </cell>
          <cell r="C903">
            <v>0</v>
          </cell>
          <cell r="D903">
            <v>0</v>
          </cell>
        </row>
        <row r="904">
          <cell r="A904">
            <v>0</v>
          </cell>
          <cell r="B904">
            <v>0</v>
          </cell>
          <cell r="C904">
            <v>0</v>
          </cell>
          <cell r="D904">
            <v>0</v>
          </cell>
        </row>
        <row r="905">
          <cell r="A905">
            <v>0</v>
          </cell>
          <cell r="B905">
            <v>0</v>
          </cell>
          <cell r="C905">
            <v>0</v>
          </cell>
          <cell r="D905">
            <v>0</v>
          </cell>
        </row>
        <row r="906">
          <cell r="A906">
            <v>0</v>
          </cell>
          <cell r="B906">
            <v>0</v>
          </cell>
          <cell r="C906">
            <v>0</v>
          </cell>
          <cell r="D906">
            <v>0</v>
          </cell>
        </row>
        <row r="907">
          <cell r="A907">
            <v>0</v>
          </cell>
          <cell r="B907">
            <v>0</v>
          </cell>
          <cell r="C907">
            <v>0</v>
          </cell>
          <cell r="D907">
            <v>0</v>
          </cell>
        </row>
        <row r="908">
          <cell r="A908">
            <v>0</v>
          </cell>
          <cell r="B908">
            <v>0</v>
          </cell>
          <cell r="C908">
            <v>0</v>
          </cell>
          <cell r="D908">
            <v>0</v>
          </cell>
        </row>
        <row r="909">
          <cell r="A909">
            <v>0</v>
          </cell>
          <cell r="B909">
            <v>0</v>
          </cell>
          <cell r="C909">
            <v>0</v>
          </cell>
          <cell r="D909">
            <v>0</v>
          </cell>
        </row>
        <row r="910">
          <cell r="A910">
            <v>0</v>
          </cell>
          <cell r="B910">
            <v>0</v>
          </cell>
          <cell r="C910">
            <v>0</v>
          </cell>
          <cell r="D910">
            <v>0</v>
          </cell>
        </row>
        <row r="911">
          <cell r="A911">
            <v>0</v>
          </cell>
          <cell r="B911">
            <v>0</v>
          </cell>
          <cell r="C911">
            <v>0</v>
          </cell>
          <cell r="D911">
            <v>0</v>
          </cell>
        </row>
        <row r="912">
          <cell r="A912">
            <v>0</v>
          </cell>
          <cell r="B912">
            <v>0</v>
          </cell>
          <cell r="C912">
            <v>0</v>
          </cell>
          <cell r="D912">
            <v>0</v>
          </cell>
        </row>
        <row r="913">
          <cell r="A913">
            <v>0</v>
          </cell>
          <cell r="B913">
            <v>0</v>
          </cell>
          <cell r="C913">
            <v>0</v>
          </cell>
          <cell r="D913">
            <v>0</v>
          </cell>
        </row>
        <row r="914">
          <cell r="A914">
            <v>0</v>
          </cell>
          <cell r="B914">
            <v>0</v>
          </cell>
          <cell r="C914">
            <v>0</v>
          </cell>
          <cell r="D914">
            <v>0</v>
          </cell>
        </row>
        <row r="915">
          <cell r="A915">
            <v>0</v>
          </cell>
          <cell r="B915">
            <v>0</v>
          </cell>
          <cell r="C915">
            <v>0</v>
          </cell>
          <cell r="D915">
            <v>0</v>
          </cell>
        </row>
        <row r="916">
          <cell r="A916">
            <v>0</v>
          </cell>
          <cell r="B916">
            <v>0</v>
          </cell>
          <cell r="C916">
            <v>0</v>
          </cell>
          <cell r="D916">
            <v>0</v>
          </cell>
        </row>
        <row r="917">
          <cell r="A917">
            <v>0</v>
          </cell>
          <cell r="B917">
            <v>0</v>
          </cell>
          <cell r="C917">
            <v>0</v>
          </cell>
          <cell r="D917">
            <v>0</v>
          </cell>
        </row>
        <row r="918">
          <cell r="A918">
            <v>0</v>
          </cell>
          <cell r="B918">
            <v>0</v>
          </cell>
          <cell r="C918">
            <v>0</v>
          </cell>
          <cell r="D918">
            <v>0</v>
          </cell>
        </row>
        <row r="919">
          <cell r="A919">
            <v>0</v>
          </cell>
          <cell r="B919">
            <v>0</v>
          </cell>
          <cell r="C919">
            <v>0</v>
          </cell>
          <cell r="D919">
            <v>0</v>
          </cell>
        </row>
        <row r="920">
          <cell r="A920">
            <v>0</v>
          </cell>
          <cell r="B920">
            <v>0</v>
          </cell>
          <cell r="C920">
            <v>0</v>
          </cell>
          <cell r="D920">
            <v>0</v>
          </cell>
        </row>
        <row r="921">
          <cell r="A921">
            <v>0</v>
          </cell>
          <cell r="B921">
            <v>0</v>
          </cell>
          <cell r="C921">
            <v>0</v>
          </cell>
          <cell r="D921">
            <v>0</v>
          </cell>
        </row>
        <row r="922">
          <cell r="A922">
            <v>0</v>
          </cell>
          <cell r="B922">
            <v>0</v>
          </cell>
          <cell r="C922">
            <v>0</v>
          </cell>
          <cell r="D922">
            <v>0</v>
          </cell>
        </row>
        <row r="923">
          <cell r="A923">
            <v>0</v>
          </cell>
          <cell r="B923">
            <v>0</v>
          </cell>
          <cell r="C923">
            <v>0</v>
          </cell>
          <cell r="D923">
            <v>0</v>
          </cell>
        </row>
        <row r="924">
          <cell r="A924">
            <v>0</v>
          </cell>
          <cell r="B924">
            <v>0</v>
          </cell>
          <cell r="C924">
            <v>0</v>
          </cell>
          <cell r="D924">
            <v>0</v>
          </cell>
        </row>
        <row r="925">
          <cell r="A925">
            <v>0</v>
          </cell>
          <cell r="B925">
            <v>0</v>
          </cell>
          <cell r="C925">
            <v>0</v>
          </cell>
          <cell r="D925">
            <v>0</v>
          </cell>
        </row>
        <row r="926">
          <cell r="A926">
            <v>0</v>
          </cell>
          <cell r="B926">
            <v>0</v>
          </cell>
          <cell r="C926">
            <v>0</v>
          </cell>
          <cell r="D926">
            <v>0</v>
          </cell>
        </row>
        <row r="927">
          <cell r="A927">
            <v>0</v>
          </cell>
          <cell r="B927">
            <v>0</v>
          </cell>
          <cell r="C927">
            <v>0</v>
          </cell>
          <cell r="D927">
            <v>0</v>
          </cell>
        </row>
        <row r="928">
          <cell r="A928">
            <v>0</v>
          </cell>
          <cell r="B928">
            <v>0</v>
          </cell>
          <cell r="C928">
            <v>0</v>
          </cell>
          <cell r="D928">
            <v>0</v>
          </cell>
        </row>
        <row r="929">
          <cell r="A929">
            <v>0</v>
          </cell>
          <cell r="B929">
            <v>0</v>
          </cell>
          <cell r="C929">
            <v>0</v>
          </cell>
          <cell r="D929">
            <v>0</v>
          </cell>
        </row>
        <row r="930">
          <cell r="A930">
            <v>0</v>
          </cell>
          <cell r="B930">
            <v>0</v>
          </cell>
          <cell r="C930">
            <v>0</v>
          </cell>
          <cell r="D930">
            <v>0</v>
          </cell>
        </row>
        <row r="931">
          <cell r="A931">
            <v>0</v>
          </cell>
          <cell r="B931">
            <v>0</v>
          </cell>
          <cell r="C931">
            <v>0</v>
          </cell>
          <cell r="D931">
            <v>0</v>
          </cell>
        </row>
        <row r="932">
          <cell r="A932">
            <v>0</v>
          </cell>
          <cell r="B932">
            <v>0</v>
          </cell>
          <cell r="C932">
            <v>0</v>
          </cell>
          <cell r="D932">
            <v>0</v>
          </cell>
        </row>
        <row r="933">
          <cell r="A933">
            <v>0</v>
          </cell>
          <cell r="B933">
            <v>0</v>
          </cell>
          <cell r="C933">
            <v>0</v>
          </cell>
          <cell r="D933">
            <v>0</v>
          </cell>
        </row>
        <row r="934">
          <cell r="A934">
            <v>0</v>
          </cell>
          <cell r="B934">
            <v>0</v>
          </cell>
          <cell r="C934">
            <v>0</v>
          </cell>
          <cell r="D934">
            <v>0</v>
          </cell>
        </row>
        <row r="935">
          <cell r="A935">
            <v>0</v>
          </cell>
          <cell r="B935">
            <v>0</v>
          </cell>
          <cell r="C935">
            <v>0</v>
          </cell>
          <cell r="D935">
            <v>0</v>
          </cell>
        </row>
        <row r="936">
          <cell r="A936">
            <v>0</v>
          </cell>
          <cell r="B936">
            <v>0</v>
          </cell>
          <cell r="C936">
            <v>0</v>
          </cell>
          <cell r="D936">
            <v>0</v>
          </cell>
        </row>
        <row r="937">
          <cell r="A937">
            <v>0</v>
          </cell>
          <cell r="B937">
            <v>0</v>
          </cell>
          <cell r="C937">
            <v>0</v>
          </cell>
          <cell r="D937">
            <v>0</v>
          </cell>
        </row>
        <row r="938">
          <cell r="A938">
            <v>0</v>
          </cell>
          <cell r="B938">
            <v>0</v>
          </cell>
          <cell r="C938">
            <v>0</v>
          </cell>
          <cell r="D938">
            <v>0</v>
          </cell>
        </row>
        <row r="939">
          <cell r="A939">
            <v>0</v>
          </cell>
          <cell r="B939">
            <v>0</v>
          </cell>
          <cell r="C939">
            <v>0</v>
          </cell>
          <cell r="D939">
            <v>0</v>
          </cell>
        </row>
        <row r="940">
          <cell r="A940">
            <v>0</v>
          </cell>
          <cell r="B940">
            <v>0</v>
          </cell>
          <cell r="C940">
            <v>0</v>
          </cell>
          <cell r="D940">
            <v>0</v>
          </cell>
        </row>
        <row r="941">
          <cell r="A941">
            <v>0</v>
          </cell>
          <cell r="B941">
            <v>0</v>
          </cell>
          <cell r="C941">
            <v>0</v>
          </cell>
          <cell r="D941">
            <v>0</v>
          </cell>
        </row>
        <row r="942">
          <cell r="A942">
            <v>0</v>
          </cell>
          <cell r="B942">
            <v>0</v>
          </cell>
          <cell r="C942">
            <v>0</v>
          </cell>
          <cell r="D942">
            <v>0</v>
          </cell>
        </row>
        <row r="943">
          <cell r="A943">
            <v>0</v>
          </cell>
          <cell r="B943">
            <v>0</v>
          </cell>
          <cell r="C943">
            <v>0</v>
          </cell>
          <cell r="D943">
            <v>0</v>
          </cell>
        </row>
        <row r="944">
          <cell r="A944">
            <v>0</v>
          </cell>
          <cell r="B944">
            <v>0</v>
          </cell>
          <cell r="C944">
            <v>0</v>
          </cell>
          <cell r="D944">
            <v>0</v>
          </cell>
        </row>
        <row r="945">
          <cell r="A945">
            <v>0</v>
          </cell>
          <cell r="B945">
            <v>0</v>
          </cell>
          <cell r="C945">
            <v>0</v>
          </cell>
          <cell r="D945">
            <v>0</v>
          </cell>
        </row>
        <row r="946">
          <cell r="A946">
            <v>0</v>
          </cell>
          <cell r="B946">
            <v>0</v>
          </cell>
          <cell r="C946">
            <v>0</v>
          </cell>
          <cell r="D946">
            <v>0</v>
          </cell>
        </row>
        <row r="947">
          <cell r="A947">
            <v>0</v>
          </cell>
          <cell r="B947">
            <v>0</v>
          </cell>
          <cell r="C947">
            <v>0</v>
          </cell>
          <cell r="D947">
            <v>0</v>
          </cell>
        </row>
        <row r="948">
          <cell r="A948">
            <v>0</v>
          </cell>
          <cell r="B948">
            <v>0</v>
          </cell>
          <cell r="C948">
            <v>0</v>
          </cell>
          <cell r="D948">
            <v>0</v>
          </cell>
        </row>
        <row r="949">
          <cell r="A949">
            <v>0</v>
          </cell>
          <cell r="B949">
            <v>0</v>
          </cell>
          <cell r="C949">
            <v>0</v>
          </cell>
          <cell r="D949">
            <v>0</v>
          </cell>
        </row>
        <row r="950">
          <cell r="A950">
            <v>0</v>
          </cell>
          <cell r="B950">
            <v>0</v>
          </cell>
          <cell r="C950">
            <v>0</v>
          </cell>
          <cell r="D950">
            <v>0</v>
          </cell>
        </row>
        <row r="951">
          <cell r="A951">
            <v>0</v>
          </cell>
          <cell r="B951">
            <v>0</v>
          </cell>
          <cell r="C951">
            <v>0</v>
          </cell>
          <cell r="D951">
            <v>0</v>
          </cell>
        </row>
        <row r="952">
          <cell r="A952">
            <v>0</v>
          </cell>
          <cell r="B952">
            <v>0</v>
          </cell>
          <cell r="C952">
            <v>0</v>
          </cell>
          <cell r="D952">
            <v>0</v>
          </cell>
        </row>
        <row r="953">
          <cell r="A953">
            <v>0</v>
          </cell>
          <cell r="B953">
            <v>0</v>
          </cell>
          <cell r="C953">
            <v>0</v>
          </cell>
          <cell r="D953">
            <v>0</v>
          </cell>
        </row>
        <row r="954">
          <cell r="A954">
            <v>0</v>
          </cell>
          <cell r="B954">
            <v>0</v>
          </cell>
          <cell r="C954">
            <v>0</v>
          </cell>
          <cell r="D954">
            <v>0</v>
          </cell>
        </row>
        <row r="955">
          <cell r="A955">
            <v>0</v>
          </cell>
          <cell r="B955">
            <v>0</v>
          </cell>
          <cell r="C955">
            <v>0</v>
          </cell>
          <cell r="D955">
            <v>0</v>
          </cell>
        </row>
        <row r="956">
          <cell r="A956">
            <v>0</v>
          </cell>
          <cell r="B956">
            <v>0</v>
          </cell>
          <cell r="C956">
            <v>0</v>
          </cell>
          <cell r="D956">
            <v>0</v>
          </cell>
        </row>
        <row r="957">
          <cell r="A957">
            <v>0</v>
          </cell>
          <cell r="B957">
            <v>0</v>
          </cell>
          <cell r="C957">
            <v>0</v>
          </cell>
          <cell r="D957">
            <v>0</v>
          </cell>
        </row>
        <row r="958">
          <cell r="A958">
            <v>0</v>
          </cell>
          <cell r="B958">
            <v>0</v>
          </cell>
          <cell r="C958">
            <v>0</v>
          </cell>
          <cell r="D958">
            <v>0</v>
          </cell>
        </row>
        <row r="959">
          <cell r="A959">
            <v>0</v>
          </cell>
          <cell r="B959">
            <v>0</v>
          </cell>
          <cell r="C959">
            <v>0</v>
          </cell>
          <cell r="D959">
            <v>0</v>
          </cell>
        </row>
        <row r="960">
          <cell r="A960">
            <v>0</v>
          </cell>
          <cell r="B960">
            <v>0</v>
          </cell>
          <cell r="C960">
            <v>0</v>
          </cell>
          <cell r="D960">
            <v>0</v>
          </cell>
        </row>
        <row r="961">
          <cell r="A961">
            <v>0</v>
          </cell>
          <cell r="B961">
            <v>0</v>
          </cell>
          <cell r="C961">
            <v>0</v>
          </cell>
          <cell r="D961">
            <v>0</v>
          </cell>
        </row>
        <row r="962">
          <cell r="A962">
            <v>0</v>
          </cell>
          <cell r="B962">
            <v>0</v>
          </cell>
          <cell r="C962">
            <v>0</v>
          </cell>
          <cell r="D962">
            <v>0</v>
          </cell>
        </row>
        <row r="963">
          <cell r="A963">
            <v>0</v>
          </cell>
          <cell r="B963">
            <v>0</v>
          </cell>
          <cell r="C963">
            <v>0</v>
          </cell>
          <cell r="D963">
            <v>0</v>
          </cell>
        </row>
        <row r="964">
          <cell r="A964">
            <v>0</v>
          </cell>
          <cell r="B964">
            <v>0</v>
          </cell>
          <cell r="C964">
            <v>0</v>
          </cell>
          <cell r="D964">
            <v>0</v>
          </cell>
        </row>
        <row r="965">
          <cell r="A965">
            <v>0</v>
          </cell>
          <cell r="B965">
            <v>0</v>
          </cell>
          <cell r="C965">
            <v>0</v>
          </cell>
          <cell r="D965">
            <v>0</v>
          </cell>
        </row>
        <row r="966">
          <cell r="A966">
            <v>0</v>
          </cell>
          <cell r="B966">
            <v>0</v>
          </cell>
          <cell r="C966">
            <v>0</v>
          </cell>
          <cell r="D966">
            <v>0</v>
          </cell>
        </row>
        <row r="967">
          <cell r="A967">
            <v>0</v>
          </cell>
          <cell r="B967">
            <v>0</v>
          </cell>
          <cell r="C967">
            <v>0</v>
          </cell>
          <cell r="D967">
            <v>0</v>
          </cell>
        </row>
        <row r="968">
          <cell r="A968">
            <v>0</v>
          </cell>
          <cell r="B968">
            <v>0</v>
          </cell>
          <cell r="C968">
            <v>0</v>
          </cell>
          <cell r="D968">
            <v>0</v>
          </cell>
        </row>
        <row r="969">
          <cell r="A969">
            <v>0</v>
          </cell>
          <cell r="B969">
            <v>0</v>
          </cell>
          <cell r="C969">
            <v>0</v>
          </cell>
          <cell r="D969">
            <v>0</v>
          </cell>
        </row>
        <row r="970">
          <cell r="A970">
            <v>0</v>
          </cell>
          <cell r="B970">
            <v>0</v>
          </cell>
          <cell r="C970">
            <v>0</v>
          </cell>
          <cell r="D970">
            <v>0</v>
          </cell>
        </row>
        <row r="971">
          <cell r="A971">
            <v>0</v>
          </cell>
          <cell r="B971">
            <v>0</v>
          </cell>
          <cell r="C971">
            <v>0</v>
          </cell>
          <cell r="D971">
            <v>0</v>
          </cell>
        </row>
        <row r="972">
          <cell r="A972">
            <v>0</v>
          </cell>
          <cell r="B972">
            <v>0</v>
          </cell>
          <cell r="C972">
            <v>0</v>
          </cell>
          <cell r="D972">
            <v>0</v>
          </cell>
        </row>
        <row r="973">
          <cell r="A973">
            <v>0</v>
          </cell>
          <cell r="B973">
            <v>0</v>
          </cell>
          <cell r="C973">
            <v>0</v>
          </cell>
          <cell r="D973">
            <v>0</v>
          </cell>
        </row>
        <row r="974">
          <cell r="A974">
            <v>0</v>
          </cell>
          <cell r="B974">
            <v>0</v>
          </cell>
          <cell r="C974">
            <v>0</v>
          </cell>
          <cell r="D974">
            <v>0</v>
          </cell>
        </row>
        <row r="975">
          <cell r="A975">
            <v>0</v>
          </cell>
          <cell r="B975">
            <v>0</v>
          </cell>
          <cell r="C975">
            <v>0</v>
          </cell>
          <cell r="D975">
            <v>0</v>
          </cell>
        </row>
        <row r="976">
          <cell r="A976">
            <v>0</v>
          </cell>
          <cell r="B976">
            <v>0</v>
          </cell>
          <cell r="C976">
            <v>0</v>
          </cell>
          <cell r="D976">
            <v>0</v>
          </cell>
        </row>
        <row r="977">
          <cell r="A977">
            <v>0</v>
          </cell>
          <cell r="B977">
            <v>0</v>
          </cell>
          <cell r="C977">
            <v>0</v>
          </cell>
          <cell r="D977">
            <v>0</v>
          </cell>
        </row>
        <row r="978">
          <cell r="A978">
            <v>0</v>
          </cell>
          <cell r="B978">
            <v>0</v>
          </cell>
          <cell r="C978">
            <v>0</v>
          </cell>
          <cell r="D978">
            <v>0</v>
          </cell>
        </row>
        <row r="979">
          <cell r="A979">
            <v>0</v>
          </cell>
          <cell r="B979">
            <v>0</v>
          </cell>
          <cell r="C979">
            <v>0</v>
          </cell>
          <cell r="D979">
            <v>0</v>
          </cell>
        </row>
        <row r="980">
          <cell r="A980">
            <v>0</v>
          </cell>
          <cell r="B980">
            <v>0</v>
          </cell>
          <cell r="C980">
            <v>0</v>
          </cell>
          <cell r="D980">
            <v>0</v>
          </cell>
        </row>
        <row r="981">
          <cell r="A981">
            <v>0</v>
          </cell>
          <cell r="B981">
            <v>0</v>
          </cell>
          <cell r="C981">
            <v>0</v>
          </cell>
          <cell r="D981">
            <v>0</v>
          </cell>
        </row>
        <row r="982">
          <cell r="A982">
            <v>0</v>
          </cell>
          <cell r="B982">
            <v>0</v>
          </cell>
          <cell r="C982">
            <v>0</v>
          </cell>
          <cell r="D982">
            <v>0</v>
          </cell>
        </row>
        <row r="983">
          <cell r="A983">
            <v>0</v>
          </cell>
          <cell r="B983">
            <v>0</v>
          </cell>
          <cell r="C983">
            <v>0</v>
          </cell>
          <cell r="D983">
            <v>0</v>
          </cell>
        </row>
        <row r="984">
          <cell r="A984">
            <v>0</v>
          </cell>
          <cell r="B984">
            <v>0</v>
          </cell>
          <cell r="C984">
            <v>0</v>
          </cell>
          <cell r="D984">
            <v>0</v>
          </cell>
        </row>
        <row r="985">
          <cell r="A985">
            <v>0</v>
          </cell>
          <cell r="B985">
            <v>0</v>
          </cell>
          <cell r="C985">
            <v>0</v>
          </cell>
          <cell r="D985">
            <v>0</v>
          </cell>
        </row>
        <row r="986">
          <cell r="A986">
            <v>0</v>
          </cell>
          <cell r="B986">
            <v>0</v>
          </cell>
          <cell r="C986">
            <v>0</v>
          </cell>
          <cell r="D986">
            <v>0</v>
          </cell>
        </row>
        <row r="987">
          <cell r="A987">
            <v>0</v>
          </cell>
          <cell r="B987">
            <v>0</v>
          </cell>
          <cell r="C987">
            <v>0</v>
          </cell>
          <cell r="D987">
            <v>0</v>
          </cell>
        </row>
        <row r="988">
          <cell r="A988">
            <v>0</v>
          </cell>
          <cell r="B988">
            <v>0</v>
          </cell>
          <cell r="C988">
            <v>0</v>
          </cell>
          <cell r="D988">
            <v>0</v>
          </cell>
        </row>
        <row r="989">
          <cell r="A989">
            <v>0</v>
          </cell>
          <cell r="B989">
            <v>0</v>
          </cell>
          <cell r="C989">
            <v>0</v>
          </cell>
          <cell r="D989">
            <v>0</v>
          </cell>
        </row>
        <row r="990">
          <cell r="A990">
            <v>0</v>
          </cell>
          <cell r="B990">
            <v>0</v>
          </cell>
          <cell r="C990">
            <v>0</v>
          </cell>
          <cell r="D990">
            <v>0</v>
          </cell>
        </row>
        <row r="991">
          <cell r="A991">
            <v>0</v>
          </cell>
          <cell r="B991">
            <v>0</v>
          </cell>
          <cell r="C991">
            <v>0</v>
          </cell>
          <cell r="D991">
            <v>0</v>
          </cell>
        </row>
        <row r="992">
          <cell r="A992">
            <v>0</v>
          </cell>
          <cell r="B992">
            <v>0</v>
          </cell>
          <cell r="C992">
            <v>0</v>
          </cell>
          <cell r="D992">
            <v>0</v>
          </cell>
        </row>
        <row r="993">
          <cell r="A993">
            <v>0</v>
          </cell>
          <cell r="B993">
            <v>0</v>
          </cell>
          <cell r="C993">
            <v>0</v>
          </cell>
          <cell r="D993">
            <v>0</v>
          </cell>
        </row>
        <row r="994">
          <cell r="A994">
            <v>0</v>
          </cell>
          <cell r="B994">
            <v>0</v>
          </cell>
          <cell r="C994">
            <v>0</v>
          </cell>
          <cell r="D994">
            <v>0</v>
          </cell>
        </row>
        <row r="995">
          <cell r="A995">
            <v>0</v>
          </cell>
          <cell r="B995">
            <v>0</v>
          </cell>
          <cell r="C995">
            <v>0</v>
          </cell>
          <cell r="D995">
            <v>0</v>
          </cell>
        </row>
        <row r="996">
          <cell r="A996">
            <v>0</v>
          </cell>
          <cell r="B996">
            <v>0</v>
          </cell>
          <cell r="C996">
            <v>0</v>
          </cell>
          <cell r="D996">
            <v>0</v>
          </cell>
        </row>
        <row r="997">
          <cell r="A997">
            <v>0</v>
          </cell>
          <cell r="B997">
            <v>0</v>
          </cell>
          <cell r="C997">
            <v>0</v>
          </cell>
          <cell r="D997">
            <v>0</v>
          </cell>
        </row>
        <row r="998">
          <cell r="A998">
            <v>0</v>
          </cell>
          <cell r="B998">
            <v>0</v>
          </cell>
          <cell r="C998">
            <v>0</v>
          </cell>
          <cell r="D998">
            <v>0</v>
          </cell>
        </row>
        <row r="999">
          <cell r="A999">
            <v>0</v>
          </cell>
          <cell r="B999">
            <v>0</v>
          </cell>
          <cell r="C999">
            <v>0</v>
          </cell>
          <cell r="D999">
            <v>0</v>
          </cell>
        </row>
        <row r="1000">
          <cell r="A1000">
            <v>0</v>
          </cell>
          <cell r="B1000">
            <v>0</v>
          </cell>
          <cell r="C1000">
            <v>0</v>
          </cell>
          <cell r="D1000">
            <v>0</v>
          </cell>
        </row>
        <row r="1001">
          <cell r="A1001">
            <v>0</v>
          </cell>
          <cell r="B1001">
            <v>0</v>
          </cell>
          <cell r="C1001">
            <v>0</v>
          </cell>
          <cell r="D1001">
            <v>0</v>
          </cell>
        </row>
        <row r="1002">
          <cell r="A1002">
            <v>0</v>
          </cell>
          <cell r="B1002">
            <v>0</v>
          </cell>
          <cell r="C1002">
            <v>0</v>
          </cell>
          <cell r="D1002">
            <v>0</v>
          </cell>
        </row>
        <row r="1003">
          <cell r="A1003">
            <v>0</v>
          </cell>
          <cell r="B1003">
            <v>0</v>
          </cell>
          <cell r="C1003">
            <v>0</v>
          </cell>
          <cell r="D1003">
            <v>0</v>
          </cell>
        </row>
        <row r="1004">
          <cell r="A1004">
            <v>0</v>
          </cell>
          <cell r="B1004">
            <v>0</v>
          </cell>
          <cell r="C1004">
            <v>0</v>
          </cell>
          <cell r="D1004">
            <v>0</v>
          </cell>
        </row>
        <row r="1005">
          <cell r="A1005">
            <v>0</v>
          </cell>
          <cell r="B1005">
            <v>0</v>
          </cell>
          <cell r="C1005">
            <v>0</v>
          </cell>
          <cell r="D1005">
            <v>0</v>
          </cell>
        </row>
        <row r="1006">
          <cell r="A1006">
            <v>0</v>
          </cell>
          <cell r="B1006">
            <v>0</v>
          </cell>
          <cell r="C1006">
            <v>0</v>
          </cell>
          <cell r="D1006">
            <v>0</v>
          </cell>
        </row>
        <row r="1007">
          <cell r="A1007">
            <v>0</v>
          </cell>
          <cell r="B1007">
            <v>0</v>
          </cell>
          <cell r="C1007">
            <v>0</v>
          </cell>
          <cell r="D1007">
            <v>0</v>
          </cell>
        </row>
        <row r="1008">
          <cell r="A1008">
            <v>0</v>
          </cell>
          <cell r="B1008">
            <v>0</v>
          </cell>
          <cell r="C1008">
            <v>0</v>
          </cell>
          <cell r="D1008">
            <v>0</v>
          </cell>
        </row>
        <row r="1009">
          <cell r="A1009">
            <v>0</v>
          </cell>
          <cell r="B1009">
            <v>0</v>
          </cell>
          <cell r="C1009">
            <v>0</v>
          </cell>
          <cell r="D1009">
            <v>0</v>
          </cell>
        </row>
        <row r="1010">
          <cell r="A1010">
            <v>0</v>
          </cell>
          <cell r="B1010">
            <v>0</v>
          </cell>
          <cell r="C1010">
            <v>0</v>
          </cell>
          <cell r="D1010">
            <v>0</v>
          </cell>
        </row>
        <row r="1011">
          <cell r="A1011">
            <v>0</v>
          </cell>
          <cell r="B1011">
            <v>0</v>
          </cell>
          <cell r="C1011">
            <v>0</v>
          </cell>
          <cell r="D1011">
            <v>0</v>
          </cell>
        </row>
        <row r="1012">
          <cell r="A1012">
            <v>0</v>
          </cell>
          <cell r="B1012">
            <v>0</v>
          </cell>
          <cell r="C1012">
            <v>0</v>
          </cell>
          <cell r="D1012">
            <v>0</v>
          </cell>
        </row>
        <row r="1013">
          <cell r="A1013">
            <v>0</v>
          </cell>
          <cell r="B1013">
            <v>0</v>
          </cell>
          <cell r="C1013">
            <v>0</v>
          </cell>
          <cell r="D1013">
            <v>0</v>
          </cell>
        </row>
        <row r="1014">
          <cell r="A1014">
            <v>0</v>
          </cell>
          <cell r="B1014">
            <v>0</v>
          </cell>
          <cell r="C1014">
            <v>0</v>
          </cell>
          <cell r="D1014">
            <v>0</v>
          </cell>
        </row>
        <row r="1015">
          <cell r="A1015">
            <v>0</v>
          </cell>
          <cell r="B1015">
            <v>0</v>
          </cell>
          <cell r="C1015">
            <v>0</v>
          </cell>
          <cell r="D1015">
            <v>0</v>
          </cell>
        </row>
        <row r="1016">
          <cell r="A1016">
            <v>0</v>
          </cell>
          <cell r="B1016">
            <v>0</v>
          </cell>
          <cell r="C1016">
            <v>0</v>
          </cell>
          <cell r="D1016">
            <v>0</v>
          </cell>
        </row>
        <row r="1017">
          <cell r="A1017">
            <v>0</v>
          </cell>
          <cell r="B1017">
            <v>0</v>
          </cell>
          <cell r="C1017">
            <v>0</v>
          </cell>
          <cell r="D1017">
            <v>0</v>
          </cell>
        </row>
        <row r="1018">
          <cell r="A1018">
            <v>0</v>
          </cell>
          <cell r="B1018">
            <v>0</v>
          </cell>
          <cell r="C1018">
            <v>0</v>
          </cell>
          <cell r="D1018">
            <v>0</v>
          </cell>
        </row>
        <row r="1019">
          <cell r="A1019">
            <v>0</v>
          </cell>
          <cell r="B1019">
            <v>0</v>
          </cell>
          <cell r="C1019">
            <v>0</v>
          </cell>
          <cell r="D1019">
            <v>0</v>
          </cell>
        </row>
        <row r="1020">
          <cell r="A1020">
            <v>0</v>
          </cell>
          <cell r="B1020">
            <v>0</v>
          </cell>
          <cell r="C1020">
            <v>0</v>
          </cell>
          <cell r="D1020">
            <v>0</v>
          </cell>
        </row>
        <row r="1021">
          <cell r="A1021">
            <v>0</v>
          </cell>
          <cell r="B1021">
            <v>0</v>
          </cell>
          <cell r="C1021">
            <v>0</v>
          </cell>
          <cell r="D1021">
            <v>0</v>
          </cell>
        </row>
        <row r="1022">
          <cell r="A1022">
            <v>0</v>
          </cell>
          <cell r="B1022">
            <v>0</v>
          </cell>
          <cell r="C1022">
            <v>0</v>
          </cell>
          <cell r="D1022">
            <v>0</v>
          </cell>
        </row>
        <row r="1023">
          <cell r="A1023">
            <v>0</v>
          </cell>
          <cell r="B1023">
            <v>0</v>
          </cell>
          <cell r="C1023">
            <v>0</v>
          </cell>
          <cell r="D1023">
            <v>0</v>
          </cell>
        </row>
        <row r="1024">
          <cell r="A1024">
            <v>0</v>
          </cell>
          <cell r="B1024">
            <v>0</v>
          </cell>
          <cell r="C1024">
            <v>0</v>
          </cell>
          <cell r="D1024">
            <v>0</v>
          </cell>
        </row>
        <row r="1025">
          <cell r="A1025">
            <v>0</v>
          </cell>
          <cell r="B1025">
            <v>0</v>
          </cell>
          <cell r="C1025">
            <v>0</v>
          </cell>
          <cell r="D1025">
            <v>0</v>
          </cell>
        </row>
        <row r="1026">
          <cell r="A1026">
            <v>0</v>
          </cell>
          <cell r="B1026">
            <v>0</v>
          </cell>
          <cell r="C1026">
            <v>0</v>
          </cell>
          <cell r="D1026">
            <v>0</v>
          </cell>
        </row>
        <row r="1027">
          <cell r="A1027">
            <v>0</v>
          </cell>
          <cell r="B1027">
            <v>0</v>
          </cell>
          <cell r="C1027">
            <v>0</v>
          </cell>
          <cell r="D1027">
            <v>0</v>
          </cell>
        </row>
        <row r="1028">
          <cell r="A1028">
            <v>0</v>
          </cell>
          <cell r="B1028">
            <v>0</v>
          </cell>
          <cell r="C1028">
            <v>0</v>
          </cell>
          <cell r="D1028">
            <v>0</v>
          </cell>
        </row>
        <row r="1029">
          <cell r="A1029">
            <v>0</v>
          </cell>
          <cell r="B1029">
            <v>0</v>
          </cell>
          <cell r="C1029">
            <v>0</v>
          </cell>
          <cell r="D1029">
            <v>0</v>
          </cell>
        </row>
        <row r="1030">
          <cell r="A1030">
            <v>0</v>
          </cell>
          <cell r="B1030">
            <v>0</v>
          </cell>
          <cell r="C1030">
            <v>0</v>
          </cell>
          <cell r="D1030">
            <v>0</v>
          </cell>
        </row>
        <row r="1031">
          <cell r="A1031">
            <v>0</v>
          </cell>
          <cell r="B1031">
            <v>0</v>
          </cell>
          <cell r="C1031">
            <v>0</v>
          </cell>
          <cell r="D1031">
            <v>0</v>
          </cell>
        </row>
        <row r="1032">
          <cell r="A1032">
            <v>0</v>
          </cell>
          <cell r="B1032">
            <v>0</v>
          </cell>
          <cell r="C1032">
            <v>0</v>
          </cell>
          <cell r="D1032">
            <v>0</v>
          </cell>
        </row>
        <row r="1033">
          <cell r="A1033">
            <v>0</v>
          </cell>
          <cell r="B1033">
            <v>0</v>
          </cell>
          <cell r="C1033">
            <v>0</v>
          </cell>
          <cell r="D1033">
            <v>0</v>
          </cell>
        </row>
        <row r="1034">
          <cell r="A1034">
            <v>0</v>
          </cell>
          <cell r="B1034">
            <v>0</v>
          </cell>
          <cell r="C1034">
            <v>0</v>
          </cell>
          <cell r="D1034">
            <v>0</v>
          </cell>
        </row>
        <row r="1035">
          <cell r="A1035">
            <v>0</v>
          </cell>
          <cell r="B1035">
            <v>0</v>
          </cell>
          <cell r="C1035">
            <v>0</v>
          </cell>
          <cell r="D1035">
            <v>0</v>
          </cell>
        </row>
        <row r="1036">
          <cell r="A1036">
            <v>0</v>
          </cell>
          <cell r="B1036">
            <v>0</v>
          </cell>
          <cell r="C1036">
            <v>0</v>
          </cell>
          <cell r="D1036">
            <v>0</v>
          </cell>
        </row>
        <row r="1037">
          <cell r="A1037">
            <v>0</v>
          </cell>
          <cell r="B1037">
            <v>0</v>
          </cell>
          <cell r="C1037">
            <v>0</v>
          </cell>
          <cell r="D1037">
            <v>0</v>
          </cell>
        </row>
        <row r="1038">
          <cell r="A1038">
            <v>0</v>
          </cell>
          <cell r="B1038">
            <v>0</v>
          </cell>
          <cell r="C1038">
            <v>0</v>
          </cell>
          <cell r="D1038">
            <v>0</v>
          </cell>
        </row>
        <row r="1039">
          <cell r="A1039">
            <v>0</v>
          </cell>
          <cell r="B1039">
            <v>0</v>
          </cell>
          <cell r="C1039">
            <v>0</v>
          </cell>
          <cell r="D1039">
            <v>0</v>
          </cell>
        </row>
        <row r="1040">
          <cell r="A1040">
            <v>0</v>
          </cell>
          <cell r="B1040">
            <v>0</v>
          </cell>
          <cell r="C1040">
            <v>0</v>
          </cell>
          <cell r="D1040">
            <v>0</v>
          </cell>
        </row>
        <row r="1041">
          <cell r="A1041">
            <v>0</v>
          </cell>
          <cell r="B1041">
            <v>0</v>
          </cell>
          <cell r="C1041">
            <v>0</v>
          </cell>
          <cell r="D1041">
            <v>0</v>
          </cell>
        </row>
        <row r="1042">
          <cell r="A1042">
            <v>0</v>
          </cell>
          <cell r="B1042">
            <v>0</v>
          </cell>
          <cell r="C1042">
            <v>0</v>
          </cell>
          <cell r="D1042">
            <v>0</v>
          </cell>
        </row>
        <row r="1043">
          <cell r="A1043">
            <v>0</v>
          </cell>
          <cell r="B1043">
            <v>0</v>
          </cell>
          <cell r="C1043">
            <v>0</v>
          </cell>
          <cell r="D1043">
            <v>0</v>
          </cell>
        </row>
        <row r="1044">
          <cell r="A1044">
            <v>0</v>
          </cell>
          <cell r="B1044">
            <v>0</v>
          </cell>
          <cell r="C1044">
            <v>0</v>
          </cell>
          <cell r="D1044">
            <v>0</v>
          </cell>
        </row>
        <row r="1045">
          <cell r="A1045">
            <v>0</v>
          </cell>
          <cell r="B1045">
            <v>0</v>
          </cell>
          <cell r="C1045">
            <v>0</v>
          </cell>
          <cell r="D1045">
            <v>0</v>
          </cell>
        </row>
        <row r="1046">
          <cell r="A1046">
            <v>0</v>
          </cell>
          <cell r="B1046">
            <v>0</v>
          </cell>
          <cell r="C1046">
            <v>0</v>
          </cell>
          <cell r="D1046">
            <v>0</v>
          </cell>
        </row>
        <row r="1047">
          <cell r="A1047">
            <v>0</v>
          </cell>
          <cell r="B1047">
            <v>0</v>
          </cell>
          <cell r="C1047">
            <v>0</v>
          </cell>
          <cell r="D1047">
            <v>0</v>
          </cell>
        </row>
        <row r="1048">
          <cell r="A1048">
            <v>0</v>
          </cell>
          <cell r="B1048">
            <v>0</v>
          </cell>
          <cell r="C1048">
            <v>0</v>
          </cell>
          <cell r="D1048">
            <v>0</v>
          </cell>
        </row>
        <row r="1049">
          <cell r="A1049">
            <v>0</v>
          </cell>
          <cell r="B1049">
            <v>0</v>
          </cell>
          <cell r="C1049">
            <v>0</v>
          </cell>
          <cell r="D1049">
            <v>0</v>
          </cell>
        </row>
        <row r="1050">
          <cell r="A1050">
            <v>0</v>
          </cell>
          <cell r="B1050">
            <v>0</v>
          </cell>
          <cell r="C1050">
            <v>0</v>
          </cell>
          <cell r="D1050">
            <v>0</v>
          </cell>
        </row>
        <row r="1051">
          <cell r="A1051">
            <v>0</v>
          </cell>
          <cell r="B1051">
            <v>0</v>
          </cell>
          <cell r="C1051">
            <v>0</v>
          </cell>
          <cell r="D1051">
            <v>0</v>
          </cell>
        </row>
        <row r="1052">
          <cell r="A1052">
            <v>0</v>
          </cell>
          <cell r="B1052">
            <v>0</v>
          </cell>
          <cell r="C1052">
            <v>0</v>
          </cell>
          <cell r="D1052">
            <v>0</v>
          </cell>
        </row>
        <row r="1053">
          <cell r="A1053">
            <v>0</v>
          </cell>
          <cell r="B1053">
            <v>0</v>
          </cell>
          <cell r="C1053">
            <v>0</v>
          </cell>
          <cell r="D1053">
            <v>0</v>
          </cell>
        </row>
        <row r="1054">
          <cell r="A1054">
            <v>0</v>
          </cell>
          <cell r="B1054">
            <v>0</v>
          </cell>
          <cell r="C1054">
            <v>0</v>
          </cell>
          <cell r="D1054">
            <v>0</v>
          </cell>
        </row>
        <row r="1055">
          <cell r="A1055">
            <v>0</v>
          </cell>
          <cell r="B1055">
            <v>0</v>
          </cell>
          <cell r="C1055">
            <v>0</v>
          </cell>
          <cell r="D1055">
            <v>0</v>
          </cell>
        </row>
        <row r="1056">
          <cell r="A1056">
            <v>0</v>
          </cell>
          <cell r="B1056">
            <v>0</v>
          </cell>
          <cell r="C1056">
            <v>0</v>
          </cell>
          <cell r="D1056">
            <v>0</v>
          </cell>
        </row>
        <row r="1057">
          <cell r="A1057">
            <v>0</v>
          </cell>
          <cell r="B1057">
            <v>0</v>
          </cell>
          <cell r="C1057">
            <v>0</v>
          </cell>
          <cell r="D1057">
            <v>0</v>
          </cell>
        </row>
        <row r="1058">
          <cell r="A1058">
            <v>0</v>
          </cell>
          <cell r="B1058">
            <v>0</v>
          </cell>
          <cell r="C1058">
            <v>0</v>
          </cell>
          <cell r="D1058">
            <v>0</v>
          </cell>
        </row>
        <row r="1059">
          <cell r="A1059">
            <v>0</v>
          </cell>
          <cell r="B1059">
            <v>0</v>
          </cell>
          <cell r="C1059">
            <v>0</v>
          </cell>
          <cell r="D1059">
            <v>0</v>
          </cell>
        </row>
        <row r="1060">
          <cell r="A1060">
            <v>0</v>
          </cell>
          <cell r="B1060">
            <v>0</v>
          </cell>
          <cell r="C1060">
            <v>0</v>
          </cell>
          <cell r="D1060">
            <v>0</v>
          </cell>
        </row>
        <row r="1061">
          <cell r="A1061">
            <v>0</v>
          </cell>
          <cell r="B1061">
            <v>0</v>
          </cell>
          <cell r="C1061">
            <v>0</v>
          </cell>
          <cell r="D1061">
            <v>0</v>
          </cell>
        </row>
        <row r="1062">
          <cell r="A1062">
            <v>0</v>
          </cell>
          <cell r="B1062">
            <v>0</v>
          </cell>
          <cell r="C1062">
            <v>0</v>
          </cell>
          <cell r="D1062">
            <v>0</v>
          </cell>
        </row>
        <row r="1063">
          <cell r="A1063">
            <v>0</v>
          </cell>
          <cell r="B1063">
            <v>0</v>
          </cell>
          <cell r="C1063">
            <v>0</v>
          </cell>
          <cell r="D1063">
            <v>0</v>
          </cell>
        </row>
        <row r="1064">
          <cell r="A1064">
            <v>0</v>
          </cell>
          <cell r="B1064">
            <v>0</v>
          </cell>
          <cell r="C1064">
            <v>0</v>
          </cell>
          <cell r="D1064">
            <v>0</v>
          </cell>
        </row>
        <row r="1065">
          <cell r="A1065">
            <v>0</v>
          </cell>
          <cell r="B1065">
            <v>0</v>
          </cell>
          <cell r="C1065">
            <v>0</v>
          </cell>
          <cell r="D1065">
            <v>0</v>
          </cell>
        </row>
        <row r="1066">
          <cell r="A1066">
            <v>0</v>
          </cell>
          <cell r="B1066">
            <v>0</v>
          </cell>
          <cell r="C1066">
            <v>0</v>
          </cell>
          <cell r="D1066">
            <v>0</v>
          </cell>
        </row>
        <row r="1067">
          <cell r="A1067">
            <v>0</v>
          </cell>
          <cell r="B1067">
            <v>0</v>
          </cell>
          <cell r="C1067">
            <v>0</v>
          </cell>
          <cell r="D1067">
            <v>0</v>
          </cell>
        </row>
        <row r="1068">
          <cell r="A1068">
            <v>0</v>
          </cell>
          <cell r="B1068">
            <v>0</v>
          </cell>
          <cell r="C1068">
            <v>0</v>
          </cell>
          <cell r="D1068">
            <v>0</v>
          </cell>
        </row>
        <row r="1069">
          <cell r="A1069">
            <v>0</v>
          </cell>
          <cell r="B1069">
            <v>0</v>
          </cell>
          <cell r="C1069">
            <v>0</v>
          </cell>
          <cell r="D1069">
            <v>0</v>
          </cell>
        </row>
        <row r="1070">
          <cell r="A1070">
            <v>0</v>
          </cell>
          <cell r="B1070">
            <v>0</v>
          </cell>
          <cell r="C1070">
            <v>0</v>
          </cell>
          <cell r="D1070">
            <v>0</v>
          </cell>
        </row>
        <row r="1071">
          <cell r="A1071">
            <v>0</v>
          </cell>
          <cell r="B1071">
            <v>0</v>
          </cell>
          <cell r="C1071">
            <v>0</v>
          </cell>
          <cell r="D1071">
            <v>0</v>
          </cell>
        </row>
        <row r="1072">
          <cell r="A1072">
            <v>0</v>
          </cell>
          <cell r="B1072">
            <v>0</v>
          </cell>
          <cell r="C1072">
            <v>0</v>
          </cell>
          <cell r="D1072">
            <v>0</v>
          </cell>
        </row>
        <row r="1073">
          <cell r="A1073">
            <v>0</v>
          </cell>
          <cell r="B1073">
            <v>0</v>
          </cell>
          <cell r="C1073">
            <v>0</v>
          </cell>
          <cell r="D1073">
            <v>0</v>
          </cell>
        </row>
        <row r="1074">
          <cell r="A1074">
            <v>0</v>
          </cell>
          <cell r="B1074">
            <v>0</v>
          </cell>
          <cell r="C1074">
            <v>0</v>
          </cell>
          <cell r="D1074">
            <v>0</v>
          </cell>
        </row>
        <row r="1075">
          <cell r="A1075">
            <v>0</v>
          </cell>
          <cell r="B1075">
            <v>0</v>
          </cell>
          <cell r="C1075">
            <v>0</v>
          </cell>
          <cell r="D1075">
            <v>0</v>
          </cell>
        </row>
        <row r="1076">
          <cell r="A1076">
            <v>0</v>
          </cell>
          <cell r="B1076">
            <v>0</v>
          </cell>
          <cell r="C1076">
            <v>0</v>
          </cell>
          <cell r="D1076">
            <v>0</v>
          </cell>
        </row>
        <row r="1077">
          <cell r="A1077">
            <v>0</v>
          </cell>
          <cell r="B1077">
            <v>0</v>
          </cell>
          <cell r="C1077">
            <v>0</v>
          </cell>
          <cell r="D1077">
            <v>0</v>
          </cell>
        </row>
        <row r="1078">
          <cell r="A1078">
            <v>0</v>
          </cell>
          <cell r="B1078">
            <v>0</v>
          </cell>
          <cell r="C1078">
            <v>0</v>
          </cell>
          <cell r="D1078">
            <v>0</v>
          </cell>
        </row>
        <row r="1079">
          <cell r="A1079">
            <v>0</v>
          </cell>
          <cell r="B1079">
            <v>0</v>
          </cell>
          <cell r="C1079">
            <v>0</v>
          </cell>
          <cell r="D1079">
            <v>0</v>
          </cell>
        </row>
        <row r="1080">
          <cell r="A1080">
            <v>0</v>
          </cell>
          <cell r="B1080">
            <v>0</v>
          </cell>
          <cell r="C1080">
            <v>0</v>
          </cell>
          <cell r="D1080">
            <v>0</v>
          </cell>
        </row>
        <row r="1081">
          <cell r="A1081">
            <v>0</v>
          </cell>
          <cell r="B1081">
            <v>0</v>
          </cell>
          <cell r="C1081">
            <v>0</v>
          </cell>
          <cell r="D1081">
            <v>0</v>
          </cell>
        </row>
        <row r="1082">
          <cell r="A1082">
            <v>0</v>
          </cell>
          <cell r="B1082">
            <v>0</v>
          </cell>
          <cell r="C1082">
            <v>0</v>
          </cell>
          <cell r="D1082">
            <v>0</v>
          </cell>
        </row>
        <row r="1083">
          <cell r="A1083">
            <v>0</v>
          </cell>
          <cell r="B1083">
            <v>0</v>
          </cell>
          <cell r="C1083">
            <v>0</v>
          </cell>
          <cell r="D1083">
            <v>0</v>
          </cell>
        </row>
        <row r="1084">
          <cell r="A1084">
            <v>0</v>
          </cell>
          <cell r="B1084">
            <v>0</v>
          </cell>
          <cell r="C1084">
            <v>0</v>
          </cell>
          <cell r="D1084">
            <v>0</v>
          </cell>
        </row>
        <row r="1085">
          <cell r="A1085">
            <v>0</v>
          </cell>
          <cell r="B1085">
            <v>0</v>
          </cell>
          <cell r="C1085">
            <v>0</v>
          </cell>
          <cell r="D1085">
            <v>0</v>
          </cell>
        </row>
        <row r="1086">
          <cell r="A1086">
            <v>0</v>
          </cell>
          <cell r="B1086">
            <v>0</v>
          </cell>
          <cell r="C1086">
            <v>0</v>
          </cell>
          <cell r="D1086">
            <v>0</v>
          </cell>
        </row>
        <row r="1087">
          <cell r="A1087">
            <v>0</v>
          </cell>
          <cell r="B1087">
            <v>0</v>
          </cell>
          <cell r="C1087">
            <v>0</v>
          </cell>
          <cell r="D1087">
            <v>0</v>
          </cell>
        </row>
        <row r="1088">
          <cell r="A1088">
            <v>0</v>
          </cell>
          <cell r="B1088">
            <v>0</v>
          </cell>
          <cell r="C1088">
            <v>0</v>
          </cell>
          <cell r="D1088">
            <v>0</v>
          </cell>
        </row>
        <row r="1089">
          <cell r="A1089">
            <v>0</v>
          </cell>
          <cell r="B1089">
            <v>0</v>
          </cell>
          <cell r="C1089">
            <v>0</v>
          </cell>
          <cell r="D1089">
            <v>0</v>
          </cell>
        </row>
        <row r="1090">
          <cell r="A1090">
            <v>0</v>
          </cell>
          <cell r="B1090">
            <v>0</v>
          </cell>
          <cell r="C1090">
            <v>0</v>
          </cell>
          <cell r="D1090">
            <v>0</v>
          </cell>
        </row>
        <row r="1091">
          <cell r="A1091">
            <v>0</v>
          </cell>
          <cell r="B1091">
            <v>0</v>
          </cell>
          <cell r="C1091">
            <v>0</v>
          </cell>
          <cell r="D1091">
            <v>0</v>
          </cell>
        </row>
        <row r="1092">
          <cell r="A1092">
            <v>0</v>
          </cell>
          <cell r="B1092">
            <v>0</v>
          </cell>
          <cell r="C1092">
            <v>0</v>
          </cell>
          <cell r="D1092">
            <v>0</v>
          </cell>
        </row>
        <row r="1093">
          <cell r="A1093">
            <v>0</v>
          </cell>
          <cell r="B1093">
            <v>0</v>
          </cell>
          <cell r="C1093">
            <v>0</v>
          </cell>
          <cell r="D1093">
            <v>0</v>
          </cell>
        </row>
        <row r="1094">
          <cell r="A1094">
            <v>0</v>
          </cell>
          <cell r="B1094">
            <v>0</v>
          </cell>
          <cell r="C1094">
            <v>0</v>
          </cell>
          <cell r="D1094">
            <v>0</v>
          </cell>
        </row>
        <row r="1095">
          <cell r="A1095">
            <v>0</v>
          </cell>
          <cell r="B1095">
            <v>0</v>
          </cell>
          <cell r="C1095">
            <v>0</v>
          </cell>
          <cell r="D1095">
            <v>0</v>
          </cell>
        </row>
        <row r="1096">
          <cell r="A1096">
            <v>0</v>
          </cell>
          <cell r="B1096">
            <v>0</v>
          </cell>
          <cell r="C1096">
            <v>0</v>
          </cell>
          <cell r="D1096">
            <v>0</v>
          </cell>
        </row>
        <row r="1097">
          <cell r="A1097">
            <v>0</v>
          </cell>
          <cell r="B1097">
            <v>0</v>
          </cell>
          <cell r="C1097">
            <v>0</v>
          </cell>
          <cell r="D1097">
            <v>0</v>
          </cell>
        </row>
        <row r="1098">
          <cell r="A1098">
            <v>0</v>
          </cell>
          <cell r="B1098">
            <v>0</v>
          </cell>
          <cell r="C1098">
            <v>0</v>
          </cell>
          <cell r="D1098">
            <v>0</v>
          </cell>
        </row>
        <row r="1099">
          <cell r="A1099">
            <v>0</v>
          </cell>
          <cell r="B1099">
            <v>0</v>
          </cell>
          <cell r="C1099">
            <v>0</v>
          </cell>
          <cell r="D1099">
            <v>0</v>
          </cell>
        </row>
        <row r="1100">
          <cell r="A1100">
            <v>0</v>
          </cell>
          <cell r="B1100">
            <v>0</v>
          </cell>
          <cell r="C1100">
            <v>0</v>
          </cell>
          <cell r="D1100">
            <v>0</v>
          </cell>
        </row>
        <row r="1101">
          <cell r="A1101">
            <v>0</v>
          </cell>
          <cell r="B1101">
            <v>0</v>
          </cell>
          <cell r="C1101">
            <v>0</v>
          </cell>
          <cell r="D1101">
            <v>0</v>
          </cell>
        </row>
        <row r="1102">
          <cell r="A1102">
            <v>0</v>
          </cell>
          <cell r="B1102">
            <v>0</v>
          </cell>
          <cell r="C1102">
            <v>0</v>
          </cell>
          <cell r="D1102">
            <v>0</v>
          </cell>
        </row>
        <row r="1103">
          <cell r="A1103">
            <v>0</v>
          </cell>
          <cell r="B1103">
            <v>0</v>
          </cell>
          <cell r="C1103">
            <v>0</v>
          </cell>
          <cell r="D1103">
            <v>0</v>
          </cell>
        </row>
        <row r="1104">
          <cell r="A1104">
            <v>0</v>
          </cell>
          <cell r="B1104">
            <v>0</v>
          </cell>
          <cell r="C1104">
            <v>0</v>
          </cell>
          <cell r="D1104">
            <v>0</v>
          </cell>
        </row>
        <row r="1105">
          <cell r="A1105">
            <v>0</v>
          </cell>
          <cell r="B1105">
            <v>0</v>
          </cell>
          <cell r="C1105">
            <v>0</v>
          </cell>
          <cell r="D1105">
            <v>0</v>
          </cell>
        </row>
        <row r="1106">
          <cell r="A1106">
            <v>0</v>
          </cell>
          <cell r="B1106">
            <v>0</v>
          </cell>
          <cell r="C1106">
            <v>0</v>
          </cell>
          <cell r="D1106">
            <v>0</v>
          </cell>
        </row>
        <row r="1107">
          <cell r="A1107">
            <v>0</v>
          </cell>
          <cell r="B1107">
            <v>0</v>
          </cell>
          <cell r="C1107">
            <v>0</v>
          </cell>
          <cell r="D1107">
            <v>0</v>
          </cell>
        </row>
        <row r="1108">
          <cell r="A1108">
            <v>0</v>
          </cell>
          <cell r="B1108">
            <v>0</v>
          </cell>
          <cell r="C1108">
            <v>0</v>
          </cell>
          <cell r="D1108">
            <v>0</v>
          </cell>
        </row>
        <row r="1109">
          <cell r="A1109">
            <v>0</v>
          </cell>
          <cell r="B1109">
            <v>0</v>
          </cell>
          <cell r="C1109">
            <v>0</v>
          </cell>
          <cell r="D1109">
            <v>0</v>
          </cell>
        </row>
        <row r="1110">
          <cell r="A1110">
            <v>0</v>
          </cell>
          <cell r="B1110">
            <v>0</v>
          </cell>
          <cell r="C1110">
            <v>0</v>
          </cell>
          <cell r="D1110">
            <v>0</v>
          </cell>
        </row>
        <row r="1111">
          <cell r="A1111">
            <v>0</v>
          </cell>
          <cell r="B1111">
            <v>0</v>
          </cell>
          <cell r="C1111">
            <v>0</v>
          </cell>
          <cell r="D1111">
            <v>0</v>
          </cell>
        </row>
        <row r="1112">
          <cell r="A1112">
            <v>0</v>
          </cell>
          <cell r="B1112">
            <v>0</v>
          </cell>
          <cell r="C1112">
            <v>0</v>
          </cell>
          <cell r="D1112">
            <v>0</v>
          </cell>
        </row>
        <row r="1113">
          <cell r="A1113">
            <v>0</v>
          </cell>
          <cell r="B1113">
            <v>0</v>
          </cell>
          <cell r="C1113">
            <v>0</v>
          </cell>
          <cell r="D1113">
            <v>0</v>
          </cell>
        </row>
        <row r="1114">
          <cell r="A1114">
            <v>0</v>
          </cell>
          <cell r="B1114">
            <v>0</v>
          </cell>
          <cell r="C1114">
            <v>0</v>
          </cell>
          <cell r="D1114">
            <v>0</v>
          </cell>
        </row>
        <row r="1115">
          <cell r="A1115">
            <v>0</v>
          </cell>
          <cell r="B1115">
            <v>0</v>
          </cell>
          <cell r="C1115">
            <v>0</v>
          </cell>
          <cell r="D1115">
            <v>0</v>
          </cell>
        </row>
        <row r="1116">
          <cell r="A1116">
            <v>0</v>
          </cell>
          <cell r="B1116">
            <v>0</v>
          </cell>
          <cell r="C1116">
            <v>0</v>
          </cell>
          <cell r="D1116">
            <v>0</v>
          </cell>
        </row>
        <row r="1117">
          <cell r="A1117">
            <v>0</v>
          </cell>
          <cell r="B1117">
            <v>0</v>
          </cell>
          <cell r="C1117">
            <v>0</v>
          </cell>
          <cell r="D1117">
            <v>0</v>
          </cell>
        </row>
        <row r="1118">
          <cell r="A1118">
            <v>0</v>
          </cell>
          <cell r="B1118">
            <v>0</v>
          </cell>
          <cell r="C1118">
            <v>0</v>
          </cell>
          <cell r="D1118">
            <v>0</v>
          </cell>
        </row>
        <row r="1119">
          <cell r="A1119">
            <v>0</v>
          </cell>
          <cell r="B1119">
            <v>0</v>
          </cell>
          <cell r="C1119">
            <v>0</v>
          </cell>
          <cell r="D1119">
            <v>0</v>
          </cell>
        </row>
        <row r="1120">
          <cell r="A1120">
            <v>0</v>
          </cell>
          <cell r="B1120">
            <v>0</v>
          </cell>
          <cell r="C1120">
            <v>0</v>
          </cell>
          <cell r="D1120">
            <v>0</v>
          </cell>
        </row>
        <row r="1121">
          <cell r="A1121">
            <v>0</v>
          </cell>
          <cell r="B1121">
            <v>0</v>
          </cell>
          <cell r="C1121">
            <v>0</v>
          </cell>
          <cell r="D1121">
            <v>0</v>
          </cell>
        </row>
        <row r="1122">
          <cell r="A1122">
            <v>0</v>
          </cell>
          <cell r="B1122">
            <v>0</v>
          </cell>
          <cell r="C1122">
            <v>0</v>
          </cell>
          <cell r="D1122">
            <v>0</v>
          </cell>
        </row>
        <row r="1123">
          <cell r="A1123">
            <v>0</v>
          </cell>
          <cell r="B1123">
            <v>0</v>
          </cell>
          <cell r="C1123">
            <v>0</v>
          </cell>
          <cell r="D1123">
            <v>0</v>
          </cell>
        </row>
        <row r="1124">
          <cell r="A1124">
            <v>0</v>
          </cell>
          <cell r="B1124">
            <v>0</v>
          </cell>
          <cell r="C1124">
            <v>0</v>
          </cell>
          <cell r="D1124">
            <v>0</v>
          </cell>
        </row>
        <row r="1125">
          <cell r="A1125">
            <v>0</v>
          </cell>
          <cell r="B1125">
            <v>0</v>
          </cell>
          <cell r="C1125">
            <v>0</v>
          </cell>
          <cell r="D1125">
            <v>0</v>
          </cell>
        </row>
        <row r="1126">
          <cell r="A1126">
            <v>0</v>
          </cell>
          <cell r="B1126">
            <v>0</v>
          </cell>
          <cell r="C1126">
            <v>0</v>
          </cell>
          <cell r="D1126">
            <v>0</v>
          </cell>
        </row>
        <row r="1127">
          <cell r="A1127">
            <v>0</v>
          </cell>
          <cell r="B1127">
            <v>0</v>
          </cell>
          <cell r="C1127">
            <v>0</v>
          </cell>
          <cell r="D1127">
            <v>0</v>
          </cell>
        </row>
        <row r="1128">
          <cell r="A1128">
            <v>0</v>
          </cell>
          <cell r="B1128">
            <v>0</v>
          </cell>
          <cell r="C1128">
            <v>0</v>
          </cell>
          <cell r="D1128">
            <v>0</v>
          </cell>
        </row>
        <row r="1129">
          <cell r="A1129">
            <v>0</v>
          </cell>
          <cell r="B1129">
            <v>0</v>
          </cell>
          <cell r="C1129">
            <v>0</v>
          </cell>
          <cell r="D1129">
            <v>0</v>
          </cell>
        </row>
        <row r="1130">
          <cell r="A1130">
            <v>0</v>
          </cell>
          <cell r="B1130">
            <v>0</v>
          </cell>
          <cell r="C1130">
            <v>0</v>
          </cell>
          <cell r="D1130">
            <v>0</v>
          </cell>
        </row>
        <row r="1131">
          <cell r="A1131">
            <v>0</v>
          </cell>
          <cell r="B1131">
            <v>0</v>
          </cell>
          <cell r="C1131">
            <v>0</v>
          </cell>
          <cell r="D1131">
            <v>0</v>
          </cell>
        </row>
        <row r="1132">
          <cell r="A1132">
            <v>0</v>
          </cell>
          <cell r="B1132">
            <v>0</v>
          </cell>
          <cell r="C1132">
            <v>0</v>
          </cell>
          <cell r="D1132">
            <v>0</v>
          </cell>
        </row>
        <row r="1133">
          <cell r="A1133">
            <v>0</v>
          </cell>
          <cell r="B1133">
            <v>0</v>
          </cell>
          <cell r="C1133">
            <v>0</v>
          </cell>
          <cell r="D1133">
            <v>0</v>
          </cell>
        </row>
        <row r="1134">
          <cell r="A1134">
            <v>0</v>
          </cell>
          <cell r="B1134">
            <v>0</v>
          </cell>
          <cell r="C1134">
            <v>0</v>
          </cell>
          <cell r="D1134">
            <v>0</v>
          </cell>
        </row>
        <row r="1135">
          <cell r="A1135">
            <v>0</v>
          </cell>
          <cell r="B1135">
            <v>0</v>
          </cell>
          <cell r="C1135">
            <v>0</v>
          </cell>
          <cell r="D1135">
            <v>0</v>
          </cell>
        </row>
        <row r="1136">
          <cell r="A1136">
            <v>0</v>
          </cell>
          <cell r="B1136">
            <v>0</v>
          </cell>
          <cell r="C1136">
            <v>0</v>
          </cell>
          <cell r="D1136">
            <v>0</v>
          </cell>
        </row>
        <row r="1137">
          <cell r="A1137">
            <v>0</v>
          </cell>
          <cell r="B1137">
            <v>0</v>
          </cell>
          <cell r="C1137">
            <v>0</v>
          </cell>
          <cell r="D1137">
            <v>0</v>
          </cell>
        </row>
        <row r="1138">
          <cell r="A1138">
            <v>0</v>
          </cell>
          <cell r="B1138">
            <v>0</v>
          </cell>
          <cell r="C1138">
            <v>0</v>
          </cell>
          <cell r="D1138">
            <v>0</v>
          </cell>
        </row>
        <row r="1139">
          <cell r="A1139">
            <v>0</v>
          </cell>
          <cell r="B1139">
            <v>0</v>
          </cell>
          <cell r="C1139">
            <v>0</v>
          </cell>
          <cell r="D1139">
            <v>0</v>
          </cell>
        </row>
        <row r="1140">
          <cell r="A1140">
            <v>0</v>
          </cell>
          <cell r="B1140">
            <v>0</v>
          </cell>
          <cell r="C1140">
            <v>0</v>
          </cell>
          <cell r="D1140">
            <v>0</v>
          </cell>
        </row>
        <row r="1141">
          <cell r="A1141">
            <v>0</v>
          </cell>
          <cell r="B1141">
            <v>0</v>
          </cell>
          <cell r="C1141">
            <v>0</v>
          </cell>
          <cell r="D1141">
            <v>0</v>
          </cell>
        </row>
        <row r="1142">
          <cell r="A1142">
            <v>0</v>
          </cell>
          <cell r="B1142">
            <v>0</v>
          </cell>
          <cell r="C1142">
            <v>0</v>
          </cell>
          <cell r="D1142">
            <v>0</v>
          </cell>
        </row>
        <row r="1143">
          <cell r="A1143">
            <v>0</v>
          </cell>
          <cell r="B1143">
            <v>0</v>
          </cell>
          <cell r="C1143">
            <v>0</v>
          </cell>
          <cell r="D1143">
            <v>0</v>
          </cell>
        </row>
        <row r="1144">
          <cell r="A1144">
            <v>0</v>
          </cell>
          <cell r="B1144">
            <v>0</v>
          </cell>
          <cell r="C1144">
            <v>0</v>
          </cell>
          <cell r="D1144">
            <v>0</v>
          </cell>
        </row>
        <row r="1145">
          <cell r="A1145">
            <v>0</v>
          </cell>
          <cell r="B1145">
            <v>0</v>
          </cell>
          <cell r="C1145">
            <v>0</v>
          </cell>
          <cell r="D1145">
            <v>0</v>
          </cell>
        </row>
        <row r="1146">
          <cell r="A1146">
            <v>0</v>
          </cell>
          <cell r="B1146">
            <v>0</v>
          </cell>
          <cell r="C1146">
            <v>0</v>
          </cell>
          <cell r="D1146">
            <v>0</v>
          </cell>
        </row>
        <row r="1147">
          <cell r="A1147">
            <v>0</v>
          </cell>
          <cell r="B1147">
            <v>0</v>
          </cell>
          <cell r="C1147">
            <v>0</v>
          </cell>
          <cell r="D1147">
            <v>0</v>
          </cell>
        </row>
        <row r="1148">
          <cell r="A1148">
            <v>0</v>
          </cell>
          <cell r="B1148">
            <v>0</v>
          </cell>
          <cell r="C1148">
            <v>0</v>
          </cell>
          <cell r="D1148">
            <v>0</v>
          </cell>
        </row>
        <row r="1149">
          <cell r="A1149">
            <v>0</v>
          </cell>
          <cell r="B1149">
            <v>0</v>
          </cell>
          <cell r="C1149">
            <v>0</v>
          </cell>
          <cell r="D1149">
            <v>0</v>
          </cell>
        </row>
        <row r="1150">
          <cell r="A1150">
            <v>0</v>
          </cell>
          <cell r="B1150">
            <v>0</v>
          </cell>
          <cell r="C1150">
            <v>0</v>
          </cell>
          <cell r="D1150">
            <v>0</v>
          </cell>
        </row>
        <row r="1151">
          <cell r="A1151">
            <v>0</v>
          </cell>
          <cell r="B1151">
            <v>0</v>
          </cell>
          <cell r="C1151">
            <v>0</v>
          </cell>
          <cell r="D1151">
            <v>0</v>
          </cell>
        </row>
        <row r="1152">
          <cell r="A1152">
            <v>0</v>
          </cell>
          <cell r="B1152">
            <v>0</v>
          </cell>
          <cell r="C1152">
            <v>0</v>
          </cell>
          <cell r="D1152">
            <v>0</v>
          </cell>
        </row>
        <row r="1153">
          <cell r="A1153">
            <v>0</v>
          </cell>
          <cell r="B1153">
            <v>0</v>
          </cell>
          <cell r="C1153">
            <v>0</v>
          </cell>
          <cell r="D1153">
            <v>0</v>
          </cell>
        </row>
        <row r="1154">
          <cell r="A1154">
            <v>0</v>
          </cell>
          <cell r="B1154">
            <v>0</v>
          </cell>
          <cell r="C1154">
            <v>0</v>
          </cell>
          <cell r="D1154">
            <v>0</v>
          </cell>
        </row>
        <row r="1155">
          <cell r="A1155">
            <v>0</v>
          </cell>
          <cell r="B1155">
            <v>0</v>
          </cell>
          <cell r="C1155">
            <v>0</v>
          </cell>
          <cell r="D1155">
            <v>0</v>
          </cell>
        </row>
        <row r="1156">
          <cell r="A1156">
            <v>0</v>
          </cell>
          <cell r="B1156">
            <v>0</v>
          </cell>
          <cell r="C1156">
            <v>0</v>
          </cell>
          <cell r="D1156">
            <v>0</v>
          </cell>
        </row>
        <row r="1157">
          <cell r="A1157">
            <v>0</v>
          </cell>
          <cell r="B1157">
            <v>0</v>
          </cell>
          <cell r="C1157">
            <v>0</v>
          </cell>
          <cell r="D1157">
            <v>0</v>
          </cell>
        </row>
        <row r="1158">
          <cell r="A1158">
            <v>0</v>
          </cell>
          <cell r="B1158">
            <v>0</v>
          </cell>
          <cell r="C1158">
            <v>0</v>
          </cell>
          <cell r="D1158">
            <v>0</v>
          </cell>
        </row>
        <row r="1159">
          <cell r="A1159">
            <v>0</v>
          </cell>
          <cell r="B1159">
            <v>0</v>
          </cell>
          <cell r="C1159">
            <v>0</v>
          </cell>
          <cell r="D1159">
            <v>0</v>
          </cell>
        </row>
        <row r="1160">
          <cell r="A1160">
            <v>0</v>
          </cell>
          <cell r="B1160">
            <v>0</v>
          </cell>
          <cell r="C1160">
            <v>0</v>
          </cell>
          <cell r="D1160">
            <v>0</v>
          </cell>
        </row>
        <row r="1161">
          <cell r="A1161">
            <v>0</v>
          </cell>
          <cell r="B1161">
            <v>0</v>
          </cell>
          <cell r="C1161">
            <v>0</v>
          </cell>
          <cell r="D1161">
            <v>0</v>
          </cell>
        </row>
        <row r="1162">
          <cell r="A1162">
            <v>0</v>
          </cell>
          <cell r="B1162">
            <v>0</v>
          </cell>
          <cell r="C1162">
            <v>0</v>
          </cell>
          <cell r="D1162">
            <v>0</v>
          </cell>
        </row>
        <row r="1163">
          <cell r="A1163">
            <v>0</v>
          </cell>
          <cell r="B1163">
            <v>0</v>
          </cell>
          <cell r="C1163">
            <v>0</v>
          </cell>
          <cell r="D1163">
            <v>0</v>
          </cell>
        </row>
        <row r="1164">
          <cell r="A1164">
            <v>0</v>
          </cell>
          <cell r="B1164">
            <v>0</v>
          </cell>
          <cell r="C1164">
            <v>0</v>
          </cell>
          <cell r="D1164">
            <v>0</v>
          </cell>
        </row>
        <row r="1165">
          <cell r="A1165">
            <v>0</v>
          </cell>
          <cell r="B1165">
            <v>0</v>
          </cell>
          <cell r="C1165">
            <v>0</v>
          </cell>
          <cell r="D1165">
            <v>0</v>
          </cell>
        </row>
        <row r="1166">
          <cell r="A1166">
            <v>0</v>
          </cell>
          <cell r="B1166">
            <v>0</v>
          </cell>
          <cell r="C1166">
            <v>0</v>
          </cell>
          <cell r="D1166">
            <v>0</v>
          </cell>
        </row>
        <row r="1167">
          <cell r="A1167">
            <v>0</v>
          </cell>
          <cell r="B1167">
            <v>0</v>
          </cell>
          <cell r="C1167">
            <v>0</v>
          </cell>
          <cell r="D1167">
            <v>0</v>
          </cell>
        </row>
        <row r="1168">
          <cell r="A1168">
            <v>0</v>
          </cell>
          <cell r="B1168">
            <v>0</v>
          </cell>
          <cell r="C1168">
            <v>0</v>
          </cell>
          <cell r="D1168">
            <v>0</v>
          </cell>
        </row>
        <row r="1169">
          <cell r="A1169">
            <v>0</v>
          </cell>
          <cell r="B1169">
            <v>0</v>
          </cell>
          <cell r="C1169">
            <v>0</v>
          </cell>
          <cell r="D1169">
            <v>0</v>
          </cell>
        </row>
        <row r="1170">
          <cell r="A1170">
            <v>0</v>
          </cell>
          <cell r="B1170">
            <v>0</v>
          </cell>
          <cell r="C1170">
            <v>0</v>
          </cell>
          <cell r="D1170">
            <v>0</v>
          </cell>
        </row>
        <row r="1171">
          <cell r="A1171">
            <v>0</v>
          </cell>
          <cell r="B1171">
            <v>0</v>
          </cell>
          <cell r="C1171">
            <v>0</v>
          </cell>
          <cell r="D1171">
            <v>0</v>
          </cell>
        </row>
        <row r="1172">
          <cell r="A1172">
            <v>0</v>
          </cell>
          <cell r="B1172">
            <v>0</v>
          </cell>
          <cell r="C1172">
            <v>0</v>
          </cell>
          <cell r="D1172">
            <v>0</v>
          </cell>
        </row>
        <row r="1173">
          <cell r="A1173">
            <v>0</v>
          </cell>
          <cell r="B1173">
            <v>0</v>
          </cell>
          <cell r="C1173">
            <v>0</v>
          </cell>
          <cell r="D1173">
            <v>0</v>
          </cell>
        </row>
        <row r="1174">
          <cell r="A1174">
            <v>0</v>
          </cell>
          <cell r="B1174">
            <v>0</v>
          </cell>
          <cell r="C1174">
            <v>0</v>
          </cell>
          <cell r="D1174">
            <v>0</v>
          </cell>
        </row>
        <row r="1175">
          <cell r="A1175">
            <v>0</v>
          </cell>
          <cell r="B1175">
            <v>0</v>
          </cell>
          <cell r="C1175">
            <v>0</v>
          </cell>
          <cell r="D1175">
            <v>0</v>
          </cell>
        </row>
        <row r="1176">
          <cell r="A1176">
            <v>0</v>
          </cell>
          <cell r="B1176">
            <v>0</v>
          </cell>
          <cell r="C1176">
            <v>0</v>
          </cell>
          <cell r="D1176">
            <v>0</v>
          </cell>
        </row>
        <row r="1177">
          <cell r="A1177">
            <v>0</v>
          </cell>
          <cell r="B1177">
            <v>0</v>
          </cell>
          <cell r="C1177">
            <v>0</v>
          </cell>
          <cell r="D1177">
            <v>0</v>
          </cell>
        </row>
        <row r="1178">
          <cell r="A1178">
            <v>0</v>
          </cell>
          <cell r="B1178">
            <v>0</v>
          </cell>
          <cell r="C1178">
            <v>0</v>
          </cell>
          <cell r="D1178">
            <v>0</v>
          </cell>
        </row>
        <row r="1179">
          <cell r="A1179">
            <v>0</v>
          </cell>
          <cell r="B1179">
            <v>0</v>
          </cell>
          <cell r="C1179">
            <v>0</v>
          </cell>
          <cell r="D1179">
            <v>0</v>
          </cell>
        </row>
        <row r="1180">
          <cell r="A1180">
            <v>0</v>
          </cell>
          <cell r="B1180">
            <v>0</v>
          </cell>
          <cell r="C1180">
            <v>0</v>
          </cell>
          <cell r="D1180">
            <v>0</v>
          </cell>
        </row>
        <row r="1181">
          <cell r="A1181">
            <v>0</v>
          </cell>
          <cell r="B1181">
            <v>0</v>
          </cell>
          <cell r="C1181">
            <v>0</v>
          </cell>
          <cell r="D1181">
            <v>0</v>
          </cell>
        </row>
        <row r="1182">
          <cell r="A1182">
            <v>0</v>
          </cell>
          <cell r="B1182">
            <v>0</v>
          </cell>
          <cell r="C1182">
            <v>0</v>
          </cell>
          <cell r="D1182">
            <v>0</v>
          </cell>
        </row>
        <row r="1183">
          <cell r="A1183">
            <v>0</v>
          </cell>
          <cell r="B1183">
            <v>0</v>
          </cell>
          <cell r="C1183">
            <v>0</v>
          </cell>
          <cell r="D1183">
            <v>0</v>
          </cell>
        </row>
        <row r="1184">
          <cell r="A1184">
            <v>0</v>
          </cell>
          <cell r="B1184">
            <v>0</v>
          </cell>
          <cell r="C1184">
            <v>0</v>
          </cell>
          <cell r="D1184">
            <v>0</v>
          </cell>
        </row>
        <row r="1185">
          <cell r="A1185">
            <v>0</v>
          </cell>
          <cell r="B1185">
            <v>0</v>
          </cell>
          <cell r="C1185">
            <v>0</v>
          </cell>
          <cell r="D1185">
            <v>0</v>
          </cell>
        </row>
        <row r="1186">
          <cell r="A1186">
            <v>0</v>
          </cell>
          <cell r="B1186">
            <v>0</v>
          </cell>
          <cell r="C1186">
            <v>0</v>
          </cell>
          <cell r="D1186">
            <v>0</v>
          </cell>
        </row>
        <row r="1187">
          <cell r="A1187">
            <v>0</v>
          </cell>
          <cell r="B1187">
            <v>0</v>
          </cell>
          <cell r="C1187">
            <v>0</v>
          </cell>
          <cell r="D1187">
            <v>0</v>
          </cell>
        </row>
        <row r="1188">
          <cell r="A1188">
            <v>0</v>
          </cell>
          <cell r="B1188">
            <v>0</v>
          </cell>
          <cell r="C1188">
            <v>0</v>
          </cell>
          <cell r="D1188">
            <v>0</v>
          </cell>
        </row>
        <row r="1189">
          <cell r="A1189">
            <v>0</v>
          </cell>
          <cell r="B1189">
            <v>0</v>
          </cell>
          <cell r="C1189">
            <v>0</v>
          </cell>
          <cell r="D1189">
            <v>0</v>
          </cell>
        </row>
        <row r="1190">
          <cell r="A1190">
            <v>0</v>
          </cell>
          <cell r="B1190">
            <v>0</v>
          </cell>
          <cell r="C1190">
            <v>0</v>
          </cell>
          <cell r="D1190">
            <v>0</v>
          </cell>
        </row>
        <row r="1191">
          <cell r="A1191">
            <v>0</v>
          </cell>
          <cell r="B1191">
            <v>0</v>
          </cell>
          <cell r="C1191">
            <v>0</v>
          </cell>
          <cell r="D1191">
            <v>0</v>
          </cell>
        </row>
        <row r="1192">
          <cell r="A1192">
            <v>0</v>
          </cell>
          <cell r="B1192">
            <v>0</v>
          </cell>
          <cell r="C1192">
            <v>0</v>
          </cell>
          <cell r="D1192">
            <v>0</v>
          </cell>
        </row>
        <row r="1193">
          <cell r="A1193">
            <v>0</v>
          </cell>
          <cell r="B1193">
            <v>0</v>
          </cell>
          <cell r="C1193">
            <v>0</v>
          </cell>
          <cell r="D1193">
            <v>0</v>
          </cell>
        </row>
        <row r="1194">
          <cell r="A1194">
            <v>0</v>
          </cell>
          <cell r="B1194">
            <v>0</v>
          </cell>
          <cell r="C1194">
            <v>0</v>
          </cell>
          <cell r="D1194">
            <v>0</v>
          </cell>
        </row>
        <row r="1195">
          <cell r="A1195">
            <v>0</v>
          </cell>
          <cell r="B1195">
            <v>0</v>
          </cell>
          <cell r="C1195">
            <v>0</v>
          </cell>
          <cell r="D1195">
            <v>0</v>
          </cell>
        </row>
        <row r="1196">
          <cell r="A1196">
            <v>0</v>
          </cell>
          <cell r="B1196">
            <v>0</v>
          </cell>
          <cell r="C1196">
            <v>0</v>
          </cell>
          <cell r="D1196">
            <v>0</v>
          </cell>
        </row>
        <row r="1197">
          <cell r="A1197">
            <v>0</v>
          </cell>
          <cell r="B1197">
            <v>0</v>
          </cell>
          <cell r="C1197">
            <v>0</v>
          </cell>
          <cell r="D1197">
            <v>0</v>
          </cell>
        </row>
        <row r="1198">
          <cell r="A1198">
            <v>0</v>
          </cell>
          <cell r="B1198">
            <v>0</v>
          </cell>
          <cell r="C1198">
            <v>0</v>
          </cell>
          <cell r="D1198">
            <v>0</v>
          </cell>
        </row>
        <row r="1199">
          <cell r="A1199">
            <v>0</v>
          </cell>
          <cell r="B1199">
            <v>0</v>
          </cell>
          <cell r="C1199">
            <v>0</v>
          </cell>
          <cell r="D1199">
            <v>0</v>
          </cell>
        </row>
        <row r="1200">
          <cell r="A1200">
            <v>0</v>
          </cell>
          <cell r="B1200">
            <v>0</v>
          </cell>
          <cell r="C1200">
            <v>0</v>
          </cell>
          <cell r="D1200">
            <v>0</v>
          </cell>
        </row>
        <row r="1201">
          <cell r="A1201">
            <v>0</v>
          </cell>
          <cell r="B1201">
            <v>0</v>
          </cell>
          <cell r="C1201">
            <v>0</v>
          </cell>
          <cell r="D1201">
            <v>0</v>
          </cell>
        </row>
        <row r="1202">
          <cell r="A1202">
            <v>0</v>
          </cell>
          <cell r="B1202">
            <v>0</v>
          </cell>
          <cell r="C1202">
            <v>0</v>
          </cell>
          <cell r="D1202">
            <v>0</v>
          </cell>
        </row>
        <row r="1203">
          <cell r="A1203">
            <v>0</v>
          </cell>
          <cell r="B1203">
            <v>0</v>
          </cell>
          <cell r="C1203">
            <v>0</v>
          </cell>
          <cell r="D1203">
            <v>0</v>
          </cell>
        </row>
        <row r="1204">
          <cell r="A1204">
            <v>0</v>
          </cell>
          <cell r="B1204">
            <v>0</v>
          </cell>
          <cell r="C1204">
            <v>0</v>
          </cell>
          <cell r="D1204">
            <v>0</v>
          </cell>
        </row>
        <row r="1205">
          <cell r="A1205">
            <v>0</v>
          </cell>
          <cell r="B1205">
            <v>0</v>
          </cell>
          <cell r="C1205">
            <v>0</v>
          </cell>
          <cell r="D1205">
            <v>0</v>
          </cell>
        </row>
        <row r="1206">
          <cell r="A1206">
            <v>0</v>
          </cell>
          <cell r="B1206">
            <v>0</v>
          </cell>
          <cell r="C1206">
            <v>0</v>
          </cell>
          <cell r="D1206">
            <v>0</v>
          </cell>
        </row>
        <row r="1207">
          <cell r="A1207">
            <v>0</v>
          </cell>
          <cell r="B1207">
            <v>0</v>
          </cell>
          <cell r="C1207">
            <v>0</v>
          </cell>
          <cell r="D1207">
            <v>0</v>
          </cell>
        </row>
        <row r="1208">
          <cell r="A1208">
            <v>0</v>
          </cell>
          <cell r="B1208">
            <v>0</v>
          </cell>
          <cell r="C1208">
            <v>0</v>
          </cell>
          <cell r="D1208">
            <v>0</v>
          </cell>
        </row>
        <row r="1209">
          <cell r="A1209">
            <v>0</v>
          </cell>
          <cell r="B1209">
            <v>0</v>
          </cell>
          <cell r="C1209">
            <v>0</v>
          </cell>
          <cell r="D1209">
            <v>0</v>
          </cell>
        </row>
        <row r="1210">
          <cell r="A1210">
            <v>0</v>
          </cell>
          <cell r="B1210">
            <v>0</v>
          </cell>
          <cell r="C1210">
            <v>0</v>
          </cell>
          <cell r="D1210">
            <v>0</v>
          </cell>
        </row>
        <row r="1211">
          <cell r="A1211">
            <v>0</v>
          </cell>
          <cell r="B1211">
            <v>0</v>
          </cell>
          <cell r="C1211">
            <v>0</v>
          </cell>
          <cell r="D1211">
            <v>0</v>
          </cell>
        </row>
        <row r="1212">
          <cell r="A1212">
            <v>0</v>
          </cell>
          <cell r="B1212">
            <v>0</v>
          </cell>
          <cell r="C1212">
            <v>0</v>
          </cell>
          <cell r="D1212">
            <v>0</v>
          </cell>
        </row>
        <row r="1213">
          <cell r="A1213">
            <v>0</v>
          </cell>
          <cell r="B1213">
            <v>0</v>
          </cell>
          <cell r="C1213">
            <v>0</v>
          </cell>
          <cell r="D1213">
            <v>0</v>
          </cell>
        </row>
        <row r="1214">
          <cell r="A1214">
            <v>0</v>
          </cell>
          <cell r="B1214">
            <v>0</v>
          </cell>
          <cell r="C1214">
            <v>0</v>
          </cell>
          <cell r="D1214">
            <v>0</v>
          </cell>
        </row>
        <row r="1215">
          <cell r="A1215">
            <v>0</v>
          </cell>
          <cell r="B1215">
            <v>0</v>
          </cell>
          <cell r="C1215">
            <v>0</v>
          </cell>
          <cell r="D1215">
            <v>0</v>
          </cell>
        </row>
        <row r="1216">
          <cell r="A1216">
            <v>0</v>
          </cell>
          <cell r="B1216">
            <v>0</v>
          </cell>
          <cell r="C1216">
            <v>0</v>
          </cell>
          <cell r="D1216">
            <v>0</v>
          </cell>
        </row>
        <row r="1217">
          <cell r="A1217">
            <v>0</v>
          </cell>
          <cell r="B1217">
            <v>0</v>
          </cell>
          <cell r="C1217">
            <v>0</v>
          </cell>
          <cell r="D1217">
            <v>0</v>
          </cell>
        </row>
        <row r="1218">
          <cell r="A1218">
            <v>0</v>
          </cell>
          <cell r="B1218">
            <v>0</v>
          </cell>
          <cell r="C1218">
            <v>0</v>
          </cell>
          <cell r="D1218">
            <v>0</v>
          </cell>
        </row>
        <row r="1219">
          <cell r="A1219">
            <v>0</v>
          </cell>
          <cell r="B1219">
            <v>0</v>
          </cell>
          <cell r="C1219">
            <v>0</v>
          </cell>
          <cell r="D1219">
            <v>0</v>
          </cell>
        </row>
        <row r="1220">
          <cell r="A1220">
            <v>0</v>
          </cell>
          <cell r="B1220">
            <v>0</v>
          </cell>
          <cell r="C1220">
            <v>0</v>
          </cell>
          <cell r="D1220">
            <v>0</v>
          </cell>
        </row>
        <row r="1221">
          <cell r="A1221">
            <v>0</v>
          </cell>
          <cell r="B1221">
            <v>0</v>
          </cell>
          <cell r="C1221">
            <v>0</v>
          </cell>
          <cell r="D1221">
            <v>0</v>
          </cell>
        </row>
        <row r="1222">
          <cell r="A1222">
            <v>0</v>
          </cell>
          <cell r="B1222">
            <v>0</v>
          </cell>
          <cell r="C1222">
            <v>0</v>
          </cell>
          <cell r="D1222">
            <v>0</v>
          </cell>
        </row>
        <row r="1223">
          <cell r="A1223">
            <v>0</v>
          </cell>
          <cell r="B1223">
            <v>0</v>
          </cell>
          <cell r="C1223">
            <v>0</v>
          </cell>
          <cell r="D1223">
            <v>0</v>
          </cell>
        </row>
        <row r="1224">
          <cell r="A1224">
            <v>0</v>
          </cell>
          <cell r="B1224">
            <v>0</v>
          </cell>
          <cell r="C1224">
            <v>0</v>
          </cell>
          <cell r="D1224">
            <v>0</v>
          </cell>
        </row>
        <row r="1225">
          <cell r="A1225">
            <v>0</v>
          </cell>
          <cell r="B1225">
            <v>0</v>
          </cell>
          <cell r="C1225">
            <v>0</v>
          </cell>
          <cell r="D1225">
            <v>0</v>
          </cell>
        </row>
        <row r="1226">
          <cell r="A1226">
            <v>0</v>
          </cell>
          <cell r="B1226">
            <v>0</v>
          </cell>
          <cell r="C1226">
            <v>0</v>
          </cell>
          <cell r="D1226">
            <v>0</v>
          </cell>
        </row>
        <row r="1227">
          <cell r="A1227">
            <v>0</v>
          </cell>
          <cell r="B1227">
            <v>0</v>
          </cell>
          <cell r="C1227">
            <v>0</v>
          </cell>
          <cell r="D1227">
            <v>0</v>
          </cell>
        </row>
        <row r="1228">
          <cell r="A1228">
            <v>0</v>
          </cell>
          <cell r="B1228">
            <v>0</v>
          </cell>
          <cell r="C1228">
            <v>0</v>
          </cell>
          <cell r="D1228">
            <v>0</v>
          </cell>
        </row>
        <row r="1229">
          <cell r="A1229">
            <v>0</v>
          </cell>
          <cell r="B1229">
            <v>0</v>
          </cell>
          <cell r="C1229">
            <v>0</v>
          </cell>
          <cell r="D1229">
            <v>0</v>
          </cell>
        </row>
        <row r="1230">
          <cell r="A1230">
            <v>0</v>
          </cell>
          <cell r="B1230">
            <v>0</v>
          </cell>
          <cell r="C1230">
            <v>0</v>
          </cell>
          <cell r="D1230">
            <v>0</v>
          </cell>
        </row>
        <row r="1231">
          <cell r="A1231">
            <v>0</v>
          </cell>
          <cell r="B1231">
            <v>0</v>
          </cell>
          <cell r="C1231">
            <v>0</v>
          </cell>
          <cell r="D1231">
            <v>0</v>
          </cell>
        </row>
        <row r="1232">
          <cell r="A1232">
            <v>0</v>
          </cell>
          <cell r="B1232">
            <v>0</v>
          </cell>
          <cell r="C1232">
            <v>0</v>
          </cell>
          <cell r="D1232">
            <v>0</v>
          </cell>
        </row>
        <row r="1233">
          <cell r="A1233">
            <v>0</v>
          </cell>
          <cell r="B1233">
            <v>0</v>
          </cell>
          <cell r="C1233">
            <v>0</v>
          </cell>
          <cell r="D1233">
            <v>0</v>
          </cell>
        </row>
        <row r="1234">
          <cell r="A1234">
            <v>0</v>
          </cell>
          <cell r="B1234">
            <v>0</v>
          </cell>
          <cell r="C1234">
            <v>0</v>
          </cell>
          <cell r="D1234">
            <v>0</v>
          </cell>
        </row>
      </sheetData>
      <sheetData sheetId="7"/>
      <sheetData sheetId="8">
        <row r="3">
          <cell r="A3" t="str">
            <v>Sum of FY Budget</v>
          </cell>
          <cell r="B3">
            <v>0</v>
          </cell>
          <cell r="C3">
            <v>0</v>
          </cell>
        </row>
        <row r="4">
          <cell r="A4" t="str">
            <v>CC&amp;DESC</v>
          </cell>
          <cell r="B4" t="str">
            <v>Activity</v>
          </cell>
          <cell r="C4" t="str">
            <v>Total</v>
          </cell>
          <cell r="D4" t="str">
            <v>S.251</v>
          </cell>
        </row>
        <row r="5">
          <cell r="A5" t="str">
            <v>CB601 - West Business Support</v>
          </cell>
          <cell r="B5" t="str">
            <v>G0201</v>
          </cell>
          <cell r="C5">
            <v>86049</v>
          </cell>
          <cell r="D5" t="str">
            <v>1.4.1</v>
          </cell>
        </row>
        <row r="6">
          <cell r="A6" t="str">
            <v>CB602 - Coastal Business Support</v>
          </cell>
          <cell r="B6" t="str">
            <v>G0201</v>
          </cell>
          <cell r="C6">
            <v>40200</v>
          </cell>
          <cell r="D6" t="str">
            <v>1.4.1</v>
          </cell>
        </row>
        <row r="7">
          <cell r="A7" t="str">
            <v>CB603 - South Suffolk and Sudbury Business Support</v>
          </cell>
          <cell r="B7" t="str">
            <v>G0201</v>
          </cell>
          <cell r="C7">
            <v>41463</v>
          </cell>
          <cell r="D7" t="str">
            <v>1.4.1</v>
          </cell>
        </row>
        <row r="8">
          <cell r="A8" t="str">
            <v>CB604 - Ipswich South &amp; West Business Support</v>
          </cell>
          <cell r="B8" t="str">
            <v>G0201</v>
          </cell>
          <cell r="C8">
            <v>79157</v>
          </cell>
          <cell r="D8" t="str">
            <v>1.4.1</v>
          </cell>
        </row>
        <row r="9">
          <cell r="A9" t="str">
            <v>CB605 - Central Business Support</v>
          </cell>
          <cell r="B9" t="str">
            <v>G0201</v>
          </cell>
          <cell r="C9">
            <v>50399</v>
          </cell>
          <cell r="D9" t="str">
            <v>1.4.1</v>
          </cell>
        </row>
        <row r="10">
          <cell r="A10" t="str">
            <v>CB606 - Lowestoft &amp; Waveney Business Support</v>
          </cell>
          <cell r="B10" t="str">
            <v>G0201</v>
          </cell>
          <cell r="C10">
            <v>85265</v>
          </cell>
          <cell r="D10" t="str">
            <v>1.4.1</v>
          </cell>
        </row>
        <row r="11">
          <cell r="A11" t="str">
            <v>CB607 - Ipswich North &amp; East Business Support</v>
          </cell>
          <cell r="B11" t="str">
            <v>G0201</v>
          </cell>
          <cell r="C11">
            <v>64313</v>
          </cell>
          <cell r="D11" t="str">
            <v>1.4.1</v>
          </cell>
        </row>
        <row r="12">
          <cell r="A12" t="str">
            <v>CB608 - CWAN/SEN Business Support</v>
          </cell>
          <cell r="B12" t="str">
            <v>G0201</v>
          </cell>
          <cell r="C12">
            <v>258700</v>
          </cell>
          <cell r="D12" t="str">
            <v>1.4.1</v>
          </cell>
        </row>
        <row r="13">
          <cell r="A13" t="str">
            <v>CB610 - Early Years &amp; Childcare Business Support</v>
          </cell>
          <cell r="B13" t="str">
            <v>G0201</v>
          </cell>
          <cell r="C13">
            <v>57794</v>
          </cell>
          <cell r="D13" t="str">
            <v>1.4.1</v>
          </cell>
        </row>
        <row r="14">
          <cell r="A14" t="str">
            <v>CC550 - Commissioning &amp; Partnership Team</v>
          </cell>
          <cell r="B14" t="str">
            <v>G0201</v>
          </cell>
          <cell r="C14">
            <v>80000</v>
          </cell>
          <cell r="D14" t="str">
            <v>1.4.1</v>
          </cell>
        </row>
        <row r="15">
          <cell r="A15" t="str">
            <v>CC552 - Central Business Support &amp; PA's</v>
          </cell>
          <cell r="B15" t="str">
            <v>G0201</v>
          </cell>
          <cell r="C15">
            <v>8210</v>
          </cell>
          <cell r="D15" t="str">
            <v>1.4.1</v>
          </cell>
        </row>
        <row r="16">
          <cell r="A16" t="str">
            <v>CC600 - Lowestoft, Waveney and Coastal</v>
          </cell>
          <cell r="B16" t="str">
            <v>G0201</v>
          </cell>
          <cell r="C16">
            <v>703000</v>
          </cell>
        </row>
        <row r="17">
          <cell r="A17" t="str">
            <v>CC601 - Early Years &amp; Childcare - Central &amp; South Suffolk</v>
          </cell>
          <cell r="B17" t="str">
            <v>G0201</v>
          </cell>
          <cell r="C17">
            <v>716000</v>
          </cell>
        </row>
        <row r="18">
          <cell r="A18" t="str">
            <v>CC602 - Early Years &amp; Childcare - Ipswich</v>
          </cell>
          <cell r="B18" t="str">
            <v>G0201</v>
          </cell>
          <cell r="C18">
            <v>756000</v>
          </cell>
        </row>
        <row r="19">
          <cell r="A19" t="str">
            <v>CC603 - Early Years &amp; Childcare - West</v>
          </cell>
          <cell r="B19" t="str">
            <v>G0201</v>
          </cell>
          <cell r="C19">
            <v>692000</v>
          </cell>
        </row>
        <row r="20">
          <cell r="A20" t="str">
            <v>CC604 - Central Commissioning Team</v>
          </cell>
          <cell r="B20" t="str">
            <v>G0201</v>
          </cell>
          <cell r="C20">
            <v>119108</v>
          </cell>
        </row>
        <row r="21">
          <cell r="A21" t="str">
            <v>CC613 - Vulnerable children support</v>
          </cell>
          <cell r="B21" t="str">
            <v>G0201</v>
          </cell>
          <cell r="C21">
            <v>100000</v>
          </cell>
        </row>
        <row r="22">
          <cell r="A22" t="str">
            <v>CC614 - 2 Year Old Funded Places</v>
          </cell>
          <cell r="B22" t="str">
            <v>G0201</v>
          </cell>
          <cell r="C22">
            <v>4571582</v>
          </cell>
        </row>
        <row r="23">
          <cell r="A23" t="str">
            <v>CC617 - Payments to Private Providers</v>
          </cell>
          <cell r="B23" t="str">
            <v>G0201</v>
          </cell>
          <cell r="C23">
            <v>14600040</v>
          </cell>
        </row>
        <row r="24">
          <cell r="A24" t="str">
            <v>CC620 - SEN Additional Support</v>
          </cell>
          <cell r="B24" t="str">
            <v>G0201</v>
          </cell>
          <cell r="C24">
            <v>1684200</v>
          </cell>
        </row>
        <row r="25">
          <cell r="A25" t="str">
            <v>CC622 - Service Development</v>
          </cell>
          <cell r="B25" t="str">
            <v>G0201</v>
          </cell>
          <cell r="C25">
            <v>10000</v>
          </cell>
        </row>
        <row r="26">
          <cell r="A26" t="str">
            <v>CC623 - Childcare Starts Here and Sustainability</v>
          </cell>
          <cell r="B26" t="str">
            <v>G0201</v>
          </cell>
          <cell r="C26">
            <v>75000</v>
          </cell>
        </row>
        <row r="27">
          <cell r="A27" t="str">
            <v>CC624 - 2 Year Old Development</v>
          </cell>
          <cell r="B27" t="str">
            <v>G0201</v>
          </cell>
          <cell r="C27">
            <v>477187</v>
          </cell>
        </row>
        <row r="28">
          <cell r="A28" t="str">
            <v>CC750 - Pupil Services SEN</v>
          </cell>
          <cell r="B28" t="str">
            <v>G0201</v>
          </cell>
          <cell r="C28">
            <v>735480</v>
          </cell>
          <cell r="D28" t="str">
            <v>1.2.5</v>
          </cell>
        </row>
        <row r="29">
          <cell r="A29" t="str">
            <v>CC751 - Pupil Services Social Inclusion</v>
          </cell>
          <cell r="B29" t="str">
            <v>G0201</v>
          </cell>
          <cell r="C29">
            <v>886680</v>
          </cell>
          <cell r="D29" t="str">
            <v>1.2.6</v>
          </cell>
        </row>
        <row r="30">
          <cell r="A30" t="str">
            <v>CC752 - SEN Additional Provision</v>
          </cell>
          <cell r="B30" t="str">
            <v>G0201</v>
          </cell>
          <cell r="C30">
            <v>346080</v>
          </cell>
          <cell r="D30" t="str">
            <v>1.2.5</v>
          </cell>
        </row>
        <row r="31">
          <cell r="A31" t="str">
            <v>CC753 - Inclusive Services Management Team</v>
          </cell>
          <cell r="B31" t="str">
            <v>G0201</v>
          </cell>
          <cell r="C31">
            <v>67860</v>
          </cell>
          <cell r="D31" t="str">
            <v>1.2.6</v>
          </cell>
        </row>
        <row r="32">
          <cell r="A32" t="str">
            <v>CC754 - SEN Recoupment</v>
          </cell>
          <cell r="B32" t="str">
            <v>G0201</v>
          </cell>
          <cell r="C32">
            <v>-57540</v>
          </cell>
          <cell r="D32" t="str">
            <v>1.2.5</v>
          </cell>
        </row>
        <row r="33">
          <cell r="A33" t="str">
            <v>CC757 - SEN Audit - Additional</v>
          </cell>
          <cell r="B33" t="str">
            <v>G0201</v>
          </cell>
          <cell r="C33">
            <v>157560</v>
          </cell>
          <cell r="D33" t="str">
            <v>1.2.5</v>
          </cell>
        </row>
        <row r="34">
          <cell r="A34" t="str">
            <v>CC759 - Out County Education Placements</v>
          </cell>
          <cell r="B34" t="str">
            <v>G0201</v>
          </cell>
          <cell r="C34">
            <v>7677656</v>
          </cell>
          <cell r="D34" t="str">
            <v>1.2.5</v>
          </cell>
        </row>
        <row r="35">
          <cell r="A35">
            <v>0</v>
          </cell>
          <cell r="B35" t="str">
            <v>G0202</v>
          </cell>
          <cell r="C35">
            <v>401979</v>
          </cell>
          <cell r="D35" t="str">
            <v>1.2.5</v>
          </cell>
        </row>
        <row r="36">
          <cell r="A36" t="str">
            <v>CC760 - Special Equipment SEN</v>
          </cell>
          <cell r="B36" t="str">
            <v>G0201</v>
          </cell>
          <cell r="C36">
            <v>77850</v>
          </cell>
          <cell r="D36" t="str">
            <v>1.2.5</v>
          </cell>
        </row>
        <row r="37">
          <cell r="A37" t="str">
            <v>CC761 - CYP Sensory Service Improvement</v>
          </cell>
          <cell r="B37" t="str">
            <v>G0201</v>
          </cell>
          <cell r="C37">
            <v>610814</v>
          </cell>
          <cell r="D37" t="str">
            <v>1.2.5</v>
          </cell>
        </row>
        <row r="38">
          <cell r="A38" t="str">
            <v>CC762 - County Inclusive Resource</v>
          </cell>
          <cell r="B38" t="str">
            <v>G0201</v>
          </cell>
          <cell r="C38">
            <v>710890</v>
          </cell>
          <cell r="D38" t="str">
            <v>1.2.6</v>
          </cell>
        </row>
        <row r="39">
          <cell r="A39" t="str">
            <v>CC763 - EOTAS - Transport</v>
          </cell>
          <cell r="B39" t="str">
            <v>G0201</v>
          </cell>
          <cell r="C39">
            <v>3621222</v>
          </cell>
          <cell r="D39" t="str">
            <v>1.2.5</v>
          </cell>
        </row>
        <row r="40">
          <cell r="A40" t="str">
            <v>CC764 - Hospital Tuition - Out County</v>
          </cell>
          <cell r="B40" t="str">
            <v>G0201</v>
          </cell>
          <cell r="C40">
            <v>78480</v>
          </cell>
          <cell r="D40" t="str">
            <v>1.2.7</v>
          </cell>
        </row>
        <row r="41">
          <cell r="A41" t="str">
            <v>CC766 - Behaviour Support Strategy</v>
          </cell>
          <cell r="B41" t="str">
            <v>G0201</v>
          </cell>
          <cell r="C41">
            <v>1093419</v>
          </cell>
          <cell r="D41" t="str">
            <v>1.1.2</v>
          </cell>
        </row>
        <row r="42">
          <cell r="A42" t="str">
            <v>CC768 - Not School Net</v>
          </cell>
          <cell r="B42" t="str">
            <v>G0201</v>
          </cell>
          <cell r="C42">
            <v>206280</v>
          </cell>
          <cell r="D42" t="str">
            <v>1.2.5</v>
          </cell>
        </row>
        <row r="43">
          <cell r="A43" t="str">
            <v>CC770 - Specialist LSA Scheme</v>
          </cell>
          <cell r="B43" t="str">
            <v>G0201</v>
          </cell>
          <cell r="C43">
            <v>200000</v>
          </cell>
          <cell r="D43" t="str">
            <v>1.2.5</v>
          </cell>
        </row>
        <row r="44">
          <cell r="A44" t="str">
            <v>CC771 - PRU Support - Standing Charges</v>
          </cell>
          <cell r="B44" t="str">
            <v>G0201</v>
          </cell>
          <cell r="C44">
            <v>177370</v>
          </cell>
          <cell r="D44" t="str">
            <v>1.1.2</v>
          </cell>
        </row>
        <row r="45">
          <cell r="A45" t="str">
            <v>CC772 - PRU - EOTAS Support</v>
          </cell>
          <cell r="B45" t="str">
            <v>G0201</v>
          </cell>
          <cell r="C45">
            <v>53060</v>
          </cell>
          <cell r="D45" t="str">
            <v>1.1.2</v>
          </cell>
        </row>
        <row r="46">
          <cell r="A46" t="str">
            <v>CD110 - West LAC Team</v>
          </cell>
          <cell r="B46" t="str">
            <v>G0201</v>
          </cell>
          <cell r="C46">
            <v>37810</v>
          </cell>
          <cell r="D46" t="str">
            <v>1.4.1</v>
          </cell>
        </row>
        <row r="47">
          <cell r="A47" t="str">
            <v>CG800 - Integrated Service Delivery Central Management</v>
          </cell>
          <cell r="B47" t="str">
            <v>G0201</v>
          </cell>
          <cell r="C47">
            <v>272905</v>
          </cell>
          <cell r="D47" t="str">
            <v>1.4.1</v>
          </cell>
        </row>
        <row r="48">
          <cell r="A48" t="str">
            <v>CG820 - Ipswich North &amp; East - 0-11</v>
          </cell>
          <cell r="B48" t="str">
            <v>G0201</v>
          </cell>
          <cell r="C48">
            <v>120000</v>
          </cell>
          <cell r="D48" t="str">
            <v>1.4.1</v>
          </cell>
        </row>
        <row r="49">
          <cell r="A49" t="str">
            <v>CG821 - Ipswich North &amp; East - 12+</v>
          </cell>
          <cell r="B49" t="str">
            <v>G0201</v>
          </cell>
          <cell r="C49">
            <v>30000</v>
          </cell>
          <cell r="D49" t="str">
            <v>1.4.1</v>
          </cell>
        </row>
        <row r="50">
          <cell r="A50" t="str">
            <v>CG822 - Ipswich North &amp; East Community Development</v>
          </cell>
          <cell r="B50" t="str">
            <v>G0201</v>
          </cell>
          <cell r="C50">
            <v>95060</v>
          </cell>
          <cell r="D50" t="str">
            <v>1.4.1</v>
          </cell>
        </row>
        <row r="51">
          <cell r="A51" t="str">
            <v>CG840 - Ipswich South &amp; West - 0-11</v>
          </cell>
          <cell r="B51" t="str">
            <v>G0201</v>
          </cell>
          <cell r="C51">
            <v>135000</v>
          </cell>
          <cell r="D51" t="str">
            <v>1.4.1</v>
          </cell>
        </row>
        <row r="52">
          <cell r="A52" t="str">
            <v>CG841 - Ipswich South &amp; West - 12+</v>
          </cell>
          <cell r="B52" t="str">
            <v>G0201</v>
          </cell>
          <cell r="C52">
            <v>60000</v>
          </cell>
          <cell r="D52" t="str">
            <v>1.4.1</v>
          </cell>
        </row>
        <row r="53">
          <cell r="A53" t="str">
            <v>CG842 - Ipswich South &amp; West Community Development</v>
          </cell>
          <cell r="B53" t="str">
            <v>G0201</v>
          </cell>
          <cell r="C53">
            <v>97000</v>
          </cell>
          <cell r="D53" t="str">
            <v>1.4.1</v>
          </cell>
        </row>
        <row r="54">
          <cell r="A54" t="str">
            <v>CG860 - Coastal - 0-11</v>
          </cell>
          <cell r="B54" t="str">
            <v>G0201</v>
          </cell>
          <cell r="C54">
            <v>120000</v>
          </cell>
          <cell r="D54" t="str">
            <v>1.4.1</v>
          </cell>
        </row>
        <row r="55">
          <cell r="A55" t="str">
            <v>CG861 - Coastal - 12+</v>
          </cell>
          <cell r="B55" t="str">
            <v>G0201</v>
          </cell>
          <cell r="C55">
            <v>60000</v>
          </cell>
          <cell r="D55" t="str">
            <v>1.4.1</v>
          </cell>
        </row>
        <row r="56">
          <cell r="A56" t="str">
            <v>CG862 - Coastal Community Development</v>
          </cell>
          <cell r="B56" t="str">
            <v>G0201</v>
          </cell>
          <cell r="C56">
            <v>95000</v>
          </cell>
          <cell r="D56" t="str">
            <v>1.4.1</v>
          </cell>
        </row>
        <row r="57">
          <cell r="A57" t="str">
            <v>CG880 - South Suffolk and Sudbury - 0-11</v>
          </cell>
          <cell r="B57" t="str">
            <v>G0201</v>
          </cell>
          <cell r="C57">
            <v>150000</v>
          </cell>
          <cell r="D57" t="str">
            <v>1.4.1</v>
          </cell>
        </row>
        <row r="58">
          <cell r="A58" t="str">
            <v>CG881 - South Suffolk and Sudbury - 12+</v>
          </cell>
          <cell r="B58" t="str">
            <v>G0201</v>
          </cell>
          <cell r="C58">
            <v>30000</v>
          </cell>
          <cell r="D58" t="str">
            <v>1.4.1</v>
          </cell>
        </row>
        <row r="59">
          <cell r="A59" t="str">
            <v>CG882 - South Suffolk and Sudbury Community Development</v>
          </cell>
          <cell r="B59" t="str">
            <v>G0201</v>
          </cell>
          <cell r="C59">
            <v>96250</v>
          </cell>
          <cell r="D59" t="str">
            <v>1.4.1</v>
          </cell>
        </row>
        <row r="60">
          <cell r="A60" t="str">
            <v>CG900 - Lowestoft &amp; Waveney - 0-11</v>
          </cell>
          <cell r="B60" t="str">
            <v>G0201</v>
          </cell>
          <cell r="C60">
            <v>150000</v>
          </cell>
          <cell r="D60" t="str">
            <v>1.4.1</v>
          </cell>
        </row>
        <row r="61">
          <cell r="A61" t="str">
            <v>CG901 - Lowestoft &amp; Waveney - 12+</v>
          </cell>
          <cell r="B61" t="str">
            <v>G0201</v>
          </cell>
          <cell r="C61">
            <v>90600</v>
          </cell>
          <cell r="D61" t="str">
            <v>1.4.1</v>
          </cell>
        </row>
        <row r="62">
          <cell r="A62" t="str">
            <v>CG902 - Lowestoft &amp; Waveney Community Development</v>
          </cell>
          <cell r="B62" t="str">
            <v>G0201</v>
          </cell>
          <cell r="C62">
            <v>66400</v>
          </cell>
          <cell r="D62" t="str">
            <v>1.4.1</v>
          </cell>
        </row>
        <row r="63">
          <cell r="A63" t="str">
            <v>CG920 - West - 0-11</v>
          </cell>
          <cell r="B63" t="str">
            <v>G0201</v>
          </cell>
          <cell r="C63">
            <v>150050</v>
          </cell>
          <cell r="D63" t="str">
            <v>1.4.1</v>
          </cell>
        </row>
        <row r="64">
          <cell r="A64" t="str">
            <v>CG921 - West - 12+</v>
          </cell>
          <cell r="B64" t="str">
            <v>G0201</v>
          </cell>
          <cell r="C64">
            <v>75000</v>
          </cell>
          <cell r="D64" t="str">
            <v>1.4.1</v>
          </cell>
        </row>
        <row r="65">
          <cell r="A65" t="str">
            <v>CG922 - West Community Development</v>
          </cell>
          <cell r="B65" t="str">
            <v>G0201</v>
          </cell>
          <cell r="C65">
            <v>97000</v>
          </cell>
          <cell r="D65" t="str">
            <v>1.4.1</v>
          </cell>
        </row>
        <row r="66">
          <cell r="A66" t="str">
            <v>CG940 - Central - 0-11</v>
          </cell>
          <cell r="B66" t="str">
            <v>G0201</v>
          </cell>
          <cell r="C66">
            <v>60000</v>
          </cell>
          <cell r="D66" t="str">
            <v>1.4.1</v>
          </cell>
        </row>
        <row r="67">
          <cell r="A67" t="str">
            <v>CG941 - Central - 12+</v>
          </cell>
          <cell r="B67" t="str">
            <v>G0201</v>
          </cell>
          <cell r="C67">
            <v>30000</v>
          </cell>
          <cell r="D67" t="str">
            <v>1.4.1</v>
          </cell>
        </row>
        <row r="68">
          <cell r="A68" t="str">
            <v>CG942 - Central Community Development</v>
          </cell>
          <cell r="B68" t="str">
            <v>G0201</v>
          </cell>
          <cell r="C68">
            <v>99610</v>
          </cell>
          <cell r="D68" t="str">
            <v>1.4.1</v>
          </cell>
        </row>
        <row r="69">
          <cell r="A69" t="str">
            <v>CK766 - Contingency SEN Audit</v>
          </cell>
          <cell r="B69" t="str">
            <v>G0201</v>
          </cell>
          <cell r="C69">
            <v>313225</v>
          </cell>
          <cell r="D69" t="str">
            <v>1.2.5</v>
          </cell>
        </row>
        <row r="70">
          <cell r="A70">
            <v>0</v>
          </cell>
          <cell r="B70" t="str">
            <v>G0202</v>
          </cell>
          <cell r="C70">
            <v>216035</v>
          </cell>
          <cell r="D70" t="str">
            <v>1.2.5</v>
          </cell>
        </row>
        <row r="71">
          <cell r="A71" t="str">
            <v>CK771 - Looked After Children service</v>
          </cell>
          <cell r="B71" t="str">
            <v>G0201</v>
          </cell>
          <cell r="C71">
            <v>355044</v>
          </cell>
          <cell r="D71" t="str">
            <v>1.4.1</v>
          </cell>
        </row>
        <row r="72">
          <cell r="A72">
            <v>0</v>
          </cell>
          <cell r="B72" t="str">
            <v>G0245</v>
          </cell>
          <cell r="C72">
            <v>237170</v>
          </cell>
          <cell r="D72" t="str">
            <v>1.4.1</v>
          </cell>
        </row>
        <row r="73">
          <cell r="A73" t="str">
            <v>CK772 - Looked After Childrens Service (North)</v>
          </cell>
          <cell r="B73" t="str">
            <v>G0201</v>
          </cell>
          <cell r="C73">
            <v>16910</v>
          </cell>
          <cell r="D73" t="str">
            <v>1.4.1</v>
          </cell>
        </row>
        <row r="74">
          <cell r="A74" t="str">
            <v>CK773 - Looked After Childrens Service (South)</v>
          </cell>
          <cell r="B74" t="str">
            <v>G0201</v>
          </cell>
          <cell r="C74">
            <v>21010</v>
          </cell>
          <cell r="D74" t="str">
            <v>1.4.1</v>
          </cell>
        </row>
        <row r="75">
          <cell r="A75" t="str">
            <v>CK774 - Looked After Childrens Service (West)</v>
          </cell>
          <cell r="B75" t="str">
            <v>G0201</v>
          </cell>
          <cell r="C75">
            <v>16910</v>
          </cell>
          <cell r="D75" t="str">
            <v>1.4.1</v>
          </cell>
        </row>
        <row r="76">
          <cell r="A76" t="str">
            <v>CK776 - Additional CAMHS Support</v>
          </cell>
          <cell r="B76" t="str">
            <v>G0201</v>
          </cell>
          <cell r="C76">
            <v>170100</v>
          </cell>
          <cell r="D76" t="str">
            <v>1.4.1</v>
          </cell>
        </row>
        <row r="77">
          <cell r="A77" t="str">
            <v>DE501 - L.S.C. Income</v>
          </cell>
          <cell r="B77" t="str">
            <v>G0202</v>
          </cell>
          <cell r="C77">
            <v>-19211748</v>
          </cell>
          <cell r="D77" t="str">
            <v>Exclude</v>
          </cell>
        </row>
        <row r="78">
          <cell r="A78" t="str">
            <v>DE502 - Dedicated Schools Grant</v>
          </cell>
          <cell r="B78" t="str">
            <v>G0201</v>
          </cell>
          <cell r="C78">
            <v>-298770986</v>
          </cell>
          <cell r="D78" t="str">
            <v>Exclude</v>
          </cell>
        </row>
        <row r="79">
          <cell r="A79">
            <v>0</v>
          </cell>
          <cell r="B79" t="str">
            <v>G0245</v>
          </cell>
          <cell r="C79">
            <v>-10772830</v>
          </cell>
          <cell r="D79" t="str">
            <v>Exclude</v>
          </cell>
        </row>
        <row r="80">
          <cell r="A80" t="str">
            <v>DE504 - Non ISB DSG Income</v>
          </cell>
          <cell r="B80" t="str">
            <v>G0201</v>
          </cell>
          <cell r="C80">
            <v>-57992922</v>
          </cell>
          <cell r="D80" t="str">
            <v>Exclude</v>
          </cell>
        </row>
        <row r="81">
          <cell r="A81">
            <v>0</v>
          </cell>
          <cell r="B81" t="str">
            <v>G0245</v>
          </cell>
          <cell r="C81">
            <v>-237170</v>
          </cell>
          <cell r="D81" t="str">
            <v>Exclude</v>
          </cell>
        </row>
        <row r="82">
          <cell r="A82" t="str">
            <v>DE505 - EFA Non School Sixth Form Income</v>
          </cell>
          <cell r="B82" t="str">
            <v>G0202</v>
          </cell>
          <cell r="C82">
            <v>-618014</v>
          </cell>
          <cell r="D82" t="str">
            <v>Exclude</v>
          </cell>
        </row>
        <row r="83">
          <cell r="A83" t="str">
            <v>DF022 - School Admissions / Supply of</v>
          </cell>
          <cell r="B83" t="str">
            <v>G0201</v>
          </cell>
          <cell r="C83">
            <v>97580</v>
          </cell>
          <cell r="D83" t="str">
            <v>1.4.2</v>
          </cell>
        </row>
        <row r="84">
          <cell r="A84" t="str">
            <v>DF023 - Schools in Suffolk Booklet</v>
          </cell>
          <cell r="B84" t="str">
            <v>G0201</v>
          </cell>
          <cell r="C84">
            <v>29730</v>
          </cell>
          <cell r="D84" t="str">
            <v>1.4.1</v>
          </cell>
        </row>
        <row r="85">
          <cell r="A85" t="str">
            <v>DF024 - Schools Forum</v>
          </cell>
          <cell r="B85" t="str">
            <v>G0201</v>
          </cell>
          <cell r="C85">
            <v>11550</v>
          </cell>
          <cell r="D85" t="str">
            <v>1.4.3</v>
          </cell>
        </row>
        <row r="86">
          <cell r="A86" t="str">
            <v>DF030 - Contingencies:Errors/Correctio</v>
          </cell>
          <cell r="B86" t="str">
            <v>G0201</v>
          </cell>
          <cell r="C86">
            <v>251828</v>
          </cell>
          <cell r="D86" t="str">
            <v>?</v>
          </cell>
        </row>
        <row r="87">
          <cell r="A87" t="str">
            <v>DF032 - Cover Trade Union</v>
          </cell>
          <cell r="B87" t="str">
            <v>G0201</v>
          </cell>
          <cell r="C87">
            <v>11910</v>
          </cell>
          <cell r="D87" t="str">
            <v>1.4.1</v>
          </cell>
        </row>
        <row r="88">
          <cell r="A88" t="str">
            <v>DF033 - Cover Trade Union:N.U.T.</v>
          </cell>
          <cell r="B88" t="str">
            <v>G0201</v>
          </cell>
          <cell r="C88">
            <v>15388</v>
          </cell>
          <cell r="D88" t="str">
            <v>1.4.1</v>
          </cell>
        </row>
        <row r="89">
          <cell r="A89" t="str">
            <v>DF034 - Cover Trade Union:N.A.S./U.W.T</v>
          </cell>
          <cell r="B89" t="str">
            <v>G0201</v>
          </cell>
          <cell r="C89">
            <v>28000</v>
          </cell>
          <cell r="D89" t="str">
            <v>1.4.1</v>
          </cell>
        </row>
        <row r="90">
          <cell r="A90" t="str">
            <v>DF035 - Cover Trade Union:A.T.L.</v>
          </cell>
          <cell r="B90" t="str">
            <v>G0201</v>
          </cell>
          <cell r="C90">
            <v>14400</v>
          </cell>
          <cell r="D90" t="str">
            <v>1.4.1</v>
          </cell>
        </row>
        <row r="91">
          <cell r="A91" t="str">
            <v>DF037 - Cover Trade Union:P.A.T.</v>
          </cell>
          <cell r="B91" t="str">
            <v>G0201</v>
          </cell>
          <cell r="C91">
            <v>6400</v>
          </cell>
          <cell r="D91" t="str">
            <v>1.4.1</v>
          </cell>
        </row>
        <row r="92">
          <cell r="A92" t="str">
            <v>DF038 - Cover Trade Union:S.H.A.</v>
          </cell>
          <cell r="B92" t="str">
            <v>G0201</v>
          </cell>
          <cell r="C92">
            <v>6400</v>
          </cell>
          <cell r="D92" t="str">
            <v>1.4.1</v>
          </cell>
        </row>
        <row r="93">
          <cell r="A93" t="str">
            <v>DF039 - Cover Trade Union:N.A.H.T.</v>
          </cell>
          <cell r="B93" t="str">
            <v>G0201</v>
          </cell>
          <cell r="C93">
            <v>6400</v>
          </cell>
          <cell r="D93" t="str">
            <v>1.4.1</v>
          </cell>
        </row>
        <row r="94">
          <cell r="A94" t="str">
            <v>DF042 - Schools Redundancy and Premature Retirement</v>
          </cell>
          <cell r="B94" t="str">
            <v>G0201</v>
          </cell>
          <cell r="C94">
            <v>1019500</v>
          </cell>
          <cell r="D94" t="str">
            <v>1.4.4</v>
          </cell>
        </row>
        <row r="95">
          <cell r="A95" t="str">
            <v>DF045 - Contingencies:Trigger</v>
          </cell>
          <cell r="B95" t="str">
            <v>G0201</v>
          </cell>
          <cell r="C95">
            <v>373100</v>
          </cell>
          <cell r="D95" t="str">
            <v>?</v>
          </cell>
        </row>
        <row r="96">
          <cell r="A96" t="str">
            <v>DF402 - Corporate Overheads</v>
          </cell>
          <cell r="B96" t="str">
            <v>G0201</v>
          </cell>
          <cell r="C96">
            <v>236794</v>
          </cell>
          <cell r="D96" t="str">
            <v>1.4.1</v>
          </cell>
        </row>
        <row r="97">
          <cell r="A97" t="str">
            <v>DF602 - Overheads HQ Resources</v>
          </cell>
          <cell r="B97" t="str">
            <v>G0201</v>
          </cell>
          <cell r="C97">
            <v>370207</v>
          </cell>
          <cell r="D97" t="str">
            <v>1.4.1</v>
          </cell>
        </row>
        <row r="98">
          <cell r="A98" t="str">
            <v>DM002 - Safeguarding Children Board</v>
          </cell>
          <cell r="B98" t="str">
            <v>G0201</v>
          </cell>
          <cell r="C98">
            <v>26900</v>
          </cell>
          <cell r="D98" t="str">
            <v>1.4.2</v>
          </cell>
        </row>
        <row r="99">
          <cell r="A99" t="str">
            <v>DY002 - Admissions Appeal Panel</v>
          </cell>
          <cell r="B99" t="str">
            <v>G0201</v>
          </cell>
          <cell r="C99">
            <v>15000</v>
          </cell>
          <cell r="D99" t="str">
            <v>1.4.1</v>
          </cell>
        </row>
        <row r="100">
          <cell r="A100" t="str">
            <v>GC702 - Music</v>
          </cell>
          <cell r="B100" t="str">
            <v>G0201</v>
          </cell>
          <cell r="C100">
            <v>293090</v>
          </cell>
          <cell r="D100" t="str">
            <v>1.4.1</v>
          </cell>
        </row>
        <row r="101">
          <cell r="A101" t="str">
            <v>GC731 - LIS Staffing (Purple)</v>
          </cell>
          <cell r="B101" t="str">
            <v>G0201</v>
          </cell>
          <cell r="C101">
            <v>294300</v>
          </cell>
          <cell r="D101" t="str">
            <v>1.4.1</v>
          </cell>
        </row>
        <row r="102">
          <cell r="A102" t="str">
            <v>GC732 - LIS Staffing (Blue)</v>
          </cell>
          <cell r="B102" t="str">
            <v>G0201</v>
          </cell>
          <cell r="C102">
            <v>385470</v>
          </cell>
          <cell r="D102" t="str">
            <v>1.4.1</v>
          </cell>
        </row>
        <row r="103">
          <cell r="A103" t="str">
            <v>GC750 - KS2 Intervention Fund</v>
          </cell>
          <cell r="B103" t="str">
            <v>G0201</v>
          </cell>
          <cell r="C103">
            <v>1130228</v>
          </cell>
          <cell r="D103" t="str">
            <v>1.4.1</v>
          </cell>
        </row>
        <row r="104">
          <cell r="A104" t="str">
            <v>GC756 - Leading Practitioners</v>
          </cell>
          <cell r="B104" t="str">
            <v>G0201</v>
          </cell>
          <cell r="C104">
            <v>778290</v>
          </cell>
          <cell r="D104" t="str">
            <v>1.4.1</v>
          </cell>
        </row>
        <row r="105">
          <cell r="A105" t="str">
            <v>GC836 - EMEA</v>
          </cell>
          <cell r="B105" t="str">
            <v>G0201</v>
          </cell>
          <cell r="C105">
            <v>167844</v>
          </cell>
          <cell r="D105" t="str">
            <v>1.4.1</v>
          </cell>
        </row>
        <row r="106">
          <cell r="A106" t="str">
            <v>GK001 - Primary Schools I.S.B.</v>
          </cell>
          <cell r="B106" t="str">
            <v>G0201</v>
          </cell>
          <cell r="C106">
            <v>176247111</v>
          </cell>
        </row>
        <row r="107">
          <cell r="A107" t="str">
            <v>GK002 - Secondary Schools I.S.B.</v>
          </cell>
          <cell r="B107" t="str">
            <v>G0201</v>
          </cell>
          <cell r="C107">
            <v>103984858</v>
          </cell>
        </row>
        <row r="108">
          <cell r="A108">
            <v>0</v>
          </cell>
          <cell r="B108" t="str">
            <v>G0202</v>
          </cell>
          <cell r="C108">
            <v>19211748</v>
          </cell>
        </row>
        <row r="109">
          <cell r="A109">
            <v>0</v>
          </cell>
          <cell r="B109" t="str">
            <v>G0245</v>
          </cell>
          <cell r="C109">
            <v>10772830</v>
          </cell>
        </row>
        <row r="110">
          <cell r="A110" t="str">
            <v>GK003 - Special Schools I.S.B.</v>
          </cell>
          <cell r="B110" t="str">
            <v>G0201</v>
          </cell>
          <cell r="C110">
            <v>10968571</v>
          </cell>
        </row>
        <row r="111">
          <cell r="A111" t="str">
            <v>GK004 - Nursery Schools ISB</v>
          </cell>
          <cell r="B111" t="str">
            <v>G0201</v>
          </cell>
          <cell r="C111">
            <v>313002</v>
          </cell>
        </row>
        <row r="112">
          <cell r="A112" t="str">
            <v>GK005 - PRU ISB</v>
          </cell>
          <cell r="B112" t="str">
            <v>G0201</v>
          </cell>
          <cell r="C112">
            <v>5588466</v>
          </cell>
        </row>
        <row r="113">
          <cell r="A113" t="str">
            <v>GK006 - Closing Schools</v>
          </cell>
          <cell r="B113" t="str">
            <v>G0201</v>
          </cell>
          <cell r="C113">
            <v>1000000</v>
          </cell>
        </row>
        <row r="114">
          <cell r="A114" t="str">
            <v>GK007 - ISB Heldback</v>
          </cell>
          <cell r="B114" t="str">
            <v>G0201</v>
          </cell>
          <cell r="C114">
            <v>7981879</v>
          </cell>
        </row>
        <row r="115">
          <cell r="A115" t="str">
            <v>Grand Total</v>
          </cell>
          <cell r="B115">
            <v>0</v>
          </cell>
          <cell r="C115">
            <v>0</v>
          </cell>
        </row>
        <row r="116">
          <cell r="A116">
            <v>0</v>
          </cell>
          <cell r="B116">
            <v>0</v>
          </cell>
          <cell r="C116">
            <v>0</v>
          </cell>
        </row>
        <row r="117">
          <cell r="A117">
            <v>0</v>
          </cell>
          <cell r="B117">
            <v>0</v>
          </cell>
          <cell r="C117">
            <v>0</v>
          </cell>
          <cell r="D117">
            <v>0</v>
          </cell>
        </row>
        <row r="118">
          <cell r="A118">
            <v>0</v>
          </cell>
          <cell r="B118">
            <v>0</v>
          </cell>
          <cell r="C118">
            <v>0</v>
          </cell>
          <cell r="D118">
            <v>0</v>
          </cell>
        </row>
        <row r="119">
          <cell r="A119">
            <v>0</v>
          </cell>
          <cell r="B119">
            <v>0</v>
          </cell>
          <cell r="C119">
            <v>0</v>
          </cell>
          <cell r="D119">
            <v>0</v>
          </cell>
        </row>
        <row r="120">
          <cell r="A120" t="str">
            <v>Top ups</v>
          </cell>
          <cell r="B120">
            <v>0</v>
          </cell>
          <cell r="C120">
            <v>1800000</v>
          </cell>
          <cell r="D120">
            <v>0</v>
          </cell>
        </row>
        <row r="121">
          <cell r="A121">
            <v>0</v>
          </cell>
          <cell r="B121">
            <v>0</v>
          </cell>
          <cell r="C121">
            <v>0</v>
          </cell>
        </row>
        <row r="122">
          <cell r="A122">
            <v>0</v>
          </cell>
          <cell r="B122">
            <v>0</v>
          </cell>
          <cell r="C122">
            <v>0</v>
          </cell>
        </row>
        <row r="123">
          <cell r="A123">
            <v>0</v>
          </cell>
          <cell r="B123">
            <v>0</v>
          </cell>
          <cell r="C123">
            <v>0</v>
          </cell>
        </row>
        <row r="124">
          <cell r="A124">
            <v>0</v>
          </cell>
          <cell r="B124">
            <v>0</v>
          </cell>
          <cell r="C124">
            <v>0</v>
          </cell>
          <cell r="D124">
            <v>0</v>
          </cell>
        </row>
        <row r="125">
          <cell r="A125" t="str">
            <v>1.4.1</v>
          </cell>
          <cell r="B125" t="str">
            <v>Contribution to combined budgets</v>
          </cell>
          <cell r="C125">
            <v>0</v>
          </cell>
          <cell r="D125">
            <v>7306023</v>
          </cell>
        </row>
        <row r="126">
          <cell r="A126" t="str">
            <v>1.4.2</v>
          </cell>
          <cell r="B126" t="str">
            <v>School admissions</v>
          </cell>
          <cell r="C126">
            <v>0</v>
          </cell>
          <cell r="D126">
            <v>124480</v>
          </cell>
        </row>
        <row r="127">
          <cell r="A127" t="str">
            <v>1.4.3</v>
          </cell>
          <cell r="B127" t="str">
            <v>Servicing of schools forums</v>
          </cell>
          <cell r="C127">
            <v>0</v>
          </cell>
          <cell r="D127">
            <v>11550</v>
          </cell>
        </row>
        <row r="128">
          <cell r="A128" t="str">
            <v>1.4.4</v>
          </cell>
          <cell r="B128" t="str">
            <v>Termination of employment costs</v>
          </cell>
          <cell r="C128">
            <v>0</v>
          </cell>
          <cell r="D128">
            <v>1019500</v>
          </cell>
        </row>
        <row r="129">
          <cell r="A129">
            <v>0</v>
          </cell>
          <cell r="B129">
            <v>0</v>
          </cell>
          <cell r="C129">
            <v>0</v>
          </cell>
          <cell r="D129">
            <v>0</v>
          </cell>
        </row>
        <row r="130">
          <cell r="A130">
            <v>0</v>
          </cell>
          <cell r="B130">
            <v>0</v>
          </cell>
          <cell r="C130">
            <v>0</v>
          </cell>
          <cell r="D130">
            <v>0</v>
          </cell>
        </row>
        <row r="131">
          <cell r="A131">
            <v>0</v>
          </cell>
          <cell r="B131">
            <v>0</v>
          </cell>
          <cell r="C131">
            <v>0</v>
          </cell>
          <cell r="D131">
            <v>0</v>
          </cell>
        </row>
        <row r="132">
          <cell r="A132">
            <v>0</v>
          </cell>
          <cell r="B132">
            <v>0</v>
          </cell>
          <cell r="C132">
            <v>0</v>
          </cell>
        </row>
        <row r="133">
          <cell r="A133" t="str">
            <v xml:space="preserve">SEN additional </v>
          </cell>
          <cell r="B133">
            <v>2890208</v>
          </cell>
          <cell r="C133">
            <v>0</v>
          </cell>
        </row>
        <row r="134">
          <cell r="A134">
            <v>0</v>
          </cell>
          <cell r="B134">
            <v>0</v>
          </cell>
          <cell r="C134">
            <v>0</v>
          </cell>
        </row>
        <row r="135">
          <cell r="A135">
            <v>0</v>
          </cell>
          <cell r="B135">
            <v>0</v>
          </cell>
          <cell r="C135">
            <v>0</v>
          </cell>
        </row>
        <row r="136">
          <cell r="A136">
            <v>0</v>
          </cell>
          <cell r="B136">
            <v>0</v>
          </cell>
          <cell r="C136">
            <v>0</v>
          </cell>
        </row>
        <row r="137">
          <cell r="A137">
            <v>0</v>
          </cell>
          <cell r="B137">
            <v>0</v>
          </cell>
          <cell r="C137">
            <v>0</v>
          </cell>
        </row>
        <row r="138">
          <cell r="A138">
            <v>0</v>
          </cell>
          <cell r="B138">
            <v>0</v>
          </cell>
          <cell r="C138">
            <v>0</v>
          </cell>
        </row>
        <row r="139">
          <cell r="A139">
            <v>0</v>
          </cell>
          <cell r="B139">
            <v>0</v>
          </cell>
          <cell r="C139">
            <v>0</v>
          </cell>
        </row>
        <row r="140">
          <cell r="A140">
            <v>0</v>
          </cell>
          <cell r="B140">
            <v>0</v>
          </cell>
          <cell r="C140">
            <v>0</v>
          </cell>
        </row>
        <row r="141">
          <cell r="A141">
            <v>0</v>
          </cell>
          <cell r="B141">
            <v>0</v>
          </cell>
          <cell r="C141">
            <v>0</v>
          </cell>
        </row>
        <row r="142">
          <cell r="A142">
            <v>0</v>
          </cell>
          <cell r="B142">
            <v>0</v>
          </cell>
          <cell r="C142">
            <v>0</v>
          </cell>
        </row>
        <row r="143">
          <cell r="A143">
            <v>0</v>
          </cell>
          <cell r="B143">
            <v>0</v>
          </cell>
          <cell r="C143">
            <v>0</v>
          </cell>
        </row>
        <row r="144">
          <cell r="A144">
            <v>0</v>
          </cell>
          <cell r="B144">
            <v>0</v>
          </cell>
          <cell r="C144">
            <v>0</v>
          </cell>
        </row>
        <row r="145">
          <cell r="A145">
            <v>0</v>
          </cell>
          <cell r="B145">
            <v>0</v>
          </cell>
          <cell r="C145">
            <v>0</v>
          </cell>
        </row>
        <row r="146">
          <cell r="A146">
            <v>0</v>
          </cell>
          <cell r="B146">
            <v>0</v>
          </cell>
          <cell r="C146">
            <v>0</v>
          </cell>
        </row>
        <row r="147">
          <cell r="A147">
            <v>0</v>
          </cell>
          <cell r="B147">
            <v>0</v>
          </cell>
          <cell r="C147">
            <v>0</v>
          </cell>
        </row>
        <row r="148">
          <cell r="A148">
            <v>0</v>
          </cell>
          <cell r="B148">
            <v>0</v>
          </cell>
          <cell r="C148">
            <v>0</v>
          </cell>
        </row>
        <row r="149">
          <cell r="A149">
            <v>0</v>
          </cell>
          <cell r="B149">
            <v>0</v>
          </cell>
          <cell r="C149">
            <v>0</v>
          </cell>
        </row>
        <row r="150">
          <cell r="A150">
            <v>0</v>
          </cell>
          <cell r="B150">
            <v>0</v>
          </cell>
          <cell r="C150">
            <v>0</v>
          </cell>
        </row>
        <row r="151">
          <cell r="A151">
            <v>0</v>
          </cell>
          <cell r="B151">
            <v>0</v>
          </cell>
          <cell r="C151">
            <v>0</v>
          </cell>
        </row>
        <row r="152">
          <cell r="A152">
            <v>0</v>
          </cell>
          <cell r="B152">
            <v>0</v>
          </cell>
          <cell r="C152">
            <v>0</v>
          </cell>
        </row>
        <row r="153">
          <cell r="A153">
            <v>0</v>
          </cell>
          <cell r="B153">
            <v>0</v>
          </cell>
          <cell r="C153">
            <v>0</v>
          </cell>
        </row>
        <row r="154">
          <cell r="A154">
            <v>0</v>
          </cell>
          <cell r="B154">
            <v>0</v>
          </cell>
          <cell r="C154">
            <v>0</v>
          </cell>
        </row>
        <row r="155">
          <cell r="A155">
            <v>0</v>
          </cell>
          <cell r="B155">
            <v>0</v>
          </cell>
          <cell r="C155">
            <v>0</v>
          </cell>
        </row>
        <row r="156">
          <cell r="A156">
            <v>0</v>
          </cell>
          <cell r="B156">
            <v>0</v>
          </cell>
          <cell r="C156">
            <v>0</v>
          </cell>
        </row>
        <row r="157">
          <cell r="A157">
            <v>0</v>
          </cell>
          <cell r="B157">
            <v>0</v>
          </cell>
          <cell r="C157">
            <v>0</v>
          </cell>
        </row>
        <row r="158">
          <cell r="A158">
            <v>0</v>
          </cell>
          <cell r="B158">
            <v>0</v>
          </cell>
          <cell r="C158">
            <v>0</v>
          </cell>
        </row>
        <row r="159">
          <cell r="A159">
            <v>0</v>
          </cell>
          <cell r="B159">
            <v>0</v>
          </cell>
          <cell r="C159">
            <v>0</v>
          </cell>
        </row>
        <row r="160">
          <cell r="A160">
            <v>0</v>
          </cell>
          <cell r="B160">
            <v>0</v>
          </cell>
          <cell r="C160">
            <v>0</v>
          </cell>
        </row>
        <row r="161">
          <cell r="A161">
            <v>0</v>
          </cell>
          <cell r="B161">
            <v>0</v>
          </cell>
          <cell r="C161">
            <v>0</v>
          </cell>
        </row>
        <row r="162">
          <cell r="A162">
            <v>0</v>
          </cell>
          <cell r="B162">
            <v>0</v>
          </cell>
          <cell r="C162">
            <v>0</v>
          </cell>
        </row>
        <row r="163">
          <cell r="A163">
            <v>0</v>
          </cell>
          <cell r="B163">
            <v>0</v>
          </cell>
          <cell r="C163">
            <v>0</v>
          </cell>
        </row>
        <row r="164">
          <cell r="A164">
            <v>0</v>
          </cell>
          <cell r="B164">
            <v>0</v>
          </cell>
          <cell r="C164">
            <v>0</v>
          </cell>
        </row>
        <row r="165">
          <cell r="A165">
            <v>0</v>
          </cell>
          <cell r="B165">
            <v>0</v>
          </cell>
          <cell r="C165">
            <v>0</v>
          </cell>
        </row>
        <row r="166">
          <cell r="A166">
            <v>0</v>
          </cell>
          <cell r="B166">
            <v>0</v>
          </cell>
          <cell r="C166">
            <v>0</v>
          </cell>
        </row>
        <row r="167">
          <cell r="A167">
            <v>0</v>
          </cell>
          <cell r="B167">
            <v>0</v>
          </cell>
          <cell r="C167">
            <v>0</v>
          </cell>
        </row>
        <row r="168">
          <cell r="A168">
            <v>0</v>
          </cell>
          <cell r="B168">
            <v>0</v>
          </cell>
          <cell r="C168">
            <v>0</v>
          </cell>
        </row>
        <row r="169">
          <cell r="A169">
            <v>0</v>
          </cell>
          <cell r="B169">
            <v>0</v>
          </cell>
          <cell r="C169">
            <v>0</v>
          </cell>
        </row>
        <row r="170">
          <cell r="A170">
            <v>0</v>
          </cell>
          <cell r="B170">
            <v>0</v>
          </cell>
          <cell r="C170">
            <v>0</v>
          </cell>
        </row>
        <row r="171">
          <cell r="A171">
            <v>0</v>
          </cell>
          <cell r="B171">
            <v>0</v>
          </cell>
          <cell r="C171">
            <v>0</v>
          </cell>
        </row>
        <row r="172">
          <cell r="A172">
            <v>0</v>
          </cell>
          <cell r="B172">
            <v>0</v>
          </cell>
          <cell r="C172">
            <v>0</v>
          </cell>
        </row>
        <row r="173">
          <cell r="A173">
            <v>0</v>
          </cell>
          <cell r="B173">
            <v>0</v>
          </cell>
          <cell r="C173">
            <v>0</v>
          </cell>
        </row>
        <row r="174">
          <cell r="A174">
            <v>0</v>
          </cell>
          <cell r="B174">
            <v>0</v>
          </cell>
          <cell r="C174">
            <v>0</v>
          </cell>
        </row>
        <row r="175">
          <cell r="A175">
            <v>0</v>
          </cell>
          <cell r="B175">
            <v>0</v>
          </cell>
          <cell r="C175">
            <v>0</v>
          </cell>
        </row>
        <row r="176">
          <cell r="A176">
            <v>0</v>
          </cell>
          <cell r="B176">
            <v>0</v>
          </cell>
          <cell r="C176">
            <v>0</v>
          </cell>
        </row>
        <row r="177">
          <cell r="A177">
            <v>0</v>
          </cell>
          <cell r="B177">
            <v>0</v>
          </cell>
          <cell r="C177">
            <v>0</v>
          </cell>
        </row>
        <row r="178">
          <cell r="A178">
            <v>0</v>
          </cell>
          <cell r="B178">
            <v>0</v>
          </cell>
          <cell r="C178">
            <v>0</v>
          </cell>
        </row>
        <row r="179">
          <cell r="A179">
            <v>0</v>
          </cell>
          <cell r="B179">
            <v>0</v>
          </cell>
          <cell r="C179">
            <v>0</v>
          </cell>
        </row>
        <row r="180">
          <cell r="A180">
            <v>0</v>
          </cell>
          <cell r="B180">
            <v>0</v>
          </cell>
          <cell r="C180">
            <v>0</v>
          </cell>
        </row>
        <row r="181">
          <cell r="A181">
            <v>0</v>
          </cell>
          <cell r="B181">
            <v>0</v>
          </cell>
          <cell r="C181">
            <v>0</v>
          </cell>
        </row>
        <row r="182">
          <cell r="A182">
            <v>0</v>
          </cell>
          <cell r="B182">
            <v>0</v>
          </cell>
          <cell r="C182">
            <v>0</v>
          </cell>
        </row>
        <row r="183">
          <cell r="A183">
            <v>0</v>
          </cell>
          <cell r="B183">
            <v>0</v>
          </cell>
          <cell r="C183">
            <v>0</v>
          </cell>
        </row>
        <row r="184">
          <cell r="A184">
            <v>0</v>
          </cell>
          <cell r="B184">
            <v>0</v>
          </cell>
          <cell r="C184">
            <v>0</v>
          </cell>
        </row>
        <row r="185">
          <cell r="A185">
            <v>0</v>
          </cell>
          <cell r="B185">
            <v>0</v>
          </cell>
          <cell r="C185">
            <v>0</v>
          </cell>
        </row>
        <row r="186">
          <cell r="A186">
            <v>0</v>
          </cell>
          <cell r="B186">
            <v>0</v>
          </cell>
          <cell r="C186">
            <v>0</v>
          </cell>
        </row>
        <row r="187">
          <cell r="A187">
            <v>0</v>
          </cell>
          <cell r="B187">
            <v>0</v>
          </cell>
          <cell r="C187">
            <v>0</v>
          </cell>
        </row>
        <row r="188">
          <cell r="A188">
            <v>0</v>
          </cell>
          <cell r="B188">
            <v>0</v>
          </cell>
          <cell r="C188">
            <v>0</v>
          </cell>
        </row>
        <row r="189">
          <cell r="A189">
            <v>0</v>
          </cell>
          <cell r="B189">
            <v>0</v>
          </cell>
          <cell r="C189">
            <v>0</v>
          </cell>
        </row>
        <row r="190">
          <cell r="A190">
            <v>0</v>
          </cell>
          <cell r="B190">
            <v>0</v>
          </cell>
          <cell r="C190">
            <v>0</v>
          </cell>
        </row>
        <row r="191">
          <cell r="A191">
            <v>0</v>
          </cell>
          <cell r="B191">
            <v>0</v>
          </cell>
          <cell r="C191">
            <v>0</v>
          </cell>
        </row>
        <row r="192">
          <cell r="A192">
            <v>0</v>
          </cell>
          <cell r="B192">
            <v>0</v>
          </cell>
          <cell r="C192">
            <v>0</v>
          </cell>
        </row>
        <row r="193">
          <cell r="A193">
            <v>0</v>
          </cell>
          <cell r="B193">
            <v>0</v>
          </cell>
          <cell r="C193">
            <v>0</v>
          </cell>
        </row>
        <row r="194">
          <cell r="A194">
            <v>0</v>
          </cell>
          <cell r="B194">
            <v>0</v>
          </cell>
          <cell r="C194">
            <v>0</v>
          </cell>
        </row>
        <row r="195">
          <cell r="A195">
            <v>0</v>
          </cell>
          <cell r="B195">
            <v>0</v>
          </cell>
          <cell r="C195">
            <v>0</v>
          </cell>
        </row>
        <row r="196">
          <cell r="A196">
            <v>0</v>
          </cell>
          <cell r="B196">
            <v>0</v>
          </cell>
          <cell r="C196">
            <v>0</v>
          </cell>
        </row>
        <row r="197">
          <cell r="A197">
            <v>0</v>
          </cell>
          <cell r="B197">
            <v>0</v>
          </cell>
          <cell r="C197">
            <v>0</v>
          </cell>
        </row>
        <row r="198">
          <cell r="A198">
            <v>0</v>
          </cell>
          <cell r="B198">
            <v>0</v>
          </cell>
          <cell r="C198">
            <v>0</v>
          </cell>
        </row>
        <row r="199">
          <cell r="A199">
            <v>0</v>
          </cell>
          <cell r="B199">
            <v>0</v>
          </cell>
          <cell r="C199">
            <v>0</v>
          </cell>
        </row>
        <row r="200">
          <cell r="A200">
            <v>0</v>
          </cell>
          <cell r="B200">
            <v>0</v>
          </cell>
          <cell r="C200">
            <v>0</v>
          </cell>
        </row>
        <row r="201">
          <cell r="A201">
            <v>0</v>
          </cell>
          <cell r="B201">
            <v>0</v>
          </cell>
          <cell r="C201">
            <v>0</v>
          </cell>
        </row>
        <row r="202">
          <cell r="A202">
            <v>0</v>
          </cell>
          <cell r="B202">
            <v>0</v>
          </cell>
          <cell r="C202">
            <v>0</v>
          </cell>
        </row>
        <row r="203">
          <cell r="A203">
            <v>0</v>
          </cell>
          <cell r="B203">
            <v>0</v>
          </cell>
          <cell r="C203">
            <v>0</v>
          </cell>
        </row>
        <row r="204">
          <cell r="A204">
            <v>0</v>
          </cell>
          <cell r="B204">
            <v>0</v>
          </cell>
          <cell r="C204">
            <v>0</v>
          </cell>
        </row>
        <row r="205">
          <cell r="A205">
            <v>0</v>
          </cell>
          <cell r="B205">
            <v>0</v>
          </cell>
          <cell r="C205">
            <v>0</v>
          </cell>
        </row>
        <row r="206">
          <cell r="A206">
            <v>0</v>
          </cell>
          <cell r="B206">
            <v>0</v>
          </cell>
          <cell r="C206">
            <v>0</v>
          </cell>
        </row>
        <row r="207">
          <cell r="A207">
            <v>0</v>
          </cell>
          <cell r="B207">
            <v>0</v>
          </cell>
          <cell r="C207">
            <v>0</v>
          </cell>
        </row>
        <row r="208">
          <cell r="A208">
            <v>0</v>
          </cell>
          <cell r="B208">
            <v>0</v>
          </cell>
          <cell r="C208">
            <v>0</v>
          </cell>
        </row>
        <row r="209">
          <cell r="A209">
            <v>0</v>
          </cell>
          <cell r="B209">
            <v>0</v>
          </cell>
          <cell r="C209">
            <v>0</v>
          </cell>
        </row>
        <row r="210">
          <cell r="A210">
            <v>0</v>
          </cell>
          <cell r="B210">
            <v>0</v>
          </cell>
          <cell r="C210">
            <v>0</v>
          </cell>
        </row>
        <row r="211">
          <cell r="A211">
            <v>0</v>
          </cell>
          <cell r="B211">
            <v>0</v>
          </cell>
          <cell r="C211">
            <v>0</v>
          </cell>
        </row>
        <row r="212">
          <cell r="A212">
            <v>0</v>
          </cell>
          <cell r="B212">
            <v>0</v>
          </cell>
          <cell r="C212">
            <v>0</v>
          </cell>
        </row>
        <row r="213">
          <cell r="A213">
            <v>0</v>
          </cell>
          <cell r="B213">
            <v>0</v>
          </cell>
          <cell r="C213">
            <v>0</v>
          </cell>
        </row>
        <row r="214">
          <cell r="A214">
            <v>0</v>
          </cell>
          <cell r="B214">
            <v>0</v>
          </cell>
          <cell r="C214">
            <v>0</v>
          </cell>
        </row>
        <row r="215">
          <cell r="A215">
            <v>0</v>
          </cell>
          <cell r="B215">
            <v>0</v>
          </cell>
          <cell r="C215">
            <v>0</v>
          </cell>
        </row>
        <row r="216">
          <cell r="A216">
            <v>0</v>
          </cell>
          <cell r="B216">
            <v>0</v>
          </cell>
          <cell r="C216">
            <v>0</v>
          </cell>
        </row>
        <row r="217">
          <cell r="A217">
            <v>0</v>
          </cell>
          <cell r="B217">
            <v>0</v>
          </cell>
          <cell r="C217">
            <v>0</v>
          </cell>
        </row>
        <row r="218">
          <cell r="A218">
            <v>0</v>
          </cell>
          <cell r="B218">
            <v>0</v>
          </cell>
          <cell r="C218">
            <v>0</v>
          </cell>
        </row>
        <row r="219">
          <cell r="A219">
            <v>0</v>
          </cell>
          <cell r="B219">
            <v>0</v>
          </cell>
          <cell r="C219">
            <v>0</v>
          </cell>
        </row>
        <row r="220">
          <cell r="A220">
            <v>0</v>
          </cell>
          <cell r="B220">
            <v>0</v>
          </cell>
          <cell r="C220">
            <v>0</v>
          </cell>
        </row>
        <row r="221">
          <cell r="A221">
            <v>0</v>
          </cell>
          <cell r="B221">
            <v>0</v>
          </cell>
          <cell r="C221">
            <v>0</v>
          </cell>
        </row>
        <row r="222">
          <cell r="A222">
            <v>0</v>
          </cell>
          <cell r="B222">
            <v>0</v>
          </cell>
          <cell r="C222">
            <v>0</v>
          </cell>
        </row>
        <row r="223">
          <cell r="A223">
            <v>0</v>
          </cell>
          <cell r="B223">
            <v>0</v>
          </cell>
          <cell r="C223">
            <v>0</v>
          </cell>
        </row>
        <row r="224">
          <cell r="A224">
            <v>0</v>
          </cell>
          <cell r="B224">
            <v>0</v>
          </cell>
          <cell r="C224">
            <v>0</v>
          </cell>
        </row>
        <row r="225">
          <cell r="A225">
            <v>0</v>
          </cell>
          <cell r="B225">
            <v>0</v>
          </cell>
          <cell r="C225">
            <v>0</v>
          </cell>
        </row>
        <row r="226">
          <cell r="A226">
            <v>0</v>
          </cell>
          <cell r="B226">
            <v>0</v>
          </cell>
          <cell r="C226">
            <v>0</v>
          </cell>
        </row>
        <row r="227">
          <cell r="A227">
            <v>0</v>
          </cell>
          <cell r="B227">
            <v>0</v>
          </cell>
          <cell r="C227">
            <v>0</v>
          </cell>
        </row>
        <row r="228">
          <cell r="A228">
            <v>0</v>
          </cell>
          <cell r="B228">
            <v>0</v>
          </cell>
          <cell r="C228">
            <v>0</v>
          </cell>
        </row>
        <row r="229">
          <cell r="A229">
            <v>0</v>
          </cell>
          <cell r="B229">
            <v>0</v>
          </cell>
          <cell r="C229">
            <v>0</v>
          </cell>
        </row>
        <row r="230">
          <cell r="A230">
            <v>0</v>
          </cell>
          <cell r="B230">
            <v>0</v>
          </cell>
          <cell r="C230">
            <v>0</v>
          </cell>
        </row>
        <row r="231">
          <cell r="A231">
            <v>0</v>
          </cell>
          <cell r="B231">
            <v>0</v>
          </cell>
          <cell r="C231">
            <v>0</v>
          </cell>
        </row>
        <row r="232">
          <cell r="A232">
            <v>0</v>
          </cell>
          <cell r="B232">
            <v>0</v>
          </cell>
          <cell r="C232">
            <v>0</v>
          </cell>
        </row>
        <row r="233">
          <cell r="A233">
            <v>0</v>
          </cell>
          <cell r="B233">
            <v>0</v>
          </cell>
          <cell r="C233">
            <v>0</v>
          </cell>
        </row>
        <row r="234">
          <cell r="A234">
            <v>0</v>
          </cell>
          <cell r="B234">
            <v>0</v>
          </cell>
          <cell r="C234">
            <v>0</v>
          </cell>
        </row>
        <row r="235">
          <cell r="A235">
            <v>0</v>
          </cell>
          <cell r="B235">
            <v>0</v>
          </cell>
          <cell r="C235">
            <v>0</v>
          </cell>
        </row>
        <row r="236">
          <cell r="A236">
            <v>0</v>
          </cell>
          <cell r="B236">
            <v>0</v>
          </cell>
          <cell r="C236">
            <v>0</v>
          </cell>
        </row>
        <row r="237">
          <cell r="A237">
            <v>0</v>
          </cell>
          <cell r="B237">
            <v>0</v>
          </cell>
          <cell r="C237">
            <v>0</v>
          </cell>
        </row>
        <row r="238">
          <cell r="A238">
            <v>0</v>
          </cell>
          <cell r="B238">
            <v>0</v>
          </cell>
          <cell r="C238">
            <v>0</v>
          </cell>
        </row>
        <row r="239">
          <cell r="A239">
            <v>0</v>
          </cell>
          <cell r="B239">
            <v>0</v>
          </cell>
          <cell r="C239">
            <v>0</v>
          </cell>
        </row>
        <row r="240">
          <cell r="A240">
            <v>0</v>
          </cell>
          <cell r="B240">
            <v>0</v>
          </cell>
          <cell r="C240">
            <v>0</v>
          </cell>
        </row>
        <row r="241">
          <cell r="A241">
            <v>0</v>
          </cell>
          <cell r="B241">
            <v>0</v>
          </cell>
          <cell r="C241">
            <v>0</v>
          </cell>
        </row>
        <row r="242">
          <cell r="A242">
            <v>0</v>
          </cell>
          <cell r="B242">
            <v>0</v>
          </cell>
          <cell r="C242">
            <v>0</v>
          </cell>
        </row>
        <row r="243">
          <cell r="A243">
            <v>0</v>
          </cell>
          <cell r="B243">
            <v>0</v>
          </cell>
          <cell r="C243">
            <v>0</v>
          </cell>
        </row>
        <row r="244">
          <cell r="A244">
            <v>0</v>
          </cell>
          <cell r="B244">
            <v>0</v>
          </cell>
          <cell r="C244">
            <v>0</v>
          </cell>
        </row>
        <row r="245">
          <cell r="A245">
            <v>0</v>
          </cell>
          <cell r="B245">
            <v>0</v>
          </cell>
          <cell r="C245">
            <v>0</v>
          </cell>
        </row>
        <row r="246">
          <cell r="A246">
            <v>0</v>
          </cell>
          <cell r="B246">
            <v>0</v>
          </cell>
          <cell r="C246">
            <v>0</v>
          </cell>
        </row>
        <row r="247">
          <cell r="A247">
            <v>0</v>
          </cell>
          <cell r="B247">
            <v>0</v>
          </cell>
          <cell r="C247">
            <v>0</v>
          </cell>
        </row>
        <row r="248">
          <cell r="A248">
            <v>0</v>
          </cell>
          <cell r="B248">
            <v>0</v>
          </cell>
          <cell r="C248">
            <v>0</v>
          </cell>
        </row>
        <row r="249">
          <cell r="A249">
            <v>0</v>
          </cell>
          <cell r="B249">
            <v>0</v>
          </cell>
          <cell r="C249">
            <v>0</v>
          </cell>
        </row>
        <row r="250">
          <cell r="A250">
            <v>0</v>
          </cell>
          <cell r="B250">
            <v>0</v>
          </cell>
          <cell r="C250">
            <v>0</v>
          </cell>
        </row>
        <row r="251">
          <cell r="A251">
            <v>0</v>
          </cell>
          <cell r="B251">
            <v>0</v>
          </cell>
          <cell r="C251">
            <v>0</v>
          </cell>
        </row>
        <row r="252">
          <cell r="A252">
            <v>0</v>
          </cell>
          <cell r="B252">
            <v>0</v>
          </cell>
          <cell r="C252">
            <v>0</v>
          </cell>
        </row>
        <row r="253">
          <cell r="A253">
            <v>0</v>
          </cell>
          <cell r="B253">
            <v>0</v>
          </cell>
          <cell r="C253">
            <v>0</v>
          </cell>
        </row>
        <row r="254">
          <cell r="A254">
            <v>0</v>
          </cell>
          <cell r="B254">
            <v>0</v>
          </cell>
          <cell r="C254">
            <v>0</v>
          </cell>
        </row>
        <row r="255">
          <cell r="A255">
            <v>0</v>
          </cell>
          <cell r="B255">
            <v>0</v>
          </cell>
          <cell r="C255">
            <v>0</v>
          </cell>
        </row>
        <row r="256">
          <cell r="A256">
            <v>0</v>
          </cell>
          <cell r="B256">
            <v>0</v>
          </cell>
          <cell r="C256">
            <v>0</v>
          </cell>
        </row>
        <row r="257">
          <cell r="A257">
            <v>0</v>
          </cell>
          <cell r="B257">
            <v>0</v>
          </cell>
          <cell r="C257">
            <v>0</v>
          </cell>
        </row>
        <row r="258">
          <cell r="A258">
            <v>0</v>
          </cell>
          <cell r="B258">
            <v>0</v>
          </cell>
          <cell r="C258">
            <v>0</v>
          </cell>
        </row>
        <row r="259">
          <cell r="A259">
            <v>0</v>
          </cell>
          <cell r="B259">
            <v>0</v>
          </cell>
          <cell r="C259">
            <v>0</v>
          </cell>
        </row>
        <row r="260">
          <cell r="A260">
            <v>0</v>
          </cell>
          <cell r="B260">
            <v>0</v>
          </cell>
          <cell r="C260">
            <v>0</v>
          </cell>
        </row>
        <row r="261">
          <cell r="A261">
            <v>0</v>
          </cell>
          <cell r="B261">
            <v>0</v>
          </cell>
          <cell r="C261">
            <v>0</v>
          </cell>
        </row>
        <row r="262">
          <cell r="A262">
            <v>0</v>
          </cell>
          <cell r="B262">
            <v>0</v>
          </cell>
          <cell r="C262">
            <v>0</v>
          </cell>
        </row>
        <row r="263">
          <cell r="A263">
            <v>0</v>
          </cell>
          <cell r="B263">
            <v>0</v>
          </cell>
          <cell r="C263">
            <v>0</v>
          </cell>
        </row>
        <row r="264">
          <cell r="A264">
            <v>0</v>
          </cell>
          <cell r="B264">
            <v>0</v>
          </cell>
          <cell r="C264">
            <v>0</v>
          </cell>
        </row>
        <row r="265">
          <cell r="A265">
            <v>0</v>
          </cell>
          <cell r="B265">
            <v>0</v>
          </cell>
          <cell r="C265">
            <v>0</v>
          </cell>
        </row>
        <row r="266">
          <cell r="A266">
            <v>0</v>
          </cell>
          <cell r="B266">
            <v>0</v>
          </cell>
          <cell r="C266">
            <v>0</v>
          </cell>
        </row>
        <row r="267">
          <cell r="A267">
            <v>0</v>
          </cell>
          <cell r="B267">
            <v>0</v>
          </cell>
          <cell r="C267">
            <v>0</v>
          </cell>
        </row>
        <row r="268">
          <cell r="A268">
            <v>0</v>
          </cell>
          <cell r="B268">
            <v>0</v>
          </cell>
          <cell r="C268">
            <v>0</v>
          </cell>
        </row>
        <row r="269">
          <cell r="A269">
            <v>0</v>
          </cell>
          <cell r="B269">
            <v>0</v>
          </cell>
          <cell r="C269">
            <v>0</v>
          </cell>
        </row>
        <row r="270">
          <cell r="A270">
            <v>0</v>
          </cell>
          <cell r="B270">
            <v>0</v>
          </cell>
          <cell r="C270">
            <v>0</v>
          </cell>
        </row>
        <row r="271">
          <cell r="A271">
            <v>0</v>
          </cell>
          <cell r="B271">
            <v>0</v>
          </cell>
          <cell r="C271">
            <v>0</v>
          </cell>
        </row>
        <row r="272">
          <cell r="A272">
            <v>0</v>
          </cell>
          <cell r="B272">
            <v>0</v>
          </cell>
          <cell r="C272">
            <v>0</v>
          </cell>
        </row>
        <row r="273">
          <cell r="A273">
            <v>0</v>
          </cell>
          <cell r="B273">
            <v>0</v>
          </cell>
          <cell r="C273">
            <v>0</v>
          </cell>
        </row>
        <row r="274">
          <cell r="A274">
            <v>0</v>
          </cell>
          <cell r="B274">
            <v>0</v>
          </cell>
          <cell r="C274">
            <v>0</v>
          </cell>
        </row>
        <row r="275">
          <cell r="A275">
            <v>0</v>
          </cell>
          <cell r="B275">
            <v>0</v>
          </cell>
          <cell r="C275">
            <v>0</v>
          </cell>
        </row>
        <row r="276">
          <cell r="A276">
            <v>0</v>
          </cell>
          <cell r="B276">
            <v>0</v>
          </cell>
          <cell r="C276">
            <v>0</v>
          </cell>
        </row>
        <row r="277">
          <cell r="A277">
            <v>0</v>
          </cell>
          <cell r="B277">
            <v>0</v>
          </cell>
          <cell r="C277">
            <v>0</v>
          </cell>
        </row>
        <row r="278">
          <cell r="A278">
            <v>0</v>
          </cell>
          <cell r="B278">
            <v>0</v>
          </cell>
          <cell r="C278">
            <v>0</v>
          </cell>
        </row>
        <row r="279">
          <cell r="A279">
            <v>0</v>
          </cell>
          <cell r="B279">
            <v>0</v>
          </cell>
          <cell r="C279">
            <v>0</v>
          </cell>
        </row>
        <row r="280">
          <cell r="A280">
            <v>0</v>
          </cell>
          <cell r="B280">
            <v>0</v>
          </cell>
          <cell r="C280">
            <v>0</v>
          </cell>
        </row>
        <row r="281">
          <cell r="A281">
            <v>0</v>
          </cell>
          <cell r="B281">
            <v>0</v>
          </cell>
          <cell r="C281">
            <v>0</v>
          </cell>
        </row>
        <row r="282">
          <cell r="A282">
            <v>0</v>
          </cell>
          <cell r="B282">
            <v>0</v>
          </cell>
          <cell r="C282">
            <v>0</v>
          </cell>
        </row>
        <row r="283">
          <cell r="A283">
            <v>0</v>
          </cell>
          <cell r="B283">
            <v>0</v>
          </cell>
          <cell r="C283">
            <v>0</v>
          </cell>
        </row>
        <row r="284">
          <cell r="A284">
            <v>0</v>
          </cell>
          <cell r="B284">
            <v>0</v>
          </cell>
          <cell r="C284">
            <v>0</v>
          </cell>
        </row>
        <row r="285">
          <cell r="A285">
            <v>0</v>
          </cell>
          <cell r="B285">
            <v>0</v>
          </cell>
          <cell r="C285">
            <v>0</v>
          </cell>
        </row>
        <row r="286">
          <cell r="A286">
            <v>0</v>
          </cell>
          <cell r="B286">
            <v>0</v>
          </cell>
          <cell r="C286">
            <v>0</v>
          </cell>
        </row>
        <row r="287">
          <cell r="A287">
            <v>0</v>
          </cell>
          <cell r="B287">
            <v>0</v>
          </cell>
          <cell r="C287">
            <v>0</v>
          </cell>
        </row>
        <row r="288">
          <cell r="A288">
            <v>0</v>
          </cell>
          <cell r="B288">
            <v>0</v>
          </cell>
          <cell r="C288">
            <v>0</v>
          </cell>
        </row>
        <row r="289">
          <cell r="A289">
            <v>0</v>
          </cell>
          <cell r="B289">
            <v>0</v>
          </cell>
          <cell r="C289">
            <v>0</v>
          </cell>
        </row>
        <row r="290">
          <cell r="A290">
            <v>0</v>
          </cell>
          <cell r="B290">
            <v>0</v>
          </cell>
          <cell r="C290">
            <v>0</v>
          </cell>
        </row>
        <row r="291">
          <cell r="A291">
            <v>0</v>
          </cell>
          <cell r="B291">
            <v>0</v>
          </cell>
          <cell r="C291">
            <v>0</v>
          </cell>
        </row>
        <row r="292">
          <cell r="A292">
            <v>0</v>
          </cell>
          <cell r="B292">
            <v>0</v>
          </cell>
          <cell r="C292">
            <v>0</v>
          </cell>
        </row>
        <row r="293">
          <cell r="A293">
            <v>0</v>
          </cell>
          <cell r="B293">
            <v>0</v>
          </cell>
          <cell r="C293">
            <v>0</v>
          </cell>
        </row>
        <row r="294">
          <cell r="A294">
            <v>0</v>
          </cell>
          <cell r="B294">
            <v>0</v>
          </cell>
          <cell r="C294">
            <v>0</v>
          </cell>
        </row>
        <row r="295">
          <cell r="A295">
            <v>0</v>
          </cell>
          <cell r="B295">
            <v>0</v>
          </cell>
          <cell r="C295">
            <v>0</v>
          </cell>
        </row>
        <row r="296">
          <cell r="A296">
            <v>0</v>
          </cell>
          <cell r="B296">
            <v>0</v>
          </cell>
          <cell r="C296">
            <v>0</v>
          </cell>
        </row>
        <row r="297">
          <cell r="A297">
            <v>0</v>
          </cell>
          <cell r="B297">
            <v>0</v>
          </cell>
          <cell r="C297">
            <v>0</v>
          </cell>
        </row>
        <row r="298">
          <cell r="A298">
            <v>0</v>
          </cell>
          <cell r="B298">
            <v>0</v>
          </cell>
          <cell r="C298">
            <v>0</v>
          </cell>
        </row>
        <row r="299">
          <cell r="A299">
            <v>0</v>
          </cell>
          <cell r="B299">
            <v>0</v>
          </cell>
          <cell r="C299">
            <v>0</v>
          </cell>
        </row>
        <row r="300">
          <cell r="A300">
            <v>0</v>
          </cell>
          <cell r="B300">
            <v>0</v>
          </cell>
          <cell r="C300">
            <v>0</v>
          </cell>
        </row>
        <row r="301">
          <cell r="A301">
            <v>0</v>
          </cell>
          <cell r="B301">
            <v>0</v>
          </cell>
          <cell r="C301">
            <v>0</v>
          </cell>
        </row>
        <row r="302">
          <cell r="A302">
            <v>0</v>
          </cell>
          <cell r="B302">
            <v>0</v>
          </cell>
          <cell r="C302">
            <v>0</v>
          </cell>
        </row>
        <row r="303">
          <cell r="A303">
            <v>0</v>
          </cell>
          <cell r="B303">
            <v>0</v>
          </cell>
          <cell r="C303">
            <v>0</v>
          </cell>
        </row>
        <row r="304">
          <cell r="A304">
            <v>0</v>
          </cell>
          <cell r="B304">
            <v>0</v>
          </cell>
          <cell r="C304">
            <v>0</v>
          </cell>
        </row>
        <row r="305">
          <cell r="A305">
            <v>0</v>
          </cell>
          <cell r="B305">
            <v>0</v>
          </cell>
          <cell r="C305">
            <v>0</v>
          </cell>
        </row>
        <row r="306">
          <cell r="A306">
            <v>0</v>
          </cell>
          <cell r="B306">
            <v>0</v>
          </cell>
          <cell r="C306">
            <v>0</v>
          </cell>
        </row>
        <row r="307">
          <cell r="A307">
            <v>0</v>
          </cell>
          <cell r="B307">
            <v>0</v>
          </cell>
          <cell r="C307">
            <v>0</v>
          </cell>
        </row>
        <row r="308">
          <cell r="A308">
            <v>0</v>
          </cell>
          <cell r="B308">
            <v>0</v>
          </cell>
          <cell r="C308">
            <v>0</v>
          </cell>
        </row>
        <row r="309">
          <cell r="A309">
            <v>0</v>
          </cell>
          <cell r="B309">
            <v>0</v>
          </cell>
          <cell r="C309">
            <v>0</v>
          </cell>
        </row>
        <row r="310">
          <cell r="A310">
            <v>0</v>
          </cell>
          <cell r="B310">
            <v>0</v>
          </cell>
          <cell r="C310">
            <v>0</v>
          </cell>
        </row>
        <row r="311">
          <cell r="A311">
            <v>0</v>
          </cell>
          <cell r="B311">
            <v>0</v>
          </cell>
          <cell r="C311">
            <v>0</v>
          </cell>
        </row>
        <row r="312">
          <cell r="A312">
            <v>0</v>
          </cell>
          <cell r="B312">
            <v>0</v>
          </cell>
          <cell r="C312">
            <v>0</v>
          </cell>
        </row>
        <row r="313">
          <cell r="A313">
            <v>0</v>
          </cell>
          <cell r="B313">
            <v>0</v>
          </cell>
          <cell r="C313">
            <v>0</v>
          </cell>
        </row>
        <row r="314">
          <cell r="A314">
            <v>0</v>
          </cell>
          <cell r="B314">
            <v>0</v>
          </cell>
          <cell r="C314">
            <v>0</v>
          </cell>
        </row>
        <row r="315">
          <cell r="A315">
            <v>0</v>
          </cell>
          <cell r="B315">
            <v>0</v>
          </cell>
          <cell r="C315">
            <v>0</v>
          </cell>
        </row>
        <row r="316">
          <cell r="A316">
            <v>0</v>
          </cell>
          <cell r="B316">
            <v>0</v>
          </cell>
          <cell r="C316">
            <v>0</v>
          </cell>
        </row>
        <row r="317">
          <cell r="A317">
            <v>0</v>
          </cell>
          <cell r="B317">
            <v>0</v>
          </cell>
          <cell r="C317">
            <v>0</v>
          </cell>
        </row>
        <row r="318">
          <cell r="A318">
            <v>0</v>
          </cell>
          <cell r="B318">
            <v>0</v>
          </cell>
          <cell r="C318">
            <v>0</v>
          </cell>
        </row>
        <row r="319">
          <cell r="A319">
            <v>0</v>
          </cell>
          <cell r="B319">
            <v>0</v>
          </cell>
          <cell r="C319">
            <v>0</v>
          </cell>
        </row>
        <row r="320">
          <cell r="A320">
            <v>0</v>
          </cell>
          <cell r="B320">
            <v>0</v>
          </cell>
          <cell r="C320">
            <v>0</v>
          </cell>
        </row>
        <row r="321">
          <cell r="A321">
            <v>0</v>
          </cell>
          <cell r="B321">
            <v>0</v>
          </cell>
          <cell r="C321">
            <v>0</v>
          </cell>
        </row>
        <row r="322">
          <cell r="A322">
            <v>0</v>
          </cell>
          <cell r="B322">
            <v>0</v>
          </cell>
          <cell r="C322">
            <v>0</v>
          </cell>
        </row>
        <row r="323">
          <cell r="A323">
            <v>0</v>
          </cell>
          <cell r="B323">
            <v>0</v>
          </cell>
          <cell r="C323">
            <v>0</v>
          </cell>
        </row>
        <row r="324">
          <cell r="A324">
            <v>0</v>
          </cell>
          <cell r="B324">
            <v>0</v>
          </cell>
          <cell r="C324">
            <v>0</v>
          </cell>
        </row>
        <row r="325">
          <cell r="A325">
            <v>0</v>
          </cell>
          <cell r="B325">
            <v>0</v>
          </cell>
          <cell r="C325">
            <v>0</v>
          </cell>
        </row>
        <row r="326">
          <cell r="A326">
            <v>0</v>
          </cell>
          <cell r="B326">
            <v>0</v>
          </cell>
          <cell r="C326">
            <v>0</v>
          </cell>
        </row>
        <row r="327">
          <cell r="A327">
            <v>0</v>
          </cell>
          <cell r="B327">
            <v>0</v>
          </cell>
          <cell r="C327">
            <v>0</v>
          </cell>
        </row>
        <row r="328">
          <cell r="A328">
            <v>0</v>
          </cell>
          <cell r="B328">
            <v>0</v>
          </cell>
          <cell r="C328">
            <v>0</v>
          </cell>
        </row>
        <row r="329">
          <cell r="A329">
            <v>0</v>
          </cell>
          <cell r="B329">
            <v>0</v>
          </cell>
          <cell r="C329">
            <v>0</v>
          </cell>
        </row>
        <row r="330">
          <cell r="A330">
            <v>0</v>
          </cell>
          <cell r="B330">
            <v>0</v>
          </cell>
          <cell r="C330">
            <v>0</v>
          </cell>
        </row>
        <row r="331">
          <cell r="A331">
            <v>0</v>
          </cell>
          <cell r="B331">
            <v>0</v>
          </cell>
          <cell r="C331">
            <v>0</v>
          </cell>
        </row>
        <row r="332">
          <cell r="A332">
            <v>0</v>
          </cell>
          <cell r="B332">
            <v>0</v>
          </cell>
          <cell r="C332">
            <v>0</v>
          </cell>
        </row>
        <row r="333">
          <cell r="A333">
            <v>0</v>
          </cell>
          <cell r="B333">
            <v>0</v>
          </cell>
          <cell r="C333">
            <v>0</v>
          </cell>
        </row>
        <row r="334">
          <cell r="A334">
            <v>0</v>
          </cell>
          <cell r="B334">
            <v>0</v>
          </cell>
          <cell r="C334">
            <v>0</v>
          </cell>
        </row>
        <row r="335">
          <cell r="A335">
            <v>0</v>
          </cell>
          <cell r="B335">
            <v>0</v>
          </cell>
          <cell r="C335">
            <v>0</v>
          </cell>
        </row>
        <row r="336">
          <cell r="A336">
            <v>0</v>
          </cell>
          <cell r="B336">
            <v>0</v>
          </cell>
          <cell r="C336">
            <v>0</v>
          </cell>
        </row>
        <row r="337">
          <cell r="A337">
            <v>0</v>
          </cell>
          <cell r="B337">
            <v>0</v>
          </cell>
          <cell r="C337">
            <v>0</v>
          </cell>
        </row>
        <row r="338">
          <cell r="A338">
            <v>0</v>
          </cell>
          <cell r="B338">
            <v>0</v>
          </cell>
          <cell r="C338">
            <v>0</v>
          </cell>
        </row>
        <row r="339">
          <cell r="A339">
            <v>0</v>
          </cell>
          <cell r="B339">
            <v>0</v>
          </cell>
          <cell r="C339">
            <v>0</v>
          </cell>
        </row>
        <row r="340">
          <cell r="A340">
            <v>0</v>
          </cell>
          <cell r="B340">
            <v>0</v>
          </cell>
          <cell r="C340">
            <v>0</v>
          </cell>
        </row>
        <row r="341">
          <cell r="A341">
            <v>0</v>
          </cell>
          <cell r="B341">
            <v>0</v>
          </cell>
          <cell r="C341">
            <v>0</v>
          </cell>
        </row>
        <row r="342">
          <cell r="A342">
            <v>0</v>
          </cell>
          <cell r="B342">
            <v>0</v>
          </cell>
          <cell r="C342">
            <v>0</v>
          </cell>
        </row>
        <row r="343">
          <cell r="A343">
            <v>0</v>
          </cell>
          <cell r="B343">
            <v>0</v>
          </cell>
          <cell r="C343">
            <v>0</v>
          </cell>
        </row>
        <row r="344">
          <cell r="A344">
            <v>0</v>
          </cell>
          <cell r="B344">
            <v>0</v>
          </cell>
          <cell r="C344">
            <v>0</v>
          </cell>
        </row>
        <row r="345">
          <cell r="A345">
            <v>0</v>
          </cell>
          <cell r="B345">
            <v>0</v>
          </cell>
          <cell r="C345">
            <v>0</v>
          </cell>
        </row>
        <row r="346">
          <cell r="A346">
            <v>0</v>
          </cell>
          <cell r="B346">
            <v>0</v>
          </cell>
          <cell r="C346">
            <v>0</v>
          </cell>
        </row>
        <row r="347">
          <cell r="A347">
            <v>0</v>
          </cell>
          <cell r="B347">
            <v>0</v>
          </cell>
          <cell r="C347">
            <v>0</v>
          </cell>
        </row>
        <row r="348">
          <cell r="A348">
            <v>0</v>
          </cell>
          <cell r="B348">
            <v>0</v>
          </cell>
          <cell r="C348">
            <v>0</v>
          </cell>
        </row>
        <row r="349">
          <cell r="A349">
            <v>0</v>
          </cell>
          <cell r="B349">
            <v>0</v>
          </cell>
          <cell r="C349">
            <v>0</v>
          </cell>
        </row>
        <row r="350">
          <cell r="A350">
            <v>0</v>
          </cell>
          <cell r="B350">
            <v>0</v>
          </cell>
          <cell r="C350">
            <v>0</v>
          </cell>
        </row>
        <row r="351">
          <cell r="A351">
            <v>0</v>
          </cell>
          <cell r="B351">
            <v>0</v>
          </cell>
          <cell r="C351">
            <v>0</v>
          </cell>
        </row>
        <row r="352">
          <cell r="A352">
            <v>0</v>
          </cell>
          <cell r="B352">
            <v>0</v>
          </cell>
          <cell r="C352">
            <v>0</v>
          </cell>
        </row>
        <row r="353">
          <cell r="A353">
            <v>0</v>
          </cell>
          <cell r="B353">
            <v>0</v>
          </cell>
          <cell r="C353">
            <v>0</v>
          </cell>
        </row>
        <row r="354">
          <cell r="A354">
            <v>0</v>
          </cell>
          <cell r="B354">
            <v>0</v>
          </cell>
          <cell r="C354">
            <v>0</v>
          </cell>
        </row>
        <row r="355">
          <cell r="A355">
            <v>0</v>
          </cell>
          <cell r="B355">
            <v>0</v>
          </cell>
          <cell r="C355">
            <v>0</v>
          </cell>
        </row>
        <row r="356">
          <cell r="A356">
            <v>0</v>
          </cell>
          <cell r="B356">
            <v>0</v>
          </cell>
          <cell r="C356">
            <v>0</v>
          </cell>
        </row>
        <row r="357">
          <cell r="A357">
            <v>0</v>
          </cell>
          <cell r="B357">
            <v>0</v>
          </cell>
          <cell r="C357">
            <v>0</v>
          </cell>
        </row>
        <row r="358">
          <cell r="A358">
            <v>0</v>
          </cell>
          <cell r="B358">
            <v>0</v>
          </cell>
          <cell r="C358">
            <v>0</v>
          </cell>
        </row>
        <row r="359">
          <cell r="A359">
            <v>0</v>
          </cell>
          <cell r="B359">
            <v>0</v>
          </cell>
          <cell r="C359">
            <v>0</v>
          </cell>
        </row>
        <row r="360">
          <cell r="A360">
            <v>0</v>
          </cell>
          <cell r="B360">
            <v>0</v>
          </cell>
          <cell r="C360">
            <v>0</v>
          </cell>
        </row>
        <row r="361">
          <cell r="A361">
            <v>0</v>
          </cell>
          <cell r="B361">
            <v>0</v>
          </cell>
          <cell r="C361">
            <v>0</v>
          </cell>
        </row>
        <row r="362">
          <cell r="A362">
            <v>0</v>
          </cell>
          <cell r="B362">
            <v>0</v>
          </cell>
          <cell r="C362">
            <v>0</v>
          </cell>
        </row>
        <row r="363">
          <cell r="A363">
            <v>0</v>
          </cell>
          <cell r="B363">
            <v>0</v>
          </cell>
          <cell r="C363">
            <v>0</v>
          </cell>
        </row>
        <row r="364">
          <cell r="A364">
            <v>0</v>
          </cell>
          <cell r="B364">
            <v>0</v>
          </cell>
          <cell r="C364">
            <v>0</v>
          </cell>
        </row>
        <row r="365">
          <cell r="A365">
            <v>0</v>
          </cell>
          <cell r="B365">
            <v>0</v>
          </cell>
          <cell r="C365">
            <v>0</v>
          </cell>
        </row>
        <row r="366">
          <cell r="A366">
            <v>0</v>
          </cell>
          <cell r="B366">
            <v>0</v>
          </cell>
          <cell r="C366">
            <v>0</v>
          </cell>
        </row>
        <row r="367">
          <cell r="A367">
            <v>0</v>
          </cell>
          <cell r="B367">
            <v>0</v>
          </cell>
          <cell r="C367">
            <v>0</v>
          </cell>
        </row>
        <row r="368">
          <cell r="A368">
            <v>0</v>
          </cell>
          <cell r="B368">
            <v>0</v>
          </cell>
          <cell r="C368">
            <v>0</v>
          </cell>
        </row>
        <row r="369">
          <cell r="A369">
            <v>0</v>
          </cell>
          <cell r="B369">
            <v>0</v>
          </cell>
          <cell r="C369">
            <v>0</v>
          </cell>
        </row>
        <row r="370">
          <cell r="A370">
            <v>0</v>
          </cell>
          <cell r="B370">
            <v>0</v>
          </cell>
          <cell r="C370">
            <v>0</v>
          </cell>
        </row>
        <row r="371">
          <cell r="A371">
            <v>0</v>
          </cell>
          <cell r="B371">
            <v>0</v>
          </cell>
          <cell r="C371">
            <v>0</v>
          </cell>
        </row>
        <row r="372">
          <cell r="A372">
            <v>0</v>
          </cell>
          <cell r="B372">
            <v>0</v>
          </cell>
          <cell r="C372">
            <v>0</v>
          </cell>
        </row>
        <row r="373">
          <cell r="A373">
            <v>0</v>
          </cell>
          <cell r="B373">
            <v>0</v>
          </cell>
          <cell r="C373">
            <v>0</v>
          </cell>
        </row>
        <row r="374">
          <cell r="A374">
            <v>0</v>
          </cell>
          <cell r="B374">
            <v>0</v>
          </cell>
          <cell r="C374">
            <v>0</v>
          </cell>
        </row>
        <row r="375">
          <cell r="A375">
            <v>0</v>
          </cell>
          <cell r="B375">
            <v>0</v>
          </cell>
          <cell r="C375">
            <v>0</v>
          </cell>
        </row>
        <row r="376">
          <cell r="A376">
            <v>0</v>
          </cell>
          <cell r="B376">
            <v>0</v>
          </cell>
          <cell r="C376">
            <v>0</v>
          </cell>
        </row>
        <row r="377">
          <cell r="A377">
            <v>0</v>
          </cell>
          <cell r="B377">
            <v>0</v>
          </cell>
          <cell r="C377">
            <v>0</v>
          </cell>
        </row>
        <row r="378">
          <cell r="A378">
            <v>0</v>
          </cell>
          <cell r="B378">
            <v>0</v>
          </cell>
          <cell r="C378">
            <v>0</v>
          </cell>
        </row>
        <row r="379">
          <cell r="A379">
            <v>0</v>
          </cell>
          <cell r="B379">
            <v>0</v>
          </cell>
          <cell r="C379">
            <v>0</v>
          </cell>
        </row>
        <row r="380">
          <cell r="A380">
            <v>0</v>
          </cell>
          <cell r="B380">
            <v>0</v>
          </cell>
          <cell r="C380">
            <v>0</v>
          </cell>
        </row>
        <row r="381">
          <cell r="A381">
            <v>0</v>
          </cell>
          <cell r="B381">
            <v>0</v>
          </cell>
          <cell r="C381">
            <v>0</v>
          </cell>
        </row>
        <row r="382">
          <cell r="A382">
            <v>0</v>
          </cell>
          <cell r="B382">
            <v>0</v>
          </cell>
          <cell r="C382">
            <v>0</v>
          </cell>
        </row>
        <row r="383">
          <cell r="A383">
            <v>0</v>
          </cell>
          <cell r="B383">
            <v>0</v>
          </cell>
          <cell r="C383">
            <v>0</v>
          </cell>
        </row>
        <row r="384">
          <cell r="A384">
            <v>0</v>
          </cell>
          <cell r="B384">
            <v>0</v>
          </cell>
          <cell r="C384">
            <v>0</v>
          </cell>
        </row>
        <row r="385">
          <cell r="A385">
            <v>0</v>
          </cell>
          <cell r="B385">
            <v>0</v>
          </cell>
          <cell r="C385">
            <v>0</v>
          </cell>
        </row>
        <row r="386">
          <cell r="A386">
            <v>0</v>
          </cell>
          <cell r="B386">
            <v>0</v>
          </cell>
          <cell r="C386">
            <v>0</v>
          </cell>
        </row>
        <row r="387">
          <cell r="A387">
            <v>0</v>
          </cell>
          <cell r="B387">
            <v>0</v>
          </cell>
          <cell r="C387">
            <v>0</v>
          </cell>
        </row>
        <row r="388">
          <cell r="A388">
            <v>0</v>
          </cell>
          <cell r="B388">
            <v>0</v>
          </cell>
          <cell r="C388">
            <v>0</v>
          </cell>
        </row>
        <row r="389">
          <cell r="A389">
            <v>0</v>
          </cell>
          <cell r="B389">
            <v>0</v>
          </cell>
          <cell r="C389">
            <v>0</v>
          </cell>
        </row>
        <row r="390">
          <cell r="A390">
            <v>0</v>
          </cell>
          <cell r="B390">
            <v>0</v>
          </cell>
          <cell r="C390">
            <v>0</v>
          </cell>
        </row>
        <row r="391">
          <cell r="A391">
            <v>0</v>
          </cell>
          <cell r="B391">
            <v>0</v>
          </cell>
          <cell r="C391">
            <v>0</v>
          </cell>
        </row>
        <row r="392">
          <cell r="A392">
            <v>0</v>
          </cell>
          <cell r="B392">
            <v>0</v>
          </cell>
          <cell r="C392">
            <v>0</v>
          </cell>
        </row>
        <row r="393">
          <cell r="A393">
            <v>0</v>
          </cell>
          <cell r="B393">
            <v>0</v>
          </cell>
          <cell r="C393">
            <v>0</v>
          </cell>
        </row>
        <row r="394">
          <cell r="A394">
            <v>0</v>
          </cell>
          <cell r="B394">
            <v>0</v>
          </cell>
          <cell r="C394">
            <v>0</v>
          </cell>
        </row>
        <row r="395">
          <cell r="A395">
            <v>0</v>
          </cell>
          <cell r="B395">
            <v>0</v>
          </cell>
          <cell r="C395">
            <v>0</v>
          </cell>
        </row>
        <row r="396">
          <cell r="A396">
            <v>0</v>
          </cell>
          <cell r="B396">
            <v>0</v>
          </cell>
          <cell r="C396">
            <v>0</v>
          </cell>
        </row>
        <row r="397">
          <cell r="A397">
            <v>0</v>
          </cell>
          <cell r="B397">
            <v>0</v>
          </cell>
          <cell r="C397">
            <v>0</v>
          </cell>
        </row>
        <row r="398">
          <cell r="A398">
            <v>0</v>
          </cell>
          <cell r="B398">
            <v>0</v>
          </cell>
          <cell r="C398">
            <v>0</v>
          </cell>
        </row>
        <row r="399">
          <cell r="A399">
            <v>0</v>
          </cell>
          <cell r="B399">
            <v>0</v>
          </cell>
          <cell r="C399">
            <v>0</v>
          </cell>
        </row>
        <row r="400">
          <cell r="A400">
            <v>0</v>
          </cell>
          <cell r="B400">
            <v>0</v>
          </cell>
          <cell r="C400">
            <v>0</v>
          </cell>
        </row>
        <row r="401">
          <cell r="A401">
            <v>0</v>
          </cell>
          <cell r="B401">
            <v>0</v>
          </cell>
          <cell r="C401">
            <v>0</v>
          </cell>
        </row>
        <row r="402">
          <cell r="A402">
            <v>0</v>
          </cell>
          <cell r="B402">
            <v>0</v>
          </cell>
          <cell r="C402">
            <v>0</v>
          </cell>
        </row>
        <row r="403">
          <cell r="A403">
            <v>0</v>
          </cell>
          <cell r="B403">
            <v>0</v>
          </cell>
          <cell r="C403">
            <v>0</v>
          </cell>
        </row>
        <row r="404">
          <cell r="A404">
            <v>0</v>
          </cell>
          <cell r="B404">
            <v>0</v>
          </cell>
          <cell r="C404">
            <v>0</v>
          </cell>
        </row>
        <row r="405">
          <cell r="A405">
            <v>0</v>
          </cell>
          <cell r="B405">
            <v>0</v>
          </cell>
          <cell r="C405">
            <v>0</v>
          </cell>
        </row>
        <row r="406">
          <cell r="A406">
            <v>0</v>
          </cell>
          <cell r="B406">
            <v>0</v>
          </cell>
          <cell r="C406">
            <v>0</v>
          </cell>
        </row>
        <row r="407">
          <cell r="A407">
            <v>0</v>
          </cell>
          <cell r="B407">
            <v>0</v>
          </cell>
          <cell r="C407">
            <v>0</v>
          </cell>
        </row>
        <row r="408">
          <cell r="A408">
            <v>0</v>
          </cell>
          <cell r="B408">
            <v>0</v>
          </cell>
          <cell r="C408">
            <v>0</v>
          </cell>
        </row>
        <row r="409">
          <cell r="A409">
            <v>0</v>
          </cell>
          <cell r="B409">
            <v>0</v>
          </cell>
          <cell r="C409">
            <v>0</v>
          </cell>
        </row>
        <row r="410">
          <cell r="A410">
            <v>0</v>
          </cell>
          <cell r="B410">
            <v>0</v>
          </cell>
          <cell r="C410">
            <v>0</v>
          </cell>
        </row>
        <row r="411">
          <cell r="A411">
            <v>0</v>
          </cell>
          <cell r="B411">
            <v>0</v>
          </cell>
          <cell r="C411">
            <v>0</v>
          </cell>
        </row>
        <row r="412">
          <cell r="A412">
            <v>0</v>
          </cell>
          <cell r="B412">
            <v>0</v>
          </cell>
          <cell r="C412">
            <v>0</v>
          </cell>
        </row>
        <row r="413">
          <cell r="A413">
            <v>0</v>
          </cell>
          <cell r="B413">
            <v>0</v>
          </cell>
          <cell r="C413">
            <v>0</v>
          </cell>
        </row>
        <row r="414">
          <cell r="A414">
            <v>0</v>
          </cell>
          <cell r="B414">
            <v>0</v>
          </cell>
          <cell r="C414">
            <v>0</v>
          </cell>
        </row>
        <row r="415">
          <cell r="A415">
            <v>0</v>
          </cell>
          <cell r="B415">
            <v>0</v>
          </cell>
          <cell r="C415">
            <v>0</v>
          </cell>
        </row>
        <row r="416">
          <cell r="A416">
            <v>0</v>
          </cell>
          <cell r="B416">
            <v>0</v>
          </cell>
          <cell r="C416">
            <v>0</v>
          </cell>
        </row>
        <row r="417">
          <cell r="A417">
            <v>0</v>
          </cell>
          <cell r="B417">
            <v>0</v>
          </cell>
          <cell r="C417">
            <v>0</v>
          </cell>
        </row>
        <row r="418">
          <cell r="A418">
            <v>0</v>
          </cell>
          <cell r="B418">
            <v>0</v>
          </cell>
          <cell r="C418">
            <v>0</v>
          </cell>
        </row>
        <row r="419">
          <cell r="A419">
            <v>0</v>
          </cell>
          <cell r="B419">
            <v>0</v>
          </cell>
          <cell r="C419">
            <v>0</v>
          </cell>
        </row>
        <row r="420">
          <cell r="A420">
            <v>0</v>
          </cell>
          <cell r="B420">
            <v>0</v>
          </cell>
          <cell r="C420">
            <v>0</v>
          </cell>
        </row>
        <row r="421">
          <cell r="A421">
            <v>0</v>
          </cell>
          <cell r="B421">
            <v>0</v>
          </cell>
          <cell r="C421">
            <v>0</v>
          </cell>
        </row>
        <row r="422">
          <cell r="A422">
            <v>0</v>
          </cell>
          <cell r="B422">
            <v>0</v>
          </cell>
          <cell r="C422">
            <v>0</v>
          </cell>
        </row>
        <row r="423">
          <cell r="A423">
            <v>0</v>
          </cell>
          <cell r="B423">
            <v>0</v>
          </cell>
          <cell r="C423">
            <v>0</v>
          </cell>
        </row>
        <row r="424">
          <cell r="A424">
            <v>0</v>
          </cell>
          <cell r="B424">
            <v>0</v>
          </cell>
          <cell r="C424">
            <v>0</v>
          </cell>
        </row>
        <row r="425">
          <cell r="A425">
            <v>0</v>
          </cell>
          <cell r="B425">
            <v>0</v>
          </cell>
          <cell r="C425">
            <v>0</v>
          </cell>
        </row>
        <row r="426">
          <cell r="A426">
            <v>0</v>
          </cell>
          <cell r="B426">
            <v>0</v>
          </cell>
          <cell r="C426">
            <v>0</v>
          </cell>
        </row>
        <row r="427">
          <cell r="A427">
            <v>0</v>
          </cell>
          <cell r="B427">
            <v>0</v>
          </cell>
          <cell r="C427">
            <v>0</v>
          </cell>
        </row>
        <row r="428">
          <cell r="A428">
            <v>0</v>
          </cell>
          <cell r="B428">
            <v>0</v>
          </cell>
          <cell r="C428">
            <v>0</v>
          </cell>
        </row>
        <row r="429">
          <cell r="A429">
            <v>0</v>
          </cell>
          <cell r="B429">
            <v>0</v>
          </cell>
          <cell r="C429">
            <v>0</v>
          </cell>
        </row>
        <row r="430">
          <cell r="A430">
            <v>0</v>
          </cell>
          <cell r="B430">
            <v>0</v>
          </cell>
          <cell r="C430">
            <v>0</v>
          </cell>
        </row>
        <row r="431">
          <cell r="A431">
            <v>0</v>
          </cell>
          <cell r="B431">
            <v>0</v>
          </cell>
          <cell r="C431">
            <v>0</v>
          </cell>
        </row>
        <row r="432">
          <cell r="A432">
            <v>0</v>
          </cell>
          <cell r="B432">
            <v>0</v>
          </cell>
          <cell r="C432">
            <v>0</v>
          </cell>
        </row>
        <row r="433">
          <cell r="A433">
            <v>0</v>
          </cell>
          <cell r="B433">
            <v>0</v>
          </cell>
          <cell r="C433">
            <v>0</v>
          </cell>
        </row>
        <row r="434">
          <cell r="A434">
            <v>0</v>
          </cell>
          <cell r="B434">
            <v>0</v>
          </cell>
          <cell r="C434">
            <v>0</v>
          </cell>
        </row>
        <row r="435">
          <cell r="A435">
            <v>0</v>
          </cell>
          <cell r="B435">
            <v>0</v>
          </cell>
          <cell r="C435">
            <v>0</v>
          </cell>
        </row>
        <row r="436">
          <cell r="A436">
            <v>0</v>
          </cell>
          <cell r="B436">
            <v>0</v>
          </cell>
          <cell r="C436">
            <v>0</v>
          </cell>
        </row>
        <row r="437">
          <cell r="A437">
            <v>0</v>
          </cell>
          <cell r="B437">
            <v>0</v>
          </cell>
          <cell r="C437">
            <v>0</v>
          </cell>
        </row>
        <row r="438">
          <cell r="A438">
            <v>0</v>
          </cell>
          <cell r="B438">
            <v>0</v>
          </cell>
          <cell r="C438">
            <v>0</v>
          </cell>
        </row>
        <row r="439">
          <cell r="A439">
            <v>0</v>
          </cell>
          <cell r="B439">
            <v>0</v>
          </cell>
          <cell r="C439">
            <v>0</v>
          </cell>
        </row>
        <row r="440">
          <cell r="A440">
            <v>0</v>
          </cell>
          <cell r="B440">
            <v>0</v>
          </cell>
          <cell r="C440">
            <v>0</v>
          </cell>
        </row>
        <row r="441">
          <cell r="A441">
            <v>0</v>
          </cell>
          <cell r="B441">
            <v>0</v>
          </cell>
          <cell r="C441">
            <v>0</v>
          </cell>
        </row>
        <row r="442">
          <cell r="A442">
            <v>0</v>
          </cell>
          <cell r="B442">
            <v>0</v>
          </cell>
          <cell r="C442">
            <v>0</v>
          </cell>
        </row>
        <row r="443">
          <cell r="A443">
            <v>0</v>
          </cell>
          <cell r="B443">
            <v>0</v>
          </cell>
          <cell r="C443">
            <v>0</v>
          </cell>
        </row>
        <row r="444">
          <cell r="A444">
            <v>0</v>
          </cell>
          <cell r="B444">
            <v>0</v>
          </cell>
          <cell r="C444">
            <v>0</v>
          </cell>
        </row>
        <row r="445">
          <cell r="A445">
            <v>0</v>
          </cell>
          <cell r="B445">
            <v>0</v>
          </cell>
          <cell r="C445">
            <v>0</v>
          </cell>
        </row>
        <row r="446">
          <cell r="A446">
            <v>0</v>
          </cell>
          <cell r="B446">
            <v>0</v>
          </cell>
          <cell r="C446">
            <v>0</v>
          </cell>
        </row>
        <row r="447">
          <cell r="A447">
            <v>0</v>
          </cell>
          <cell r="B447">
            <v>0</v>
          </cell>
          <cell r="C447">
            <v>0</v>
          </cell>
        </row>
        <row r="448">
          <cell r="A448">
            <v>0</v>
          </cell>
          <cell r="B448">
            <v>0</v>
          </cell>
          <cell r="C448">
            <v>0</v>
          </cell>
        </row>
        <row r="449">
          <cell r="A449">
            <v>0</v>
          </cell>
          <cell r="B449">
            <v>0</v>
          </cell>
          <cell r="C449">
            <v>0</v>
          </cell>
        </row>
        <row r="450">
          <cell r="A450">
            <v>0</v>
          </cell>
          <cell r="B450">
            <v>0</v>
          </cell>
          <cell r="C450">
            <v>0</v>
          </cell>
        </row>
        <row r="451">
          <cell r="A451">
            <v>0</v>
          </cell>
          <cell r="B451">
            <v>0</v>
          </cell>
          <cell r="C451">
            <v>0</v>
          </cell>
        </row>
        <row r="452">
          <cell r="A452">
            <v>0</v>
          </cell>
          <cell r="B452">
            <v>0</v>
          </cell>
          <cell r="C452">
            <v>0</v>
          </cell>
        </row>
        <row r="453">
          <cell r="A453">
            <v>0</v>
          </cell>
          <cell r="B453">
            <v>0</v>
          </cell>
          <cell r="C453">
            <v>0</v>
          </cell>
        </row>
        <row r="454">
          <cell r="A454">
            <v>0</v>
          </cell>
          <cell r="B454">
            <v>0</v>
          </cell>
          <cell r="C454">
            <v>0</v>
          </cell>
        </row>
        <row r="455">
          <cell r="A455">
            <v>0</v>
          </cell>
          <cell r="B455">
            <v>0</v>
          </cell>
          <cell r="C455">
            <v>0</v>
          </cell>
        </row>
        <row r="456">
          <cell r="A456">
            <v>0</v>
          </cell>
          <cell r="B456">
            <v>0</v>
          </cell>
          <cell r="C456">
            <v>0</v>
          </cell>
        </row>
        <row r="457">
          <cell r="A457">
            <v>0</v>
          </cell>
          <cell r="B457">
            <v>0</v>
          </cell>
          <cell r="C457">
            <v>0</v>
          </cell>
        </row>
        <row r="458">
          <cell r="A458">
            <v>0</v>
          </cell>
          <cell r="B458">
            <v>0</v>
          </cell>
          <cell r="C458">
            <v>0</v>
          </cell>
        </row>
        <row r="459">
          <cell r="A459">
            <v>0</v>
          </cell>
          <cell r="B459">
            <v>0</v>
          </cell>
          <cell r="C459">
            <v>0</v>
          </cell>
        </row>
        <row r="460">
          <cell r="A460">
            <v>0</v>
          </cell>
          <cell r="B460">
            <v>0</v>
          </cell>
          <cell r="C460">
            <v>0</v>
          </cell>
        </row>
        <row r="461">
          <cell r="A461">
            <v>0</v>
          </cell>
          <cell r="B461">
            <v>0</v>
          </cell>
          <cell r="C461">
            <v>0</v>
          </cell>
        </row>
        <row r="462">
          <cell r="A462">
            <v>0</v>
          </cell>
          <cell r="B462">
            <v>0</v>
          </cell>
          <cell r="C462">
            <v>0</v>
          </cell>
        </row>
        <row r="463">
          <cell r="A463">
            <v>0</v>
          </cell>
          <cell r="B463">
            <v>0</v>
          </cell>
          <cell r="C463">
            <v>0</v>
          </cell>
        </row>
        <row r="464">
          <cell r="A464">
            <v>0</v>
          </cell>
          <cell r="B464">
            <v>0</v>
          </cell>
          <cell r="C464">
            <v>0</v>
          </cell>
        </row>
        <row r="465">
          <cell r="A465">
            <v>0</v>
          </cell>
          <cell r="B465">
            <v>0</v>
          </cell>
          <cell r="C465">
            <v>0</v>
          </cell>
        </row>
        <row r="466">
          <cell r="A466">
            <v>0</v>
          </cell>
          <cell r="B466">
            <v>0</v>
          </cell>
          <cell r="C466">
            <v>0</v>
          </cell>
        </row>
        <row r="467">
          <cell r="A467">
            <v>0</v>
          </cell>
          <cell r="B467">
            <v>0</v>
          </cell>
          <cell r="C467">
            <v>0</v>
          </cell>
        </row>
        <row r="468">
          <cell r="A468">
            <v>0</v>
          </cell>
          <cell r="B468">
            <v>0</v>
          </cell>
          <cell r="C468">
            <v>0</v>
          </cell>
        </row>
        <row r="469">
          <cell r="A469">
            <v>0</v>
          </cell>
          <cell r="B469">
            <v>0</v>
          </cell>
          <cell r="C469">
            <v>0</v>
          </cell>
        </row>
        <row r="470">
          <cell r="A470">
            <v>0</v>
          </cell>
          <cell r="B470">
            <v>0</v>
          </cell>
          <cell r="C470">
            <v>0</v>
          </cell>
        </row>
        <row r="471">
          <cell r="A471">
            <v>0</v>
          </cell>
          <cell r="B471">
            <v>0</v>
          </cell>
          <cell r="C471">
            <v>0</v>
          </cell>
        </row>
        <row r="472">
          <cell r="A472">
            <v>0</v>
          </cell>
          <cell r="B472">
            <v>0</v>
          </cell>
          <cell r="C472">
            <v>0</v>
          </cell>
        </row>
        <row r="473">
          <cell r="A473">
            <v>0</v>
          </cell>
          <cell r="B473">
            <v>0</v>
          </cell>
          <cell r="C473">
            <v>0</v>
          </cell>
        </row>
        <row r="474">
          <cell r="A474">
            <v>0</v>
          </cell>
          <cell r="B474">
            <v>0</v>
          </cell>
          <cell r="C474">
            <v>0</v>
          </cell>
        </row>
        <row r="475">
          <cell r="A475">
            <v>0</v>
          </cell>
          <cell r="B475">
            <v>0</v>
          </cell>
          <cell r="C475">
            <v>0</v>
          </cell>
        </row>
        <row r="476">
          <cell r="A476">
            <v>0</v>
          </cell>
          <cell r="B476">
            <v>0</v>
          </cell>
          <cell r="C476">
            <v>0</v>
          </cell>
        </row>
        <row r="477">
          <cell r="A477">
            <v>0</v>
          </cell>
          <cell r="B477">
            <v>0</v>
          </cell>
          <cell r="C477">
            <v>0</v>
          </cell>
        </row>
        <row r="478">
          <cell r="A478">
            <v>0</v>
          </cell>
          <cell r="B478">
            <v>0</v>
          </cell>
          <cell r="C478">
            <v>0</v>
          </cell>
        </row>
        <row r="479">
          <cell r="A479">
            <v>0</v>
          </cell>
          <cell r="B479">
            <v>0</v>
          </cell>
          <cell r="C479">
            <v>0</v>
          </cell>
        </row>
        <row r="480">
          <cell r="A480">
            <v>0</v>
          </cell>
          <cell r="B480">
            <v>0</v>
          </cell>
          <cell r="C480">
            <v>0</v>
          </cell>
        </row>
        <row r="481">
          <cell r="A481">
            <v>0</v>
          </cell>
          <cell r="B481">
            <v>0</v>
          </cell>
          <cell r="C481">
            <v>0</v>
          </cell>
        </row>
        <row r="482">
          <cell r="A482">
            <v>0</v>
          </cell>
          <cell r="B482">
            <v>0</v>
          </cell>
          <cell r="C482">
            <v>0</v>
          </cell>
        </row>
        <row r="483">
          <cell r="A483">
            <v>0</v>
          </cell>
          <cell r="B483">
            <v>0</v>
          </cell>
          <cell r="C483">
            <v>0</v>
          </cell>
        </row>
        <row r="484">
          <cell r="A484">
            <v>0</v>
          </cell>
          <cell r="B484">
            <v>0</v>
          </cell>
          <cell r="C484">
            <v>0</v>
          </cell>
        </row>
        <row r="485">
          <cell r="A485">
            <v>0</v>
          </cell>
          <cell r="B485">
            <v>0</v>
          </cell>
          <cell r="C485">
            <v>0</v>
          </cell>
        </row>
        <row r="486">
          <cell r="A486">
            <v>0</v>
          </cell>
          <cell r="B486">
            <v>0</v>
          </cell>
          <cell r="C486">
            <v>0</v>
          </cell>
        </row>
        <row r="487">
          <cell r="A487">
            <v>0</v>
          </cell>
          <cell r="B487">
            <v>0</v>
          </cell>
          <cell r="C487">
            <v>0</v>
          </cell>
        </row>
        <row r="488">
          <cell r="A488">
            <v>0</v>
          </cell>
          <cell r="B488">
            <v>0</v>
          </cell>
          <cell r="C488">
            <v>0</v>
          </cell>
        </row>
        <row r="489">
          <cell r="A489">
            <v>0</v>
          </cell>
          <cell r="B489">
            <v>0</v>
          </cell>
          <cell r="C489">
            <v>0</v>
          </cell>
        </row>
        <row r="490">
          <cell r="A490">
            <v>0</v>
          </cell>
          <cell r="B490">
            <v>0</v>
          </cell>
          <cell r="C490">
            <v>0</v>
          </cell>
        </row>
        <row r="491">
          <cell r="A491">
            <v>0</v>
          </cell>
          <cell r="B491">
            <v>0</v>
          </cell>
          <cell r="C491">
            <v>0</v>
          </cell>
        </row>
        <row r="492">
          <cell r="A492">
            <v>0</v>
          </cell>
          <cell r="B492">
            <v>0</v>
          </cell>
          <cell r="C492">
            <v>0</v>
          </cell>
        </row>
        <row r="493">
          <cell r="A493">
            <v>0</v>
          </cell>
          <cell r="B493">
            <v>0</v>
          </cell>
          <cell r="C493">
            <v>0</v>
          </cell>
        </row>
        <row r="494">
          <cell r="A494">
            <v>0</v>
          </cell>
          <cell r="B494">
            <v>0</v>
          </cell>
          <cell r="C494">
            <v>0</v>
          </cell>
        </row>
        <row r="495">
          <cell r="A495">
            <v>0</v>
          </cell>
          <cell r="B495">
            <v>0</v>
          </cell>
          <cell r="C495">
            <v>0</v>
          </cell>
        </row>
        <row r="496">
          <cell r="A496">
            <v>0</v>
          </cell>
          <cell r="B496">
            <v>0</v>
          </cell>
          <cell r="C496">
            <v>0</v>
          </cell>
        </row>
        <row r="497">
          <cell r="A497">
            <v>0</v>
          </cell>
          <cell r="B497">
            <v>0</v>
          </cell>
          <cell r="C497">
            <v>0</v>
          </cell>
        </row>
        <row r="498">
          <cell r="A498">
            <v>0</v>
          </cell>
          <cell r="B498">
            <v>0</v>
          </cell>
          <cell r="C498">
            <v>0</v>
          </cell>
        </row>
        <row r="499">
          <cell r="A499">
            <v>0</v>
          </cell>
          <cell r="B499">
            <v>0</v>
          </cell>
          <cell r="C499">
            <v>0</v>
          </cell>
        </row>
        <row r="500">
          <cell r="A500">
            <v>0</v>
          </cell>
          <cell r="B500">
            <v>0</v>
          </cell>
          <cell r="C500">
            <v>0</v>
          </cell>
        </row>
        <row r="501">
          <cell r="A501">
            <v>0</v>
          </cell>
          <cell r="B501">
            <v>0</v>
          </cell>
          <cell r="C501">
            <v>0</v>
          </cell>
        </row>
        <row r="502">
          <cell r="A502">
            <v>0</v>
          </cell>
          <cell r="B502">
            <v>0</v>
          </cell>
          <cell r="C502">
            <v>0</v>
          </cell>
        </row>
        <row r="503">
          <cell r="A503">
            <v>0</v>
          </cell>
          <cell r="B503">
            <v>0</v>
          </cell>
          <cell r="C503">
            <v>0</v>
          </cell>
        </row>
        <row r="504">
          <cell r="A504">
            <v>0</v>
          </cell>
          <cell r="B504">
            <v>0</v>
          </cell>
          <cell r="C504">
            <v>0</v>
          </cell>
        </row>
        <row r="505">
          <cell r="A505">
            <v>0</v>
          </cell>
          <cell r="B505">
            <v>0</v>
          </cell>
          <cell r="C505">
            <v>0</v>
          </cell>
        </row>
        <row r="506">
          <cell r="A506">
            <v>0</v>
          </cell>
          <cell r="B506">
            <v>0</v>
          </cell>
          <cell r="C506">
            <v>0</v>
          </cell>
        </row>
        <row r="507">
          <cell r="A507">
            <v>0</v>
          </cell>
          <cell r="B507">
            <v>0</v>
          </cell>
          <cell r="C507">
            <v>0</v>
          </cell>
        </row>
        <row r="508">
          <cell r="A508">
            <v>0</v>
          </cell>
          <cell r="B508">
            <v>0</v>
          </cell>
          <cell r="C508">
            <v>0</v>
          </cell>
        </row>
        <row r="509">
          <cell r="A509">
            <v>0</v>
          </cell>
          <cell r="B509">
            <v>0</v>
          </cell>
          <cell r="C509">
            <v>0</v>
          </cell>
        </row>
        <row r="510">
          <cell r="A510">
            <v>0</v>
          </cell>
          <cell r="B510">
            <v>0</v>
          </cell>
          <cell r="C510">
            <v>0</v>
          </cell>
        </row>
        <row r="511">
          <cell r="A511">
            <v>0</v>
          </cell>
          <cell r="B511">
            <v>0</v>
          </cell>
          <cell r="C511">
            <v>0</v>
          </cell>
        </row>
        <row r="512">
          <cell r="A512">
            <v>0</v>
          </cell>
          <cell r="B512">
            <v>0</v>
          </cell>
          <cell r="C512">
            <v>0</v>
          </cell>
        </row>
        <row r="513">
          <cell r="A513">
            <v>0</v>
          </cell>
          <cell r="B513">
            <v>0</v>
          </cell>
          <cell r="C513">
            <v>0</v>
          </cell>
        </row>
        <row r="514">
          <cell r="A514">
            <v>0</v>
          </cell>
          <cell r="B514">
            <v>0</v>
          </cell>
          <cell r="C514">
            <v>0</v>
          </cell>
        </row>
        <row r="515">
          <cell r="A515">
            <v>0</v>
          </cell>
          <cell r="B515">
            <v>0</v>
          </cell>
          <cell r="C515">
            <v>0</v>
          </cell>
        </row>
        <row r="516">
          <cell r="A516">
            <v>0</v>
          </cell>
          <cell r="B516">
            <v>0</v>
          </cell>
          <cell r="C516">
            <v>0</v>
          </cell>
        </row>
        <row r="517">
          <cell r="A517">
            <v>0</v>
          </cell>
          <cell r="B517">
            <v>0</v>
          </cell>
          <cell r="C517">
            <v>0</v>
          </cell>
        </row>
        <row r="518">
          <cell r="A518">
            <v>0</v>
          </cell>
          <cell r="B518">
            <v>0</v>
          </cell>
          <cell r="C518">
            <v>0</v>
          </cell>
        </row>
        <row r="519">
          <cell r="A519">
            <v>0</v>
          </cell>
          <cell r="B519">
            <v>0</v>
          </cell>
          <cell r="C519">
            <v>0</v>
          </cell>
        </row>
        <row r="520">
          <cell r="A520">
            <v>0</v>
          </cell>
          <cell r="B520">
            <v>0</v>
          </cell>
          <cell r="C520">
            <v>0</v>
          </cell>
        </row>
        <row r="521">
          <cell r="A521">
            <v>0</v>
          </cell>
          <cell r="B521">
            <v>0</v>
          </cell>
          <cell r="C521">
            <v>0</v>
          </cell>
        </row>
        <row r="522">
          <cell r="A522">
            <v>0</v>
          </cell>
          <cell r="B522">
            <v>0</v>
          </cell>
          <cell r="C522">
            <v>0</v>
          </cell>
        </row>
        <row r="523">
          <cell r="A523">
            <v>0</v>
          </cell>
          <cell r="B523">
            <v>0</v>
          </cell>
          <cell r="C523">
            <v>0</v>
          </cell>
        </row>
        <row r="524">
          <cell r="A524">
            <v>0</v>
          </cell>
          <cell r="B524">
            <v>0</v>
          </cell>
          <cell r="C524">
            <v>0</v>
          </cell>
        </row>
        <row r="525">
          <cell r="A525">
            <v>0</v>
          </cell>
          <cell r="B525">
            <v>0</v>
          </cell>
          <cell r="C525">
            <v>0</v>
          </cell>
        </row>
        <row r="526">
          <cell r="A526">
            <v>0</v>
          </cell>
          <cell r="B526">
            <v>0</v>
          </cell>
          <cell r="C526">
            <v>0</v>
          </cell>
        </row>
        <row r="527">
          <cell r="A527">
            <v>0</v>
          </cell>
          <cell r="B527">
            <v>0</v>
          </cell>
          <cell r="C527">
            <v>0</v>
          </cell>
        </row>
        <row r="528">
          <cell r="A528">
            <v>0</v>
          </cell>
          <cell r="B528">
            <v>0</v>
          </cell>
          <cell r="C528">
            <v>0</v>
          </cell>
        </row>
        <row r="529">
          <cell r="A529">
            <v>0</v>
          </cell>
          <cell r="B529">
            <v>0</v>
          </cell>
          <cell r="C529">
            <v>0</v>
          </cell>
        </row>
        <row r="530">
          <cell r="A530">
            <v>0</v>
          </cell>
          <cell r="B530">
            <v>0</v>
          </cell>
          <cell r="C530">
            <v>0</v>
          </cell>
        </row>
        <row r="531">
          <cell r="A531">
            <v>0</v>
          </cell>
          <cell r="B531">
            <v>0</v>
          </cell>
          <cell r="C531">
            <v>0</v>
          </cell>
        </row>
        <row r="532">
          <cell r="A532">
            <v>0</v>
          </cell>
          <cell r="B532">
            <v>0</v>
          </cell>
          <cell r="C532">
            <v>0</v>
          </cell>
        </row>
        <row r="533">
          <cell r="A533">
            <v>0</v>
          </cell>
          <cell r="B533">
            <v>0</v>
          </cell>
          <cell r="C533">
            <v>0</v>
          </cell>
        </row>
        <row r="534">
          <cell r="A534">
            <v>0</v>
          </cell>
          <cell r="B534">
            <v>0</v>
          </cell>
          <cell r="C534">
            <v>0</v>
          </cell>
        </row>
        <row r="535">
          <cell r="A535">
            <v>0</v>
          </cell>
          <cell r="B535">
            <v>0</v>
          </cell>
          <cell r="C535">
            <v>0</v>
          </cell>
        </row>
        <row r="536">
          <cell r="A536">
            <v>0</v>
          </cell>
          <cell r="B536">
            <v>0</v>
          </cell>
          <cell r="C536">
            <v>0</v>
          </cell>
        </row>
        <row r="537">
          <cell r="A537">
            <v>0</v>
          </cell>
          <cell r="B537">
            <v>0</v>
          </cell>
          <cell r="C537">
            <v>0</v>
          </cell>
        </row>
        <row r="538">
          <cell r="A538">
            <v>0</v>
          </cell>
          <cell r="B538">
            <v>0</v>
          </cell>
          <cell r="C538">
            <v>0</v>
          </cell>
        </row>
        <row r="539">
          <cell r="A539">
            <v>0</v>
          </cell>
          <cell r="B539">
            <v>0</v>
          </cell>
          <cell r="C539">
            <v>0</v>
          </cell>
        </row>
        <row r="540">
          <cell r="A540">
            <v>0</v>
          </cell>
          <cell r="B540">
            <v>0</v>
          </cell>
          <cell r="C540">
            <v>0</v>
          </cell>
        </row>
        <row r="541">
          <cell r="A541">
            <v>0</v>
          </cell>
          <cell r="B541">
            <v>0</v>
          </cell>
          <cell r="C541">
            <v>0</v>
          </cell>
        </row>
        <row r="542">
          <cell r="A542">
            <v>0</v>
          </cell>
          <cell r="B542">
            <v>0</v>
          </cell>
          <cell r="C542">
            <v>0</v>
          </cell>
        </row>
        <row r="543">
          <cell r="A543">
            <v>0</v>
          </cell>
          <cell r="B543">
            <v>0</v>
          </cell>
          <cell r="C543">
            <v>0</v>
          </cell>
        </row>
        <row r="544">
          <cell r="A544">
            <v>0</v>
          </cell>
          <cell r="B544">
            <v>0</v>
          </cell>
          <cell r="C544">
            <v>0</v>
          </cell>
        </row>
        <row r="545">
          <cell r="A545">
            <v>0</v>
          </cell>
          <cell r="B545">
            <v>0</v>
          </cell>
          <cell r="C545">
            <v>0</v>
          </cell>
        </row>
        <row r="546">
          <cell r="A546">
            <v>0</v>
          </cell>
          <cell r="B546">
            <v>0</v>
          </cell>
          <cell r="C546">
            <v>0</v>
          </cell>
        </row>
        <row r="547">
          <cell r="A547">
            <v>0</v>
          </cell>
          <cell r="B547">
            <v>0</v>
          </cell>
          <cell r="C547">
            <v>0</v>
          </cell>
        </row>
        <row r="548">
          <cell r="A548">
            <v>0</v>
          </cell>
          <cell r="B548">
            <v>0</v>
          </cell>
          <cell r="C548">
            <v>0</v>
          </cell>
        </row>
        <row r="549">
          <cell r="A549">
            <v>0</v>
          </cell>
          <cell r="B549">
            <v>0</v>
          </cell>
          <cell r="C549">
            <v>0</v>
          </cell>
        </row>
        <row r="550">
          <cell r="A550">
            <v>0</v>
          </cell>
          <cell r="B550">
            <v>0</v>
          </cell>
          <cell r="C550">
            <v>0</v>
          </cell>
        </row>
        <row r="551">
          <cell r="A551">
            <v>0</v>
          </cell>
          <cell r="B551">
            <v>0</v>
          </cell>
          <cell r="C551">
            <v>0</v>
          </cell>
        </row>
        <row r="552">
          <cell r="A552">
            <v>0</v>
          </cell>
          <cell r="B552">
            <v>0</v>
          </cell>
          <cell r="C552">
            <v>0</v>
          </cell>
        </row>
        <row r="553">
          <cell r="A553">
            <v>0</v>
          </cell>
          <cell r="B553">
            <v>0</v>
          </cell>
          <cell r="C553">
            <v>0</v>
          </cell>
        </row>
        <row r="554">
          <cell r="A554">
            <v>0</v>
          </cell>
          <cell r="B554">
            <v>0</v>
          </cell>
          <cell r="C554">
            <v>0</v>
          </cell>
        </row>
        <row r="555">
          <cell r="A555">
            <v>0</v>
          </cell>
          <cell r="B555">
            <v>0</v>
          </cell>
          <cell r="C555">
            <v>0</v>
          </cell>
        </row>
        <row r="556">
          <cell r="A556">
            <v>0</v>
          </cell>
          <cell r="B556">
            <v>0</v>
          </cell>
          <cell r="C556">
            <v>0</v>
          </cell>
        </row>
        <row r="557">
          <cell r="A557">
            <v>0</v>
          </cell>
          <cell r="B557">
            <v>0</v>
          </cell>
          <cell r="C557">
            <v>0</v>
          </cell>
        </row>
        <row r="558">
          <cell r="A558">
            <v>0</v>
          </cell>
          <cell r="B558">
            <v>0</v>
          </cell>
          <cell r="C558">
            <v>0</v>
          </cell>
        </row>
        <row r="559">
          <cell r="A559">
            <v>0</v>
          </cell>
          <cell r="B559">
            <v>0</v>
          </cell>
          <cell r="C559">
            <v>0</v>
          </cell>
        </row>
        <row r="560">
          <cell r="A560">
            <v>0</v>
          </cell>
          <cell r="B560">
            <v>0</v>
          </cell>
          <cell r="C560">
            <v>0</v>
          </cell>
        </row>
        <row r="561">
          <cell r="A561">
            <v>0</v>
          </cell>
          <cell r="B561">
            <v>0</v>
          </cell>
          <cell r="C561">
            <v>0</v>
          </cell>
        </row>
        <row r="562">
          <cell r="A562">
            <v>0</v>
          </cell>
          <cell r="B562">
            <v>0</v>
          </cell>
          <cell r="C562">
            <v>0</v>
          </cell>
        </row>
        <row r="563">
          <cell r="A563">
            <v>0</v>
          </cell>
          <cell r="B563">
            <v>0</v>
          </cell>
          <cell r="C563">
            <v>0</v>
          </cell>
        </row>
        <row r="564">
          <cell r="A564">
            <v>0</v>
          </cell>
          <cell r="B564">
            <v>0</v>
          </cell>
          <cell r="C564">
            <v>0</v>
          </cell>
        </row>
        <row r="565">
          <cell r="A565">
            <v>0</v>
          </cell>
          <cell r="B565">
            <v>0</v>
          </cell>
          <cell r="C565">
            <v>0</v>
          </cell>
        </row>
        <row r="566">
          <cell r="A566">
            <v>0</v>
          </cell>
          <cell r="B566">
            <v>0</v>
          </cell>
          <cell r="C566">
            <v>0</v>
          </cell>
        </row>
        <row r="567">
          <cell r="A567">
            <v>0</v>
          </cell>
          <cell r="B567">
            <v>0</v>
          </cell>
          <cell r="C567">
            <v>0</v>
          </cell>
        </row>
        <row r="568">
          <cell r="A568">
            <v>0</v>
          </cell>
          <cell r="B568">
            <v>0</v>
          </cell>
          <cell r="C568">
            <v>0</v>
          </cell>
        </row>
        <row r="569">
          <cell r="A569">
            <v>0</v>
          </cell>
          <cell r="B569">
            <v>0</v>
          </cell>
          <cell r="C569">
            <v>0</v>
          </cell>
        </row>
        <row r="570">
          <cell r="A570">
            <v>0</v>
          </cell>
          <cell r="B570">
            <v>0</v>
          </cell>
          <cell r="C570">
            <v>0</v>
          </cell>
        </row>
        <row r="571">
          <cell r="A571">
            <v>0</v>
          </cell>
          <cell r="B571">
            <v>0</v>
          </cell>
          <cell r="C571">
            <v>0</v>
          </cell>
        </row>
        <row r="572">
          <cell r="A572">
            <v>0</v>
          </cell>
          <cell r="B572">
            <v>0</v>
          </cell>
          <cell r="C572">
            <v>0</v>
          </cell>
        </row>
        <row r="573">
          <cell r="A573">
            <v>0</v>
          </cell>
          <cell r="B573">
            <v>0</v>
          </cell>
          <cell r="C573">
            <v>0</v>
          </cell>
        </row>
        <row r="574">
          <cell r="A574">
            <v>0</v>
          </cell>
          <cell r="B574">
            <v>0</v>
          </cell>
          <cell r="C574">
            <v>0</v>
          </cell>
        </row>
        <row r="575">
          <cell r="A575">
            <v>0</v>
          </cell>
          <cell r="B575">
            <v>0</v>
          </cell>
          <cell r="C575">
            <v>0</v>
          </cell>
        </row>
        <row r="576">
          <cell r="A576">
            <v>0</v>
          </cell>
          <cell r="B576">
            <v>0</v>
          </cell>
          <cell r="C576">
            <v>0</v>
          </cell>
        </row>
        <row r="577">
          <cell r="A577">
            <v>0</v>
          </cell>
          <cell r="B577">
            <v>0</v>
          </cell>
          <cell r="C577">
            <v>0</v>
          </cell>
        </row>
        <row r="578">
          <cell r="A578">
            <v>0</v>
          </cell>
          <cell r="B578">
            <v>0</v>
          </cell>
          <cell r="C578">
            <v>0</v>
          </cell>
        </row>
        <row r="579">
          <cell r="A579">
            <v>0</v>
          </cell>
          <cell r="B579">
            <v>0</v>
          </cell>
          <cell r="C579">
            <v>0</v>
          </cell>
        </row>
        <row r="580">
          <cell r="A580">
            <v>0</v>
          </cell>
          <cell r="B580">
            <v>0</v>
          </cell>
          <cell r="C580">
            <v>0</v>
          </cell>
        </row>
        <row r="581">
          <cell r="A581">
            <v>0</v>
          </cell>
          <cell r="B581">
            <v>0</v>
          </cell>
          <cell r="C581">
            <v>0</v>
          </cell>
        </row>
        <row r="582">
          <cell r="A582">
            <v>0</v>
          </cell>
          <cell r="B582">
            <v>0</v>
          </cell>
          <cell r="C582">
            <v>0</v>
          </cell>
        </row>
        <row r="583">
          <cell r="A583">
            <v>0</v>
          </cell>
          <cell r="B583">
            <v>0</v>
          </cell>
          <cell r="C583">
            <v>0</v>
          </cell>
        </row>
        <row r="584">
          <cell r="A584">
            <v>0</v>
          </cell>
          <cell r="B584">
            <v>0</v>
          </cell>
          <cell r="C584">
            <v>0</v>
          </cell>
        </row>
        <row r="585">
          <cell r="A585">
            <v>0</v>
          </cell>
          <cell r="B585">
            <v>0</v>
          </cell>
          <cell r="C585">
            <v>0</v>
          </cell>
        </row>
        <row r="586">
          <cell r="A586">
            <v>0</v>
          </cell>
          <cell r="B586">
            <v>0</v>
          </cell>
          <cell r="C586">
            <v>0</v>
          </cell>
        </row>
        <row r="587">
          <cell r="A587">
            <v>0</v>
          </cell>
          <cell r="B587">
            <v>0</v>
          </cell>
          <cell r="C587">
            <v>0</v>
          </cell>
        </row>
        <row r="588">
          <cell r="A588">
            <v>0</v>
          </cell>
          <cell r="B588">
            <v>0</v>
          </cell>
          <cell r="C588">
            <v>0</v>
          </cell>
        </row>
        <row r="589">
          <cell r="A589">
            <v>0</v>
          </cell>
          <cell r="B589">
            <v>0</v>
          </cell>
          <cell r="C589">
            <v>0</v>
          </cell>
        </row>
        <row r="590">
          <cell r="A590">
            <v>0</v>
          </cell>
          <cell r="B590">
            <v>0</v>
          </cell>
          <cell r="C590">
            <v>0</v>
          </cell>
        </row>
        <row r="591">
          <cell r="A591">
            <v>0</v>
          </cell>
          <cell r="B591">
            <v>0</v>
          </cell>
          <cell r="C591">
            <v>0</v>
          </cell>
        </row>
        <row r="592">
          <cell r="A592">
            <v>0</v>
          </cell>
          <cell r="B592">
            <v>0</v>
          </cell>
          <cell r="C592">
            <v>0</v>
          </cell>
        </row>
        <row r="593">
          <cell r="A593">
            <v>0</v>
          </cell>
          <cell r="B593">
            <v>0</v>
          </cell>
          <cell r="C593">
            <v>0</v>
          </cell>
        </row>
        <row r="594">
          <cell r="A594">
            <v>0</v>
          </cell>
          <cell r="B594">
            <v>0</v>
          </cell>
          <cell r="C594">
            <v>0</v>
          </cell>
        </row>
        <row r="595">
          <cell r="A595">
            <v>0</v>
          </cell>
          <cell r="B595">
            <v>0</v>
          </cell>
          <cell r="C595">
            <v>0</v>
          </cell>
        </row>
        <row r="596">
          <cell r="A596">
            <v>0</v>
          </cell>
          <cell r="B596">
            <v>0</v>
          </cell>
          <cell r="C596">
            <v>0</v>
          </cell>
        </row>
        <row r="597">
          <cell r="A597">
            <v>0</v>
          </cell>
          <cell r="B597">
            <v>0</v>
          </cell>
          <cell r="C597">
            <v>0</v>
          </cell>
        </row>
        <row r="598">
          <cell r="A598">
            <v>0</v>
          </cell>
          <cell r="B598">
            <v>0</v>
          </cell>
          <cell r="C598">
            <v>0</v>
          </cell>
        </row>
        <row r="599">
          <cell r="A599">
            <v>0</v>
          </cell>
          <cell r="B599">
            <v>0</v>
          </cell>
          <cell r="C599">
            <v>0</v>
          </cell>
        </row>
        <row r="600">
          <cell r="A600">
            <v>0</v>
          </cell>
          <cell r="B600">
            <v>0</v>
          </cell>
          <cell r="C600">
            <v>0</v>
          </cell>
        </row>
        <row r="601">
          <cell r="A601">
            <v>0</v>
          </cell>
          <cell r="B601">
            <v>0</v>
          </cell>
          <cell r="C601">
            <v>0</v>
          </cell>
        </row>
        <row r="602">
          <cell r="A602">
            <v>0</v>
          </cell>
          <cell r="B602">
            <v>0</v>
          </cell>
          <cell r="C602">
            <v>0</v>
          </cell>
        </row>
        <row r="603">
          <cell r="A603">
            <v>0</v>
          </cell>
          <cell r="B603">
            <v>0</v>
          </cell>
          <cell r="C603">
            <v>0</v>
          </cell>
        </row>
        <row r="604">
          <cell r="A604">
            <v>0</v>
          </cell>
          <cell r="B604">
            <v>0</v>
          </cell>
          <cell r="C604">
            <v>0</v>
          </cell>
        </row>
        <row r="605">
          <cell r="A605">
            <v>0</v>
          </cell>
          <cell r="B605">
            <v>0</v>
          </cell>
          <cell r="C605">
            <v>0</v>
          </cell>
        </row>
        <row r="606">
          <cell r="A606">
            <v>0</v>
          </cell>
          <cell r="B606">
            <v>0</v>
          </cell>
          <cell r="C606">
            <v>0</v>
          </cell>
        </row>
        <row r="607">
          <cell r="A607">
            <v>0</v>
          </cell>
          <cell r="B607">
            <v>0</v>
          </cell>
          <cell r="C607">
            <v>0</v>
          </cell>
        </row>
        <row r="608">
          <cell r="A608">
            <v>0</v>
          </cell>
          <cell r="B608">
            <v>0</v>
          </cell>
          <cell r="C608">
            <v>0</v>
          </cell>
        </row>
        <row r="609">
          <cell r="A609">
            <v>0</v>
          </cell>
          <cell r="B609">
            <v>0</v>
          </cell>
          <cell r="C609">
            <v>0</v>
          </cell>
        </row>
        <row r="610">
          <cell r="A610">
            <v>0</v>
          </cell>
          <cell r="B610">
            <v>0</v>
          </cell>
          <cell r="C610">
            <v>0</v>
          </cell>
        </row>
        <row r="611">
          <cell r="A611">
            <v>0</v>
          </cell>
          <cell r="B611">
            <v>0</v>
          </cell>
          <cell r="C611">
            <v>0</v>
          </cell>
        </row>
        <row r="612">
          <cell r="A612">
            <v>0</v>
          </cell>
          <cell r="B612">
            <v>0</v>
          </cell>
          <cell r="C612">
            <v>0</v>
          </cell>
        </row>
        <row r="613">
          <cell r="A613">
            <v>0</v>
          </cell>
          <cell r="B613">
            <v>0</v>
          </cell>
          <cell r="C613">
            <v>0</v>
          </cell>
        </row>
        <row r="614">
          <cell r="A614">
            <v>0</v>
          </cell>
          <cell r="B614">
            <v>0</v>
          </cell>
          <cell r="C614">
            <v>0</v>
          </cell>
        </row>
        <row r="615">
          <cell r="A615">
            <v>0</v>
          </cell>
          <cell r="B615">
            <v>0</v>
          </cell>
          <cell r="C615">
            <v>0</v>
          </cell>
        </row>
        <row r="616">
          <cell r="A616">
            <v>0</v>
          </cell>
          <cell r="B616">
            <v>0</v>
          </cell>
          <cell r="C616">
            <v>0</v>
          </cell>
        </row>
        <row r="617">
          <cell r="A617">
            <v>0</v>
          </cell>
          <cell r="B617">
            <v>0</v>
          </cell>
          <cell r="C617">
            <v>0</v>
          </cell>
        </row>
        <row r="618">
          <cell r="A618">
            <v>0</v>
          </cell>
          <cell r="B618">
            <v>0</v>
          </cell>
          <cell r="C618">
            <v>0</v>
          </cell>
        </row>
        <row r="619">
          <cell r="A619">
            <v>0</v>
          </cell>
          <cell r="B619">
            <v>0</v>
          </cell>
          <cell r="C619">
            <v>0</v>
          </cell>
        </row>
        <row r="620">
          <cell r="A620">
            <v>0</v>
          </cell>
          <cell r="B620">
            <v>0</v>
          </cell>
          <cell r="C620">
            <v>0</v>
          </cell>
        </row>
        <row r="621">
          <cell r="A621">
            <v>0</v>
          </cell>
          <cell r="B621">
            <v>0</v>
          </cell>
          <cell r="C621">
            <v>0</v>
          </cell>
        </row>
        <row r="622">
          <cell r="A622">
            <v>0</v>
          </cell>
          <cell r="B622">
            <v>0</v>
          </cell>
          <cell r="C622">
            <v>0</v>
          </cell>
        </row>
        <row r="623">
          <cell r="A623">
            <v>0</v>
          </cell>
          <cell r="B623">
            <v>0</v>
          </cell>
          <cell r="C623">
            <v>0</v>
          </cell>
        </row>
        <row r="624">
          <cell r="A624">
            <v>0</v>
          </cell>
          <cell r="B624">
            <v>0</v>
          </cell>
          <cell r="C624">
            <v>0</v>
          </cell>
        </row>
        <row r="625">
          <cell r="A625">
            <v>0</v>
          </cell>
          <cell r="B625">
            <v>0</v>
          </cell>
          <cell r="C625">
            <v>0</v>
          </cell>
        </row>
        <row r="626">
          <cell r="A626">
            <v>0</v>
          </cell>
          <cell r="B626">
            <v>0</v>
          </cell>
          <cell r="C626">
            <v>0</v>
          </cell>
        </row>
        <row r="627">
          <cell r="A627">
            <v>0</v>
          </cell>
          <cell r="B627">
            <v>0</v>
          </cell>
          <cell r="C627">
            <v>0</v>
          </cell>
        </row>
        <row r="628">
          <cell r="A628">
            <v>0</v>
          </cell>
          <cell r="B628">
            <v>0</v>
          </cell>
          <cell r="C628">
            <v>0</v>
          </cell>
        </row>
        <row r="629">
          <cell r="A629">
            <v>0</v>
          </cell>
          <cell r="B629">
            <v>0</v>
          </cell>
          <cell r="C629">
            <v>0</v>
          </cell>
        </row>
        <row r="630">
          <cell r="A630">
            <v>0</v>
          </cell>
          <cell r="B630">
            <v>0</v>
          </cell>
          <cell r="C630">
            <v>0</v>
          </cell>
        </row>
        <row r="631">
          <cell r="A631">
            <v>0</v>
          </cell>
          <cell r="B631">
            <v>0</v>
          </cell>
          <cell r="C631">
            <v>0</v>
          </cell>
        </row>
        <row r="632">
          <cell r="A632">
            <v>0</v>
          </cell>
          <cell r="B632">
            <v>0</v>
          </cell>
          <cell r="C632">
            <v>0</v>
          </cell>
        </row>
        <row r="633">
          <cell r="A633">
            <v>0</v>
          </cell>
          <cell r="B633">
            <v>0</v>
          </cell>
          <cell r="C633">
            <v>0</v>
          </cell>
        </row>
        <row r="634">
          <cell r="A634">
            <v>0</v>
          </cell>
          <cell r="B634">
            <v>0</v>
          </cell>
          <cell r="C634">
            <v>0</v>
          </cell>
        </row>
        <row r="635">
          <cell r="A635">
            <v>0</v>
          </cell>
          <cell r="B635">
            <v>0</v>
          </cell>
          <cell r="C635">
            <v>0</v>
          </cell>
        </row>
        <row r="636">
          <cell r="A636">
            <v>0</v>
          </cell>
          <cell r="B636">
            <v>0</v>
          </cell>
          <cell r="C636">
            <v>0</v>
          </cell>
        </row>
        <row r="637">
          <cell r="A637">
            <v>0</v>
          </cell>
          <cell r="B637">
            <v>0</v>
          </cell>
          <cell r="C637">
            <v>0</v>
          </cell>
        </row>
        <row r="638">
          <cell r="A638">
            <v>0</v>
          </cell>
          <cell r="B638">
            <v>0</v>
          </cell>
          <cell r="C638">
            <v>0</v>
          </cell>
        </row>
        <row r="639">
          <cell r="A639">
            <v>0</v>
          </cell>
          <cell r="B639">
            <v>0</v>
          </cell>
          <cell r="C639">
            <v>0</v>
          </cell>
        </row>
        <row r="640">
          <cell r="A640">
            <v>0</v>
          </cell>
          <cell r="B640">
            <v>0</v>
          </cell>
          <cell r="C640">
            <v>0</v>
          </cell>
        </row>
        <row r="641">
          <cell r="A641">
            <v>0</v>
          </cell>
          <cell r="B641">
            <v>0</v>
          </cell>
          <cell r="C641">
            <v>0</v>
          </cell>
        </row>
        <row r="642">
          <cell r="A642">
            <v>0</v>
          </cell>
          <cell r="B642">
            <v>0</v>
          </cell>
          <cell r="C642">
            <v>0</v>
          </cell>
        </row>
        <row r="643">
          <cell r="A643">
            <v>0</v>
          </cell>
          <cell r="B643">
            <v>0</v>
          </cell>
          <cell r="C643">
            <v>0</v>
          </cell>
        </row>
        <row r="644">
          <cell r="A644">
            <v>0</v>
          </cell>
          <cell r="B644">
            <v>0</v>
          </cell>
          <cell r="C644">
            <v>0</v>
          </cell>
        </row>
        <row r="645">
          <cell r="A645">
            <v>0</v>
          </cell>
          <cell r="B645">
            <v>0</v>
          </cell>
          <cell r="C645">
            <v>0</v>
          </cell>
        </row>
        <row r="646">
          <cell r="A646">
            <v>0</v>
          </cell>
          <cell r="B646">
            <v>0</v>
          </cell>
          <cell r="C646">
            <v>0</v>
          </cell>
        </row>
        <row r="647">
          <cell r="A647">
            <v>0</v>
          </cell>
          <cell r="B647">
            <v>0</v>
          </cell>
          <cell r="C647">
            <v>0</v>
          </cell>
        </row>
        <row r="648">
          <cell r="A648">
            <v>0</v>
          </cell>
          <cell r="B648">
            <v>0</v>
          </cell>
          <cell r="C648">
            <v>0</v>
          </cell>
        </row>
        <row r="649">
          <cell r="A649">
            <v>0</v>
          </cell>
          <cell r="B649">
            <v>0</v>
          </cell>
          <cell r="C649">
            <v>0</v>
          </cell>
        </row>
        <row r="650">
          <cell r="A650">
            <v>0</v>
          </cell>
          <cell r="B650">
            <v>0</v>
          </cell>
          <cell r="C650">
            <v>0</v>
          </cell>
        </row>
        <row r="651">
          <cell r="A651">
            <v>0</v>
          </cell>
          <cell r="B651">
            <v>0</v>
          </cell>
          <cell r="C651">
            <v>0</v>
          </cell>
        </row>
        <row r="652">
          <cell r="A652">
            <v>0</v>
          </cell>
          <cell r="B652">
            <v>0</v>
          </cell>
          <cell r="C652">
            <v>0</v>
          </cell>
        </row>
        <row r="653">
          <cell r="A653">
            <v>0</v>
          </cell>
          <cell r="B653">
            <v>0</v>
          </cell>
          <cell r="C653">
            <v>0</v>
          </cell>
        </row>
        <row r="654">
          <cell r="A654">
            <v>0</v>
          </cell>
          <cell r="B654">
            <v>0</v>
          </cell>
          <cell r="C654">
            <v>0</v>
          </cell>
        </row>
        <row r="655">
          <cell r="A655">
            <v>0</v>
          </cell>
          <cell r="B655">
            <v>0</v>
          </cell>
          <cell r="C655">
            <v>0</v>
          </cell>
        </row>
        <row r="656">
          <cell r="A656">
            <v>0</v>
          </cell>
          <cell r="B656">
            <v>0</v>
          </cell>
          <cell r="C656">
            <v>0</v>
          </cell>
        </row>
        <row r="657">
          <cell r="A657">
            <v>0</v>
          </cell>
          <cell r="B657">
            <v>0</v>
          </cell>
          <cell r="C657">
            <v>0</v>
          </cell>
        </row>
        <row r="658">
          <cell r="A658">
            <v>0</v>
          </cell>
          <cell r="B658">
            <v>0</v>
          </cell>
          <cell r="C658">
            <v>0</v>
          </cell>
        </row>
        <row r="659">
          <cell r="A659">
            <v>0</v>
          </cell>
          <cell r="B659">
            <v>0</v>
          </cell>
          <cell r="C659">
            <v>0</v>
          </cell>
        </row>
        <row r="660">
          <cell r="A660">
            <v>0</v>
          </cell>
          <cell r="B660">
            <v>0</v>
          </cell>
          <cell r="C660">
            <v>0</v>
          </cell>
        </row>
        <row r="661">
          <cell r="A661">
            <v>0</v>
          </cell>
          <cell r="B661">
            <v>0</v>
          </cell>
          <cell r="C661">
            <v>0</v>
          </cell>
        </row>
        <row r="662">
          <cell r="A662">
            <v>0</v>
          </cell>
          <cell r="B662">
            <v>0</v>
          </cell>
          <cell r="C662">
            <v>0</v>
          </cell>
        </row>
        <row r="663">
          <cell r="A663">
            <v>0</v>
          </cell>
          <cell r="B663">
            <v>0</v>
          </cell>
          <cell r="C663">
            <v>0</v>
          </cell>
        </row>
        <row r="664">
          <cell r="A664">
            <v>0</v>
          </cell>
          <cell r="B664">
            <v>0</v>
          </cell>
          <cell r="C664">
            <v>0</v>
          </cell>
        </row>
        <row r="665">
          <cell r="A665">
            <v>0</v>
          </cell>
          <cell r="B665">
            <v>0</v>
          </cell>
          <cell r="C665">
            <v>0</v>
          </cell>
        </row>
        <row r="666">
          <cell r="A666">
            <v>0</v>
          </cell>
          <cell r="B666">
            <v>0</v>
          </cell>
          <cell r="C666">
            <v>0</v>
          </cell>
        </row>
        <row r="667">
          <cell r="A667">
            <v>0</v>
          </cell>
          <cell r="B667">
            <v>0</v>
          </cell>
          <cell r="C667">
            <v>0</v>
          </cell>
        </row>
        <row r="668">
          <cell r="A668">
            <v>0</v>
          </cell>
          <cell r="B668">
            <v>0</v>
          </cell>
          <cell r="C668">
            <v>0</v>
          </cell>
        </row>
        <row r="669">
          <cell r="A669">
            <v>0</v>
          </cell>
          <cell r="B669">
            <v>0</v>
          </cell>
          <cell r="C669">
            <v>0</v>
          </cell>
        </row>
        <row r="670">
          <cell r="A670">
            <v>0</v>
          </cell>
          <cell r="B670">
            <v>0</v>
          </cell>
          <cell r="C670">
            <v>0</v>
          </cell>
        </row>
        <row r="671">
          <cell r="A671">
            <v>0</v>
          </cell>
          <cell r="B671">
            <v>0</v>
          </cell>
          <cell r="C671">
            <v>0</v>
          </cell>
        </row>
        <row r="672">
          <cell r="A672">
            <v>0</v>
          </cell>
          <cell r="B672">
            <v>0</v>
          </cell>
          <cell r="C672">
            <v>0</v>
          </cell>
        </row>
        <row r="673">
          <cell r="A673">
            <v>0</v>
          </cell>
          <cell r="B673">
            <v>0</v>
          </cell>
          <cell r="C673">
            <v>0</v>
          </cell>
        </row>
        <row r="674">
          <cell r="A674">
            <v>0</v>
          </cell>
          <cell r="B674">
            <v>0</v>
          </cell>
          <cell r="C674">
            <v>0</v>
          </cell>
        </row>
        <row r="675">
          <cell r="A675">
            <v>0</v>
          </cell>
          <cell r="B675">
            <v>0</v>
          </cell>
          <cell r="C675">
            <v>0</v>
          </cell>
        </row>
        <row r="676">
          <cell r="A676">
            <v>0</v>
          </cell>
          <cell r="B676">
            <v>0</v>
          </cell>
          <cell r="C676">
            <v>0</v>
          </cell>
        </row>
        <row r="677">
          <cell r="A677">
            <v>0</v>
          </cell>
          <cell r="B677">
            <v>0</v>
          </cell>
          <cell r="C677">
            <v>0</v>
          </cell>
        </row>
        <row r="678">
          <cell r="A678">
            <v>0</v>
          </cell>
          <cell r="B678">
            <v>0</v>
          </cell>
          <cell r="C678">
            <v>0</v>
          </cell>
        </row>
        <row r="679">
          <cell r="A679">
            <v>0</v>
          </cell>
          <cell r="B679">
            <v>0</v>
          </cell>
          <cell r="C679">
            <v>0</v>
          </cell>
        </row>
        <row r="680">
          <cell r="A680">
            <v>0</v>
          </cell>
          <cell r="B680">
            <v>0</v>
          </cell>
          <cell r="C680">
            <v>0</v>
          </cell>
        </row>
        <row r="681">
          <cell r="A681">
            <v>0</v>
          </cell>
          <cell r="B681">
            <v>0</v>
          </cell>
          <cell r="C681">
            <v>0</v>
          </cell>
        </row>
        <row r="682">
          <cell r="A682">
            <v>0</v>
          </cell>
          <cell r="B682">
            <v>0</v>
          </cell>
          <cell r="C682">
            <v>0</v>
          </cell>
        </row>
        <row r="683">
          <cell r="A683">
            <v>0</v>
          </cell>
          <cell r="B683">
            <v>0</v>
          </cell>
          <cell r="C683">
            <v>0</v>
          </cell>
        </row>
        <row r="684">
          <cell r="A684">
            <v>0</v>
          </cell>
          <cell r="B684">
            <v>0</v>
          </cell>
          <cell r="C684">
            <v>0</v>
          </cell>
        </row>
        <row r="685">
          <cell r="A685">
            <v>0</v>
          </cell>
          <cell r="B685">
            <v>0</v>
          </cell>
          <cell r="C685">
            <v>0</v>
          </cell>
        </row>
        <row r="686">
          <cell r="A686">
            <v>0</v>
          </cell>
          <cell r="B686">
            <v>0</v>
          </cell>
          <cell r="C686">
            <v>0</v>
          </cell>
        </row>
        <row r="687">
          <cell r="A687">
            <v>0</v>
          </cell>
          <cell r="B687">
            <v>0</v>
          </cell>
          <cell r="C687">
            <v>0</v>
          </cell>
        </row>
        <row r="688">
          <cell r="A688">
            <v>0</v>
          </cell>
          <cell r="B688">
            <v>0</v>
          </cell>
          <cell r="C688">
            <v>0</v>
          </cell>
        </row>
        <row r="689">
          <cell r="A689">
            <v>0</v>
          </cell>
          <cell r="B689">
            <v>0</v>
          </cell>
          <cell r="C689">
            <v>0</v>
          </cell>
        </row>
        <row r="690">
          <cell r="A690">
            <v>0</v>
          </cell>
          <cell r="B690">
            <v>0</v>
          </cell>
          <cell r="C690">
            <v>0</v>
          </cell>
        </row>
        <row r="691">
          <cell r="A691">
            <v>0</v>
          </cell>
          <cell r="B691">
            <v>0</v>
          </cell>
          <cell r="C691">
            <v>0</v>
          </cell>
        </row>
        <row r="692">
          <cell r="A692">
            <v>0</v>
          </cell>
          <cell r="B692">
            <v>0</v>
          </cell>
          <cell r="C692">
            <v>0</v>
          </cell>
        </row>
        <row r="693">
          <cell r="A693">
            <v>0</v>
          </cell>
          <cell r="B693">
            <v>0</v>
          </cell>
          <cell r="C693">
            <v>0</v>
          </cell>
        </row>
        <row r="694">
          <cell r="A694">
            <v>0</v>
          </cell>
          <cell r="B694">
            <v>0</v>
          </cell>
          <cell r="C694">
            <v>0</v>
          </cell>
        </row>
        <row r="695">
          <cell r="A695">
            <v>0</v>
          </cell>
          <cell r="B695">
            <v>0</v>
          </cell>
          <cell r="C695">
            <v>0</v>
          </cell>
        </row>
        <row r="696">
          <cell r="A696">
            <v>0</v>
          </cell>
          <cell r="B696">
            <v>0</v>
          </cell>
          <cell r="C696">
            <v>0</v>
          </cell>
        </row>
        <row r="697">
          <cell r="A697">
            <v>0</v>
          </cell>
          <cell r="B697">
            <v>0</v>
          </cell>
          <cell r="C697">
            <v>0</v>
          </cell>
        </row>
        <row r="698">
          <cell r="A698">
            <v>0</v>
          </cell>
          <cell r="B698">
            <v>0</v>
          </cell>
          <cell r="C698">
            <v>0</v>
          </cell>
        </row>
        <row r="699">
          <cell r="A699">
            <v>0</v>
          </cell>
          <cell r="B699">
            <v>0</v>
          </cell>
          <cell r="C699">
            <v>0</v>
          </cell>
        </row>
        <row r="700">
          <cell r="A700">
            <v>0</v>
          </cell>
          <cell r="B700">
            <v>0</v>
          </cell>
          <cell r="C700">
            <v>0</v>
          </cell>
        </row>
        <row r="701">
          <cell r="A701">
            <v>0</v>
          </cell>
          <cell r="B701">
            <v>0</v>
          </cell>
          <cell r="C701">
            <v>0</v>
          </cell>
        </row>
        <row r="702">
          <cell r="A702">
            <v>0</v>
          </cell>
          <cell r="B702">
            <v>0</v>
          </cell>
          <cell r="C702">
            <v>0</v>
          </cell>
        </row>
        <row r="703">
          <cell r="A703">
            <v>0</v>
          </cell>
          <cell r="B703">
            <v>0</v>
          </cell>
          <cell r="C703">
            <v>0</v>
          </cell>
        </row>
        <row r="704">
          <cell r="A704">
            <v>0</v>
          </cell>
          <cell r="B704">
            <v>0</v>
          </cell>
          <cell r="C704">
            <v>0</v>
          </cell>
        </row>
        <row r="705">
          <cell r="A705">
            <v>0</v>
          </cell>
          <cell r="B705">
            <v>0</v>
          </cell>
          <cell r="C705">
            <v>0</v>
          </cell>
        </row>
        <row r="706">
          <cell r="A706">
            <v>0</v>
          </cell>
          <cell r="B706">
            <v>0</v>
          </cell>
          <cell r="C706">
            <v>0</v>
          </cell>
        </row>
        <row r="707">
          <cell r="A707">
            <v>0</v>
          </cell>
          <cell r="B707">
            <v>0</v>
          </cell>
          <cell r="C707">
            <v>0</v>
          </cell>
        </row>
        <row r="708">
          <cell r="A708">
            <v>0</v>
          </cell>
          <cell r="B708">
            <v>0</v>
          </cell>
          <cell r="C708">
            <v>0</v>
          </cell>
        </row>
        <row r="709">
          <cell r="A709">
            <v>0</v>
          </cell>
          <cell r="B709">
            <v>0</v>
          </cell>
          <cell r="C709">
            <v>0</v>
          </cell>
        </row>
        <row r="710">
          <cell r="A710">
            <v>0</v>
          </cell>
          <cell r="B710">
            <v>0</v>
          </cell>
          <cell r="C710">
            <v>0</v>
          </cell>
        </row>
        <row r="711">
          <cell r="A711">
            <v>0</v>
          </cell>
          <cell r="B711">
            <v>0</v>
          </cell>
          <cell r="C711">
            <v>0</v>
          </cell>
        </row>
        <row r="712">
          <cell r="A712">
            <v>0</v>
          </cell>
          <cell r="B712">
            <v>0</v>
          </cell>
          <cell r="C712">
            <v>0</v>
          </cell>
        </row>
        <row r="713">
          <cell r="A713">
            <v>0</v>
          </cell>
          <cell r="B713">
            <v>0</v>
          </cell>
          <cell r="C713">
            <v>0</v>
          </cell>
        </row>
        <row r="714">
          <cell r="A714">
            <v>0</v>
          </cell>
          <cell r="B714">
            <v>0</v>
          </cell>
          <cell r="C714">
            <v>0</v>
          </cell>
        </row>
        <row r="715">
          <cell r="A715">
            <v>0</v>
          </cell>
          <cell r="B715">
            <v>0</v>
          </cell>
          <cell r="C715">
            <v>0</v>
          </cell>
        </row>
        <row r="716">
          <cell r="A716">
            <v>0</v>
          </cell>
          <cell r="B716">
            <v>0</v>
          </cell>
          <cell r="C716">
            <v>0</v>
          </cell>
        </row>
        <row r="717">
          <cell r="A717">
            <v>0</v>
          </cell>
          <cell r="B717">
            <v>0</v>
          </cell>
          <cell r="C717">
            <v>0</v>
          </cell>
        </row>
        <row r="718">
          <cell r="A718">
            <v>0</v>
          </cell>
          <cell r="B718">
            <v>0</v>
          </cell>
          <cell r="C718">
            <v>0</v>
          </cell>
        </row>
        <row r="719">
          <cell r="A719">
            <v>0</v>
          </cell>
          <cell r="B719">
            <v>0</v>
          </cell>
          <cell r="C719">
            <v>0</v>
          </cell>
        </row>
        <row r="720">
          <cell r="A720">
            <v>0</v>
          </cell>
          <cell r="B720">
            <v>0</v>
          </cell>
          <cell r="C720">
            <v>0</v>
          </cell>
        </row>
        <row r="721">
          <cell r="A721">
            <v>0</v>
          </cell>
          <cell r="B721">
            <v>0</v>
          </cell>
          <cell r="C721">
            <v>0</v>
          </cell>
        </row>
        <row r="722">
          <cell r="A722">
            <v>0</v>
          </cell>
          <cell r="B722">
            <v>0</v>
          </cell>
          <cell r="C722">
            <v>0</v>
          </cell>
        </row>
        <row r="723">
          <cell r="A723">
            <v>0</v>
          </cell>
          <cell r="B723">
            <v>0</v>
          </cell>
          <cell r="C723">
            <v>0</v>
          </cell>
        </row>
        <row r="724">
          <cell r="A724">
            <v>0</v>
          </cell>
          <cell r="B724">
            <v>0</v>
          </cell>
          <cell r="C724">
            <v>0</v>
          </cell>
        </row>
        <row r="725">
          <cell r="A725">
            <v>0</v>
          </cell>
          <cell r="B725">
            <v>0</v>
          </cell>
          <cell r="C725">
            <v>0</v>
          </cell>
        </row>
        <row r="726">
          <cell r="A726">
            <v>0</v>
          </cell>
          <cell r="B726">
            <v>0</v>
          </cell>
          <cell r="C726">
            <v>0</v>
          </cell>
        </row>
        <row r="727">
          <cell r="A727">
            <v>0</v>
          </cell>
          <cell r="B727">
            <v>0</v>
          </cell>
          <cell r="C727">
            <v>0</v>
          </cell>
        </row>
        <row r="728">
          <cell r="A728">
            <v>0</v>
          </cell>
          <cell r="B728">
            <v>0</v>
          </cell>
          <cell r="C728">
            <v>0</v>
          </cell>
        </row>
        <row r="729">
          <cell r="A729">
            <v>0</v>
          </cell>
          <cell r="B729">
            <v>0</v>
          </cell>
          <cell r="C729">
            <v>0</v>
          </cell>
        </row>
        <row r="730">
          <cell r="A730">
            <v>0</v>
          </cell>
          <cell r="B730">
            <v>0</v>
          </cell>
          <cell r="C730">
            <v>0</v>
          </cell>
        </row>
        <row r="731">
          <cell r="A731">
            <v>0</v>
          </cell>
          <cell r="B731">
            <v>0</v>
          </cell>
          <cell r="C731">
            <v>0</v>
          </cell>
        </row>
        <row r="732">
          <cell r="A732">
            <v>0</v>
          </cell>
          <cell r="B732">
            <v>0</v>
          </cell>
          <cell r="C732">
            <v>0</v>
          </cell>
        </row>
        <row r="733">
          <cell r="A733">
            <v>0</v>
          </cell>
          <cell r="B733">
            <v>0</v>
          </cell>
          <cell r="C733">
            <v>0</v>
          </cell>
        </row>
        <row r="734">
          <cell r="A734">
            <v>0</v>
          </cell>
          <cell r="B734">
            <v>0</v>
          </cell>
          <cell r="C734">
            <v>0</v>
          </cell>
        </row>
        <row r="735">
          <cell r="A735">
            <v>0</v>
          </cell>
          <cell r="B735">
            <v>0</v>
          </cell>
          <cell r="C735">
            <v>0</v>
          </cell>
        </row>
        <row r="736">
          <cell r="A736">
            <v>0</v>
          </cell>
          <cell r="B736">
            <v>0</v>
          </cell>
          <cell r="C736">
            <v>0</v>
          </cell>
        </row>
        <row r="737">
          <cell r="A737">
            <v>0</v>
          </cell>
          <cell r="B737">
            <v>0</v>
          </cell>
          <cell r="C737">
            <v>0</v>
          </cell>
        </row>
        <row r="738">
          <cell r="A738">
            <v>0</v>
          </cell>
          <cell r="B738">
            <v>0</v>
          </cell>
          <cell r="C738">
            <v>0</v>
          </cell>
        </row>
        <row r="739">
          <cell r="A739">
            <v>0</v>
          </cell>
          <cell r="B739">
            <v>0</v>
          </cell>
          <cell r="C739">
            <v>0</v>
          </cell>
        </row>
        <row r="740">
          <cell r="A740">
            <v>0</v>
          </cell>
          <cell r="B740">
            <v>0</v>
          </cell>
          <cell r="C740">
            <v>0</v>
          </cell>
        </row>
        <row r="741">
          <cell r="A741">
            <v>0</v>
          </cell>
          <cell r="B741">
            <v>0</v>
          </cell>
          <cell r="C741">
            <v>0</v>
          </cell>
        </row>
        <row r="742">
          <cell r="A742">
            <v>0</v>
          </cell>
          <cell r="B742">
            <v>0</v>
          </cell>
          <cell r="C742">
            <v>0</v>
          </cell>
        </row>
        <row r="743">
          <cell r="A743">
            <v>0</v>
          </cell>
          <cell r="B743">
            <v>0</v>
          </cell>
          <cell r="C743">
            <v>0</v>
          </cell>
        </row>
        <row r="744">
          <cell r="A744">
            <v>0</v>
          </cell>
          <cell r="B744">
            <v>0</v>
          </cell>
          <cell r="C744">
            <v>0</v>
          </cell>
        </row>
        <row r="745">
          <cell r="A745">
            <v>0</v>
          </cell>
          <cell r="B745">
            <v>0</v>
          </cell>
          <cell r="C745">
            <v>0</v>
          </cell>
        </row>
        <row r="746">
          <cell r="A746">
            <v>0</v>
          </cell>
          <cell r="B746">
            <v>0</v>
          </cell>
          <cell r="C746">
            <v>0</v>
          </cell>
        </row>
        <row r="747">
          <cell r="A747">
            <v>0</v>
          </cell>
          <cell r="B747">
            <v>0</v>
          </cell>
          <cell r="C747">
            <v>0</v>
          </cell>
        </row>
        <row r="748">
          <cell r="A748">
            <v>0</v>
          </cell>
          <cell r="B748">
            <v>0</v>
          </cell>
          <cell r="C748">
            <v>0</v>
          </cell>
        </row>
        <row r="749">
          <cell r="A749">
            <v>0</v>
          </cell>
          <cell r="B749">
            <v>0</v>
          </cell>
          <cell r="C749">
            <v>0</v>
          </cell>
        </row>
        <row r="750">
          <cell r="A750">
            <v>0</v>
          </cell>
          <cell r="B750">
            <v>0</v>
          </cell>
          <cell r="C750">
            <v>0</v>
          </cell>
        </row>
        <row r="751">
          <cell r="A751">
            <v>0</v>
          </cell>
          <cell r="B751">
            <v>0</v>
          </cell>
          <cell r="C751">
            <v>0</v>
          </cell>
        </row>
        <row r="752">
          <cell r="A752">
            <v>0</v>
          </cell>
          <cell r="B752">
            <v>0</v>
          </cell>
          <cell r="C752">
            <v>0</v>
          </cell>
        </row>
        <row r="753">
          <cell r="A753">
            <v>0</v>
          </cell>
          <cell r="B753">
            <v>0</v>
          </cell>
          <cell r="C753">
            <v>0</v>
          </cell>
        </row>
        <row r="754">
          <cell r="A754">
            <v>0</v>
          </cell>
          <cell r="B754">
            <v>0</v>
          </cell>
          <cell r="C754">
            <v>0</v>
          </cell>
        </row>
        <row r="755">
          <cell r="A755">
            <v>0</v>
          </cell>
          <cell r="B755">
            <v>0</v>
          </cell>
          <cell r="C755">
            <v>0</v>
          </cell>
        </row>
        <row r="756">
          <cell r="A756">
            <v>0</v>
          </cell>
          <cell r="B756">
            <v>0</v>
          </cell>
          <cell r="C756">
            <v>0</v>
          </cell>
        </row>
        <row r="757">
          <cell r="A757">
            <v>0</v>
          </cell>
          <cell r="B757">
            <v>0</v>
          </cell>
          <cell r="C757">
            <v>0</v>
          </cell>
        </row>
        <row r="758">
          <cell r="A758">
            <v>0</v>
          </cell>
          <cell r="B758">
            <v>0</v>
          </cell>
          <cell r="C758">
            <v>0</v>
          </cell>
        </row>
        <row r="759">
          <cell r="A759">
            <v>0</v>
          </cell>
          <cell r="B759">
            <v>0</v>
          </cell>
          <cell r="C759">
            <v>0</v>
          </cell>
        </row>
        <row r="760">
          <cell r="A760">
            <v>0</v>
          </cell>
          <cell r="B760">
            <v>0</v>
          </cell>
          <cell r="C760">
            <v>0</v>
          </cell>
        </row>
        <row r="761">
          <cell r="A761">
            <v>0</v>
          </cell>
          <cell r="B761">
            <v>0</v>
          </cell>
          <cell r="C761">
            <v>0</v>
          </cell>
        </row>
        <row r="762">
          <cell r="A762">
            <v>0</v>
          </cell>
          <cell r="B762">
            <v>0</v>
          </cell>
          <cell r="C762">
            <v>0</v>
          </cell>
        </row>
        <row r="763">
          <cell r="A763">
            <v>0</v>
          </cell>
          <cell r="B763">
            <v>0</v>
          </cell>
          <cell r="C763">
            <v>0</v>
          </cell>
        </row>
        <row r="764">
          <cell r="A764">
            <v>0</v>
          </cell>
          <cell r="B764">
            <v>0</v>
          </cell>
          <cell r="C764">
            <v>0</v>
          </cell>
        </row>
        <row r="765">
          <cell r="A765">
            <v>0</v>
          </cell>
          <cell r="B765">
            <v>0</v>
          </cell>
          <cell r="C765">
            <v>0</v>
          </cell>
        </row>
        <row r="766">
          <cell r="A766">
            <v>0</v>
          </cell>
          <cell r="B766">
            <v>0</v>
          </cell>
          <cell r="C766">
            <v>0</v>
          </cell>
        </row>
        <row r="767">
          <cell r="A767">
            <v>0</v>
          </cell>
          <cell r="B767">
            <v>0</v>
          </cell>
          <cell r="C767">
            <v>0</v>
          </cell>
        </row>
        <row r="768">
          <cell r="A768">
            <v>0</v>
          </cell>
          <cell r="B768">
            <v>0</v>
          </cell>
          <cell r="C768">
            <v>0</v>
          </cell>
        </row>
        <row r="769">
          <cell r="A769">
            <v>0</v>
          </cell>
          <cell r="B769">
            <v>0</v>
          </cell>
          <cell r="C769">
            <v>0</v>
          </cell>
        </row>
        <row r="770">
          <cell r="A770">
            <v>0</v>
          </cell>
          <cell r="B770">
            <v>0</v>
          </cell>
          <cell r="C770">
            <v>0</v>
          </cell>
        </row>
        <row r="771">
          <cell r="A771">
            <v>0</v>
          </cell>
          <cell r="B771">
            <v>0</v>
          </cell>
          <cell r="C771">
            <v>0</v>
          </cell>
        </row>
        <row r="772">
          <cell r="A772">
            <v>0</v>
          </cell>
          <cell r="B772">
            <v>0</v>
          </cell>
          <cell r="C772">
            <v>0</v>
          </cell>
        </row>
        <row r="773">
          <cell r="A773">
            <v>0</v>
          </cell>
          <cell r="B773">
            <v>0</v>
          </cell>
          <cell r="C773">
            <v>0</v>
          </cell>
        </row>
        <row r="774">
          <cell r="A774">
            <v>0</v>
          </cell>
          <cell r="B774">
            <v>0</v>
          </cell>
          <cell r="C774">
            <v>0</v>
          </cell>
        </row>
        <row r="775">
          <cell r="A775">
            <v>0</v>
          </cell>
          <cell r="B775">
            <v>0</v>
          </cell>
          <cell r="C775">
            <v>0</v>
          </cell>
        </row>
        <row r="776">
          <cell r="A776">
            <v>0</v>
          </cell>
          <cell r="B776">
            <v>0</v>
          </cell>
          <cell r="C776">
            <v>0</v>
          </cell>
        </row>
        <row r="777">
          <cell r="A777">
            <v>0</v>
          </cell>
          <cell r="B777">
            <v>0</v>
          </cell>
          <cell r="C777">
            <v>0</v>
          </cell>
        </row>
        <row r="778">
          <cell r="A778">
            <v>0</v>
          </cell>
          <cell r="B778">
            <v>0</v>
          </cell>
          <cell r="C778">
            <v>0</v>
          </cell>
        </row>
        <row r="779">
          <cell r="A779">
            <v>0</v>
          </cell>
          <cell r="B779">
            <v>0</v>
          </cell>
          <cell r="C779">
            <v>0</v>
          </cell>
        </row>
        <row r="780">
          <cell r="A780">
            <v>0</v>
          </cell>
          <cell r="B780">
            <v>0</v>
          </cell>
          <cell r="C780">
            <v>0</v>
          </cell>
        </row>
        <row r="781">
          <cell r="A781">
            <v>0</v>
          </cell>
          <cell r="B781">
            <v>0</v>
          </cell>
          <cell r="C781">
            <v>0</v>
          </cell>
        </row>
        <row r="782">
          <cell r="A782">
            <v>0</v>
          </cell>
          <cell r="B782">
            <v>0</v>
          </cell>
          <cell r="C782">
            <v>0</v>
          </cell>
        </row>
        <row r="783">
          <cell r="A783">
            <v>0</v>
          </cell>
          <cell r="B783">
            <v>0</v>
          </cell>
          <cell r="C783">
            <v>0</v>
          </cell>
        </row>
        <row r="784">
          <cell r="A784">
            <v>0</v>
          </cell>
          <cell r="B784">
            <v>0</v>
          </cell>
          <cell r="C784">
            <v>0</v>
          </cell>
        </row>
        <row r="785">
          <cell r="A785">
            <v>0</v>
          </cell>
          <cell r="B785">
            <v>0</v>
          </cell>
          <cell r="C785">
            <v>0</v>
          </cell>
        </row>
        <row r="786">
          <cell r="A786">
            <v>0</v>
          </cell>
          <cell r="B786">
            <v>0</v>
          </cell>
          <cell r="C786">
            <v>0</v>
          </cell>
        </row>
        <row r="787">
          <cell r="A787">
            <v>0</v>
          </cell>
          <cell r="B787">
            <v>0</v>
          </cell>
          <cell r="C787">
            <v>0</v>
          </cell>
        </row>
        <row r="788">
          <cell r="A788">
            <v>0</v>
          </cell>
          <cell r="B788">
            <v>0</v>
          </cell>
          <cell r="C788">
            <v>0</v>
          </cell>
        </row>
        <row r="789">
          <cell r="A789">
            <v>0</v>
          </cell>
          <cell r="B789">
            <v>0</v>
          </cell>
          <cell r="C789">
            <v>0</v>
          </cell>
        </row>
        <row r="790">
          <cell r="A790">
            <v>0</v>
          </cell>
          <cell r="B790">
            <v>0</v>
          </cell>
          <cell r="C790">
            <v>0</v>
          </cell>
        </row>
        <row r="791">
          <cell r="A791">
            <v>0</v>
          </cell>
          <cell r="B791">
            <v>0</v>
          </cell>
          <cell r="C791">
            <v>0</v>
          </cell>
        </row>
        <row r="792">
          <cell r="A792">
            <v>0</v>
          </cell>
          <cell r="B792">
            <v>0</v>
          </cell>
          <cell r="C792">
            <v>0</v>
          </cell>
        </row>
        <row r="793">
          <cell r="A793">
            <v>0</v>
          </cell>
          <cell r="B793">
            <v>0</v>
          </cell>
          <cell r="C793">
            <v>0</v>
          </cell>
        </row>
        <row r="794">
          <cell r="A794">
            <v>0</v>
          </cell>
          <cell r="B794">
            <v>0</v>
          </cell>
          <cell r="C794">
            <v>0</v>
          </cell>
        </row>
        <row r="795">
          <cell r="A795">
            <v>0</v>
          </cell>
          <cell r="B795">
            <v>0</v>
          </cell>
          <cell r="C795">
            <v>0</v>
          </cell>
        </row>
        <row r="796">
          <cell r="A796">
            <v>0</v>
          </cell>
          <cell r="B796">
            <v>0</v>
          </cell>
          <cell r="C796">
            <v>0</v>
          </cell>
        </row>
        <row r="797">
          <cell r="A797">
            <v>0</v>
          </cell>
          <cell r="B797">
            <v>0</v>
          </cell>
          <cell r="C797">
            <v>0</v>
          </cell>
        </row>
        <row r="798">
          <cell r="A798">
            <v>0</v>
          </cell>
          <cell r="B798">
            <v>0</v>
          </cell>
          <cell r="C798">
            <v>0</v>
          </cell>
        </row>
        <row r="799">
          <cell r="A799">
            <v>0</v>
          </cell>
          <cell r="B799">
            <v>0</v>
          </cell>
          <cell r="C799">
            <v>0</v>
          </cell>
        </row>
        <row r="800">
          <cell r="A800">
            <v>0</v>
          </cell>
          <cell r="B800">
            <v>0</v>
          </cell>
          <cell r="C800">
            <v>0</v>
          </cell>
        </row>
        <row r="801">
          <cell r="A801">
            <v>0</v>
          </cell>
          <cell r="B801">
            <v>0</v>
          </cell>
          <cell r="C801">
            <v>0</v>
          </cell>
        </row>
        <row r="802">
          <cell r="A802">
            <v>0</v>
          </cell>
          <cell r="B802">
            <v>0</v>
          </cell>
          <cell r="C802">
            <v>0</v>
          </cell>
        </row>
        <row r="803">
          <cell r="A803">
            <v>0</v>
          </cell>
          <cell r="B803">
            <v>0</v>
          </cell>
          <cell r="C803">
            <v>0</v>
          </cell>
        </row>
        <row r="804">
          <cell r="A804">
            <v>0</v>
          </cell>
          <cell r="B804">
            <v>0</v>
          </cell>
          <cell r="C804">
            <v>0</v>
          </cell>
        </row>
        <row r="805">
          <cell r="A805">
            <v>0</v>
          </cell>
          <cell r="B805">
            <v>0</v>
          </cell>
          <cell r="C805">
            <v>0</v>
          </cell>
        </row>
        <row r="806">
          <cell r="A806">
            <v>0</v>
          </cell>
          <cell r="B806">
            <v>0</v>
          </cell>
          <cell r="C806">
            <v>0</v>
          </cell>
        </row>
        <row r="807">
          <cell r="A807">
            <v>0</v>
          </cell>
          <cell r="B807">
            <v>0</v>
          </cell>
          <cell r="C807">
            <v>0</v>
          </cell>
        </row>
        <row r="808">
          <cell r="A808">
            <v>0</v>
          </cell>
          <cell r="B808">
            <v>0</v>
          </cell>
          <cell r="C808">
            <v>0</v>
          </cell>
        </row>
        <row r="809">
          <cell r="A809">
            <v>0</v>
          </cell>
          <cell r="B809">
            <v>0</v>
          </cell>
          <cell r="C809">
            <v>0</v>
          </cell>
        </row>
        <row r="810">
          <cell r="A810">
            <v>0</v>
          </cell>
          <cell r="B810">
            <v>0</v>
          </cell>
          <cell r="C810">
            <v>0</v>
          </cell>
        </row>
        <row r="811">
          <cell r="A811">
            <v>0</v>
          </cell>
          <cell r="B811">
            <v>0</v>
          </cell>
          <cell r="C811">
            <v>0</v>
          </cell>
        </row>
        <row r="812">
          <cell r="A812">
            <v>0</v>
          </cell>
          <cell r="B812">
            <v>0</v>
          </cell>
          <cell r="C812">
            <v>0</v>
          </cell>
        </row>
        <row r="813">
          <cell r="A813">
            <v>0</v>
          </cell>
          <cell r="B813">
            <v>0</v>
          </cell>
          <cell r="C813">
            <v>0</v>
          </cell>
        </row>
        <row r="814">
          <cell r="A814">
            <v>0</v>
          </cell>
          <cell r="B814">
            <v>0</v>
          </cell>
          <cell r="C814">
            <v>0</v>
          </cell>
        </row>
        <row r="815">
          <cell r="A815">
            <v>0</v>
          </cell>
          <cell r="B815">
            <v>0</v>
          </cell>
          <cell r="C815">
            <v>0</v>
          </cell>
        </row>
        <row r="816">
          <cell r="A816">
            <v>0</v>
          </cell>
          <cell r="B816">
            <v>0</v>
          </cell>
          <cell r="C816">
            <v>0</v>
          </cell>
        </row>
        <row r="817">
          <cell r="A817">
            <v>0</v>
          </cell>
          <cell r="B817">
            <v>0</v>
          </cell>
          <cell r="C817">
            <v>0</v>
          </cell>
        </row>
        <row r="818">
          <cell r="A818">
            <v>0</v>
          </cell>
          <cell r="B818">
            <v>0</v>
          </cell>
          <cell r="C818">
            <v>0</v>
          </cell>
        </row>
        <row r="819">
          <cell r="A819">
            <v>0</v>
          </cell>
          <cell r="B819">
            <v>0</v>
          </cell>
          <cell r="C819">
            <v>0</v>
          </cell>
        </row>
        <row r="820">
          <cell r="A820">
            <v>0</v>
          </cell>
          <cell r="B820">
            <v>0</v>
          </cell>
          <cell r="C820">
            <v>0</v>
          </cell>
        </row>
        <row r="821">
          <cell r="A821">
            <v>0</v>
          </cell>
          <cell r="B821">
            <v>0</v>
          </cell>
          <cell r="C821">
            <v>0</v>
          </cell>
        </row>
        <row r="822">
          <cell r="A822">
            <v>0</v>
          </cell>
          <cell r="B822">
            <v>0</v>
          </cell>
          <cell r="C822">
            <v>0</v>
          </cell>
        </row>
        <row r="823">
          <cell r="A823">
            <v>0</v>
          </cell>
          <cell r="B823">
            <v>0</v>
          </cell>
          <cell r="C823">
            <v>0</v>
          </cell>
        </row>
        <row r="824">
          <cell r="A824">
            <v>0</v>
          </cell>
          <cell r="B824">
            <v>0</v>
          </cell>
          <cell r="C824">
            <v>0</v>
          </cell>
        </row>
        <row r="825">
          <cell r="A825">
            <v>0</v>
          </cell>
          <cell r="B825">
            <v>0</v>
          </cell>
          <cell r="C825">
            <v>0</v>
          </cell>
        </row>
        <row r="826">
          <cell r="A826">
            <v>0</v>
          </cell>
          <cell r="B826">
            <v>0</v>
          </cell>
          <cell r="C826">
            <v>0</v>
          </cell>
        </row>
        <row r="827">
          <cell r="A827">
            <v>0</v>
          </cell>
          <cell r="B827">
            <v>0</v>
          </cell>
          <cell r="C827">
            <v>0</v>
          </cell>
        </row>
        <row r="828">
          <cell r="A828">
            <v>0</v>
          </cell>
          <cell r="B828">
            <v>0</v>
          </cell>
          <cell r="C828">
            <v>0</v>
          </cell>
        </row>
        <row r="829">
          <cell r="A829">
            <v>0</v>
          </cell>
          <cell r="B829">
            <v>0</v>
          </cell>
          <cell r="C829">
            <v>0</v>
          </cell>
        </row>
        <row r="830">
          <cell r="A830">
            <v>0</v>
          </cell>
          <cell r="B830">
            <v>0</v>
          </cell>
          <cell r="C830">
            <v>0</v>
          </cell>
        </row>
        <row r="831">
          <cell r="A831">
            <v>0</v>
          </cell>
          <cell r="B831">
            <v>0</v>
          </cell>
          <cell r="C831">
            <v>0</v>
          </cell>
        </row>
        <row r="832">
          <cell r="A832">
            <v>0</v>
          </cell>
          <cell r="B832">
            <v>0</v>
          </cell>
          <cell r="C832">
            <v>0</v>
          </cell>
        </row>
        <row r="833">
          <cell r="A833">
            <v>0</v>
          </cell>
          <cell r="B833">
            <v>0</v>
          </cell>
          <cell r="C833">
            <v>0</v>
          </cell>
        </row>
        <row r="834">
          <cell r="A834">
            <v>0</v>
          </cell>
          <cell r="B834">
            <v>0</v>
          </cell>
          <cell r="C834">
            <v>0</v>
          </cell>
        </row>
        <row r="835">
          <cell r="A835">
            <v>0</v>
          </cell>
          <cell r="B835">
            <v>0</v>
          </cell>
          <cell r="C835">
            <v>0</v>
          </cell>
        </row>
        <row r="836">
          <cell r="A836">
            <v>0</v>
          </cell>
          <cell r="B836">
            <v>0</v>
          </cell>
          <cell r="C836">
            <v>0</v>
          </cell>
        </row>
        <row r="837">
          <cell r="A837">
            <v>0</v>
          </cell>
          <cell r="B837">
            <v>0</v>
          </cell>
          <cell r="C837">
            <v>0</v>
          </cell>
        </row>
        <row r="838">
          <cell r="A838">
            <v>0</v>
          </cell>
          <cell r="B838">
            <v>0</v>
          </cell>
          <cell r="C838">
            <v>0</v>
          </cell>
        </row>
        <row r="839">
          <cell r="A839">
            <v>0</v>
          </cell>
          <cell r="B839">
            <v>0</v>
          </cell>
          <cell r="C839">
            <v>0</v>
          </cell>
        </row>
        <row r="840">
          <cell r="A840">
            <v>0</v>
          </cell>
          <cell r="B840">
            <v>0</v>
          </cell>
          <cell r="C840">
            <v>0</v>
          </cell>
        </row>
        <row r="841">
          <cell r="A841">
            <v>0</v>
          </cell>
          <cell r="B841">
            <v>0</v>
          </cell>
          <cell r="C841">
            <v>0</v>
          </cell>
        </row>
        <row r="842">
          <cell r="A842">
            <v>0</v>
          </cell>
          <cell r="B842">
            <v>0</v>
          </cell>
          <cell r="C842">
            <v>0</v>
          </cell>
        </row>
        <row r="843">
          <cell r="A843">
            <v>0</v>
          </cell>
          <cell r="B843">
            <v>0</v>
          </cell>
          <cell r="C843">
            <v>0</v>
          </cell>
        </row>
        <row r="844">
          <cell r="A844">
            <v>0</v>
          </cell>
          <cell r="B844">
            <v>0</v>
          </cell>
          <cell r="C844">
            <v>0</v>
          </cell>
        </row>
        <row r="845">
          <cell r="A845">
            <v>0</v>
          </cell>
          <cell r="B845">
            <v>0</v>
          </cell>
          <cell r="C845">
            <v>0</v>
          </cell>
        </row>
        <row r="846">
          <cell r="A846">
            <v>0</v>
          </cell>
          <cell r="B846">
            <v>0</v>
          </cell>
          <cell r="C846">
            <v>0</v>
          </cell>
        </row>
        <row r="847">
          <cell r="A847">
            <v>0</v>
          </cell>
          <cell r="B847">
            <v>0</v>
          </cell>
          <cell r="C847">
            <v>0</v>
          </cell>
        </row>
        <row r="848">
          <cell r="A848">
            <v>0</v>
          </cell>
          <cell r="B848">
            <v>0</v>
          </cell>
          <cell r="C848">
            <v>0</v>
          </cell>
        </row>
        <row r="849">
          <cell r="A849">
            <v>0</v>
          </cell>
          <cell r="B849">
            <v>0</v>
          </cell>
          <cell r="C849">
            <v>0</v>
          </cell>
        </row>
        <row r="850">
          <cell r="A850">
            <v>0</v>
          </cell>
          <cell r="B850">
            <v>0</v>
          </cell>
          <cell r="C850">
            <v>0</v>
          </cell>
        </row>
        <row r="851">
          <cell r="A851">
            <v>0</v>
          </cell>
          <cell r="B851">
            <v>0</v>
          </cell>
          <cell r="C851">
            <v>0</v>
          </cell>
        </row>
        <row r="852">
          <cell r="A852">
            <v>0</v>
          </cell>
          <cell r="B852">
            <v>0</v>
          </cell>
          <cell r="C852">
            <v>0</v>
          </cell>
        </row>
        <row r="853">
          <cell r="A853">
            <v>0</v>
          </cell>
          <cell r="B853">
            <v>0</v>
          </cell>
          <cell r="C853">
            <v>0</v>
          </cell>
        </row>
        <row r="854">
          <cell r="A854">
            <v>0</v>
          </cell>
          <cell r="B854">
            <v>0</v>
          </cell>
          <cell r="C854">
            <v>0</v>
          </cell>
        </row>
        <row r="855">
          <cell r="A855">
            <v>0</v>
          </cell>
          <cell r="B855">
            <v>0</v>
          </cell>
          <cell r="C855">
            <v>0</v>
          </cell>
        </row>
        <row r="856">
          <cell r="A856">
            <v>0</v>
          </cell>
          <cell r="B856">
            <v>0</v>
          </cell>
          <cell r="C856">
            <v>0</v>
          </cell>
        </row>
        <row r="857">
          <cell r="A857">
            <v>0</v>
          </cell>
          <cell r="B857">
            <v>0</v>
          </cell>
          <cell r="C857">
            <v>0</v>
          </cell>
        </row>
        <row r="858">
          <cell r="A858">
            <v>0</v>
          </cell>
          <cell r="B858">
            <v>0</v>
          </cell>
          <cell r="C858">
            <v>0</v>
          </cell>
        </row>
        <row r="859">
          <cell r="A859">
            <v>0</v>
          </cell>
          <cell r="B859">
            <v>0</v>
          </cell>
          <cell r="C859">
            <v>0</v>
          </cell>
        </row>
        <row r="860">
          <cell r="A860">
            <v>0</v>
          </cell>
          <cell r="B860">
            <v>0</v>
          </cell>
          <cell r="C860">
            <v>0</v>
          </cell>
        </row>
        <row r="861">
          <cell r="A861">
            <v>0</v>
          </cell>
          <cell r="B861">
            <v>0</v>
          </cell>
          <cell r="C861">
            <v>0</v>
          </cell>
        </row>
        <row r="862">
          <cell r="A862">
            <v>0</v>
          </cell>
          <cell r="B862">
            <v>0</v>
          </cell>
          <cell r="C862">
            <v>0</v>
          </cell>
        </row>
        <row r="863">
          <cell r="A863">
            <v>0</v>
          </cell>
          <cell r="B863">
            <v>0</v>
          </cell>
          <cell r="C863">
            <v>0</v>
          </cell>
        </row>
        <row r="864">
          <cell r="A864">
            <v>0</v>
          </cell>
          <cell r="B864">
            <v>0</v>
          </cell>
          <cell r="C864">
            <v>0</v>
          </cell>
        </row>
        <row r="865">
          <cell r="A865">
            <v>0</v>
          </cell>
          <cell r="B865">
            <v>0</v>
          </cell>
          <cell r="C865">
            <v>0</v>
          </cell>
        </row>
        <row r="866">
          <cell r="A866">
            <v>0</v>
          </cell>
          <cell r="B866">
            <v>0</v>
          </cell>
          <cell r="C866">
            <v>0</v>
          </cell>
        </row>
        <row r="867">
          <cell r="A867">
            <v>0</v>
          </cell>
          <cell r="B867">
            <v>0</v>
          </cell>
          <cell r="C867">
            <v>0</v>
          </cell>
        </row>
        <row r="868">
          <cell r="A868">
            <v>0</v>
          </cell>
          <cell r="B868">
            <v>0</v>
          </cell>
          <cell r="C868">
            <v>0</v>
          </cell>
        </row>
        <row r="869">
          <cell r="A869">
            <v>0</v>
          </cell>
          <cell r="B869">
            <v>0</v>
          </cell>
          <cell r="C869">
            <v>0</v>
          </cell>
        </row>
        <row r="870">
          <cell r="A870">
            <v>0</v>
          </cell>
          <cell r="B870">
            <v>0</v>
          </cell>
          <cell r="C870">
            <v>0</v>
          </cell>
        </row>
        <row r="871">
          <cell r="A871">
            <v>0</v>
          </cell>
          <cell r="B871">
            <v>0</v>
          </cell>
          <cell r="C871">
            <v>0</v>
          </cell>
        </row>
        <row r="872">
          <cell r="A872">
            <v>0</v>
          </cell>
          <cell r="B872">
            <v>0</v>
          </cell>
          <cell r="C872">
            <v>0</v>
          </cell>
        </row>
        <row r="873">
          <cell r="A873">
            <v>0</v>
          </cell>
          <cell r="B873">
            <v>0</v>
          </cell>
          <cell r="C873">
            <v>0</v>
          </cell>
        </row>
        <row r="874">
          <cell r="A874">
            <v>0</v>
          </cell>
          <cell r="B874">
            <v>0</v>
          </cell>
          <cell r="C874">
            <v>0</v>
          </cell>
        </row>
        <row r="875">
          <cell r="A875">
            <v>0</v>
          </cell>
          <cell r="B875">
            <v>0</v>
          </cell>
          <cell r="C875">
            <v>0</v>
          </cell>
        </row>
        <row r="876">
          <cell r="A876">
            <v>0</v>
          </cell>
          <cell r="B876">
            <v>0</v>
          </cell>
          <cell r="C876">
            <v>0</v>
          </cell>
        </row>
        <row r="877">
          <cell r="A877">
            <v>0</v>
          </cell>
          <cell r="B877">
            <v>0</v>
          </cell>
          <cell r="C877">
            <v>0</v>
          </cell>
        </row>
        <row r="878">
          <cell r="A878">
            <v>0</v>
          </cell>
          <cell r="B878">
            <v>0</v>
          </cell>
          <cell r="C878">
            <v>0</v>
          </cell>
        </row>
        <row r="879">
          <cell r="A879">
            <v>0</v>
          </cell>
          <cell r="B879">
            <v>0</v>
          </cell>
          <cell r="C879">
            <v>0</v>
          </cell>
        </row>
        <row r="880">
          <cell r="A880">
            <v>0</v>
          </cell>
          <cell r="B880">
            <v>0</v>
          </cell>
          <cell r="C880">
            <v>0</v>
          </cell>
        </row>
        <row r="881">
          <cell r="A881">
            <v>0</v>
          </cell>
          <cell r="B881">
            <v>0</v>
          </cell>
          <cell r="C881">
            <v>0</v>
          </cell>
        </row>
        <row r="882">
          <cell r="A882">
            <v>0</v>
          </cell>
          <cell r="B882">
            <v>0</v>
          </cell>
          <cell r="C882">
            <v>0</v>
          </cell>
        </row>
        <row r="883">
          <cell r="A883">
            <v>0</v>
          </cell>
          <cell r="B883">
            <v>0</v>
          </cell>
          <cell r="C883">
            <v>0</v>
          </cell>
        </row>
        <row r="884">
          <cell r="A884">
            <v>0</v>
          </cell>
          <cell r="B884">
            <v>0</v>
          </cell>
          <cell r="C884">
            <v>0</v>
          </cell>
        </row>
        <row r="885">
          <cell r="A885">
            <v>0</v>
          </cell>
          <cell r="B885">
            <v>0</v>
          </cell>
          <cell r="C885">
            <v>0</v>
          </cell>
        </row>
        <row r="886">
          <cell r="A886">
            <v>0</v>
          </cell>
          <cell r="B886">
            <v>0</v>
          </cell>
          <cell r="C886">
            <v>0</v>
          </cell>
        </row>
        <row r="887">
          <cell r="A887">
            <v>0</v>
          </cell>
          <cell r="B887">
            <v>0</v>
          </cell>
          <cell r="C887">
            <v>0</v>
          </cell>
        </row>
        <row r="888">
          <cell r="A888">
            <v>0</v>
          </cell>
          <cell r="B888">
            <v>0</v>
          </cell>
          <cell r="C888">
            <v>0</v>
          </cell>
        </row>
        <row r="889">
          <cell r="A889">
            <v>0</v>
          </cell>
          <cell r="B889">
            <v>0</v>
          </cell>
          <cell r="C889">
            <v>0</v>
          </cell>
        </row>
        <row r="890">
          <cell r="A890">
            <v>0</v>
          </cell>
          <cell r="B890">
            <v>0</v>
          </cell>
          <cell r="C890">
            <v>0</v>
          </cell>
        </row>
        <row r="891">
          <cell r="A891">
            <v>0</v>
          </cell>
          <cell r="B891">
            <v>0</v>
          </cell>
          <cell r="C891">
            <v>0</v>
          </cell>
        </row>
        <row r="892">
          <cell r="A892">
            <v>0</v>
          </cell>
          <cell r="B892">
            <v>0</v>
          </cell>
          <cell r="C892">
            <v>0</v>
          </cell>
        </row>
        <row r="893">
          <cell r="A893">
            <v>0</v>
          </cell>
          <cell r="B893">
            <v>0</v>
          </cell>
          <cell r="C893">
            <v>0</v>
          </cell>
        </row>
        <row r="894">
          <cell r="A894">
            <v>0</v>
          </cell>
          <cell r="B894">
            <v>0</v>
          </cell>
          <cell r="C894">
            <v>0</v>
          </cell>
        </row>
        <row r="895">
          <cell r="A895">
            <v>0</v>
          </cell>
          <cell r="B895">
            <v>0</v>
          </cell>
          <cell r="C895">
            <v>0</v>
          </cell>
        </row>
        <row r="896">
          <cell r="A896">
            <v>0</v>
          </cell>
          <cell r="B896">
            <v>0</v>
          </cell>
          <cell r="C896">
            <v>0</v>
          </cell>
        </row>
        <row r="897">
          <cell r="A897">
            <v>0</v>
          </cell>
          <cell r="B897">
            <v>0</v>
          </cell>
          <cell r="C897">
            <v>0</v>
          </cell>
        </row>
        <row r="898">
          <cell r="A898">
            <v>0</v>
          </cell>
          <cell r="B898">
            <v>0</v>
          </cell>
          <cell r="C898">
            <v>0</v>
          </cell>
        </row>
        <row r="899">
          <cell r="A899">
            <v>0</v>
          </cell>
          <cell r="B899">
            <v>0</v>
          </cell>
          <cell r="C899">
            <v>0</v>
          </cell>
        </row>
        <row r="900">
          <cell r="A900">
            <v>0</v>
          </cell>
          <cell r="B900">
            <v>0</v>
          </cell>
          <cell r="C900">
            <v>0</v>
          </cell>
        </row>
        <row r="901">
          <cell r="A901">
            <v>0</v>
          </cell>
          <cell r="B901">
            <v>0</v>
          </cell>
          <cell r="C901">
            <v>0</v>
          </cell>
        </row>
        <row r="902">
          <cell r="A902">
            <v>0</v>
          </cell>
          <cell r="B902">
            <v>0</v>
          </cell>
          <cell r="C902">
            <v>0</v>
          </cell>
        </row>
        <row r="903">
          <cell r="A903">
            <v>0</v>
          </cell>
          <cell r="B903">
            <v>0</v>
          </cell>
          <cell r="C903">
            <v>0</v>
          </cell>
        </row>
        <row r="904">
          <cell r="A904">
            <v>0</v>
          </cell>
          <cell r="B904">
            <v>0</v>
          </cell>
          <cell r="C904">
            <v>0</v>
          </cell>
        </row>
        <row r="905">
          <cell r="A905">
            <v>0</v>
          </cell>
          <cell r="B905">
            <v>0</v>
          </cell>
          <cell r="C905">
            <v>0</v>
          </cell>
        </row>
        <row r="906">
          <cell r="A906">
            <v>0</v>
          </cell>
          <cell r="B906">
            <v>0</v>
          </cell>
          <cell r="C906">
            <v>0</v>
          </cell>
        </row>
        <row r="907">
          <cell r="A907">
            <v>0</v>
          </cell>
          <cell r="B907">
            <v>0</v>
          </cell>
          <cell r="C907">
            <v>0</v>
          </cell>
        </row>
        <row r="908">
          <cell r="A908">
            <v>0</v>
          </cell>
          <cell r="B908">
            <v>0</v>
          </cell>
          <cell r="C908">
            <v>0</v>
          </cell>
        </row>
        <row r="909">
          <cell r="A909">
            <v>0</v>
          </cell>
          <cell r="B909">
            <v>0</v>
          </cell>
          <cell r="C909">
            <v>0</v>
          </cell>
        </row>
        <row r="910">
          <cell r="A910">
            <v>0</v>
          </cell>
          <cell r="B910">
            <v>0</v>
          </cell>
          <cell r="C910">
            <v>0</v>
          </cell>
        </row>
        <row r="911">
          <cell r="A911">
            <v>0</v>
          </cell>
          <cell r="B911">
            <v>0</v>
          </cell>
          <cell r="C911">
            <v>0</v>
          </cell>
        </row>
        <row r="912">
          <cell r="A912">
            <v>0</v>
          </cell>
          <cell r="B912">
            <v>0</v>
          </cell>
          <cell r="C912">
            <v>0</v>
          </cell>
        </row>
        <row r="913">
          <cell r="A913">
            <v>0</v>
          </cell>
          <cell r="B913">
            <v>0</v>
          </cell>
          <cell r="C913">
            <v>0</v>
          </cell>
        </row>
        <row r="914">
          <cell r="A914">
            <v>0</v>
          </cell>
          <cell r="B914">
            <v>0</v>
          </cell>
          <cell r="C914">
            <v>0</v>
          </cell>
        </row>
        <row r="915">
          <cell r="A915">
            <v>0</v>
          </cell>
          <cell r="B915">
            <v>0</v>
          </cell>
          <cell r="C915">
            <v>0</v>
          </cell>
        </row>
        <row r="916">
          <cell r="A916">
            <v>0</v>
          </cell>
          <cell r="B916">
            <v>0</v>
          </cell>
          <cell r="C916">
            <v>0</v>
          </cell>
        </row>
        <row r="917">
          <cell r="A917">
            <v>0</v>
          </cell>
          <cell r="B917">
            <v>0</v>
          </cell>
          <cell r="C917">
            <v>0</v>
          </cell>
        </row>
        <row r="918">
          <cell r="A918">
            <v>0</v>
          </cell>
          <cell r="B918">
            <v>0</v>
          </cell>
          <cell r="C918">
            <v>0</v>
          </cell>
        </row>
        <row r="919">
          <cell r="A919">
            <v>0</v>
          </cell>
          <cell r="B919">
            <v>0</v>
          </cell>
          <cell r="C919">
            <v>0</v>
          </cell>
        </row>
        <row r="920">
          <cell r="A920">
            <v>0</v>
          </cell>
          <cell r="B920">
            <v>0</v>
          </cell>
          <cell r="C920">
            <v>0</v>
          </cell>
        </row>
        <row r="921">
          <cell r="A921">
            <v>0</v>
          </cell>
          <cell r="B921">
            <v>0</v>
          </cell>
          <cell r="C921">
            <v>0</v>
          </cell>
        </row>
        <row r="922">
          <cell r="A922">
            <v>0</v>
          </cell>
          <cell r="B922">
            <v>0</v>
          </cell>
          <cell r="C922">
            <v>0</v>
          </cell>
        </row>
        <row r="923">
          <cell r="A923">
            <v>0</v>
          </cell>
          <cell r="B923">
            <v>0</v>
          </cell>
          <cell r="C923">
            <v>0</v>
          </cell>
        </row>
        <row r="924">
          <cell r="A924">
            <v>0</v>
          </cell>
          <cell r="B924">
            <v>0</v>
          </cell>
          <cell r="C924">
            <v>0</v>
          </cell>
        </row>
        <row r="925">
          <cell r="A925">
            <v>0</v>
          </cell>
          <cell r="B925">
            <v>0</v>
          </cell>
          <cell r="C925">
            <v>0</v>
          </cell>
        </row>
        <row r="926">
          <cell r="A926">
            <v>0</v>
          </cell>
          <cell r="B926">
            <v>0</v>
          </cell>
          <cell r="C926">
            <v>0</v>
          </cell>
        </row>
        <row r="927">
          <cell r="A927">
            <v>0</v>
          </cell>
          <cell r="B927">
            <v>0</v>
          </cell>
          <cell r="C927">
            <v>0</v>
          </cell>
        </row>
        <row r="928">
          <cell r="A928">
            <v>0</v>
          </cell>
          <cell r="B928">
            <v>0</v>
          </cell>
          <cell r="C928">
            <v>0</v>
          </cell>
        </row>
        <row r="929">
          <cell r="A929">
            <v>0</v>
          </cell>
          <cell r="B929">
            <v>0</v>
          </cell>
          <cell r="C929">
            <v>0</v>
          </cell>
        </row>
        <row r="930">
          <cell r="A930">
            <v>0</v>
          </cell>
          <cell r="B930">
            <v>0</v>
          </cell>
          <cell r="C930">
            <v>0</v>
          </cell>
        </row>
        <row r="931">
          <cell r="A931">
            <v>0</v>
          </cell>
          <cell r="B931">
            <v>0</v>
          </cell>
          <cell r="C931">
            <v>0</v>
          </cell>
        </row>
        <row r="932">
          <cell r="A932">
            <v>0</v>
          </cell>
          <cell r="B932">
            <v>0</v>
          </cell>
          <cell r="C932">
            <v>0</v>
          </cell>
        </row>
        <row r="933">
          <cell r="A933">
            <v>0</v>
          </cell>
          <cell r="B933">
            <v>0</v>
          </cell>
          <cell r="C933">
            <v>0</v>
          </cell>
        </row>
        <row r="934">
          <cell r="A934">
            <v>0</v>
          </cell>
          <cell r="B934">
            <v>0</v>
          </cell>
          <cell r="C934">
            <v>0</v>
          </cell>
        </row>
        <row r="935">
          <cell r="A935">
            <v>0</v>
          </cell>
          <cell r="B935">
            <v>0</v>
          </cell>
          <cell r="C935">
            <v>0</v>
          </cell>
        </row>
        <row r="936">
          <cell r="A936">
            <v>0</v>
          </cell>
          <cell r="B936">
            <v>0</v>
          </cell>
          <cell r="C936">
            <v>0</v>
          </cell>
        </row>
        <row r="937">
          <cell r="A937">
            <v>0</v>
          </cell>
          <cell r="B937">
            <v>0</v>
          </cell>
          <cell r="C937">
            <v>0</v>
          </cell>
        </row>
        <row r="938">
          <cell r="A938">
            <v>0</v>
          </cell>
          <cell r="B938">
            <v>0</v>
          </cell>
          <cell r="C938">
            <v>0</v>
          </cell>
        </row>
        <row r="939">
          <cell r="A939">
            <v>0</v>
          </cell>
          <cell r="B939">
            <v>0</v>
          </cell>
          <cell r="C939">
            <v>0</v>
          </cell>
        </row>
        <row r="940">
          <cell r="A940">
            <v>0</v>
          </cell>
          <cell r="B940">
            <v>0</v>
          </cell>
          <cell r="C940">
            <v>0</v>
          </cell>
        </row>
        <row r="941">
          <cell r="A941">
            <v>0</v>
          </cell>
          <cell r="B941">
            <v>0</v>
          </cell>
          <cell r="C941">
            <v>0</v>
          </cell>
        </row>
        <row r="942">
          <cell r="A942">
            <v>0</v>
          </cell>
          <cell r="B942">
            <v>0</v>
          </cell>
          <cell r="C942">
            <v>0</v>
          </cell>
        </row>
        <row r="943">
          <cell r="A943">
            <v>0</v>
          </cell>
          <cell r="B943">
            <v>0</v>
          </cell>
          <cell r="C943">
            <v>0</v>
          </cell>
        </row>
        <row r="944">
          <cell r="A944">
            <v>0</v>
          </cell>
          <cell r="B944">
            <v>0</v>
          </cell>
          <cell r="C944">
            <v>0</v>
          </cell>
        </row>
        <row r="945">
          <cell r="A945">
            <v>0</v>
          </cell>
          <cell r="B945">
            <v>0</v>
          </cell>
          <cell r="C945">
            <v>0</v>
          </cell>
        </row>
        <row r="946">
          <cell r="A946">
            <v>0</v>
          </cell>
          <cell r="B946">
            <v>0</v>
          </cell>
          <cell r="C946">
            <v>0</v>
          </cell>
        </row>
        <row r="947">
          <cell r="A947">
            <v>0</v>
          </cell>
          <cell r="B947">
            <v>0</v>
          </cell>
          <cell r="C947">
            <v>0</v>
          </cell>
        </row>
        <row r="948">
          <cell r="A948">
            <v>0</v>
          </cell>
          <cell r="B948">
            <v>0</v>
          </cell>
          <cell r="C948">
            <v>0</v>
          </cell>
        </row>
        <row r="949">
          <cell r="A949">
            <v>0</v>
          </cell>
          <cell r="B949">
            <v>0</v>
          </cell>
          <cell r="C949">
            <v>0</v>
          </cell>
        </row>
        <row r="950">
          <cell r="A950">
            <v>0</v>
          </cell>
          <cell r="B950">
            <v>0</v>
          </cell>
          <cell r="C950">
            <v>0</v>
          </cell>
        </row>
        <row r="951">
          <cell r="A951">
            <v>0</v>
          </cell>
          <cell r="B951">
            <v>0</v>
          </cell>
          <cell r="C951">
            <v>0</v>
          </cell>
        </row>
        <row r="952">
          <cell r="A952">
            <v>0</v>
          </cell>
          <cell r="B952">
            <v>0</v>
          </cell>
          <cell r="C952">
            <v>0</v>
          </cell>
        </row>
        <row r="953">
          <cell r="A953">
            <v>0</v>
          </cell>
          <cell r="B953">
            <v>0</v>
          </cell>
          <cell r="C953">
            <v>0</v>
          </cell>
        </row>
        <row r="954">
          <cell r="A954">
            <v>0</v>
          </cell>
          <cell r="B954">
            <v>0</v>
          </cell>
          <cell r="C954">
            <v>0</v>
          </cell>
        </row>
        <row r="955">
          <cell r="A955">
            <v>0</v>
          </cell>
          <cell r="B955">
            <v>0</v>
          </cell>
          <cell r="C955">
            <v>0</v>
          </cell>
        </row>
        <row r="956">
          <cell r="A956">
            <v>0</v>
          </cell>
          <cell r="B956">
            <v>0</v>
          </cell>
          <cell r="C956">
            <v>0</v>
          </cell>
        </row>
        <row r="957">
          <cell r="A957">
            <v>0</v>
          </cell>
          <cell r="B957">
            <v>0</v>
          </cell>
          <cell r="C957">
            <v>0</v>
          </cell>
        </row>
        <row r="958">
          <cell r="A958">
            <v>0</v>
          </cell>
          <cell r="B958">
            <v>0</v>
          </cell>
          <cell r="C958">
            <v>0</v>
          </cell>
        </row>
        <row r="959">
          <cell r="A959">
            <v>0</v>
          </cell>
          <cell r="B959">
            <v>0</v>
          </cell>
          <cell r="C959">
            <v>0</v>
          </cell>
        </row>
        <row r="960">
          <cell r="A960">
            <v>0</v>
          </cell>
          <cell r="B960">
            <v>0</v>
          </cell>
          <cell r="C960">
            <v>0</v>
          </cell>
        </row>
        <row r="961">
          <cell r="A961">
            <v>0</v>
          </cell>
          <cell r="B961">
            <v>0</v>
          </cell>
          <cell r="C961">
            <v>0</v>
          </cell>
        </row>
        <row r="962">
          <cell r="A962">
            <v>0</v>
          </cell>
          <cell r="B962">
            <v>0</v>
          </cell>
          <cell r="C962">
            <v>0</v>
          </cell>
        </row>
        <row r="963">
          <cell r="A963">
            <v>0</v>
          </cell>
          <cell r="B963">
            <v>0</v>
          </cell>
          <cell r="C963">
            <v>0</v>
          </cell>
        </row>
        <row r="964">
          <cell r="A964">
            <v>0</v>
          </cell>
          <cell r="B964">
            <v>0</v>
          </cell>
          <cell r="C964">
            <v>0</v>
          </cell>
        </row>
        <row r="965">
          <cell r="A965">
            <v>0</v>
          </cell>
          <cell r="B965">
            <v>0</v>
          </cell>
          <cell r="C965">
            <v>0</v>
          </cell>
        </row>
        <row r="966">
          <cell r="A966">
            <v>0</v>
          </cell>
          <cell r="B966">
            <v>0</v>
          </cell>
          <cell r="C966">
            <v>0</v>
          </cell>
        </row>
        <row r="967">
          <cell r="A967">
            <v>0</v>
          </cell>
          <cell r="B967">
            <v>0</v>
          </cell>
          <cell r="C967">
            <v>0</v>
          </cell>
        </row>
        <row r="968">
          <cell r="A968">
            <v>0</v>
          </cell>
          <cell r="B968">
            <v>0</v>
          </cell>
          <cell r="C968">
            <v>0</v>
          </cell>
        </row>
        <row r="969">
          <cell r="A969">
            <v>0</v>
          </cell>
          <cell r="B969">
            <v>0</v>
          </cell>
          <cell r="C969">
            <v>0</v>
          </cell>
        </row>
        <row r="970">
          <cell r="A970">
            <v>0</v>
          </cell>
          <cell r="B970">
            <v>0</v>
          </cell>
          <cell r="C970">
            <v>0</v>
          </cell>
        </row>
        <row r="971">
          <cell r="A971">
            <v>0</v>
          </cell>
          <cell r="B971">
            <v>0</v>
          </cell>
          <cell r="C971">
            <v>0</v>
          </cell>
        </row>
        <row r="972">
          <cell r="A972">
            <v>0</v>
          </cell>
          <cell r="B972">
            <v>0</v>
          </cell>
          <cell r="C972">
            <v>0</v>
          </cell>
        </row>
        <row r="973">
          <cell r="A973">
            <v>0</v>
          </cell>
          <cell r="B973">
            <v>0</v>
          </cell>
          <cell r="C973">
            <v>0</v>
          </cell>
        </row>
        <row r="974">
          <cell r="A974">
            <v>0</v>
          </cell>
          <cell r="B974">
            <v>0</v>
          </cell>
          <cell r="C974">
            <v>0</v>
          </cell>
        </row>
        <row r="975">
          <cell r="A975">
            <v>0</v>
          </cell>
          <cell r="B975">
            <v>0</v>
          </cell>
          <cell r="C975">
            <v>0</v>
          </cell>
        </row>
        <row r="976">
          <cell r="A976">
            <v>0</v>
          </cell>
          <cell r="B976">
            <v>0</v>
          </cell>
          <cell r="C976">
            <v>0</v>
          </cell>
        </row>
        <row r="977">
          <cell r="A977">
            <v>0</v>
          </cell>
          <cell r="B977">
            <v>0</v>
          </cell>
          <cell r="C977">
            <v>0</v>
          </cell>
        </row>
        <row r="978">
          <cell r="A978">
            <v>0</v>
          </cell>
          <cell r="B978">
            <v>0</v>
          </cell>
          <cell r="C978">
            <v>0</v>
          </cell>
        </row>
        <row r="979">
          <cell r="A979">
            <v>0</v>
          </cell>
          <cell r="B979">
            <v>0</v>
          </cell>
          <cell r="C979">
            <v>0</v>
          </cell>
        </row>
        <row r="980">
          <cell r="A980">
            <v>0</v>
          </cell>
          <cell r="B980">
            <v>0</v>
          </cell>
          <cell r="C980">
            <v>0</v>
          </cell>
        </row>
        <row r="981">
          <cell r="A981">
            <v>0</v>
          </cell>
          <cell r="B981">
            <v>0</v>
          </cell>
          <cell r="C981">
            <v>0</v>
          </cell>
        </row>
        <row r="982">
          <cell r="A982">
            <v>0</v>
          </cell>
          <cell r="B982">
            <v>0</v>
          </cell>
          <cell r="C982">
            <v>0</v>
          </cell>
        </row>
        <row r="983">
          <cell r="A983">
            <v>0</v>
          </cell>
          <cell r="B983">
            <v>0</v>
          </cell>
          <cell r="C983">
            <v>0</v>
          </cell>
        </row>
        <row r="984">
          <cell r="A984">
            <v>0</v>
          </cell>
          <cell r="B984">
            <v>0</v>
          </cell>
          <cell r="C984">
            <v>0</v>
          </cell>
        </row>
        <row r="985">
          <cell r="A985">
            <v>0</v>
          </cell>
          <cell r="B985">
            <v>0</v>
          </cell>
          <cell r="C985">
            <v>0</v>
          </cell>
        </row>
        <row r="986">
          <cell r="A986">
            <v>0</v>
          </cell>
          <cell r="B986">
            <v>0</v>
          </cell>
          <cell r="C986">
            <v>0</v>
          </cell>
        </row>
        <row r="987">
          <cell r="A987">
            <v>0</v>
          </cell>
          <cell r="B987">
            <v>0</v>
          </cell>
          <cell r="C987">
            <v>0</v>
          </cell>
        </row>
        <row r="988">
          <cell r="A988">
            <v>0</v>
          </cell>
          <cell r="B988">
            <v>0</v>
          </cell>
          <cell r="C988">
            <v>0</v>
          </cell>
        </row>
        <row r="989">
          <cell r="A989">
            <v>0</v>
          </cell>
          <cell r="B989">
            <v>0</v>
          </cell>
          <cell r="C989">
            <v>0</v>
          </cell>
        </row>
        <row r="990">
          <cell r="A990">
            <v>0</v>
          </cell>
          <cell r="B990">
            <v>0</v>
          </cell>
          <cell r="C990">
            <v>0</v>
          </cell>
        </row>
        <row r="991">
          <cell r="A991">
            <v>0</v>
          </cell>
          <cell r="B991">
            <v>0</v>
          </cell>
          <cell r="C991">
            <v>0</v>
          </cell>
        </row>
        <row r="992">
          <cell r="A992">
            <v>0</v>
          </cell>
          <cell r="B992">
            <v>0</v>
          </cell>
          <cell r="C992">
            <v>0</v>
          </cell>
        </row>
        <row r="993">
          <cell r="A993">
            <v>0</v>
          </cell>
          <cell r="B993">
            <v>0</v>
          </cell>
          <cell r="C993">
            <v>0</v>
          </cell>
        </row>
        <row r="994">
          <cell r="A994">
            <v>0</v>
          </cell>
          <cell r="B994">
            <v>0</v>
          </cell>
          <cell r="C994">
            <v>0</v>
          </cell>
        </row>
        <row r="995">
          <cell r="A995">
            <v>0</v>
          </cell>
          <cell r="B995">
            <v>0</v>
          </cell>
          <cell r="C995">
            <v>0</v>
          </cell>
        </row>
        <row r="996">
          <cell r="A996">
            <v>0</v>
          </cell>
          <cell r="B996">
            <v>0</v>
          </cell>
          <cell r="C996">
            <v>0</v>
          </cell>
        </row>
        <row r="997">
          <cell r="A997">
            <v>0</v>
          </cell>
          <cell r="B997">
            <v>0</v>
          </cell>
          <cell r="C997">
            <v>0</v>
          </cell>
        </row>
        <row r="998">
          <cell r="A998">
            <v>0</v>
          </cell>
          <cell r="B998">
            <v>0</v>
          </cell>
          <cell r="C998">
            <v>0</v>
          </cell>
        </row>
        <row r="999">
          <cell r="A999">
            <v>0</v>
          </cell>
          <cell r="B999">
            <v>0</v>
          </cell>
          <cell r="C999">
            <v>0</v>
          </cell>
        </row>
        <row r="1000">
          <cell r="A1000">
            <v>0</v>
          </cell>
          <cell r="B1000">
            <v>0</v>
          </cell>
          <cell r="C1000">
            <v>0</v>
          </cell>
        </row>
        <row r="1001">
          <cell r="A1001">
            <v>0</v>
          </cell>
          <cell r="B1001">
            <v>0</v>
          </cell>
          <cell r="C1001">
            <v>0</v>
          </cell>
        </row>
        <row r="1002">
          <cell r="A1002">
            <v>0</v>
          </cell>
          <cell r="B1002">
            <v>0</v>
          </cell>
          <cell r="C1002">
            <v>0</v>
          </cell>
        </row>
        <row r="1003">
          <cell r="A1003">
            <v>0</v>
          </cell>
          <cell r="B1003">
            <v>0</v>
          </cell>
          <cell r="C1003">
            <v>0</v>
          </cell>
        </row>
        <row r="1004">
          <cell r="A1004">
            <v>0</v>
          </cell>
          <cell r="B1004">
            <v>0</v>
          </cell>
          <cell r="C1004">
            <v>0</v>
          </cell>
        </row>
        <row r="1005">
          <cell r="A1005">
            <v>0</v>
          </cell>
          <cell r="B1005">
            <v>0</v>
          </cell>
          <cell r="C1005">
            <v>0</v>
          </cell>
        </row>
        <row r="1006">
          <cell r="A1006">
            <v>0</v>
          </cell>
          <cell r="B1006">
            <v>0</v>
          </cell>
          <cell r="C1006">
            <v>0</v>
          </cell>
        </row>
        <row r="1007">
          <cell r="A1007">
            <v>0</v>
          </cell>
          <cell r="B1007">
            <v>0</v>
          </cell>
          <cell r="C1007">
            <v>0</v>
          </cell>
        </row>
        <row r="1008">
          <cell r="A1008">
            <v>0</v>
          </cell>
          <cell r="B1008">
            <v>0</v>
          </cell>
          <cell r="C1008">
            <v>0</v>
          </cell>
        </row>
        <row r="1009">
          <cell r="A1009">
            <v>0</v>
          </cell>
          <cell r="B1009">
            <v>0</v>
          </cell>
          <cell r="C1009">
            <v>0</v>
          </cell>
        </row>
        <row r="1010">
          <cell r="A1010">
            <v>0</v>
          </cell>
          <cell r="B1010">
            <v>0</v>
          </cell>
          <cell r="C1010">
            <v>0</v>
          </cell>
        </row>
        <row r="1011">
          <cell r="A1011">
            <v>0</v>
          </cell>
          <cell r="B1011">
            <v>0</v>
          </cell>
          <cell r="C1011">
            <v>0</v>
          </cell>
        </row>
        <row r="1012">
          <cell r="A1012">
            <v>0</v>
          </cell>
          <cell r="B1012">
            <v>0</v>
          </cell>
          <cell r="C1012">
            <v>0</v>
          </cell>
        </row>
        <row r="1013">
          <cell r="A1013">
            <v>0</v>
          </cell>
          <cell r="B1013">
            <v>0</v>
          </cell>
          <cell r="C1013">
            <v>0</v>
          </cell>
        </row>
        <row r="1014">
          <cell r="A1014">
            <v>0</v>
          </cell>
          <cell r="B1014">
            <v>0</v>
          </cell>
          <cell r="C1014">
            <v>0</v>
          </cell>
        </row>
        <row r="1015">
          <cell r="A1015">
            <v>0</v>
          </cell>
          <cell r="B1015">
            <v>0</v>
          </cell>
          <cell r="C1015">
            <v>0</v>
          </cell>
        </row>
        <row r="1016">
          <cell r="A1016">
            <v>0</v>
          </cell>
          <cell r="B1016">
            <v>0</v>
          </cell>
          <cell r="C1016">
            <v>0</v>
          </cell>
        </row>
        <row r="1017">
          <cell r="A1017">
            <v>0</v>
          </cell>
          <cell r="B1017">
            <v>0</v>
          </cell>
          <cell r="C1017">
            <v>0</v>
          </cell>
        </row>
        <row r="1018">
          <cell r="A1018">
            <v>0</v>
          </cell>
          <cell r="B1018">
            <v>0</v>
          </cell>
          <cell r="C1018">
            <v>0</v>
          </cell>
        </row>
        <row r="1019">
          <cell r="A1019">
            <v>0</v>
          </cell>
          <cell r="B1019">
            <v>0</v>
          </cell>
          <cell r="C1019">
            <v>0</v>
          </cell>
        </row>
        <row r="1020">
          <cell r="A1020">
            <v>0</v>
          </cell>
          <cell r="B1020">
            <v>0</v>
          </cell>
          <cell r="C1020">
            <v>0</v>
          </cell>
        </row>
        <row r="1021">
          <cell r="A1021">
            <v>0</v>
          </cell>
          <cell r="B1021">
            <v>0</v>
          </cell>
          <cell r="C1021">
            <v>0</v>
          </cell>
        </row>
        <row r="1022">
          <cell r="A1022">
            <v>0</v>
          </cell>
          <cell r="B1022">
            <v>0</v>
          </cell>
          <cell r="C1022">
            <v>0</v>
          </cell>
        </row>
        <row r="1023">
          <cell r="A1023">
            <v>0</v>
          </cell>
          <cell r="B1023">
            <v>0</v>
          </cell>
          <cell r="C1023">
            <v>0</v>
          </cell>
        </row>
        <row r="1024">
          <cell r="A1024">
            <v>0</v>
          </cell>
          <cell r="B1024">
            <v>0</v>
          </cell>
          <cell r="C1024">
            <v>0</v>
          </cell>
        </row>
        <row r="1025">
          <cell r="A1025">
            <v>0</v>
          </cell>
          <cell r="B1025">
            <v>0</v>
          </cell>
          <cell r="C1025">
            <v>0</v>
          </cell>
        </row>
        <row r="1026">
          <cell r="A1026">
            <v>0</v>
          </cell>
          <cell r="B1026">
            <v>0</v>
          </cell>
          <cell r="C1026">
            <v>0</v>
          </cell>
        </row>
        <row r="1027">
          <cell r="A1027">
            <v>0</v>
          </cell>
          <cell r="B1027">
            <v>0</v>
          </cell>
          <cell r="C1027">
            <v>0</v>
          </cell>
        </row>
        <row r="1028">
          <cell r="A1028">
            <v>0</v>
          </cell>
          <cell r="B1028">
            <v>0</v>
          </cell>
          <cell r="C1028">
            <v>0</v>
          </cell>
        </row>
        <row r="1029">
          <cell r="A1029">
            <v>0</v>
          </cell>
          <cell r="B1029">
            <v>0</v>
          </cell>
          <cell r="C1029">
            <v>0</v>
          </cell>
        </row>
        <row r="1030">
          <cell r="A1030">
            <v>0</v>
          </cell>
          <cell r="B1030">
            <v>0</v>
          </cell>
          <cell r="C1030">
            <v>0</v>
          </cell>
        </row>
        <row r="1031">
          <cell r="A1031">
            <v>0</v>
          </cell>
          <cell r="B1031">
            <v>0</v>
          </cell>
          <cell r="C1031">
            <v>0</v>
          </cell>
        </row>
        <row r="1032">
          <cell r="A1032">
            <v>0</v>
          </cell>
          <cell r="B1032">
            <v>0</v>
          </cell>
          <cell r="C1032">
            <v>0</v>
          </cell>
        </row>
        <row r="1033">
          <cell r="A1033">
            <v>0</v>
          </cell>
          <cell r="B1033">
            <v>0</v>
          </cell>
          <cell r="C1033">
            <v>0</v>
          </cell>
        </row>
        <row r="1034">
          <cell r="A1034">
            <v>0</v>
          </cell>
          <cell r="B1034">
            <v>0</v>
          </cell>
          <cell r="C1034">
            <v>0</v>
          </cell>
        </row>
        <row r="1035">
          <cell r="A1035">
            <v>0</v>
          </cell>
          <cell r="B1035">
            <v>0</v>
          </cell>
          <cell r="C1035">
            <v>0</v>
          </cell>
        </row>
        <row r="1036">
          <cell r="A1036">
            <v>0</v>
          </cell>
          <cell r="B1036">
            <v>0</v>
          </cell>
          <cell r="C1036">
            <v>0</v>
          </cell>
        </row>
      </sheetData>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Table"/>
      <sheetName val="SchTble- high needs &amp; AP setti "/>
      <sheetName val="Early Years Proforma"/>
      <sheetName val="Base Working"/>
      <sheetName val="Schools Block"/>
      <sheetName val="DSG Mar 15"/>
      <sheetName val="Schools Block workings"/>
      <sheetName val="HN Block"/>
      <sheetName val="CYP Budget Detail"/>
      <sheetName val="Detail PP"/>
      <sheetName val="Sch Summary 01 Mar 2015"/>
      <sheetName val="CYP Pivot"/>
      <sheetName val="HN &amp; EY Blocks"/>
      <sheetName val="PRUS"/>
      <sheetName val="Non Cont - Education"/>
      <sheetName val="Non Cont - Social Care"/>
      <sheetName val="2015-16 Delegated Budget Alloca"/>
      <sheetName val="Summary Totals"/>
      <sheetName val="De Delegation"/>
      <sheetName val="VI Form"/>
      <sheetName val="Licences"/>
    </sheetNames>
    <sheetDataSet>
      <sheetData sheetId="0"/>
      <sheetData sheetId="1"/>
      <sheetData sheetId="2"/>
      <sheetData sheetId="3">
        <row r="2">
          <cell r="I2"/>
        </row>
        <row r="3">
          <cell r="I3"/>
        </row>
        <row r="4">
          <cell r="I4"/>
        </row>
        <row r="5">
          <cell r="I5" t="str">
            <v>Pay &amp; Expenditure</v>
          </cell>
        </row>
        <row r="6">
          <cell r="I6">
            <v>2913970</v>
          </cell>
        </row>
        <row r="7">
          <cell r="I7">
            <v>7159011</v>
          </cell>
        </row>
        <row r="8">
          <cell r="I8">
            <v>1086405</v>
          </cell>
        </row>
        <row r="9">
          <cell r="I9">
            <v>-256513</v>
          </cell>
        </row>
        <row r="10">
          <cell r="I10">
            <v>1344072</v>
          </cell>
        </row>
        <row r="11">
          <cell r="I11">
            <v>1086153</v>
          </cell>
        </row>
        <row r="12">
          <cell r="I12">
            <v>183163</v>
          </cell>
        </row>
        <row r="13">
          <cell r="I13">
            <v>5945498</v>
          </cell>
        </row>
        <row r="14">
          <cell r="I14">
            <v>13095080</v>
          </cell>
        </row>
        <row r="15">
          <cell r="I15">
            <v>948850</v>
          </cell>
        </row>
        <row r="16">
          <cell r="I16">
            <v>1989219</v>
          </cell>
        </row>
        <row r="17">
          <cell r="I17">
            <v>6505223</v>
          </cell>
        </row>
        <row r="18">
          <cell r="I18">
            <v>-242821</v>
          </cell>
        </row>
        <row r="19">
          <cell r="I19">
            <v>1058564</v>
          </cell>
        </row>
        <row r="20">
          <cell r="I20">
            <v>2901287</v>
          </cell>
        </row>
        <row r="21">
          <cell r="I21">
            <v>503485</v>
          </cell>
        </row>
        <row r="22">
          <cell r="I22">
            <v>8724431</v>
          </cell>
        </row>
        <row r="23">
          <cell r="I23">
            <v>1629256</v>
          </cell>
        </row>
        <row r="24">
          <cell r="I24">
            <v>676669</v>
          </cell>
        </row>
        <row r="25">
          <cell r="I25">
            <v>181445</v>
          </cell>
        </row>
        <row r="26">
          <cell r="I26">
            <v>96640</v>
          </cell>
        </row>
        <row r="27">
          <cell r="I27">
            <v>1240971</v>
          </cell>
        </row>
        <row r="28">
          <cell r="I28">
            <v>2275036</v>
          </cell>
        </row>
        <row r="29">
          <cell r="I29">
            <v>504489</v>
          </cell>
        </row>
        <row r="30">
          <cell r="I30">
            <v>17488993</v>
          </cell>
        </row>
        <row r="31">
          <cell r="I31">
            <v>1316035</v>
          </cell>
        </row>
        <row r="32">
          <cell r="I32">
            <v>183835</v>
          </cell>
        </row>
        <row r="33">
          <cell r="I33">
            <v>40600</v>
          </cell>
        </row>
        <row r="34">
          <cell r="I34">
            <v>2690754</v>
          </cell>
        </row>
        <row r="35">
          <cell r="I35">
            <v>250813</v>
          </cell>
        </row>
        <row r="36">
          <cell r="I36">
            <v>2390695</v>
          </cell>
        </row>
        <row r="37">
          <cell r="I37">
            <v>249391</v>
          </cell>
        </row>
        <row r="38">
          <cell r="I38">
            <v>876766</v>
          </cell>
        </row>
        <row r="39">
          <cell r="I39">
            <v>815333</v>
          </cell>
        </row>
        <row r="40">
          <cell r="I40">
            <v>2657961</v>
          </cell>
        </row>
        <row r="41">
          <cell r="I41">
            <v>30055998</v>
          </cell>
        </row>
        <row r="42">
          <cell r="I42">
            <v>44521843</v>
          </cell>
        </row>
        <row r="43">
          <cell r="I43">
            <v>165088600</v>
          </cell>
        </row>
        <row r="44">
          <cell r="I44"/>
        </row>
        <row r="45">
          <cell r="I45"/>
        </row>
        <row r="46">
          <cell r="I46"/>
        </row>
        <row r="48">
          <cell r="I48"/>
        </row>
        <row r="213">
          <cell r="I213"/>
        </row>
        <row r="451">
          <cell r="I451"/>
        </row>
        <row r="452">
          <cell r="I452" t="str">
            <v>3.4.3</v>
          </cell>
        </row>
        <row r="453">
          <cell r="I453">
            <v>75724.308499999999</v>
          </cell>
        </row>
        <row r="454">
          <cell r="I454" t="str">
            <v>3.1.4</v>
          </cell>
        </row>
        <row r="455">
          <cell r="I455">
            <v>50461.3</v>
          </cell>
        </row>
        <row r="456">
          <cell r="I456"/>
        </row>
        <row r="457">
          <cell r="I457"/>
        </row>
        <row r="458">
          <cell r="I458"/>
        </row>
        <row r="459">
          <cell r="I459"/>
        </row>
        <row r="460">
          <cell r="I460"/>
        </row>
        <row r="461">
          <cell r="I461"/>
        </row>
        <row r="462">
          <cell r="I462"/>
        </row>
        <row r="463">
          <cell r="I463" t="str">
            <v>3.5.2</v>
          </cell>
        </row>
        <row r="464">
          <cell r="I464">
            <v>143140.02499999999</v>
          </cell>
        </row>
        <row r="465">
          <cell r="I465">
            <v>158042.01250000001</v>
          </cell>
        </row>
        <row r="466">
          <cell r="I466">
            <v>138652.01250000001</v>
          </cell>
        </row>
        <row r="467">
          <cell r="I467">
            <v>145997.52499999999</v>
          </cell>
        </row>
        <row r="468">
          <cell r="I468">
            <v>232366.51250000001</v>
          </cell>
        </row>
        <row r="469">
          <cell r="I469">
            <v>213999.02499999999</v>
          </cell>
        </row>
        <row r="470">
          <cell r="I470">
            <v>217037.01250000001</v>
          </cell>
        </row>
        <row r="471">
          <cell r="I471">
            <v>208454.51250000001</v>
          </cell>
        </row>
        <row r="472">
          <cell r="I472">
            <v>215076.52499999999</v>
          </cell>
        </row>
        <row r="473">
          <cell r="I473">
            <v>161372.01250000001</v>
          </cell>
        </row>
        <row r="474">
          <cell r="I474">
            <v>117961.5125</v>
          </cell>
        </row>
        <row r="475">
          <cell r="I475">
            <v>169884.52499999999</v>
          </cell>
        </row>
        <row r="476">
          <cell r="I476">
            <v>170999.51250000001</v>
          </cell>
        </row>
        <row r="477">
          <cell r="I477"/>
        </row>
        <row r="478">
          <cell r="I478"/>
        </row>
        <row r="479">
          <cell r="I479"/>
        </row>
        <row r="480">
          <cell r="I480"/>
        </row>
        <row r="481">
          <cell r="I481"/>
        </row>
        <row r="482">
          <cell r="I482"/>
        </row>
        <row r="483">
          <cell r="I483"/>
        </row>
        <row r="484">
          <cell r="I484"/>
        </row>
        <row r="485">
          <cell r="I485"/>
        </row>
        <row r="486">
          <cell r="I486"/>
        </row>
        <row r="487">
          <cell r="I487"/>
        </row>
        <row r="488">
          <cell r="I488"/>
        </row>
        <row r="489">
          <cell r="I489"/>
        </row>
        <row r="490">
          <cell r="I490"/>
        </row>
        <row r="491">
          <cell r="I491"/>
        </row>
        <row r="492">
          <cell r="I492"/>
        </row>
        <row r="493">
          <cell r="I493"/>
        </row>
        <row r="494">
          <cell r="I494"/>
        </row>
        <row r="495">
          <cell r="I495"/>
        </row>
        <row r="496">
          <cell r="I496"/>
        </row>
        <row r="497">
          <cell r="I497"/>
        </row>
        <row r="498">
          <cell r="I498"/>
        </row>
        <row r="499">
          <cell r="I499"/>
        </row>
        <row r="500">
          <cell r="I500"/>
        </row>
        <row r="501">
          <cell r="I501"/>
        </row>
        <row r="502">
          <cell r="I502"/>
        </row>
        <row r="503">
          <cell r="I503"/>
        </row>
        <row r="504">
          <cell r="I504"/>
        </row>
        <row r="505">
          <cell r="I505"/>
        </row>
        <row r="506">
          <cell r="I506"/>
        </row>
        <row r="507">
          <cell r="I507"/>
        </row>
        <row r="508">
          <cell r="I508"/>
        </row>
        <row r="509">
          <cell r="I509"/>
        </row>
        <row r="510">
          <cell r="I510"/>
        </row>
        <row r="511">
          <cell r="I511"/>
        </row>
        <row r="512">
          <cell r="I512"/>
        </row>
        <row r="513">
          <cell r="I513"/>
        </row>
        <row r="514">
          <cell r="I514"/>
        </row>
        <row r="515">
          <cell r="I515"/>
        </row>
        <row r="516">
          <cell r="I516"/>
        </row>
        <row r="517">
          <cell r="I517"/>
        </row>
        <row r="518">
          <cell r="I518"/>
        </row>
        <row r="519">
          <cell r="I519"/>
        </row>
        <row r="520">
          <cell r="I520"/>
        </row>
        <row r="521">
          <cell r="I521"/>
        </row>
        <row r="522">
          <cell r="I522"/>
        </row>
        <row r="523">
          <cell r="I523"/>
        </row>
        <row r="524">
          <cell r="I524"/>
        </row>
        <row r="525">
          <cell r="I525"/>
        </row>
        <row r="526">
          <cell r="I526"/>
        </row>
        <row r="527">
          <cell r="I527"/>
        </row>
        <row r="528">
          <cell r="I528"/>
        </row>
        <row r="529">
          <cell r="I529"/>
        </row>
        <row r="530">
          <cell r="I530"/>
        </row>
        <row r="531">
          <cell r="I531"/>
        </row>
        <row r="532">
          <cell r="I532"/>
        </row>
        <row r="533">
          <cell r="I533"/>
        </row>
        <row r="534">
          <cell r="I534"/>
        </row>
        <row r="535">
          <cell r="I535"/>
        </row>
        <row r="536">
          <cell r="I536"/>
        </row>
        <row r="537">
          <cell r="I537"/>
        </row>
        <row r="538">
          <cell r="I538"/>
        </row>
        <row r="539">
          <cell r="I539"/>
        </row>
        <row r="540">
          <cell r="I540" t="str">
            <v>3.5.2</v>
          </cell>
        </row>
        <row r="541">
          <cell r="I541">
            <v>54044.5</v>
          </cell>
        </row>
        <row r="542">
          <cell r="I542" t="str">
            <v>3.1.4</v>
          </cell>
        </row>
        <row r="543">
          <cell r="I543">
            <v>29385.9</v>
          </cell>
        </row>
        <row r="544">
          <cell r="I544"/>
        </row>
        <row r="545">
          <cell r="I545"/>
        </row>
        <row r="546">
          <cell r="I546"/>
        </row>
        <row r="547">
          <cell r="I547"/>
        </row>
        <row r="548">
          <cell r="I548"/>
        </row>
        <row r="549">
          <cell r="I549"/>
        </row>
        <row r="550">
          <cell r="I550" t="str">
            <v>%</v>
          </cell>
        </row>
        <row r="551">
          <cell r="I551"/>
        </row>
        <row r="552">
          <cell r="I552"/>
        </row>
        <row r="553">
          <cell r="I553"/>
        </row>
        <row r="554">
          <cell r="I554"/>
        </row>
        <row r="555">
          <cell r="I555"/>
        </row>
        <row r="556">
          <cell r="I556"/>
        </row>
        <row r="558">
          <cell r="I558"/>
        </row>
        <row r="559">
          <cell r="I559"/>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RA"/>
      <sheetName val="SG"/>
      <sheetName val="RA_validations"/>
      <sheetName val="Memo"/>
      <sheetName val="Access_RA"/>
      <sheetName val="Access_Val"/>
      <sheetName val="LA_info"/>
      <sheetName val="Last_Year"/>
      <sheetName val="Formula_grant_data"/>
      <sheetName val="LCTS"/>
      <sheetName val="RA validations"/>
      <sheetName val="Last Year"/>
      <sheetName val="Formula grant data"/>
    </sheetNames>
    <sheetDataSet>
      <sheetData sheetId="0">
        <row r="21">
          <cell r="E21" t="str">
            <v>Your Authority E-code will appear here!</v>
          </cell>
        </row>
        <row r="319">
          <cell r="AD319" t="str">
            <v>Please click here to select your authority name ==&gt;</v>
          </cell>
          <cell r="AE319" t="str">
            <v>Please select your authority name on Title page</v>
          </cell>
          <cell r="AF319" t="str">
            <v>Your Authority E-code will appear here!</v>
          </cell>
          <cell r="AG319" t="str">
            <v>AA</v>
          </cell>
          <cell r="AH319">
            <v>0</v>
          </cell>
          <cell r="AI319">
            <v>0</v>
          </cell>
          <cell r="AJ319">
            <v>0</v>
          </cell>
        </row>
        <row r="320">
          <cell r="AD320" t="str">
            <v>Adur</v>
          </cell>
          <cell r="AE320" t="str">
            <v>Adur</v>
          </cell>
          <cell r="AF320" t="str">
            <v>E3831</v>
          </cell>
          <cell r="AG320" t="str">
            <v>SD</v>
          </cell>
          <cell r="AH320" t="str">
            <v>Billing</v>
          </cell>
          <cell r="AI320">
            <v>0</v>
          </cell>
          <cell r="AJ320">
            <v>0</v>
          </cell>
        </row>
        <row r="321">
          <cell r="AD321" t="str">
            <v>Allerdale</v>
          </cell>
          <cell r="AE321" t="str">
            <v>Allerdale</v>
          </cell>
          <cell r="AF321" t="str">
            <v>E0931</v>
          </cell>
          <cell r="AG321" t="str">
            <v>SD</v>
          </cell>
          <cell r="AH321" t="str">
            <v>Billing</v>
          </cell>
          <cell r="AI321">
            <v>0</v>
          </cell>
          <cell r="AJ321">
            <v>0</v>
          </cell>
        </row>
        <row r="322">
          <cell r="AD322" t="str">
            <v>Amber Valley</v>
          </cell>
          <cell r="AE322" t="str">
            <v>Amber Valley</v>
          </cell>
          <cell r="AF322" t="str">
            <v>E1031</v>
          </cell>
          <cell r="AG322" t="str">
            <v>SD</v>
          </cell>
          <cell r="AH322" t="str">
            <v>Billing</v>
          </cell>
          <cell r="AI322">
            <v>0</v>
          </cell>
          <cell r="AJ322">
            <v>0</v>
          </cell>
        </row>
        <row r="323">
          <cell r="AD323" t="str">
            <v>Arun</v>
          </cell>
          <cell r="AE323" t="str">
            <v>Arun</v>
          </cell>
          <cell r="AF323" t="str">
            <v>E3832</v>
          </cell>
          <cell r="AG323" t="str">
            <v>SD</v>
          </cell>
          <cell r="AH323" t="str">
            <v>Billing</v>
          </cell>
          <cell r="AI323">
            <v>0</v>
          </cell>
          <cell r="AJ323">
            <v>0</v>
          </cell>
        </row>
        <row r="324">
          <cell r="AD324" t="str">
            <v>Ashfield</v>
          </cell>
          <cell r="AE324" t="str">
            <v>Ashfield</v>
          </cell>
          <cell r="AF324" t="str">
            <v>E3031</v>
          </cell>
          <cell r="AG324" t="str">
            <v>SD</v>
          </cell>
          <cell r="AH324" t="str">
            <v>Billing</v>
          </cell>
          <cell r="AI324">
            <v>0</v>
          </cell>
          <cell r="AJ324">
            <v>0</v>
          </cell>
        </row>
        <row r="325">
          <cell r="AD325" t="str">
            <v>Ashford</v>
          </cell>
          <cell r="AE325" t="str">
            <v>Ashford</v>
          </cell>
          <cell r="AF325" t="str">
            <v>E2231</v>
          </cell>
          <cell r="AG325" t="str">
            <v>SD</v>
          </cell>
          <cell r="AH325" t="str">
            <v>Billing</v>
          </cell>
          <cell r="AI325">
            <v>0</v>
          </cell>
          <cell r="AJ325">
            <v>0</v>
          </cell>
        </row>
        <row r="326">
          <cell r="AD326" t="str">
            <v>Avon &amp; Somerset Police and Crime Commissioner and Chief Constable</v>
          </cell>
          <cell r="AE326" t="str">
            <v>Avon &amp; Somerset Police and Crime Commissioner and Chief Constable</v>
          </cell>
          <cell r="AF326" t="str">
            <v>E7050</v>
          </cell>
          <cell r="AG326" t="str">
            <v>POL</v>
          </cell>
          <cell r="AH326">
            <v>0</v>
          </cell>
          <cell r="AI326">
            <v>0</v>
          </cell>
          <cell r="AJ326">
            <v>0</v>
          </cell>
        </row>
        <row r="327">
          <cell r="AD327" t="str">
            <v>Avon Combined Fire and Rescue Authority</v>
          </cell>
          <cell r="AE327" t="str">
            <v>Avon Combined Fire and Rescue Authority</v>
          </cell>
          <cell r="AF327" t="str">
            <v>E6101</v>
          </cell>
          <cell r="AG327" t="str">
            <v>CFA</v>
          </cell>
          <cell r="AH327">
            <v>0</v>
          </cell>
          <cell r="AI327">
            <v>0</v>
          </cell>
          <cell r="AJ327">
            <v>0</v>
          </cell>
        </row>
        <row r="328">
          <cell r="AD328" t="str">
            <v>Aylesbury Vale DC</v>
          </cell>
          <cell r="AE328" t="str">
            <v>Aylesbury Vale DC</v>
          </cell>
          <cell r="AF328" t="str">
            <v>E0431</v>
          </cell>
          <cell r="AG328" t="str">
            <v>SD</v>
          </cell>
          <cell r="AH328" t="str">
            <v>Billing</v>
          </cell>
          <cell r="AI328">
            <v>0</v>
          </cell>
          <cell r="AJ328">
            <v>0</v>
          </cell>
        </row>
        <row r="329">
          <cell r="AD329" t="str">
            <v>Babergh</v>
          </cell>
          <cell r="AE329" t="str">
            <v>Babergh</v>
          </cell>
          <cell r="AF329" t="str">
            <v>E3531</v>
          </cell>
          <cell r="AG329" t="str">
            <v>SD</v>
          </cell>
          <cell r="AH329" t="str">
            <v>Billing</v>
          </cell>
          <cell r="AI329">
            <v>0</v>
          </cell>
          <cell r="AJ329">
            <v>0</v>
          </cell>
        </row>
        <row r="330">
          <cell r="AD330" t="str">
            <v>Barking &amp; Dagenham</v>
          </cell>
          <cell r="AE330" t="str">
            <v>Barking &amp; Dagenham</v>
          </cell>
          <cell r="AF330" t="str">
            <v>E5030</v>
          </cell>
          <cell r="AG330" t="str">
            <v>OLB</v>
          </cell>
          <cell r="AH330" t="str">
            <v>Billing</v>
          </cell>
          <cell r="AI330">
            <v>0</v>
          </cell>
          <cell r="AJ330">
            <v>1</v>
          </cell>
        </row>
        <row r="331">
          <cell r="AD331" t="str">
            <v>Barnet</v>
          </cell>
          <cell r="AE331" t="str">
            <v>Barnet</v>
          </cell>
          <cell r="AF331" t="str">
            <v>E5031</v>
          </cell>
          <cell r="AG331" t="str">
            <v>OLB</v>
          </cell>
          <cell r="AH331" t="str">
            <v>Billing</v>
          </cell>
          <cell r="AI331">
            <v>0</v>
          </cell>
          <cell r="AJ331">
            <v>1</v>
          </cell>
        </row>
        <row r="332">
          <cell r="AD332" t="str">
            <v>Barnsley</v>
          </cell>
          <cell r="AE332" t="str">
            <v>Barnsley</v>
          </cell>
          <cell r="AF332" t="str">
            <v>E4401</v>
          </cell>
          <cell r="AG332" t="str">
            <v>MD</v>
          </cell>
          <cell r="AH332" t="str">
            <v>Billing</v>
          </cell>
          <cell r="AI332">
            <v>1</v>
          </cell>
          <cell r="AJ332">
            <v>0</v>
          </cell>
        </row>
        <row r="333">
          <cell r="AD333" t="str">
            <v>Barrow in Furness</v>
          </cell>
          <cell r="AE333" t="str">
            <v>Barrow in Furness</v>
          </cell>
          <cell r="AF333" t="str">
            <v>E0932</v>
          </cell>
          <cell r="AG333" t="str">
            <v>SD</v>
          </cell>
          <cell r="AH333" t="str">
            <v>Billing</v>
          </cell>
          <cell r="AI333">
            <v>0</v>
          </cell>
          <cell r="AJ333">
            <v>0</v>
          </cell>
        </row>
        <row r="334">
          <cell r="AD334" t="str">
            <v>Basildon</v>
          </cell>
          <cell r="AE334" t="str">
            <v>Basildon</v>
          </cell>
          <cell r="AF334" t="str">
            <v>E1531</v>
          </cell>
          <cell r="AG334" t="str">
            <v>SD</v>
          </cell>
          <cell r="AH334" t="str">
            <v>Billing</v>
          </cell>
          <cell r="AI334">
            <v>0</v>
          </cell>
          <cell r="AJ334">
            <v>0</v>
          </cell>
        </row>
        <row r="335">
          <cell r="AD335" t="str">
            <v>Basingstoke &amp; Deane</v>
          </cell>
          <cell r="AE335" t="str">
            <v>Basingstoke &amp; Deane</v>
          </cell>
          <cell r="AF335" t="str">
            <v>E1731</v>
          </cell>
          <cell r="AG335" t="str">
            <v>SD</v>
          </cell>
          <cell r="AH335" t="str">
            <v>Billing</v>
          </cell>
          <cell r="AI335">
            <v>0</v>
          </cell>
          <cell r="AJ335">
            <v>0</v>
          </cell>
        </row>
        <row r="336">
          <cell r="AD336" t="str">
            <v>Bassetlaw</v>
          </cell>
          <cell r="AE336" t="str">
            <v>Bassetlaw</v>
          </cell>
          <cell r="AF336" t="str">
            <v>E3032</v>
          </cell>
          <cell r="AG336" t="str">
            <v>SD</v>
          </cell>
          <cell r="AH336" t="str">
            <v>Billing</v>
          </cell>
          <cell r="AI336">
            <v>0</v>
          </cell>
          <cell r="AJ336">
            <v>0</v>
          </cell>
        </row>
        <row r="337">
          <cell r="AD337" t="str">
            <v>Bath &amp; North East Somerset UA</v>
          </cell>
          <cell r="AE337" t="str">
            <v>Bath &amp; North East Somerset UA</v>
          </cell>
          <cell r="AF337" t="str">
            <v>E0101</v>
          </cell>
          <cell r="AG337" t="str">
            <v>UA</v>
          </cell>
          <cell r="AH337" t="str">
            <v>Billing</v>
          </cell>
          <cell r="AI337">
            <v>0</v>
          </cell>
          <cell r="AJ337">
            <v>0</v>
          </cell>
        </row>
        <row r="338">
          <cell r="AD338" t="str">
            <v>Bedford UA</v>
          </cell>
          <cell r="AE338" t="str">
            <v>Bedford UA</v>
          </cell>
          <cell r="AF338" t="str">
            <v>E0202</v>
          </cell>
          <cell r="AG338" t="str">
            <v>UA</v>
          </cell>
          <cell r="AH338" t="str">
            <v>Billing</v>
          </cell>
          <cell r="AI338">
            <v>0</v>
          </cell>
          <cell r="AJ338">
            <v>0</v>
          </cell>
        </row>
        <row r="339">
          <cell r="AD339" t="str">
            <v>Bedfordshire Combined Fire and Rescue Authority</v>
          </cell>
          <cell r="AE339" t="str">
            <v>Bedfordshire Combined Fire and Rescue Authority</v>
          </cell>
          <cell r="AF339" t="str">
            <v>E6102</v>
          </cell>
          <cell r="AG339" t="str">
            <v>CFA</v>
          </cell>
          <cell r="AH339">
            <v>0</v>
          </cell>
          <cell r="AI339">
            <v>0</v>
          </cell>
          <cell r="AJ339">
            <v>0</v>
          </cell>
        </row>
        <row r="340">
          <cell r="AD340" t="str">
            <v>Bedfordshire Police and Crime Commissioner and Chief Constable</v>
          </cell>
          <cell r="AE340" t="str">
            <v>Bedfordshire Police and Crime Commissioner and Chief Constable</v>
          </cell>
          <cell r="AF340" t="str">
            <v>E7002</v>
          </cell>
          <cell r="AG340" t="str">
            <v>POL</v>
          </cell>
          <cell r="AH340">
            <v>0</v>
          </cell>
          <cell r="AI340">
            <v>0</v>
          </cell>
          <cell r="AJ340">
            <v>0</v>
          </cell>
        </row>
        <row r="341">
          <cell r="AD341" t="str">
            <v>Berkshire Combined Fire and Rescue Authority</v>
          </cell>
          <cell r="AE341" t="str">
            <v>Berkshire Combined Fire and Rescue Authority</v>
          </cell>
          <cell r="AF341" t="str">
            <v>E6103</v>
          </cell>
          <cell r="AG341" t="str">
            <v>CFA</v>
          </cell>
          <cell r="AH341">
            <v>0</v>
          </cell>
          <cell r="AI341">
            <v>0</v>
          </cell>
          <cell r="AJ341">
            <v>0</v>
          </cell>
        </row>
        <row r="342">
          <cell r="AD342" t="str">
            <v>Bexley</v>
          </cell>
          <cell r="AE342" t="str">
            <v>Bexley</v>
          </cell>
          <cell r="AF342" t="str">
            <v>E5032</v>
          </cell>
          <cell r="AG342" t="str">
            <v>OLB</v>
          </cell>
          <cell r="AH342" t="str">
            <v>Billing</v>
          </cell>
          <cell r="AI342">
            <v>0</v>
          </cell>
          <cell r="AJ342">
            <v>0</v>
          </cell>
        </row>
        <row r="343">
          <cell r="AD343" t="str">
            <v>Birmingham</v>
          </cell>
          <cell r="AE343" t="str">
            <v>Birmingham</v>
          </cell>
          <cell r="AF343" t="str">
            <v>E4601</v>
          </cell>
          <cell r="AG343" t="str">
            <v>MD</v>
          </cell>
          <cell r="AH343" t="str">
            <v>Billing</v>
          </cell>
          <cell r="AI343">
            <v>1</v>
          </cell>
          <cell r="AJ343">
            <v>0</v>
          </cell>
        </row>
        <row r="344">
          <cell r="AD344" t="str">
            <v>Blaby</v>
          </cell>
          <cell r="AE344" t="str">
            <v>Blaby</v>
          </cell>
          <cell r="AF344" t="str">
            <v>E2431</v>
          </cell>
          <cell r="AG344" t="str">
            <v>SD</v>
          </cell>
          <cell r="AH344" t="str">
            <v>Billing</v>
          </cell>
          <cell r="AI344">
            <v>0</v>
          </cell>
          <cell r="AJ344">
            <v>0</v>
          </cell>
        </row>
        <row r="345">
          <cell r="AD345" t="str">
            <v>Blackburn with Darwen UA</v>
          </cell>
          <cell r="AE345" t="str">
            <v>Blackburn with Darwen UA</v>
          </cell>
          <cell r="AF345" t="str">
            <v>E2301</v>
          </cell>
          <cell r="AG345" t="str">
            <v>UA</v>
          </cell>
          <cell r="AH345" t="str">
            <v>Billing</v>
          </cell>
          <cell r="AI345">
            <v>0</v>
          </cell>
          <cell r="AJ345">
            <v>0</v>
          </cell>
        </row>
        <row r="346">
          <cell r="AD346" t="str">
            <v>Blackpool UA</v>
          </cell>
          <cell r="AE346" t="str">
            <v>Blackpool UA</v>
          </cell>
          <cell r="AF346" t="str">
            <v>E2302</v>
          </cell>
          <cell r="AG346" t="str">
            <v>UA</v>
          </cell>
          <cell r="AH346" t="str">
            <v>Billing</v>
          </cell>
          <cell r="AI346">
            <v>0</v>
          </cell>
          <cell r="AJ346">
            <v>0</v>
          </cell>
        </row>
        <row r="347">
          <cell r="AD347" t="str">
            <v>Bolsover</v>
          </cell>
          <cell r="AE347" t="str">
            <v>Bolsover</v>
          </cell>
          <cell r="AF347" t="str">
            <v>E1032</v>
          </cell>
          <cell r="AG347" t="str">
            <v>SD</v>
          </cell>
          <cell r="AH347" t="str">
            <v>Billing</v>
          </cell>
          <cell r="AI347">
            <v>0</v>
          </cell>
          <cell r="AJ347">
            <v>0</v>
          </cell>
        </row>
        <row r="348">
          <cell r="AD348" t="str">
            <v>Bolton</v>
          </cell>
          <cell r="AE348" t="str">
            <v>Bolton</v>
          </cell>
          <cell r="AF348" t="str">
            <v>E4201</v>
          </cell>
          <cell r="AG348" t="str">
            <v>MD</v>
          </cell>
          <cell r="AH348" t="str">
            <v>Billing</v>
          </cell>
          <cell r="AI348">
            <v>1</v>
          </cell>
          <cell r="AJ348">
            <v>1</v>
          </cell>
        </row>
        <row r="349">
          <cell r="AD349" t="str">
            <v>Boston BC</v>
          </cell>
          <cell r="AE349" t="str">
            <v>Boston BC</v>
          </cell>
          <cell r="AF349" t="str">
            <v>E2531</v>
          </cell>
          <cell r="AG349" t="str">
            <v>SD</v>
          </cell>
          <cell r="AH349" t="str">
            <v>Billing</v>
          </cell>
          <cell r="AI349">
            <v>0</v>
          </cell>
          <cell r="AJ349">
            <v>0</v>
          </cell>
        </row>
        <row r="350">
          <cell r="AD350" t="str">
            <v>Bournemouth UA</v>
          </cell>
          <cell r="AE350" t="str">
            <v>Bournemouth UA</v>
          </cell>
          <cell r="AF350" t="str">
            <v>E1202</v>
          </cell>
          <cell r="AG350" t="str">
            <v>UA</v>
          </cell>
          <cell r="AH350" t="str">
            <v>Billing</v>
          </cell>
          <cell r="AI350">
            <v>0</v>
          </cell>
          <cell r="AJ350">
            <v>0</v>
          </cell>
        </row>
        <row r="351">
          <cell r="AD351" t="str">
            <v>Bracknell Forest UA</v>
          </cell>
          <cell r="AE351" t="str">
            <v>Bracknell Forest UA</v>
          </cell>
          <cell r="AF351" t="str">
            <v>E0301</v>
          </cell>
          <cell r="AG351" t="str">
            <v>UA</v>
          </cell>
          <cell r="AH351" t="str">
            <v>Billing</v>
          </cell>
          <cell r="AI351">
            <v>0</v>
          </cell>
          <cell r="AJ351">
            <v>0</v>
          </cell>
        </row>
        <row r="352">
          <cell r="AD352" t="str">
            <v>Bradford</v>
          </cell>
          <cell r="AE352" t="str">
            <v>Bradford</v>
          </cell>
          <cell r="AF352" t="str">
            <v>E4701</v>
          </cell>
          <cell r="AG352" t="str">
            <v>MD</v>
          </cell>
          <cell r="AH352" t="str">
            <v>Billing</v>
          </cell>
          <cell r="AI352">
            <v>1</v>
          </cell>
          <cell r="AJ352">
            <v>0</v>
          </cell>
        </row>
        <row r="353">
          <cell r="AD353" t="str">
            <v>Braintree</v>
          </cell>
          <cell r="AE353" t="str">
            <v>Braintree</v>
          </cell>
          <cell r="AF353" t="str">
            <v>E1532</v>
          </cell>
          <cell r="AG353" t="str">
            <v>SD</v>
          </cell>
          <cell r="AH353" t="str">
            <v>Billing</v>
          </cell>
          <cell r="AI353">
            <v>0</v>
          </cell>
          <cell r="AJ353">
            <v>0</v>
          </cell>
        </row>
        <row r="354">
          <cell r="AD354" t="str">
            <v>Breckland</v>
          </cell>
          <cell r="AE354" t="str">
            <v>Breckland</v>
          </cell>
          <cell r="AF354" t="str">
            <v>E2631</v>
          </cell>
          <cell r="AG354" t="str">
            <v>SD</v>
          </cell>
          <cell r="AH354" t="str">
            <v>Billing</v>
          </cell>
          <cell r="AI354">
            <v>0</v>
          </cell>
          <cell r="AJ354">
            <v>0</v>
          </cell>
        </row>
        <row r="355">
          <cell r="AD355" t="str">
            <v>Brent</v>
          </cell>
          <cell r="AE355" t="str">
            <v>Brent</v>
          </cell>
          <cell r="AF355" t="str">
            <v>E5033</v>
          </cell>
          <cell r="AG355" t="str">
            <v>OLB</v>
          </cell>
          <cell r="AH355" t="str">
            <v>Billing</v>
          </cell>
          <cell r="AI355">
            <v>0</v>
          </cell>
          <cell r="AJ355">
            <v>1</v>
          </cell>
        </row>
        <row r="356">
          <cell r="AD356" t="str">
            <v>Brentwood</v>
          </cell>
          <cell r="AE356" t="str">
            <v>Brentwood</v>
          </cell>
          <cell r="AF356" t="str">
            <v>E1533</v>
          </cell>
          <cell r="AG356" t="str">
            <v>SD</v>
          </cell>
          <cell r="AH356" t="str">
            <v>Billing</v>
          </cell>
          <cell r="AI356">
            <v>0</v>
          </cell>
          <cell r="AJ356">
            <v>0</v>
          </cell>
        </row>
        <row r="357">
          <cell r="AD357" t="str">
            <v>Brighton &amp; Hove UA</v>
          </cell>
          <cell r="AE357" t="str">
            <v>Brighton &amp; Hove UA</v>
          </cell>
          <cell r="AF357" t="str">
            <v>E1401</v>
          </cell>
          <cell r="AG357" t="str">
            <v>UA</v>
          </cell>
          <cell r="AH357" t="str">
            <v>Billing</v>
          </cell>
          <cell r="AI357">
            <v>0</v>
          </cell>
          <cell r="AJ357">
            <v>0</v>
          </cell>
        </row>
        <row r="358">
          <cell r="AD358" t="str">
            <v>Bristol UA</v>
          </cell>
          <cell r="AE358" t="str">
            <v>Bristol UA</v>
          </cell>
          <cell r="AF358" t="str">
            <v>E0102</v>
          </cell>
          <cell r="AG358" t="str">
            <v>UA</v>
          </cell>
          <cell r="AH358" t="str">
            <v>Billing</v>
          </cell>
          <cell r="AI358">
            <v>0</v>
          </cell>
          <cell r="AJ358">
            <v>0</v>
          </cell>
        </row>
        <row r="359">
          <cell r="AD359" t="str">
            <v>Broadland</v>
          </cell>
          <cell r="AE359" t="str">
            <v>Broadland</v>
          </cell>
          <cell r="AF359" t="str">
            <v>E2632</v>
          </cell>
          <cell r="AG359" t="str">
            <v>SD</v>
          </cell>
          <cell r="AH359" t="str">
            <v>Billing</v>
          </cell>
          <cell r="AI359">
            <v>0</v>
          </cell>
          <cell r="AJ359">
            <v>0</v>
          </cell>
        </row>
        <row r="360">
          <cell r="AD360" t="str">
            <v>Broads, The</v>
          </cell>
          <cell r="AE360" t="str">
            <v>Broads, The</v>
          </cell>
          <cell r="AF360" t="str">
            <v>E6408</v>
          </cell>
          <cell r="AG360" t="str">
            <v>PARK</v>
          </cell>
          <cell r="AH360">
            <v>0</v>
          </cell>
          <cell r="AI360">
            <v>0</v>
          </cell>
          <cell r="AJ360">
            <v>0</v>
          </cell>
        </row>
        <row r="361">
          <cell r="AD361" t="str">
            <v>Bromley</v>
          </cell>
          <cell r="AE361" t="str">
            <v>Bromley</v>
          </cell>
          <cell r="AF361" t="str">
            <v>E5034</v>
          </cell>
          <cell r="AG361" t="str">
            <v>OLB</v>
          </cell>
          <cell r="AH361" t="str">
            <v>Billing</v>
          </cell>
          <cell r="AI361">
            <v>0</v>
          </cell>
          <cell r="AJ361">
            <v>0</v>
          </cell>
        </row>
        <row r="362">
          <cell r="AD362" t="str">
            <v>Bromsgrove</v>
          </cell>
          <cell r="AE362" t="str">
            <v>Bromsgrove</v>
          </cell>
          <cell r="AF362" t="str">
            <v>E1831</v>
          </cell>
          <cell r="AG362" t="str">
            <v>SD</v>
          </cell>
          <cell r="AH362" t="str">
            <v>Billing</v>
          </cell>
          <cell r="AI362">
            <v>0</v>
          </cell>
          <cell r="AJ362">
            <v>0</v>
          </cell>
        </row>
        <row r="363">
          <cell r="AD363" t="str">
            <v>Broxbourne</v>
          </cell>
          <cell r="AE363" t="str">
            <v>Broxbourne</v>
          </cell>
          <cell r="AF363" t="str">
            <v>E1931</v>
          </cell>
          <cell r="AG363" t="str">
            <v>SD</v>
          </cell>
          <cell r="AH363" t="str">
            <v>Billing</v>
          </cell>
          <cell r="AI363">
            <v>0</v>
          </cell>
          <cell r="AJ363">
            <v>0</v>
          </cell>
        </row>
        <row r="364">
          <cell r="AD364" t="str">
            <v>Broxtowe</v>
          </cell>
          <cell r="AE364" t="str">
            <v>Broxtowe</v>
          </cell>
          <cell r="AF364" t="str">
            <v>E3033</v>
          </cell>
          <cell r="AG364" t="str">
            <v>SD</v>
          </cell>
          <cell r="AH364" t="str">
            <v>Billing</v>
          </cell>
          <cell r="AI364">
            <v>0</v>
          </cell>
          <cell r="AJ364">
            <v>0</v>
          </cell>
        </row>
        <row r="365">
          <cell r="AD365" t="str">
            <v>Buckinghamshire CC</v>
          </cell>
          <cell r="AE365" t="str">
            <v>Buckinghamshire CC</v>
          </cell>
          <cell r="AF365" t="str">
            <v>E0421</v>
          </cell>
          <cell r="AG365" t="str">
            <v>COUNTY</v>
          </cell>
          <cell r="AH365">
            <v>0</v>
          </cell>
          <cell r="AI365">
            <v>0</v>
          </cell>
          <cell r="AJ365">
            <v>0</v>
          </cell>
        </row>
        <row r="366">
          <cell r="AD366" t="str">
            <v>Buckinghamshire Combined Fire and Rescue Authority</v>
          </cell>
          <cell r="AE366" t="str">
            <v>Buckinghamshire Combined Fire and Rescue Authority</v>
          </cell>
          <cell r="AF366" t="str">
            <v>E6104</v>
          </cell>
          <cell r="AG366" t="str">
            <v>CFA</v>
          </cell>
          <cell r="AH366">
            <v>0</v>
          </cell>
          <cell r="AI366">
            <v>0</v>
          </cell>
          <cell r="AJ366">
            <v>0</v>
          </cell>
        </row>
        <row r="367">
          <cell r="AD367" t="str">
            <v>Burnley</v>
          </cell>
          <cell r="AE367" t="str">
            <v>Burnley</v>
          </cell>
          <cell r="AF367" t="str">
            <v>E2333</v>
          </cell>
          <cell r="AG367" t="str">
            <v>SD</v>
          </cell>
          <cell r="AH367" t="str">
            <v>Billing</v>
          </cell>
          <cell r="AI367">
            <v>0</v>
          </cell>
          <cell r="AJ367">
            <v>0</v>
          </cell>
        </row>
        <row r="368">
          <cell r="AD368" t="str">
            <v>Bury MBC</v>
          </cell>
          <cell r="AE368" t="str">
            <v>Bury MBC</v>
          </cell>
          <cell r="AF368" t="str">
            <v>E4202</v>
          </cell>
          <cell r="AG368" t="str">
            <v>MD</v>
          </cell>
          <cell r="AH368" t="str">
            <v>Billing</v>
          </cell>
          <cell r="AI368">
            <v>1</v>
          </cell>
          <cell r="AJ368">
            <v>1</v>
          </cell>
        </row>
        <row r="369">
          <cell r="AD369" t="str">
            <v>Calderdale</v>
          </cell>
          <cell r="AE369" t="str">
            <v>Calderdale</v>
          </cell>
          <cell r="AF369" t="str">
            <v>E4702</v>
          </cell>
          <cell r="AG369" t="str">
            <v>MD</v>
          </cell>
          <cell r="AH369" t="str">
            <v>Billing</v>
          </cell>
          <cell r="AI369">
            <v>1</v>
          </cell>
          <cell r="AJ369">
            <v>0</v>
          </cell>
        </row>
        <row r="370">
          <cell r="AD370" t="str">
            <v>Cambridge</v>
          </cell>
          <cell r="AE370" t="str">
            <v>Cambridge</v>
          </cell>
          <cell r="AF370" t="str">
            <v>E0531</v>
          </cell>
          <cell r="AG370" t="str">
            <v>SD</v>
          </cell>
          <cell r="AH370" t="str">
            <v>Billing</v>
          </cell>
          <cell r="AI370">
            <v>0</v>
          </cell>
          <cell r="AJ370">
            <v>0</v>
          </cell>
        </row>
        <row r="371">
          <cell r="AD371" t="str">
            <v>Cambridgeshire CC</v>
          </cell>
          <cell r="AE371" t="str">
            <v>Cambridgeshire CC</v>
          </cell>
          <cell r="AF371" t="str">
            <v>E0521</v>
          </cell>
          <cell r="AG371" t="str">
            <v>COUNTY</v>
          </cell>
          <cell r="AH371">
            <v>0</v>
          </cell>
          <cell r="AI371">
            <v>0</v>
          </cell>
          <cell r="AJ371">
            <v>0</v>
          </cell>
        </row>
        <row r="372">
          <cell r="AD372" t="str">
            <v>Cambridgeshire Combined Fire and Rescue Authority</v>
          </cell>
          <cell r="AE372" t="str">
            <v>Cambridgeshire Combined Fire and Rescue Authority</v>
          </cell>
          <cell r="AF372" t="str">
            <v>E6105</v>
          </cell>
          <cell r="AG372" t="str">
            <v>CFA</v>
          </cell>
          <cell r="AH372">
            <v>0</v>
          </cell>
          <cell r="AI372">
            <v>0</v>
          </cell>
          <cell r="AJ372">
            <v>0</v>
          </cell>
        </row>
        <row r="373">
          <cell r="AD373" t="str">
            <v>Cambridgeshire Police and Crime Commissioner and Chief Constable</v>
          </cell>
          <cell r="AE373" t="str">
            <v>Cambridgeshire Police and Crime Commissioner and Chief Constable</v>
          </cell>
          <cell r="AF373" t="str">
            <v>E7005</v>
          </cell>
          <cell r="AG373" t="str">
            <v>POL</v>
          </cell>
          <cell r="AH373">
            <v>0</v>
          </cell>
          <cell r="AI373">
            <v>0</v>
          </cell>
          <cell r="AJ373">
            <v>0</v>
          </cell>
        </row>
        <row r="374">
          <cell r="AD374" t="str">
            <v>Camden</v>
          </cell>
          <cell r="AE374" t="str">
            <v>Camden</v>
          </cell>
          <cell r="AF374" t="str">
            <v>E5011</v>
          </cell>
          <cell r="AG374" t="str">
            <v>ILB</v>
          </cell>
          <cell r="AH374" t="str">
            <v>Billing</v>
          </cell>
          <cell r="AI374">
            <v>0</v>
          </cell>
          <cell r="AJ374">
            <v>1</v>
          </cell>
        </row>
        <row r="375">
          <cell r="AD375" t="str">
            <v>Cannock Chase</v>
          </cell>
          <cell r="AE375" t="str">
            <v>Cannock Chase</v>
          </cell>
          <cell r="AF375" t="str">
            <v>E3431</v>
          </cell>
          <cell r="AG375" t="str">
            <v>SD</v>
          </cell>
          <cell r="AH375" t="str">
            <v>Billing</v>
          </cell>
          <cell r="AI375">
            <v>0</v>
          </cell>
          <cell r="AJ375">
            <v>0</v>
          </cell>
        </row>
        <row r="376">
          <cell r="AD376" t="str">
            <v>Canterbury</v>
          </cell>
          <cell r="AE376" t="str">
            <v>Canterbury</v>
          </cell>
          <cell r="AF376" t="str">
            <v>E2232</v>
          </cell>
          <cell r="AG376" t="str">
            <v>SD</v>
          </cell>
          <cell r="AH376" t="str">
            <v>Billing</v>
          </cell>
          <cell r="AI376">
            <v>0</v>
          </cell>
          <cell r="AJ376">
            <v>0</v>
          </cell>
        </row>
        <row r="377">
          <cell r="AD377" t="str">
            <v>Carlisle</v>
          </cell>
          <cell r="AE377" t="str">
            <v>Carlisle</v>
          </cell>
          <cell r="AF377" t="str">
            <v>E0933</v>
          </cell>
          <cell r="AG377" t="str">
            <v>SD</v>
          </cell>
          <cell r="AH377" t="str">
            <v>Billing</v>
          </cell>
          <cell r="AI377">
            <v>0</v>
          </cell>
          <cell r="AJ377">
            <v>0</v>
          </cell>
        </row>
        <row r="378">
          <cell r="AD378" t="str">
            <v>Castle Point</v>
          </cell>
          <cell r="AE378" t="str">
            <v>Castle Point</v>
          </cell>
          <cell r="AF378" t="str">
            <v>E1534</v>
          </cell>
          <cell r="AG378" t="str">
            <v>SD</v>
          </cell>
          <cell r="AH378" t="str">
            <v>Billing</v>
          </cell>
          <cell r="AI378">
            <v>0</v>
          </cell>
          <cell r="AJ378">
            <v>0</v>
          </cell>
        </row>
        <row r="379">
          <cell r="AD379" t="str">
            <v>Central Bedfordshire UA</v>
          </cell>
          <cell r="AE379" t="str">
            <v>Central Bedfordshire UA</v>
          </cell>
          <cell r="AF379" t="str">
            <v>E0203</v>
          </cell>
          <cell r="AG379" t="str">
            <v>UA</v>
          </cell>
          <cell r="AH379" t="str">
            <v>Billing</v>
          </cell>
          <cell r="AI379">
            <v>0</v>
          </cell>
          <cell r="AJ379">
            <v>0</v>
          </cell>
        </row>
        <row r="380">
          <cell r="AD380" t="str">
            <v>Charnwood BC</v>
          </cell>
          <cell r="AE380" t="str">
            <v>Charnwood BC</v>
          </cell>
          <cell r="AF380" t="str">
            <v>E2432</v>
          </cell>
          <cell r="AG380" t="str">
            <v>SD</v>
          </cell>
          <cell r="AH380" t="str">
            <v>Billing</v>
          </cell>
          <cell r="AI380">
            <v>0</v>
          </cell>
          <cell r="AJ380">
            <v>0</v>
          </cell>
        </row>
        <row r="381">
          <cell r="AD381" t="str">
            <v>Chelmsford</v>
          </cell>
          <cell r="AE381" t="str">
            <v>Chelmsford</v>
          </cell>
          <cell r="AF381" t="str">
            <v>E1535</v>
          </cell>
          <cell r="AG381" t="str">
            <v>SD</v>
          </cell>
          <cell r="AH381" t="str">
            <v>Billing</v>
          </cell>
          <cell r="AI381">
            <v>0</v>
          </cell>
          <cell r="AJ381">
            <v>0</v>
          </cell>
        </row>
        <row r="382">
          <cell r="AD382" t="str">
            <v>Cheltenham</v>
          </cell>
          <cell r="AE382" t="str">
            <v>Cheltenham</v>
          </cell>
          <cell r="AF382" t="str">
            <v>E1631</v>
          </cell>
          <cell r="AG382" t="str">
            <v>SD</v>
          </cell>
          <cell r="AH382" t="str">
            <v>Billing</v>
          </cell>
          <cell r="AI382">
            <v>0</v>
          </cell>
          <cell r="AJ382">
            <v>0</v>
          </cell>
        </row>
        <row r="383">
          <cell r="AD383" t="str">
            <v>Cherwell</v>
          </cell>
          <cell r="AE383" t="str">
            <v>Cherwell</v>
          </cell>
          <cell r="AF383" t="str">
            <v>E3131</v>
          </cell>
          <cell r="AG383" t="str">
            <v>SD</v>
          </cell>
          <cell r="AH383" t="str">
            <v>Billing</v>
          </cell>
          <cell r="AI383">
            <v>0</v>
          </cell>
          <cell r="AJ383">
            <v>0</v>
          </cell>
        </row>
        <row r="384">
          <cell r="AD384" t="str">
            <v>Cheshire Combined Fire and Rescue Authority</v>
          </cell>
          <cell r="AE384" t="str">
            <v>Cheshire Combined Fire and Rescue Authority</v>
          </cell>
          <cell r="AF384" t="str">
            <v>E6106</v>
          </cell>
          <cell r="AG384" t="str">
            <v>CFA</v>
          </cell>
          <cell r="AH384">
            <v>0</v>
          </cell>
          <cell r="AI384">
            <v>0</v>
          </cell>
          <cell r="AJ384">
            <v>0</v>
          </cell>
        </row>
        <row r="385">
          <cell r="AD385" t="str">
            <v>Cheshire East UA</v>
          </cell>
          <cell r="AE385" t="str">
            <v>Cheshire East UA</v>
          </cell>
          <cell r="AF385" t="str">
            <v>E0603</v>
          </cell>
          <cell r="AG385" t="str">
            <v>UA</v>
          </cell>
          <cell r="AH385" t="str">
            <v>Billing</v>
          </cell>
          <cell r="AI385">
            <v>0</v>
          </cell>
          <cell r="AJ385">
            <v>0</v>
          </cell>
        </row>
        <row r="386">
          <cell r="AD386" t="str">
            <v>Cheshire Police and Crime Commissioner and Chief Constable</v>
          </cell>
          <cell r="AE386" t="str">
            <v>Cheshire Police and Crime Commissioner and Chief Constable</v>
          </cell>
          <cell r="AF386" t="str">
            <v>E7006</v>
          </cell>
          <cell r="AG386" t="str">
            <v>POL</v>
          </cell>
          <cell r="AH386">
            <v>0</v>
          </cell>
          <cell r="AI386">
            <v>0</v>
          </cell>
          <cell r="AJ386">
            <v>0</v>
          </cell>
        </row>
        <row r="387">
          <cell r="AD387" t="str">
            <v>Cheshire West and Chester UA</v>
          </cell>
          <cell r="AE387" t="str">
            <v>Cheshire West and Chester UA</v>
          </cell>
          <cell r="AF387" t="str">
            <v>E0604</v>
          </cell>
          <cell r="AG387" t="str">
            <v>UA</v>
          </cell>
          <cell r="AH387" t="str">
            <v>Billing</v>
          </cell>
          <cell r="AI387">
            <v>0</v>
          </cell>
          <cell r="AJ387">
            <v>0</v>
          </cell>
        </row>
        <row r="388">
          <cell r="AD388" t="str">
            <v>Chesterfield</v>
          </cell>
          <cell r="AE388" t="str">
            <v>Chesterfield</v>
          </cell>
          <cell r="AF388" t="str">
            <v>E1033</v>
          </cell>
          <cell r="AG388" t="str">
            <v>SD</v>
          </cell>
          <cell r="AH388" t="str">
            <v>Billing</v>
          </cell>
          <cell r="AI388">
            <v>0</v>
          </cell>
          <cell r="AJ388">
            <v>0</v>
          </cell>
        </row>
        <row r="389">
          <cell r="AD389" t="str">
            <v>Chichester</v>
          </cell>
          <cell r="AE389" t="str">
            <v>Chichester</v>
          </cell>
          <cell r="AF389" t="str">
            <v>E3833</v>
          </cell>
          <cell r="AG389" t="str">
            <v>SD</v>
          </cell>
          <cell r="AH389" t="str">
            <v>Billing</v>
          </cell>
          <cell r="AI389">
            <v>0</v>
          </cell>
          <cell r="AJ389">
            <v>0</v>
          </cell>
        </row>
        <row r="390">
          <cell r="AD390" t="str">
            <v>Chiltern</v>
          </cell>
          <cell r="AE390" t="str">
            <v>Chiltern</v>
          </cell>
          <cell r="AF390" t="str">
            <v>E0432</v>
          </cell>
          <cell r="AG390" t="str">
            <v>SD</v>
          </cell>
          <cell r="AH390" t="str">
            <v>Billing</v>
          </cell>
          <cell r="AI390">
            <v>0</v>
          </cell>
          <cell r="AJ390">
            <v>0</v>
          </cell>
        </row>
        <row r="391">
          <cell r="AD391" t="str">
            <v>Chorley</v>
          </cell>
          <cell r="AE391" t="str">
            <v>Chorley</v>
          </cell>
          <cell r="AF391" t="str">
            <v>E2334</v>
          </cell>
          <cell r="AG391" t="str">
            <v>SD</v>
          </cell>
          <cell r="AH391" t="str">
            <v>Billing</v>
          </cell>
          <cell r="AI391">
            <v>0</v>
          </cell>
          <cell r="AJ391">
            <v>0</v>
          </cell>
        </row>
        <row r="392">
          <cell r="AD392" t="str">
            <v>Christchurch</v>
          </cell>
          <cell r="AE392" t="str">
            <v>Christchurch</v>
          </cell>
          <cell r="AF392" t="str">
            <v>E1232</v>
          </cell>
          <cell r="AG392" t="str">
            <v>SD</v>
          </cell>
          <cell r="AH392" t="str">
            <v>Billing</v>
          </cell>
          <cell r="AI392">
            <v>0</v>
          </cell>
          <cell r="AJ392">
            <v>0</v>
          </cell>
        </row>
        <row r="393">
          <cell r="AD393" t="str">
            <v>City of London</v>
          </cell>
          <cell r="AE393" t="str">
            <v>City of London</v>
          </cell>
          <cell r="AF393" t="str">
            <v>E5010</v>
          </cell>
          <cell r="AG393" t="str">
            <v>CITY</v>
          </cell>
          <cell r="AH393" t="str">
            <v>Billing</v>
          </cell>
          <cell r="AI393">
            <v>0</v>
          </cell>
          <cell r="AJ393">
            <v>0</v>
          </cell>
        </row>
        <row r="394">
          <cell r="AD394" t="str">
            <v>Cleveland Combined Fire and Rescue Authority</v>
          </cell>
          <cell r="AE394" t="str">
            <v>Cleveland Combined Fire and Rescue Authority</v>
          </cell>
          <cell r="AF394" t="str">
            <v>E6107</v>
          </cell>
          <cell r="AG394" t="str">
            <v>CFA</v>
          </cell>
          <cell r="AH394">
            <v>0</v>
          </cell>
          <cell r="AI394">
            <v>0</v>
          </cell>
          <cell r="AJ394">
            <v>0</v>
          </cell>
        </row>
        <row r="395">
          <cell r="AD395" t="str">
            <v>Cleveland Police and Crime Commissioner and Chief Constable</v>
          </cell>
          <cell r="AE395" t="str">
            <v>Cleveland Police and Crime Commissioner and Chief Constable</v>
          </cell>
          <cell r="AF395" t="str">
            <v>E7007</v>
          </cell>
          <cell r="AG395" t="str">
            <v>POL</v>
          </cell>
          <cell r="AH395">
            <v>0</v>
          </cell>
          <cell r="AI395">
            <v>0</v>
          </cell>
          <cell r="AJ395">
            <v>0</v>
          </cell>
        </row>
        <row r="396">
          <cell r="AD396" t="str">
            <v>Colchester</v>
          </cell>
          <cell r="AE396" t="str">
            <v>Colchester</v>
          </cell>
          <cell r="AF396" t="str">
            <v>E1536</v>
          </cell>
          <cell r="AG396" t="str">
            <v>SD</v>
          </cell>
          <cell r="AH396" t="str">
            <v>Billing</v>
          </cell>
          <cell r="AI396">
            <v>0</v>
          </cell>
          <cell r="AJ396">
            <v>0</v>
          </cell>
        </row>
        <row r="397">
          <cell r="AD397" t="str">
            <v>Copeland</v>
          </cell>
          <cell r="AE397" t="str">
            <v>Copeland</v>
          </cell>
          <cell r="AF397" t="str">
            <v>E0934</v>
          </cell>
          <cell r="AG397" t="str">
            <v>SD</v>
          </cell>
          <cell r="AH397" t="str">
            <v>Billing</v>
          </cell>
          <cell r="AI397">
            <v>0</v>
          </cell>
          <cell r="AJ397">
            <v>0</v>
          </cell>
        </row>
        <row r="398">
          <cell r="AD398" t="str">
            <v>Corby</v>
          </cell>
          <cell r="AE398" t="str">
            <v>Corby</v>
          </cell>
          <cell r="AF398" t="str">
            <v>E2831</v>
          </cell>
          <cell r="AG398" t="str">
            <v>SD</v>
          </cell>
          <cell r="AH398" t="str">
            <v>Billing</v>
          </cell>
          <cell r="AI398">
            <v>0</v>
          </cell>
          <cell r="AJ398">
            <v>0</v>
          </cell>
        </row>
        <row r="399">
          <cell r="AD399" t="str">
            <v>Cornwall UA</v>
          </cell>
          <cell r="AE399" t="str">
            <v>Cornwall UA</v>
          </cell>
          <cell r="AF399" t="str">
            <v>E0801</v>
          </cell>
          <cell r="AG399" t="str">
            <v>UA</v>
          </cell>
          <cell r="AH399" t="str">
            <v>Billing</v>
          </cell>
          <cell r="AI399">
            <v>0</v>
          </cell>
          <cell r="AJ399">
            <v>0</v>
          </cell>
        </row>
        <row r="400">
          <cell r="AD400" t="str">
            <v>Cotswold</v>
          </cell>
          <cell r="AE400" t="str">
            <v>Cotswold</v>
          </cell>
          <cell r="AF400" t="str">
            <v>E1632</v>
          </cell>
          <cell r="AG400" t="str">
            <v>SD</v>
          </cell>
          <cell r="AH400" t="str">
            <v>Billing</v>
          </cell>
          <cell r="AI400">
            <v>0</v>
          </cell>
          <cell r="AJ400">
            <v>0</v>
          </cell>
        </row>
        <row r="401">
          <cell r="AD401" t="str">
            <v>County Durham UA</v>
          </cell>
          <cell r="AE401" t="str">
            <v>County Durham UA</v>
          </cell>
          <cell r="AF401" t="str">
            <v>E1302</v>
          </cell>
          <cell r="AG401" t="str">
            <v>UA</v>
          </cell>
          <cell r="AH401" t="str">
            <v>Billing</v>
          </cell>
          <cell r="AI401">
            <v>1</v>
          </cell>
          <cell r="AJ401">
            <v>0</v>
          </cell>
        </row>
        <row r="402">
          <cell r="AD402" t="str">
            <v>Coventry</v>
          </cell>
          <cell r="AE402" t="str">
            <v>Coventry</v>
          </cell>
          <cell r="AF402" t="str">
            <v>E4602</v>
          </cell>
          <cell r="AG402" t="str">
            <v>MD</v>
          </cell>
          <cell r="AH402" t="str">
            <v>Billing</v>
          </cell>
          <cell r="AI402">
            <v>1</v>
          </cell>
          <cell r="AJ402">
            <v>0</v>
          </cell>
        </row>
        <row r="403">
          <cell r="AD403" t="str">
            <v>Craven</v>
          </cell>
          <cell r="AE403" t="str">
            <v>Craven</v>
          </cell>
          <cell r="AF403" t="str">
            <v>E2731</v>
          </cell>
          <cell r="AG403" t="str">
            <v>SD</v>
          </cell>
          <cell r="AH403" t="str">
            <v>Billing</v>
          </cell>
          <cell r="AI403">
            <v>0</v>
          </cell>
          <cell r="AJ403">
            <v>0</v>
          </cell>
        </row>
        <row r="404">
          <cell r="AD404" t="str">
            <v>Crawley</v>
          </cell>
          <cell r="AE404" t="str">
            <v>Crawley</v>
          </cell>
          <cell r="AF404" t="str">
            <v>E3834</v>
          </cell>
          <cell r="AG404" t="str">
            <v>SD</v>
          </cell>
          <cell r="AH404" t="str">
            <v>Billing</v>
          </cell>
          <cell r="AI404">
            <v>0</v>
          </cell>
          <cell r="AJ404">
            <v>0</v>
          </cell>
        </row>
        <row r="405">
          <cell r="AD405" t="str">
            <v>Croydon</v>
          </cell>
          <cell r="AE405" t="str">
            <v>Croydon</v>
          </cell>
          <cell r="AF405" t="str">
            <v>E5035</v>
          </cell>
          <cell r="AG405" t="str">
            <v>OLB</v>
          </cell>
          <cell r="AH405" t="str">
            <v>Billing</v>
          </cell>
          <cell r="AI405">
            <v>0</v>
          </cell>
          <cell r="AJ405">
            <v>0</v>
          </cell>
        </row>
        <row r="406">
          <cell r="AD406" t="str">
            <v>Cumbria CC</v>
          </cell>
          <cell r="AE406" t="str">
            <v>Cumbria CC</v>
          </cell>
          <cell r="AF406" t="str">
            <v>E0920</v>
          </cell>
          <cell r="AG406" t="str">
            <v>COUNTY</v>
          </cell>
          <cell r="AH406">
            <v>0</v>
          </cell>
          <cell r="AI406">
            <v>0</v>
          </cell>
          <cell r="AJ406">
            <v>0</v>
          </cell>
        </row>
        <row r="407">
          <cell r="AD407" t="str">
            <v>Cumbria Police and Crime Commissioner and Chief Constable</v>
          </cell>
          <cell r="AE407" t="str">
            <v>Cumbria Police and Crime Commissioner and Chief Constable</v>
          </cell>
          <cell r="AF407" t="str">
            <v>E7009</v>
          </cell>
          <cell r="AG407" t="str">
            <v>POL</v>
          </cell>
          <cell r="AH407">
            <v>0</v>
          </cell>
          <cell r="AI407">
            <v>0</v>
          </cell>
          <cell r="AJ407">
            <v>0</v>
          </cell>
        </row>
        <row r="408">
          <cell r="AD408" t="str">
            <v>Dacorum</v>
          </cell>
          <cell r="AE408" t="str">
            <v>Dacorum</v>
          </cell>
          <cell r="AF408" t="str">
            <v>E1932</v>
          </cell>
          <cell r="AG408" t="str">
            <v>SD</v>
          </cell>
          <cell r="AH408" t="str">
            <v>Billing</v>
          </cell>
          <cell r="AI408">
            <v>0</v>
          </cell>
          <cell r="AJ408">
            <v>0</v>
          </cell>
        </row>
        <row r="409">
          <cell r="AD409" t="str">
            <v>Darlington UA</v>
          </cell>
          <cell r="AE409" t="str">
            <v>Darlington UA</v>
          </cell>
          <cell r="AF409" t="str">
            <v>E1301</v>
          </cell>
          <cell r="AG409" t="str">
            <v>UA</v>
          </cell>
          <cell r="AH409" t="str">
            <v>Billing</v>
          </cell>
          <cell r="AI409">
            <v>0</v>
          </cell>
          <cell r="AJ409">
            <v>0</v>
          </cell>
        </row>
        <row r="410">
          <cell r="AD410" t="str">
            <v>Dartford</v>
          </cell>
          <cell r="AE410" t="str">
            <v>Dartford</v>
          </cell>
          <cell r="AF410" t="str">
            <v>E2233</v>
          </cell>
          <cell r="AG410" t="str">
            <v>SD</v>
          </cell>
          <cell r="AH410" t="str">
            <v>Billing</v>
          </cell>
          <cell r="AI410">
            <v>0</v>
          </cell>
          <cell r="AJ410">
            <v>0</v>
          </cell>
        </row>
        <row r="411">
          <cell r="AD411" t="str">
            <v>Dartmoor National Park Authority</v>
          </cell>
          <cell r="AE411" t="str">
            <v>Dartmoor National Park Authority</v>
          </cell>
          <cell r="AF411" t="str">
            <v>E6401</v>
          </cell>
          <cell r="AG411" t="str">
            <v>PARK</v>
          </cell>
          <cell r="AH411">
            <v>0</v>
          </cell>
          <cell r="AI411">
            <v>0</v>
          </cell>
          <cell r="AJ411">
            <v>0</v>
          </cell>
        </row>
        <row r="412">
          <cell r="AD412" t="str">
            <v>Daventry DC</v>
          </cell>
          <cell r="AE412" t="str">
            <v>Daventry DC</v>
          </cell>
          <cell r="AF412" t="str">
            <v>E2832</v>
          </cell>
          <cell r="AG412" t="str">
            <v>SD</v>
          </cell>
          <cell r="AH412" t="str">
            <v>Billing</v>
          </cell>
          <cell r="AI412">
            <v>0</v>
          </cell>
          <cell r="AJ412">
            <v>0</v>
          </cell>
        </row>
        <row r="413">
          <cell r="AD413" t="str">
            <v>Derby City UA</v>
          </cell>
          <cell r="AE413" t="str">
            <v>Derby City UA</v>
          </cell>
          <cell r="AF413" t="str">
            <v>E1001</v>
          </cell>
          <cell r="AG413" t="str">
            <v>UA</v>
          </cell>
          <cell r="AH413" t="str">
            <v>Billing</v>
          </cell>
          <cell r="AI413">
            <v>0</v>
          </cell>
          <cell r="AJ413">
            <v>0</v>
          </cell>
        </row>
        <row r="414">
          <cell r="AD414" t="str">
            <v>Derbyshire CC</v>
          </cell>
          <cell r="AE414" t="str">
            <v>Derbyshire CC</v>
          </cell>
          <cell r="AF414" t="str">
            <v>E1021</v>
          </cell>
          <cell r="AG414" t="str">
            <v>COUNTY</v>
          </cell>
          <cell r="AH414">
            <v>0</v>
          </cell>
          <cell r="AI414">
            <v>0</v>
          </cell>
          <cell r="AJ414">
            <v>0</v>
          </cell>
        </row>
        <row r="415">
          <cell r="AD415" t="str">
            <v>Derbyshire Combined Fire and Rescue Authority</v>
          </cell>
          <cell r="AE415" t="str">
            <v>Derbyshire Combined Fire and Rescue Authority</v>
          </cell>
          <cell r="AF415" t="str">
            <v>E6110</v>
          </cell>
          <cell r="AG415" t="str">
            <v>CFA</v>
          </cell>
          <cell r="AH415">
            <v>0</v>
          </cell>
          <cell r="AI415">
            <v>0</v>
          </cell>
          <cell r="AJ415">
            <v>0</v>
          </cell>
        </row>
        <row r="416">
          <cell r="AD416" t="str">
            <v>Derbyshire Dales</v>
          </cell>
          <cell r="AE416" t="str">
            <v>Derbyshire Dales</v>
          </cell>
          <cell r="AF416" t="str">
            <v>E1035</v>
          </cell>
          <cell r="AG416" t="str">
            <v>SD</v>
          </cell>
          <cell r="AH416" t="str">
            <v>Billing</v>
          </cell>
          <cell r="AI416">
            <v>0</v>
          </cell>
          <cell r="AJ416">
            <v>0</v>
          </cell>
        </row>
        <row r="417">
          <cell r="AD417" t="str">
            <v>Derbyshire Police and Crime Commissioner and Chief Constable</v>
          </cell>
          <cell r="AE417" t="str">
            <v>Derbyshire Police and Crime Commissioner and Chief Constable</v>
          </cell>
          <cell r="AF417" t="str">
            <v>E7010</v>
          </cell>
          <cell r="AG417" t="str">
            <v>POL</v>
          </cell>
          <cell r="AH417">
            <v>0</v>
          </cell>
          <cell r="AI417">
            <v>0</v>
          </cell>
          <cell r="AJ417">
            <v>0</v>
          </cell>
        </row>
        <row r="418">
          <cell r="AD418" t="str">
            <v>Devon &amp; Cornwall Police and Crime Commissioner and Chief Constable</v>
          </cell>
          <cell r="AE418" t="str">
            <v>Devon &amp; Cornwall Police and Crime Commissioner and Chief Constable</v>
          </cell>
          <cell r="AF418" t="str">
            <v>E7051</v>
          </cell>
          <cell r="AG418" t="str">
            <v>POL</v>
          </cell>
          <cell r="AH418">
            <v>0</v>
          </cell>
          <cell r="AI418">
            <v>0</v>
          </cell>
          <cell r="AJ418">
            <v>0</v>
          </cell>
        </row>
        <row r="419">
          <cell r="AD419" t="str">
            <v>Devon and Somerset Combined Fire and Rescue Authority</v>
          </cell>
          <cell r="AE419" t="str">
            <v>Devon and Somerset Combined Fire and Rescue Authority</v>
          </cell>
          <cell r="AF419" t="str">
            <v>E6161</v>
          </cell>
          <cell r="AG419" t="str">
            <v>CFA</v>
          </cell>
          <cell r="AH419">
            <v>0</v>
          </cell>
          <cell r="AI419">
            <v>0</v>
          </cell>
          <cell r="AJ419">
            <v>0</v>
          </cell>
        </row>
        <row r="420">
          <cell r="AD420" t="str">
            <v>Devon CC</v>
          </cell>
          <cell r="AE420" t="str">
            <v>Devon CC</v>
          </cell>
          <cell r="AF420" t="str">
            <v>E1121</v>
          </cell>
          <cell r="AG420" t="str">
            <v>COUNTY</v>
          </cell>
          <cell r="AH420">
            <v>0</v>
          </cell>
          <cell r="AI420">
            <v>0</v>
          </cell>
          <cell r="AJ420">
            <v>0</v>
          </cell>
        </row>
        <row r="421">
          <cell r="AD421" t="str">
            <v>Doncaster</v>
          </cell>
          <cell r="AE421" t="str">
            <v>Doncaster</v>
          </cell>
          <cell r="AF421" t="str">
            <v>E4402</v>
          </cell>
          <cell r="AG421" t="str">
            <v>MD</v>
          </cell>
          <cell r="AH421" t="str">
            <v>Billing</v>
          </cell>
          <cell r="AI421">
            <v>1</v>
          </cell>
          <cell r="AJ421">
            <v>0</v>
          </cell>
        </row>
        <row r="422">
          <cell r="AD422" t="str">
            <v>Dorset and Wiltshire Fire and Rescue Authority</v>
          </cell>
          <cell r="AE422" t="str">
            <v>Dorset and Wiltshire Fire and Rescue Authority</v>
          </cell>
          <cell r="AF422" t="str">
            <v>E6162</v>
          </cell>
          <cell r="AG422" t="str">
            <v>CFA</v>
          </cell>
          <cell r="AH422">
            <v>0</v>
          </cell>
          <cell r="AI422">
            <v>0</v>
          </cell>
          <cell r="AJ422">
            <v>0</v>
          </cell>
        </row>
        <row r="423">
          <cell r="AD423" t="str">
            <v>Dorset CC</v>
          </cell>
          <cell r="AE423" t="str">
            <v>Dorset CC</v>
          </cell>
          <cell r="AF423" t="str">
            <v>E1221</v>
          </cell>
          <cell r="AG423" t="str">
            <v>COUNTY</v>
          </cell>
          <cell r="AH423">
            <v>0</v>
          </cell>
          <cell r="AI423">
            <v>0</v>
          </cell>
          <cell r="AJ423">
            <v>0</v>
          </cell>
        </row>
        <row r="424">
          <cell r="AD424" t="str">
            <v>Dorset Police and Crime Commissioner and Chief Constable</v>
          </cell>
          <cell r="AE424" t="str">
            <v>Dorset Police and Crime Commissioner and Chief Constable</v>
          </cell>
          <cell r="AF424" t="str">
            <v>E7012</v>
          </cell>
          <cell r="AG424" t="str">
            <v>POL</v>
          </cell>
          <cell r="AH424">
            <v>0</v>
          </cell>
          <cell r="AI424">
            <v>0</v>
          </cell>
          <cell r="AJ424">
            <v>0</v>
          </cell>
        </row>
        <row r="425">
          <cell r="AD425" t="str">
            <v>Dover</v>
          </cell>
          <cell r="AE425" t="str">
            <v>Dover</v>
          </cell>
          <cell r="AF425" t="str">
            <v>E2234</v>
          </cell>
          <cell r="AG425" t="str">
            <v>SD</v>
          </cell>
          <cell r="AH425" t="str">
            <v>Billing</v>
          </cell>
          <cell r="AI425">
            <v>0</v>
          </cell>
          <cell r="AJ425">
            <v>0</v>
          </cell>
        </row>
        <row r="426">
          <cell r="AD426" t="str">
            <v>Dudley</v>
          </cell>
          <cell r="AE426" t="str">
            <v>Dudley</v>
          </cell>
          <cell r="AF426" t="str">
            <v>E4603</v>
          </cell>
          <cell r="AG426" t="str">
            <v>MD</v>
          </cell>
          <cell r="AH426" t="str">
            <v>Billing</v>
          </cell>
          <cell r="AI426">
            <v>1</v>
          </cell>
          <cell r="AJ426">
            <v>0</v>
          </cell>
        </row>
        <row r="427">
          <cell r="AD427" t="str">
            <v>Durham Combined Fire and Rescue Authority</v>
          </cell>
          <cell r="AE427" t="str">
            <v>Durham Combined Fire and Rescue Authority</v>
          </cell>
          <cell r="AF427" t="str">
            <v>E6113</v>
          </cell>
          <cell r="AG427" t="str">
            <v>CFA</v>
          </cell>
          <cell r="AH427">
            <v>0</v>
          </cell>
          <cell r="AI427">
            <v>0</v>
          </cell>
          <cell r="AJ427">
            <v>0</v>
          </cell>
        </row>
        <row r="428">
          <cell r="AD428" t="str">
            <v>Durham Police and Crime Commissioner and Chief Constable</v>
          </cell>
          <cell r="AE428" t="str">
            <v>Durham Police and Crime Commissioner and Chief Constable</v>
          </cell>
          <cell r="AF428" t="str">
            <v>E7013</v>
          </cell>
          <cell r="AG428" t="str">
            <v>POL</v>
          </cell>
          <cell r="AH428">
            <v>0</v>
          </cell>
          <cell r="AI428">
            <v>0</v>
          </cell>
          <cell r="AJ428">
            <v>0</v>
          </cell>
        </row>
        <row r="429">
          <cell r="AD429" t="str">
            <v>Ealing</v>
          </cell>
          <cell r="AE429" t="str">
            <v>Ealing</v>
          </cell>
          <cell r="AF429" t="str">
            <v>E5036</v>
          </cell>
          <cell r="AG429" t="str">
            <v>OLB</v>
          </cell>
          <cell r="AH429" t="str">
            <v>Billing</v>
          </cell>
          <cell r="AI429">
            <v>0</v>
          </cell>
          <cell r="AJ429">
            <v>1</v>
          </cell>
        </row>
        <row r="430">
          <cell r="AD430" t="str">
            <v>East Cambridgeshire</v>
          </cell>
          <cell r="AE430" t="str">
            <v>East Cambridgeshire</v>
          </cell>
          <cell r="AF430" t="str">
            <v>E0532</v>
          </cell>
          <cell r="AG430" t="str">
            <v>SD</v>
          </cell>
          <cell r="AH430" t="str">
            <v>Billing</v>
          </cell>
          <cell r="AI430">
            <v>0</v>
          </cell>
          <cell r="AJ430">
            <v>0</v>
          </cell>
        </row>
        <row r="431">
          <cell r="AD431" t="str">
            <v>East Devon</v>
          </cell>
          <cell r="AE431" t="str">
            <v>East Devon</v>
          </cell>
          <cell r="AF431" t="str">
            <v>E1131</v>
          </cell>
          <cell r="AG431" t="str">
            <v>SD</v>
          </cell>
          <cell r="AH431" t="str">
            <v>Billing</v>
          </cell>
          <cell r="AI431">
            <v>0</v>
          </cell>
          <cell r="AJ431">
            <v>0</v>
          </cell>
        </row>
        <row r="432">
          <cell r="AD432" t="str">
            <v>East Dorset</v>
          </cell>
          <cell r="AE432" t="str">
            <v>East Dorset</v>
          </cell>
          <cell r="AF432" t="str">
            <v>E1233</v>
          </cell>
          <cell r="AG432" t="str">
            <v>SD</v>
          </cell>
          <cell r="AH432" t="str">
            <v>Billing</v>
          </cell>
          <cell r="AI432">
            <v>0</v>
          </cell>
          <cell r="AJ432">
            <v>0</v>
          </cell>
        </row>
        <row r="433">
          <cell r="AD433" t="str">
            <v>East Hampshire</v>
          </cell>
          <cell r="AE433" t="str">
            <v>East Hampshire</v>
          </cell>
          <cell r="AF433" t="str">
            <v>E1732</v>
          </cell>
          <cell r="AG433" t="str">
            <v>SD</v>
          </cell>
          <cell r="AH433" t="str">
            <v>Billing</v>
          </cell>
          <cell r="AI433">
            <v>0</v>
          </cell>
          <cell r="AJ433">
            <v>0</v>
          </cell>
        </row>
        <row r="434">
          <cell r="AD434" t="str">
            <v>East Hertfordshire</v>
          </cell>
          <cell r="AE434" t="str">
            <v>East Hertfordshire</v>
          </cell>
          <cell r="AF434" t="str">
            <v>E1933</v>
          </cell>
          <cell r="AG434" t="str">
            <v>SD</v>
          </cell>
          <cell r="AH434" t="str">
            <v>Billing</v>
          </cell>
          <cell r="AI434">
            <v>0</v>
          </cell>
          <cell r="AJ434">
            <v>0</v>
          </cell>
        </row>
        <row r="435">
          <cell r="AD435" t="str">
            <v>East Lindsey</v>
          </cell>
          <cell r="AE435" t="str">
            <v>East Lindsey</v>
          </cell>
          <cell r="AF435" t="str">
            <v>E2532</v>
          </cell>
          <cell r="AG435" t="str">
            <v>SD</v>
          </cell>
          <cell r="AH435" t="str">
            <v>Billing</v>
          </cell>
          <cell r="AI435">
            <v>0</v>
          </cell>
          <cell r="AJ435">
            <v>0</v>
          </cell>
        </row>
        <row r="436">
          <cell r="AD436" t="str">
            <v>East London Waste Authority</v>
          </cell>
          <cell r="AE436" t="str">
            <v>East London Waste Authority</v>
          </cell>
          <cell r="AF436" t="str">
            <v>E6201</v>
          </cell>
          <cell r="AG436" t="str">
            <v>WASTE</v>
          </cell>
          <cell r="AH436">
            <v>0</v>
          </cell>
          <cell r="AI436">
            <v>0</v>
          </cell>
          <cell r="AJ436">
            <v>1</v>
          </cell>
        </row>
        <row r="437">
          <cell r="AD437" t="str">
            <v>East Northamptonshire</v>
          </cell>
          <cell r="AE437" t="str">
            <v>East Northamptonshire</v>
          </cell>
          <cell r="AF437" t="str">
            <v>E2833</v>
          </cell>
          <cell r="AG437" t="str">
            <v>SD</v>
          </cell>
          <cell r="AH437" t="str">
            <v>Billing</v>
          </cell>
          <cell r="AI437">
            <v>0</v>
          </cell>
          <cell r="AJ437">
            <v>0</v>
          </cell>
        </row>
        <row r="438">
          <cell r="AD438" t="str">
            <v>East Riding of Yorkshire UA</v>
          </cell>
          <cell r="AE438" t="str">
            <v>East Riding of Yorkshire UA</v>
          </cell>
          <cell r="AF438" t="str">
            <v>E2001</v>
          </cell>
          <cell r="AG438" t="str">
            <v>UA</v>
          </cell>
          <cell r="AH438" t="str">
            <v>Billing</v>
          </cell>
          <cell r="AI438">
            <v>0</v>
          </cell>
          <cell r="AJ438">
            <v>0</v>
          </cell>
        </row>
        <row r="439">
          <cell r="AD439" t="str">
            <v>East Staffordshire</v>
          </cell>
          <cell r="AE439" t="str">
            <v>East Staffordshire</v>
          </cell>
          <cell r="AF439" t="str">
            <v>E3432</v>
          </cell>
          <cell r="AG439" t="str">
            <v>SD</v>
          </cell>
          <cell r="AH439" t="str">
            <v>Billing</v>
          </cell>
          <cell r="AI439">
            <v>0</v>
          </cell>
          <cell r="AJ439">
            <v>0</v>
          </cell>
        </row>
        <row r="440">
          <cell r="AD440" t="str">
            <v>East Sussex CC</v>
          </cell>
          <cell r="AE440" t="str">
            <v>East Sussex CC</v>
          </cell>
          <cell r="AF440" t="str">
            <v>E1421</v>
          </cell>
          <cell r="AG440" t="str">
            <v>COUNTY</v>
          </cell>
          <cell r="AH440">
            <v>0</v>
          </cell>
          <cell r="AI440">
            <v>0</v>
          </cell>
          <cell r="AJ440">
            <v>0</v>
          </cell>
        </row>
        <row r="441">
          <cell r="AD441" t="str">
            <v>East Sussex Combined Fire and Rescue Authority</v>
          </cell>
          <cell r="AE441" t="str">
            <v>East Sussex Combined Fire and Rescue Authority</v>
          </cell>
          <cell r="AF441" t="str">
            <v>E6114</v>
          </cell>
          <cell r="AG441" t="str">
            <v>CFA</v>
          </cell>
          <cell r="AH441">
            <v>0</v>
          </cell>
          <cell r="AI441">
            <v>0</v>
          </cell>
          <cell r="AJ441">
            <v>0</v>
          </cell>
        </row>
        <row r="442">
          <cell r="AD442" t="str">
            <v>Eastbourne</v>
          </cell>
          <cell r="AE442" t="str">
            <v>Eastbourne</v>
          </cell>
          <cell r="AF442" t="str">
            <v>E1432</v>
          </cell>
          <cell r="AG442" t="str">
            <v>SD</v>
          </cell>
          <cell r="AH442" t="str">
            <v>Billing</v>
          </cell>
          <cell r="AI442">
            <v>0</v>
          </cell>
          <cell r="AJ442">
            <v>0</v>
          </cell>
        </row>
        <row r="443">
          <cell r="AD443" t="str">
            <v>Eastleigh</v>
          </cell>
          <cell r="AE443" t="str">
            <v>Eastleigh</v>
          </cell>
          <cell r="AF443" t="str">
            <v>E1733</v>
          </cell>
          <cell r="AG443" t="str">
            <v>SD</v>
          </cell>
          <cell r="AH443" t="str">
            <v>Billing</v>
          </cell>
          <cell r="AI443">
            <v>0</v>
          </cell>
          <cell r="AJ443">
            <v>0</v>
          </cell>
        </row>
        <row r="444">
          <cell r="AD444" t="str">
            <v>Eden</v>
          </cell>
          <cell r="AE444" t="str">
            <v>Eden</v>
          </cell>
          <cell r="AF444" t="str">
            <v>E0935</v>
          </cell>
          <cell r="AG444" t="str">
            <v>SD</v>
          </cell>
          <cell r="AH444" t="str">
            <v>Billing</v>
          </cell>
          <cell r="AI444">
            <v>0</v>
          </cell>
          <cell r="AJ444">
            <v>0</v>
          </cell>
        </row>
        <row r="445">
          <cell r="AD445" t="str">
            <v>Elmbridge</v>
          </cell>
          <cell r="AE445" t="str">
            <v>Elmbridge</v>
          </cell>
          <cell r="AF445" t="str">
            <v>E3631</v>
          </cell>
          <cell r="AG445" t="str">
            <v>SD</v>
          </cell>
          <cell r="AH445" t="str">
            <v>Billing</v>
          </cell>
          <cell r="AI445">
            <v>0</v>
          </cell>
          <cell r="AJ445">
            <v>0</v>
          </cell>
        </row>
        <row r="446">
          <cell r="AD446" t="str">
            <v>Enfield</v>
          </cell>
          <cell r="AE446" t="str">
            <v>Enfield</v>
          </cell>
          <cell r="AF446" t="str">
            <v>E5037</v>
          </cell>
          <cell r="AG446" t="str">
            <v>OLB</v>
          </cell>
          <cell r="AH446" t="str">
            <v>Billing</v>
          </cell>
          <cell r="AI446">
            <v>0</v>
          </cell>
          <cell r="AJ446">
            <v>1</v>
          </cell>
        </row>
        <row r="447">
          <cell r="AD447" t="str">
            <v>Epping Forest</v>
          </cell>
          <cell r="AE447" t="str">
            <v>Epping Forest</v>
          </cell>
          <cell r="AF447" t="str">
            <v>E1537</v>
          </cell>
          <cell r="AG447" t="str">
            <v>SD</v>
          </cell>
          <cell r="AH447" t="str">
            <v>Billing</v>
          </cell>
          <cell r="AI447">
            <v>0</v>
          </cell>
          <cell r="AJ447">
            <v>0</v>
          </cell>
        </row>
        <row r="448">
          <cell r="AD448" t="str">
            <v>Epsom &amp; Ewell</v>
          </cell>
          <cell r="AE448" t="str">
            <v>Epsom &amp; Ewell</v>
          </cell>
          <cell r="AF448" t="str">
            <v>E3632</v>
          </cell>
          <cell r="AG448" t="str">
            <v>SD</v>
          </cell>
          <cell r="AH448" t="str">
            <v>Billing</v>
          </cell>
          <cell r="AI448">
            <v>0</v>
          </cell>
          <cell r="AJ448">
            <v>0</v>
          </cell>
        </row>
        <row r="449">
          <cell r="AD449" t="str">
            <v>Erewash</v>
          </cell>
          <cell r="AE449" t="str">
            <v>Erewash</v>
          </cell>
          <cell r="AF449" t="str">
            <v>E1036</v>
          </cell>
          <cell r="AG449" t="str">
            <v>SD</v>
          </cell>
          <cell r="AH449" t="str">
            <v>Billing</v>
          </cell>
          <cell r="AI449">
            <v>0</v>
          </cell>
          <cell r="AJ449">
            <v>0</v>
          </cell>
        </row>
        <row r="450">
          <cell r="AD450" t="str">
            <v>Essex CC</v>
          </cell>
          <cell r="AE450" t="str">
            <v>Essex CC</v>
          </cell>
          <cell r="AF450" t="str">
            <v>E1521</v>
          </cell>
          <cell r="AG450" t="str">
            <v>COUNTY</v>
          </cell>
          <cell r="AH450">
            <v>0</v>
          </cell>
          <cell r="AI450">
            <v>0</v>
          </cell>
          <cell r="AJ450">
            <v>0</v>
          </cell>
        </row>
        <row r="451">
          <cell r="AD451" t="str">
            <v>Essex Combined Fire and Rescue Authority</v>
          </cell>
          <cell r="AE451" t="str">
            <v>Essex Combined Fire and Rescue Authority</v>
          </cell>
          <cell r="AF451" t="str">
            <v>E6115</v>
          </cell>
          <cell r="AG451" t="str">
            <v>CFA</v>
          </cell>
          <cell r="AH451">
            <v>0</v>
          </cell>
          <cell r="AI451">
            <v>0</v>
          </cell>
          <cell r="AJ451">
            <v>0</v>
          </cell>
        </row>
        <row r="452">
          <cell r="AD452" t="str">
            <v>Essex Police and Crime Commissioner and Chief Constable</v>
          </cell>
          <cell r="AE452" t="str">
            <v>Essex Police and Crime Commissioner and Chief Constable</v>
          </cell>
          <cell r="AF452" t="str">
            <v>E7015</v>
          </cell>
          <cell r="AG452" t="str">
            <v>POL</v>
          </cell>
          <cell r="AH452">
            <v>0</v>
          </cell>
          <cell r="AI452">
            <v>0</v>
          </cell>
          <cell r="AJ452">
            <v>0</v>
          </cell>
        </row>
        <row r="453">
          <cell r="AD453" t="str">
            <v>Exeter</v>
          </cell>
          <cell r="AE453" t="str">
            <v>Exeter</v>
          </cell>
          <cell r="AF453" t="str">
            <v>E1132</v>
          </cell>
          <cell r="AG453" t="str">
            <v>SD</v>
          </cell>
          <cell r="AH453" t="str">
            <v>Billing</v>
          </cell>
          <cell r="AI453">
            <v>0</v>
          </cell>
          <cell r="AJ453">
            <v>0</v>
          </cell>
        </row>
        <row r="454">
          <cell r="AD454" t="str">
            <v>Exmoor National Park Authority</v>
          </cell>
          <cell r="AE454" t="str">
            <v>Exmoor National Park Authority</v>
          </cell>
          <cell r="AF454" t="str">
            <v>E6402</v>
          </cell>
          <cell r="AG454" t="str">
            <v>PARK</v>
          </cell>
          <cell r="AH454">
            <v>0</v>
          </cell>
          <cell r="AI454">
            <v>0</v>
          </cell>
          <cell r="AJ454">
            <v>0</v>
          </cell>
        </row>
        <row r="455">
          <cell r="AD455" t="str">
            <v>Fareham</v>
          </cell>
          <cell r="AE455" t="str">
            <v>Fareham</v>
          </cell>
          <cell r="AF455" t="str">
            <v>E1734</v>
          </cell>
          <cell r="AG455" t="str">
            <v>SD</v>
          </cell>
          <cell r="AH455" t="str">
            <v>Billing</v>
          </cell>
          <cell r="AI455">
            <v>0</v>
          </cell>
          <cell r="AJ455">
            <v>0</v>
          </cell>
        </row>
        <row r="456">
          <cell r="AD456" t="str">
            <v>Fenland</v>
          </cell>
          <cell r="AE456" t="str">
            <v>Fenland</v>
          </cell>
          <cell r="AF456" t="str">
            <v>E0533</v>
          </cell>
          <cell r="AG456" t="str">
            <v>SD</v>
          </cell>
          <cell r="AH456" t="str">
            <v>Billing</v>
          </cell>
          <cell r="AI456">
            <v>0</v>
          </cell>
          <cell r="AJ456">
            <v>0</v>
          </cell>
        </row>
        <row r="457">
          <cell r="AD457" t="str">
            <v>Forest Heath</v>
          </cell>
          <cell r="AE457" t="str">
            <v>Forest Heath</v>
          </cell>
          <cell r="AF457" t="str">
            <v>E3532</v>
          </cell>
          <cell r="AG457" t="str">
            <v>SD</v>
          </cell>
          <cell r="AH457" t="str">
            <v>Billing</v>
          </cell>
          <cell r="AI457">
            <v>0</v>
          </cell>
          <cell r="AJ457">
            <v>0</v>
          </cell>
        </row>
        <row r="458">
          <cell r="AD458" t="str">
            <v>Forest of Dean</v>
          </cell>
          <cell r="AE458" t="str">
            <v>Forest of Dean</v>
          </cell>
          <cell r="AF458" t="str">
            <v>E1633</v>
          </cell>
          <cell r="AG458" t="str">
            <v>SD</v>
          </cell>
          <cell r="AH458" t="str">
            <v>Billing</v>
          </cell>
          <cell r="AI458">
            <v>0</v>
          </cell>
          <cell r="AJ458">
            <v>0</v>
          </cell>
        </row>
        <row r="459">
          <cell r="AD459" t="str">
            <v>Fylde</v>
          </cell>
          <cell r="AE459" t="str">
            <v>Fylde</v>
          </cell>
          <cell r="AF459" t="str">
            <v>E2335</v>
          </cell>
          <cell r="AG459" t="str">
            <v>SD</v>
          </cell>
          <cell r="AH459" t="str">
            <v>Billing</v>
          </cell>
          <cell r="AI459">
            <v>0</v>
          </cell>
          <cell r="AJ459">
            <v>0</v>
          </cell>
        </row>
        <row r="460">
          <cell r="AD460" t="str">
            <v>Gateshead</v>
          </cell>
          <cell r="AE460" t="str">
            <v>Gateshead</v>
          </cell>
          <cell r="AF460" t="str">
            <v>E4501</v>
          </cell>
          <cell r="AG460" t="str">
            <v>MD</v>
          </cell>
          <cell r="AH460" t="str">
            <v>Billing</v>
          </cell>
          <cell r="AI460">
            <v>1</v>
          </cell>
          <cell r="AJ460">
            <v>0</v>
          </cell>
        </row>
        <row r="461">
          <cell r="AD461" t="str">
            <v>Gedling</v>
          </cell>
          <cell r="AE461" t="str">
            <v>Gedling</v>
          </cell>
          <cell r="AF461" t="str">
            <v>E3034</v>
          </cell>
          <cell r="AG461" t="str">
            <v>SD</v>
          </cell>
          <cell r="AH461" t="str">
            <v>Billing</v>
          </cell>
          <cell r="AI461">
            <v>0</v>
          </cell>
          <cell r="AJ461">
            <v>0</v>
          </cell>
        </row>
        <row r="462">
          <cell r="AD462" t="str">
            <v>Gloucester</v>
          </cell>
          <cell r="AE462" t="str">
            <v>Gloucester</v>
          </cell>
          <cell r="AF462" t="str">
            <v>E1634</v>
          </cell>
          <cell r="AG462" t="str">
            <v>SD</v>
          </cell>
          <cell r="AH462" t="str">
            <v>Billing</v>
          </cell>
          <cell r="AI462">
            <v>0</v>
          </cell>
          <cell r="AJ462">
            <v>0</v>
          </cell>
        </row>
        <row r="463">
          <cell r="AD463" t="str">
            <v>Gloucestershire CC</v>
          </cell>
          <cell r="AE463" t="str">
            <v>Gloucestershire CC</v>
          </cell>
          <cell r="AF463" t="str">
            <v>E1620</v>
          </cell>
          <cell r="AG463" t="str">
            <v>COUNTY</v>
          </cell>
          <cell r="AH463">
            <v>0</v>
          </cell>
          <cell r="AI463">
            <v>0</v>
          </cell>
          <cell r="AJ463">
            <v>0</v>
          </cell>
        </row>
        <row r="464">
          <cell r="AD464" t="str">
            <v>Gloucestershire Police and Crime Commissioner and Chief Constable</v>
          </cell>
          <cell r="AE464" t="str">
            <v>Gloucestershire Police and Crime Commissioner and Chief Constable</v>
          </cell>
          <cell r="AF464" t="str">
            <v>E7016</v>
          </cell>
          <cell r="AG464" t="str">
            <v>POL</v>
          </cell>
          <cell r="AH464">
            <v>0</v>
          </cell>
          <cell r="AI464">
            <v>0</v>
          </cell>
          <cell r="AJ464">
            <v>0</v>
          </cell>
        </row>
        <row r="465">
          <cell r="AD465" t="str">
            <v>Gosport</v>
          </cell>
          <cell r="AE465" t="str">
            <v>Gosport</v>
          </cell>
          <cell r="AF465" t="str">
            <v>E1735</v>
          </cell>
          <cell r="AG465" t="str">
            <v>SD</v>
          </cell>
          <cell r="AH465" t="str">
            <v>Billing</v>
          </cell>
          <cell r="AI465">
            <v>0</v>
          </cell>
          <cell r="AJ465">
            <v>0</v>
          </cell>
        </row>
        <row r="466">
          <cell r="AD466" t="str">
            <v>Gravesham</v>
          </cell>
          <cell r="AE466" t="str">
            <v>Gravesham</v>
          </cell>
          <cell r="AF466" t="str">
            <v>E2236</v>
          </cell>
          <cell r="AG466" t="str">
            <v>SD</v>
          </cell>
          <cell r="AH466" t="str">
            <v>Billing</v>
          </cell>
          <cell r="AI466">
            <v>0</v>
          </cell>
          <cell r="AJ466">
            <v>0</v>
          </cell>
        </row>
        <row r="467">
          <cell r="AD467" t="str">
            <v>Great Yarmouth</v>
          </cell>
          <cell r="AE467" t="str">
            <v>Great Yarmouth</v>
          </cell>
          <cell r="AF467" t="str">
            <v>E2633</v>
          </cell>
          <cell r="AG467" t="str">
            <v>SD</v>
          </cell>
          <cell r="AH467" t="str">
            <v>Billing</v>
          </cell>
          <cell r="AI467">
            <v>0</v>
          </cell>
          <cell r="AJ467">
            <v>0</v>
          </cell>
        </row>
        <row r="468">
          <cell r="AD468" t="str">
            <v>Greater London Authority</v>
          </cell>
          <cell r="AE468" t="str">
            <v>Greater London Authority</v>
          </cell>
          <cell r="AF468" t="str">
            <v>E5100</v>
          </cell>
          <cell r="AG468" t="str">
            <v>GLA</v>
          </cell>
          <cell r="AH468">
            <v>0</v>
          </cell>
          <cell r="AI468">
            <v>0</v>
          </cell>
          <cell r="AJ468">
            <v>0</v>
          </cell>
        </row>
        <row r="469">
          <cell r="AD469" t="str">
            <v>Greater Manchester Combined Authority</v>
          </cell>
          <cell r="AE469" t="str">
            <v>Greater Manchester Combined Authority</v>
          </cell>
          <cell r="AF469" t="str">
            <v>E6348</v>
          </cell>
          <cell r="AG469" t="str">
            <v>ITA</v>
          </cell>
          <cell r="AH469">
            <v>0</v>
          </cell>
          <cell r="AI469">
            <v>1</v>
          </cell>
          <cell r="AJ469">
            <v>0</v>
          </cell>
        </row>
        <row r="470">
          <cell r="AD470" t="str">
            <v>Greater Manchester Fire and Rescue Authority</v>
          </cell>
          <cell r="AE470" t="str">
            <v>Greater Manchester Fire and Rescue Authority</v>
          </cell>
          <cell r="AF470" t="str">
            <v>E6142</v>
          </cell>
          <cell r="AG470" t="str">
            <v>FIRE</v>
          </cell>
          <cell r="AH470">
            <v>0</v>
          </cell>
          <cell r="AI470">
            <v>0</v>
          </cell>
          <cell r="AJ470">
            <v>0</v>
          </cell>
        </row>
        <row r="471">
          <cell r="AD471" t="str">
            <v>Greater Manchester Police and Crime Commissioner and Chief Constable</v>
          </cell>
          <cell r="AE471" t="str">
            <v>Greater Manchester Police and Crime Commissioner and Chief Constable</v>
          </cell>
          <cell r="AF471" t="str">
            <v>E7042</v>
          </cell>
          <cell r="AG471" t="str">
            <v>POL</v>
          </cell>
          <cell r="AH471">
            <v>0</v>
          </cell>
          <cell r="AI471">
            <v>0</v>
          </cell>
          <cell r="AJ471">
            <v>0</v>
          </cell>
        </row>
        <row r="472">
          <cell r="AD472" t="str">
            <v>Greater Manchester Waste Disposal Authority</v>
          </cell>
          <cell r="AE472" t="str">
            <v>Greater Manchester Waste Disposal Authority</v>
          </cell>
          <cell r="AF472" t="str">
            <v>E6202</v>
          </cell>
          <cell r="AG472" t="str">
            <v>WASTE</v>
          </cell>
          <cell r="AH472">
            <v>0</v>
          </cell>
          <cell r="AI472">
            <v>0</v>
          </cell>
          <cell r="AJ472">
            <v>1</v>
          </cell>
        </row>
        <row r="473">
          <cell r="AD473" t="str">
            <v>Greenwich</v>
          </cell>
          <cell r="AE473" t="str">
            <v>Greenwich</v>
          </cell>
          <cell r="AF473" t="str">
            <v>E5012</v>
          </cell>
          <cell r="AG473" t="str">
            <v>ILB</v>
          </cell>
          <cell r="AH473" t="str">
            <v>Billing</v>
          </cell>
          <cell r="AI473">
            <v>0</v>
          </cell>
          <cell r="AJ473">
            <v>0</v>
          </cell>
        </row>
        <row r="474">
          <cell r="AD474" t="str">
            <v>Guildford</v>
          </cell>
          <cell r="AE474" t="str">
            <v>Guildford</v>
          </cell>
          <cell r="AF474" t="str">
            <v>E3633</v>
          </cell>
          <cell r="AG474" t="str">
            <v>SD</v>
          </cell>
          <cell r="AH474" t="str">
            <v>Billing</v>
          </cell>
          <cell r="AI474">
            <v>0</v>
          </cell>
          <cell r="AJ474">
            <v>0</v>
          </cell>
        </row>
        <row r="475">
          <cell r="AD475" t="str">
            <v>Hackney</v>
          </cell>
          <cell r="AE475" t="str">
            <v>Hackney</v>
          </cell>
          <cell r="AF475" t="str">
            <v>E5013</v>
          </cell>
          <cell r="AG475" t="str">
            <v>ILB</v>
          </cell>
          <cell r="AH475" t="str">
            <v>Billing</v>
          </cell>
          <cell r="AI475">
            <v>0</v>
          </cell>
          <cell r="AJ475">
            <v>1</v>
          </cell>
        </row>
        <row r="476">
          <cell r="AD476" t="str">
            <v>Halton UA</v>
          </cell>
          <cell r="AE476" t="str">
            <v>Halton UA</v>
          </cell>
          <cell r="AF476" t="str">
            <v>E0601</v>
          </cell>
          <cell r="AG476" t="str">
            <v>UA</v>
          </cell>
          <cell r="AH476" t="str">
            <v>Billing</v>
          </cell>
          <cell r="AI476">
            <v>1</v>
          </cell>
          <cell r="AJ476">
            <v>0</v>
          </cell>
        </row>
        <row r="477">
          <cell r="AD477" t="str">
            <v>Hambleton</v>
          </cell>
          <cell r="AE477" t="str">
            <v>Hambleton</v>
          </cell>
          <cell r="AF477" t="str">
            <v>E2732</v>
          </cell>
          <cell r="AG477" t="str">
            <v>SD</v>
          </cell>
          <cell r="AH477" t="str">
            <v>Billing</v>
          </cell>
          <cell r="AI477">
            <v>0</v>
          </cell>
          <cell r="AJ477">
            <v>0</v>
          </cell>
        </row>
        <row r="478">
          <cell r="AD478" t="str">
            <v>Hammersmith &amp; Fulham</v>
          </cell>
          <cell r="AE478" t="str">
            <v>Hammersmith &amp; Fulham</v>
          </cell>
          <cell r="AF478" t="str">
            <v>E5014</v>
          </cell>
          <cell r="AG478" t="str">
            <v>ILB</v>
          </cell>
          <cell r="AH478" t="str">
            <v>Billing</v>
          </cell>
          <cell r="AI478">
            <v>0</v>
          </cell>
          <cell r="AJ478">
            <v>1</v>
          </cell>
        </row>
        <row r="479">
          <cell r="AD479" t="str">
            <v>Hampshire CC</v>
          </cell>
          <cell r="AE479" t="str">
            <v>Hampshire CC</v>
          </cell>
          <cell r="AF479" t="str">
            <v>E1721</v>
          </cell>
          <cell r="AG479" t="str">
            <v>COUNTY</v>
          </cell>
          <cell r="AH479">
            <v>0</v>
          </cell>
          <cell r="AI479">
            <v>0</v>
          </cell>
          <cell r="AJ479">
            <v>0</v>
          </cell>
        </row>
        <row r="480">
          <cell r="AD480" t="str">
            <v>Hampshire Combined Fire and Rescue Authority</v>
          </cell>
          <cell r="AE480" t="str">
            <v>Hampshire Combined Fire and Rescue Authority</v>
          </cell>
          <cell r="AF480" t="str">
            <v>E6117</v>
          </cell>
          <cell r="AG480" t="str">
            <v>CFA</v>
          </cell>
          <cell r="AH480">
            <v>0</v>
          </cell>
          <cell r="AI480">
            <v>0</v>
          </cell>
          <cell r="AJ480">
            <v>0</v>
          </cell>
        </row>
        <row r="481">
          <cell r="AD481" t="str">
            <v>Hampshire Police and Crime Commissioner and Chief Constable</v>
          </cell>
          <cell r="AE481" t="str">
            <v>Hampshire Police and Crime Commissioner and Chief Constable</v>
          </cell>
          <cell r="AF481" t="str">
            <v>E7052</v>
          </cell>
          <cell r="AG481" t="str">
            <v>POL</v>
          </cell>
          <cell r="AH481">
            <v>0</v>
          </cell>
          <cell r="AI481">
            <v>0</v>
          </cell>
          <cell r="AJ481">
            <v>0</v>
          </cell>
        </row>
        <row r="482">
          <cell r="AD482" t="str">
            <v>Harborough</v>
          </cell>
          <cell r="AE482" t="str">
            <v>Harborough</v>
          </cell>
          <cell r="AF482" t="str">
            <v>E2433</v>
          </cell>
          <cell r="AG482" t="str">
            <v>SD</v>
          </cell>
          <cell r="AH482" t="str">
            <v>Billing</v>
          </cell>
          <cell r="AI482">
            <v>0</v>
          </cell>
          <cell r="AJ482">
            <v>0</v>
          </cell>
        </row>
        <row r="483">
          <cell r="AD483" t="str">
            <v>Haringey</v>
          </cell>
          <cell r="AE483" t="str">
            <v>Haringey</v>
          </cell>
          <cell r="AF483" t="str">
            <v>E5038</v>
          </cell>
          <cell r="AG483" t="str">
            <v>OLB</v>
          </cell>
          <cell r="AH483" t="str">
            <v>Billing</v>
          </cell>
          <cell r="AI483">
            <v>0</v>
          </cell>
          <cell r="AJ483">
            <v>1</v>
          </cell>
        </row>
        <row r="484">
          <cell r="AD484" t="str">
            <v>Harlow</v>
          </cell>
          <cell r="AE484" t="str">
            <v>Harlow</v>
          </cell>
          <cell r="AF484" t="str">
            <v>E1538</v>
          </cell>
          <cell r="AG484" t="str">
            <v>SD</v>
          </cell>
          <cell r="AH484" t="str">
            <v>Billing</v>
          </cell>
          <cell r="AI484">
            <v>0</v>
          </cell>
          <cell r="AJ484">
            <v>0</v>
          </cell>
        </row>
        <row r="485">
          <cell r="AD485" t="str">
            <v>Harrogate</v>
          </cell>
          <cell r="AE485" t="str">
            <v>Harrogate</v>
          </cell>
          <cell r="AF485" t="str">
            <v>E2753</v>
          </cell>
          <cell r="AG485" t="str">
            <v>SD</v>
          </cell>
          <cell r="AH485" t="str">
            <v>Billing</v>
          </cell>
          <cell r="AI485">
            <v>0</v>
          </cell>
          <cell r="AJ485">
            <v>0</v>
          </cell>
        </row>
        <row r="486">
          <cell r="AD486" t="str">
            <v>Harrow</v>
          </cell>
          <cell r="AE486" t="str">
            <v>Harrow</v>
          </cell>
          <cell r="AF486" t="str">
            <v>E5039</v>
          </cell>
          <cell r="AG486" t="str">
            <v>OLB</v>
          </cell>
          <cell r="AH486" t="str">
            <v>Billing</v>
          </cell>
          <cell r="AI486">
            <v>0</v>
          </cell>
          <cell r="AJ486">
            <v>1</v>
          </cell>
        </row>
        <row r="487">
          <cell r="AD487" t="str">
            <v>Hart DC</v>
          </cell>
          <cell r="AE487" t="str">
            <v>Hart DC</v>
          </cell>
          <cell r="AF487" t="str">
            <v>E1736</v>
          </cell>
          <cell r="AG487" t="str">
            <v>SD</v>
          </cell>
          <cell r="AH487" t="str">
            <v>Billing</v>
          </cell>
          <cell r="AI487">
            <v>0</v>
          </cell>
          <cell r="AJ487">
            <v>0</v>
          </cell>
        </row>
        <row r="488">
          <cell r="AD488" t="str">
            <v>Hartlepool UA</v>
          </cell>
          <cell r="AE488" t="str">
            <v>Hartlepool UA</v>
          </cell>
          <cell r="AF488" t="str">
            <v>E0701</v>
          </cell>
          <cell r="AG488" t="str">
            <v>UA</v>
          </cell>
          <cell r="AH488" t="str">
            <v>Billing</v>
          </cell>
          <cell r="AI488">
            <v>0</v>
          </cell>
          <cell r="AJ488">
            <v>0</v>
          </cell>
        </row>
        <row r="489">
          <cell r="AD489" t="str">
            <v>Hastings</v>
          </cell>
          <cell r="AE489" t="str">
            <v>Hastings</v>
          </cell>
          <cell r="AF489" t="str">
            <v>E1433</v>
          </cell>
          <cell r="AG489" t="str">
            <v>SD</v>
          </cell>
          <cell r="AH489" t="str">
            <v>Billing</v>
          </cell>
          <cell r="AI489">
            <v>0</v>
          </cell>
          <cell r="AJ489">
            <v>0</v>
          </cell>
        </row>
        <row r="490">
          <cell r="AD490" t="str">
            <v>Havant</v>
          </cell>
          <cell r="AE490" t="str">
            <v>Havant</v>
          </cell>
          <cell r="AF490" t="str">
            <v>E1737</v>
          </cell>
          <cell r="AG490" t="str">
            <v>SD</v>
          </cell>
          <cell r="AH490" t="str">
            <v>Billing</v>
          </cell>
          <cell r="AI490">
            <v>0</v>
          </cell>
          <cell r="AJ490">
            <v>0</v>
          </cell>
        </row>
        <row r="491">
          <cell r="AD491" t="str">
            <v>Havering</v>
          </cell>
          <cell r="AE491" t="str">
            <v>Havering</v>
          </cell>
          <cell r="AF491" t="str">
            <v>E5040</v>
          </cell>
          <cell r="AG491" t="str">
            <v>OLB</v>
          </cell>
          <cell r="AH491" t="str">
            <v>Billing</v>
          </cell>
          <cell r="AI491">
            <v>0</v>
          </cell>
          <cell r="AJ491">
            <v>1</v>
          </cell>
        </row>
        <row r="492">
          <cell r="AD492" t="str">
            <v>Hereford &amp; Worcester Combined Fire and Rescue Authority</v>
          </cell>
          <cell r="AE492" t="str">
            <v>Hereford &amp; Worcester Combined Fire and Rescue Authority</v>
          </cell>
          <cell r="AF492" t="str">
            <v>E6118</v>
          </cell>
          <cell r="AG492" t="str">
            <v>CFA</v>
          </cell>
          <cell r="AH492">
            <v>0</v>
          </cell>
          <cell r="AI492">
            <v>0</v>
          </cell>
          <cell r="AJ492">
            <v>0</v>
          </cell>
        </row>
        <row r="493">
          <cell r="AD493" t="str">
            <v>Herefordshire UA</v>
          </cell>
          <cell r="AE493" t="str">
            <v>Herefordshire UA</v>
          </cell>
          <cell r="AF493" t="str">
            <v>E1801</v>
          </cell>
          <cell r="AG493" t="str">
            <v>UA</v>
          </cell>
          <cell r="AH493" t="str">
            <v>Billing</v>
          </cell>
          <cell r="AI493">
            <v>0</v>
          </cell>
          <cell r="AJ493">
            <v>0</v>
          </cell>
        </row>
        <row r="494">
          <cell r="AD494" t="str">
            <v>Hertfordshire CC</v>
          </cell>
          <cell r="AE494" t="str">
            <v>Hertfordshire CC</v>
          </cell>
          <cell r="AF494" t="str">
            <v>E1920</v>
          </cell>
          <cell r="AG494" t="str">
            <v>COUNTY</v>
          </cell>
          <cell r="AH494">
            <v>0</v>
          </cell>
          <cell r="AI494">
            <v>0</v>
          </cell>
          <cell r="AJ494">
            <v>0</v>
          </cell>
        </row>
        <row r="495">
          <cell r="AD495" t="str">
            <v>Hertfordshire Police and Crime Commissioner and Chief Constable</v>
          </cell>
          <cell r="AE495" t="str">
            <v>Hertfordshire Police and Crime Commissioner and Chief Constable</v>
          </cell>
          <cell r="AF495" t="str">
            <v>E7019</v>
          </cell>
          <cell r="AG495" t="str">
            <v>POL</v>
          </cell>
          <cell r="AH495">
            <v>0</v>
          </cell>
          <cell r="AI495">
            <v>0</v>
          </cell>
          <cell r="AJ495">
            <v>0</v>
          </cell>
        </row>
        <row r="496">
          <cell r="AD496" t="str">
            <v>Hertsmere</v>
          </cell>
          <cell r="AE496" t="str">
            <v>Hertsmere</v>
          </cell>
          <cell r="AF496" t="str">
            <v>E1934</v>
          </cell>
          <cell r="AG496" t="str">
            <v>SD</v>
          </cell>
          <cell r="AH496" t="str">
            <v>Billing</v>
          </cell>
          <cell r="AI496">
            <v>0</v>
          </cell>
          <cell r="AJ496">
            <v>0</v>
          </cell>
        </row>
        <row r="497">
          <cell r="AD497" t="str">
            <v>High Peak</v>
          </cell>
          <cell r="AE497" t="str">
            <v>High Peak</v>
          </cell>
          <cell r="AF497" t="str">
            <v>E1037</v>
          </cell>
          <cell r="AG497" t="str">
            <v>SD</v>
          </cell>
          <cell r="AH497" t="str">
            <v>Billing</v>
          </cell>
          <cell r="AI497">
            <v>0</v>
          </cell>
          <cell r="AJ497">
            <v>0</v>
          </cell>
        </row>
        <row r="498">
          <cell r="AD498" t="str">
            <v>Hillingdon</v>
          </cell>
          <cell r="AE498" t="str">
            <v>Hillingdon</v>
          </cell>
          <cell r="AF498" t="str">
            <v>E5041</v>
          </cell>
          <cell r="AG498" t="str">
            <v>OLB</v>
          </cell>
          <cell r="AH498" t="str">
            <v>Billing</v>
          </cell>
          <cell r="AI498">
            <v>0</v>
          </cell>
          <cell r="AJ498">
            <v>1</v>
          </cell>
        </row>
        <row r="499">
          <cell r="AD499" t="str">
            <v>Hinckley &amp; Bosworth</v>
          </cell>
          <cell r="AE499" t="str">
            <v>Hinckley &amp; Bosworth</v>
          </cell>
          <cell r="AF499" t="str">
            <v>E2434</v>
          </cell>
          <cell r="AG499" t="str">
            <v>SD</v>
          </cell>
          <cell r="AH499" t="str">
            <v>Billing</v>
          </cell>
          <cell r="AI499">
            <v>0</v>
          </cell>
          <cell r="AJ499">
            <v>0</v>
          </cell>
        </row>
        <row r="500">
          <cell r="AD500" t="str">
            <v>Horsham</v>
          </cell>
          <cell r="AE500" t="str">
            <v>Horsham</v>
          </cell>
          <cell r="AF500" t="str">
            <v>E3835</v>
          </cell>
          <cell r="AG500" t="str">
            <v>SD</v>
          </cell>
          <cell r="AH500" t="str">
            <v>Billing</v>
          </cell>
          <cell r="AI500">
            <v>0</v>
          </cell>
          <cell r="AJ500">
            <v>0</v>
          </cell>
        </row>
        <row r="501">
          <cell r="AD501" t="str">
            <v>Hounslow</v>
          </cell>
          <cell r="AE501" t="str">
            <v>Hounslow</v>
          </cell>
          <cell r="AF501" t="str">
            <v>E5042</v>
          </cell>
          <cell r="AG501" t="str">
            <v>OLB</v>
          </cell>
          <cell r="AH501" t="str">
            <v>Billing</v>
          </cell>
          <cell r="AI501">
            <v>0</v>
          </cell>
          <cell r="AJ501">
            <v>1</v>
          </cell>
        </row>
        <row r="502">
          <cell r="AD502" t="str">
            <v>Humberside Combined Fire and Rescue Authority</v>
          </cell>
          <cell r="AE502" t="str">
            <v>Humberside Combined Fire and Rescue Authority</v>
          </cell>
          <cell r="AF502" t="str">
            <v>E6120</v>
          </cell>
          <cell r="AG502" t="str">
            <v>CFA</v>
          </cell>
          <cell r="AH502">
            <v>0</v>
          </cell>
          <cell r="AI502">
            <v>0</v>
          </cell>
          <cell r="AJ502">
            <v>0</v>
          </cell>
        </row>
        <row r="503">
          <cell r="AD503" t="str">
            <v>Humberside Police and Crime Commissioner and Chief Constable</v>
          </cell>
          <cell r="AE503" t="str">
            <v>Humberside Police and Crime Commissioner and Chief Constable</v>
          </cell>
          <cell r="AF503" t="str">
            <v>E7020</v>
          </cell>
          <cell r="AG503" t="str">
            <v>POL</v>
          </cell>
          <cell r="AH503">
            <v>0</v>
          </cell>
          <cell r="AI503">
            <v>0</v>
          </cell>
          <cell r="AJ503">
            <v>0</v>
          </cell>
        </row>
        <row r="504">
          <cell r="AD504" t="str">
            <v>Huntingdonshire</v>
          </cell>
          <cell r="AE504" t="str">
            <v>Huntingdonshire</v>
          </cell>
          <cell r="AF504" t="str">
            <v>E0551</v>
          </cell>
          <cell r="AG504" t="str">
            <v>SD</v>
          </cell>
          <cell r="AH504" t="str">
            <v>Billing</v>
          </cell>
          <cell r="AI504">
            <v>0</v>
          </cell>
          <cell r="AJ504">
            <v>0</v>
          </cell>
        </row>
        <row r="505">
          <cell r="AD505" t="str">
            <v>Hyndburn B C</v>
          </cell>
          <cell r="AE505" t="str">
            <v>Hyndburn B C</v>
          </cell>
          <cell r="AF505" t="str">
            <v>E2336</v>
          </cell>
          <cell r="AG505" t="str">
            <v>SD</v>
          </cell>
          <cell r="AH505" t="str">
            <v>Billing</v>
          </cell>
          <cell r="AI505">
            <v>0</v>
          </cell>
          <cell r="AJ505">
            <v>0</v>
          </cell>
        </row>
        <row r="506">
          <cell r="AD506" t="str">
            <v>Ipswich</v>
          </cell>
          <cell r="AE506" t="str">
            <v>Ipswich</v>
          </cell>
          <cell r="AF506" t="str">
            <v>E3533</v>
          </cell>
          <cell r="AG506" t="str">
            <v>SD</v>
          </cell>
          <cell r="AH506" t="str">
            <v>Billing</v>
          </cell>
          <cell r="AI506">
            <v>0</v>
          </cell>
          <cell r="AJ506">
            <v>0</v>
          </cell>
        </row>
        <row r="507">
          <cell r="AD507" t="str">
            <v>Isle of Wight UA</v>
          </cell>
          <cell r="AE507" t="str">
            <v>Isle of Wight UA</v>
          </cell>
          <cell r="AF507" t="str">
            <v>E2101</v>
          </cell>
          <cell r="AG507" t="str">
            <v>UA</v>
          </cell>
          <cell r="AH507" t="str">
            <v>Billing</v>
          </cell>
          <cell r="AI507">
            <v>0</v>
          </cell>
          <cell r="AJ507">
            <v>0</v>
          </cell>
        </row>
        <row r="508">
          <cell r="AD508" t="str">
            <v>Isles of Scilly</v>
          </cell>
          <cell r="AE508" t="str">
            <v>Isles of Scilly</v>
          </cell>
          <cell r="AF508" t="str">
            <v>E4001</v>
          </cell>
          <cell r="AG508" t="str">
            <v>SCILLY</v>
          </cell>
          <cell r="AH508" t="str">
            <v>Billing</v>
          </cell>
          <cell r="AI508">
            <v>0</v>
          </cell>
          <cell r="AJ508">
            <v>0</v>
          </cell>
        </row>
        <row r="509">
          <cell r="AD509" t="str">
            <v>Islington</v>
          </cell>
          <cell r="AE509" t="str">
            <v>Islington</v>
          </cell>
          <cell r="AF509" t="str">
            <v>E5015</v>
          </cell>
          <cell r="AG509" t="str">
            <v>ILB</v>
          </cell>
          <cell r="AH509" t="str">
            <v>Billing</v>
          </cell>
          <cell r="AI509">
            <v>0</v>
          </cell>
          <cell r="AJ509">
            <v>1</v>
          </cell>
        </row>
        <row r="510">
          <cell r="AD510" t="str">
            <v>Kensington &amp; Chelsea</v>
          </cell>
          <cell r="AE510" t="str">
            <v>Kensington &amp; Chelsea</v>
          </cell>
          <cell r="AF510" t="str">
            <v>E5016</v>
          </cell>
          <cell r="AG510" t="str">
            <v>ILB</v>
          </cell>
          <cell r="AH510" t="str">
            <v>Billing</v>
          </cell>
          <cell r="AI510">
            <v>0</v>
          </cell>
          <cell r="AJ510">
            <v>1</v>
          </cell>
        </row>
        <row r="511">
          <cell r="AD511" t="str">
            <v>Kent CC</v>
          </cell>
          <cell r="AE511" t="str">
            <v>Kent CC</v>
          </cell>
          <cell r="AF511" t="str">
            <v>E2221</v>
          </cell>
          <cell r="AG511" t="str">
            <v>COUNTY</v>
          </cell>
          <cell r="AH511">
            <v>0</v>
          </cell>
          <cell r="AI511">
            <v>0</v>
          </cell>
          <cell r="AJ511">
            <v>0</v>
          </cell>
        </row>
        <row r="512">
          <cell r="AD512" t="str">
            <v>Kent Combined Fire and Rescue Authority</v>
          </cell>
          <cell r="AE512" t="str">
            <v>Kent Combined Fire and Rescue Authority</v>
          </cell>
          <cell r="AF512" t="str">
            <v>E6122</v>
          </cell>
          <cell r="AG512" t="str">
            <v>CFA</v>
          </cell>
          <cell r="AH512">
            <v>0</v>
          </cell>
          <cell r="AI512">
            <v>0</v>
          </cell>
          <cell r="AJ512">
            <v>0</v>
          </cell>
        </row>
        <row r="513">
          <cell r="AD513" t="str">
            <v>Kent Police and Crime Commissioner and Chief Constable</v>
          </cell>
          <cell r="AE513" t="str">
            <v>Kent Police and Crime Commissioner and Chief Constable</v>
          </cell>
          <cell r="AF513" t="str">
            <v>E7022</v>
          </cell>
          <cell r="AG513" t="str">
            <v>POL</v>
          </cell>
          <cell r="AH513">
            <v>0</v>
          </cell>
          <cell r="AI513">
            <v>0</v>
          </cell>
          <cell r="AJ513">
            <v>0</v>
          </cell>
        </row>
        <row r="514">
          <cell r="AD514" t="str">
            <v>Kettering</v>
          </cell>
          <cell r="AE514" t="str">
            <v>Kettering</v>
          </cell>
          <cell r="AF514" t="str">
            <v>E2834</v>
          </cell>
          <cell r="AG514" t="str">
            <v>SD</v>
          </cell>
          <cell r="AH514" t="str">
            <v>Billing</v>
          </cell>
          <cell r="AI514">
            <v>0</v>
          </cell>
          <cell r="AJ514">
            <v>0</v>
          </cell>
        </row>
        <row r="515">
          <cell r="AD515" t="str">
            <v>King's Lynn &amp; West Norfolk</v>
          </cell>
          <cell r="AE515" t="str">
            <v>King's Lynn &amp; West Norfolk</v>
          </cell>
          <cell r="AF515" t="str">
            <v>E2634</v>
          </cell>
          <cell r="AG515" t="str">
            <v>SD</v>
          </cell>
          <cell r="AH515" t="str">
            <v>Billing</v>
          </cell>
          <cell r="AI515">
            <v>0</v>
          </cell>
          <cell r="AJ515">
            <v>0</v>
          </cell>
        </row>
        <row r="516">
          <cell r="AD516" t="str">
            <v>Kingston Upon Thames</v>
          </cell>
          <cell r="AE516" t="str">
            <v>Kingston Upon Thames</v>
          </cell>
          <cell r="AF516" t="str">
            <v>E5043</v>
          </cell>
          <cell r="AG516" t="str">
            <v>OLB</v>
          </cell>
          <cell r="AH516" t="str">
            <v>Billing</v>
          </cell>
          <cell r="AI516">
            <v>0</v>
          </cell>
          <cell r="AJ516">
            <v>0</v>
          </cell>
        </row>
        <row r="517">
          <cell r="AD517" t="str">
            <v>Kingston-upon-Hull UA</v>
          </cell>
          <cell r="AE517" t="str">
            <v>Kingston-upon-Hull UA</v>
          </cell>
          <cell r="AF517" t="str">
            <v>E2002</v>
          </cell>
          <cell r="AG517" t="str">
            <v>UA</v>
          </cell>
          <cell r="AH517" t="str">
            <v>Billing</v>
          </cell>
          <cell r="AI517">
            <v>0</v>
          </cell>
          <cell r="AJ517">
            <v>0</v>
          </cell>
        </row>
        <row r="518">
          <cell r="AD518" t="str">
            <v>Kirklees</v>
          </cell>
          <cell r="AE518" t="str">
            <v>Kirklees</v>
          </cell>
          <cell r="AF518" t="str">
            <v>E4703</v>
          </cell>
          <cell r="AG518" t="str">
            <v>MD</v>
          </cell>
          <cell r="AH518" t="str">
            <v>Billing</v>
          </cell>
          <cell r="AI518">
            <v>1</v>
          </cell>
          <cell r="AJ518">
            <v>0</v>
          </cell>
        </row>
        <row r="519">
          <cell r="AD519" t="str">
            <v>Knowsley</v>
          </cell>
          <cell r="AE519" t="str">
            <v>Knowsley</v>
          </cell>
          <cell r="AF519" t="str">
            <v>E4301</v>
          </cell>
          <cell r="AG519" t="str">
            <v>MD</v>
          </cell>
          <cell r="AH519" t="str">
            <v>Billing</v>
          </cell>
          <cell r="AI519">
            <v>1</v>
          </cell>
          <cell r="AJ519">
            <v>1</v>
          </cell>
        </row>
        <row r="520">
          <cell r="AD520" t="str">
            <v>Lake District National Park Authority</v>
          </cell>
          <cell r="AE520" t="str">
            <v>Lake District National Park Authority</v>
          </cell>
          <cell r="AF520" t="str">
            <v>E6403</v>
          </cell>
          <cell r="AG520" t="str">
            <v>PARK</v>
          </cell>
          <cell r="AH520">
            <v>0</v>
          </cell>
          <cell r="AI520">
            <v>0</v>
          </cell>
          <cell r="AJ520">
            <v>0</v>
          </cell>
        </row>
        <row r="521">
          <cell r="AD521" t="str">
            <v>Lambeth</v>
          </cell>
          <cell r="AE521" t="str">
            <v>Lambeth</v>
          </cell>
          <cell r="AF521" t="str">
            <v>E5017</v>
          </cell>
          <cell r="AG521" t="str">
            <v>ILB</v>
          </cell>
          <cell r="AH521" t="str">
            <v>Billing</v>
          </cell>
          <cell r="AI521">
            <v>0</v>
          </cell>
          <cell r="AJ521">
            <v>1</v>
          </cell>
        </row>
        <row r="522">
          <cell r="AD522" t="str">
            <v>Lancashire CC</v>
          </cell>
          <cell r="AE522" t="str">
            <v>Lancashire CC</v>
          </cell>
          <cell r="AF522" t="str">
            <v>E2321</v>
          </cell>
          <cell r="AG522" t="str">
            <v>COUNTY</v>
          </cell>
          <cell r="AH522">
            <v>0</v>
          </cell>
          <cell r="AI522">
            <v>0</v>
          </cell>
          <cell r="AJ522">
            <v>0</v>
          </cell>
        </row>
        <row r="523">
          <cell r="AD523" t="str">
            <v>Lancashire Combined Fire and Rescue Authority</v>
          </cell>
          <cell r="AE523" t="str">
            <v>Lancashire Combined Fire and Rescue Authority</v>
          </cell>
          <cell r="AF523" t="str">
            <v>E6123</v>
          </cell>
          <cell r="AG523" t="str">
            <v>CFA</v>
          </cell>
          <cell r="AH523">
            <v>0</v>
          </cell>
          <cell r="AI523">
            <v>0</v>
          </cell>
          <cell r="AJ523">
            <v>0</v>
          </cell>
        </row>
        <row r="524">
          <cell r="AD524" t="str">
            <v>Lancashire Police and Crime Commissioner and Chief Constable</v>
          </cell>
          <cell r="AE524" t="str">
            <v>Lancashire Police and Crime Commissioner and Chief Constable</v>
          </cell>
          <cell r="AF524" t="str">
            <v>E7023</v>
          </cell>
          <cell r="AG524" t="str">
            <v>POL</v>
          </cell>
          <cell r="AH524">
            <v>0</v>
          </cell>
          <cell r="AI524">
            <v>0</v>
          </cell>
          <cell r="AJ524">
            <v>0</v>
          </cell>
        </row>
        <row r="525">
          <cell r="AD525" t="str">
            <v>Lancaster</v>
          </cell>
          <cell r="AE525" t="str">
            <v>Lancaster</v>
          </cell>
          <cell r="AF525" t="str">
            <v>E2337</v>
          </cell>
          <cell r="AG525" t="str">
            <v>SD</v>
          </cell>
          <cell r="AH525" t="str">
            <v>Billing</v>
          </cell>
          <cell r="AI525">
            <v>0</v>
          </cell>
          <cell r="AJ525">
            <v>0</v>
          </cell>
        </row>
        <row r="526">
          <cell r="AD526" t="str">
            <v>Lee Valley Regional Park Authority</v>
          </cell>
          <cell r="AE526" t="str">
            <v>Lee Valley Regional Park Authority</v>
          </cell>
          <cell r="AF526" t="str">
            <v>E6803</v>
          </cell>
          <cell r="AG526" t="str">
            <v>PARK</v>
          </cell>
          <cell r="AH526">
            <v>0</v>
          </cell>
          <cell r="AI526">
            <v>0</v>
          </cell>
          <cell r="AJ526">
            <v>0</v>
          </cell>
        </row>
        <row r="527">
          <cell r="AD527" t="str">
            <v>Leeds</v>
          </cell>
          <cell r="AE527" t="str">
            <v>Leeds</v>
          </cell>
          <cell r="AF527" t="str">
            <v>E4704</v>
          </cell>
          <cell r="AG527" t="str">
            <v>MD</v>
          </cell>
          <cell r="AH527" t="str">
            <v>Billing</v>
          </cell>
          <cell r="AI527">
            <v>1</v>
          </cell>
          <cell r="AJ527">
            <v>0</v>
          </cell>
        </row>
        <row r="528">
          <cell r="AD528" t="str">
            <v>Leicester City UA</v>
          </cell>
          <cell r="AE528" t="str">
            <v>Leicester City UA</v>
          </cell>
          <cell r="AF528" t="str">
            <v>E2401</v>
          </cell>
          <cell r="AG528" t="str">
            <v>UA</v>
          </cell>
          <cell r="AH528" t="str">
            <v>Billing</v>
          </cell>
          <cell r="AI528">
            <v>0</v>
          </cell>
          <cell r="AJ528">
            <v>0</v>
          </cell>
        </row>
        <row r="529">
          <cell r="AD529" t="str">
            <v>Leicestershire CC</v>
          </cell>
          <cell r="AE529" t="str">
            <v>Leicestershire CC</v>
          </cell>
          <cell r="AF529" t="str">
            <v>E2421</v>
          </cell>
          <cell r="AG529" t="str">
            <v>COUNTY</v>
          </cell>
          <cell r="AH529">
            <v>0</v>
          </cell>
          <cell r="AI529">
            <v>0</v>
          </cell>
          <cell r="AJ529">
            <v>0</v>
          </cell>
        </row>
        <row r="530">
          <cell r="AD530" t="str">
            <v>Leicestershire Combined Fire and Rescue Authority</v>
          </cell>
          <cell r="AE530" t="str">
            <v>Leicestershire Combined Fire and Rescue Authority</v>
          </cell>
          <cell r="AF530" t="str">
            <v>E6124</v>
          </cell>
          <cell r="AG530" t="str">
            <v>CFA</v>
          </cell>
          <cell r="AH530">
            <v>0</v>
          </cell>
          <cell r="AI530">
            <v>0</v>
          </cell>
          <cell r="AJ530">
            <v>0</v>
          </cell>
        </row>
        <row r="531">
          <cell r="AD531" t="str">
            <v>Leicestershire Police and Crime Commissioner and Chief Constable</v>
          </cell>
          <cell r="AE531" t="str">
            <v>Leicestershire Police and Crime Commissioner and Chief Constable</v>
          </cell>
          <cell r="AF531" t="str">
            <v>E7024</v>
          </cell>
          <cell r="AG531" t="str">
            <v>POL</v>
          </cell>
          <cell r="AH531">
            <v>0</v>
          </cell>
          <cell r="AI531">
            <v>0</v>
          </cell>
          <cell r="AJ531">
            <v>0</v>
          </cell>
        </row>
        <row r="532">
          <cell r="AD532" t="str">
            <v>Lewes</v>
          </cell>
          <cell r="AE532" t="str">
            <v>Lewes</v>
          </cell>
          <cell r="AF532" t="str">
            <v>E1435</v>
          </cell>
          <cell r="AG532" t="str">
            <v>SD</v>
          </cell>
          <cell r="AH532" t="str">
            <v>Billing</v>
          </cell>
          <cell r="AI532">
            <v>0</v>
          </cell>
          <cell r="AJ532">
            <v>0</v>
          </cell>
        </row>
        <row r="533">
          <cell r="AD533" t="str">
            <v>Lewisham</v>
          </cell>
          <cell r="AE533" t="str">
            <v>Lewisham</v>
          </cell>
          <cell r="AF533" t="str">
            <v>E5018</v>
          </cell>
          <cell r="AG533" t="str">
            <v>ILB</v>
          </cell>
          <cell r="AH533" t="str">
            <v>Billing</v>
          </cell>
          <cell r="AI533">
            <v>0</v>
          </cell>
          <cell r="AJ533">
            <v>0</v>
          </cell>
        </row>
        <row r="534">
          <cell r="AD534" t="str">
            <v>Lichfield</v>
          </cell>
          <cell r="AE534" t="str">
            <v>Lichfield</v>
          </cell>
          <cell r="AF534" t="str">
            <v>E3433</v>
          </cell>
          <cell r="AG534" t="str">
            <v>SD</v>
          </cell>
          <cell r="AH534" t="str">
            <v>Billing</v>
          </cell>
          <cell r="AI534">
            <v>0</v>
          </cell>
          <cell r="AJ534">
            <v>0</v>
          </cell>
        </row>
        <row r="535">
          <cell r="AD535" t="str">
            <v>Lincoln City</v>
          </cell>
          <cell r="AE535" t="str">
            <v>Lincoln City</v>
          </cell>
          <cell r="AF535" t="str">
            <v>E2533</v>
          </cell>
          <cell r="AG535" t="str">
            <v>SD</v>
          </cell>
          <cell r="AH535" t="str">
            <v>Billing</v>
          </cell>
          <cell r="AI535">
            <v>0</v>
          </cell>
          <cell r="AJ535">
            <v>0</v>
          </cell>
        </row>
        <row r="536">
          <cell r="AD536" t="str">
            <v>Lincolnshire CC</v>
          </cell>
          <cell r="AE536" t="str">
            <v>Lincolnshire CC</v>
          </cell>
          <cell r="AF536" t="str">
            <v>E2520</v>
          </cell>
          <cell r="AG536" t="str">
            <v>COUNTY</v>
          </cell>
          <cell r="AH536">
            <v>0</v>
          </cell>
          <cell r="AI536">
            <v>0</v>
          </cell>
          <cell r="AJ536">
            <v>0</v>
          </cell>
        </row>
        <row r="537">
          <cell r="AD537" t="str">
            <v>Lincolnshire Police and Crime Commissioner and Chief Constable</v>
          </cell>
          <cell r="AE537" t="str">
            <v>Lincolnshire Police and Crime Commissioner and Chief Constable</v>
          </cell>
          <cell r="AF537" t="str">
            <v>E7025</v>
          </cell>
          <cell r="AG537" t="str">
            <v>POL</v>
          </cell>
          <cell r="AH537">
            <v>0</v>
          </cell>
          <cell r="AI537">
            <v>0</v>
          </cell>
          <cell r="AJ537">
            <v>0</v>
          </cell>
        </row>
        <row r="538">
          <cell r="AD538" t="str">
            <v>Liverpool</v>
          </cell>
          <cell r="AE538" t="str">
            <v>Liverpool</v>
          </cell>
          <cell r="AF538" t="str">
            <v>E4302</v>
          </cell>
          <cell r="AG538" t="str">
            <v>MD</v>
          </cell>
          <cell r="AH538" t="str">
            <v>Billing</v>
          </cell>
          <cell r="AI538">
            <v>1</v>
          </cell>
          <cell r="AJ538">
            <v>1</v>
          </cell>
        </row>
        <row r="539">
          <cell r="AD539" t="str">
            <v>Luton UA</v>
          </cell>
          <cell r="AE539" t="str">
            <v>Luton UA</v>
          </cell>
          <cell r="AF539" t="str">
            <v>E0201</v>
          </cell>
          <cell r="AG539" t="str">
            <v>UA</v>
          </cell>
          <cell r="AH539" t="str">
            <v>Billing</v>
          </cell>
          <cell r="AI539">
            <v>0</v>
          </cell>
          <cell r="AJ539">
            <v>0</v>
          </cell>
        </row>
        <row r="540">
          <cell r="AD540" t="str">
            <v>MaIdon DC</v>
          </cell>
          <cell r="AE540" t="str">
            <v>MaIdon DC</v>
          </cell>
          <cell r="AF540" t="str">
            <v>E1539</v>
          </cell>
          <cell r="AG540" t="str">
            <v>SD</v>
          </cell>
          <cell r="AH540" t="str">
            <v>Billing</v>
          </cell>
          <cell r="AI540">
            <v>0</v>
          </cell>
          <cell r="AJ540">
            <v>0</v>
          </cell>
        </row>
        <row r="541">
          <cell r="AD541" t="str">
            <v>Maidstone</v>
          </cell>
          <cell r="AE541" t="str">
            <v>Maidstone</v>
          </cell>
          <cell r="AF541" t="str">
            <v>E2237</v>
          </cell>
          <cell r="AG541" t="str">
            <v>SD</v>
          </cell>
          <cell r="AH541" t="str">
            <v>Billing</v>
          </cell>
          <cell r="AI541">
            <v>0</v>
          </cell>
          <cell r="AJ541">
            <v>0</v>
          </cell>
        </row>
        <row r="542">
          <cell r="AD542" t="str">
            <v>Malvern Hills</v>
          </cell>
          <cell r="AE542" t="str">
            <v>Malvern Hills</v>
          </cell>
          <cell r="AF542" t="str">
            <v>E1851</v>
          </cell>
          <cell r="AG542" t="str">
            <v>SD</v>
          </cell>
          <cell r="AH542" t="str">
            <v>Billing</v>
          </cell>
          <cell r="AI542">
            <v>0</v>
          </cell>
          <cell r="AJ542">
            <v>0</v>
          </cell>
        </row>
        <row r="543">
          <cell r="AD543" t="str">
            <v>Manchester</v>
          </cell>
          <cell r="AE543" t="str">
            <v>Manchester</v>
          </cell>
          <cell r="AF543" t="str">
            <v>E4203</v>
          </cell>
          <cell r="AG543" t="str">
            <v>MD</v>
          </cell>
          <cell r="AH543" t="str">
            <v>Billing</v>
          </cell>
          <cell r="AI543">
            <v>1</v>
          </cell>
          <cell r="AJ543">
            <v>1</v>
          </cell>
        </row>
        <row r="544">
          <cell r="AD544" t="str">
            <v>Mansfield</v>
          </cell>
          <cell r="AE544" t="str">
            <v>Mansfield</v>
          </cell>
          <cell r="AF544" t="str">
            <v>E3035</v>
          </cell>
          <cell r="AG544" t="str">
            <v>SD</v>
          </cell>
          <cell r="AH544" t="str">
            <v>Billing</v>
          </cell>
          <cell r="AI544">
            <v>0</v>
          </cell>
          <cell r="AJ544">
            <v>0</v>
          </cell>
        </row>
        <row r="545">
          <cell r="AD545" t="str">
            <v>Medway Towns UA</v>
          </cell>
          <cell r="AE545" t="str">
            <v>Medway Towns UA</v>
          </cell>
          <cell r="AF545" t="str">
            <v>E2201</v>
          </cell>
          <cell r="AG545" t="str">
            <v>UA</v>
          </cell>
          <cell r="AH545" t="str">
            <v>Billing</v>
          </cell>
          <cell r="AI545">
            <v>0</v>
          </cell>
          <cell r="AJ545">
            <v>0</v>
          </cell>
        </row>
        <row r="546">
          <cell r="AD546" t="str">
            <v>Melton</v>
          </cell>
          <cell r="AE546" t="str">
            <v>Melton</v>
          </cell>
          <cell r="AF546" t="str">
            <v>E2436</v>
          </cell>
          <cell r="AG546" t="str">
            <v>SD</v>
          </cell>
          <cell r="AH546" t="str">
            <v>Billing</v>
          </cell>
          <cell r="AI546">
            <v>0</v>
          </cell>
          <cell r="AJ546">
            <v>0</v>
          </cell>
        </row>
        <row r="547">
          <cell r="AD547" t="str">
            <v>Mendip</v>
          </cell>
          <cell r="AE547" t="str">
            <v>Mendip</v>
          </cell>
          <cell r="AF547" t="str">
            <v>E3331</v>
          </cell>
          <cell r="AG547" t="str">
            <v>SD</v>
          </cell>
          <cell r="AH547" t="str">
            <v>Billing</v>
          </cell>
          <cell r="AI547">
            <v>0</v>
          </cell>
          <cell r="AJ547">
            <v>0</v>
          </cell>
        </row>
        <row r="548">
          <cell r="AD548" t="str">
            <v>Merseyside Fire and Rescue Authority</v>
          </cell>
          <cell r="AE548" t="str">
            <v>Merseyside Fire and Rescue Authority</v>
          </cell>
          <cell r="AF548" t="str">
            <v>E6143</v>
          </cell>
          <cell r="AG548" t="str">
            <v>FIRE</v>
          </cell>
          <cell r="AH548">
            <v>0</v>
          </cell>
          <cell r="AI548">
            <v>0</v>
          </cell>
          <cell r="AJ548">
            <v>0</v>
          </cell>
        </row>
        <row r="549">
          <cell r="AD549" t="str">
            <v>Merseyside Police and Crime Commissioner and Chief Constable</v>
          </cell>
          <cell r="AE549" t="str">
            <v>Merseyside Police and Crime Commissioner and Chief Constable</v>
          </cell>
          <cell r="AF549" t="str">
            <v>E7043</v>
          </cell>
          <cell r="AG549" t="str">
            <v>POL</v>
          </cell>
          <cell r="AH549">
            <v>0</v>
          </cell>
          <cell r="AI549">
            <v>0</v>
          </cell>
          <cell r="AJ549">
            <v>0</v>
          </cell>
        </row>
        <row r="550">
          <cell r="AD550" t="str">
            <v>Merseyside Waste Disposal Authority</v>
          </cell>
          <cell r="AE550" t="str">
            <v>Merseyside Waste Disposal Authority</v>
          </cell>
          <cell r="AF550" t="str">
            <v>E6204</v>
          </cell>
          <cell r="AG550" t="str">
            <v>WASTE</v>
          </cell>
          <cell r="AH550">
            <v>0</v>
          </cell>
          <cell r="AI550">
            <v>0</v>
          </cell>
          <cell r="AJ550">
            <v>1</v>
          </cell>
        </row>
        <row r="551">
          <cell r="AD551" t="str">
            <v>Merton</v>
          </cell>
          <cell r="AE551" t="str">
            <v>Merton</v>
          </cell>
          <cell r="AF551" t="str">
            <v>E5044</v>
          </cell>
          <cell r="AG551" t="str">
            <v>OLB</v>
          </cell>
          <cell r="AH551" t="str">
            <v>Billing</v>
          </cell>
          <cell r="AI551">
            <v>0</v>
          </cell>
          <cell r="AJ551">
            <v>0</v>
          </cell>
        </row>
        <row r="552">
          <cell r="AD552" t="str">
            <v>Mid Devon</v>
          </cell>
          <cell r="AE552" t="str">
            <v>Mid Devon</v>
          </cell>
          <cell r="AF552" t="str">
            <v>E1133</v>
          </cell>
          <cell r="AG552" t="str">
            <v>SD</v>
          </cell>
          <cell r="AH552" t="str">
            <v>Billing</v>
          </cell>
          <cell r="AI552">
            <v>0</v>
          </cell>
          <cell r="AJ552">
            <v>0</v>
          </cell>
        </row>
        <row r="553">
          <cell r="AD553" t="str">
            <v>Mid Suffolk</v>
          </cell>
          <cell r="AE553" t="str">
            <v>Mid Suffolk</v>
          </cell>
          <cell r="AF553" t="str">
            <v>E3534</v>
          </cell>
          <cell r="AG553" t="str">
            <v>SD</v>
          </cell>
          <cell r="AH553" t="str">
            <v>Billing</v>
          </cell>
          <cell r="AI553">
            <v>0</v>
          </cell>
          <cell r="AJ553">
            <v>0</v>
          </cell>
        </row>
        <row r="554">
          <cell r="AD554" t="str">
            <v>Mid Sussex</v>
          </cell>
          <cell r="AE554" t="str">
            <v>Mid Sussex</v>
          </cell>
          <cell r="AF554" t="str">
            <v>E3836</v>
          </cell>
          <cell r="AG554" t="str">
            <v>SD</v>
          </cell>
          <cell r="AH554" t="str">
            <v>Billing</v>
          </cell>
          <cell r="AI554">
            <v>0</v>
          </cell>
          <cell r="AJ554">
            <v>0</v>
          </cell>
        </row>
        <row r="555">
          <cell r="AD555" t="str">
            <v>Middlesbrough UA</v>
          </cell>
          <cell r="AE555" t="str">
            <v>Middlesbrough UA</v>
          </cell>
          <cell r="AF555" t="str">
            <v>E0702</v>
          </cell>
          <cell r="AG555" t="str">
            <v>UA</v>
          </cell>
          <cell r="AH555" t="str">
            <v>Billing</v>
          </cell>
          <cell r="AI555">
            <v>0</v>
          </cell>
          <cell r="AJ555">
            <v>0</v>
          </cell>
        </row>
        <row r="556">
          <cell r="AD556" t="str">
            <v>Milton Keynes UA</v>
          </cell>
          <cell r="AE556" t="str">
            <v>Milton Keynes UA</v>
          </cell>
          <cell r="AF556" t="str">
            <v>E0401</v>
          </cell>
          <cell r="AG556" t="str">
            <v>UA</v>
          </cell>
          <cell r="AH556" t="str">
            <v>Billing</v>
          </cell>
          <cell r="AI556">
            <v>0</v>
          </cell>
          <cell r="AJ556">
            <v>0</v>
          </cell>
        </row>
        <row r="557">
          <cell r="AD557" t="str">
            <v>Mole Valley</v>
          </cell>
          <cell r="AE557" t="str">
            <v>Mole Valley</v>
          </cell>
          <cell r="AF557" t="str">
            <v>E3634</v>
          </cell>
          <cell r="AG557" t="str">
            <v>SD</v>
          </cell>
          <cell r="AH557" t="str">
            <v>Billing</v>
          </cell>
          <cell r="AI557">
            <v>0</v>
          </cell>
          <cell r="AJ557">
            <v>0</v>
          </cell>
        </row>
        <row r="558">
          <cell r="AD558" t="str">
            <v>New Forest</v>
          </cell>
          <cell r="AE558" t="str">
            <v>New Forest</v>
          </cell>
          <cell r="AF558" t="str">
            <v>E1738</v>
          </cell>
          <cell r="AG558" t="str">
            <v>SD</v>
          </cell>
          <cell r="AH558" t="str">
            <v>Billing</v>
          </cell>
          <cell r="AI558">
            <v>0</v>
          </cell>
          <cell r="AJ558">
            <v>0</v>
          </cell>
        </row>
        <row r="559">
          <cell r="AD559" t="str">
            <v>New Forest National Park Authority</v>
          </cell>
          <cell r="AE559" t="str">
            <v>New Forest National Park Authority</v>
          </cell>
          <cell r="AF559" t="str">
            <v>E6409</v>
          </cell>
          <cell r="AG559" t="str">
            <v>PARK</v>
          </cell>
          <cell r="AH559">
            <v>0</v>
          </cell>
          <cell r="AI559">
            <v>0</v>
          </cell>
          <cell r="AJ559">
            <v>0</v>
          </cell>
        </row>
        <row r="560">
          <cell r="AD560" t="str">
            <v>Newark &amp; Sherwood</v>
          </cell>
          <cell r="AE560" t="str">
            <v>Newark &amp; Sherwood</v>
          </cell>
          <cell r="AF560" t="str">
            <v>E3036</v>
          </cell>
          <cell r="AG560" t="str">
            <v>SD</v>
          </cell>
          <cell r="AH560" t="str">
            <v>Billing</v>
          </cell>
          <cell r="AI560">
            <v>0</v>
          </cell>
          <cell r="AJ560">
            <v>0</v>
          </cell>
        </row>
        <row r="561">
          <cell r="AD561" t="str">
            <v>Newcastle</v>
          </cell>
          <cell r="AE561" t="str">
            <v>Newcastle</v>
          </cell>
          <cell r="AF561" t="str">
            <v>E4502</v>
          </cell>
          <cell r="AG561" t="str">
            <v>MD</v>
          </cell>
          <cell r="AH561" t="str">
            <v>Billing</v>
          </cell>
          <cell r="AI561">
            <v>1</v>
          </cell>
          <cell r="AJ561">
            <v>0</v>
          </cell>
        </row>
        <row r="562">
          <cell r="AD562" t="str">
            <v>Newcastle-under-Lyme</v>
          </cell>
          <cell r="AE562" t="str">
            <v>Newcastle-under-Lyme</v>
          </cell>
          <cell r="AF562" t="str">
            <v>E3434</v>
          </cell>
          <cell r="AG562" t="str">
            <v>SD</v>
          </cell>
          <cell r="AH562" t="str">
            <v>Billing</v>
          </cell>
          <cell r="AI562">
            <v>0</v>
          </cell>
          <cell r="AJ562">
            <v>0</v>
          </cell>
        </row>
        <row r="563">
          <cell r="AD563" t="str">
            <v>Newham</v>
          </cell>
          <cell r="AE563" t="str">
            <v>Newham</v>
          </cell>
          <cell r="AF563" t="str">
            <v>E5045</v>
          </cell>
          <cell r="AG563" t="str">
            <v>OLB</v>
          </cell>
          <cell r="AH563" t="str">
            <v>Billing</v>
          </cell>
          <cell r="AI563">
            <v>0</v>
          </cell>
          <cell r="AJ563">
            <v>1</v>
          </cell>
        </row>
        <row r="564">
          <cell r="AD564" t="str">
            <v>Norfolk CC</v>
          </cell>
          <cell r="AE564" t="str">
            <v>Norfolk CC</v>
          </cell>
          <cell r="AF564" t="str">
            <v>E2620</v>
          </cell>
          <cell r="AG564" t="str">
            <v>COUNTY</v>
          </cell>
          <cell r="AH564">
            <v>0</v>
          </cell>
          <cell r="AI564">
            <v>0</v>
          </cell>
          <cell r="AJ564">
            <v>0</v>
          </cell>
        </row>
        <row r="565">
          <cell r="AD565" t="str">
            <v>Norfolk Police and Crime Commissioner and Chief Constable</v>
          </cell>
          <cell r="AE565" t="str">
            <v>Norfolk Police and Crime Commissioner and Chief Constable</v>
          </cell>
          <cell r="AF565" t="str">
            <v>E7026</v>
          </cell>
          <cell r="AG565" t="str">
            <v>POL</v>
          </cell>
          <cell r="AH565">
            <v>0</v>
          </cell>
          <cell r="AI565">
            <v>0</v>
          </cell>
          <cell r="AJ565">
            <v>0</v>
          </cell>
        </row>
        <row r="566">
          <cell r="AD566" t="str">
            <v>North Devon</v>
          </cell>
          <cell r="AE566" t="str">
            <v>North Devon</v>
          </cell>
          <cell r="AF566" t="str">
            <v>E1134</v>
          </cell>
          <cell r="AG566" t="str">
            <v>SD</v>
          </cell>
          <cell r="AH566" t="str">
            <v>Billing</v>
          </cell>
          <cell r="AI566">
            <v>0</v>
          </cell>
          <cell r="AJ566">
            <v>0</v>
          </cell>
        </row>
        <row r="567">
          <cell r="AD567" t="str">
            <v>North Dorset</v>
          </cell>
          <cell r="AE567" t="str">
            <v>North Dorset</v>
          </cell>
          <cell r="AF567" t="str">
            <v>E1234</v>
          </cell>
          <cell r="AG567" t="str">
            <v>SD</v>
          </cell>
          <cell r="AH567" t="str">
            <v>Billing</v>
          </cell>
          <cell r="AI567">
            <v>0</v>
          </cell>
          <cell r="AJ567">
            <v>0</v>
          </cell>
        </row>
        <row r="568">
          <cell r="AD568" t="str">
            <v>North East Derbyshire</v>
          </cell>
          <cell r="AE568" t="str">
            <v>North East Derbyshire</v>
          </cell>
          <cell r="AF568" t="str">
            <v>E1038</v>
          </cell>
          <cell r="AG568" t="str">
            <v>SD</v>
          </cell>
          <cell r="AH568" t="str">
            <v>Billing</v>
          </cell>
          <cell r="AI568">
            <v>0</v>
          </cell>
          <cell r="AJ568">
            <v>0</v>
          </cell>
        </row>
        <row r="569">
          <cell r="AD569" t="str">
            <v>North East Lincolnshire UA</v>
          </cell>
          <cell r="AE569" t="str">
            <v>North East Lincolnshire UA</v>
          </cell>
          <cell r="AF569" t="str">
            <v>E2003</v>
          </cell>
          <cell r="AG569" t="str">
            <v>UA</v>
          </cell>
          <cell r="AH569" t="str">
            <v>Billing</v>
          </cell>
          <cell r="AI569">
            <v>0</v>
          </cell>
          <cell r="AJ569">
            <v>0</v>
          </cell>
        </row>
        <row r="570">
          <cell r="AD570" t="str">
            <v>North Hertfordshire</v>
          </cell>
          <cell r="AE570" t="str">
            <v>North Hertfordshire</v>
          </cell>
          <cell r="AF570" t="str">
            <v>E1935</v>
          </cell>
          <cell r="AG570" t="str">
            <v>SD</v>
          </cell>
          <cell r="AH570" t="str">
            <v>Billing</v>
          </cell>
          <cell r="AI570">
            <v>0</v>
          </cell>
          <cell r="AJ570">
            <v>0</v>
          </cell>
        </row>
        <row r="571">
          <cell r="AD571" t="str">
            <v>North Kesteven</v>
          </cell>
          <cell r="AE571" t="str">
            <v>North Kesteven</v>
          </cell>
          <cell r="AF571" t="str">
            <v>E2534</v>
          </cell>
          <cell r="AG571" t="str">
            <v>SD</v>
          </cell>
          <cell r="AH571" t="str">
            <v>Billing</v>
          </cell>
          <cell r="AI571">
            <v>0</v>
          </cell>
          <cell r="AJ571">
            <v>0</v>
          </cell>
        </row>
        <row r="572">
          <cell r="AD572" t="str">
            <v>North Lincolnshire UA</v>
          </cell>
          <cell r="AE572" t="str">
            <v>North Lincolnshire UA</v>
          </cell>
          <cell r="AF572" t="str">
            <v>E2004</v>
          </cell>
          <cell r="AG572" t="str">
            <v>UA</v>
          </cell>
          <cell r="AH572" t="str">
            <v>Billing</v>
          </cell>
          <cell r="AI572">
            <v>0</v>
          </cell>
          <cell r="AJ572">
            <v>0</v>
          </cell>
        </row>
        <row r="573">
          <cell r="AD573" t="str">
            <v>North London Waste Authority</v>
          </cell>
          <cell r="AE573" t="str">
            <v>North London Waste Authority</v>
          </cell>
          <cell r="AF573" t="str">
            <v>E6205</v>
          </cell>
          <cell r="AG573" t="str">
            <v>WASTE</v>
          </cell>
          <cell r="AH573">
            <v>0</v>
          </cell>
          <cell r="AI573">
            <v>0</v>
          </cell>
          <cell r="AJ573">
            <v>1</v>
          </cell>
        </row>
        <row r="574">
          <cell r="AD574" t="str">
            <v>North Norfolk</v>
          </cell>
          <cell r="AE574" t="str">
            <v>North Norfolk</v>
          </cell>
          <cell r="AF574" t="str">
            <v>E2635</v>
          </cell>
          <cell r="AG574" t="str">
            <v>SD</v>
          </cell>
          <cell r="AH574" t="str">
            <v>Billing</v>
          </cell>
          <cell r="AI574">
            <v>0</v>
          </cell>
          <cell r="AJ574">
            <v>0</v>
          </cell>
        </row>
        <row r="575">
          <cell r="AD575" t="str">
            <v>North Somerset UA</v>
          </cell>
          <cell r="AE575" t="str">
            <v>North Somerset UA</v>
          </cell>
          <cell r="AF575" t="str">
            <v>E0104</v>
          </cell>
          <cell r="AG575" t="str">
            <v>UA</v>
          </cell>
          <cell r="AH575" t="str">
            <v>Billing</v>
          </cell>
          <cell r="AI575">
            <v>0</v>
          </cell>
          <cell r="AJ575">
            <v>0</v>
          </cell>
        </row>
        <row r="576">
          <cell r="AD576" t="str">
            <v>North Tyneside</v>
          </cell>
          <cell r="AE576" t="str">
            <v>North Tyneside</v>
          </cell>
          <cell r="AF576" t="str">
            <v>E4503</v>
          </cell>
          <cell r="AG576" t="str">
            <v>MD</v>
          </cell>
          <cell r="AH576" t="str">
            <v>Billing</v>
          </cell>
          <cell r="AI576">
            <v>1</v>
          </cell>
          <cell r="AJ576">
            <v>0</v>
          </cell>
        </row>
        <row r="577">
          <cell r="AD577" t="str">
            <v>North Warwickshire</v>
          </cell>
          <cell r="AE577" t="str">
            <v>North Warwickshire</v>
          </cell>
          <cell r="AF577" t="str">
            <v>E3731</v>
          </cell>
          <cell r="AG577" t="str">
            <v>SD</v>
          </cell>
          <cell r="AH577" t="str">
            <v>Billing</v>
          </cell>
          <cell r="AI577">
            <v>0</v>
          </cell>
          <cell r="AJ577">
            <v>0</v>
          </cell>
        </row>
        <row r="578">
          <cell r="AD578" t="str">
            <v>North West Leicestershire</v>
          </cell>
          <cell r="AE578" t="str">
            <v>North West Leicestershire</v>
          </cell>
          <cell r="AF578" t="str">
            <v>E2437</v>
          </cell>
          <cell r="AG578" t="str">
            <v>SD</v>
          </cell>
          <cell r="AH578" t="str">
            <v>Billing</v>
          </cell>
          <cell r="AI578">
            <v>0</v>
          </cell>
          <cell r="AJ578">
            <v>0</v>
          </cell>
        </row>
        <row r="579">
          <cell r="AD579" t="str">
            <v>North York Moors National Park Authority</v>
          </cell>
          <cell r="AE579" t="str">
            <v>North York Moors National Park Authority</v>
          </cell>
          <cell r="AF579" t="str">
            <v>E6404</v>
          </cell>
          <cell r="AG579" t="str">
            <v>PARK</v>
          </cell>
          <cell r="AH579">
            <v>0</v>
          </cell>
          <cell r="AI579">
            <v>0</v>
          </cell>
          <cell r="AJ579">
            <v>0</v>
          </cell>
        </row>
        <row r="580">
          <cell r="AD580" t="str">
            <v>North Yorkshire CC</v>
          </cell>
          <cell r="AE580" t="str">
            <v>North Yorkshire CC</v>
          </cell>
          <cell r="AF580" t="str">
            <v>E2721</v>
          </cell>
          <cell r="AG580" t="str">
            <v>COUNTY</v>
          </cell>
          <cell r="AH580">
            <v>0</v>
          </cell>
          <cell r="AI580">
            <v>0</v>
          </cell>
          <cell r="AJ580">
            <v>0</v>
          </cell>
        </row>
        <row r="581">
          <cell r="AD581" t="str">
            <v>North Yorkshire Combined Fire and Rescue Authority</v>
          </cell>
          <cell r="AE581" t="str">
            <v>North Yorkshire Combined Fire and Rescue Authority</v>
          </cell>
          <cell r="AF581" t="str">
            <v>E6127</v>
          </cell>
          <cell r="AG581" t="str">
            <v>CFA</v>
          </cell>
          <cell r="AH581">
            <v>0</v>
          </cell>
          <cell r="AI581">
            <v>0</v>
          </cell>
          <cell r="AJ581">
            <v>0</v>
          </cell>
        </row>
        <row r="582">
          <cell r="AD582" t="str">
            <v>North Yorkshire Police and Crime Commissioner and Chief Constable</v>
          </cell>
          <cell r="AE582" t="str">
            <v>North Yorkshire Police and Crime Commissioner and Chief Constable</v>
          </cell>
          <cell r="AF582" t="str">
            <v>E7027</v>
          </cell>
          <cell r="AG582" t="str">
            <v>POL</v>
          </cell>
          <cell r="AH582">
            <v>0</v>
          </cell>
          <cell r="AI582">
            <v>0</v>
          </cell>
          <cell r="AJ582">
            <v>0</v>
          </cell>
        </row>
        <row r="583">
          <cell r="AD583" t="str">
            <v>Northampton</v>
          </cell>
          <cell r="AE583" t="str">
            <v>Northampton</v>
          </cell>
          <cell r="AF583" t="str">
            <v>E2835</v>
          </cell>
          <cell r="AG583" t="str">
            <v>SD</v>
          </cell>
          <cell r="AH583" t="str">
            <v>Billing</v>
          </cell>
          <cell r="AI583">
            <v>0</v>
          </cell>
          <cell r="AJ583">
            <v>0</v>
          </cell>
        </row>
        <row r="584">
          <cell r="AD584" t="str">
            <v>Northamptonshire CC</v>
          </cell>
          <cell r="AE584" t="str">
            <v>Northamptonshire CC</v>
          </cell>
          <cell r="AF584" t="str">
            <v>E2820</v>
          </cell>
          <cell r="AG584" t="str">
            <v>COUNTY</v>
          </cell>
          <cell r="AH584">
            <v>0</v>
          </cell>
          <cell r="AI584">
            <v>0</v>
          </cell>
          <cell r="AJ584">
            <v>0</v>
          </cell>
        </row>
        <row r="585">
          <cell r="AD585" t="str">
            <v>Northamptonshire Police and Crime Commissioner and Chief Constable</v>
          </cell>
          <cell r="AE585" t="str">
            <v>Northamptonshire Police and Crime Commissioner and Chief Constable</v>
          </cell>
          <cell r="AF585" t="str">
            <v>E7028</v>
          </cell>
          <cell r="AG585" t="str">
            <v>POL</v>
          </cell>
          <cell r="AH585">
            <v>0</v>
          </cell>
          <cell r="AI585">
            <v>0</v>
          </cell>
          <cell r="AJ585">
            <v>0</v>
          </cell>
        </row>
        <row r="586">
          <cell r="AD586" t="str">
            <v>Northumberland National Park Authority</v>
          </cell>
          <cell r="AE586" t="str">
            <v>Northumberland National Park Authority</v>
          </cell>
          <cell r="AF586" t="str">
            <v>E6405</v>
          </cell>
          <cell r="AG586" t="str">
            <v>PARK</v>
          </cell>
          <cell r="AH586">
            <v>0</v>
          </cell>
          <cell r="AI586">
            <v>0</v>
          </cell>
          <cell r="AJ586">
            <v>0</v>
          </cell>
        </row>
        <row r="587">
          <cell r="AD587" t="str">
            <v>Northumberland UA</v>
          </cell>
          <cell r="AE587" t="str">
            <v>Northumberland UA</v>
          </cell>
          <cell r="AF587" t="str">
            <v>E2901</v>
          </cell>
          <cell r="AG587" t="str">
            <v>UA</v>
          </cell>
          <cell r="AH587" t="str">
            <v>Billing</v>
          </cell>
          <cell r="AI587">
            <v>1</v>
          </cell>
          <cell r="AJ587">
            <v>0</v>
          </cell>
        </row>
        <row r="588">
          <cell r="AD588" t="str">
            <v>Northumbria Police and Crime Commissioner and Chief Constable</v>
          </cell>
          <cell r="AE588" t="str">
            <v>Northumbria Police and Crime Commissioner and Chief Constable</v>
          </cell>
          <cell r="AF588" t="str">
            <v>E7045</v>
          </cell>
          <cell r="AG588" t="str">
            <v>POL</v>
          </cell>
          <cell r="AH588">
            <v>0</v>
          </cell>
          <cell r="AI588">
            <v>0</v>
          </cell>
          <cell r="AJ588">
            <v>0</v>
          </cell>
        </row>
        <row r="589">
          <cell r="AD589" t="str">
            <v>Norwich City</v>
          </cell>
          <cell r="AE589" t="str">
            <v>Norwich City</v>
          </cell>
          <cell r="AF589" t="str">
            <v>E2636</v>
          </cell>
          <cell r="AG589" t="str">
            <v>SD</v>
          </cell>
          <cell r="AH589" t="str">
            <v>Billing</v>
          </cell>
          <cell r="AI589">
            <v>0</v>
          </cell>
          <cell r="AJ589">
            <v>0</v>
          </cell>
        </row>
        <row r="590">
          <cell r="AD590" t="str">
            <v>Nottingham City UA</v>
          </cell>
          <cell r="AE590" t="str">
            <v>Nottingham City UA</v>
          </cell>
          <cell r="AF590" t="str">
            <v>E3001</v>
          </cell>
          <cell r="AG590" t="str">
            <v>UA</v>
          </cell>
          <cell r="AH590" t="str">
            <v>Billing</v>
          </cell>
          <cell r="AI590">
            <v>0</v>
          </cell>
          <cell r="AJ590">
            <v>0</v>
          </cell>
        </row>
        <row r="591">
          <cell r="AD591" t="str">
            <v>Nottinghamshire CC</v>
          </cell>
          <cell r="AE591" t="str">
            <v>Nottinghamshire CC</v>
          </cell>
          <cell r="AF591" t="str">
            <v>E3021</v>
          </cell>
          <cell r="AG591" t="str">
            <v>COUNTY</v>
          </cell>
          <cell r="AH591">
            <v>0</v>
          </cell>
          <cell r="AI591">
            <v>0</v>
          </cell>
          <cell r="AJ591">
            <v>0</v>
          </cell>
        </row>
        <row r="592">
          <cell r="AD592" t="str">
            <v>Nottinghamshire Combined Fire and Rescue Authority</v>
          </cell>
          <cell r="AE592" t="str">
            <v>Nottinghamshire Combined Fire and Rescue Authority</v>
          </cell>
          <cell r="AF592" t="str">
            <v>E6130</v>
          </cell>
          <cell r="AG592" t="str">
            <v>CFA</v>
          </cell>
          <cell r="AH592">
            <v>0</v>
          </cell>
          <cell r="AI592">
            <v>0</v>
          </cell>
          <cell r="AJ592">
            <v>0</v>
          </cell>
        </row>
        <row r="593">
          <cell r="AD593" t="str">
            <v>Nottinghamshire Police and Crime Commissioner and Chief Constable</v>
          </cell>
          <cell r="AE593" t="str">
            <v>Nottinghamshire Police and Crime Commissioner and Chief Constable</v>
          </cell>
          <cell r="AF593" t="str">
            <v>E7030</v>
          </cell>
          <cell r="AG593" t="str">
            <v>POL</v>
          </cell>
          <cell r="AH593">
            <v>0</v>
          </cell>
          <cell r="AI593">
            <v>0</v>
          </cell>
          <cell r="AJ593">
            <v>0</v>
          </cell>
        </row>
        <row r="594">
          <cell r="AD594" t="str">
            <v>Nuneaton &amp; Bedworth</v>
          </cell>
          <cell r="AE594" t="str">
            <v>Nuneaton &amp; Bedworth</v>
          </cell>
          <cell r="AF594" t="str">
            <v>E3732</v>
          </cell>
          <cell r="AG594" t="str">
            <v>SD</v>
          </cell>
          <cell r="AH594" t="str">
            <v>Billing</v>
          </cell>
          <cell r="AI594">
            <v>0</v>
          </cell>
          <cell r="AJ594">
            <v>0</v>
          </cell>
        </row>
        <row r="595">
          <cell r="AD595" t="str">
            <v>Oadby &amp; Wigston</v>
          </cell>
          <cell r="AE595" t="str">
            <v>Oadby &amp; Wigston</v>
          </cell>
          <cell r="AF595" t="str">
            <v>E2438</v>
          </cell>
          <cell r="AG595" t="str">
            <v>SD</v>
          </cell>
          <cell r="AH595" t="str">
            <v>Billing</v>
          </cell>
          <cell r="AI595">
            <v>0</v>
          </cell>
          <cell r="AJ595">
            <v>0</v>
          </cell>
        </row>
        <row r="596">
          <cell r="AD596" t="str">
            <v>Oldham</v>
          </cell>
          <cell r="AE596" t="str">
            <v>Oldham</v>
          </cell>
          <cell r="AF596" t="str">
            <v>E4204</v>
          </cell>
          <cell r="AG596" t="str">
            <v>MD</v>
          </cell>
          <cell r="AH596" t="str">
            <v>Billing</v>
          </cell>
          <cell r="AI596">
            <v>1</v>
          </cell>
          <cell r="AJ596">
            <v>1</v>
          </cell>
        </row>
        <row r="597">
          <cell r="AD597" t="str">
            <v>Oxford</v>
          </cell>
          <cell r="AE597" t="str">
            <v>Oxford</v>
          </cell>
          <cell r="AF597" t="str">
            <v>E3132</v>
          </cell>
          <cell r="AG597" t="str">
            <v>SD</v>
          </cell>
          <cell r="AH597" t="str">
            <v>Billing</v>
          </cell>
          <cell r="AI597">
            <v>0</v>
          </cell>
          <cell r="AJ597">
            <v>0</v>
          </cell>
        </row>
        <row r="598">
          <cell r="AD598" t="str">
            <v>Oxfordshire CC</v>
          </cell>
          <cell r="AE598" t="str">
            <v>Oxfordshire CC</v>
          </cell>
          <cell r="AF598" t="str">
            <v>E3120</v>
          </cell>
          <cell r="AG598" t="str">
            <v>COUNTY</v>
          </cell>
          <cell r="AH598">
            <v>0</v>
          </cell>
          <cell r="AI598">
            <v>0</v>
          </cell>
          <cell r="AJ598">
            <v>0</v>
          </cell>
        </row>
        <row r="599">
          <cell r="AD599" t="str">
            <v>Peak District National Park Authority</v>
          </cell>
          <cell r="AE599" t="str">
            <v>Peak District National Park Authority</v>
          </cell>
          <cell r="AF599" t="str">
            <v>E6406</v>
          </cell>
          <cell r="AG599" t="str">
            <v>PARK</v>
          </cell>
          <cell r="AH599">
            <v>0</v>
          </cell>
          <cell r="AI599">
            <v>0</v>
          </cell>
          <cell r="AJ599">
            <v>0</v>
          </cell>
        </row>
        <row r="600">
          <cell r="AD600" t="str">
            <v>Pendle</v>
          </cell>
          <cell r="AE600" t="str">
            <v>Pendle</v>
          </cell>
          <cell r="AF600" t="str">
            <v>E2338</v>
          </cell>
          <cell r="AG600" t="str">
            <v>SD</v>
          </cell>
          <cell r="AH600" t="str">
            <v>Billing</v>
          </cell>
          <cell r="AI600">
            <v>0</v>
          </cell>
          <cell r="AJ600">
            <v>0</v>
          </cell>
        </row>
        <row r="601">
          <cell r="AD601" t="str">
            <v>Peterborough UA</v>
          </cell>
          <cell r="AE601" t="str">
            <v>Peterborough UA</v>
          </cell>
          <cell r="AF601" t="str">
            <v>E0501</v>
          </cell>
          <cell r="AG601" t="str">
            <v>UA</v>
          </cell>
          <cell r="AH601" t="str">
            <v>Billing</v>
          </cell>
          <cell r="AI601">
            <v>0</v>
          </cell>
          <cell r="AJ601">
            <v>0</v>
          </cell>
        </row>
        <row r="602">
          <cell r="AD602" t="str">
            <v>Plymouth UA</v>
          </cell>
          <cell r="AE602" t="str">
            <v>Plymouth UA</v>
          </cell>
          <cell r="AF602" t="str">
            <v>E1101</v>
          </cell>
          <cell r="AG602" t="str">
            <v>UA</v>
          </cell>
          <cell r="AH602" t="str">
            <v>Billing</v>
          </cell>
          <cell r="AI602">
            <v>0</v>
          </cell>
          <cell r="AJ602">
            <v>0</v>
          </cell>
        </row>
        <row r="603">
          <cell r="AD603" t="str">
            <v>Poole UA</v>
          </cell>
          <cell r="AE603" t="str">
            <v>Poole UA</v>
          </cell>
          <cell r="AF603" t="str">
            <v>E1201</v>
          </cell>
          <cell r="AG603" t="str">
            <v>UA</v>
          </cell>
          <cell r="AH603" t="str">
            <v>Billing</v>
          </cell>
          <cell r="AI603">
            <v>0</v>
          </cell>
          <cell r="AJ603">
            <v>0</v>
          </cell>
        </row>
        <row r="604">
          <cell r="AD604" t="str">
            <v>Portsmouth UA</v>
          </cell>
          <cell r="AE604" t="str">
            <v>Portsmouth UA</v>
          </cell>
          <cell r="AF604" t="str">
            <v>E1701</v>
          </cell>
          <cell r="AG604" t="str">
            <v>UA</v>
          </cell>
          <cell r="AH604" t="str">
            <v>Billing</v>
          </cell>
          <cell r="AI604">
            <v>0</v>
          </cell>
          <cell r="AJ604">
            <v>0</v>
          </cell>
        </row>
        <row r="605">
          <cell r="AD605" t="str">
            <v>Preston</v>
          </cell>
          <cell r="AE605" t="str">
            <v>Preston</v>
          </cell>
          <cell r="AF605" t="str">
            <v>E2339</v>
          </cell>
          <cell r="AG605" t="str">
            <v>SD</v>
          </cell>
          <cell r="AH605" t="str">
            <v>Billing</v>
          </cell>
          <cell r="AI605">
            <v>0</v>
          </cell>
          <cell r="AJ605">
            <v>0</v>
          </cell>
        </row>
        <row r="606">
          <cell r="AD606" t="str">
            <v>Purbeck</v>
          </cell>
          <cell r="AE606" t="str">
            <v>Purbeck</v>
          </cell>
          <cell r="AF606" t="str">
            <v>E1236</v>
          </cell>
          <cell r="AG606" t="str">
            <v>SD</v>
          </cell>
          <cell r="AH606" t="str">
            <v>Billing</v>
          </cell>
          <cell r="AI606">
            <v>0</v>
          </cell>
          <cell r="AJ606">
            <v>0</v>
          </cell>
        </row>
        <row r="607">
          <cell r="AD607" t="str">
            <v>Reading UA</v>
          </cell>
          <cell r="AE607" t="str">
            <v>Reading UA</v>
          </cell>
          <cell r="AF607" t="str">
            <v>E0303</v>
          </cell>
          <cell r="AG607" t="str">
            <v>UA</v>
          </cell>
          <cell r="AH607" t="str">
            <v>Billing</v>
          </cell>
          <cell r="AI607">
            <v>0</v>
          </cell>
          <cell r="AJ607">
            <v>0</v>
          </cell>
        </row>
        <row r="608">
          <cell r="AD608" t="str">
            <v>Redbridge</v>
          </cell>
          <cell r="AE608" t="str">
            <v>Redbridge</v>
          </cell>
          <cell r="AF608" t="str">
            <v>E5046</v>
          </cell>
          <cell r="AG608" t="str">
            <v>OLB</v>
          </cell>
          <cell r="AH608" t="str">
            <v>Billing</v>
          </cell>
          <cell r="AI608">
            <v>0</v>
          </cell>
          <cell r="AJ608">
            <v>1</v>
          </cell>
        </row>
        <row r="609">
          <cell r="AD609" t="str">
            <v>Redcar &amp; Cleveland UA</v>
          </cell>
          <cell r="AE609" t="str">
            <v>Redcar &amp; Cleveland UA</v>
          </cell>
          <cell r="AF609" t="str">
            <v>E0703</v>
          </cell>
          <cell r="AG609" t="str">
            <v>UA</v>
          </cell>
          <cell r="AH609" t="str">
            <v>Billing</v>
          </cell>
          <cell r="AI609">
            <v>0</v>
          </cell>
          <cell r="AJ609">
            <v>0</v>
          </cell>
        </row>
        <row r="610">
          <cell r="AD610" t="str">
            <v>Redditch BC</v>
          </cell>
          <cell r="AE610" t="str">
            <v>Redditch BC</v>
          </cell>
          <cell r="AF610" t="str">
            <v>E1835</v>
          </cell>
          <cell r="AG610" t="str">
            <v>SD</v>
          </cell>
          <cell r="AH610" t="str">
            <v>Billing</v>
          </cell>
          <cell r="AI610">
            <v>0</v>
          </cell>
          <cell r="AJ610">
            <v>0</v>
          </cell>
        </row>
        <row r="611">
          <cell r="AD611" t="str">
            <v>Reigate and Banstead</v>
          </cell>
          <cell r="AE611" t="str">
            <v>Reigate and Banstead</v>
          </cell>
          <cell r="AF611" t="str">
            <v>E3635</v>
          </cell>
          <cell r="AG611" t="str">
            <v>SD</v>
          </cell>
          <cell r="AH611" t="str">
            <v>Billing</v>
          </cell>
          <cell r="AI611">
            <v>0</v>
          </cell>
          <cell r="AJ611">
            <v>0</v>
          </cell>
        </row>
        <row r="612">
          <cell r="AD612" t="str">
            <v>Ribble Valley</v>
          </cell>
          <cell r="AE612" t="str">
            <v>Ribble Valley</v>
          </cell>
          <cell r="AF612" t="str">
            <v>E2340</v>
          </cell>
          <cell r="AG612" t="str">
            <v>SD</v>
          </cell>
          <cell r="AH612" t="str">
            <v>Billing</v>
          </cell>
          <cell r="AI612">
            <v>0</v>
          </cell>
          <cell r="AJ612">
            <v>0</v>
          </cell>
        </row>
        <row r="613">
          <cell r="AD613" t="str">
            <v>Richmond upon Thames</v>
          </cell>
          <cell r="AE613" t="str">
            <v>Richmond upon Thames</v>
          </cell>
          <cell r="AF613" t="str">
            <v>E5047</v>
          </cell>
          <cell r="AG613" t="str">
            <v>OLB</v>
          </cell>
          <cell r="AH613" t="str">
            <v>Billing</v>
          </cell>
          <cell r="AI613">
            <v>0</v>
          </cell>
          <cell r="AJ613">
            <v>1</v>
          </cell>
        </row>
        <row r="614">
          <cell r="AD614" t="str">
            <v>Richmondshire DC</v>
          </cell>
          <cell r="AE614" t="str">
            <v>Richmondshire DC</v>
          </cell>
          <cell r="AF614" t="str">
            <v>E2734</v>
          </cell>
          <cell r="AG614" t="str">
            <v>SD</v>
          </cell>
          <cell r="AH614" t="str">
            <v>Billing</v>
          </cell>
          <cell r="AI614">
            <v>0</v>
          </cell>
          <cell r="AJ614">
            <v>0</v>
          </cell>
        </row>
        <row r="615">
          <cell r="AD615" t="str">
            <v>Rochdale</v>
          </cell>
          <cell r="AE615" t="str">
            <v>Rochdale</v>
          </cell>
          <cell r="AF615" t="str">
            <v>E4205</v>
          </cell>
          <cell r="AG615" t="str">
            <v>MD</v>
          </cell>
          <cell r="AH615" t="str">
            <v>Billing</v>
          </cell>
          <cell r="AI615">
            <v>1</v>
          </cell>
          <cell r="AJ615">
            <v>1</v>
          </cell>
        </row>
        <row r="616">
          <cell r="AD616" t="str">
            <v>Rochford</v>
          </cell>
          <cell r="AE616" t="str">
            <v>Rochford</v>
          </cell>
          <cell r="AF616" t="str">
            <v>E1540</v>
          </cell>
          <cell r="AG616" t="str">
            <v>SD</v>
          </cell>
          <cell r="AH616" t="str">
            <v>Billing</v>
          </cell>
          <cell r="AI616">
            <v>0</v>
          </cell>
          <cell r="AJ616">
            <v>0</v>
          </cell>
        </row>
        <row r="617">
          <cell r="AD617" t="str">
            <v>Rossendale</v>
          </cell>
          <cell r="AE617" t="str">
            <v>Rossendale</v>
          </cell>
          <cell r="AF617" t="str">
            <v>E2341</v>
          </cell>
          <cell r="AG617" t="str">
            <v>SD</v>
          </cell>
          <cell r="AH617" t="str">
            <v>Billing</v>
          </cell>
          <cell r="AI617">
            <v>0</v>
          </cell>
          <cell r="AJ617">
            <v>0</v>
          </cell>
        </row>
        <row r="618">
          <cell r="AD618" t="str">
            <v>Rother</v>
          </cell>
          <cell r="AE618" t="str">
            <v>Rother</v>
          </cell>
          <cell r="AF618" t="str">
            <v>E1436</v>
          </cell>
          <cell r="AG618" t="str">
            <v>SD</v>
          </cell>
          <cell r="AH618" t="str">
            <v>Billing</v>
          </cell>
          <cell r="AI618">
            <v>0</v>
          </cell>
          <cell r="AJ618">
            <v>0</v>
          </cell>
        </row>
        <row r="619">
          <cell r="AD619" t="str">
            <v>Rotherham</v>
          </cell>
          <cell r="AE619" t="str">
            <v>Rotherham</v>
          </cell>
          <cell r="AF619" t="str">
            <v>E4403</v>
          </cell>
          <cell r="AG619" t="str">
            <v>MD</v>
          </cell>
          <cell r="AH619" t="str">
            <v>Billing</v>
          </cell>
          <cell r="AI619">
            <v>1</v>
          </cell>
          <cell r="AJ619">
            <v>0</v>
          </cell>
        </row>
        <row r="620">
          <cell r="AD620" t="str">
            <v>Rugby</v>
          </cell>
          <cell r="AE620" t="str">
            <v>Rugby</v>
          </cell>
          <cell r="AF620" t="str">
            <v>E3733</v>
          </cell>
          <cell r="AG620" t="str">
            <v>SD</v>
          </cell>
          <cell r="AH620" t="str">
            <v>Billing</v>
          </cell>
          <cell r="AI620">
            <v>0</v>
          </cell>
          <cell r="AJ620">
            <v>0</v>
          </cell>
        </row>
        <row r="621">
          <cell r="AD621" t="str">
            <v>Runnymede</v>
          </cell>
          <cell r="AE621" t="str">
            <v>Runnymede</v>
          </cell>
          <cell r="AF621" t="str">
            <v>E3636</v>
          </cell>
          <cell r="AG621" t="str">
            <v>SD</v>
          </cell>
          <cell r="AH621" t="str">
            <v>Billing</v>
          </cell>
          <cell r="AI621">
            <v>0</v>
          </cell>
          <cell r="AJ621">
            <v>0</v>
          </cell>
        </row>
        <row r="622">
          <cell r="AD622" t="str">
            <v>Rushcliffe</v>
          </cell>
          <cell r="AE622" t="str">
            <v>Rushcliffe</v>
          </cell>
          <cell r="AF622" t="str">
            <v>E3038</v>
          </cell>
          <cell r="AG622" t="str">
            <v>SD</v>
          </cell>
          <cell r="AH622" t="str">
            <v>Billing</v>
          </cell>
          <cell r="AI622">
            <v>0</v>
          </cell>
          <cell r="AJ622">
            <v>0</v>
          </cell>
        </row>
        <row r="623">
          <cell r="AD623" t="str">
            <v>Rushmoor</v>
          </cell>
          <cell r="AE623" t="str">
            <v>Rushmoor</v>
          </cell>
          <cell r="AF623" t="str">
            <v>E1740</v>
          </cell>
          <cell r="AG623" t="str">
            <v>SD</v>
          </cell>
          <cell r="AH623" t="str">
            <v>Billing</v>
          </cell>
          <cell r="AI623">
            <v>0</v>
          </cell>
          <cell r="AJ623">
            <v>0</v>
          </cell>
        </row>
        <row r="624">
          <cell r="AD624" t="str">
            <v>Rutland UA</v>
          </cell>
          <cell r="AE624" t="str">
            <v>Rutland UA</v>
          </cell>
          <cell r="AF624" t="str">
            <v>E2402</v>
          </cell>
          <cell r="AG624" t="str">
            <v>UA</v>
          </cell>
          <cell r="AH624" t="str">
            <v>Billing</v>
          </cell>
          <cell r="AI624">
            <v>0</v>
          </cell>
          <cell r="AJ624">
            <v>0</v>
          </cell>
        </row>
        <row r="625">
          <cell r="AD625" t="str">
            <v>Ryedale DC</v>
          </cell>
          <cell r="AE625" t="str">
            <v>Ryedale DC</v>
          </cell>
          <cell r="AF625" t="str">
            <v>E2755</v>
          </cell>
          <cell r="AG625" t="str">
            <v>SD</v>
          </cell>
          <cell r="AH625" t="str">
            <v>Billing</v>
          </cell>
          <cell r="AI625">
            <v>0</v>
          </cell>
          <cell r="AJ625">
            <v>0</v>
          </cell>
        </row>
        <row r="626">
          <cell r="AD626" t="str">
            <v>Salford</v>
          </cell>
          <cell r="AE626" t="str">
            <v>Salford</v>
          </cell>
          <cell r="AF626" t="str">
            <v>E4206</v>
          </cell>
          <cell r="AG626" t="str">
            <v>MD</v>
          </cell>
          <cell r="AH626" t="str">
            <v>Billing</v>
          </cell>
          <cell r="AI626">
            <v>1</v>
          </cell>
          <cell r="AJ626">
            <v>1</v>
          </cell>
        </row>
        <row r="627">
          <cell r="AD627" t="str">
            <v>Sandwell</v>
          </cell>
          <cell r="AE627" t="str">
            <v>Sandwell</v>
          </cell>
          <cell r="AF627" t="str">
            <v>E4604</v>
          </cell>
          <cell r="AG627" t="str">
            <v>MD</v>
          </cell>
          <cell r="AH627" t="str">
            <v>Billing</v>
          </cell>
          <cell r="AI627">
            <v>1</v>
          </cell>
          <cell r="AJ627">
            <v>0</v>
          </cell>
        </row>
        <row r="628">
          <cell r="AD628" t="str">
            <v>Scarborough</v>
          </cell>
          <cell r="AE628" t="str">
            <v>Scarborough</v>
          </cell>
          <cell r="AF628" t="str">
            <v>E2736</v>
          </cell>
          <cell r="AG628" t="str">
            <v>SD</v>
          </cell>
          <cell r="AH628" t="str">
            <v>Billing</v>
          </cell>
          <cell r="AI628">
            <v>0</v>
          </cell>
          <cell r="AJ628">
            <v>0</v>
          </cell>
        </row>
        <row r="629">
          <cell r="AD629" t="str">
            <v>Sedgemoor</v>
          </cell>
          <cell r="AE629" t="str">
            <v>Sedgemoor</v>
          </cell>
          <cell r="AF629" t="str">
            <v>E3332</v>
          </cell>
          <cell r="AG629" t="str">
            <v>SD</v>
          </cell>
          <cell r="AH629" t="str">
            <v>Billing</v>
          </cell>
          <cell r="AI629">
            <v>0</v>
          </cell>
          <cell r="AJ629">
            <v>0</v>
          </cell>
        </row>
        <row r="630">
          <cell r="AD630" t="str">
            <v>Sefton</v>
          </cell>
          <cell r="AE630" t="str">
            <v>Sefton</v>
          </cell>
          <cell r="AF630" t="str">
            <v>E4304</v>
          </cell>
          <cell r="AG630" t="str">
            <v>MD</v>
          </cell>
          <cell r="AH630" t="str">
            <v>Billing</v>
          </cell>
          <cell r="AI630">
            <v>1</v>
          </cell>
          <cell r="AJ630">
            <v>1</v>
          </cell>
        </row>
        <row r="631">
          <cell r="AD631" t="str">
            <v>Selby DC</v>
          </cell>
          <cell r="AE631" t="str">
            <v>Selby DC</v>
          </cell>
          <cell r="AF631" t="str">
            <v>E2757</v>
          </cell>
          <cell r="AG631" t="str">
            <v>SD</v>
          </cell>
          <cell r="AH631" t="str">
            <v>Billing</v>
          </cell>
          <cell r="AI631">
            <v>0</v>
          </cell>
          <cell r="AJ631">
            <v>0</v>
          </cell>
        </row>
        <row r="632">
          <cell r="AD632" t="str">
            <v>Sevenoaks</v>
          </cell>
          <cell r="AE632" t="str">
            <v>Sevenoaks</v>
          </cell>
          <cell r="AF632" t="str">
            <v>E2239</v>
          </cell>
          <cell r="AG632" t="str">
            <v>SD</v>
          </cell>
          <cell r="AH632" t="str">
            <v>Billing</v>
          </cell>
          <cell r="AI632">
            <v>0</v>
          </cell>
          <cell r="AJ632">
            <v>0</v>
          </cell>
        </row>
        <row r="633">
          <cell r="AD633" t="str">
            <v>Sheffield</v>
          </cell>
          <cell r="AE633" t="str">
            <v>Sheffield</v>
          </cell>
          <cell r="AF633" t="str">
            <v>E4404</v>
          </cell>
          <cell r="AG633" t="str">
            <v>MD</v>
          </cell>
          <cell r="AH633" t="str">
            <v>Billing</v>
          </cell>
          <cell r="AI633">
            <v>1</v>
          </cell>
          <cell r="AJ633">
            <v>0</v>
          </cell>
        </row>
        <row r="634">
          <cell r="AD634" t="str">
            <v>Shepway DC</v>
          </cell>
          <cell r="AE634" t="str">
            <v>Shepway DC</v>
          </cell>
          <cell r="AF634" t="str">
            <v>E2240</v>
          </cell>
          <cell r="AG634" t="str">
            <v>SD</v>
          </cell>
          <cell r="AH634" t="str">
            <v>Billing</v>
          </cell>
          <cell r="AI634">
            <v>0</v>
          </cell>
          <cell r="AJ634">
            <v>0</v>
          </cell>
        </row>
        <row r="635">
          <cell r="AD635" t="str">
            <v>Shropshire Combined Fire and Rescue Authority</v>
          </cell>
          <cell r="AE635" t="str">
            <v>Shropshire Combined Fire and Rescue Authority</v>
          </cell>
          <cell r="AF635" t="str">
            <v>E6132</v>
          </cell>
          <cell r="AG635" t="str">
            <v>CFA</v>
          </cell>
          <cell r="AH635">
            <v>0</v>
          </cell>
          <cell r="AI635">
            <v>0</v>
          </cell>
          <cell r="AJ635">
            <v>0</v>
          </cell>
        </row>
        <row r="636">
          <cell r="AD636" t="str">
            <v>Shropshire UA</v>
          </cell>
          <cell r="AE636" t="str">
            <v>Shropshire UA</v>
          </cell>
          <cell r="AF636" t="str">
            <v>E3202</v>
          </cell>
          <cell r="AG636" t="str">
            <v>UA</v>
          </cell>
          <cell r="AH636" t="str">
            <v>Billing</v>
          </cell>
          <cell r="AI636">
            <v>0</v>
          </cell>
          <cell r="AJ636">
            <v>0</v>
          </cell>
        </row>
        <row r="637">
          <cell r="AD637" t="str">
            <v>Slough UA</v>
          </cell>
          <cell r="AE637" t="str">
            <v>Slough UA</v>
          </cell>
          <cell r="AF637" t="str">
            <v>E0304</v>
          </cell>
          <cell r="AG637" t="str">
            <v>UA</v>
          </cell>
          <cell r="AH637" t="str">
            <v>Billing</v>
          </cell>
          <cell r="AI637">
            <v>0</v>
          </cell>
          <cell r="AJ637">
            <v>0</v>
          </cell>
        </row>
        <row r="638">
          <cell r="AD638" t="str">
            <v>Solihull</v>
          </cell>
          <cell r="AE638" t="str">
            <v>Solihull</v>
          </cell>
          <cell r="AF638" t="str">
            <v>E4605</v>
          </cell>
          <cell r="AG638" t="str">
            <v>MD</v>
          </cell>
          <cell r="AH638" t="str">
            <v>Billing</v>
          </cell>
          <cell r="AI638">
            <v>1</v>
          </cell>
          <cell r="AJ638">
            <v>0</v>
          </cell>
        </row>
        <row r="639">
          <cell r="AD639" t="str">
            <v>Somerset CC</v>
          </cell>
          <cell r="AE639" t="str">
            <v>Somerset CC</v>
          </cell>
          <cell r="AF639" t="str">
            <v>E3320</v>
          </cell>
          <cell r="AG639" t="str">
            <v>COUNTY</v>
          </cell>
          <cell r="AH639">
            <v>0</v>
          </cell>
          <cell r="AI639">
            <v>0</v>
          </cell>
          <cell r="AJ639">
            <v>0</v>
          </cell>
        </row>
        <row r="640">
          <cell r="AD640" t="str">
            <v>South Buckinghamshire</v>
          </cell>
          <cell r="AE640" t="str">
            <v>South Buckinghamshire</v>
          </cell>
          <cell r="AF640" t="str">
            <v>E0434</v>
          </cell>
          <cell r="AG640" t="str">
            <v>SD</v>
          </cell>
          <cell r="AH640" t="str">
            <v>Billing</v>
          </cell>
          <cell r="AI640">
            <v>0</v>
          </cell>
          <cell r="AJ640">
            <v>0</v>
          </cell>
        </row>
        <row r="641">
          <cell r="AD641" t="str">
            <v>South Cambridgeshire</v>
          </cell>
          <cell r="AE641" t="str">
            <v>South Cambridgeshire</v>
          </cell>
          <cell r="AF641" t="str">
            <v>E0536</v>
          </cell>
          <cell r="AG641" t="str">
            <v>SD</v>
          </cell>
          <cell r="AH641" t="str">
            <v>Billing</v>
          </cell>
          <cell r="AI641">
            <v>0</v>
          </cell>
          <cell r="AJ641">
            <v>0</v>
          </cell>
        </row>
        <row r="642">
          <cell r="AD642" t="str">
            <v>South Derbyshire</v>
          </cell>
          <cell r="AE642" t="str">
            <v>South Derbyshire</v>
          </cell>
          <cell r="AF642" t="str">
            <v>E1039</v>
          </cell>
          <cell r="AG642" t="str">
            <v>SD</v>
          </cell>
          <cell r="AH642" t="str">
            <v>Billing</v>
          </cell>
          <cell r="AI642">
            <v>0</v>
          </cell>
          <cell r="AJ642">
            <v>0</v>
          </cell>
        </row>
        <row r="643">
          <cell r="AD643" t="str">
            <v>South Downs National Park</v>
          </cell>
          <cell r="AE643" t="str">
            <v>South Downs National Park</v>
          </cell>
          <cell r="AF643" t="str">
            <v>E6410</v>
          </cell>
          <cell r="AG643" t="str">
            <v>PARK</v>
          </cell>
          <cell r="AH643">
            <v>0</v>
          </cell>
          <cell r="AI643">
            <v>0</v>
          </cell>
          <cell r="AJ643">
            <v>0</v>
          </cell>
        </row>
        <row r="644">
          <cell r="AD644" t="str">
            <v>South Gloucestershire UA</v>
          </cell>
          <cell r="AE644" t="str">
            <v>South Gloucestershire UA</v>
          </cell>
          <cell r="AF644" t="str">
            <v>E0103</v>
          </cell>
          <cell r="AG644" t="str">
            <v>UA</v>
          </cell>
          <cell r="AH644" t="str">
            <v>Billing</v>
          </cell>
          <cell r="AI644">
            <v>0</v>
          </cell>
          <cell r="AJ644">
            <v>0</v>
          </cell>
        </row>
        <row r="645">
          <cell r="AD645" t="str">
            <v>South Hams</v>
          </cell>
          <cell r="AE645" t="str">
            <v>South Hams</v>
          </cell>
          <cell r="AF645" t="str">
            <v>E1136</v>
          </cell>
          <cell r="AG645" t="str">
            <v>SD</v>
          </cell>
          <cell r="AH645" t="str">
            <v>Billing</v>
          </cell>
          <cell r="AI645">
            <v>0</v>
          </cell>
          <cell r="AJ645">
            <v>0</v>
          </cell>
        </row>
        <row r="646">
          <cell r="AD646" t="str">
            <v>South Holland</v>
          </cell>
          <cell r="AE646" t="str">
            <v>South Holland</v>
          </cell>
          <cell r="AF646" t="str">
            <v>E2535</v>
          </cell>
          <cell r="AG646" t="str">
            <v>SD</v>
          </cell>
          <cell r="AH646" t="str">
            <v>Billing</v>
          </cell>
          <cell r="AI646">
            <v>0</v>
          </cell>
          <cell r="AJ646">
            <v>0</v>
          </cell>
        </row>
        <row r="647">
          <cell r="AD647" t="str">
            <v>South Kesteven</v>
          </cell>
          <cell r="AE647" t="str">
            <v>South Kesteven</v>
          </cell>
          <cell r="AF647" t="str">
            <v>E2536</v>
          </cell>
          <cell r="AG647" t="str">
            <v>SD</v>
          </cell>
          <cell r="AH647" t="str">
            <v>Billing</v>
          </cell>
          <cell r="AI647">
            <v>0</v>
          </cell>
          <cell r="AJ647">
            <v>0</v>
          </cell>
        </row>
        <row r="648">
          <cell r="AD648" t="str">
            <v>South Lakeland</v>
          </cell>
          <cell r="AE648" t="str">
            <v>South Lakeland</v>
          </cell>
          <cell r="AF648" t="str">
            <v>E0936</v>
          </cell>
          <cell r="AG648" t="str">
            <v>SD</v>
          </cell>
          <cell r="AH648" t="str">
            <v>Billing</v>
          </cell>
          <cell r="AI648">
            <v>0</v>
          </cell>
          <cell r="AJ648">
            <v>0</v>
          </cell>
        </row>
        <row r="649">
          <cell r="AD649" t="str">
            <v>South Norfolk</v>
          </cell>
          <cell r="AE649" t="str">
            <v>South Norfolk</v>
          </cell>
          <cell r="AF649" t="str">
            <v>E2637</v>
          </cell>
          <cell r="AG649" t="str">
            <v>SD</v>
          </cell>
          <cell r="AH649" t="str">
            <v>Billing</v>
          </cell>
          <cell r="AI649">
            <v>0</v>
          </cell>
          <cell r="AJ649">
            <v>0</v>
          </cell>
        </row>
        <row r="650">
          <cell r="AD650" t="str">
            <v>South Northamptonshire</v>
          </cell>
          <cell r="AE650" t="str">
            <v>South Northamptonshire</v>
          </cell>
          <cell r="AF650" t="str">
            <v>E2836</v>
          </cell>
          <cell r="AG650" t="str">
            <v>SD</v>
          </cell>
          <cell r="AH650" t="str">
            <v>Billing</v>
          </cell>
          <cell r="AI650">
            <v>0</v>
          </cell>
          <cell r="AJ650">
            <v>0</v>
          </cell>
        </row>
        <row r="651">
          <cell r="AD651" t="str">
            <v>South Oxfordshire</v>
          </cell>
          <cell r="AE651" t="str">
            <v>South Oxfordshire</v>
          </cell>
          <cell r="AF651" t="str">
            <v>E3133</v>
          </cell>
          <cell r="AG651" t="str">
            <v>SD</v>
          </cell>
          <cell r="AH651" t="str">
            <v>Billing</v>
          </cell>
          <cell r="AI651">
            <v>0</v>
          </cell>
          <cell r="AJ651">
            <v>0</v>
          </cell>
        </row>
        <row r="652">
          <cell r="AD652" t="str">
            <v>South Ribble</v>
          </cell>
          <cell r="AE652" t="str">
            <v>South Ribble</v>
          </cell>
          <cell r="AF652" t="str">
            <v>E2342</v>
          </cell>
          <cell r="AG652" t="str">
            <v>SD</v>
          </cell>
          <cell r="AH652" t="str">
            <v>Billing</v>
          </cell>
          <cell r="AI652">
            <v>0</v>
          </cell>
          <cell r="AJ652">
            <v>0</v>
          </cell>
        </row>
        <row r="653">
          <cell r="AD653" t="str">
            <v>South Somerset</v>
          </cell>
          <cell r="AE653" t="str">
            <v>South Somerset</v>
          </cell>
          <cell r="AF653" t="str">
            <v>E3334</v>
          </cell>
          <cell r="AG653" t="str">
            <v>SD</v>
          </cell>
          <cell r="AH653" t="str">
            <v>Billing</v>
          </cell>
          <cell r="AI653">
            <v>0</v>
          </cell>
          <cell r="AJ653">
            <v>0</v>
          </cell>
        </row>
        <row r="654">
          <cell r="AD654" t="str">
            <v>South Staffordshire</v>
          </cell>
          <cell r="AE654" t="str">
            <v>South Staffordshire</v>
          </cell>
          <cell r="AF654" t="str">
            <v>E3435</v>
          </cell>
          <cell r="AG654" t="str">
            <v>SD</v>
          </cell>
          <cell r="AH654" t="str">
            <v>Billing</v>
          </cell>
          <cell r="AI654">
            <v>0</v>
          </cell>
          <cell r="AJ654">
            <v>0</v>
          </cell>
        </row>
        <row r="655">
          <cell r="AD655" t="str">
            <v>South Tyneside</v>
          </cell>
          <cell r="AE655" t="str">
            <v>South Tyneside</v>
          </cell>
          <cell r="AF655" t="str">
            <v>E4504</v>
          </cell>
          <cell r="AG655" t="str">
            <v>MD</v>
          </cell>
          <cell r="AH655" t="str">
            <v>Billing</v>
          </cell>
          <cell r="AI655">
            <v>1</v>
          </cell>
          <cell r="AJ655">
            <v>0</v>
          </cell>
        </row>
        <row r="656">
          <cell r="AD656" t="str">
            <v>South Yorkshire Fire and Rescue Authority</v>
          </cell>
          <cell r="AE656" t="str">
            <v>South Yorkshire Fire and Rescue Authority</v>
          </cell>
          <cell r="AF656" t="str">
            <v>E6144</v>
          </cell>
          <cell r="AG656" t="str">
            <v>FIRE</v>
          </cell>
          <cell r="AH656">
            <v>0</v>
          </cell>
          <cell r="AI656">
            <v>0</v>
          </cell>
          <cell r="AJ656">
            <v>0</v>
          </cell>
        </row>
        <row r="657">
          <cell r="AD657" t="str">
            <v>South Yorkshire Police and Crime Commissioner and Chief Constable</v>
          </cell>
          <cell r="AE657" t="str">
            <v>South Yorkshire Police and Crime Commissioner and Chief Constable</v>
          </cell>
          <cell r="AF657" t="str">
            <v>E7044</v>
          </cell>
          <cell r="AG657" t="str">
            <v>POL</v>
          </cell>
          <cell r="AH657">
            <v>0</v>
          </cell>
          <cell r="AI657">
            <v>0</v>
          </cell>
          <cell r="AJ657">
            <v>0</v>
          </cell>
        </row>
        <row r="658">
          <cell r="AD658" t="str">
            <v>Southampton UA</v>
          </cell>
          <cell r="AE658" t="str">
            <v>Southampton UA</v>
          </cell>
          <cell r="AF658" t="str">
            <v>E1702</v>
          </cell>
          <cell r="AG658" t="str">
            <v>UA</v>
          </cell>
          <cell r="AH658" t="str">
            <v>Billing</v>
          </cell>
          <cell r="AI658">
            <v>0</v>
          </cell>
          <cell r="AJ658">
            <v>0</v>
          </cell>
        </row>
        <row r="659">
          <cell r="AD659" t="str">
            <v>Southend-on-Sea UA</v>
          </cell>
          <cell r="AE659" t="str">
            <v>Southend-on-Sea UA</v>
          </cell>
          <cell r="AF659" t="str">
            <v>E1501</v>
          </cell>
          <cell r="AG659" t="str">
            <v>UA</v>
          </cell>
          <cell r="AH659" t="str">
            <v>Billing</v>
          </cell>
          <cell r="AI659">
            <v>0</v>
          </cell>
          <cell r="AJ659">
            <v>0</v>
          </cell>
        </row>
        <row r="660">
          <cell r="AD660" t="str">
            <v>Southwark</v>
          </cell>
          <cell r="AE660" t="str">
            <v>Southwark</v>
          </cell>
          <cell r="AF660" t="str">
            <v>E5019</v>
          </cell>
          <cell r="AG660" t="str">
            <v>ILB</v>
          </cell>
          <cell r="AH660" t="str">
            <v>Billing</v>
          </cell>
          <cell r="AI660">
            <v>0</v>
          </cell>
          <cell r="AJ660">
            <v>0</v>
          </cell>
        </row>
        <row r="661">
          <cell r="AD661" t="str">
            <v>Spelthorne</v>
          </cell>
          <cell r="AE661" t="str">
            <v>Spelthorne</v>
          </cell>
          <cell r="AF661" t="str">
            <v>E3637</v>
          </cell>
          <cell r="AG661" t="str">
            <v>SD</v>
          </cell>
          <cell r="AH661" t="str">
            <v>Billing</v>
          </cell>
          <cell r="AI661">
            <v>0</v>
          </cell>
          <cell r="AJ661">
            <v>0</v>
          </cell>
        </row>
        <row r="662">
          <cell r="AD662" t="str">
            <v>St Albans</v>
          </cell>
          <cell r="AE662" t="str">
            <v>St Albans</v>
          </cell>
          <cell r="AF662" t="str">
            <v>E1936</v>
          </cell>
          <cell r="AG662" t="str">
            <v>SD</v>
          </cell>
          <cell r="AH662" t="str">
            <v>Billing</v>
          </cell>
          <cell r="AI662">
            <v>0</v>
          </cell>
          <cell r="AJ662">
            <v>0</v>
          </cell>
        </row>
        <row r="663">
          <cell r="AD663" t="str">
            <v>St Edmundsbury</v>
          </cell>
          <cell r="AE663" t="str">
            <v>St Edmundsbury</v>
          </cell>
          <cell r="AF663" t="str">
            <v>E3535</v>
          </cell>
          <cell r="AG663" t="str">
            <v>SD</v>
          </cell>
          <cell r="AH663" t="str">
            <v>Billing</v>
          </cell>
          <cell r="AI663">
            <v>0</v>
          </cell>
          <cell r="AJ663">
            <v>0</v>
          </cell>
        </row>
        <row r="664">
          <cell r="AD664" t="str">
            <v>St Helens MBC</v>
          </cell>
          <cell r="AE664" t="str">
            <v>St Helens MBC</v>
          </cell>
          <cell r="AF664" t="str">
            <v>E4303</v>
          </cell>
          <cell r="AG664" t="str">
            <v>MD</v>
          </cell>
          <cell r="AH664" t="str">
            <v>Billing</v>
          </cell>
          <cell r="AI664">
            <v>1</v>
          </cell>
          <cell r="AJ664">
            <v>1</v>
          </cell>
        </row>
        <row r="665">
          <cell r="AD665" t="str">
            <v>Stafford BC</v>
          </cell>
          <cell r="AE665" t="str">
            <v>Stafford BC</v>
          </cell>
          <cell r="AF665" t="str">
            <v>E3436</v>
          </cell>
          <cell r="AG665" t="str">
            <v>SD</v>
          </cell>
          <cell r="AH665" t="str">
            <v>Billing</v>
          </cell>
          <cell r="AI665">
            <v>0</v>
          </cell>
          <cell r="AJ665">
            <v>0</v>
          </cell>
        </row>
        <row r="666">
          <cell r="AD666" t="str">
            <v>Staffordshire CC</v>
          </cell>
          <cell r="AE666" t="str">
            <v>Staffordshire CC</v>
          </cell>
          <cell r="AF666" t="str">
            <v>E3421</v>
          </cell>
          <cell r="AG666" t="str">
            <v>COUNTY</v>
          </cell>
          <cell r="AH666">
            <v>0</v>
          </cell>
          <cell r="AI666">
            <v>0</v>
          </cell>
          <cell r="AJ666">
            <v>0</v>
          </cell>
        </row>
        <row r="667">
          <cell r="AD667" t="str">
            <v>Staffordshire Combined Fire and Rescue Authority</v>
          </cell>
          <cell r="AE667" t="str">
            <v>Staffordshire Combined Fire and Rescue Authority</v>
          </cell>
          <cell r="AF667" t="str">
            <v>E6134</v>
          </cell>
          <cell r="AG667" t="str">
            <v>CFA</v>
          </cell>
          <cell r="AH667">
            <v>0</v>
          </cell>
          <cell r="AI667">
            <v>0</v>
          </cell>
          <cell r="AJ667">
            <v>0</v>
          </cell>
        </row>
        <row r="668">
          <cell r="AD668" t="str">
            <v>Staffordshire Moorlands</v>
          </cell>
          <cell r="AE668" t="str">
            <v>Staffordshire Moorlands</v>
          </cell>
          <cell r="AF668" t="str">
            <v>E3437</v>
          </cell>
          <cell r="AG668" t="str">
            <v>SD</v>
          </cell>
          <cell r="AH668" t="str">
            <v>Billing</v>
          </cell>
          <cell r="AI668">
            <v>0</v>
          </cell>
          <cell r="AJ668">
            <v>0</v>
          </cell>
        </row>
        <row r="669">
          <cell r="AD669" t="str">
            <v>Staffordshire Police and Crime Commissioner and Chief Constable</v>
          </cell>
          <cell r="AE669" t="str">
            <v>Staffordshire Police and Crime Commissioner and Chief Constable</v>
          </cell>
          <cell r="AF669" t="str">
            <v>E7034</v>
          </cell>
          <cell r="AG669" t="str">
            <v>POL</v>
          </cell>
          <cell r="AH669">
            <v>0</v>
          </cell>
          <cell r="AI669">
            <v>0</v>
          </cell>
          <cell r="AJ669">
            <v>0</v>
          </cell>
        </row>
        <row r="670">
          <cell r="AD670" t="str">
            <v>Stevenage</v>
          </cell>
          <cell r="AE670" t="str">
            <v>Stevenage</v>
          </cell>
          <cell r="AF670" t="str">
            <v>E1937</v>
          </cell>
          <cell r="AG670" t="str">
            <v>SD</v>
          </cell>
          <cell r="AH670" t="str">
            <v>Billing</v>
          </cell>
          <cell r="AI670">
            <v>0</v>
          </cell>
          <cell r="AJ670">
            <v>0</v>
          </cell>
        </row>
        <row r="671">
          <cell r="AD671" t="str">
            <v>Stockport MBC</v>
          </cell>
          <cell r="AE671" t="str">
            <v>Stockport MBC</v>
          </cell>
          <cell r="AF671" t="str">
            <v>E4207</v>
          </cell>
          <cell r="AG671" t="str">
            <v>MD</v>
          </cell>
          <cell r="AH671" t="str">
            <v>Billing</v>
          </cell>
          <cell r="AI671">
            <v>1</v>
          </cell>
          <cell r="AJ671">
            <v>1</v>
          </cell>
        </row>
        <row r="672">
          <cell r="AD672" t="str">
            <v>Stockton on Tees UA</v>
          </cell>
          <cell r="AE672" t="str">
            <v>Stockton on Tees UA</v>
          </cell>
          <cell r="AF672" t="str">
            <v>E0704</v>
          </cell>
          <cell r="AG672" t="str">
            <v>UA</v>
          </cell>
          <cell r="AH672" t="str">
            <v>Billing</v>
          </cell>
          <cell r="AI672">
            <v>0</v>
          </cell>
          <cell r="AJ672">
            <v>0</v>
          </cell>
        </row>
        <row r="673">
          <cell r="AD673" t="str">
            <v>Stoke-on-Trent UA</v>
          </cell>
          <cell r="AE673" t="str">
            <v>Stoke-on-Trent UA</v>
          </cell>
          <cell r="AF673" t="str">
            <v>E3401</v>
          </cell>
          <cell r="AG673" t="str">
            <v>UA</v>
          </cell>
          <cell r="AH673" t="str">
            <v>Billing</v>
          </cell>
          <cell r="AI673">
            <v>0</v>
          </cell>
          <cell r="AJ673">
            <v>0</v>
          </cell>
        </row>
        <row r="674">
          <cell r="AD674" t="str">
            <v>Stratford-on-Avon</v>
          </cell>
          <cell r="AE674" t="str">
            <v>Stratford-on-Avon</v>
          </cell>
          <cell r="AF674" t="str">
            <v>E3734</v>
          </cell>
          <cell r="AG674" t="str">
            <v>SD</v>
          </cell>
          <cell r="AH674" t="str">
            <v>Billing</v>
          </cell>
          <cell r="AI674">
            <v>0</v>
          </cell>
          <cell r="AJ674">
            <v>0</v>
          </cell>
        </row>
        <row r="675">
          <cell r="AD675" t="str">
            <v>Stroud</v>
          </cell>
          <cell r="AE675" t="str">
            <v>Stroud</v>
          </cell>
          <cell r="AF675" t="str">
            <v>E1635</v>
          </cell>
          <cell r="AG675" t="str">
            <v>SD</v>
          </cell>
          <cell r="AH675" t="str">
            <v>Billing</v>
          </cell>
          <cell r="AI675">
            <v>0</v>
          </cell>
          <cell r="AJ675">
            <v>0</v>
          </cell>
        </row>
        <row r="676">
          <cell r="AD676" t="str">
            <v>Suffolk CC</v>
          </cell>
          <cell r="AE676" t="str">
            <v>Suffolk CC</v>
          </cell>
          <cell r="AF676" t="str">
            <v>E3520</v>
          </cell>
          <cell r="AG676" t="str">
            <v>COUNTY</v>
          </cell>
          <cell r="AH676">
            <v>0</v>
          </cell>
          <cell r="AI676">
            <v>0</v>
          </cell>
          <cell r="AJ676">
            <v>0</v>
          </cell>
        </row>
        <row r="677">
          <cell r="AD677" t="str">
            <v>Suffolk Coastal</v>
          </cell>
          <cell r="AE677" t="str">
            <v>Suffolk Coastal</v>
          </cell>
          <cell r="AF677" t="str">
            <v>E3536</v>
          </cell>
          <cell r="AG677" t="str">
            <v>SD</v>
          </cell>
          <cell r="AH677" t="str">
            <v>Billing</v>
          </cell>
          <cell r="AI677">
            <v>0</v>
          </cell>
          <cell r="AJ677">
            <v>0</v>
          </cell>
        </row>
        <row r="678">
          <cell r="AD678" t="str">
            <v>Suffolk Police and Crime Commissioner and Chief Constable</v>
          </cell>
          <cell r="AE678" t="str">
            <v>Suffolk Police and Crime Commissioner and Chief Constable</v>
          </cell>
          <cell r="AF678" t="str">
            <v>E7035</v>
          </cell>
          <cell r="AG678" t="str">
            <v>POL</v>
          </cell>
          <cell r="AH678">
            <v>0</v>
          </cell>
          <cell r="AI678">
            <v>0</v>
          </cell>
          <cell r="AJ678">
            <v>0</v>
          </cell>
        </row>
        <row r="679">
          <cell r="AD679" t="str">
            <v>Sunderland</v>
          </cell>
          <cell r="AE679" t="str">
            <v>Sunderland</v>
          </cell>
          <cell r="AF679" t="str">
            <v>E4505</v>
          </cell>
          <cell r="AG679" t="str">
            <v>MD</v>
          </cell>
          <cell r="AH679" t="str">
            <v>Billing</v>
          </cell>
          <cell r="AI679">
            <v>1</v>
          </cell>
          <cell r="AJ679">
            <v>0</v>
          </cell>
        </row>
        <row r="680">
          <cell r="AD680" t="str">
            <v>Surrey CC</v>
          </cell>
          <cell r="AE680" t="str">
            <v>Surrey CC</v>
          </cell>
          <cell r="AF680" t="str">
            <v>E3620</v>
          </cell>
          <cell r="AG680" t="str">
            <v>COUNTY</v>
          </cell>
          <cell r="AH680">
            <v>0</v>
          </cell>
          <cell r="AI680">
            <v>0</v>
          </cell>
          <cell r="AJ680">
            <v>0</v>
          </cell>
        </row>
        <row r="681">
          <cell r="AD681" t="str">
            <v>Surrey Heath</v>
          </cell>
          <cell r="AE681" t="str">
            <v>Surrey Heath</v>
          </cell>
          <cell r="AF681" t="str">
            <v>E3638</v>
          </cell>
          <cell r="AG681" t="str">
            <v>SD</v>
          </cell>
          <cell r="AH681" t="str">
            <v>Billing</v>
          </cell>
          <cell r="AI681">
            <v>0</v>
          </cell>
          <cell r="AJ681">
            <v>0</v>
          </cell>
        </row>
        <row r="682">
          <cell r="AD682" t="str">
            <v>Surrey Police and Crime Commissioner and Chief Constable</v>
          </cell>
          <cell r="AE682" t="str">
            <v>Surrey Police and Crime Commissioner and Chief Constable</v>
          </cell>
          <cell r="AF682" t="str">
            <v>E7036</v>
          </cell>
          <cell r="AG682" t="str">
            <v>POL</v>
          </cell>
          <cell r="AH682">
            <v>0</v>
          </cell>
          <cell r="AI682">
            <v>0</v>
          </cell>
          <cell r="AJ682">
            <v>0</v>
          </cell>
        </row>
        <row r="683">
          <cell r="AD683" t="str">
            <v>Sussex Police and Crime Commissioner and Chief Constable</v>
          </cell>
          <cell r="AE683" t="str">
            <v>Sussex Police and Crime Commissioner and Chief Constable</v>
          </cell>
          <cell r="AF683" t="str">
            <v>E7053</v>
          </cell>
          <cell r="AG683" t="str">
            <v>POL</v>
          </cell>
          <cell r="AH683">
            <v>0</v>
          </cell>
          <cell r="AI683">
            <v>0</v>
          </cell>
          <cell r="AJ683">
            <v>0</v>
          </cell>
        </row>
        <row r="684">
          <cell r="AD684" t="str">
            <v>Sutton</v>
          </cell>
          <cell r="AE684" t="str">
            <v>Sutton</v>
          </cell>
          <cell r="AF684" t="str">
            <v>E5048</v>
          </cell>
          <cell r="AG684" t="str">
            <v>OLB</v>
          </cell>
          <cell r="AH684" t="str">
            <v>Billing</v>
          </cell>
          <cell r="AI684">
            <v>0</v>
          </cell>
          <cell r="AJ684">
            <v>0</v>
          </cell>
        </row>
        <row r="685">
          <cell r="AD685" t="str">
            <v>Swale</v>
          </cell>
          <cell r="AE685" t="str">
            <v>Swale</v>
          </cell>
          <cell r="AF685" t="str">
            <v>E2241</v>
          </cell>
          <cell r="AG685" t="str">
            <v>SD</v>
          </cell>
          <cell r="AH685" t="str">
            <v>Billing</v>
          </cell>
          <cell r="AI685">
            <v>0</v>
          </cell>
          <cell r="AJ685">
            <v>0</v>
          </cell>
        </row>
        <row r="686">
          <cell r="AD686" t="str">
            <v>Swindon UA</v>
          </cell>
          <cell r="AE686" t="str">
            <v>Swindon UA</v>
          </cell>
          <cell r="AF686" t="str">
            <v>E3901</v>
          </cell>
          <cell r="AG686" t="str">
            <v>UA</v>
          </cell>
          <cell r="AH686" t="str">
            <v>Billing</v>
          </cell>
          <cell r="AI686">
            <v>0</v>
          </cell>
          <cell r="AJ686">
            <v>0</v>
          </cell>
        </row>
        <row r="687">
          <cell r="AD687" t="str">
            <v>Tameside</v>
          </cell>
          <cell r="AE687" t="str">
            <v>Tameside</v>
          </cell>
          <cell r="AF687" t="str">
            <v>E4208</v>
          </cell>
          <cell r="AG687" t="str">
            <v>MD</v>
          </cell>
          <cell r="AH687" t="str">
            <v>Billing</v>
          </cell>
          <cell r="AI687">
            <v>1</v>
          </cell>
          <cell r="AJ687">
            <v>1</v>
          </cell>
        </row>
        <row r="688">
          <cell r="AD688" t="str">
            <v>Tamworth</v>
          </cell>
          <cell r="AE688" t="str">
            <v>Tamworth</v>
          </cell>
          <cell r="AF688" t="str">
            <v>E3439</v>
          </cell>
          <cell r="AG688" t="str">
            <v>SD</v>
          </cell>
          <cell r="AH688" t="str">
            <v>Billing</v>
          </cell>
          <cell r="AI688">
            <v>0</v>
          </cell>
          <cell r="AJ688">
            <v>0</v>
          </cell>
        </row>
        <row r="689">
          <cell r="AD689" t="str">
            <v>Tandridge</v>
          </cell>
          <cell r="AE689" t="str">
            <v>Tandridge</v>
          </cell>
          <cell r="AF689" t="str">
            <v>E3639</v>
          </cell>
          <cell r="AG689" t="str">
            <v>SD</v>
          </cell>
          <cell r="AH689" t="str">
            <v>Billing</v>
          </cell>
          <cell r="AI689">
            <v>0</v>
          </cell>
          <cell r="AJ689">
            <v>0</v>
          </cell>
        </row>
        <row r="690">
          <cell r="AD690" t="str">
            <v>Taunton Deane</v>
          </cell>
          <cell r="AE690" t="str">
            <v>Taunton Deane</v>
          </cell>
          <cell r="AF690" t="str">
            <v>E3333</v>
          </cell>
          <cell r="AG690" t="str">
            <v>SD</v>
          </cell>
          <cell r="AH690" t="str">
            <v>Billing</v>
          </cell>
          <cell r="AI690">
            <v>0</v>
          </cell>
          <cell r="AJ690">
            <v>0</v>
          </cell>
        </row>
        <row r="691">
          <cell r="AD691" t="str">
            <v>Teignbridge</v>
          </cell>
          <cell r="AE691" t="str">
            <v>Teignbridge</v>
          </cell>
          <cell r="AF691" t="str">
            <v>E1137</v>
          </cell>
          <cell r="AG691" t="str">
            <v>SD</v>
          </cell>
          <cell r="AH691" t="str">
            <v>Billing</v>
          </cell>
          <cell r="AI691">
            <v>0</v>
          </cell>
          <cell r="AJ691">
            <v>0</v>
          </cell>
        </row>
        <row r="692">
          <cell r="AD692" t="str">
            <v>Telford &amp; the Wrekin UA</v>
          </cell>
          <cell r="AE692" t="str">
            <v>Telford &amp; the Wrekin UA</v>
          </cell>
          <cell r="AF692" t="str">
            <v>E3201</v>
          </cell>
          <cell r="AG692" t="str">
            <v>UA</v>
          </cell>
          <cell r="AH692" t="str">
            <v>Billing</v>
          </cell>
          <cell r="AI692">
            <v>0</v>
          </cell>
          <cell r="AJ692">
            <v>0</v>
          </cell>
        </row>
        <row r="693">
          <cell r="AD693" t="str">
            <v>Tendring DC</v>
          </cell>
          <cell r="AE693" t="str">
            <v>Tendring DC</v>
          </cell>
          <cell r="AF693" t="str">
            <v>E1542</v>
          </cell>
          <cell r="AG693" t="str">
            <v>SD</v>
          </cell>
          <cell r="AH693" t="str">
            <v>Billing</v>
          </cell>
          <cell r="AI693">
            <v>0</v>
          </cell>
          <cell r="AJ693">
            <v>0</v>
          </cell>
        </row>
        <row r="694">
          <cell r="AD694" t="str">
            <v>Test Valley</v>
          </cell>
          <cell r="AE694" t="str">
            <v>Test Valley</v>
          </cell>
          <cell r="AF694" t="str">
            <v>E1742</v>
          </cell>
          <cell r="AG694" t="str">
            <v>SD</v>
          </cell>
          <cell r="AH694" t="str">
            <v>Billing</v>
          </cell>
          <cell r="AI694">
            <v>0</v>
          </cell>
          <cell r="AJ694">
            <v>0</v>
          </cell>
        </row>
        <row r="695">
          <cell r="AD695" t="str">
            <v>Tewkesbury</v>
          </cell>
          <cell r="AE695" t="str">
            <v>Tewkesbury</v>
          </cell>
          <cell r="AF695" t="str">
            <v>E1636</v>
          </cell>
          <cell r="AG695" t="str">
            <v>SD</v>
          </cell>
          <cell r="AH695" t="str">
            <v>Billing</v>
          </cell>
          <cell r="AI695">
            <v>0</v>
          </cell>
          <cell r="AJ695">
            <v>0</v>
          </cell>
        </row>
        <row r="696">
          <cell r="AD696" t="str">
            <v>Thames Valley Police and Crime Commissioner and Chief Constable</v>
          </cell>
          <cell r="AE696" t="str">
            <v>Thames Valley Police and Crime Commissioner and Chief Constable</v>
          </cell>
          <cell r="AF696" t="str">
            <v>E7054</v>
          </cell>
          <cell r="AG696" t="str">
            <v>POL</v>
          </cell>
          <cell r="AH696">
            <v>0</v>
          </cell>
          <cell r="AI696">
            <v>0</v>
          </cell>
          <cell r="AJ696">
            <v>0</v>
          </cell>
        </row>
        <row r="697">
          <cell r="AD697" t="str">
            <v>Thanet</v>
          </cell>
          <cell r="AE697" t="str">
            <v>Thanet</v>
          </cell>
          <cell r="AF697" t="str">
            <v>E2242</v>
          </cell>
          <cell r="AG697" t="str">
            <v>SD</v>
          </cell>
          <cell r="AH697" t="str">
            <v>Billing</v>
          </cell>
          <cell r="AI697">
            <v>0</v>
          </cell>
          <cell r="AJ697">
            <v>0</v>
          </cell>
        </row>
        <row r="698">
          <cell r="AD698" t="str">
            <v>The Barnsley, Doncaster, Rotherham and Sheffield Combined Authority</v>
          </cell>
          <cell r="AE698" t="str">
            <v>The Barnsley, Doncaster, Rotherham and Sheffield Combined Authority</v>
          </cell>
          <cell r="AF698" t="str">
            <v>E6350</v>
          </cell>
          <cell r="AG698" t="str">
            <v>ITA</v>
          </cell>
          <cell r="AH698">
            <v>0</v>
          </cell>
          <cell r="AI698">
            <v>1</v>
          </cell>
          <cell r="AJ698">
            <v>0</v>
          </cell>
        </row>
        <row r="699">
          <cell r="AD699" t="str">
            <v>The Durham, Gateshead, Newcastle, North Tyneside, Northumberland, South Tyneside and Sunderland Combined Authority</v>
          </cell>
          <cell r="AE699" t="str">
            <v>The Durham, Gateshead, Newcastle, North Tyneside, Northumberland, South Tyneside and Sunderland Combined Authority</v>
          </cell>
          <cell r="AF699" t="str">
            <v>E6351</v>
          </cell>
          <cell r="AG699" t="str">
            <v>ITA</v>
          </cell>
          <cell r="AH699">
            <v>0</v>
          </cell>
          <cell r="AI699">
            <v>1</v>
          </cell>
          <cell r="AJ699">
            <v>0</v>
          </cell>
        </row>
        <row r="700">
          <cell r="AD700" t="str">
            <v>The Halton, Knowsley, Liverpool, St Helens, Sefton and Wirral Combined Authority</v>
          </cell>
          <cell r="AE700" t="str">
            <v>The Halton, Knowsley, Liverpool, St Helens, Sefton and Wirral Combined Authority</v>
          </cell>
          <cell r="AF700" t="str">
            <v>E6349</v>
          </cell>
          <cell r="AG700" t="str">
            <v>ITA</v>
          </cell>
          <cell r="AH700">
            <v>0</v>
          </cell>
          <cell r="AI700">
            <v>1</v>
          </cell>
          <cell r="AJ700">
            <v>0</v>
          </cell>
        </row>
        <row r="701">
          <cell r="AD701" t="str">
            <v>The West Yorkshire Combined Authority</v>
          </cell>
          <cell r="AE701" t="str">
            <v>The West Yorkshire Combined Authority</v>
          </cell>
          <cell r="AF701" t="str">
            <v>E6353</v>
          </cell>
          <cell r="AG701" t="str">
            <v>ITA</v>
          </cell>
          <cell r="AH701">
            <v>0</v>
          </cell>
          <cell r="AI701">
            <v>1</v>
          </cell>
          <cell r="AJ701">
            <v>0</v>
          </cell>
        </row>
        <row r="702">
          <cell r="AD702" t="str">
            <v>Three Rivers</v>
          </cell>
          <cell r="AE702" t="str">
            <v>Three Rivers</v>
          </cell>
          <cell r="AF702" t="str">
            <v>E1938</v>
          </cell>
          <cell r="AG702" t="str">
            <v>SD</v>
          </cell>
          <cell r="AH702" t="str">
            <v>Billing</v>
          </cell>
          <cell r="AI702">
            <v>0</v>
          </cell>
          <cell r="AJ702">
            <v>0</v>
          </cell>
        </row>
        <row r="703">
          <cell r="AD703" t="str">
            <v>Thurrock UA</v>
          </cell>
          <cell r="AE703" t="str">
            <v>Thurrock UA</v>
          </cell>
          <cell r="AF703" t="str">
            <v>E1502</v>
          </cell>
          <cell r="AG703" t="str">
            <v>UA</v>
          </cell>
          <cell r="AH703" t="str">
            <v>Billing</v>
          </cell>
          <cell r="AI703">
            <v>0</v>
          </cell>
          <cell r="AJ703">
            <v>0</v>
          </cell>
        </row>
        <row r="704">
          <cell r="AD704" t="str">
            <v>Tonbridge &amp; Malling</v>
          </cell>
          <cell r="AE704" t="str">
            <v>Tonbridge &amp; Malling</v>
          </cell>
          <cell r="AF704" t="str">
            <v>E2243</v>
          </cell>
          <cell r="AG704" t="str">
            <v>SD</v>
          </cell>
          <cell r="AH704" t="str">
            <v>Billing</v>
          </cell>
          <cell r="AI704">
            <v>0</v>
          </cell>
          <cell r="AJ704">
            <v>0</v>
          </cell>
        </row>
        <row r="705">
          <cell r="AD705" t="str">
            <v>Torbay UA</v>
          </cell>
          <cell r="AE705" t="str">
            <v>Torbay UA</v>
          </cell>
          <cell r="AF705" t="str">
            <v>E1102</v>
          </cell>
          <cell r="AG705" t="str">
            <v>UA</v>
          </cell>
          <cell r="AH705" t="str">
            <v>Billing</v>
          </cell>
          <cell r="AI705">
            <v>0</v>
          </cell>
          <cell r="AJ705">
            <v>0</v>
          </cell>
        </row>
        <row r="706">
          <cell r="AD706" t="str">
            <v>Torridge</v>
          </cell>
          <cell r="AE706" t="str">
            <v>Torridge</v>
          </cell>
          <cell r="AF706" t="str">
            <v>E1139</v>
          </cell>
          <cell r="AG706" t="str">
            <v>SD</v>
          </cell>
          <cell r="AH706" t="str">
            <v>Billing</v>
          </cell>
          <cell r="AI706">
            <v>0</v>
          </cell>
          <cell r="AJ706">
            <v>0</v>
          </cell>
        </row>
        <row r="707">
          <cell r="AD707" t="str">
            <v>Tower Hamlets</v>
          </cell>
          <cell r="AE707" t="str">
            <v>Tower Hamlets</v>
          </cell>
          <cell r="AF707" t="str">
            <v>E5020</v>
          </cell>
          <cell r="AG707" t="str">
            <v>ILB</v>
          </cell>
          <cell r="AH707" t="str">
            <v>Billing</v>
          </cell>
          <cell r="AI707">
            <v>0</v>
          </cell>
          <cell r="AJ707">
            <v>0</v>
          </cell>
        </row>
        <row r="708">
          <cell r="AD708" t="str">
            <v>Trafford</v>
          </cell>
          <cell r="AE708" t="str">
            <v>Trafford</v>
          </cell>
          <cell r="AF708" t="str">
            <v>E4209</v>
          </cell>
          <cell r="AG708" t="str">
            <v>MD</v>
          </cell>
          <cell r="AH708" t="str">
            <v>Billing</v>
          </cell>
          <cell r="AI708">
            <v>1</v>
          </cell>
          <cell r="AJ708">
            <v>1</v>
          </cell>
        </row>
        <row r="709">
          <cell r="AD709" t="str">
            <v>Tunbridge Wells</v>
          </cell>
          <cell r="AE709" t="str">
            <v>Tunbridge Wells</v>
          </cell>
          <cell r="AF709" t="str">
            <v>E2244</v>
          </cell>
          <cell r="AG709" t="str">
            <v>SD</v>
          </cell>
          <cell r="AH709" t="str">
            <v>Billing</v>
          </cell>
          <cell r="AI709">
            <v>0</v>
          </cell>
          <cell r="AJ709">
            <v>0</v>
          </cell>
        </row>
        <row r="710">
          <cell r="AD710" t="str">
            <v>Tyne and Wear Fire and Rescue Authority</v>
          </cell>
          <cell r="AE710" t="str">
            <v>Tyne and Wear Fire and Rescue Authority</v>
          </cell>
          <cell r="AF710" t="str">
            <v>E6145</v>
          </cell>
          <cell r="AG710" t="str">
            <v>FIRE</v>
          </cell>
          <cell r="AH710">
            <v>0</v>
          </cell>
          <cell r="AI710">
            <v>0</v>
          </cell>
          <cell r="AJ710">
            <v>0</v>
          </cell>
        </row>
        <row r="711">
          <cell r="AD711" t="str">
            <v>Uttlesford</v>
          </cell>
          <cell r="AE711" t="str">
            <v>Uttlesford</v>
          </cell>
          <cell r="AF711" t="str">
            <v>E1544</v>
          </cell>
          <cell r="AG711" t="str">
            <v>SD</v>
          </cell>
          <cell r="AH711" t="str">
            <v>Billing</v>
          </cell>
          <cell r="AI711">
            <v>0</v>
          </cell>
          <cell r="AJ711">
            <v>0</v>
          </cell>
        </row>
        <row r="712">
          <cell r="AD712" t="str">
            <v>Vale of White Horse DC</v>
          </cell>
          <cell r="AE712" t="str">
            <v>Vale of White Horse DC</v>
          </cell>
          <cell r="AF712" t="str">
            <v>E3134</v>
          </cell>
          <cell r="AG712" t="str">
            <v>SD</v>
          </cell>
          <cell r="AH712" t="str">
            <v>Billing</v>
          </cell>
          <cell r="AI712">
            <v>0</v>
          </cell>
          <cell r="AJ712">
            <v>0</v>
          </cell>
        </row>
        <row r="713">
          <cell r="AD713" t="str">
            <v>Wakefield</v>
          </cell>
          <cell r="AE713" t="str">
            <v>Wakefield</v>
          </cell>
          <cell r="AF713" t="str">
            <v>E4705</v>
          </cell>
          <cell r="AG713" t="str">
            <v>MD</v>
          </cell>
          <cell r="AH713" t="str">
            <v>Billing</v>
          </cell>
          <cell r="AI713">
            <v>1</v>
          </cell>
          <cell r="AJ713">
            <v>0</v>
          </cell>
        </row>
        <row r="714">
          <cell r="AD714" t="str">
            <v>Walsall</v>
          </cell>
          <cell r="AE714" t="str">
            <v>Walsall</v>
          </cell>
          <cell r="AF714" t="str">
            <v>E4606</v>
          </cell>
          <cell r="AG714" t="str">
            <v>MD</v>
          </cell>
          <cell r="AH714" t="str">
            <v>Billing</v>
          </cell>
          <cell r="AI714">
            <v>1</v>
          </cell>
          <cell r="AJ714">
            <v>0</v>
          </cell>
        </row>
        <row r="715">
          <cell r="AD715" t="str">
            <v>Waltham Forest</v>
          </cell>
          <cell r="AE715" t="str">
            <v>Waltham Forest</v>
          </cell>
          <cell r="AF715" t="str">
            <v>E5049</v>
          </cell>
          <cell r="AG715" t="str">
            <v>OLB</v>
          </cell>
          <cell r="AH715" t="str">
            <v>Billing</v>
          </cell>
          <cell r="AI715">
            <v>0</v>
          </cell>
          <cell r="AJ715">
            <v>1</v>
          </cell>
        </row>
        <row r="716">
          <cell r="AD716" t="str">
            <v>Wandsworth</v>
          </cell>
          <cell r="AE716" t="str">
            <v>Wandsworth</v>
          </cell>
          <cell r="AF716" t="str">
            <v>E5021</v>
          </cell>
          <cell r="AG716" t="str">
            <v>ILB</v>
          </cell>
          <cell r="AH716" t="str">
            <v>Billing</v>
          </cell>
          <cell r="AI716">
            <v>0</v>
          </cell>
          <cell r="AJ716">
            <v>1</v>
          </cell>
        </row>
        <row r="717">
          <cell r="AD717" t="str">
            <v>Warrington UA</v>
          </cell>
          <cell r="AE717" t="str">
            <v>Warrington UA</v>
          </cell>
          <cell r="AF717" t="str">
            <v>E0602</v>
          </cell>
          <cell r="AG717" t="str">
            <v>UA</v>
          </cell>
          <cell r="AH717" t="str">
            <v>Billing</v>
          </cell>
          <cell r="AI717">
            <v>0</v>
          </cell>
          <cell r="AJ717">
            <v>0</v>
          </cell>
        </row>
        <row r="718">
          <cell r="AD718" t="str">
            <v>Warwick</v>
          </cell>
          <cell r="AE718" t="str">
            <v>Warwick</v>
          </cell>
          <cell r="AF718" t="str">
            <v>E3735</v>
          </cell>
          <cell r="AG718" t="str">
            <v>SD</v>
          </cell>
          <cell r="AH718" t="str">
            <v>Billing</v>
          </cell>
          <cell r="AI718">
            <v>0</v>
          </cell>
          <cell r="AJ718">
            <v>0</v>
          </cell>
        </row>
        <row r="719">
          <cell r="AD719" t="str">
            <v>Warwickshire CC</v>
          </cell>
          <cell r="AE719" t="str">
            <v>Warwickshire CC</v>
          </cell>
          <cell r="AF719" t="str">
            <v>E3720</v>
          </cell>
          <cell r="AG719" t="str">
            <v>COUNTY</v>
          </cell>
          <cell r="AH719">
            <v>0</v>
          </cell>
          <cell r="AI719">
            <v>0</v>
          </cell>
          <cell r="AJ719">
            <v>0</v>
          </cell>
        </row>
        <row r="720">
          <cell r="AD720" t="str">
            <v>Warwickshire Police and Crime Commissioner and Chief Constable</v>
          </cell>
          <cell r="AE720" t="str">
            <v>Warwickshire Police and Crime Commissioner and Chief Constable</v>
          </cell>
          <cell r="AF720" t="str">
            <v>E7037</v>
          </cell>
          <cell r="AG720" t="str">
            <v>POL</v>
          </cell>
          <cell r="AH720">
            <v>0</v>
          </cell>
          <cell r="AI720">
            <v>0</v>
          </cell>
          <cell r="AJ720">
            <v>0</v>
          </cell>
        </row>
        <row r="721">
          <cell r="AD721" t="str">
            <v>Watford</v>
          </cell>
          <cell r="AE721" t="str">
            <v>Watford</v>
          </cell>
          <cell r="AF721" t="str">
            <v>E1939</v>
          </cell>
          <cell r="AG721" t="str">
            <v>SD</v>
          </cell>
          <cell r="AH721" t="str">
            <v>Billing</v>
          </cell>
          <cell r="AI721">
            <v>0</v>
          </cell>
          <cell r="AJ721">
            <v>0</v>
          </cell>
        </row>
        <row r="722">
          <cell r="AD722" t="str">
            <v>Waveney</v>
          </cell>
          <cell r="AE722" t="str">
            <v>Waveney</v>
          </cell>
          <cell r="AF722" t="str">
            <v>E3537</v>
          </cell>
          <cell r="AG722" t="str">
            <v>SD</v>
          </cell>
          <cell r="AH722" t="str">
            <v>Billing</v>
          </cell>
          <cell r="AI722">
            <v>0</v>
          </cell>
          <cell r="AJ722">
            <v>0</v>
          </cell>
        </row>
        <row r="723">
          <cell r="AD723" t="str">
            <v>Waverley</v>
          </cell>
          <cell r="AE723" t="str">
            <v>Waverley</v>
          </cell>
          <cell r="AF723" t="str">
            <v>E3640</v>
          </cell>
          <cell r="AG723" t="str">
            <v>SD</v>
          </cell>
          <cell r="AH723" t="str">
            <v>Billing</v>
          </cell>
          <cell r="AI723">
            <v>0</v>
          </cell>
          <cell r="AJ723">
            <v>0</v>
          </cell>
        </row>
        <row r="724">
          <cell r="AD724" t="str">
            <v>Wealden</v>
          </cell>
          <cell r="AE724" t="str">
            <v>Wealden</v>
          </cell>
          <cell r="AF724" t="str">
            <v>E1437</v>
          </cell>
          <cell r="AG724" t="str">
            <v>SD</v>
          </cell>
          <cell r="AH724" t="str">
            <v>Billing</v>
          </cell>
          <cell r="AI724">
            <v>0</v>
          </cell>
          <cell r="AJ724">
            <v>0</v>
          </cell>
        </row>
        <row r="725">
          <cell r="AD725" t="str">
            <v>Wellingborough</v>
          </cell>
          <cell r="AE725" t="str">
            <v>Wellingborough</v>
          </cell>
          <cell r="AF725" t="str">
            <v>E2837</v>
          </cell>
          <cell r="AG725" t="str">
            <v>SD</v>
          </cell>
          <cell r="AH725" t="str">
            <v>Billing</v>
          </cell>
          <cell r="AI725">
            <v>0</v>
          </cell>
          <cell r="AJ725">
            <v>0</v>
          </cell>
        </row>
        <row r="726">
          <cell r="AD726" t="str">
            <v>Welwyn Hatfield</v>
          </cell>
          <cell r="AE726" t="str">
            <v>Welwyn Hatfield</v>
          </cell>
          <cell r="AF726" t="str">
            <v>E1940</v>
          </cell>
          <cell r="AG726" t="str">
            <v>SD</v>
          </cell>
          <cell r="AH726" t="str">
            <v>Billing</v>
          </cell>
          <cell r="AI726">
            <v>0</v>
          </cell>
          <cell r="AJ726">
            <v>0</v>
          </cell>
        </row>
        <row r="727">
          <cell r="AD727" t="str">
            <v>West Berkshire UA</v>
          </cell>
          <cell r="AE727" t="str">
            <v>West Berkshire UA</v>
          </cell>
          <cell r="AF727" t="str">
            <v>E0302</v>
          </cell>
          <cell r="AG727" t="str">
            <v>UA</v>
          </cell>
          <cell r="AH727" t="str">
            <v>Billing</v>
          </cell>
          <cell r="AI727">
            <v>0</v>
          </cell>
          <cell r="AJ727">
            <v>0</v>
          </cell>
        </row>
        <row r="728">
          <cell r="AD728" t="str">
            <v>West Devon</v>
          </cell>
          <cell r="AE728" t="str">
            <v>West Devon</v>
          </cell>
          <cell r="AF728" t="str">
            <v>E1140</v>
          </cell>
          <cell r="AG728" t="str">
            <v>SD</v>
          </cell>
          <cell r="AH728" t="str">
            <v>Billing</v>
          </cell>
          <cell r="AI728">
            <v>0</v>
          </cell>
          <cell r="AJ728">
            <v>0</v>
          </cell>
        </row>
        <row r="729">
          <cell r="AD729" t="str">
            <v>West Dorset DC</v>
          </cell>
          <cell r="AE729" t="str">
            <v>West Dorset DC</v>
          </cell>
          <cell r="AF729" t="str">
            <v>E1237</v>
          </cell>
          <cell r="AG729" t="str">
            <v>SD</v>
          </cell>
          <cell r="AH729" t="str">
            <v>Billing</v>
          </cell>
          <cell r="AI729">
            <v>0</v>
          </cell>
          <cell r="AJ729">
            <v>0</v>
          </cell>
        </row>
        <row r="730">
          <cell r="AD730" t="str">
            <v>West Lancashire</v>
          </cell>
          <cell r="AE730" t="str">
            <v>West Lancashire</v>
          </cell>
          <cell r="AF730" t="str">
            <v>E2343</v>
          </cell>
          <cell r="AG730" t="str">
            <v>SD</v>
          </cell>
          <cell r="AH730" t="str">
            <v>Billing</v>
          </cell>
          <cell r="AI730">
            <v>0</v>
          </cell>
          <cell r="AJ730">
            <v>0</v>
          </cell>
        </row>
        <row r="731">
          <cell r="AD731" t="str">
            <v>West Lindsey</v>
          </cell>
          <cell r="AE731" t="str">
            <v>West Lindsey</v>
          </cell>
          <cell r="AF731" t="str">
            <v>E2537</v>
          </cell>
          <cell r="AG731" t="str">
            <v>SD</v>
          </cell>
          <cell r="AH731" t="str">
            <v>Billing</v>
          </cell>
          <cell r="AI731">
            <v>0</v>
          </cell>
          <cell r="AJ731">
            <v>0</v>
          </cell>
        </row>
        <row r="732">
          <cell r="AD732" t="str">
            <v>West London Waste Authority</v>
          </cell>
          <cell r="AE732" t="str">
            <v>West London Waste Authority</v>
          </cell>
          <cell r="AF732" t="str">
            <v>E6207</v>
          </cell>
          <cell r="AG732" t="str">
            <v>WASTE</v>
          </cell>
          <cell r="AH732">
            <v>0</v>
          </cell>
          <cell r="AI732">
            <v>0</v>
          </cell>
          <cell r="AJ732">
            <v>1</v>
          </cell>
        </row>
        <row r="733">
          <cell r="AD733" t="str">
            <v>West Mercia Police and Crime Commissioner and Chief Constable</v>
          </cell>
          <cell r="AE733" t="str">
            <v>West Mercia Police and Crime Commissioner and Chief Constable</v>
          </cell>
          <cell r="AF733" t="str">
            <v>E7055</v>
          </cell>
          <cell r="AG733" t="str">
            <v>POL</v>
          </cell>
          <cell r="AH733">
            <v>0</v>
          </cell>
          <cell r="AI733">
            <v>0</v>
          </cell>
          <cell r="AJ733">
            <v>0</v>
          </cell>
        </row>
        <row r="734">
          <cell r="AD734" t="str">
            <v>West Midlands Fire and Rescue Authority</v>
          </cell>
          <cell r="AE734" t="str">
            <v>West Midlands Fire and Rescue Authority</v>
          </cell>
          <cell r="AF734" t="str">
            <v>E6146</v>
          </cell>
          <cell r="AG734" t="str">
            <v>FIRE</v>
          </cell>
          <cell r="AH734">
            <v>0</v>
          </cell>
          <cell r="AI734">
            <v>0</v>
          </cell>
          <cell r="AJ734">
            <v>0</v>
          </cell>
        </row>
        <row r="735">
          <cell r="AD735" t="str">
            <v>West Midlands Integrated Transport Authority</v>
          </cell>
          <cell r="AE735" t="str">
            <v>West Midlands Integrated Transport Authority</v>
          </cell>
          <cell r="AF735" t="str">
            <v>E6346</v>
          </cell>
          <cell r="AG735" t="str">
            <v>ITA</v>
          </cell>
          <cell r="AH735">
            <v>0</v>
          </cell>
          <cell r="AI735">
            <v>1</v>
          </cell>
          <cell r="AJ735">
            <v>0</v>
          </cell>
        </row>
        <row r="736">
          <cell r="AD736" t="str">
            <v>West Midlands Police and Crime Commissioner and Chief Constable</v>
          </cell>
          <cell r="AE736" t="str">
            <v>West Midlands Police and Crime Commissioner and Chief Constable</v>
          </cell>
          <cell r="AF736" t="str">
            <v>E7046</v>
          </cell>
          <cell r="AG736" t="str">
            <v>POL</v>
          </cell>
          <cell r="AH736">
            <v>0</v>
          </cell>
          <cell r="AI736">
            <v>0</v>
          </cell>
          <cell r="AJ736">
            <v>0</v>
          </cell>
        </row>
        <row r="737">
          <cell r="AD737" t="str">
            <v>West Oxfordshire</v>
          </cell>
          <cell r="AE737" t="str">
            <v>West Oxfordshire</v>
          </cell>
          <cell r="AF737" t="str">
            <v>E3135</v>
          </cell>
          <cell r="AG737" t="str">
            <v>SD</v>
          </cell>
          <cell r="AH737" t="str">
            <v>Billing</v>
          </cell>
          <cell r="AI737">
            <v>0</v>
          </cell>
          <cell r="AJ737">
            <v>0</v>
          </cell>
        </row>
        <row r="738">
          <cell r="AD738" t="str">
            <v>West Somerset DC</v>
          </cell>
          <cell r="AE738" t="str">
            <v>West Somerset DC</v>
          </cell>
          <cell r="AF738" t="str">
            <v>E3335</v>
          </cell>
          <cell r="AG738" t="str">
            <v>SD</v>
          </cell>
          <cell r="AH738" t="str">
            <v>Billing</v>
          </cell>
          <cell r="AI738">
            <v>0</v>
          </cell>
          <cell r="AJ738">
            <v>0</v>
          </cell>
        </row>
        <row r="739">
          <cell r="AD739" t="str">
            <v>West Sussex CC</v>
          </cell>
          <cell r="AE739" t="str">
            <v>West Sussex CC</v>
          </cell>
          <cell r="AF739" t="str">
            <v>E3820</v>
          </cell>
          <cell r="AG739" t="str">
            <v>COUNTY</v>
          </cell>
          <cell r="AH739">
            <v>0</v>
          </cell>
          <cell r="AI739">
            <v>0</v>
          </cell>
          <cell r="AJ739">
            <v>0</v>
          </cell>
        </row>
        <row r="740">
          <cell r="AD740" t="str">
            <v>West Yorkshire Fire and Rescue Authority</v>
          </cell>
          <cell r="AE740" t="str">
            <v>West Yorkshire Fire and Rescue Authority</v>
          </cell>
          <cell r="AF740" t="str">
            <v>E6147</v>
          </cell>
          <cell r="AG740" t="str">
            <v>FIRE</v>
          </cell>
          <cell r="AH740">
            <v>0</v>
          </cell>
          <cell r="AI740">
            <v>0</v>
          </cell>
          <cell r="AJ740">
            <v>0</v>
          </cell>
        </row>
        <row r="741">
          <cell r="AD741" t="str">
            <v>West Yorkshire Police and Crime Commissioner and Chief Constable</v>
          </cell>
          <cell r="AE741" t="str">
            <v>West Yorkshire Police and Crime Commissioner and Chief Constable</v>
          </cell>
          <cell r="AF741" t="str">
            <v>E7047</v>
          </cell>
          <cell r="AG741" t="str">
            <v>POL</v>
          </cell>
          <cell r="AH741">
            <v>0</v>
          </cell>
          <cell r="AI741">
            <v>0</v>
          </cell>
          <cell r="AJ741">
            <v>0</v>
          </cell>
        </row>
        <row r="742">
          <cell r="AD742" t="str">
            <v>Western Riverside Waste Authority</v>
          </cell>
          <cell r="AE742" t="str">
            <v>Western Riverside Waste Authority</v>
          </cell>
          <cell r="AF742" t="str">
            <v>E6206</v>
          </cell>
          <cell r="AG742" t="str">
            <v>WASTE</v>
          </cell>
          <cell r="AH742">
            <v>0</v>
          </cell>
          <cell r="AI742">
            <v>0</v>
          </cell>
          <cell r="AJ742">
            <v>1</v>
          </cell>
        </row>
        <row r="743">
          <cell r="AD743" t="str">
            <v>Westminster</v>
          </cell>
          <cell r="AE743" t="str">
            <v>Westminster</v>
          </cell>
          <cell r="AF743" t="str">
            <v>E5022</v>
          </cell>
          <cell r="AG743" t="str">
            <v>ILB</v>
          </cell>
          <cell r="AH743" t="str">
            <v>Billing</v>
          </cell>
          <cell r="AI743">
            <v>0</v>
          </cell>
          <cell r="AJ743">
            <v>0</v>
          </cell>
        </row>
        <row r="744">
          <cell r="AD744" t="str">
            <v>Weymouth &amp; Portland</v>
          </cell>
          <cell r="AE744" t="str">
            <v>Weymouth &amp; Portland</v>
          </cell>
          <cell r="AF744" t="str">
            <v>E1238</v>
          </cell>
          <cell r="AG744" t="str">
            <v>SD</v>
          </cell>
          <cell r="AH744" t="str">
            <v>Billing</v>
          </cell>
          <cell r="AI744">
            <v>0</v>
          </cell>
          <cell r="AJ744">
            <v>0</v>
          </cell>
        </row>
        <row r="745">
          <cell r="AD745" t="str">
            <v>Wigan MBC</v>
          </cell>
          <cell r="AE745" t="str">
            <v>Wigan MBC</v>
          </cell>
          <cell r="AF745" t="str">
            <v>E4210</v>
          </cell>
          <cell r="AG745" t="str">
            <v>MD</v>
          </cell>
          <cell r="AH745" t="str">
            <v>Billing</v>
          </cell>
          <cell r="AI745">
            <v>1</v>
          </cell>
          <cell r="AJ745">
            <v>1</v>
          </cell>
        </row>
        <row r="746">
          <cell r="AD746" t="str">
            <v>Wiltshire Police and Crime Commissioner and Chief Constable</v>
          </cell>
          <cell r="AE746" t="str">
            <v>Wiltshire Police and Crime Commissioner and Chief Constable</v>
          </cell>
          <cell r="AF746" t="str">
            <v>E7039</v>
          </cell>
          <cell r="AG746" t="str">
            <v>POL</v>
          </cell>
          <cell r="AH746">
            <v>0</v>
          </cell>
          <cell r="AI746">
            <v>0</v>
          </cell>
          <cell r="AJ746">
            <v>0</v>
          </cell>
        </row>
        <row r="747">
          <cell r="AD747" t="str">
            <v>Wiltshire UA</v>
          </cell>
          <cell r="AE747" t="str">
            <v>Wiltshire UA</v>
          </cell>
          <cell r="AF747" t="str">
            <v>E3902</v>
          </cell>
          <cell r="AG747" t="str">
            <v>UA</v>
          </cell>
          <cell r="AH747" t="str">
            <v>Billing</v>
          </cell>
          <cell r="AI747">
            <v>0</v>
          </cell>
          <cell r="AJ747">
            <v>0</v>
          </cell>
        </row>
        <row r="748">
          <cell r="AD748" t="str">
            <v>Winchester</v>
          </cell>
          <cell r="AE748" t="str">
            <v>Winchester</v>
          </cell>
          <cell r="AF748" t="str">
            <v>E1743</v>
          </cell>
          <cell r="AG748" t="str">
            <v>SD</v>
          </cell>
          <cell r="AH748" t="str">
            <v>Billing</v>
          </cell>
          <cell r="AI748">
            <v>0</v>
          </cell>
          <cell r="AJ748">
            <v>0</v>
          </cell>
        </row>
        <row r="749">
          <cell r="AD749" t="str">
            <v>Windsor &amp; Maidenhead UA</v>
          </cell>
          <cell r="AE749" t="str">
            <v>Windsor &amp; Maidenhead UA</v>
          </cell>
          <cell r="AF749" t="str">
            <v>E0305</v>
          </cell>
          <cell r="AG749" t="str">
            <v>UA</v>
          </cell>
          <cell r="AH749" t="str">
            <v>Billing</v>
          </cell>
          <cell r="AI749">
            <v>0</v>
          </cell>
          <cell r="AJ749">
            <v>0</v>
          </cell>
        </row>
        <row r="750">
          <cell r="AD750" t="str">
            <v>Wirral</v>
          </cell>
          <cell r="AE750" t="str">
            <v>Wirral</v>
          </cell>
          <cell r="AF750" t="str">
            <v>E4305</v>
          </cell>
          <cell r="AG750" t="str">
            <v>MD</v>
          </cell>
          <cell r="AH750" t="str">
            <v>Billing</v>
          </cell>
          <cell r="AI750">
            <v>1</v>
          </cell>
          <cell r="AJ750">
            <v>1</v>
          </cell>
        </row>
        <row r="751">
          <cell r="AD751" t="str">
            <v>Woking BC</v>
          </cell>
          <cell r="AE751" t="str">
            <v>Woking BC</v>
          </cell>
          <cell r="AF751" t="str">
            <v>E3641</v>
          </cell>
          <cell r="AG751" t="str">
            <v>SD</v>
          </cell>
          <cell r="AH751" t="str">
            <v>Billing</v>
          </cell>
          <cell r="AI751">
            <v>0</v>
          </cell>
          <cell r="AJ751">
            <v>0</v>
          </cell>
        </row>
        <row r="752">
          <cell r="AD752" t="str">
            <v>Wokingham UA</v>
          </cell>
          <cell r="AE752" t="str">
            <v>Wokingham UA</v>
          </cell>
          <cell r="AF752" t="str">
            <v>E0306</v>
          </cell>
          <cell r="AG752" t="str">
            <v>UA</v>
          </cell>
          <cell r="AH752" t="str">
            <v>Billing</v>
          </cell>
          <cell r="AI752">
            <v>0</v>
          </cell>
          <cell r="AJ752">
            <v>0</v>
          </cell>
        </row>
        <row r="753">
          <cell r="AD753" t="str">
            <v>Wolverhampton</v>
          </cell>
          <cell r="AE753" t="str">
            <v>Wolverhampton</v>
          </cell>
          <cell r="AF753" t="str">
            <v>E4607</v>
          </cell>
          <cell r="AG753" t="str">
            <v>MD</v>
          </cell>
          <cell r="AH753" t="str">
            <v>Billing</v>
          </cell>
          <cell r="AI753">
            <v>1</v>
          </cell>
          <cell r="AJ753">
            <v>0</v>
          </cell>
        </row>
        <row r="754">
          <cell r="AD754" t="str">
            <v>Worcester</v>
          </cell>
          <cell r="AE754" t="str">
            <v>Worcester</v>
          </cell>
          <cell r="AF754" t="str">
            <v>E1837</v>
          </cell>
          <cell r="AG754" t="str">
            <v>SD</v>
          </cell>
          <cell r="AH754" t="str">
            <v>Billing</v>
          </cell>
          <cell r="AI754">
            <v>0</v>
          </cell>
          <cell r="AJ754">
            <v>0</v>
          </cell>
        </row>
        <row r="755">
          <cell r="AD755" t="str">
            <v>Worcestershire CC</v>
          </cell>
          <cell r="AE755" t="str">
            <v>Worcestershire CC</v>
          </cell>
          <cell r="AF755" t="str">
            <v>E1821</v>
          </cell>
          <cell r="AG755" t="str">
            <v>COUNTY</v>
          </cell>
          <cell r="AH755">
            <v>0</v>
          </cell>
          <cell r="AI755">
            <v>0</v>
          </cell>
          <cell r="AJ755">
            <v>0</v>
          </cell>
        </row>
        <row r="756">
          <cell r="AD756" t="str">
            <v>Worthing</v>
          </cell>
          <cell r="AE756" t="str">
            <v>Worthing</v>
          </cell>
          <cell r="AF756" t="str">
            <v>E3837</v>
          </cell>
          <cell r="AG756" t="str">
            <v>SD</v>
          </cell>
          <cell r="AH756" t="str">
            <v>Billing</v>
          </cell>
          <cell r="AI756">
            <v>0</v>
          </cell>
          <cell r="AJ756">
            <v>0</v>
          </cell>
        </row>
        <row r="757">
          <cell r="AD757" t="str">
            <v>Wychavon</v>
          </cell>
          <cell r="AE757" t="str">
            <v>Wychavon</v>
          </cell>
          <cell r="AF757" t="str">
            <v>E1838</v>
          </cell>
          <cell r="AG757" t="str">
            <v>SD</v>
          </cell>
          <cell r="AH757" t="str">
            <v>Billing</v>
          </cell>
          <cell r="AI757">
            <v>0</v>
          </cell>
          <cell r="AJ757">
            <v>0</v>
          </cell>
        </row>
        <row r="758">
          <cell r="AD758" t="str">
            <v>Wycombe</v>
          </cell>
          <cell r="AE758" t="str">
            <v>Wycombe</v>
          </cell>
          <cell r="AF758" t="str">
            <v>E0435</v>
          </cell>
          <cell r="AG758" t="str">
            <v>SD</v>
          </cell>
          <cell r="AH758" t="str">
            <v>Billing</v>
          </cell>
          <cell r="AI758">
            <v>0</v>
          </cell>
          <cell r="AJ758">
            <v>0</v>
          </cell>
        </row>
        <row r="759">
          <cell r="AD759" t="str">
            <v>Wyre</v>
          </cell>
          <cell r="AE759" t="str">
            <v>Wyre</v>
          </cell>
          <cell r="AF759" t="str">
            <v>E2344</v>
          </cell>
          <cell r="AG759" t="str">
            <v>SD</v>
          </cell>
          <cell r="AH759" t="str">
            <v>Billing</v>
          </cell>
          <cell r="AI759">
            <v>0</v>
          </cell>
          <cell r="AJ759">
            <v>0</v>
          </cell>
        </row>
        <row r="760">
          <cell r="AD760" t="str">
            <v>Wyre Forest</v>
          </cell>
          <cell r="AE760" t="str">
            <v>Wyre Forest</v>
          </cell>
          <cell r="AF760" t="str">
            <v>E1839</v>
          </cell>
          <cell r="AG760" t="str">
            <v>SD</v>
          </cell>
          <cell r="AH760" t="str">
            <v>Billing</v>
          </cell>
          <cell r="AI760">
            <v>0</v>
          </cell>
          <cell r="AJ760">
            <v>0</v>
          </cell>
        </row>
        <row r="761">
          <cell r="AD761" t="str">
            <v>York UA</v>
          </cell>
          <cell r="AE761" t="str">
            <v>York UA</v>
          </cell>
          <cell r="AF761" t="str">
            <v>E2701</v>
          </cell>
          <cell r="AG761" t="str">
            <v>UA</v>
          </cell>
          <cell r="AH761" t="str">
            <v>Billing</v>
          </cell>
          <cell r="AI761">
            <v>0</v>
          </cell>
          <cell r="AJ761">
            <v>0</v>
          </cell>
        </row>
        <row r="762">
          <cell r="AD762" t="str">
            <v>Yorkshire Dales National Park Authority</v>
          </cell>
          <cell r="AE762" t="str">
            <v>Yorkshire Dales National Park Authority</v>
          </cell>
          <cell r="AF762" t="str">
            <v>E6407</v>
          </cell>
          <cell r="AG762" t="str">
            <v>PARK</v>
          </cell>
          <cell r="AH762">
            <v>0</v>
          </cell>
          <cell r="AI762">
            <v>0</v>
          </cell>
          <cell r="AJ762">
            <v>0</v>
          </cell>
        </row>
      </sheetData>
      <sheetData sheetId="1"/>
      <sheetData sheetId="2"/>
      <sheetData sheetId="3"/>
      <sheetData sheetId="4"/>
      <sheetData sheetId="5"/>
      <sheetData sheetId="6"/>
      <sheetData sheetId="7"/>
      <sheetData sheetId="8"/>
      <sheetData sheetId="9">
        <row r="3">
          <cell r="E3" t="str">
            <v>£ 000s</v>
          </cell>
          <cell r="F3" t="str">
            <v>£ 000s</v>
          </cell>
          <cell r="G3" t="str">
            <v>£ 000s</v>
          </cell>
          <cell r="I3" t="str">
            <v>£ 000s</v>
          </cell>
          <cell r="K3" t="str">
            <v>£ 000s</v>
          </cell>
        </row>
        <row r="4">
          <cell r="A4" t="str">
            <v>E3831</v>
          </cell>
          <cell r="B4" t="str">
            <v>Adur</v>
          </cell>
          <cell r="C4" t="str">
            <v>SD</v>
          </cell>
          <cell r="D4" t="str">
            <v>Billing</v>
          </cell>
          <cell r="E4">
            <v>-773.93475819900004</v>
          </cell>
          <cell r="F4">
            <v>-3028.818390094284</v>
          </cell>
          <cell r="I4">
            <v>0</v>
          </cell>
          <cell r="J4">
            <v>0</v>
          </cell>
          <cell r="K4" t="str">
            <v/>
          </cell>
        </row>
        <row r="5">
          <cell r="A5" t="str">
            <v>E0931</v>
          </cell>
          <cell r="B5" t="str">
            <v>Allerdale</v>
          </cell>
          <cell r="C5" t="str">
            <v>SD</v>
          </cell>
          <cell r="D5" t="str">
            <v>Billing</v>
          </cell>
          <cell r="E5">
            <v>-1700.465955244</v>
          </cell>
          <cell r="F5">
            <v>-4718.9053025706107</v>
          </cell>
          <cell r="I5">
            <v>0</v>
          </cell>
          <cell r="J5">
            <v>0</v>
          </cell>
          <cell r="K5" t="str">
            <v/>
          </cell>
        </row>
        <row r="6">
          <cell r="A6" t="str">
            <v>E1031</v>
          </cell>
          <cell r="B6" t="str">
            <v>Amber Valley</v>
          </cell>
          <cell r="C6" t="str">
            <v>SD</v>
          </cell>
          <cell r="D6" t="str">
            <v>Billing</v>
          </cell>
          <cell r="E6">
            <v>-1547.731790052</v>
          </cell>
          <cell r="F6">
            <v>-3738.2852950419174</v>
          </cell>
          <cell r="I6">
            <v>0</v>
          </cell>
          <cell r="J6">
            <v>0</v>
          </cell>
          <cell r="K6" t="str">
            <v/>
          </cell>
        </row>
        <row r="7">
          <cell r="A7" t="str">
            <v>E3832</v>
          </cell>
          <cell r="B7" t="str">
            <v>Arun</v>
          </cell>
          <cell r="C7" t="str">
            <v>SD</v>
          </cell>
          <cell r="D7" t="str">
            <v>Billing</v>
          </cell>
          <cell r="E7">
            <v>-1665.6132391780002</v>
          </cell>
          <cell r="F7">
            <v>-4429.0173078687476</v>
          </cell>
          <cell r="I7">
            <v>0</v>
          </cell>
          <cell r="J7">
            <v>0</v>
          </cell>
          <cell r="K7" t="str">
            <v/>
          </cell>
        </row>
        <row r="8">
          <cell r="A8" t="str">
            <v>E3031</v>
          </cell>
          <cell r="B8" t="str">
            <v>Ashfield</v>
          </cell>
          <cell r="C8" t="str">
            <v>SD</v>
          </cell>
          <cell r="D8" t="str">
            <v>Billing</v>
          </cell>
          <cell r="E8">
            <v>-1859.3919607299999</v>
          </cell>
          <cell r="F8">
            <v>-5135.0994394871495</v>
          </cell>
          <cell r="I8">
            <v>0</v>
          </cell>
          <cell r="J8">
            <v>0</v>
          </cell>
          <cell r="K8" t="str">
            <v/>
          </cell>
        </row>
        <row r="9">
          <cell r="A9" t="str">
            <v>E2231</v>
          </cell>
          <cell r="B9" t="str">
            <v>Ashford</v>
          </cell>
          <cell r="C9" t="str">
            <v>SD</v>
          </cell>
          <cell r="D9" t="str">
            <v>Billing</v>
          </cell>
          <cell r="E9">
            <v>-1269.9146600500001</v>
          </cell>
          <cell r="F9">
            <v>-3894.9118631878309</v>
          </cell>
          <cell r="I9">
            <v>0</v>
          </cell>
          <cell r="J9">
            <v>0</v>
          </cell>
          <cell r="K9" t="str">
            <v/>
          </cell>
        </row>
        <row r="10">
          <cell r="A10" t="str">
            <v>E7050</v>
          </cell>
          <cell r="B10" t="str">
            <v>Avon &amp; Somerset Police and Crime Commissioner and Chief Constable</v>
          </cell>
          <cell r="C10" t="str">
            <v>POL</v>
          </cell>
          <cell r="F10">
            <v>0</v>
          </cell>
          <cell r="G10">
            <v>-176221.84400000001</v>
          </cell>
          <cell r="I10">
            <v>0</v>
          </cell>
          <cell r="J10">
            <v>0</v>
          </cell>
          <cell r="K10" t="str">
            <v/>
          </cell>
        </row>
        <row r="11">
          <cell r="A11" t="str">
            <v>E6101</v>
          </cell>
          <cell r="B11" t="str">
            <v>Avon Combined Fire and Rescue Authority</v>
          </cell>
          <cell r="C11" t="str">
            <v>CFA</v>
          </cell>
          <cell r="E11">
            <v>-8647.2696397559994</v>
          </cell>
          <cell r="F11">
            <v>-10223.951100343516</v>
          </cell>
          <cell r="I11">
            <v>0</v>
          </cell>
          <cell r="J11">
            <v>0</v>
          </cell>
          <cell r="K11" t="str">
            <v/>
          </cell>
        </row>
        <row r="12">
          <cell r="A12" t="str">
            <v>E0431</v>
          </cell>
          <cell r="B12" t="str">
            <v>Aylesbury Vale DC</v>
          </cell>
          <cell r="C12" t="str">
            <v>SD</v>
          </cell>
          <cell r="D12" t="str">
            <v>Billing</v>
          </cell>
          <cell r="E12">
            <v>-1569.420678257</v>
          </cell>
          <cell r="F12">
            <v>-4923.7154744431318</v>
          </cell>
          <cell r="I12">
            <v>0</v>
          </cell>
          <cell r="J12">
            <v>0</v>
          </cell>
          <cell r="K12" t="str">
            <v/>
          </cell>
        </row>
        <row r="13">
          <cell r="A13" t="str">
            <v>E3531</v>
          </cell>
          <cell r="B13" t="str">
            <v>Babergh</v>
          </cell>
          <cell r="C13" t="str">
            <v>SD</v>
          </cell>
          <cell r="D13" t="str">
            <v>Billing</v>
          </cell>
          <cell r="E13">
            <v>-991.54643834300009</v>
          </cell>
          <cell r="F13">
            <v>-2451.6193386418904</v>
          </cell>
          <cell r="I13">
            <v>0</v>
          </cell>
          <cell r="J13">
            <v>0</v>
          </cell>
          <cell r="K13" t="str">
            <v/>
          </cell>
        </row>
        <row r="14">
          <cell r="A14" t="str">
            <v>E5030</v>
          </cell>
          <cell r="B14" t="str">
            <v>Barking &amp; Dagenham</v>
          </cell>
          <cell r="C14" t="str">
            <v>OLB</v>
          </cell>
          <cell r="D14" t="str">
            <v>Billing</v>
          </cell>
          <cell r="E14">
            <v>-36689.333686960999</v>
          </cell>
          <cell r="F14">
            <v>-53147.446562163306</v>
          </cell>
          <cell r="I14">
            <v>240263</v>
          </cell>
          <cell r="J14">
            <v>3440.2370000000001</v>
          </cell>
          <cell r="K14">
            <v>17791</v>
          </cell>
          <cell r="M14">
            <v>1</v>
          </cell>
        </row>
        <row r="15">
          <cell r="A15" t="str">
            <v>E5031</v>
          </cell>
          <cell r="B15" t="str">
            <v>Barnet</v>
          </cell>
          <cell r="C15" t="str">
            <v>OLB</v>
          </cell>
          <cell r="D15" t="str">
            <v>Billing</v>
          </cell>
          <cell r="E15">
            <v>-36848.834525683</v>
          </cell>
          <cell r="F15">
            <v>-48127.043425036616</v>
          </cell>
          <cell r="I15">
            <v>299185</v>
          </cell>
          <cell r="J15">
            <v>3624.07</v>
          </cell>
          <cell r="K15">
            <v>18054</v>
          </cell>
          <cell r="M15">
            <v>1</v>
          </cell>
        </row>
        <row r="16">
          <cell r="A16" t="str">
            <v>E4401</v>
          </cell>
          <cell r="B16" t="str">
            <v>Barnsley</v>
          </cell>
          <cell r="C16" t="str">
            <v>MD</v>
          </cell>
          <cell r="D16" t="str">
            <v>Billing</v>
          </cell>
          <cell r="E16">
            <v>-34559.848904090002</v>
          </cell>
          <cell r="F16">
            <v>-54063.817590702303</v>
          </cell>
          <cell r="I16">
            <v>159244</v>
          </cell>
          <cell r="J16">
            <v>2070.7130000000002</v>
          </cell>
          <cell r="K16">
            <v>17888</v>
          </cell>
          <cell r="M16">
            <v>1</v>
          </cell>
        </row>
        <row r="17">
          <cell r="A17" t="str">
            <v>E0932</v>
          </cell>
          <cell r="B17" t="str">
            <v>Barrow in Furness</v>
          </cell>
          <cell r="C17" t="str">
            <v>SD</v>
          </cell>
          <cell r="D17" t="str">
            <v>Billing</v>
          </cell>
          <cell r="E17">
            <v>-2703.5841103339999</v>
          </cell>
          <cell r="F17">
            <v>-2509.9736685600228</v>
          </cell>
          <cell r="I17">
            <v>0</v>
          </cell>
          <cell r="J17">
            <v>0</v>
          </cell>
          <cell r="K17" t="str">
            <v/>
          </cell>
        </row>
        <row r="18">
          <cell r="A18" t="str">
            <v>E1531</v>
          </cell>
          <cell r="B18" t="str">
            <v>Basildon</v>
          </cell>
          <cell r="C18" t="str">
            <v>SD</v>
          </cell>
          <cell r="D18" t="str">
            <v>Billing</v>
          </cell>
          <cell r="E18">
            <v>-2594.9904822600001</v>
          </cell>
          <cell r="F18">
            <v>-4421.6437870411628</v>
          </cell>
          <cell r="I18">
            <v>0</v>
          </cell>
          <cell r="J18">
            <v>0</v>
          </cell>
          <cell r="K18" t="str">
            <v/>
          </cell>
        </row>
        <row r="19">
          <cell r="A19" t="str">
            <v>E1731</v>
          </cell>
          <cell r="B19" t="str">
            <v>Basingstoke &amp; Deane</v>
          </cell>
          <cell r="C19" t="str">
            <v>SD</v>
          </cell>
          <cell r="D19" t="str">
            <v>Billing</v>
          </cell>
          <cell r="E19">
            <v>-1423.875511016</v>
          </cell>
          <cell r="F19">
            <v>-1923.6243819488132</v>
          </cell>
          <cell r="I19">
            <v>0</v>
          </cell>
          <cell r="J19">
            <v>0</v>
          </cell>
          <cell r="K19" t="str">
            <v/>
          </cell>
        </row>
        <row r="20">
          <cell r="A20" t="str">
            <v>E3032</v>
          </cell>
          <cell r="B20" t="str">
            <v>Bassetlaw</v>
          </cell>
          <cell r="C20" t="str">
            <v>SD</v>
          </cell>
          <cell r="D20" t="str">
            <v>Billing</v>
          </cell>
          <cell r="E20">
            <v>-1907.0598746160001</v>
          </cell>
          <cell r="F20">
            <v>-7809.9591694497085</v>
          </cell>
          <cell r="I20">
            <v>0</v>
          </cell>
          <cell r="J20">
            <v>0</v>
          </cell>
          <cell r="K20" t="str">
            <v/>
          </cell>
        </row>
        <row r="21">
          <cell r="A21" t="str">
            <v>E0101</v>
          </cell>
          <cell r="B21" t="str">
            <v>Bath &amp; North East Somerset UA</v>
          </cell>
          <cell r="C21" t="str">
            <v>UA</v>
          </cell>
          <cell r="D21" t="str">
            <v>Billing</v>
          </cell>
          <cell r="E21">
            <v>-14422.624077981998</v>
          </cell>
          <cell r="F21">
            <v>-22754.239596936128</v>
          </cell>
          <cell r="I21">
            <v>119061</v>
          </cell>
          <cell r="J21">
            <v>1462.742</v>
          </cell>
          <cell r="K21">
            <v>9398</v>
          </cell>
          <cell r="M21">
            <v>1</v>
          </cell>
        </row>
        <row r="22">
          <cell r="A22" t="str">
            <v>E0202</v>
          </cell>
          <cell r="B22" t="str">
            <v>Bedford UA</v>
          </cell>
          <cell r="C22" t="str">
            <v>UA</v>
          </cell>
          <cell r="D22" t="str">
            <v>Billing</v>
          </cell>
          <cell r="E22">
            <v>-21418.701036456998</v>
          </cell>
          <cell r="F22">
            <v>-29618.636970342068</v>
          </cell>
          <cell r="I22">
            <v>129680</v>
          </cell>
          <cell r="J22">
            <v>1326.614</v>
          </cell>
          <cell r="K22">
            <v>9179</v>
          </cell>
          <cell r="M22">
            <v>1</v>
          </cell>
        </row>
        <row r="23">
          <cell r="A23" t="str">
            <v>E6102</v>
          </cell>
          <cell r="B23" t="str">
            <v>Bedfordshire Combined Fire and Rescue Authority</v>
          </cell>
          <cell r="C23" t="str">
            <v>CFA</v>
          </cell>
          <cell r="E23">
            <v>-4769.8633128789997</v>
          </cell>
          <cell r="F23">
            <v>-5572.7938943278568</v>
          </cell>
          <cell r="I23">
            <v>0</v>
          </cell>
          <cell r="J23">
            <v>0</v>
          </cell>
          <cell r="K23" t="str">
            <v/>
          </cell>
        </row>
        <row r="24">
          <cell r="A24" t="str">
            <v>E7002</v>
          </cell>
          <cell r="B24" t="str">
            <v>Bedfordshire Police and Crime Commissioner and Chief Constable</v>
          </cell>
          <cell r="C24" t="str">
            <v>POL</v>
          </cell>
          <cell r="F24">
            <v>0</v>
          </cell>
          <cell r="G24">
            <v>-68299.592000000004</v>
          </cell>
          <cell r="I24">
            <v>0</v>
          </cell>
          <cell r="J24">
            <v>0</v>
          </cell>
          <cell r="K24" t="str">
            <v/>
          </cell>
        </row>
        <row r="25">
          <cell r="A25" t="str">
            <v>E6103</v>
          </cell>
          <cell r="B25" t="str">
            <v>Berkshire Combined Fire and Rescue Authority</v>
          </cell>
          <cell r="C25" t="str">
            <v>CFA</v>
          </cell>
          <cell r="E25">
            <v>-5706.2293253159996</v>
          </cell>
          <cell r="F25">
            <v>-6724.1366183370683</v>
          </cell>
          <cell r="I25">
            <v>0</v>
          </cell>
          <cell r="J25">
            <v>0</v>
          </cell>
          <cell r="K25" t="str">
            <v/>
          </cell>
        </row>
        <row r="26">
          <cell r="A26" t="str">
            <v>E5032</v>
          </cell>
          <cell r="B26" t="str">
            <v>Bexley</v>
          </cell>
          <cell r="C26" t="str">
            <v>OLB</v>
          </cell>
          <cell r="D26" t="str">
            <v>Billing</v>
          </cell>
          <cell r="E26">
            <v>-21917.997072050002</v>
          </cell>
          <cell r="F26">
            <v>-36637.594164779606</v>
          </cell>
          <cell r="I26">
            <v>212226</v>
          </cell>
          <cell r="J26">
            <v>1765.413</v>
          </cell>
          <cell r="K26">
            <v>10203</v>
          </cell>
          <cell r="M26">
            <v>1</v>
          </cell>
        </row>
        <row r="27">
          <cell r="A27" t="str">
            <v>E4601</v>
          </cell>
          <cell r="B27" t="str">
            <v>Birmingham</v>
          </cell>
          <cell r="C27" t="str">
            <v>MD</v>
          </cell>
          <cell r="D27" t="str">
            <v>Billing</v>
          </cell>
          <cell r="E27">
            <v>-226586.89488920799</v>
          </cell>
          <cell r="F27">
            <v>-326273.97132324363</v>
          </cell>
          <cell r="I27">
            <v>1076175</v>
          </cell>
          <cell r="J27">
            <v>12539.718000000001</v>
          </cell>
          <cell r="K27">
            <v>95571</v>
          </cell>
          <cell r="M27">
            <v>1</v>
          </cell>
        </row>
        <row r="28">
          <cell r="A28" t="str">
            <v>E2431</v>
          </cell>
          <cell r="B28" t="str">
            <v>Blaby</v>
          </cell>
          <cell r="C28" t="str">
            <v>SD</v>
          </cell>
          <cell r="D28" t="str">
            <v>Billing</v>
          </cell>
          <cell r="E28">
            <v>-952.28376320799998</v>
          </cell>
          <cell r="F28">
            <v>-2329.1436330869574</v>
          </cell>
          <cell r="I28">
            <v>0</v>
          </cell>
          <cell r="J28">
            <v>0</v>
          </cell>
          <cell r="K28" t="str">
            <v/>
          </cell>
        </row>
        <row r="29">
          <cell r="A29" t="str">
            <v>E2301</v>
          </cell>
          <cell r="B29" t="str">
            <v>Blackburn with Darwen UA</v>
          </cell>
          <cell r="C29" t="str">
            <v>UA</v>
          </cell>
          <cell r="D29" t="str">
            <v>Billing</v>
          </cell>
          <cell r="E29">
            <v>-28853.590784790998</v>
          </cell>
          <cell r="F29">
            <v>-43418.086225175204</v>
          </cell>
          <cell r="I29">
            <v>144809</v>
          </cell>
          <cell r="J29">
            <v>1832.9860000000001</v>
          </cell>
          <cell r="K29">
            <v>15603</v>
          </cell>
          <cell r="M29">
            <v>1</v>
          </cell>
        </row>
        <row r="30">
          <cell r="A30" t="str">
            <v>E2302</v>
          </cell>
          <cell r="B30" t="str">
            <v>Blackpool UA</v>
          </cell>
          <cell r="C30" t="str">
            <v>UA</v>
          </cell>
          <cell r="D30" t="str">
            <v>Billing</v>
          </cell>
          <cell r="E30">
            <v>-31635.711623328996</v>
          </cell>
          <cell r="F30">
            <v>-43897.614162356054</v>
          </cell>
          <cell r="I30">
            <v>102091</v>
          </cell>
          <cell r="J30">
            <v>873.54600000000005</v>
          </cell>
          <cell r="K30">
            <v>19392</v>
          </cell>
          <cell r="M30">
            <v>1</v>
          </cell>
        </row>
        <row r="31">
          <cell r="A31" t="str">
            <v>E1032</v>
          </cell>
          <cell r="B31" t="str">
            <v>Bolsover</v>
          </cell>
          <cell r="C31" t="str">
            <v>SD</v>
          </cell>
          <cell r="D31" t="str">
            <v>Billing</v>
          </cell>
          <cell r="E31">
            <v>-2456.9909775320002</v>
          </cell>
          <cell r="F31">
            <v>-3509.5611867023326</v>
          </cell>
          <cell r="I31">
            <v>0</v>
          </cell>
          <cell r="J31">
            <v>0</v>
          </cell>
          <cell r="K31" t="str">
            <v/>
          </cell>
        </row>
        <row r="32">
          <cell r="A32" t="str">
            <v>E4201</v>
          </cell>
          <cell r="B32" t="str">
            <v>Bolton</v>
          </cell>
          <cell r="C32" t="str">
            <v>MD</v>
          </cell>
          <cell r="D32" t="str">
            <v>Billing</v>
          </cell>
          <cell r="E32">
            <v>-42007.616376060003</v>
          </cell>
          <cell r="F32">
            <v>-62260.857166777212</v>
          </cell>
          <cell r="I32">
            <v>238648</v>
          </cell>
          <cell r="J32">
            <v>3889.6129999999998</v>
          </cell>
          <cell r="K32">
            <v>22599</v>
          </cell>
          <cell r="M32">
            <v>1</v>
          </cell>
        </row>
        <row r="33">
          <cell r="A33" t="str">
            <v>E2531</v>
          </cell>
          <cell r="B33" t="str">
            <v>Boston BC</v>
          </cell>
          <cell r="C33" t="str">
            <v>SD</v>
          </cell>
          <cell r="D33" t="str">
            <v>Billing</v>
          </cell>
          <cell r="E33">
            <v>-1430.58875756</v>
          </cell>
          <cell r="F33">
            <v>-2605.376108182094</v>
          </cell>
          <cell r="I33">
            <v>0</v>
          </cell>
          <cell r="J33">
            <v>0</v>
          </cell>
          <cell r="K33" t="str">
            <v/>
          </cell>
        </row>
        <row r="34">
          <cell r="A34" t="str">
            <v>E1202</v>
          </cell>
          <cell r="B34" t="str">
            <v>Bournemouth UA</v>
          </cell>
          <cell r="C34" t="str">
            <v>UA</v>
          </cell>
          <cell r="D34" t="str">
            <v>Billing</v>
          </cell>
          <cell r="E34">
            <v>-18736.375580805001</v>
          </cell>
          <cell r="F34">
            <v>-32014.666233971268</v>
          </cell>
          <cell r="I34">
            <v>107239</v>
          </cell>
          <cell r="J34">
            <v>867.14800000000002</v>
          </cell>
          <cell r="K34">
            <v>11051</v>
          </cell>
          <cell r="M34">
            <v>1</v>
          </cell>
        </row>
        <row r="35">
          <cell r="A35" t="str">
            <v>E0301</v>
          </cell>
          <cell r="B35" t="str">
            <v>Bracknell Forest UA</v>
          </cell>
          <cell r="C35" t="str">
            <v>UA</v>
          </cell>
          <cell r="D35" t="str">
            <v>Billing</v>
          </cell>
          <cell r="E35">
            <v>-11282.666366407</v>
          </cell>
          <cell r="F35">
            <v>-6295.5019458460129</v>
          </cell>
          <cell r="I35">
            <v>83631</v>
          </cell>
          <cell r="J35">
            <v>1562.6189999999999</v>
          </cell>
          <cell r="K35">
            <v>4262</v>
          </cell>
          <cell r="M35">
            <v>1</v>
          </cell>
        </row>
        <row r="36">
          <cell r="A36" t="str">
            <v>E4701</v>
          </cell>
          <cell r="B36" t="str">
            <v>Bradford</v>
          </cell>
          <cell r="C36" t="str">
            <v>MD</v>
          </cell>
          <cell r="D36" t="str">
            <v>Billing</v>
          </cell>
          <cell r="E36">
            <v>-83947.060731550999</v>
          </cell>
          <cell r="F36">
            <v>-126053.81115695147</v>
          </cell>
          <cell r="I36">
            <v>500922</v>
          </cell>
          <cell r="J36">
            <v>7053.915</v>
          </cell>
          <cell r="K36">
            <v>44015</v>
          </cell>
          <cell r="M36">
            <v>1</v>
          </cell>
        </row>
        <row r="37">
          <cell r="A37" t="str">
            <v>E1532</v>
          </cell>
          <cell r="B37" t="str">
            <v>Braintree</v>
          </cell>
          <cell r="C37" t="str">
            <v>SD</v>
          </cell>
          <cell r="D37" t="str">
            <v>Billing</v>
          </cell>
          <cell r="E37">
            <v>-1602.495382006</v>
          </cell>
          <cell r="F37">
            <v>-4313.6700534206702</v>
          </cell>
          <cell r="I37">
            <v>0</v>
          </cell>
          <cell r="J37">
            <v>0</v>
          </cell>
          <cell r="K37" t="str">
            <v/>
          </cell>
        </row>
        <row r="38">
          <cell r="A38" t="str">
            <v>E2631</v>
          </cell>
          <cell r="B38" t="str">
            <v>Breckland</v>
          </cell>
          <cell r="C38" t="str">
            <v>SD</v>
          </cell>
          <cell r="D38" t="str">
            <v>Billing</v>
          </cell>
          <cell r="E38">
            <v>-2028.2429298459999</v>
          </cell>
          <cell r="F38">
            <v>-3617.9603383448339</v>
          </cell>
          <cell r="I38">
            <v>0</v>
          </cell>
          <cell r="J38">
            <v>0</v>
          </cell>
          <cell r="K38" t="str">
            <v/>
          </cell>
        </row>
        <row r="39">
          <cell r="A39" t="str">
            <v>E5033</v>
          </cell>
          <cell r="B39" t="str">
            <v>Brent</v>
          </cell>
          <cell r="C39" t="str">
            <v>OLB</v>
          </cell>
          <cell r="D39" t="str">
            <v>Billing</v>
          </cell>
          <cell r="E39">
            <v>-56000.116782096004</v>
          </cell>
          <cell r="F39">
            <v>-86098.473715616739</v>
          </cell>
          <cell r="I39">
            <v>298848</v>
          </cell>
          <cell r="J39">
            <v>3066.9119999999998</v>
          </cell>
          <cell r="K39">
            <v>22516</v>
          </cell>
          <cell r="M39">
            <v>1</v>
          </cell>
        </row>
        <row r="40">
          <cell r="A40" t="str">
            <v>E1533</v>
          </cell>
          <cell r="B40" t="str">
            <v>Brentwood</v>
          </cell>
          <cell r="C40" t="str">
            <v>SD</v>
          </cell>
          <cell r="D40" t="str">
            <v>Billing</v>
          </cell>
          <cell r="E40">
            <v>-710.1523442460001</v>
          </cell>
          <cell r="F40">
            <v>-2014.6042566985595</v>
          </cell>
          <cell r="I40">
            <v>0</v>
          </cell>
          <cell r="J40">
            <v>0</v>
          </cell>
          <cell r="K40" t="str">
            <v/>
          </cell>
        </row>
        <row r="41">
          <cell r="A41" t="str">
            <v>E1401</v>
          </cell>
          <cell r="B41" t="str">
            <v>Brighton &amp; Hove UA</v>
          </cell>
          <cell r="C41" t="str">
            <v>UA</v>
          </cell>
          <cell r="D41" t="str">
            <v>Billing</v>
          </cell>
          <cell r="E41">
            <v>-33125.677983116999</v>
          </cell>
          <cell r="F41">
            <v>-57050.072657680073</v>
          </cell>
          <cell r="I41">
            <v>168209</v>
          </cell>
          <cell r="J41">
            <v>2895.127</v>
          </cell>
          <cell r="K41">
            <v>21140</v>
          </cell>
          <cell r="M41">
            <v>1</v>
          </cell>
        </row>
        <row r="42">
          <cell r="A42" t="str">
            <v>E0102</v>
          </cell>
          <cell r="B42" t="str">
            <v>Bristol UA</v>
          </cell>
          <cell r="C42" t="str">
            <v>UA</v>
          </cell>
          <cell r="D42" t="str">
            <v>Billing</v>
          </cell>
          <cell r="E42">
            <v>-60367.545965879006</v>
          </cell>
          <cell r="F42">
            <v>-91383.753255367512</v>
          </cell>
          <cell r="I42">
            <v>309691</v>
          </cell>
          <cell r="J42">
            <v>3127.5819999999999</v>
          </cell>
          <cell r="K42">
            <v>34186</v>
          </cell>
          <cell r="M42">
            <v>1</v>
          </cell>
        </row>
        <row r="43">
          <cell r="A43" t="str">
            <v>E2632</v>
          </cell>
          <cell r="B43" t="str">
            <v>Broadland</v>
          </cell>
          <cell r="C43" t="str">
            <v>SD</v>
          </cell>
          <cell r="D43" t="str">
            <v>Billing</v>
          </cell>
          <cell r="E43">
            <v>-1389.4086724609999</v>
          </cell>
          <cell r="F43">
            <v>-2375.0914047893411</v>
          </cell>
          <cell r="I43">
            <v>0</v>
          </cell>
          <cell r="J43">
            <v>0</v>
          </cell>
          <cell r="K43" t="str">
            <v/>
          </cell>
        </row>
        <row r="44">
          <cell r="A44" t="str">
            <v>E6408</v>
          </cell>
          <cell r="B44" t="str">
            <v>Broads, The</v>
          </cell>
          <cell r="C44" t="str">
            <v>PARK</v>
          </cell>
          <cell r="F44">
            <v>0</v>
          </cell>
          <cell r="I44">
            <v>0</v>
          </cell>
          <cell r="J44">
            <v>0</v>
          </cell>
          <cell r="K44" t="str">
            <v/>
          </cell>
        </row>
        <row r="45">
          <cell r="A45" t="str">
            <v>E5034</v>
          </cell>
          <cell r="B45" t="str">
            <v>Bromley</v>
          </cell>
          <cell r="C45" t="str">
            <v>OLB</v>
          </cell>
          <cell r="D45" t="str">
            <v>Billing</v>
          </cell>
          <cell r="E45">
            <v>-21292.461236219002</v>
          </cell>
          <cell r="F45">
            <v>-35879.577395376058</v>
          </cell>
          <cell r="I45">
            <v>251368</v>
          </cell>
          <cell r="J45">
            <v>1487.7329999999999</v>
          </cell>
          <cell r="K45">
            <v>15478</v>
          </cell>
          <cell r="M45">
            <v>1</v>
          </cell>
        </row>
        <row r="46">
          <cell r="A46" t="str">
            <v>E1831</v>
          </cell>
          <cell r="B46" t="str">
            <v>Bromsgrove</v>
          </cell>
          <cell r="C46" t="str">
            <v>SD</v>
          </cell>
          <cell r="D46" t="str">
            <v>Billing</v>
          </cell>
          <cell r="E46">
            <v>-563.82895509800005</v>
          </cell>
          <cell r="F46">
            <v>-1608.3454225596477</v>
          </cell>
          <cell r="I46">
            <v>0</v>
          </cell>
          <cell r="J46">
            <v>0</v>
          </cell>
          <cell r="K46" t="str">
            <v/>
          </cell>
        </row>
        <row r="47">
          <cell r="A47" t="str">
            <v>E1931</v>
          </cell>
          <cell r="B47" t="str">
            <v>Broxbourne</v>
          </cell>
          <cell r="C47" t="str">
            <v>SD</v>
          </cell>
          <cell r="D47" t="str">
            <v>Billing</v>
          </cell>
          <cell r="E47">
            <v>-1142.7027797789999</v>
          </cell>
          <cell r="F47">
            <v>-2971.4302742594577</v>
          </cell>
          <cell r="I47">
            <v>0</v>
          </cell>
          <cell r="J47">
            <v>0</v>
          </cell>
          <cell r="K47" t="str">
            <v/>
          </cell>
        </row>
        <row r="48">
          <cell r="A48" t="str">
            <v>E3033</v>
          </cell>
          <cell r="B48" t="str">
            <v>Broxtowe</v>
          </cell>
          <cell r="C48" t="str">
            <v>SD</v>
          </cell>
          <cell r="D48" t="str">
            <v>Billing</v>
          </cell>
          <cell r="E48">
            <v>-1413.4610396449998</v>
          </cell>
          <cell r="F48">
            <v>-3414.7485246638585</v>
          </cell>
          <cell r="I48">
            <v>0</v>
          </cell>
          <cell r="J48">
            <v>0</v>
          </cell>
          <cell r="K48" t="str">
            <v/>
          </cell>
        </row>
        <row r="49">
          <cell r="A49" t="str">
            <v>E0421</v>
          </cell>
          <cell r="B49" t="str">
            <v>Buckinghamshire CC</v>
          </cell>
          <cell r="C49" t="str">
            <v>COUNTY</v>
          </cell>
          <cell r="E49">
            <v>-23712.526999330999</v>
          </cell>
          <cell r="F49">
            <v>-41364.124506684777</v>
          </cell>
          <cell r="I49">
            <v>393288</v>
          </cell>
          <cell r="J49">
            <v>5153.4369999999999</v>
          </cell>
          <cell r="K49">
            <v>21614</v>
          </cell>
          <cell r="M49">
            <v>1</v>
          </cell>
        </row>
        <row r="50">
          <cell r="A50" t="str">
            <v>E6104</v>
          </cell>
          <cell r="B50" t="str">
            <v>Buckinghamshire Combined Fire and Rescue Authority</v>
          </cell>
          <cell r="C50" t="str">
            <v>CFA</v>
          </cell>
          <cell r="E50">
            <v>-4418.2238789449993</v>
          </cell>
          <cell r="F50">
            <v>-4827.9573224443729</v>
          </cell>
          <cell r="I50">
            <v>0</v>
          </cell>
          <cell r="J50">
            <v>0</v>
          </cell>
          <cell r="K50" t="str">
            <v/>
          </cell>
        </row>
        <row r="51">
          <cell r="A51" t="str">
            <v>E2333</v>
          </cell>
          <cell r="B51" t="str">
            <v>Burnley</v>
          </cell>
          <cell r="C51" t="str">
            <v>SD</v>
          </cell>
          <cell r="D51" t="str">
            <v>Billing</v>
          </cell>
          <cell r="E51">
            <v>-3660.2098312610001</v>
          </cell>
          <cell r="F51">
            <v>-2391.9381023598198</v>
          </cell>
          <cell r="I51">
            <v>0</v>
          </cell>
          <cell r="J51">
            <v>0</v>
          </cell>
          <cell r="K51" t="str">
            <v/>
          </cell>
        </row>
        <row r="52">
          <cell r="A52" t="str">
            <v>E4202</v>
          </cell>
          <cell r="B52" t="str">
            <v>Bury MBC</v>
          </cell>
          <cell r="C52" t="str">
            <v>MD</v>
          </cell>
          <cell r="D52" t="str">
            <v>Billing</v>
          </cell>
          <cell r="E52">
            <v>-22247.626615944999</v>
          </cell>
          <cell r="F52">
            <v>-31946.28400699301</v>
          </cell>
          <cell r="I52">
            <v>151819</v>
          </cell>
          <cell r="J52">
            <v>2611.4920000000002</v>
          </cell>
          <cell r="K52">
            <v>12241</v>
          </cell>
          <cell r="M52">
            <v>1</v>
          </cell>
        </row>
        <row r="53">
          <cell r="A53" t="str">
            <v>E4702</v>
          </cell>
          <cell r="B53" t="str">
            <v>Calderdale</v>
          </cell>
          <cell r="C53" t="str">
            <v>MD</v>
          </cell>
          <cell r="D53" t="str">
            <v>Billing</v>
          </cell>
          <cell r="E53">
            <v>-25303.401389651</v>
          </cell>
          <cell r="F53">
            <v>-39271.277245049729</v>
          </cell>
          <cell r="I53">
            <v>171176</v>
          </cell>
          <cell r="J53">
            <v>1973.395</v>
          </cell>
          <cell r="K53">
            <v>13940</v>
          </cell>
          <cell r="M53">
            <v>1</v>
          </cell>
        </row>
        <row r="54">
          <cell r="A54" t="str">
            <v>E0531</v>
          </cell>
          <cell r="B54" t="str">
            <v>Cambridge</v>
          </cell>
          <cell r="C54" t="str">
            <v>SD</v>
          </cell>
          <cell r="D54" t="str">
            <v>Billing</v>
          </cell>
          <cell r="E54">
            <v>-1954.4313192519999</v>
          </cell>
          <cell r="F54">
            <v>-3900.3927850533614</v>
          </cell>
          <cell r="I54">
            <v>0</v>
          </cell>
          <cell r="J54">
            <v>0</v>
          </cell>
          <cell r="K54" t="str">
            <v/>
          </cell>
        </row>
        <row r="55">
          <cell r="A55" t="str">
            <v>E0521</v>
          </cell>
          <cell r="B55" t="str">
            <v>Cambridgeshire CC</v>
          </cell>
          <cell r="C55" t="str">
            <v>COUNTY</v>
          </cell>
          <cell r="E55">
            <v>-33346.70119557</v>
          </cell>
          <cell r="F55">
            <v>-61612.334671172066</v>
          </cell>
          <cell r="I55">
            <v>415145</v>
          </cell>
          <cell r="J55">
            <v>4778.3159999999998</v>
          </cell>
          <cell r="K55">
            <v>27627</v>
          </cell>
          <cell r="M55">
            <v>1</v>
          </cell>
        </row>
        <row r="56">
          <cell r="A56" t="str">
            <v>E6105</v>
          </cell>
          <cell r="B56" t="str">
            <v>Cambridgeshire Combined Fire and Rescue Authority</v>
          </cell>
          <cell r="C56" t="str">
            <v>CFA</v>
          </cell>
          <cell r="E56">
            <v>-5079.452844165</v>
          </cell>
          <cell r="F56">
            <v>-5840.5853619675108</v>
          </cell>
          <cell r="I56">
            <v>0</v>
          </cell>
          <cell r="J56">
            <v>0</v>
          </cell>
          <cell r="K56" t="str">
            <v/>
          </cell>
        </row>
        <row r="57">
          <cell r="A57" t="str">
            <v>E7005</v>
          </cell>
          <cell r="B57" t="str">
            <v>Cambridgeshire Police and Crime Commissioner and Chief Constable</v>
          </cell>
          <cell r="C57" t="str">
            <v>POL</v>
          </cell>
          <cell r="F57">
            <v>0</v>
          </cell>
          <cell r="G57">
            <v>-79430.960000000006</v>
          </cell>
          <cell r="I57">
            <v>0</v>
          </cell>
          <cell r="J57">
            <v>0</v>
          </cell>
          <cell r="K57" t="str">
            <v/>
          </cell>
        </row>
        <row r="58">
          <cell r="A58" t="str">
            <v>E5011</v>
          </cell>
          <cell r="B58" t="str">
            <v>Camden</v>
          </cell>
          <cell r="C58" t="str">
            <v>ILB</v>
          </cell>
          <cell r="D58" t="str">
            <v>Billing</v>
          </cell>
          <cell r="E58">
            <v>-54813.513797714004</v>
          </cell>
          <cell r="F58">
            <v>-75731.530536361897</v>
          </cell>
          <cell r="I58">
            <v>166091</v>
          </cell>
          <cell r="J58">
            <v>2121.8760000000002</v>
          </cell>
          <cell r="K58">
            <v>28194</v>
          </cell>
          <cell r="M58">
            <v>1</v>
          </cell>
        </row>
        <row r="59">
          <cell r="A59" t="str">
            <v>E3431</v>
          </cell>
          <cell r="B59" t="str">
            <v>Cannock Chase</v>
          </cell>
          <cell r="C59" t="str">
            <v>SD</v>
          </cell>
          <cell r="D59" t="str">
            <v>Billing</v>
          </cell>
          <cell r="E59">
            <v>-1405.767022</v>
          </cell>
          <cell r="F59">
            <v>-2171.61135946389</v>
          </cell>
          <cell r="I59">
            <v>0</v>
          </cell>
          <cell r="J59">
            <v>0</v>
          </cell>
          <cell r="K59" t="str">
            <v/>
          </cell>
        </row>
        <row r="60">
          <cell r="A60" t="str">
            <v>E2232</v>
          </cell>
          <cell r="B60" t="str">
            <v>Canterbury</v>
          </cell>
          <cell r="C60" t="str">
            <v>SD</v>
          </cell>
          <cell r="D60" t="str">
            <v>Billing</v>
          </cell>
          <cell r="E60">
            <v>-1994.181204067</v>
          </cell>
          <cell r="F60">
            <v>-2043.7673098208152</v>
          </cell>
          <cell r="I60">
            <v>0</v>
          </cell>
          <cell r="J60">
            <v>0</v>
          </cell>
          <cell r="K60" t="str">
            <v/>
          </cell>
        </row>
        <row r="61">
          <cell r="A61" t="str">
            <v>E0933</v>
          </cell>
          <cell r="B61" t="str">
            <v>Carlisle</v>
          </cell>
          <cell r="C61" t="str">
            <v>SD</v>
          </cell>
          <cell r="D61" t="str">
            <v>Billing</v>
          </cell>
          <cell r="E61">
            <v>-1589.5302339920001</v>
          </cell>
          <cell r="F61">
            <v>-4573.8037213364805</v>
          </cell>
          <cell r="I61">
            <v>0</v>
          </cell>
          <cell r="J61">
            <v>0</v>
          </cell>
          <cell r="K61" t="str">
            <v/>
          </cell>
        </row>
        <row r="62">
          <cell r="A62" t="str">
            <v>E1534</v>
          </cell>
          <cell r="B62" t="str">
            <v>Castle Point</v>
          </cell>
          <cell r="C62" t="str">
            <v>SD</v>
          </cell>
          <cell r="D62" t="str">
            <v>Billing</v>
          </cell>
          <cell r="E62">
            <v>-917.52527378899993</v>
          </cell>
          <cell r="F62">
            <v>-1431.6339166146452</v>
          </cell>
          <cell r="I62">
            <v>0</v>
          </cell>
          <cell r="J62">
            <v>0</v>
          </cell>
          <cell r="K62" t="str">
            <v/>
          </cell>
        </row>
        <row r="63">
          <cell r="A63" t="str">
            <v>E0203</v>
          </cell>
          <cell r="B63" t="str">
            <v>Central Bedfordshire UA</v>
          </cell>
          <cell r="C63" t="str">
            <v>UA</v>
          </cell>
          <cell r="D63" t="str">
            <v>Billing</v>
          </cell>
          <cell r="E63">
            <v>-20151.864695689001</v>
          </cell>
          <cell r="F63">
            <v>-30454.80294682569</v>
          </cell>
          <cell r="I63">
            <v>192278</v>
          </cell>
          <cell r="J63">
            <v>2079.3980000000001</v>
          </cell>
          <cell r="K63">
            <v>12909</v>
          </cell>
          <cell r="M63">
            <v>1</v>
          </cell>
        </row>
        <row r="64">
          <cell r="A64" t="str">
            <v>E2432</v>
          </cell>
          <cell r="B64" t="str">
            <v>Charnwood BC</v>
          </cell>
          <cell r="C64" t="str">
            <v>SD</v>
          </cell>
          <cell r="D64" t="str">
            <v>Billing</v>
          </cell>
          <cell r="E64">
            <v>-2090.2584159969997</v>
          </cell>
          <cell r="F64">
            <v>-4297.8789987953587</v>
          </cell>
          <cell r="I64">
            <v>0</v>
          </cell>
          <cell r="J64">
            <v>0</v>
          </cell>
          <cell r="K64" t="str">
            <v/>
          </cell>
        </row>
        <row r="65">
          <cell r="A65" t="str">
            <v>E1535</v>
          </cell>
          <cell r="B65" t="str">
            <v>Chelmsford</v>
          </cell>
          <cell r="C65" t="str">
            <v>SD</v>
          </cell>
          <cell r="D65" t="str">
            <v>Billing</v>
          </cell>
          <cell r="E65">
            <v>-1220.702960583</v>
          </cell>
          <cell r="F65">
            <v>1516.0079197632376</v>
          </cell>
          <cell r="I65">
            <v>0</v>
          </cell>
          <cell r="J65">
            <v>0</v>
          </cell>
          <cell r="K65" t="str">
            <v/>
          </cell>
        </row>
        <row r="66">
          <cell r="A66" t="str">
            <v>E1631</v>
          </cell>
          <cell r="B66" t="str">
            <v>Cheltenham</v>
          </cell>
          <cell r="C66" t="str">
            <v>SD</v>
          </cell>
          <cell r="D66" t="str">
            <v>Billing</v>
          </cell>
          <cell r="E66">
            <v>-1272.9616679580001</v>
          </cell>
          <cell r="F66">
            <v>-2593.7637815295957</v>
          </cell>
          <cell r="I66">
            <v>0</v>
          </cell>
          <cell r="J66">
            <v>0</v>
          </cell>
          <cell r="K66" t="str">
            <v/>
          </cell>
        </row>
        <row r="67">
          <cell r="A67" t="str">
            <v>E3131</v>
          </cell>
          <cell r="B67" t="str">
            <v>Cherwell</v>
          </cell>
          <cell r="C67" t="str">
            <v>SD</v>
          </cell>
          <cell r="D67" t="str">
            <v>Billing</v>
          </cell>
          <cell r="E67">
            <v>-1851.1831558809999</v>
          </cell>
          <cell r="F67">
            <v>-6276.9442467611325</v>
          </cell>
          <cell r="I67">
            <v>0</v>
          </cell>
          <cell r="J67">
            <v>0</v>
          </cell>
          <cell r="K67" t="str">
            <v/>
          </cell>
        </row>
        <row r="68">
          <cell r="A68" t="str">
            <v>E6106</v>
          </cell>
          <cell r="B68" t="str">
            <v>Cheshire Combined Fire and Rescue Authority</v>
          </cell>
          <cell r="C68" t="str">
            <v>CFA</v>
          </cell>
          <cell r="E68">
            <v>-7369.9702878190001</v>
          </cell>
          <cell r="F68">
            <v>-8897.8541413211551</v>
          </cell>
          <cell r="I68">
            <v>0</v>
          </cell>
          <cell r="J68">
            <v>0</v>
          </cell>
          <cell r="K68" t="str">
            <v/>
          </cell>
        </row>
        <row r="69">
          <cell r="A69" t="str">
            <v>E0603</v>
          </cell>
          <cell r="B69" t="str">
            <v>Cheshire East UA</v>
          </cell>
          <cell r="C69" t="str">
            <v>UA</v>
          </cell>
          <cell r="D69" t="str">
            <v>Billing</v>
          </cell>
          <cell r="E69">
            <v>-26339.527767241001</v>
          </cell>
          <cell r="F69">
            <v>-38950.892859202533</v>
          </cell>
          <cell r="I69">
            <v>246241</v>
          </cell>
          <cell r="J69">
            <v>2919.7220000000002</v>
          </cell>
          <cell r="K69">
            <v>17258</v>
          </cell>
          <cell r="M69">
            <v>1</v>
          </cell>
        </row>
        <row r="70">
          <cell r="A70" t="str">
            <v>E7006</v>
          </cell>
          <cell r="B70" t="str">
            <v>Cheshire Police and Crime Commissioner and Chief Constable</v>
          </cell>
          <cell r="C70" t="str">
            <v>POL</v>
          </cell>
          <cell r="F70">
            <v>0</v>
          </cell>
          <cell r="G70">
            <v>-114504.825</v>
          </cell>
          <cell r="I70">
            <v>0</v>
          </cell>
          <cell r="J70">
            <v>0</v>
          </cell>
          <cell r="K70" t="str">
            <v/>
          </cell>
        </row>
        <row r="71">
          <cell r="A71" t="str">
            <v>E0604</v>
          </cell>
          <cell r="B71" t="str">
            <v>Cheshire West and Chester UA</v>
          </cell>
          <cell r="C71" t="str">
            <v>UA</v>
          </cell>
          <cell r="D71" t="str">
            <v>Billing</v>
          </cell>
          <cell r="E71">
            <v>-31747.399048177998</v>
          </cell>
          <cell r="F71">
            <v>-53383.402288170357</v>
          </cell>
          <cell r="I71">
            <v>241955</v>
          </cell>
          <cell r="J71">
            <v>3665.69</v>
          </cell>
          <cell r="K71">
            <v>17105</v>
          </cell>
          <cell r="M71">
            <v>1</v>
          </cell>
        </row>
        <row r="72">
          <cell r="A72" t="str">
            <v>E1033</v>
          </cell>
          <cell r="B72" t="str">
            <v>Chesterfield</v>
          </cell>
          <cell r="C72" t="str">
            <v>SD</v>
          </cell>
          <cell r="D72" t="str">
            <v>Billing</v>
          </cell>
          <cell r="E72">
            <v>-1836.074641467</v>
          </cell>
          <cell r="F72">
            <v>-2493.3173459536883</v>
          </cell>
          <cell r="I72">
            <v>0</v>
          </cell>
          <cell r="J72">
            <v>0</v>
          </cell>
          <cell r="K72" t="str">
            <v/>
          </cell>
        </row>
        <row r="73">
          <cell r="A73" t="str">
            <v>E3833</v>
          </cell>
          <cell r="B73" t="str">
            <v>Chichester</v>
          </cell>
          <cell r="C73" t="str">
            <v>SD</v>
          </cell>
          <cell r="D73" t="str">
            <v>Billing</v>
          </cell>
          <cell r="E73">
            <v>-829.05725664299985</v>
          </cell>
          <cell r="F73">
            <v>-3671.8040248391439</v>
          </cell>
          <cell r="I73">
            <v>0</v>
          </cell>
          <cell r="J73">
            <v>0</v>
          </cell>
          <cell r="K73" t="str">
            <v/>
          </cell>
        </row>
        <row r="74">
          <cell r="A74" t="str">
            <v>E0432</v>
          </cell>
          <cell r="B74" t="str">
            <v>Chiltern</v>
          </cell>
          <cell r="C74" t="str">
            <v>SD</v>
          </cell>
          <cell r="D74" t="str">
            <v>Billing</v>
          </cell>
          <cell r="E74">
            <v>-406.58882446500002</v>
          </cell>
          <cell r="F74">
            <v>-688.14842526050586</v>
          </cell>
          <cell r="I74">
            <v>0</v>
          </cell>
          <cell r="J74">
            <v>0</v>
          </cell>
          <cell r="K74" t="str">
            <v/>
          </cell>
        </row>
        <row r="75">
          <cell r="A75" t="str">
            <v>E2334</v>
          </cell>
          <cell r="B75" t="str">
            <v>Chorley</v>
          </cell>
          <cell r="C75" t="str">
            <v>SD</v>
          </cell>
          <cell r="D75" t="str">
            <v>Billing</v>
          </cell>
          <cell r="E75">
            <v>-1370.1905897080001</v>
          </cell>
          <cell r="F75">
            <v>-4415.0797525065436</v>
          </cell>
          <cell r="I75">
            <v>0</v>
          </cell>
          <cell r="J75">
            <v>0</v>
          </cell>
          <cell r="K75" t="str">
            <v/>
          </cell>
        </row>
        <row r="76">
          <cell r="A76" t="str">
            <v>E1232</v>
          </cell>
          <cell r="B76" t="str">
            <v>Christchurch</v>
          </cell>
          <cell r="C76" t="str">
            <v>SD</v>
          </cell>
          <cell r="D76" t="str">
            <v>Billing</v>
          </cell>
          <cell r="E76">
            <v>-312.87040274099996</v>
          </cell>
          <cell r="F76">
            <v>-1208.7570299215261</v>
          </cell>
          <cell r="I76">
            <v>0</v>
          </cell>
          <cell r="J76">
            <v>0</v>
          </cell>
          <cell r="K76" t="str">
            <v/>
          </cell>
        </row>
        <row r="77">
          <cell r="A77" t="str">
            <v>E5010</v>
          </cell>
          <cell r="B77" t="str">
            <v>City of London (Including Police)</v>
          </cell>
          <cell r="C77" t="str">
            <v>CITY</v>
          </cell>
          <cell r="D77" t="str">
            <v>Billing</v>
          </cell>
          <cell r="E77">
            <v>-10637.763997522001</v>
          </cell>
          <cell r="F77">
            <v>-41445.37746986725</v>
          </cell>
          <cell r="G77">
            <v>-52108.286999999997</v>
          </cell>
          <cell r="I77">
            <v>2445</v>
          </cell>
          <cell r="J77">
            <v>20.736999999999998</v>
          </cell>
          <cell r="K77">
            <v>1699</v>
          </cell>
          <cell r="M77">
            <v>1</v>
          </cell>
        </row>
        <row r="78">
          <cell r="A78" t="str">
            <v>E6107</v>
          </cell>
          <cell r="B78" t="str">
            <v>Cleveland Combined Fire and Rescue Authority</v>
          </cell>
          <cell r="C78" t="str">
            <v>CFA</v>
          </cell>
          <cell r="E78">
            <v>-7719.5225641249999</v>
          </cell>
          <cell r="F78">
            <v>-7961.4876633781005</v>
          </cell>
          <cell r="I78">
            <v>0</v>
          </cell>
          <cell r="J78">
            <v>0</v>
          </cell>
          <cell r="K78" t="str">
            <v/>
          </cell>
        </row>
        <row r="79">
          <cell r="A79" t="str">
            <v>E7007</v>
          </cell>
          <cell r="B79" t="str">
            <v>Cleveland Police and Crime Commissioner and Chief Constable</v>
          </cell>
          <cell r="C79" t="str">
            <v>POL</v>
          </cell>
          <cell r="F79">
            <v>0</v>
          </cell>
          <cell r="G79">
            <v>-92352.319000000003</v>
          </cell>
          <cell r="I79">
            <v>0</v>
          </cell>
          <cell r="J79">
            <v>0</v>
          </cell>
          <cell r="K79" t="str">
            <v/>
          </cell>
        </row>
        <row r="80">
          <cell r="A80" t="str">
            <v>E1536</v>
          </cell>
          <cell r="B80" t="str">
            <v>Colchester</v>
          </cell>
          <cell r="C80" t="str">
            <v>SD</v>
          </cell>
          <cell r="D80" t="str">
            <v>Billing</v>
          </cell>
          <cell r="E80">
            <v>-1978.4721714689999</v>
          </cell>
          <cell r="F80">
            <v>-4264.5542319104807</v>
          </cell>
          <cell r="I80">
            <v>0</v>
          </cell>
          <cell r="J80">
            <v>0</v>
          </cell>
          <cell r="K80" t="str">
            <v/>
          </cell>
        </row>
        <row r="81">
          <cell r="A81" t="str">
            <v>E0934</v>
          </cell>
          <cell r="B81" t="str">
            <v>Copeland</v>
          </cell>
          <cell r="C81" t="str">
            <v>SD</v>
          </cell>
          <cell r="D81" t="str">
            <v>Billing</v>
          </cell>
          <cell r="E81">
            <v>-1159.2255341549999</v>
          </cell>
          <cell r="F81">
            <v>-5364.9020187003935</v>
          </cell>
          <cell r="I81">
            <v>0</v>
          </cell>
          <cell r="J81">
            <v>0</v>
          </cell>
          <cell r="K81" t="str">
            <v/>
          </cell>
        </row>
        <row r="82">
          <cell r="A82" t="str">
            <v>E2831</v>
          </cell>
          <cell r="B82" t="str">
            <v>Corby</v>
          </cell>
          <cell r="C82" t="str">
            <v>SD</v>
          </cell>
          <cell r="D82" t="str">
            <v>Billing</v>
          </cell>
          <cell r="E82">
            <v>-1042.258504117</v>
          </cell>
          <cell r="F82">
            <v>-2608.8791777431252</v>
          </cell>
          <cell r="I82">
            <v>0</v>
          </cell>
          <cell r="J82">
            <v>0</v>
          </cell>
          <cell r="K82" t="str">
            <v/>
          </cell>
        </row>
        <row r="83">
          <cell r="A83" t="str">
            <v>E0801</v>
          </cell>
          <cell r="B83" t="str">
            <v>Cornwall UA</v>
          </cell>
          <cell r="C83" t="str">
            <v>UA</v>
          </cell>
          <cell r="D83" t="str">
            <v>Billing</v>
          </cell>
          <cell r="E83">
            <v>-65296.940207590989</v>
          </cell>
          <cell r="F83">
            <v>-104673.32568259203</v>
          </cell>
          <cell r="I83">
            <v>341928</v>
          </cell>
          <cell r="J83">
            <v>3631.239</v>
          </cell>
          <cell r="K83">
            <v>26793</v>
          </cell>
          <cell r="M83">
            <v>1</v>
          </cell>
        </row>
        <row r="84">
          <cell r="A84" t="str">
            <v>E1632</v>
          </cell>
          <cell r="B84" t="str">
            <v>Cotswold</v>
          </cell>
          <cell r="C84" t="str">
            <v>SD</v>
          </cell>
          <cell r="D84" t="str">
            <v>Billing</v>
          </cell>
          <cell r="E84">
            <v>-856.35332444100004</v>
          </cell>
          <cell r="F84">
            <v>-1498.6952724370378</v>
          </cell>
          <cell r="I84">
            <v>0</v>
          </cell>
          <cell r="J84">
            <v>0</v>
          </cell>
          <cell r="K84" t="str">
            <v/>
          </cell>
        </row>
        <row r="85">
          <cell r="A85" t="str">
            <v>E1302</v>
          </cell>
          <cell r="B85" t="str">
            <v>County Durham UA</v>
          </cell>
          <cell r="C85" t="str">
            <v>UA</v>
          </cell>
          <cell r="D85" t="str">
            <v>Billing</v>
          </cell>
          <cell r="E85">
            <v>-77143.474192477996</v>
          </cell>
          <cell r="F85">
            <v>-116652.66174186984</v>
          </cell>
          <cell r="I85">
            <v>355554</v>
          </cell>
          <cell r="J85">
            <v>5407.125</v>
          </cell>
          <cell r="K85">
            <v>51246</v>
          </cell>
          <cell r="M85">
            <v>1</v>
          </cell>
        </row>
        <row r="86">
          <cell r="A86" t="str">
            <v>E4602</v>
          </cell>
          <cell r="B86" t="str">
            <v>Coventry</v>
          </cell>
          <cell r="C86" t="str">
            <v>MD</v>
          </cell>
          <cell r="D86" t="str">
            <v>Billing</v>
          </cell>
          <cell r="E86">
            <v>-47625.770099177003</v>
          </cell>
          <cell r="F86">
            <v>-76707.174994534216</v>
          </cell>
          <cell r="I86">
            <v>272208</v>
          </cell>
          <cell r="J86">
            <v>3393.0059999999999</v>
          </cell>
          <cell r="K86">
            <v>23119</v>
          </cell>
          <cell r="M86">
            <v>1</v>
          </cell>
        </row>
        <row r="87">
          <cell r="A87" t="str">
            <v>E2731</v>
          </cell>
          <cell r="B87" t="str">
            <v>Craven</v>
          </cell>
          <cell r="C87" t="str">
            <v>SD</v>
          </cell>
          <cell r="D87" t="str">
            <v>Billing</v>
          </cell>
          <cell r="E87">
            <v>-697.34884017499996</v>
          </cell>
          <cell r="F87">
            <v>-1664.8384271857274</v>
          </cell>
          <cell r="I87">
            <v>0</v>
          </cell>
          <cell r="J87">
            <v>0</v>
          </cell>
          <cell r="K87" t="str">
            <v/>
          </cell>
        </row>
        <row r="88">
          <cell r="A88" t="str">
            <v>E3834</v>
          </cell>
          <cell r="B88" t="str">
            <v>Crawley</v>
          </cell>
          <cell r="C88" t="str">
            <v>SD</v>
          </cell>
          <cell r="D88" t="str">
            <v>Billing</v>
          </cell>
          <cell r="E88">
            <v>-1775.7336820980001</v>
          </cell>
          <cell r="F88">
            <v>-6796.170358823535</v>
          </cell>
          <cell r="I88">
            <v>0</v>
          </cell>
          <cell r="J88">
            <v>0</v>
          </cell>
          <cell r="K88" t="str">
            <v/>
          </cell>
        </row>
        <row r="89">
          <cell r="A89" t="str">
            <v>E5035</v>
          </cell>
          <cell r="B89" t="str">
            <v>Croydon</v>
          </cell>
          <cell r="C89" t="str">
            <v>OLB</v>
          </cell>
          <cell r="D89" t="str">
            <v>Billing</v>
          </cell>
          <cell r="E89">
            <v>-46800.518633671003</v>
          </cell>
          <cell r="F89">
            <v>-63031.191043482526</v>
          </cell>
          <cell r="I89">
            <v>312578</v>
          </cell>
          <cell r="J89">
            <v>3201.2289999999998</v>
          </cell>
          <cell r="K89">
            <v>22466</v>
          </cell>
          <cell r="M89">
            <v>1</v>
          </cell>
        </row>
        <row r="90">
          <cell r="A90" t="str">
            <v>E0920</v>
          </cell>
          <cell r="B90" t="str">
            <v>Cumbria CC</v>
          </cell>
          <cell r="C90" t="str">
            <v>COUNTY</v>
          </cell>
          <cell r="E90">
            <v>-58558.054603670993</v>
          </cell>
          <cell r="F90">
            <v>-84002.829292379742</v>
          </cell>
          <cell r="I90">
            <v>332537</v>
          </cell>
          <cell r="J90">
            <v>4496.0569999999998</v>
          </cell>
          <cell r="K90">
            <v>19363</v>
          </cell>
          <cell r="M90">
            <v>1</v>
          </cell>
        </row>
        <row r="91">
          <cell r="A91" t="str">
            <v>E7009</v>
          </cell>
          <cell r="B91" t="str">
            <v>Cumbria Police and Crime Commissioner and Chief Constable</v>
          </cell>
          <cell r="C91" t="str">
            <v>POL</v>
          </cell>
          <cell r="F91">
            <v>0</v>
          </cell>
          <cell r="G91">
            <v>-64392.553999999996</v>
          </cell>
          <cell r="I91">
            <v>0</v>
          </cell>
          <cell r="J91">
            <v>0</v>
          </cell>
          <cell r="K91" t="str">
            <v/>
          </cell>
        </row>
        <row r="92">
          <cell r="A92" t="str">
            <v>E1932</v>
          </cell>
          <cell r="B92" t="str">
            <v>Dacorum</v>
          </cell>
          <cell r="C92" t="str">
            <v>SD</v>
          </cell>
          <cell r="D92" t="str">
            <v>Billing</v>
          </cell>
          <cell r="E92">
            <v>-970.73209793700005</v>
          </cell>
          <cell r="F92">
            <v>-2024.713672220141</v>
          </cell>
          <cell r="I92">
            <v>0</v>
          </cell>
          <cell r="J92">
            <v>0</v>
          </cell>
          <cell r="K92" t="str">
            <v/>
          </cell>
        </row>
        <row r="93">
          <cell r="A93" t="str">
            <v>E1301</v>
          </cell>
          <cell r="B93" t="str">
            <v>Darlington UA</v>
          </cell>
          <cell r="C93" t="str">
            <v>UA</v>
          </cell>
          <cell r="D93" t="str">
            <v>Billing</v>
          </cell>
          <cell r="E93">
            <v>-13285.599872376</v>
          </cell>
          <cell r="F93">
            <v>-21151.700773999168</v>
          </cell>
          <cell r="I93">
            <v>77500</v>
          </cell>
          <cell r="J93">
            <v>486.27</v>
          </cell>
          <cell r="K93">
            <v>8889</v>
          </cell>
          <cell r="M93">
            <v>1</v>
          </cell>
        </row>
        <row r="94">
          <cell r="A94" t="str">
            <v>E2233</v>
          </cell>
          <cell r="B94" t="str">
            <v>Dartford</v>
          </cell>
          <cell r="C94" t="str">
            <v>SD</v>
          </cell>
          <cell r="D94" t="str">
            <v>Billing</v>
          </cell>
          <cell r="E94">
            <v>-1283.2085731680002</v>
          </cell>
          <cell r="F94">
            <v>-3261.5990784172482</v>
          </cell>
          <cell r="I94">
            <v>0</v>
          </cell>
          <cell r="J94">
            <v>0</v>
          </cell>
          <cell r="K94" t="str">
            <v/>
          </cell>
        </row>
        <row r="95">
          <cell r="A95" t="str">
            <v>E6401</v>
          </cell>
          <cell r="B95" t="str">
            <v>Dartmoor National Park Authority</v>
          </cell>
          <cell r="C95" t="str">
            <v>PARK</v>
          </cell>
          <cell r="F95">
            <v>0</v>
          </cell>
          <cell r="I95">
            <v>0</v>
          </cell>
          <cell r="J95">
            <v>0</v>
          </cell>
          <cell r="K95" t="str">
            <v/>
          </cell>
        </row>
        <row r="96">
          <cell r="A96" t="str">
            <v>E2832</v>
          </cell>
          <cell r="B96" t="str">
            <v>Daventry DC</v>
          </cell>
          <cell r="C96" t="str">
            <v>SD</v>
          </cell>
          <cell r="D96" t="str">
            <v>Billing</v>
          </cell>
          <cell r="E96">
            <v>-880.48323895899989</v>
          </cell>
          <cell r="F96">
            <v>-5497.5522771333199</v>
          </cell>
          <cell r="I96">
            <v>0</v>
          </cell>
          <cell r="J96">
            <v>0</v>
          </cell>
          <cell r="K96" t="str">
            <v/>
          </cell>
        </row>
        <row r="97">
          <cell r="A97" t="str">
            <v>E1001</v>
          </cell>
          <cell r="B97" t="str">
            <v>Derby City UA</v>
          </cell>
          <cell r="C97" t="str">
            <v>UA</v>
          </cell>
          <cell r="D97" t="str">
            <v>Billing</v>
          </cell>
          <cell r="E97">
            <v>-34615.850213237005</v>
          </cell>
          <cell r="F97">
            <v>-59529.215716652499</v>
          </cell>
          <cell r="I97">
            <v>205464</v>
          </cell>
          <cell r="J97">
            <v>3039.643</v>
          </cell>
          <cell r="K97">
            <v>20266</v>
          </cell>
          <cell r="M97">
            <v>1</v>
          </cell>
        </row>
        <row r="98">
          <cell r="A98" t="str">
            <v>E1021</v>
          </cell>
          <cell r="B98" t="str">
            <v>Derbyshire CC</v>
          </cell>
          <cell r="C98" t="str">
            <v>COUNTY</v>
          </cell>
          <cell r="E98">
            <v>-67722.17789018499</v>
          </cell>
          <cell r="F98">
            <v>-106022.98841221412</v>
          </cell>
          <cell r="I98">
            <v>515885</v>
          </cell>
          <cell r="J98">
            <v>8247.49</v>
          </cell>
          <cell r="K98">
            <v>42670</v>
          </cell>
          <cell r="M98">
            <v>1</v>
          </cell>
        </row>
        <row r="99">
          <cell r="A99" t="str">
            <v>E6110</v>
          </cell>
          <cell r="B99" t="str">
            <v>Derbyshire Combined Fire and Rescue Authority</v>
          </cell>
          <cell r="C99" t="str">
            <v>CFA</v>
          </cell>
          <cell r="E99">
            <v>-7289.4594228490005</v>
          </cell>
          <cell r="F99">
            <v>-8597.5946677491029</v>
          </cell>
          <cell r="I99">
            <v>0</v>
          </cell>
          <cell r="J99">
            <v>0</v>
          </cell>
          <cell r="K99" t="str">
            <v/>
          </cell>
        </row>
        <row r="100">
          <cell r="A100" t="str">
            <v>E1035</v>
          </cell>
          <cell r="B100" t="str">
            <v>Derbyshire Dales</v>
          </cell>
          <cell r="C100" t="str">
            <v>SD</v>
          </cell>
          <cell r="D100" t="str">
            <v>Billing</v>
          </cell>
          <cell r="E100">
            <v>-736.44802033400003</v>
          </cell>
          <cell r="F100">
            <v>-1912.4830459789948</v>
          </cell>
          <cell r="I100">
            <v>0</v>
          </cell>
          <cell r="J100">
            <v>0</v>
          </cell>
          <cell r="K100" t="str">
            <v/>
          </cell>
        </row>
        <row r="101">
          <cell r="A101" t="str">
            <v>E7010</v>
          </cell>
          <cell r="B101" t="str">
            <v>Derbyshire Police and Crime Commissioner and Chief Constable</v>
          </cell>
          <cell r="C101" t="str">
            <v>POL</v>
          </cell>
          <cell r="F101">
            <v>0</v>
          </cell>
          <cell r="G101">
            <v>-108532.961</v>
          </cell>
          <cell r="I101">
            <v>0</v>
          </cell>
          <cell r="J101">
            <v>0</v>
          </cell>
          <cell r="K101" t="str">
            <v/>
          </cell>
        </row>
        <row r="102">
          <cell r="A102" t="str">
            <v>E7051</v>
          </cell>
          <cell r="B102" t="str">
            <v>Devon &amp; Cornwall Police and Crime Commissioner and Chief Constable</v>
          </cell>
          <cell r="C102" t="str">
            <v>POL</v>
          </cell>
          <cell r="F102">
            <v>0</v>
          </cell>
          <cell r="G102">
            <v>-181309.74299999999</v>
          </cell>
          <cell r="I102">
            <v>0</v>
          </cell>
          <cell r="J102">
            <v>0</v>
          </cell>
          <cell r="K102" t="str">
            <v/>
          </cell>
        </row>
        <row r="103">
          <cell r="A103" t="str">
            <v>E6161</v>
          </cell>
          <cell r="B103" t="str">
            <v>Devon and Somerset Combined Fire and Rescue Authority</v>
          </cell>
          <cell r="C103" t="str">
            <v>CFA</v>
          </cell>
          <cell r="E103">
            <v>-12294.178850618</v>
          </cell>
          <cell r="F103">
            <v>-14865.794072868293</v>
          </cell>
          <cell r="I103">
            <v>0</v>
          </cell>
          <cell r="J103">
            <v>0</v>
          </cell>
          <cell r="K103" t="str">
            <v/>
          </cell>
        </row>
        <row r="104">
          <cell r="A104" t="str">
            <v>E1121</v>
          </cell>
          <cell r="B104" t="str">
            <v>Devon CC</v>
          </cell>
          <cell r="C104" t="str">
            <v>COUNTY</v>
          </cell>
          <cell r="E104">
            <v>-57699.963364575997</v>
          </cell>
          <cell r="F104">
            <v>-95981.858640778548</v>
          </cell>
          <cell r="I104">
            <v>465639</v>
          </cell>
          <cell r="J104">
            <v>6291.2290000000003</v>
          </cell>
          <cell r="K104">
            <v>28952</v>
          </cell>
          <cell r="M104">
            <v>1</v>
          </cell>
        </row>
        <row r="105">
          <cell r="A105" t="str">
            <v>E4402</v>
          </cell>
          <cell r="B105" t="str">
            <v>Doncaster</v>
          </cell>
          <cell r="C105" t="str">
            <v>MD</v>
          </cell>
          <cell r="D105" t="str">
            <v>Billing</v>
          </cell>
          <cell r="E105">
            <v>-48011.336793736009</v>
          </cell>
          <cell r="F105">
            <v>-76955.965192625605</v>
          </cell>
          <cell r="I105">
            <v>226642</v>
          </cell>
          <cell r="J105">
            <v>2565.0709999999999</v>
          </cell>
          <cell r="K105">
            <v>25055</v>
          </cell>
          <cell r="M105">
            <v>1</v>
          </cell>
        </row>
        <row r="106">
          <cell r="A106" t="str">
            <v>E6162</v>
          </cell>
          <cell r="B106" t="str">
            <v>Dorset and Wiltshire Fire and Rescue Authority</v>
          </cell>
          <cell r="C106" t="str">
            <v>CFA</v>
          </cell>
          <cell r="E106">
            <v>-8068.9135666669999</v>
          </cell>
          <cell r="F106">
            <v>-9710.0027345672079</v>
          </cell>
          <cell r="K106" t="str">
            <v/>
          </cell>
        </row>
        <row r="107">
          <cell r="A107" t="str">
            <v>E1221</v>
          </cell>
          <cell r="B107" t="str">
            <v>Dorset CC</v>
          </cell>
          <cell r="C107" t="str">
            <v>COUNTY</v>
          </cell>
          <cell r="E107">
            <v>-19446.216200457999</v>
          </cell>
          <cell r="F107">
            <v>-36802.513373730748</v>
          </cell>
          <cell r="I107">
            <v>255577</v>
          </cell>
          <cell r="J107">
            <v>3707.4290000000001</v>
          </cell>
          <cell r="K107">
            <v>16112</v>
          </cell>
          <cell r="M107">
            <v>1</v>
          </cell>
        </row>
        <row r="108">
          <cell r="A108" t="str">
            <v>E7012</v>
          </cell>
          <cell r="B108" t="str">
            <v>Dorset Police and Crime Commissioner and Chief Constable</v>
          </cell>
          <cell r="C108" t="str">
            <v>POL</v>
          </cell>
          <cell r="F108">
            <v>0</v>
          </cell>
          <cell r="G108">
            <v>-66486.813999999998</v>
          </cell>
          <cell r="I108">
            <v>0</v>
          </cell>
          <cell r="J108">
            <v>0</v>
          </cell>
          <cell r="K108" t="str">
            <v/>
          </cell>
        </row>
        <row r="109">
          <cell r="A109" t="str">
            <v>E2234</v>
          </cell>
          <cell r="B109" t="str">
            <v>Dover</v>
          </cell>
          <cell r="C109" t="str">
            <v>SD</v>
          </cell>
          <cell r="D109" t="str">
            <v>Billing</v>
          </cell>
          <cell r="E109">
            <v>-1757.945881609</v>
          </cell>
          <cell r="F109">
            <v>-2896.8165270306304</v>
          </cell>
          <cell r="I109">
            <v>0</v>
          </cell>
          <cell r="J109">
            <v>0</v>
          </cell>
          <cell r="K109" t="str">
            <v/>
          </cell>
        </row>
        <row r="110">
          <cell r="A110" t="str">
            <v>E4603</v>
          </cell>
          <cell r="B110" t="str">
            <v>Dudley</v>
          </cell>
          <cell r="C110" t="str">
            <v>MD</v>
          </cell>
          <cell r="D110" t="str">
            <v>Billing</v>
          </cell>
          <cell r="E110">
            <v>-44915.198367683995</v>
          </cell>
          <cell r="F110">
            <v>-62090.999668564269</v>
          </cell>
          <cell r="I110">
            <v>235810</v>
          </cell>
          <cell r="J110">
            <v>3562.2910000000002</v>
          </cell>
          <cell r="K110">
            <v>21780</v>
          </cell>
          <cell r="M110">
            <v>1</v>
          </cell>
        </row>
        <row r="111">
          <cell r="A111" t="str">
            <v>E6113</v>
          </cell>
          <cell r="B111" t="str">
            <v>Durham Combined Fire and Rescue Authority</v>
          </cell>
          <cell r="C111" t="str">
            <v>CFA</v>
          </cell>
          <cell r="E111">
            <v>-5813.3193386779994</v>
          </cell>
          <cell r="F111">
            <v>-6579.3487755243686</v>
          </cell>
          <cell r="I111">
            <v>0</v>
          </cell>
          <cell r="J111">
            <v>0</v>
          </cell>
          <cell r="K111" t="str">
            <v/>
          </cell>
        </row>
        <row r="112">
          <cell r="A112" t="str">
            <v>E7013</v>
          </cell>
          <cell r="B112" t="str">
            <v>Durham Police and Crime Commissioner and Chief Constable</v>
          </cell>
          <cell r="C112" t="str">
            <v>POL</v>
          </cell>
          <cell r="F112">
            <v>0</v>
          </cell>
          <cell r="G112">
            <v>-85782.39</v>
          </cell>
          <cell r="I112">
            <v>0</v>
          </cell>
          <cell r="J112">
            <v>0</v>
          </cell>
          <cell r="K112" t="str">
            <v/>
          </cell>
        </row>
        <row r="113">
          <cell r="A113" t="str">
            <v>E5036</v>
          </cell>
          <cell r="B113" t="str">
            <v>Ealing</v>
          </cell>
          <cell r="C113" t="str">
            <v>OLB</v>
          </cell>
          <cell r="D113" t="str">
            <v>Billing</v>
          </cell>
          <cell r="E113">
            <v>-48371.072928998998</v>
          </cell>
          <cell r="F113">
            <v>-83818.338391964746</v>
          </cell>
          <cell r="I113">
            <v>304895</v>
          </cell>
          <cell r="J113">
            <v>4343.7569999999996</v>
          </cell>
          <cell r="K113">
            <v>25571</v>
          </cell>
          <cell r="M113">
            <v>1</v>
          </cell>
        </row>
        <row r="114">
          <cell r="A114" t="str">
            <v>E0532</v>
          </cell>
          <cell r="B114" t="str">
            <v>East Cambridgeshire</v>
          </cell>
          <cell r="C114" t="str">
            <v>SD</v>
          </cell>
          <cell r="D114" t="str">
            <v>Billing</v>
          </cell>
          <cell r="E114">
            <v>-1148.9163400469999</v>
          </cell>
          <cell r="F114">
            <v>-3067.311884085067</v>
          </cell>
          <cell r="I114">
            <v>0</v>
          </cell>
          <cell r="J114">
            <v>0</v>
          </cell>
          <cell r="K114" t="str">
            <v/>
          </cell>
        </row>
        <row r="115">
          <cell r="A115" t="str">
            <v>E1131</v>
          </cell>
          <cell r="B115" t="str">
            <v>East Devon</v>
          </cell>
          <cell r="C115" t="str">
            <v>SD</v>
          </cell>
          <cell r="D115" t="str">
            <v>Billing</v>
          </cell>
          <cell r="E115">
            <v>-1202.7907657669998</v>
          </cell>
          <cell r="F115">
            <v>-3314.5016170884533</v>
          </cell>
          <cell r="I115">
            <v>0</v>
          </cell>
          <cell r="J115">
            <v>0</v>
          </cell>
          <cell r="K115" t="str">
            <v/>
          </cell>
        </row>
        <row r="116">
          <cell r="A116" t="str">
            <v>E1233</v>
          </cell>
          <cell r="B116" t="str">
            <v>East Dorset</v>
          </cell>
          <cell r="C116" t="str">
            <v>SD</v>
          </cell>
          <cell r="D116" t="str">
            <v>Billing</v>
          </cell>
          <cell r="E116">
            <v>-262.86367194999997</v>
          </cell>
          <cell r="F116">
            <v>-1401.2116448316463</v>
          </cell>
          <cell r="I116">
            <v>0</v>
          </cell>
          <cell r="J116">
            <v>0</v>
          </cell>
          <cell r="K116" t="str">
            <v/>
          </cell>
        </row>
        <row r="117">
          <cell r="A117" t="str">
            <v>E1732</v>
          </cell>
          <cell r="B117" t="str">
            <v>East Hampshire</v>
          </cell>
          <cell r="C117" t="str">
            <v>SD</v>
          </cell>
          <cell r="D117" t="str">
            <v>Billing</v>
          </cell>
          <cell r="E117">
            <v>-733.67209117799996</v>
          </cell>
          <cell r="F117">
            <v>-1537.7597893927357</v>
          </cell>
          <cell r="I117">
            <v>0</v>
          </cell>
          <cell r="J117">
            <v>0</v>
          </cell>
          <cell r="K117" t="str">
            <v/>
          </cell>
        </row>
        <row r="118">
          <cell r="A118" t="str">
            <v>E1933</v>
          </cell>
          <cell r="B118" t="str">
            <v>East Hertfordshire</v>
          </cell>
          <cell r="C118" t="str">
            <v>SD</v>
          </cell>
          <cell r="D118" t="str">
            <v>Billing</v>
          </cell>
          <cell r="E118">
            <v>-1144.559217791</v>
          </cell>
          <cell r="F118">
            <v>-470.68705843374812</v>
          </cell>
          <cell r="I118">
            <v>0</v>
          </cell>
          <cell r="J118">
            <v>0</v>
          </cell>
          <cell r="K118" t="str">
            <v/>
          </cell>
        </row>
        <row r="119">
          <cell r="A119" t="str">
            <v>E2532</v>
          </cell>
          <cell r="B119" t="str">
            <v>East Lindsey</v>
          </cell>
          <cell r="C119" t="str">
            <v>SD</v>
          </cell>
          <cell r="D119" t="str">
            <v>Billing</v>
          </cell>
          <cell r="E119">
            <v>-3150.637087433</v>
          </cell>
          <cell r="F119">
            <v>-5733.7865662637787</v>
          </cell>
          <cell r="I119">
            <v>0</v>
          </cell>
          <cell r="J119">
            <v>0</v>
          </cell>
          <cell r="K119" t="str">
            <v/>
          </cell>
        </row>
        <row r="120">
          <cell r="A120" t="str">
            <v>E6201</v>
          </cell>
          <cell r="B120" t="str">
            <v>East London Waste Authority</v>
          </cell>
          <cell r="C120" t="str">
            <v>WASTE</v>
          </cell>
          <cell r="F120">
            <v>0</v>
          </cell>
          <cell r="I120">
            <v>0</v>
          </cell>
          <cell r="J120">
            <v>0</v>
          </cell>
          <cell r="K120" t="str">
            <v/>
          </cell>
        </row>
        <row r="121">
          <cell r="A121" t="str">
            <v>E2833</v>
          </cell>
          <cell r="B121" t="str">
            <v>East Northamptonshire</v>
          </cell>
          <cell r="C121" t="str">
            <v>SD</v>
          </cell>
          <cell r="D121" t="str">
            <v>Billing</v>
          </cell>
          <cell r="E121">
            <v>-1168.4782696669999</v>
          </cell>
          <cell r="F121">
            <v>-3529.0870636282002</v>
          </cell>
          <cell r="I121">
            <v>0</v>
          </cell>
          <cell r="J121">
            <v>0</v>
          </cell>
          <cell r="K121" t="str">
            <v/>
          </cell>
        </row>
        <row r="122">
          <cell r="A122" t="str">
            <v>E2001</v>
          </cell>
          <cell r="B122" t="str">
            <v>East Riding of Yorkshire UA</v>
          </cell>
          <cell r="C122" t="str">
            <v>UA</v>
          </cell>
          <cell r="D122" t="str">
            <v>Billing</v>
          </cell>
          <cell r="E122">
            <v>-32173.041519471</v>
          </cell>
          <cell r="F122">
            <v>-62631.373788692006</v>
          </cell>
          <cell r="I122">
            <v>209172</v>
          </cell>
          <cell r="J122">
            <v>3542.5450000000001</v>
          </cell>
          <cell r="K122">
            <v>11322</v>
          </cell>
          <cell r="M122">
            <v>1</v>
          </cell>
        </row>
        <row r="123">
          <cell r="A123" t="str">
            <v>E3432</v>
          </cell>
          <cell r="B123" t="str">
            <v>East Staffordshire</v>
          </cell>
          <cell r="C123" t="str">
            <v>SD</v>
          </cell>
          <cell r="D123" t="str">
            <v>Billing</v>
          </cell>
          <cell r="E123">
            <v>-1507.687542652</v>
          </cell>
          <cell r="F123">
            <v>-2982.5009967690585</v>
          </cell>
          <cell r="I123">
            <v>0</v>
          </cell>
          <cell r="J123">
            <v>0</v>
          </cell>
          <cell r="K123" t="str">
            <v/>
          </cell>
        </row>
        <row r="124">
          <cell r="A124" t="str">
            <v>E1421</v>
          </cell>
          <cell r="B124" t="str">
            <v>East Sussex CC</v>
          </cell>
          <cell r="C124" t="str">
            <v>COUNTY</v>
          </cell>
          <cell r="E124">
            <v>-45106.901688940008</v>
          </cell>
          <cell r="F124">
            <v>-70223.66008643723</v>
          </cell>
          <cell r="I124">
            <v>327789</v>
          </cell>
          <cell r="J124">
            <v>4436.2719999999999</v>
          </cell>
          <cell r="K124">
            <v>28697</v>
          </cell>
          <cell r="M124">
            <v>1</v>
          </cell>
        </row>
        <row r="125">
          <cell r="A125" t="str">
            <v>E6114</v>
          </cell>
          <cell r="B125" t="str">
            <v>East Sussex Combined Fire and Rescue Authority</v>
          </cell>
          <cell r="C125" t="str">
            <v>CFA</v>
          </cell>
          <cell r="E125">
            <v>-6195.5741068120005</v>
          </cell>
          <cell r="F125">
            <v>-7310.8543775779735</v>
          </cell>
          <cell r="I125">
            <v>0</v>
          </cell>
          <cell r="J125">
            <v>0</v>
          </cell>
          <cell r="K125" t="str">
            <v/>
          </cell>
        </row>
        <row r="126">
          <cell r="A126" t="str">
            <v>E1432</v>
          </cell>
          <cell r="B126" t="str">
            <v>Eastbourne</v>
          </cell>
          <cell r="C126" t="str">
            <v>SD</v>
          </cell>
          <cell r="D126" t="str">
            <v>Billing</v>
          </cell>
          <cell r="E126">
            <v>-1751.9759070379998</v>
          </cell>
          <cell r="F126">
            <v>-3671.9268503090525</v>
          </cell>
          <cell r="I126">
            <v>0</v>
          </cell>
          <cell r="J126">
            <v>0</v>
          </cell>
          <cell r="K126" t="str">
            <v/>
          </cell>
        </row>
        <row r="127">
          <cell r="A127" t="str">
            <v>E1733</v>
          </cell>
          <cell r="B127" t="str">
            <v>Eastleigh</v>
          </cell>
          <cell r="C127" t="str">
            <v>SD</v>
          </cell>
          <cell r="D127" t="str">
            <v>Billing</v>
          </cell>
          <cell r="E127">
            <v>-1195.5960381799998</v>
          </cell>
          <cell r="F127">
            <v>-3548.254465552182</v>
          </cell>
          <cell r="I127">
            <v>0</v>
          </cell>
          <cell r="J127">
            <v>0</v>
          </cell>
          <cell r="K127" t="str">
            <v/>
          </cell>
        </row>
        <row r="128">
          <cell r="A128" t="str">
            <v>E0935</v>
          </cell>
          <cell r="B128" t="str">
            <v>Eden</v>
          </cell>
          <cell r="C128" t="str">
            <v>SD</v>
          </cell>
          <cell r="D128" t="str">
            <v>Billing</v>
          </cell>
          <cell r="E128">
            <v>-707.93747650099999</v>
          </cell>
          <cell r="F128">
            <v>-1784.137882717002</v>
          </cell>
          <cell r="I128">
            <v>0</v>
          </cell>
          <cell r="J128">
            <v>0</v>
          </cell>
          <cell r="K128" t="str">
            <v/>
          </cell>
        </row>
        <row r="129">
          <cell r="A129" t="str">
            <v>E3631</v>
          </cell>
          <cell r="B129" t="str">
            <v>Elmbridge</v>
          </cell>
          <cell r="C129" t="str">
            <v>SD</v>
          </cell>
          <cell r="D129" t="str">
            <v>Billing</v>
          </cell>
          <cell r="E129">
            <v>-667.30462313500004</v>
          </cell>
          <cell r="F129">
            <v>-2704.226546758262</v>
          </cell>
          <cell r="I129">
            <v>0</v>
          </cell>
          <cell r="J129">
            <v>0</v>
          </cell>
          <cell r="K129" t="str">
            <v/>
          </cell>
        </row>
        <row r="130">
          <cell r="A130" t="str">
            <v>E5037</v>
          </cell>
          <cell r="B130" t="str">
            <v>Enfield</v>
          </cell>
          <cell r="C130" t="str">
            <v>OLB</v>
          </cell>
          <cell r="D130" t="str">
            <v>Billing</v>
          </cell>
          <cell r="E130">
            <v>-46553.553587779003</v>
          </cell>
          <cell r="F130">
            <v>-68914.338058019697</v>
          </cell>
          <cell r="I130">
            <v>307142</v>
          </cell>
          <cell r="J130">
            <v>4574.067</v>
          </cell>
          <cell r="K130">
            <v>17708</v>
          </cell>
          <cell r="M130">
            <v>1</v>
          </cell>
        </row>
        <row r="131">
          <cell r="A131" t="str">
            <v>E1537</v>
          </cell>
          <cell r="B131" t="str">
            <v>Epping Forest</v>
          </cell>
          <cell r="C131" t="str">
            <v>SD</v>
          </cell>
          <cell r="D131" t="str">
            <v>Billing</v>
          </cell>
          <cell r="E131">
            <v>-1534.3116978589999</v>
          </cell>
          <cell r="F131">
            <v>-4037.993775655375</v>
          </cell>
          <cell r="I131">
            <v>0</v>
          </cell>
          <cell r="J131">
            <v>0</v>
          </cell>
          <cell r="K131" t="str">
            <v/>
          </cell>
        </row>
        <row r="132">
          <cell r="A132" t="str">
            <v>E3632</v>
          </cell>
          <cell r="B132" t="str">
            <v>Epsom &amp; Ewell</v>
          </cell>
          <cell r="C132" t="str">
            <v>SD</v>
          </cell>
          <cell r="D132" t="str">
            <v>Billing</v>
          </cell>
          <cell r="E132">
            <v>-416.85023175500004</v>
          </cell>
          <cell r="F132">
            <v>-1337.1576782568893</v>
          </cell>
          <cell r="I132">
            <v>0</v>
          </cell>
          <cell r="J132">
            <v>0</v>
          </cell>
          <cell r="K132" t="str">
            <v/>
          </cell>
        </row>
        <row r="133">
          <cell r="A133" t="str">
            <v>E1036</v>
          </cell>
          <cell r="B133" t="str">
            <v>Erewash</v>
          </cell>
          <cell r="C133" t="str">
            <v>SD</v>
          </cell>
          <cell r="D133" t="str">
            <v>Billing</v>
          </cell>
          <cell r="E133">
            <v>-1625.9500647410002</v>
          </cell>
          <cell r="F133">
            <v>-4425.8629572342143</v>
          </cell>
          <cell r="I133">
            <v>0</v>
          </cell>
          <cell r="J133">
            <v>0</v>
          </cell>
          <cell r="K133" t="str">
            <v/>
          </cell>
        </row>
        <row r="134">
          <cell r="A134" t="str">
            <v>E1521</v>
          </cell>
          <cell r="B134" t="str">
            <v>Essex  CC</v>
          </cell>
          <cell r="C134" t="str">
            <v>COUNTY</v>
          </cell>
          <cell r="E134">
            <v>-117938.17475188</v>
          </cell>
          <cell r="F134">
            <v>-164315.01013446931</v>
          </cell>
          <cell r="I134">
            <v>976670</v>
          </cell>
          <cell r="J134">
            <v>10682.691999999999</v>
          </cell>
          <cell r="K134">
            <v>65749</v>
          </cell>
          <cell r="M134">
            <v>1</v>
          </cell>
        </row>
        <row r="135">
          <cell r="A135" t="str">
            <v>E6115</v>
          </cell>
          <cell r="B135" t="str">
            <v>Essex Combined Fire and Rescue Authority</v>
          </cell>
          <cell r="C135" t="str">
            <v>CFA</v>
          </cell>
          <cell r="E135">
            <v>-14233.622478731</v>
          </cell>
          <cell r="F135">
            <v>-15377.186084229528</v>
          </cell>
          <cell r="I135">
            <v>0</v>
          </cell>
          <cell r="J135">
            <v>0</v>
          </cell>
          <cell r="K135" t="str">
            <v/>
          </cell>
        </row>
        <row r="136">
          <cell r="A136" t="str">
            <v>E7015</v>
          </cell>
          <cell r="B136" t="str">
            <v>Essex Police and Crime Commissioner and Chief Constable</v>
          </cell>
          <cell r="C136" t="str">
            <v>POL</v>
          </cell>
          <cell r="F136">
            <v>0</v>
          </cell>
          <cell r="G136">
            <v>-171840.19099999999</v>
          </cell>
          <cell r="I136">
            <v>0</v>
          </cell>
          <cell r="J136">
            <v>0</v>
          </cell>
          <cell r="K136" t="str">
            <v/>
          </cell>
        </row>
        <row r="137">
          <cell r="A137" t="str">
            <v>E1132</v>
          </cell>
          <cell r="B137" t="str">
            <v>Exeter</v>
          </cell>
          <cell r="C137" t="str">
            <v>SD</v>
          </cell>
          <cell r="D137" t="str">
            <v>Billing</v>
          </cell>
          <cell r="E137">
            <v>-2022.4894870470002</v>
          </cell>
          <cell r="F137">
            <v>-5301.2474628317177</v>
          </cell>
          <cell r="I137">
            <v>0</v>
          </cell>
          <cell r="J137">
            <v>0</v>
          </cell>
          <cell r="K137" t="str">
            <v/>
          </cell>
        </row>
        <row r="138">
          <cell r="A138" t="str">
            <v>E6402</v>
          </cell>
          <cell r="B138" t="str">
            <v>Exmoor National Park Authority</v>
          </cell>
          <cell r="C138" t="str">
            <v>PARK</v>
          </cell>
          <cell r="F138">
            <v>0</v>
          </cell>
          <cell r="I138">
            <v>0</v>
          </cell>
          <cell r="J138">
            <v>0</v>
          </cell>
          <cell r="K138" t="str">
            <v/>
          </cell>
        </row>
        <row r="139">
          <cell r="A139" t="str">
            <v>E1734</v>
          </cell>
          <cell r="B139" t="str">
            <v>Fareham</v>
          </cell>
          <cell r="C139" t="str">
            <v>SD</v>
          </cell>
          <cell r="D139" t="str">
            <v>Billing</v>
          </cell>
          <cell r="E139">
            <v>-827.82603239499997</v>
          </cell>
          <cell r="F139">
            <v>-163.41787279893171</v>
          </cell>
          <cell r="I139">
            <v>0</v>
          </cell>
          <cell r="J139">
            <v>0</v>
          </cell>
          <cell r="K139" t="str">
            <v/>
          </cell>
        </row>
        <row r="140">
          <cell r="A140" t="str">
            <v>E0533</v>
          </cell>
          <cell r="B140" t="str">
            <v>Fenland</v>
          </cell>
          <cell r="C140" t="str">
            <v>SD</v>
          </cell>
          <cell r="D140" t="str">
            <v>Billing</v>
          </cell>
          <cell r="E140">
            <v>-1698.7311746420003</v>
          </cell>
          <cell r="F140">
            <v>-3687.2031631660757</v>
          </cell>
          <cell r="I140">
            <v>0</v>
          </cell>
          <cell r="J140">
            <v>0</v>
          </cell>
          <cell r="K140" t="str">
            <v/>
          </cell>
        </row>
        <row r="141">
          <cell r="A141" t="str">
            <v>E3532</v>
          </cell>
          <cell r="B141" t="str">
            <v>Forest Heath</v>
          </cell>
          <cell r="C141" t="str">
            <v>SD</v>
          </cell>
          <cell r="D141" t="str">
            <v>Billing</v>
          </cell>
          <cell r="E141">
            <v>-1004.2151790280001</v>
          </cell>
          <cell r="F141">
            <v>-2024.3037317916244</v>
          </cell>
          <cell r="I141">
            <v>0</v>
          </cell>
          <cell r="J141">
            <v>0</v>
          </cell>
          <cell r="K141" t="str">
            <v/>
          </cell>
        </row>
        <row r="142">
          <cell r="A142" t="str">
            <v>E1633</v>
          </cell>
          <cell r="B142" t="str">
            <v>Forest of Dean</v>
          </cell>
          <cell r="C142" t="str">
            <v>SD</v>
          </cell>
          <cell r="D142" t="str">
            <v>Billing</v>
          </cell>
          <cell r="E142">
            <v>-1247.1867768530001</v>
          </cell>
          <cell r="F142">
            <v>-2425.3386881107303</v>
          </cell>
          <cell r="I142">
            <v>0</v>
          </cell>
          <cell r="J142">
            <v>0</v>
          </cell>
          <cell r="K142" t="str">
            <v/>
          </cell>
        </row>
        <row r="143">
          <cell r="A143" t="str">
            <v>E2335</v>
          </cell>
          <cell r="B143" t="str">
            <v>Fylde</v>
          </cell>
          <cell r="C143" t="str">
            <v>SD</v>
          </cell>
          <cell r="D143" t="str">
            <v>Billing</v>
          </cell>
          <cell r="E143">
            <v>-860.64816519199996</v>
          </cell>
          <cell r="F143">
            <v>-1141.7581755909428</v>
          </cell>
          <cell r="I143">
            <v>0</v>
          </cell>
          <cell r="J143">
            <v>0</v>
          </cell>
          <cell r="K143" t="str">
            <v/>
          </cell>
        </row>
        <row r="144">
          <cell r="A144" t="str">
            <v>E4501</v>
          </cell>
          <cell r="B144" t="str">
            <v>Gateshead</v>
          </cell>
          <cell r="C144" t="str">
            <v>MD</v>
          </cell>
          <cell r="D144" t="str">
            <v>Billing</v>
          </cell>
          <cell r="E144">
            <v>-37257.601685348003</v>
          </cell>
          <cell r="F144">
            <v>-55377.339167394712</v>
          </cell>
          <cell r="I144">
            <v>134101</v>
          </cell>
          <cell r="J144">
            <v>1831.453</v>
          </cell>
          <cell r="K144">
            <v>17380</v>
          </cell>
          <cell r="M144">
            <v>1</v>
          </cell>
        </row>
        <row r="145">
          <cell r="A145" t="str">
            <v>E3034</v>
          </cell>
          <cell r="B145" t="str">
            <v>Gedling</v>
          </cell>
          <cell r="C145" t="str">
            <v>SD</v>
          </cell>
          <cell r="D145" t="str">
            <v>Billing</v>
          </cell>
          <cell r="E145">
            <v>-1415.714289771</v>
          </cell>
          <cell r="F145">
            <v>-3164.663487968774</v>
          </cell>
          <cell r="I145">
            <v>0</v>
          </cell>
          <cell r="J145">
            <v>0</v>
          </cell>
          <cell r="K145" t="str">
            <v/>
          </cell>
        </row>
        <row r="146">
          <cell r="A146" t="str">
            <v>E1634</v>
          </cell>
          <cell r="B146" t="str">
            <v>Gloucester</v>
          </cell>
          <cell r="C146" t="str">
            <v>SD</v>
          </cell>
          <cell r="D146" t="str">
            <v>Billing</v>
          </cell>
          <cell r="E146">
            <v>-1856.4628599290002</v>
          </cell>
          <cell r="F146">
            <v>-5119.1640930420381</v>
          </cell>
          <cell r="I146">
            <v>0</v>
          </cell>
          <cell r="J146">
            <v>0</v>
          </cell>
          <cell r="K146" t="str">
            <v/>
          </cell>
        </row>
        <row r="147">
          <cell r="A147" t="str">
            <v>E1620</v>
          </cell>
          <cell r="B147" t="str">
            <v>Gloucestershire CC</v>
          </cell>
          <cell r="C147" t="str">
            <v>COUNTY</v>
          </cell>
          <cell r="E147">
            <v>-49905.403869552007</v>
          </cell>
          <cell r="F147">
            <v>-70098.797292283823</v>
          </cell>
          <cell r="I147">
            <v>410128</v>
          </cell>
          <cell r="J147">
            <v>4867.7240000000002</v>
          </cell>
          <cell r="K147">
            <v>25542</v>
          </cell>
          <cell r="M147">
            <v>1</v>
          </cell>
        </row>
        <row r="148">
          <cell r="A148" t="str">
            <v>E7016</v>
          </cell>
          <cell r="B148" t="str">
            <v>Gloucestershire Police and Crime Commissioner and Chief Constable</v>
          </cell>
          <cell r="C148" t="str">
            <v>POL</v>
          </cell>
          <cell r="F148">
            <v>0</v>
          </cell>
          <cell r="G148">
            <v>-60004.296999999999</v>
          </cell>
          <cell r="I148">
            <v>0</v>
          </cell>
          <cell r="J148">
            <v>0</v>
          </cell>
          <cell r="K148" t="str">
            <v/>
          </cell>
        </row>
        <row r="149">
          <cell r="A149" t="str">
            <v>E1735</v>
          </cell>
          <cell r="B149" t="str">
            <v>Gosport</v>
          </cell>
          <cell r="C149" t="str">
            <v>SD</v>
          </cell>
          <cell r="D149" t="str">
            <v>Billing</v>
          </cell>
          <cell r="E149">
            <v>-1175.8885774539999</v>
          </cell>
          <cell r="F149">
            <v>-2611.8279230363073</v>
          </cell>
          <cell r="I149">
            <v>0</v>
          </cell>
          <cell r="J149">
            <v>0</v>
          </cell>
          <cell r="K149" t="str">
            <v/>
          </cell>
        </row>
        <row r="150">
          <cell r="A150" t="str">
            <v>E2236</v>
          </cell>
          <cell r="B150" t="str">
            <v>Gravesham</v>
          </cell>
          <cell r="C150" t="str">
            <v>SD</v>
          </cell>
          <cell r="D150" t="str">
            <v>Billing</v>
          </cell>
          <cell r="E150">
            <v>-1225.771210201</v>
          </cell>
          <cell r="F150">
            <v>-3367.8585776488667</v>
          </cell>
          <cell r="I150">
            <v>0</v>
          </cell>
          <cell r="J150">
            <v>0</v>
          </cell>
          <cell r="K150" t="str">
            <v/>
          </cell>
        </row>
        <row r="151">
          <cell r="A151" t="str">
            <v>E2633</v>
          </cell>
          <cell r="B151" t="str">
            <v>Great Yarmouth</v>
          </cell>
          <cell r="C151" t="str">
            <v>SD</v>
          </cell>
          <cell r="D151" t="str">
            <v>Billing</v>
          </cell>
          <cell r="E151">
            <v>-3739.6674825260002</v>
          </cell>
          <cell r="F151">
            <v>-3701.6673053635341</v>
          </cell>
          <cell r="I151">
            <v>0</v>
          </cell>
          <cell r="J151">
            <v>0</v>
          </cell>
          <cell r="K151" t="str">
            <v/>
          </cell>
        </row>
        <row r="152">
          <cell r="A152" t="str">
            <v>E5100</v>
          </cell>
          <cell r="B152" t="str">
            <v>Greater London Authority ALL (including Police, Fire)</v>
          </cell>
          <cell r="C152" t="str">
            <v>GLA</v>
          </cell>
          <cell r="E152">
            <v>-168120.098360884</v>
          </cell>
          <cell r="F152">
            <v>-958748.5363236008</v>
          </cell>
          <cell r="G152">
            <v>-1730954.0660000001</v>
          </cell>
          <cell r="I152">
            <v>0</v>
          </cell>
          <cell r="J152">
            <v>0</v>
          </cell>
          <cell r="K152" t="str">
            <v/>
          </cell>
        </row>
        <row r="153">
          <cell r="A153" t="str">
            <v>E6348</v>
          </cell>
          <cell r="B153" t="str">
            <v>Greater Manchester Combined Authority</v>
          </cell>
          <cell r="C153" t="str">
            <v>ITA</v>
          </cell>
          <cell r="F153">
            <v>0</v>
          </cell>
          <cell r="I153">
            <v>0</v>
          </cell>
          <cell r="J153">
            <v>0</v>
          </cell>
          <cell r="K153" t="str">
            <v/>
          </cell>
        </row>
        <row r="154">
          <cell r="A154" t="str">
            <v>E6142</v>
          </cell>
          <cell r="B154" t="str">
            <v>Greater Manchester Fire and Rescue Authority</v>
          </cell>
          <cell r="C154" t="str">
            <v>FIRE</v>
          </cell>
          <cell r="E154">
            <v>-27156.423513413996</v>
          </cell>
          <cell r="F154">
            <v>-29981.93443575552</v>
          </cell>
          <cell r="I154">
            <v>0</v>
          </cell>
          <cell r="J154">
            <v>0</v>
          </cell>
          <cell r="K154" t="str">
            <v/>
          </cell>
        </row>
        <row r="155">
          <cell r="A155" t="str">
            <v>E7042</v>
          </cell>
          <cell r="B155" t="str">
            <v>Greater Manchester Police and Crime Commissioner and Chief Constable</v>
          </cell>
          <cell r="C155" t="str">
            <v>POL</v>
          </cell>
          <cell r="F155">
            <v>0</v>
          </cell>
          <cell r="G155">
            <v>-433725.60200000001</v>
          </cell>
          <cell r="I155">
            <v>0</v>
          </cell>
          <cell r="J155">
            <v>0</v>
          </cell>
          <cell r="K155" t="str">
            <v/>
          </cell>
        </row>
        <row r="156">
          <cell r="A156" t="str">
            <v>E6202</v>
          </cell>
          <cell r="B156" t="str">
            <v>Greater Manchester Waste Disposal Authority</v>
          </cell>
          <cell r="C156" t="str">
            <v>WASTE</v>
          </cell>
          <cell r="F156">
            <v>0</v>
          </cell>
          <cell r="I156">
            <v>0</v>
          </cell>
          <cell r="J156">
            <v>0</v>
          </cell>
          <cell r="K156" t="str">
            <v/>
          </cell>
        </row>
        <row r="157">
          <cell r="A157" t="str">
            <v>E5012</v>
          </cell>
          <cell r="B157" t="str">
            <v>Greenwich</v>
          </cell>
          <cell r="C157" t="str">
            <v>ILB</v>
          </cell>
          <cell r="D157" t="str">
            <v>Billing</v>
          </cell>
          <cell r="E157">
            <v>-53121.671035571999</v>
          </cell>
          <cell r="F157">
            <v>-79103.234464506211</v>
          </cell>
          <cell r="I157">
            <v>265507</v>
          </cell>
          <cell r="J157">
            <v>3138.92</v>
          </cell>
          <cell r="K157">
            <v>24247</v>
          </cell>
          <cell r="M157">
            <v>1</v>
          </cell>
        </row>
        <row r="158">
          <cell r="A158" t="str">
            <v>E3633</v>
          </cell>
          <cell r="B158" t="str">
            <v>Guildford</v>
          </cell>
          <cell r="C158" t="str">
            <v>SD</v>
          </cell>
          <cell r="D158" t="str">
            <v>Billing</v>
          </cell>
          <cell r="E158">
            <v>-1096.74900619</v>
          </cell>
          <cell r="F158">
            <v>-3759.3238304944912</v>
          </cell>
          <cell r="I158">
            <v>0</v>
          </cell>
          <cell r="J158">
            <v>0</v>
          </cell>
          <cell r="K158" t="str">
            <v/>
          </cell>
        </row>
        <row r="159">
          <cell r="A159" t="str">
            <v>E5013</v>
          </cell>
          <cell r="B159" t="str">
            <v>Hackney</v>
          </cell>
          <cell r="C159" t="str">
            <v>ILB</v>
          </cell>
          <cell r="D159" t="str">
            <v>Billing</v>
          </cell>
          <cell r="E159">
            <v>-69140.457949137999</v>
          </cell>
          <cell r="F159">
            <v>-102035.61971419404</v>
          </cell>
          <cell r="I159">
            <v>264898</v>
          </cell>
          <cell r="J159">
            <v>2559.5569999999998</v>
          </cell>
          <cell r="K159">
            <v>34934</v>
          </cell>
          <cell r="M159">
            <v>1</v>
          </cell>
        </row>
        <row r="160">
          <cell r="A160" t="str">
            <v>E0601</v>
          </cell>
          <cell r="B160" t="str">
            <v>Halton UA</v>
          </cell>
          <cell r="C160" t="str">
            <v>UA</v>
          </cell>
          <cell r="D160" t="str">
            <v>Billing</v>
          </cell>
          <cell r="E160">
            <v>-22250.579822232001</v>
          </cell>
          <cell r="F160">
            <v>-34188.250221933493</v>
          </cell>
          <cell r="I160">
            <v>103304</v>
          </cell>
          <cell r="J160">
            <v>1406.9829999999999</v>
          </cell>
          <cell r="K160">
            <v>10718</v>
          </cell>
          <cell r="M160">
            <v>1</v>
          </cell>
        </row>
        <row r="161">
          <cell r="A161" t="str">
            <v>E2732</v>
          </cell>
          <cell r="B161" t="str">
            <v>Hambleton</v>
          </cell>
          <cell r="C161" t="str">
            <v>SD</v>
          </cell>
          <cell r="D161" t="str">
            <v>Billing</v>
          </cell>
          <cell r="E161">
            <v>-1020.747896086</v>
          </cell>
          <cell r="F161">
            <v>-2582.1660827498436</v>
          </cell>
          <cell r="I161">
            <v>0</v>
          </cell>
          <cell r="J161">
            <v>0</v>
          </cell>
          <cell r="K161" t="str">
            <v/>
          </cell>
        </row>
        <row r="162">
          <cell r="A162" t="str">
            <v>E5014</v>
          </cell>
          <cell r="B162" t="str">
            <v>Hammersmith &amp; Fulham</v>
          </cell>
          <cell r="C162" t="str">
            <v>ILB</v>
          </cell>
          <cell r="D162" t="str">
            <v>Billing</v>
          </cell>
          <cell r="E162">
            <v>-38452.810995483007</v>
          </cell>
          <cell r="F162">
            <v>-57225.50394160545</v>
          </cell>
          <cell r="I162">
            <v>132354</v>
          </cell>
          <cell r="J162">
            <v>1232.538</v>
          </cell>
          <cell r="K162">
            <v>22903</v>
          </cell>
          <cell r="M162">
            <v>1</v>
          </cell>
        </row>
        <row r="163">
          <cell r="A163" t="str">
            <v>E1721</v>
          </cell>
          <cell r="B163" t="str">
            <v>Hampshire CC</v>
          </cell>
          <cell r="C163" t="str">
            <v>COUNTY</v>
          </cell>
          <cell r="E163">
            <v>-80764.214714432994</v>
          </cell>
          <cell r="F163">
            <v>-113241.58307474523</v>
          </cell>
          <cell r="I163">
            <v>856126</v>
          </cell>
          <cell r="J163">
            <v>13749.38</v>
          </cell>
          <cell r="K163">
            <v>53492</v>
          </cell>
          <cell r="M163">
            <v>1</v>
          </cell>
        </row>
        <row r="164">
          <cell r="A164" t="str">
            <v>E6117</v>
          </cell>
          <cell r="B164" t="str">
            <v>Hampshire Combined Fire and Rescue Authority</v>
          </cell>
          <cell r="C164" t="str">
            <v>CFA</v>
          </cell>
          <cell r="E164">
            <v>-12525.961517015001</v>
          </cell>
          <cell r="F164">
            <v>-13762.225582145547</v>
          </cell>
          <cell r="I164">
            <v>0</v>
          </cell>
          <cell r="J164">
            <v>0</v>
          </cell>
          <cell r="K164" t="str">
            <v/>
          </cell>
        </row>
        <row r="165">
          <cell r="A165" t="str">
            <v>E7052</v>
          </cell>
          <cell r="B165" t="str">
            <v>Hampshire Police and Crime Commissioner and Chief Constable</v>
          </cell>
          <cell r="C165" t="str">
            <v>POL</v>
          </cell>
          <cell r="F165">
            <v>0</v>
          </cell>
          <cell r="G165">
            <v>-196095.94500000001</v>
          </cell>
          <cell r="I165">
            <v>0</v>
          </cell>
          <cell r="J165">
            <v>0</v>
          </cell>
          <cell r="K165" t="str">
            <v/>
          </cell>
        </row>
        <row r="166">
          <cell r="A166" t="str">
            <v>E2433</v>
          </cell>
          <cell r="B166" t="str">
            <v>Harborough</v>
          </cell>
          <cell r="C166" t="str">
            <v>SD</v>
          </cell>
          <cell r="D166" t="str">
            <v>Billing</v>
          </cell>
          <cell r="E166">
            <v>-785.267795697</v>
          </cell>
          <cell r="F166">
            <v>-2529.2090485990075</v>
          </cell>
          <cell r="I166">
            <v>0</v>
          </cell>
          <cell r="J166">
            <v>0</v>
          </cell>
          <cell r="K166" t="str">
            <v/>
          </cell>
        </row>
        <row r="167">
          <cell r="A167" t="str">
            <v>E5038</v>
          </cell>
          <cell r="B167" t="str">
            <v>Haringey</v>
          </cell>
          <cell r="C167" t="str">
            <v>OLB</v>
          </cell>
          <cell r="D167" t="str">
            <v>Billing</v>
          </cell>
          <cell r="E167">
            <v>-50988.373449685998</v>
          </cell>
          <cell r="F167">
            <v>-74046.822254829924</v>
          </cell>
          <cell r="I167">
            <v>241257</v>
          </cell>
          <cell r="J167">
            <v>2784.3440000000001</v>
          </cell>
          <cell r="K167">
            <v>21266</v>
          </cell>
          <cell r="M167">
            <v>1</v>
          </cell>
        </row>
        <row r="168">
          <cell r="A168" t="str">
            <v>E1538</v>
          </cell>
          <cell r="B168" t="str">
            <v>Harlow</v>
          </cell>
          <cell r="C168" t="str">
            <v>SD</v>
          </cell>
          <cell r="D168" t="str">
            <v>Billing</v>
          </cell>
          <cell r="E168">
            <v>-1289.2663676039999</v>
          </cell>
          <cell r="F168">
            <v>-4294.7239165627352</v>
          </cell>
          <cell r="I168">
            <v>0</v>
          </cell>
          <cell r="J168">
            <v>0</v>
          </cell>
          <cell r="K168" t="str">
            <v/>
          </cell>
        </row>
        <row r="169">
          <cell r="A169" t="str">
            <v>E2753</v>
          </cell>
          <cell r="B169" t="str">
            <v>Harrogate</v>
          </cell>
          <cell r="C169" t="str">
            <v>SD</v>
          </cell>
          <cell r="D169" t="str">
            <v>Billing</v>
          </cell>
          <cell r="E169">
            <v>-1543.344019466</v>
          </cell>
          <cell r="F169">
            <v>-4138.5804149010992</v>
          </cell>
          <cell r="I169">
            <v>0</v>
          </cell>
          <cell r="J169">
            <v>0</v>
          </cell>
          <cell r="K169" t="str">
            <v/>
          </cell>
        </row>
        <row r="170">
          <cell r="A170" t="str">
            <v>E5039</v>
          </cell>
          <cell r="B170" t="str">
            <v>Harrow</v>
          </cell>
          <cell r="C170" t="str">
            <v>OLB</v>
          </cell>
          <cell r="D170" t="str">
            <v>Billing</v>
          </cell>
          <cell r="E170">
            <v>-21935.452091192001</v>
          </cell>
          <cell r="F170">
            <v>-34668.938058578839</v>
          </cell>
          <cell r="I170">
            <v>190739</v>
          </cell>
          <cell r="J170">
            <v>2337.3359999999998</v>
          </cell>
          <cell r="K170">
            <v>11373</v>
          </cell>
          <cell r="M170">
            <v>1</v>
          </cell>
        </row>
        <row r="171">
          <cell r="A171" t="str">
            <v>E1736</v>
          </cell>
          <cell r="B171" t="str">
            <v>Hart DC</v>
          </cell>
          <cell r="C171" t="str">
            <v>SD</v>
          </cell>
          <cell r="D171" t="str">
            <v>Billing</v>
          </cell>
          <cell r="E171">
            <v>-561.75858918300003</v>
          </cell>
          <cell r="F171">
            <v>-1115.6760490844915</v>
          </cell>
          <cell r="I171">
            <v>0</v>
          </cell>
          <cell r="J171">
            <v>0</v>
          </cell>
          <cell r="K171" t="str">
            <v/>
          </cell>
        </row>
        <row r="172">
          <cell r="A172" t="str">
            <v>E0701</v>
          </cell>
          <cell r="B172" t="str">
            <v>Hartlepool UA</v>
          </cell>
          <cell r="C172" t="str">
            <v>UA</v>
          </cell>
          <cell r="D172" t="str">
            <v>Billing</v>
          </cell>
          <cell r="E172">
            <v>-18206.183537517998</v>
          </cell>
          <cell r="F172">
            <v>-3966.1069519205316</v>
          </cell>
          <cell r="I172">
            <v>74694</v>
          </cell>
          <cell r="J172">
            <v>912.351</v>
          </cell>
          <cell r="K172">
            <v>9222</v>
          </cell>
          <cell r="M172">
            <v>1</v>
          </cell>
        </row>
        <row r="173">
          <cell r="A173" t="str">
            <v>E1433</v>
          </cell>
          <cell r="B173" t="str">
            <v>Hastings</v>
          </cell>
          <cell r="C173" t="str">
            <v>SD</v>
          </cell>
          <cell r="D173" t="str">
            <v>Billing</v>
          </cell>
          <cell r="E173">
            <v>-2835.3025212510001</v>
          </cell>
          <cell r="F173">
            <v>-3143.3138854258304</v>
          </cell>
          <cell r="I173">
            <v>0</v>
          </cell>
          <cell r="J173">
            <v>0</v>
          </cell>
          <cell r="K173" t="str">
            <v/>
          </cell>
        </row>
        <row r="174">
          <cell r="A174" t="str">
            <v>E1737</v>
          </cell>
          <cell r="B174" t="str">
            <v>Havant</v>
          </cell>
          <cell r="C174" t="str">
            <v>SD</v>
          </cell>
          <cell r="D174" t="str">
            <v>Billing</v>
          </cell>
          <cell r="E174">
            <v>-1556.482502355</v>
          </cell>
          <cell r="F174">
            <v>-4004.4309462104034</v>
          </cell>
          <cell r="I174">
            <v>0</v>
          </cell>
          <cell r="J174">
            <v>0</v>
          </cell>
          <cell r="K174" t="str">
            <v/>
          </cell>
        </row>
        <row r="175">
          <cell r="A175" t="str">
            <v>E5040</v>
          </cell>
          <cell r="B175" t="str">
            <v>Havering</v>
          </cell>
          <cell r="C175" t="str">
            <v>OLB</v>
          </cell>
          <cell r="D175" t="str">
            <v>Billing</v>
          </cell>
          <cell r="E175">
            <v>-20889.741457986001</v>
          </cell>
          <cell r="F175">
            <v>-31137.945008446364</v>
          </cell>
          <cell r="I175">
            <v>196885</v>
          </cell>
          <cell r="J175">
            <v>2336.2429999999999</v>
          </cell>
          <cell r="K175">
            <v>11508</v>
          </cell>
          <cell r="M175">
            <v>1</v>
          </cell>
        </row>
        <row r="176">
          <cell r="A176" t="str">
            <v>E6118</v>
          </cell>
          <cell r="B176" t="str">
            <v>Hereford &amp; Worcester Combined Fire and Rescue Authority</v>
          </cell>
          <cell r="C176" t="str">
            <v>CFA</v>
          </cell>
          <cell r="E176">
            <v>-4464.2698763600001</v>
          </cell>
          <cell r="F176">
            <v>-5127.2915429799305</v>
          </cell>
          <cell r="I176">
            <v>0</v>
          </cell>
          <cell r="J176">
            <v>0</v>
          </cell>
          <cell r="K176" t="str">
            <v/>
          </cell>
        </row>
        <row r="177">
          <cell r="A177" t="str">
            <v>E1801</v>
          </cell>
          <cell r="B177" t="str">
            <v>Herefordshire UA</v>
          </cell>
          <cell r="C177" t="str">
            <v>UA</v>
          </cell>
          <cell r="D177" t="str">
            <v>Billing</v>
          </cell>
          <cell r="E177">
            <v>-17474.970496916998</v>
          </cell>
          <cell r="F177">
            <v>-29695.755732241923</v>
          </cell>
          <cell r="I177">
            <v>114379</v>
          </cell>
          <cell r="J177">
            <v>1412.06</v>
          </cell>
          <cell r="K177">
            <v>9706</v>
          </cell>
          <cell r="M177">
            <v>1</v>
          </cell>
        </row>
        <row r="178">
          <cell r="A178" t="str">
            <v>E1920</v>
          </cell>
          <cell r="B178" t="str">
            <v>Hertfordshire CC</v>
          </cell>
          <cell r="C178" t="str">
            <v>COUNTY</v>
          </cell>
          <cell r="E178">
            <v>-79991.697383519</v>
          </cell>
          <cell r="F178">
            <v>-114575.64441624553</v>
          </cell>
          <cell r="I178">
            <v>863211</v>
          </cell>
          <cell r="J178">
            <v>12008.704</v>
          </cell>
          <cell r="K178">
            <v>50047</v>
          </cell>
          <cell r="M178">
            <v>1</v>
          </cell>
        </row>
        <row r="179">
          <cell r="A179" t="str">
            <v>E7019</v>
          </cell>
          <cell r="B179" t="str">
            <v>Hertfordshire Police and Crime Commissioner and Chief Constable</v>
          </cell>
          <cell r="C179" t="str">
            <v>POL</v>
          </cell>
          <cell r="F179">
            <v>0</v>
          </cell>
          <cell r="G179">
            <v>-117992.05</v>
          </cell>
          <cell r="I179">
            <v>0</v>
          </cell>
          <cell r="J179">
            <v>0</v>
          </cell>
          <cell r="K179" t="str">
            <v/>
          </cell>
        </row>
        <row r="180">
          <cell r="A180" t="str">
            <v>E1934</v>
          </cell>
          <cell r="B180" t="str">
            <v>Hertsmere</v>
          </cell>
          <cell r="C180" t="str">
            <v>SD</v>
          </cell>
          <cell r="D180" t="str">
            <v>Billing</v>
          </cell>
          <cell r="E180">
            <v>-1253.4786469410001</v>
          </cell>
          <cell r="F180">
            <v>-4101.8107514424946</v>
          </cell>
          <cell r="I180">
            <v>0</v>
          </cell>
          <cell r="J180">
            <v>0</v>
          </cell>
          <cell r="K180" t="str">
            <v/>
          </cell>
        </row>
        <row r="181">
          <cell r="A181" t="str">
            <v>E1037</v>
          </cell>
          <cell r="B181" t="str">
            <v>High Peak</v>
          </cell>
          <cell r="C181" t="str">
            <v>SD</v>
          </cell>
          <cell r="D181" t="str">
            <v>Billing</v>
          </cell>
          <cell r="E181">
            <v>-1124.574225327</v>
          </cell>
          <cell r="F181">
            <v>-2504.6369975618409</v>
          </cell>
          <cell r="I181">
            <v>0</v>
          </cell>
          <cell r="J181">
            <v>0</v>
          </cell>
          <cell r="K181" t="str">
            <v/>
          </cell>
        </row>
        <row r="182">
          <cell r="A182" t="str">
            <v>E5041</v>
          </cell>
          <cell r="B182" t="str">
            <v>Hillingdon</v>
          </cell>
          <cell r="C182" t="str">
            <v>OLB</v>
          </cell>
          <cell r="D182" t="str">
            <v>Billing</v>
          </cell>
          <cell r="E182">
            <v>-29431.260748929999</v>
          </cell>
          <cell r="F182">
            <v>-46248.299561312211</v>
          </cell>
          <cell r="I182">
            <v>255681</v>
          </cell>
          <cell r="J182">
            <v>2561.7179999999998</v>
          </cell>
          <cell r="K182">
            <v>18452</v>
          </cell>
          <cell r="M182">
            <v>1</v>
          </cell>
        </row>
        <row r="183">
          <cell r="A183" t="str">
            <v>E2434</v>
          </cell>
          <cell r="B183" t="str">
            <v>Hinckley &amp; Bosworth</v>
          </cell>
          <cell r="C183" t="str">
            <v>SD</v>
          </cell>
          <cell r="D183" t="str">
            <v>Billing</v>
          </cell>
          <cell r="E183">
            <v>-1257.3863293939999</v>
          </cell>
          <cell r="F183">
            <v>-4282.7666197387689</v>
          </cell>
          <cell r="I183">
            <v>0</v>
          </cell>
          <cell r="J183">
            <v>0</v>
          </cell>
          <cell r="K183" t="str">
            <v/>
          </cell>
        </row>
        <row r="184">
          <cell r="A184" t="str">
            <v>E3835</v>
          </cell>
          <cell r="B184" t="str">
            <v>Horsham</v>
          </cell>
          <cell r="C184" t="str">
            <v>SD</v>
          </cell>
          <cell r="D184" t="str">
            <v>Billing</v>
          </cell>
          <cell r="E184">
            <v>-824.64612878299999</v>
          </cell>
          <cell r="F184">
            <v>-1891.1319207213987</v>
          </cell>
          <cell r="I184">
            <v>0</v>
          </cell>
          <cell r="J184">
            <v>0</v>
          </cell>
          <cell r="K184" t="str">
            <v/>
          </cell>
        </row>
        <row r="185">
          <cell r="A185" t="str">
            <v>E5042</v>
          </cell>
          <cell r="B185" t="str">
            <v>Hounslow</v>
          </cell>
          <cell r="C185" t="str">
            <v>OLB</v>
          </cell>
          <cell r="D185" t="str">
            <v>Billing</v>
          </cell>
          <cell r="E185">
            <v>-31081.899884843002</v>
          </cell>
          <cell r="F185">
            <v>-47005.022469882191</v>
          </cell>
          <cell r="I185">
            <v>227956</v>
          </cell>
          <cell r="J185">
            <v>2711.096</v>
          </cell>
          <cell r="K185">
            <v>16579</v>
          </cell>
          <cell r="M185">
            <v>1</v>
          </cell>
        </row>
        <row r="186">
          <cell r="A186" t="str">
            <v>E6120</v>
          </cell>
          <cell r="B186" t="str">
            <v>Humberside Combined Fire and Rescue Authority</v>
          </cell>
          <cell r="C186" t="str">
            <v>CFA</v>
          </cell>
          <cell r="E186">
            <v>-11020.968659801001</v>
          </cell>
          <cell r="F186">
            <v>-12302.049395864742</v>
          </cell>
          <cell r="I186">
            <v>0</v>
          </cell>
          <cell r="J186">
            <v>0</v>
          </cell>
          <cell r="K186" t="str">
            <v/>
          </cell>
        </row>
        <row r="187">
          <cell r="A187" t="str">
            <v>E7020</v>
          </cell>
          <cell r="B187" t="str">
            <v>Humberside Police and Crime Commissioner and Chief Constable</v>
          </cell>
          <cell r="C187" t="str">
            <v>POL</v>
          </cell>
          <cell r="F187">
            <v>0</v>
          </cell>
          <cell r="G187">
            <v>-123855.545</v>
          </cell>
          <cell r="I187">
            <v>0</v>
          </cell>
          <cell r="J187">
            <v>0</v>
          </cell>
          <cell r="K187" t="str">
            <v/>
          </cell>
        </row>
        <row r="188">
          <cell r="A188" t="str">
            <v>E0551</v>
          </cell>
          <cell r="B188" t="str">
            <v>Huntingdonshire</v>
          </cell>
          <cell r="C188" t="str">
            <v>SD</v>
          </cell>
          <cell r="D188" t="str">
            <v>Billing</v>
          </cell>
          <cell r="E188">
            <v>-2106.9192611970002</v>
          </cell>
          <cell r="F188">
            <v>-1635.3722249641121</v>
          </cell>
          <cell r="I188">
            <v>0</v>
          </cell>
          <cell r="J188">
            <v>0</v>
          </cell>
          <cell r="K188" t="str">
            <v/>
          </cell>
        </row>
        <row r="189">
          <cell r="A189" t="str">
            <v>E2336</v>
          </cell>
          <cell r="B189" t="str">
            <v>Hyndburn B C</v>
          </cell>
          <cell r="C189" t="str">
            <v>SD</v>
          </cell>
          <cell r="D189" t="str">
            <v>Billing</v>
          </cell>
          <cell r="E189">
            <v>-3194.6879871570004</v>
          </cell>
          <cell r="F189">
            <v>-3277.5893309373691</v>
          </cell>
          <cell r="I189">
            <v>0</v>
          </cell>
          <cell r="J189">
            <v>0</v>
          </cell>
          <cell r="K189" t="str">
            <v/>
          </cell>
        </row>
        <row r="190">
          <cell r="A190" t="str">
            <v>E3533</v>
          </cell>
          <cell r="B190" t="str">
            <v>Ipswich</v>
          </cell>
          <cell r="C190" t="str">
            <v>SD</v>
          </cell>
          <cell r="D190" t="str">
            <v>Billing</v>
          </cell>
          <cell r="E190">
            <v>-1568.5750088079999</v>
          </cell>
          <cell r="F190">
            <v>-5128.899137222309</v>
          </cell>
          <cell r="I190">
            <v>0</v>
          </cell>
          <cell r="J190">
            <v>0</v>
          </cell>
          <cell r="K190" t="str">
            <v/>
          </cell>
        </row>
        <row r="191">
          <cell r="A191" t="str">
            <v>E2101</v>
          </cell>
          <cell r="B191" t="str">
            <v>Isle of Wight UA</v>
          </cell>
          <cell r="C191" t="str">
            <v>UA</v>
          </cell>
          <cell r="D191" t="str">
            <v>Billing</v>
          </cell>
          <cell r="E191">
            <v>-19169.992767150001</v>
          </cell>
          <cell r="F191">
            <v>-30090.911367009106</v>
          </cell>
          <cell r="I191">
            <v>86371</v>
          </cell>
          <cell r="J191">
            <v>1291.396</v>
          </cell>
          <cell r="K191">
            <v>7904</v>
          </cell>
          <cell r="M191">
            <v>1</v>
          </cell>
        </row>
        <row r="192">
          <cell r="A192" t="str">
            <v>E4001</v>
          </cell>
          <cell r="B192" t="str">
            <v>Isles of Scilly</v>
          </cell>
          <cell r="C192" t="str">
            <v>SCILLY</v>
          </cell>
          <cell r="D192" t="str">
            <v>Billing</v>
          </cell>
          <cell r="E192">
            <v>-1889.8866415270002</v>
          </cell>
          <cell r="F192">
            <v>-1420.3563488438917</v>
          </cell>
          <cell r="I192">
            <v>0</v>
          </cell>
          <cell r="J192">
            <v>0</v>
          </cell>
          <cell r="K192">
            <v>137</v>
          </cell>
          <cell r="M192">
            <v>1</v>
          </cell>
        </row>
        <row r="193">
          <cell r="A193" t="str">
            <v>E5015</v>
          </cell>
          <cell r="B193" t="str">
            <v>Islington</v>
          </cell>
          <cell r="C193" t="str">
            <v>ILB</v>
          </cell>
          <cell r="D193" t="str">
            <v>Billing</v>
          </cell>
          <cell r="E193">
            <v>-52918.000187963997</v>
          </cell>
          <cell r="F193">
            <v>-80156.743877627741</v>
          </cell>
          <cell r="I193">
            <v>173539</v>
          </cell>
          <cell r="J193">
            <v>2109.7379999999998</v>
          </cell>
          <cell r="K193">
            <v>27279</v>
          </cell>
          <cell r="M193">
            <v>1</v>
          </cell>
        </row>
        <row r="194">
          <cell r="A194" t="str">
            <v>E5016</v>
          </cell>
          <cell r="B194" t="str">
            <v>Kensington &amp; Chelsea</v>
          </cell>
          <cell r="C194" t="str">
            <v>ILB</v>
          </cell>
          <cell r="D194" t="str">
            <v>Billing</v>
          </cell>
          <cell r="E194">
            <v>-31548.026225752998</v>
          </cell>
          <cell r="F194">
            <v>-47127.709813660389</v>
          </cell>
          <cell r="I194">
            <v>89307</v>
          </cell>
          <cell r="J194">
            <v>822.17499999999995</v>
          </cell>
          <cell r="K194">
            <v>21993</v>
          </cell>
          <cell r="M194">
            <v>1</v>
          </cell>
        </row>
        <row r="195">
          <cell r="A195" t="str">
            <v>E2221</v>
          </cell>
          <cell r="B195" t="str">
            <v>Kent CC</v>
          </cell>
          <cell r="C195" t="str">
            <v>COUNTY</v>
          </cell>
          <cell r="E195">
            <v>-111424.59019758301</v>
          </cell>
          <cell r="F195">
            <v>-175215.00230405989</v>
          </cell>
          <cell r="I195">
            <v>1076381</v>
          </cell>
          <cell r="J195">
            <v>13345.764999999999</v>
          </cell>
          <cell r="K195">
            <v>71121</v>
          </cell>
          <cell r="M195">
            <v>1</v>
          </cell>
        </row>
        <row r="196">
          <cell r="A196" t="str">
            <v>E6122</v>
          </cell>
          <cell r="B196" t="str">
            <v>Kent Combined Fire and Rescue Authority</v>
          </cell>
          <cell r="C196" t="str">
            <v>CFA</v>
          </cell>
          <cell r="E196">
            <v>-11939.511486269001</v>
          </cell>
          <cell r="F196">
            <v>-13878.502409113909</v>
          </cell>
          <cell r="I196">
            <v>0</v>
          </cell>
          <cell r="J196">
            <v>0</v>
          </cell>
          <cell r="K196" t="str">
            <v/>
          </cell>
        </row>
        <row r="197">
          <cell r="A197" t="str">
            <v>E7022</v>
          </cell>
          <cell r="B197" t="str">
            <v>Kent Police and Crime Commissioner and Chief Constable</v>
          </cell>
          <cell r="C197" t="str">
            <v>POL</v>
          </cell>
          <cell r="F197">
            <v>0</v>
          </cell>
          <cell r="G197">
            <v>-186179.72099999999</v>
          </cell>
          <cell r="I197">
            <v>0</v>
          </cell>
          <cell r="J197">
            <v>0</v>
          </cell>
          <cell r="K197" t="str">
            <v/>
          </cell>
        </row>
        <row r="198">
          <cell r="A198" t="str">
            <v>E2834</v>
          </cell>
          <cell r="B198" t="str">
            <v>Kettering</v>
          </cell>
          <cell r="C198" t="str">
            <v>SD</v>
          </cell>
          <cell r="D198" t="str">
            <v>Billing</v>
          </cell>
          <cell r="E198">
            <v>-1160.4179389259998</v>
          </cell>
          <cell r="F198">
            <v>-3926.3825811059332</v>
          </cell>
          <cell r="I198">
            <v>0</v>
          </cell>
          <cell r="J198">
            <v>0</v>
          </cell>
          <cell r="K198" t="str">
            <v/>
          </cell>
        </row>
        <row r="199">
          <cell r="A199" t="str">
            <v>E2634</v>
          </cell>
          <cell r="B199" t="str">
            <v>King's Lynn &amp; West Norfolk</v>
          </cell>
          <cell r="C199" t="str">
            <v>SD</v>
          </cell>
          <cell r="D199" t="str">
            <v>Billing</v>
          </cell>
          <cell r="E199">
            <v>-2770.2620595369999</v>
          </cell>
          <cell r="F199">
            <v>-5353.5408649264436</v>
          </cell>
          <cell r="I199">
            <v>0</v>
          </cell>
          <cell r="J199">
            <v>0</v>
          </cell>
          <cell r="K199" t="str">
            <v/>
          </cell>
        </row>
        <row r="200">
          <cell r="A200" t="str">
            <v>E5043</v>
          </cell>
          <cell r="B200" t="str">
            <v xml:space="preserve">Kingston Upon Thames  </v>
          </cell>
          <cell r="C200" t="str">
            <v>OLB</v>
          </cell>
          <cell r="D200" t="str">
            <v>Billing</v>
          </cell>
          <cell r="E200">
            <v>-11959.129935001998</v>
          </cell>
          <cell r="F200">
            <v>-19340.7101771038</v>
          </cell>
          <cell r="I200">
            <v>120098</v>
          </cell>
          <cell r="J200">
            <v>1425.172</v>
          </cell>
          <cell r="K200">
            <v>10636</v>
          </cell>
          <cell r="M200">
            <v>1</v>
          </cell>
        </row>
        <row r="201">
          <cell r="A201" t="str">
            <v>E2002</v>
          </cell>
          <cell r="B201" t="str">
            <v>Kingston-upon-Hull UA</v>
          </cell>
          <cell r="C201" t="str">
            <v>UA</v>
          </cell>
          <cell r="D201" t="str">
            <v>Billing</v>
          </cell>
          <cell r="E201">
            <v>-50725.295585346998</v>
          </cell>
          <cell r="F201">
            <v>-80937.291795451252</v>
          </cell>
          <cell r="I201">
            <v>198295</v>
          </cell>
          <cell r="J201">
            <v>1728.5360000000001</v>
          </cell>
          <cell r="K201">
            <v>25765</v>
          </cell>
          <cell r="M201">
            <v>1</v>
          </cell>
        </row>
        <row r="202">
          <cell r="A202" t="str">
            <v>E4703</v>
          </cell>
          <cell r="B202" t="str">
            <v>Kirklees</v>
          </cell>
          <cell r="C202" t="str">
            <v>MD</v>
          </cell>
          <cell r="D202" t="str">
            <v>Billing</v>
          </cell>
          <cell r="E202">
            <v>-47846.265758929003</v>
          </cell>
          <cell r="F202">
            <v>-73224.521014543294</v>
          </cell>
          <cell r="I202">
            <v>334674</v>
          </cell>
          <cell r="J202">
            <v>4726.0889999999999</v>
          </cell>
          <cell r="K202">
            <v>27347</v>
          </cell>
          <cell r="M202">
            <v>1</v>
          </cell>
        </row>
        <row r="203">
          <cell r="A203" t="str">
            <v>E4301</v>
          </cell>
          <cell r="B203" t="str">
            <v>Knowsley</v>
          </cell>
          <cell r="C203" t="str">
            <v>MD</v>
          </cell>
          <cell r="D203" t="str">
            <v>Billing</v>
          </cell>
          <cell r="E203">
            <v>-41043.127314121994</v>
          </cell>
          <cell r="F203">
            <v>-53193.698303508841</v>
          </cell>
          <cell r="I203">
            <v>113040</v>
          </cell>
          <cell r="J203">
            <v>1687.364</v>
          </cell>
          <cell r="K203">
            <v>18072</v>
          </cell>
          <cell r="M203">
            <v>1</v>
          </cell>
        </row>
        <row r="204">
          <cell r="A204" t="str">
            <v>E6403</v>
          </cell>
          <cell r="B204" t="str">
            <v>Lake District National Park Authority</v>
          </cell>
          <cell r="C204" t="str">
            <v>PARK</v>
          </cell>
          <cell r="F204">
            <v>0</v>
          </cell>
          <cell r="I204">
            <v>0</v>
          </cell>
          <cell r="J204">
            <v>0</v>
          </cell>
          <cell r="K204" t="str">
            <v/>
          </cell>
        </row>
        <row r="205">
          <cell r="A205" t="str">
            <v>E5017</v>
          </cell>
          <cell r="B205" t="str">
            <v>Lambeth</v>
          </cell>
          <cell r="C205" t="str">
            <v>ILB</v>
          </cell>
          <cell r="D205" t="str">
            <v>Billing</v>
          </cell>
          <cell r="E205">
            <v>-69344.571530663001</v>
          </cell>
          <cell r="F205">
            <v>-101050.4009853014</v>
          </cell>
          <cell r="I205">
            <v>267548</v>
          </cell>
          <cell r="J205">
            <v>2869.1680000000001</v>
          </cell>
          <cell r="K205">
            <v>33053</v>
          </cell>
          <cell r="M205">
            <v>1</v>
          </cell>
        </row>
        <row r="206">
          <cell r="A206" t="str">
            <v>E2321</v>
          </cell>
          <cell r="B206" t="str">
            <v>Lancashire CC</v>
          </cell>
          <cell r="C206" t="str">
            <v>COUNTY</v>
          </cell>
          <cell r="E206">
            <v>-118841.60334193299</v>
          </cell>
          <cell r="F206">
            <v>-175570.65811222274</v>
          </cell>
          <cell r="I206">
            <v>855441</v>
          </cell>
          <cell r="J206">
            <v>14588.91</v>
          </cell>
          <cell r="K206">
            <v>71944</v>
          </cell>
          <cell r="M206">
            <v>1</v>
          </cell>
        </row>
        <row r="207">
          <cell r="A207" t="str">
            <v>E6123</v>
          </cell>
          <cell r="B207" t="str">
            <v>Lancashire Combined Fire and Rescue Authority</v>
          </cell>
          <cell r="C207" t="str">
            <v>CFA</v>
          </cell>
          <cell r="E207">
            <v>-13218.223729952999</v>
          </cell>
          <cell r="F207">
            <v>-14542.928912692574</v>
          </cell>
          <cell r="I207">
            <v>0</v>
          </cell>
          <cell r="J207">
            <v>0</v>
          </cell>
          <cell r="K207" t="str">
            <v/>
          </cell>
        </row>
        <row r="208">
          <cell r="A208" t="str">
            <v>E7023</v>
          </cell>
          <cell r="B208" t="str">
            <v>Lancashire Police and Crime Commissioner and Chief Constable</v>
          </cell>
          <cell r="C208" t="str">
            <v>POL</v>
          </cell>
          <cell r="F208">
            <v>0</v>
          </cell>
          <cell r="G208">
            <v>-192537.098</v>
          </cell>
          <cell r="I208">
            <v>0</v>
          </cell>
          <cell r="J208">
            <v>0</v>
          </cell>
          <cell r="K208" t="str">
            <v/>
          </cell>
        </row>
        <row r="209">
          <cell r="A209" t="str">
            <v>E2337</v>
          </cell>
          <cell r="B209" t="str">
            <v>Lancaster</v>
          </cell>
          <cell r="C209" t="str">
            <v>SD</v>
          </cell>
          <cell r="D209" t="str">
            <v>Billing</v>
          </cell>
          <cell r="E209">
            <v>-2651.907374937</v>
          </cell>
          <cell r="F209">
            <v>790.7360542096917</v>
          </cell>
          <cell r="I209">
            <v>0</v>
          </cell>
          <cell r="J209">
            <v>0</v>
          </cell>
          <cell r="K209" t="str">
            <v/>
          </cell>
        </row>
        <row r="210">
          <cell r="A210" t="str">
            <v>E6803</v>
          </cell>
          <cell r="B210" t="str">
            <v>Lee Valley Regional Park Authority</v>
          </cell>
          <cell r="C210" t="str">
            <v>PARK</v>
          </cell>
          <cell r="F210">
            <v>0</v>
          </cell>
          <cell r="I210">
            <v>0</v>
          </cell>
          <cell r="J210">
            <v>0</v>
          </cell>
          <cell r="K210" t="str">
            <v/>
          </cell>
        </row>
        <row r="211">
          <cell r="A211" t="str">
            <v>E4704</v>
          </cell>
          <cell r="B211" t="str">
            <v>Leeds</v>
          </cell>
          <cell r="C211" t="str">
            <v>MD</v>
          </cell>
          <cell r="D211" t="str">
            <v>Billing</v>
          </cell>
          <cell r="E211">
            <v>-93047.867430290993</v>
          </cell>
          <cell r="F211">
            <v>-142845.94015165066</v>
          </cell>
          <cell r="I211">
            <v>561509</v>
          </cell>
          <cell r="J211">
            <v>8507.7569999999996</v>
          </cell>
          <cell r="K211">
            <v>46630</v>
          </cell>
          <cell r="M211">
            <v>1</v>
          </cell>
        </row>
        <row r="212">
          <cell r="A212" t="str">
            <v>E2401</v>
          </cell>
          <cell r="B212" t="str">
            <v>Leicester City UA</v>
          </cell>
          <cell r="C212" t="str">
            <v>UA</v>
          </cell>
          <cell r="D212" t="str">
            <v>Billing</v>
          </cell>
          <cell r="E212">
            <v>-62398.395715706996</v>
          </cell>
          <cell r="F212">
            <v>-93718.198916045571</v>
          </cell>
          <cell r="I212">
            <v>283842</v>
          </cell>
          <cell r="J212">
            <v>4606.4250000000002</v>
          </cell>
          <cell r="K212">
            <v>28214</v>
          </cell>
          <cell r="M212">
            <v>1</v>
          </cell>
        </row>
        <row r="213">
          <cell r="A213" t="str">
            <v>E2421</v>
          </cell>
          <cell r="B213" t="str">
            <v>Leicestershire CC</v>
          </cell>
          <cell r="C213" t="str">
            <v>COUNTY</v>
          </cell>
          <cell r="E213">
            <v>-36991.880540422004</v>
          </cell>
          <cell r="F213">
            <v>-58527.57691832487</v>
          </cell>
          <cell r="I213">
            <v>436693</v>
          </cell>
          <cell r="J213">
            <v>3675.9740000000002</v>
          </cell>
          <cell r="K213">
            <v>26173</v>
          </cell>
          <cell r="M213">
            <v>1</v>
          </cell>
        </row>
        <row r="214">
          <cell r="A214" t="str">
            <v>E6124</v>
          </cell>
          <cell r="B214" t="str">
            <v>Leicestershire Combined Fire and Rescue Authority</v>
          </cell>
          <cell r="C214" t="str">
            <v>CFA</v>
          </cell>
          <cell r="E214">
            <v>-7168.8203863769995</v>
          </cell>
          <cell r="F214">
            <v>-8489.2496893149382</v>
          </cell>
          <cell r="I214">
            <v>0</v>
          </cell>
          <cell r="J214">
            <v>0</v>
          </cell>
          <cell r="K214" t="str">
            <v/>
          </cell>
        </row>
        <row r="215">
          <cell r="A215" t="str">
            <v>E7024</v>
          </cell>
          <cell r="B215" t="str">
            <v>Leicestershire Police and Crime Commissioner and Chief Constable</v>
          </cell>
          <cell r="C215" t="str">
            <v>POL</v>
          </cell>
          <cell r="F215">
            <v>0</v>
          </cell>
          <cell r="G215">
            <v>-113925.1</v>
          </cell>
          <cell r="I215">
            <v>0</v>
          </cell>
          <cell r="J215">
            <v>0</v>
          </cell>
          <cell r="K215" t="str">
            <v/>
          </cell>
        </row>
        <row r="216">
          <cell r="A216" t="str">
            <v>E1435</v>
          </cell>
          <cell r="B216" t="str">
            <v>Lewes</v>
          </cell>
          <cell r="C216" t="str">
            <v>SD</v>
          </cell>
          <cell r="D216" t="str">
            <v>Billing</v>
          </cell>
          <cell r="E216">
            <v>-995.01471812800003</v>
          </cell>
          <cell r="F216">
            <v>-2838.4107809358543</v>
          </cell>
          <cell r="I216">
            <v>0</v>
          </cell>
          <cell r="J216">
            <v>0</v>
          </cell>
          <cell r="K216" t="str">
            <v/>
          </cell>
        </row>
        <row r="217">
          <cell r="A217" t="str">
            <v>E5018</v>
          </cell>
          <cell r="B217" t="str">
            <v>Lewisham</v>
          </cell>
          <cell r="C217" t="str">
            <v>ILB</v>
          </cell>
          <cell r="D217" t="str">
            <v>Billing</v>
          </cell>
          <cell r="E217">
            <v>-59608.092950838</v>
          </cell>
          <cell r="F217">
            <v>-89214.504711763162</v>
          </cell>
          <cell r="I217">
            <v>282643</v>
          </cell>
          <cell r="J217">
            <v>3569.9140000000002</v>
          </cell>
          <cell r="K217">
            <v>25598</v>
          </cell>
          <cell r="M217">
            <v>1</v>
          </cell>
        </row>
        <row r="218">
          <cell r="A218" t="str">
            <v>E3433</v>
          </cell>
          <cell r="B218" t="str">
            <v>Lichfield</v>
          </cell>
          <cell r="C218" t="str">
            <v>SD</v>
          </cell>
          <cell r="D218" t="str">
            <v>Billing</v>
          </cell>
          <cell r="E218">
            <v>-773.44424165999999</v>
          </cell>
          <cell r="F218">
            <v>-2063.1313819033712</v>
          </cell>
          <cell r="I218">
            <v>0</v>
          </cell>
          <cell r="J218">
            <v>0</v>
          </cell>
          <cell r="K218" t="str">
            <v/>
          </cell>
        </row>
        <row r="219">
          <cell r="A219" t="str">
            <v>E2533</v>
          </cell>
          <cell r="B219" t="str">
            <v>Lincoln City</v>
          </cell>
          <cell r="C219" t="str">
            <v>SD</v>
          </cell>
          <cell r="D219" t="str">
            <v>Billing</v>
          </cell>
          <cell r="E219">
            <v>-1697.505306517</v>
          </cell>
          <cell r="F219">
            <v>-3542.868592988073</v>
          </cell>
          <cell r="I219">
            <v>0</v>
          </cell>
          <cell r="J219">
            <v>0</v>
          </cell>
          <cell r="K219" t="str">
            <v/>
          </cell>
        </row>
        <row r="220">
          <cell r="A220" t="str">
            <v>E2520</v>
          </cell>
          <cell r="B220" t="str">
            <v>Lincolnshire CC</v>
          </cell>
          <cell r="C220" t="str">
            <v>COUNTY</v>
          </cell>
          <cell r="E220">
            <v>-70350.697798972993</v>
          </cell>
          <cell r="F220">
            <v>-103528.19729520849</v>
          </cell>
          <cell r="I220">
            <v>488661</v>
          </cell>
          <cell r="J220">
            <v>5037.0860000000002</v>
          </cell>
          <cell r="K220">
            <v>34371</v>
          </cell>
          <cell r="M220">
            <v>1</v>
          </cell>
        </row>
        <row r="221">
          <cell r="A221" t="str">
            <v>E7025</v>
          </cell>
          <cell r="B221" t="str">
            <v>Lincolnshire Police and Crime Commissioner and Chief Constable</v>
          </cell>
          <cell r="C221" t="str">
            <v>POL</v>
          </cell>
          <cell r="F221">
            <v>0</v>
          </cell>
          <cell r="G221">
            <v>-65561.535000000003</v>
          </cell>
          <cell r="I221">
            <v>0</v>
          </cell>
          <cell r="J221">
            <v>0</v>
          </cell>
          <cell r="K221" t="str">
            <v/>
          </cell>
        </row>
        <row r="222">
          <cell r="A222" t="str">
            <v>E4302</v>
          </cell>
          <cell r="B222" t="str">
            <v>Liverpool</v>
          </cell>
          <cell r="C222" t="str">
            <v>MD</v>
          </cell>
          <cell r="D222" t="str">
            <v>Billing</v>
          </cell>
          <cell r="E222">
            <v>-109430.902063516</v>
          </cell>
          <cell r="F222">
            <v>-156338.47083450842</v>
          </cell>
          <cell r="I222">
            <v>361507</v>
          </cell>
          <cell r="J222">
            <v>5500.4669999999996</v>
          </cell>
          <cell r="K222">
            <v>47171</v>
          </cell>
          <cell r="M222">
            <v>1</v>
          </cell>
        </row>
        <row r="223">
          <cell r="A223" t="str">
            <v>E0201</v>
          </cell>
          <cell r="B223" t="str">
            <v>Luton UA</v>
          </cell>
          <cell r="C223" t="str">
            <v>UA</v>
          </cell>
          <cell r="D223" t="str">
            <v>Billing</v>
          </cell>
          <cell r="E223">
            <v>-28769.021449041004</v>
          </cell>
          <cell r="F223">
            <v>-46518.061604378774</v>
          </cell>
          <cell r="I223">
            <v>207858</v>
          </cell>
          <cell r="J223">
            <v>2636.777</v>
          </cell>
          <cell r="K223">
            <v>16187</v>
          </cell>
          <cell r="M223">
            <v>1</v>
          </cell>
        </row>
        <row r="224">
          <cell r="A224" t="str">
            <v>E1539</v>
          </cell>
          <cell r="B224" t="str">
            <v>MaIdon DC</v>
          </cell>
          <cell r="C224" t="str">
            <v>SD</v>
          </cell>
          <cell r="D224" t="str">
            <v>Billing</v>
          </cell>
          <cell r="E224">
            <v>-561.442761464</v>
          </cell>
          <cell r="F224">
            <v>-2356.9063428666195</v>
          </cell>
          <cell r="I224">
            <v>0</v>
          </cell>
          <cell r="J224">
            <v>0</v>
          </cell>
          <cell r="K224" t="str">
            <v/>
          </cell>
        </row>
        <row r="225">
          <cell r="A225" t="str">
            <v>E2237</v>
          </cell>
          <cell r="B225" t="str">
            <v>Maidstone</v>
          </cell>
          <cell r="C225" t="str">
            <v>SD</v>
          </cell>
          <cell r="D225" t="str">
            <v>Billing</v>
          </cell>
          <cell r="E225">
            <v>-870.1794170820001</v>
          </cell>
          <cell r="F225">
            <v>-6007.4388798666942</v>
          </cell>
          <cell r="I225">
            <v>0</v>
          </cell>
          <cell r="J225">
            <v>0</v>
          </cell>
          <cell r="K225" t="str">
            <v/>
          </cell>
        </row>
        <row r="226">
          <cell r="A226" t="str">
            <v>E1851</v>
          </cell>
          <cell r="B226" t="str">
            <v>Malvern Hills</v>
          </cell>
          <cell r="C226" t="str">
            <v>SD</v>
          </cell>
          <cell r="D226" t="str">
            <v>Billing</v>
          </cell>
          <cell r="E226">
            <v>-778.78830573000005</v>
          </cell>
          <cell r="F226">
            <v>689.38633228103186</v>
          </cell>
          <cell r="I226">
            <v>0</v>
          </cell>
          <cell r="J226">
            <v>0</v>
          </cell>
          <cell r="K226" t="str">
            <v/>
          </cell>
        </row>
        <row r="227">
          <cell r="A227" t="str">
            <v>E4203</v>
          </cell>
          <cell r="B227" t="str">
            <v>Manchester</v>
          </cell>
          <cell r="C227" t="str">
            <v>MD</v>
          </cell>
          <cell r="D227" t="str">
            <v>Billing</v>
          </cell>
          <cell r="E227">
            <v>-113767.71094947</v>
          </cell>
          <cell r="F227">
            <v>-164147.2879143139</v>
          </cell>
          <cell r="I227">
            <v>467013</v>
          </cell>
          <cell r="J227">
            <v>5300.5249999999996</v>
          </cell>
          <cell r="K227">
            <v>54596</v>
          </cell>
          <cell r="M227">
            <v>1</v>
          </cell>
        </row>
        <row r="228">
          <cell r="A228" t="str">
            <v>E3035</v>
          </cell>
          <cell r="B228" t="str">
            <v>Mansfield</v>
          </cell>
          <cell r="C228" t="str">
            <v>SD</v>
          </cell>
          <cell r="D228" t="str">
            <v>Billing</v>
          </cell>
          <cell r="E228">
            <v>-1858.759408766</v>
          </cell>
          <cell r="F228">
            <v>-3029.8995063251841</v>
          </cell>
          <cell r="I228">
            <v>0</v>
          </cell>
          <cell r="J228">
            <v>0</v>
          </cell>
          <cell r="K228" t="str">
            <v/>
          </cell>
        </row>
        <row r="229">
          <cell r="A229" t="str">
            <v>E2201</v>
          </cell>
          <cell r="B229" t="str">
            <v>Medway Towns UA</v>
          </cell>
          <cell r="C229" t="str">
            <v>UA</v>
          </cell>
          <cell r="D229" t="str">
            <v>Billing</v>
          </cell>
          <cell r="E229">
            <v>-28031.371083615002</v>
          </cell>
          <cell r="F229">
            <v>-42715.563086897841</v>
          </cell>
          <cell r="I229">
            <v>207056</v>
          </cell>
          <cell r="J229">
            <v>2124.1849999999999</v>
          </cell>
          <cell r="K229">
            <v>18118</v>
          </cell>
          <cell r="M229">
            <v>1</v>
          </cell>
        </row>
        <row r="230">
          <cell r="A230" t="str">
            <v>E2436</v>
          </cell>
          <cell r="B230" t="str">
            <v>Melton</v>
          </cell>
          <cell r="C230" t="str">
            <v>SD</v>
          </cell>
          <cell r="D230" t="str">
            <v>Billing</v>
          </cell>
          <cell r="E230">
            <v>-575.86328359100003</v>
          </cell>
          <cell r="F230">
            <v>-1689.8373191098144</v>
          </cell>
          <cell r="I230">
            <v>0</v>
          </cell>
          <cell r="J230">
            <v>0</v>
          </cell>
          <cell r="K230" t="str">
            <v/>
          </cell>
        </row>
        <row r="231">
          <cell r="A231" t="str">
            <v>E3331</v>
          </cell>
          <cell r="B231" t="str">
            <v>Mendip</v>
          </cell>
          <cell r="C231" t="str">
            <v>SD</v>
          </cell>
          <cell r="D231" t="str">
            <v>Billing</v>
          </cell>
          <cell r="E231">
            <v>-1403.3429331469999</v>
          </cell>
          <cell r="F231">
            <v>-2850.4015393630107</v>
          </cell>
          <cell r="I231">
            <v>0</v>
          </cell>
          <cell r="J231">
            <v>0</v>
          </cell>
          <cell r="K231" t="str">
            <v/>
          </cell>
        </row>
        <row r="232">
          <cell r="A232" t="str">
            <v>E6143</v>
          </cell>
          <cell r="B232" t="str">
            <v>Merseyside Fire and Rescue Authority</v>
          </cell>
          <cell r="C232" t="str">
            <v>FIRE</v>
          </cell>
          <cell r="E232">
            <v>-16522.860822251001</v>
          </cell>
          <cell r="F232">
            <v>-18494.379483370878</v>
          </cell>
          <cell r="I232">
            <v>0</v>
          </cell>
          <cell r="J232">
            <v>0</v>
          </cell>
          <cell r="K232" t="str">
            <v/>
          </cell>
        </row>
        <row r="233">
          <cell r="A233" t="str">
            <v>E7043</v>
          </cell>
          <cell r="B233" t="str">
            <v>Merseyside Police and Crime Commissioner and Chief Constable</v>
          </cell>
          <cell r="C233" t="str">
            <v>POL</v>
          </cell>
          <cell r="F233">
            <v>0</v>
          </cell>
          <cell r="G233">
            <v>-250951.49299999999</v>
          </cell>
          <cell r="I233">
            <v>0</v>
          </cell>
          <cell r="J233">
            <v>0</v>
          </cell>
          <cell r="K233" t="str">
            <v/>
          </cell>
        </row>
        <row r="234">
          <cell r="A234" t="str">
            <v>E6204</v>
          </cell>
          <cell r="B234" t="str">
            <v>Merseyside Waste Disposal Authority</v>
          </cell>
          <cell r="C234" t="str">
            <v>WASTE</v>
          </cell>
          <cell r="F234">
            <v>0</v>
          </cell>
          <cell r="I234">
            <v>0</v>
          </cell>
          <cell r="J234">
            <v>0</v>
          </cell>
          <cell r="K234" t="str">
            <v/>
          </cell>
        </row>
        <row r="235">
          <cell r="A235" t="str">
            <v>E5044</v>
          </cell>
          <cell r="B235" t="str">
            <v>Merton</v>
          </cell>
          <cell r="C235" t="str">
            <v>OLB</v>
          </cell>
          <cell r="D235" t="str">
            <v>Billing</v>
          </cell>
          <cell r="E235">
            <v>-22589.463526764004</v>
          </cell>
          <cell r="F235">
            <v>-33445.433325244529</v>
          </cell>
          <cell r="I235">
            <v>156981</v>
          </cell>
          <cell r="J235">
            <v>2360.4609999999998</v>
          </cell>
          <cell r="K235">
            <v>10998</v>
          </cell>
          <cell r="M235">
            <v>1</v>
          </cell>
        </row>
        <row r="236">
          <cell r="A236" t="str">
            <v>E1133</v>
          </cell>
          <cell r="B236" t="str">
            <v>Mid Devon</v>
          </cell>
          <cell r="C236" t="str">
            <v>SD</v>
          </cell>
          <cell r="D236" t="str">
            <v>Billing</v>
          </cell>
          <cell r="E236">
            <v>-1017.26634902</v>
          </cell>
          <cell r="F236">
            <v>-1982.0648465690258</v>
          </cell>
          <cell r="I236">
            <v>0</v>
          </cell>
          <cell r="J236">
            <v>0</v>
          </cell>
          <cell r="K236" t="str">
            <v/>
          </cell>
        </row>
        <row r="237">
          <cell r="A237" t="str">
            <v>E3534</v>
          </cell>
          <cell r="B237" t="str">
            <v>Mid Suffolk</v>
          </cell>
          <cell r="C237" t="str">
            <v>SD</v>
          </cell>
          <cell r="D237" t="str">
            <v>Billing</v>
          </cell>
          <cell r="E237">
            <v>-917.89230999599999</v>
          </cell>
          <cell r="F237">
            <v>-2510.9740399020702</v>
          </cell>
          <cell r="I237">
            <v>0</v>
          </cell>
          <cell r="J237">
            <v>0</v>
          </cell>
          <cell r="K237" t="str">
            <v/>
          </cell>
        </row>
        <row r="238">
          <cell r="A238" t="str">
            <v>E3836</v>
          </cell>
          <cell r="B238" t="str">
            <v>Mid Sussex</v>
          </cell>
          <cell r="C238" t="str">
            <v>SD</v>
          </cell>
          <cell r="D238" t="str">
            <v>Billing</v>
          </cell>
          <cell r="E238">
            <v>-845.25062160199991</v>
          </cell>
          <cell r="F238">
            <v>-1912.5478403036625</v>
          </cell>
          <cell r="I238">
            <v>0</v>
          </cell>
          <cell r="J238">
            <v>0</v>
          </cell>
          <cell r="K238" t="str">
            <v/>
          </cell>
        </row>
        <row r="239">
          <cell r="A239" t="str">
            <v>E0702</v>
          </cell>
          <cell r="B239" t="str">
            <v>Middlesbrough UA</v>
          </cell>
          <cell r="C239" t="str">
            <v>UA</v>
          </cell>
          <cell r="D239" t="str">
            <v>Billing</v>
          </cell>
          <cell r="E239">
            <v>-27644.535732117998</v>
          </cell>
          <cell r="F239">
            <v>-42360.172586623929</v>
          </cell>
          <cell r="I239">
            <v>120930</v>
          </cell>
          <cell r="J239">
            <v>1229.8009999999999</v>
          </cell>
          <cell r="K239">
            <v>17665</v>
          </cell>
          <cell r="M239">
            <v>1</v>
          </cell>
        </row>
        <row r="240">
          <cell r="A240" t="str">
            <v>E0401</v>
          </cell>
          <cell r="B240" t="str">
            <v>Milton Keynes UA</v>
          </cell>
          <cell r="C240" t="str">
            <v>UA</v>
          </cell>
          <cell r="D240" t="str">
            <v>Billing</v>
          </cell>
          <cell r="E240">
            <v>-26504.505517772999</v>
          </cell>
          <cell r="F240">
            <v>-42261.173186131462</v>
          </cell>
          <cell r="I240">
            <v>219676</v>
          </cell>
          <cell r="J240">
            <v>2980.93</v>
          </cell>
          <cell r="K240">
            <v>11996</v>
          </cell>
          <cell r="M240">
            <v>1</v>
          </cell>
        </row>
        <row r="241">
          <cell r="A241" t="str">
            <v>E3634</v>
          </cell>
          <cell r="B241" t="str">
            <v>Mole Valley</v>
          </cell>
          <cell r="C241" t="str">
            <v>SD</v>
          </cell>
          <cell r="D241" t="str">
            <v>Billing</v>
          </cell>
          <cell r="E241">
            <v>-273.53574585600001</v>
          </cell>
          <cell r="F241">
            <v>-1276.9209567806197</v>
          </cell>
          <cell r="I241">
            <v>0</v>
          </cell>
          <cell r="J241">
            <v>0</v>
          </cell>
          <cell r="K241" t="str">
            <v/>
          </cell>
        </row>
        <row r="242">
          <cell r="A242" t="str">
            <v>E1738</v>
          </cell>
          <cell r="B242" t="str">
            <v>New Forest</v>
          </cell>
          <cell r="C242" t="str">
            <v>SD</v>
          </cell>
          <cell r="D242" t="str">
            <v>Billing</v>
          </cell>
          <cell r="E242">
            <v>-1764.860503801</v>
          </cell>
          <cell r="F242">
            <v>-3919.7156624182162</v>
          </cell>
          <cell r="I242">
            <v>0</v>
          </cell>
          <cell r="J242">
            <v>0</v>
          </cell>
          <cell r="K242" t="str">
            <v/>
          </cell>
        </row>
        <row r="243">
          <cell r="A243" t="str">
            <v>E6409</v>
          </cell>
          <cell r="B243" t="str">
            <v>New Forest National Park Authority</v>
          </cell>
          <cell r="C243" t="str">
            <v>PARK</v>
          </cell>
          <cell r="F243">
            <v>0</v>
          </cell>
          <cell r="I243">
            <v>0</v>
          </cell>
          <cell r="J243">
            <v>0</v>
          </cell>
          <cell r="K243" t="str">
            <v/>
          </cell>
        </row>
        <row r="244">
          <cell r="A244" t="str">
            <v>E3036</v>
          </cell>
          <cell r="B244" t="str">
            <v xml:space="preserve">Newark &amp; Sherwood </v>
          </cell>
          <cell r="C244" t="str">
            <v>SD</v>
          </cell>
          <cell r="D244" t="str">
            <v>Billing</v>
          </cell>
          <cell r="E244">
            <v>-1776.6682786200001</v>
          </cell>
          <cell r="F244">
            <v>-3616.3283924617281</v>
          </cell>
          <cell r="I244">
            <v>0</v>
          </cell>
          <cell r="J244">
            <v>0</v>
          </cell>
          <cell r="K244" t="str">
            <v/>
          </cell>
        </row>
        <row r="245">
          <cell r="A245" t="str">
            <v>E4502</v>
          </cell>
          <cell r="B245" t="str">
            <v>Newcastle</v>
          </cell>
          <cell r="C245" t="str">
            <v>MD</v>
          </cell>
          <cell r="D245" t="str">
            <v>Billing</v>
          </cell>
          <cell r="E245">
            <v>-57763.289101673006</v>
          </cell>
          <cell r="F245">
            <v>-76905.983379939993</v>
          </cell>
          <cell r="I245">
            <v>196722</v>
          </cell>
          <cell r="J245">
            <v>2851.53</v>
          </cell>
          <cell r="K245">
            <v>24739</v>
          </cell>
          <cell r="M245">
            <v>1</v>
          </cell>
        </row>
        <row r="246">
          <cell r="A246" t="str">
            <v>E3434</v>
          </cell>
          <cell r="B246" t="str">
            <v>Newcastle-under-Lyme</v>
          </cell>
          <cell r="C246" t="str">
            <v>SD</v>
          </cell>
          <cell r="D246" t="str">
            <v>Billing</v>
          </cell>
          <cell r="E246">
            <v>-1813.9837468630001</v>
          </cell>
          <cell r="F246">
            <v>-4232.3787482790822</v>
          </cell>
          <cell r="I246">
            <v>0</v>
          </cell>
          <cell r="J246">
            <v>0</v>
          </cell>
          <cell r="K246" t="str">
            <v/>
          </cell>
        </row>
        <row r="247">
          <cell r="A247" t="str">
            <v>E5045</v>
          </cell>
          <cell r="B247" t="str">
            <v>Newham</v>
          </cell>
          <cell r="C247" t="str">
            <v>OLB</v>
          </cell>
          <cell r="D247" t="str">
            <v>Billing</v>
          </cell>
          <cell r="E247">
            <v>-70661.153775769984</v>
          </cell>
          <cell r="F247">
            <v>-110290.64358741498</v>
          </cell>
          <cell r="I247">
            <v>384183</v>
          </cell>
          <cell r="J247">
            <v>4525.125</v>
          </cell>
          <cell r="K247">
            <v>32739</v>
          </cell>
          <cell r="M247">
            <v>1</v>
          </cell>
        </row>
        <row r="248">
          <cell r="A248" t="str">
            <v>E2620</v>
          </cell>
          <cell r="B248" t="str">
            <v>Norfolk CC</v>
          </cell>
          <cell r="C248" t="str">
            <v>COUNTY</v>
          </cell>
          <cell r="E248">
            <v>-108511.18319785599</v>
          </cell>
          <cell r="F248">
            <v>-144237.55282695717</v>
          </cell>
          <cell r="I248">
            <v>553675</v>
          </cell>
          <cell r="J248">
            <v>6855.3109999999997</v>
          </cell>
          <cell r="K248">
            <v>41106</v>
          </cell>
          <cell r="M248">
            <v>1</v>
          </cell>
        </row>
        <row r="249">
          <cell r="A249" t="str">
            <v>E7026</v>
          </cell>
          <cell r="B249" t="str">
            <v>Norfolk Police and Crime Commissioner and Chief Constable</v>
          </cell>
          <cell r="C249" t="str">
            <v>POL</v>
          </cell>
          <cell r="F249">
            <v>0</v>
          </cell>
          <cell r="G249">
            <v>-88297.577000000005</v>
          </cell>
          <cell r="I249">
            <v>0</v>
          </cell>
          <cell r="J249">
            <v>0</v>
          </cell>
          <cell r="K249" t="str">
            <v/>
          </cell>
        </row>
        <row r="250">
          <cell r="A250" t="str">
            <v>E1134</v>
          </cell>
          <cell r="B250" t="str">
            <v>North Devon</v>
          </cell>
          <cell r="C250" t="str">
            <v>SD</v>
          </cell>
          <cell r="D250" t="str">
            <v>Billing</v>
          </cell>
          <cell r="E250">
            <v>-1446.3324259409999</v>
          </cell>
          <cell r="F250">
            <v>-3351.7130156986177</v>
          </cell>
          <cell r="I250">
            <v>0</v>
          </cell>
          <cell r="J250">
            <v>0</v>
          </cell>
          <cell r="K250" t="str">
            <v/>
          </cell>
        </row>
        <row r="251">
          <cell r="A251" t="str">
            <v>E1234</v>
          </cell>
          <cell r="B251" t="str">
            <v>North Dorset</v>
          </cell>
          <cell r="C251" t="str">
            <v>SD</v>
          </cell>
          <cell r="D251" t="str">
            <v>Billing</v>
          </cell>
          <cell r="E251">
            <v>-734.81298094399995</v>
          </cell>
          <cell r="F251">
            <v>-1177.9241539350901</v>
          </cell>
          <cell r="I251">
            <v>0</v>
          </cell>
          <cell r="J251">
            <v>0</v>
          </cell>
          <cell r="K251" t="str">
            <v/>
          </cell>
        </row>
        <row r="252">
          <cell r="A252" t="str">
            <v>E1038</v>
          </cell>
          <cell r="B252" t="str">
            <v>North East Derbyshire</v>
          </cell>
          <cell r="C252" t="str">
            <v>SD</v>
          </cell>
          <cell r="D252" t="str">
            <v>Billing</v>
          </cell>
          <cell r="E252">
            <v>-1294.9464725779999</v>
          </cell>
          <cell r="F252">
            <v>-3782.9055881950562</v>
          </cell>
          <cell r="I252">
            <v>0</v>
          </cell>
          <cell r="J252">
            <v>0</v>
          </cell>
          <cell r="K252" t="str">
            <v/>
          </cell>
        </row>
        <row r="253">
          <cell r="A253" t="str">
            <v>E2003</v>
          </cell>
          <cell r="B253" t="str">
            <v>North East Lincolnshire UA</v>
          </cell>
          <cell r="C253" t="str">
            <v>UA</v>
          </cell>
          <cell r="D253" t="str">
            <v>Billing</v>
          </cell>
          <cell r="E253">
            <v>-24264.905166745</v>
          </cell>
          <cell r="F253">
            <v>-36888.548096748855</v>
          </cell>
          <cell r="I253">
            <v>119221</v>
          </cell>
          <cell r="J253">
            <v>638.03300000000002</v>
          </cell>
          <cell r="K253">
            <v>11603</v>
          </cell>
          <cell r="M253">
            <v>1</v>
          </cell>
        </row>
        <row r="254">
          <cell r="A254" t="str">
            <v>E1935</v>
          </cell>
          <cell r="B254" t="str">
            <v>North Hertfordshire</v>
          </cell>
          <cell r="C254" t="str">
            <v>SD</v>
          </cell>
          <cell r="D254" t="str">
            <v>Billing</v>
          </cell>
          <cell r="E254">
            <v>-821.27996586400002</v>
          </cell>
          <cell r="F254">
            <v>-3259.6681665962724</v>
          </cell>
          <cell r="I254">
            <v>0</v>
          </cell>
          <cell r="J254">
            <v>0</v>
          </cell>
          <cell r="K254" t="str">
            <v/>
          </cell>
        </row>
        <row r="255">
          <cell r="A255" t="str">
            <v>E2534</v>
          </cell>
          <cell r="B255" t="str">
            <v>North Kesteven</v>
          </cell>
          <cell r="C255" t="str">
            <v>SD</v>
          </cell>
          <cell r="D255" t="str">
            <v>Billing</v>
          </cell>
          <cell r="E255">
            <v>-1342.1479707390001</v>
          </cell>
          <cell r="F255">
            <v>-2282.9348627783579</v>
          </cell>
          <cell r="I255">
            <v>0</v>
          </cell>
          <cell r="J255">
            <v>0</v>
          </cell>
          <cell r="K255" t="str">
            <v/>
          </cell>
        </row>
        <row r="256">
          <cell r="A256" t="str">
            <v>E2004</v>
          </cell>
          <cell r="B256" t="str">
            <v>North Lincolnshire UA</v>
          </cell>
          <cell r="C256" t="str">
            <v>UA</v>
          </cell>
          <cell r="D256" t="str">
            <v>Billing</v>
          </cell>
          <cell r="E256">
            <v>-20511.009160726</v>
          </cell>
          <cell r="F256">
            <v>-32615.895610917974</v>
          </cell>
          <cell r="I256">
            <v>122469</v>
          </cell>
          <cell r="J256">
            <v>1457.2750000000001</v>
          </cell>
          <cell r="K256">
            <v>9803</v>
          </cell>
          <cell r="M256">
            <v>1</v>
          </cell>
        </row>
        <row r="257">
          <cell r="A257" t="str">
            <v>E6205</v>
          </cell>
          <cell r="B257" t="str">
            <v>North London Waste Authority</v>
          </cell>
          <cell r="C257" t="str">
            <v>WASTE</v>
          </cell>
          <cell r="F257">
            <v>0</v>
          </cell>
          <cell r="I257">
            <v>0</v>
          </cell>
          <cell r="J257">
            <v>0</v>
          </cell>
          <cell r="K257" t="str">
            <v/>
          </cell>
        </row>
        <row r="258">
          <cell r="A258" t="str">
            <v>E2635</v>
          </cell>
          <cell r="B258" t="str">
            <v>North Norfolk</v>
          </cell>
          <cell r="C258" t="str">
            <v>SD</v>
          </cell>
          <cell r="D258" t="str">
            <v>Billing</v>
          </cell>
          <cell r="E258">
            <v>-1575.146514603</v>
          </cell>
          <cell r="F258">
            <v>-3380.8719671056569</v>
          </cell>
          <cell r="I258">
            <v>0</v>
          </cell>
          <cell r="J258">
            <v>0</v>
          </cell>
          <cell r="K258" t="str">
            <v/>
          </cell>
        </row>
        <row r="259">
          <cell r="A259" t="str">
            <v>E0104</v>
          </cell>
          <cell r="B259" t="str">
            <v>North Somerset UA</v>
          </cell>
          <cell r="C259" t="str">
            <v>UA</v>
          </cell>
          <cell r="D259" t="str">
            <v>Billing</v>
          </cell>
          <cell r="E259">
            <v>-19199.046115166002</v>
          </cell>
          <cell r="F259">
            <v>-36765.177488334652</v>
          </cell>
          <cell r="I259">
            <v>142031</v>
          </cell>
          <cell r="J259">
            <v>1919.079</v>
          </cell>
          <cell r="K259">
            <v>10061</v>
          </cell>
          <cell r="M259">
            <v>1</v>
          </cell>
        </row>
        <row r="260">
          <cell r="A260" t="str">
            <v>E4503</v>
          </cell>
          <cell r="B260" t="str">
            <v>North Tyneside</v>
          </cell>
          <cell r="C260" t="str">
            <v>MD</v>
          </cell>
          <cell r="D260" t="str">
            <v>Billing</v>
          </cell>
          <cell r="E260">
            <v>-31183.719072423999</v>
          </cell>
          <cell r="F260">
            <v>-45679.185119707392</v>
          </cell>
          <cell r="I260">
            <v>140465</v>
          </cell>
          <cell r="J260">
            <v>2620.4850000000001</v>
          </cell>
          <cell r="K260">
            <v>13080</v>
          </cell>
          <cell r="M260">
            <v>1</v>
          </cell>
        </row>
        <row r="261">
          <cell r="A261" t="str">
            <v>E3731</v>
          </cell>
          <cell r="B261" t="str">
            <v>North Warwickshire</v>
          </cell>
          <cell r="C261" t="str">
            <v>SD</v>
          </cell>
          <cell r="D261" t="str">
            <v>Billing</v>
          </cell>
          <cell r="E261">
            <v>-898.91576004299998</v>
          </cell>
          <cell r="F261">
            <v>-1718.2043670313369</v>
          </cell>
          <cell r="I261">
            <v>0</v>
          </cell>
          <cell r="J261">
            <v>0</v>
          </cell>
          <cell r="K261" t="str">
            <v/>
          </cell>
        </row>
        <row r="262">
          <cell r="A262" t="str">
            <v>E2437</v>
          </cell>
          <cell r="B262" t="str">
            <v>North West Leicestershire</v>
          </cell>
          <cell r="C262" t="str">
            <v>SD</v>
          </cell>
          <cell r="D262" t="str">
            <v>Billing</v>
          </cell>
          <cell r="E262">
            <v>-1121.5666240999999</v>
          </cell>
          <cell r="F262">
            <v>-3386.0231287687625</v>
          </cell>
          <cell r="I262">
            <v>0</v>
          </cell>
          <cell r="J262">
            <v>0</v>
          </cell>
          <cell r="K262" t="str">
            <v/>
          </cell>
        </row>
        <row r="263">
          <cell r="A263" t="str">
            <v>E6404</v>
          </cell>
          <cell r="B263" t="str">
            <v>North York Moors National Park Authority</v>
          </cell>
          <cell r="C263" t="str">
            <v>PARK</v>
          </cell>
          <cell r="F263">
            <v>0</v>
          </cell>
          <cell r="I263">
            <v>0</v>
          </cell>
          <cell r="J263">
            <v>0</v>
          </cell>
          <cell r="K263" t="str">
            <v/>
          </cell>
        </row>
        <row r="264">
          <cell r="A264" t="str">
            <v>E2721</v>
          </cell>
          <cell r="B264" t="str">
            <v>North Yorkshire CC</v>
          </cell>
          <cell r="C264" t="str">
            <v>COUNTY</v>
          </cell>
          <cell r="E264">
            <v>-37372.412963226001</v>
          </cell>
          <cell r="F264">
            <v>-62130.085287880327</v>
          </cell>
          <cell r="I264">
            <v>392732</v>
          </cell>
          <cell r="J264">
            <v>6493.6049999999996</v>
          </cell>
          <cell r="K264">
            <v>22895</v>
          </cell>
          <cell r="M264">
            <v>1</v>
          </cell>
        </row>
        <row r="265">
          <cell r="A265" t="str">
            <v>E6127</v>
          </cell>
          <cell r="B265" t="str">
            <v>North Yorkshire Combined Fire and Rescue Authority</v>
          </cell>
          <cell r="C265" t="str">
            <v>CFA</v>
          </cell>
          <cell r="E265">
            <v>-4897.9176611050007</v>
          </cell>
          <cell r="F265">
            <v>-5715.7411113854942</v>
          </cell>
          <cell r="I265">
            <v>0</v>
          </cell>
          <cell r="J265">
            <v>0</v>
          </cell>
          <cell r="K265" t="str">
            <v/>
          </cell>
        </row>
        <row r="266">
          <cell r="A266" t="str">
            <v>E7027</v>
          </cell>
          <cell r="B266" t="str">
            <v>North Yorkshire Police and Crime Commissioner and Chief Constable</v>
          </cell>
          <cell r="C266" t="str">
            <v>POL</v>
          </cell>
          <cell r="F266">
            <v>0</v>
          </cell>
          <cell r="G266">
            <v>-76620.872000000003</v>
          </cell>
          <cell r="I266">
            <v>0</v>
          </cell>
          <cell r="J266">
            <v>0</v>
          </cell>
          <cell r="K266" t="str">
            <v/>
          </cell>
        </row>
        <row r="267">
          <cell r="A267" t="str">
            <v>E2835</v>
          </cell>
          <cell r="B267" t="str">
            <v>Northampton</v>
          </cell>
          <cell r="C267" t="str">
            <v>SD</v>
          </cell>
          <cell r="D267" t="str">
            <v>Billing</v>
          </cell>
          <cell r="E267">
            <v>-3256.382132621</v>
          </cell>
          <cell r="F267">
            <v>-7756.8734862209776</v>
          </cell>
          <cell r="I267">
            <v>0</v>
          </cell>
          <cell r="J267">
            <v>0</v>
          </cell>
          <cell r="K267" t="str">
            <v/>
          </cell>
        </row>
        <row r="268">
          <cell r="A268" t="str">
            <v>E2820</v>
          </cell>
          <cell r="B268" t="str">
            <v>Northamptonshire CC</v>
          </cell>
          <cell r="C268" t="str">
            <v>COUNTY</v>
          </cell>
          <cell r="E268">
            <v>-55865.442796541</v>
          </cell>
          <cell r="F268">
            <v>-88163.200797231679</v>
          </cell>
          <cell r="I268">
            <v>520905.99999999994</v>
          </cell>
          <cell r="J268">
            <v>4836.277</v>
          </cell>
          <cell r="K268">
            <v>36604</v>
          </cell>
          <cell r="M268">
            <v>1</v>
          </cell>
        </row>
        <row r="269">
          <cell r="A269" t="str">
            <v>E7028</v>
          </cell>
          <cell r="B269" t="str">
            <v>Northamptonshire Police and Crime Commissioner and Chief Constable</v>
          </cell>
          <cell r="C269" t="str">
            <v>POL</v>
          </cell>
          <cell r="F269">
            <v>0</v>
          </cell>
          <cell r="G269">
            <v>-73994.813999999998</v>
          </cell>
          <cell r="I269">
            <v>0</v>
          </cell>
          <cell r="J269">
            <v>0</v>
          </cell>
          <cell r="K269" t="str">
            <v/>
          </cell>
        </row>
        <row r="270">
          <cell r="A270" t="str">
            <v>E6405</v>
          </cell>
          <cell r="B270" t="str">
            <v>Northumberland National Park Authority</v>
          </cell>
          <cell r="C270" t="str">
            <v>PARK</v>
          </cell>
          <cell r="F270">
            <v>0</v>
          </cell>
          <cell r="I270">
            <v>0</v>
          </cell>
          <cell r="J270">
            <v>0</v>
          </cell>
          <cell r="K270" t="str">
            <v/>
          </cell>
        </row>
        <row r="271">
          <cell r="A271" t="str">
            <v>E2901</v>
          </cell>
          <cell r="B271" t="str">
            <v>Northumberland UA</v>
          </cell>
          <cell r="C271" t="str">
            <v>UA</v>
          </cell>
          <cell r="D271" t="str">
            <v>Billing</v>
          </cell>
          <cell r="E271">
            <v>-41459.483576659004</v>
          </cell>
          <cell r="F271">
            <v>-64178.742893242328</v>
          </cell>
          <cell r="I271">
            <v>216258</v>
          </cell>
          <cell r="J271">
            <v>3230.5949999999998</v>
          </cell>
          <cell r="K271">
            <v>17075</v>
          </cell>
          <cell r="M271">
            <v>1</v>
          </cell>
        </row>
        <row r="272">
          <cell r="A272" t="str">
            <v>E7045</v>
          </cell>
          <cell r="B272" t="str">
            <v>Northumbria Police and Crime Commissioner and Chief Constable</v>
          </cell>
          <cell r="C272" t="str">
            <v>POL</v>
          </cell>
          <cell r="F272">
            <v>0</v>
          </cell>
          <cell r="G272">
            <v>-225666.133</v>
          </cell>
          <cell r="I272">
            <v>0</v>
          </cell>
          <cell r="J272">
            <v>0</v>
          </cell>
          <cell r="K272" t="str">
            <v/>
          </cell>
        </row>
        <row r="273">
          <cell r="A273" t="str">
            <v>E2636</v>
          </cell>
          <cell r="B273" t="str">
            <v>Norwich City</v>
          </cell>
          <cell r="C273" t="str">
            <v>SD</v>
          </cell>
          <cell r="D273" t="str">
            <v>Billing</v>
          </cell>
          <cell r="E273">
            <v>-2755.7142209029998</v>
          </cell>
          <cell r="F273">
            <v>-4761.6583625112162</v>
          </cell>
          <cell r="I273">
            <v>0</v>
          </cell>
          <cell r="J273">
            <v>0</v>
          </cell>
          <cell r="K273" t="str">
            <v/>
          </cell>
        </row>
        <row r="274">
          <cell r="A274" t="str">
            <v>E3001</v>
          </cell>
          <cell r="B274" t="str">
            <v>Nottingham City UA</v>
          </cell>
          <cell r="C274" t="str">
            <v>UA</v>
          </cell>
          <cell r="D274" t="str">
            <v>Billing</v>
          </cell>
          <cell r="E274">
            <v>-58378.953366939</v>
          </cell>
          <cell r="F274">
            <v>-90153.917538978698</v>
          </cell>
          <cell r="I274">
            <v>243437</v>
          </cell>
          <cell r="J274">
            <v>1978.76</v>
          </cell>
          <cell r="K274">
            <v>35601</v>
          </cell>
          <cell r="M274">
            <v>1</v>
          </cell>
        </row>
        <row r="275">
          <cell r="A275" t="str">
            <v>E3021</v>
          </cell>
          <cell r="B275" t="str">
            <v>Nottinghamshire CC</v>
          </cell>
          <cell r="C275" t="str">
            <v>COUNTY</v>
          </cell>
          <cell r="E275">
            <v>-63234.072113618</v>
          </cell>
          <cell r="F275">
            <v>-102477.41906490737</v>
          </cell>
          <cell r="I275">
            <v>535605</v>
          </cell>
          <cell r="J275">
            <v>6540.027</v>
          </cell>
          <cell r="K275">
            <v>43260</v>
          </cell>
          <cell r="M275">
            <v>1</v>
          </cell>
        </row>
        <row r="276">
          <cell r="A276" t="str">
            <v>E6130</v>
          </cell>
          <cell r="B276" t="str">
            <v>Nottinghamshire Combined Fire and Rescue Authority</v>
          </cell>
          <cell r="C276" t="str">
            <v>CFA</v>
          </cell>
          <cell r="E276">
            <v>-8867.3361351250005</v>
          </cell>
          <cell r="F276">
            <v>-10228.496579612742</v>
          </cell>
          <cell r="I276">
            <v>0</v>
          </cell>
          <cell r="J276">
            <v>0</v>
          </cell>
          <cell r="K276" t="str">
            <v/>
          </cell>
        </row>
        <row r="277">
          <cell r="A277" t="str">
            <v>E7030</v>
          </cell>
          <cell r="B277" t="str">
            <v>Nottinghamshire Police and Crime Commissioner and Chief Constable</v>
          </cell>
          <cell r="C277" t="str">
            <v>POL</v>
          </cell>
          <cell r="F277">
            <v>0</v>
          </cell>
          <cell r="G277">
            <v>-135780.47899999999</v>
          </cell>
          <cell r="I277">
            <v>0</v>
          </cell>
          <cell r="J277">
            <v>0</v>
          </cell>
          <cell r="K277" t="str">
            <v/>
          </cell>
        </row>
        <row r="278">
          <cell r="A278" t="str">
            <v>E3732</v>
          </cell>
          <cell r="B278" t="str">
            <v>Nuneaton &amp; Bedworth</v>
          </cell>
          <cell r="C278" t="str">
            <v>SD</v>
          </cell>
          <cell r="D278" t="str">
            <v>Billing</v>
          </cell>
          <cell r="E278">
            <v>-1576.7547766140001</v>
          </cell>
          <cell r="F278">
            <v>-3612.6593284781484</v>
          </cell>
          <cell r="I278">
            <v>0</v>
          </cell>
          <cell r="J278">
            <v>0</v>
          </cell>
          <cell r="K278" t="str">
            <v/>
          </cell>
        </row>
        <row r="279">
          <cell r="A279" t="str">
            <v>E2438</v>
          </cell>
          <cell r="B279" t="str">
            <v>Oadby &amp; Wigston</v>
          </cell>
          <cell r="C279" t="str">
            <v>SD</v>
          </cell>
          <cell r="D279" t="str">
            <v>Billing</v>
          </cell>
          <cell r="E279">
            <v>-718.27511370900015</v>
          </cell>
          <cell r="F279">
            <v>-1311.3811034261521</v>
          </cell>
          <cell r="I279">
            <v>0</v>
          </cell>
          <cell r="J279">
            <v>0</v>
          </cell>
          <cell r="K279" t="str">
            <v/>
          </cell>
        </row>
        <row r="280">
          <cell r="A280" t="str">
            <v>E4204</v>
          </cell>
          <cell r="B280" t="str">
            <v>Oldham</v>
          </cell>
          <cell r="C280" t="str">
            <v>MD</v>
          </cell>
          <cell r="D280" t="str">
            <v>Billing</v>
          </cell>
          <cell r="E280">
            <v>-40543.401740736001</v>
          </cell>
          <cell r="F280">
            <v>-58924.794155513096</v>
          </cell>
          <cell r="I280">
            <v>220094</v>
          </cell>
          <cell r="J280">
            <v>2828.96</v>
          </cell>
          <cell r="K280">
            <v>17775</v>
          </cell>
          <cell r="M280">
            <v>1</v>
          </cell>
        </row>
        <row r="281">
          <cell r="A281" t="str">
            <v>E3132</v>
          </cell>
          <cell r="B281" t="str">
            <v>Oxford</v>
          </cell>
          <cell r="C281" t="str">
            <v>SD</v>
          </cell>
          <cell r="D281" t="str">
            <v>Billing</v>
          </cell>
          <cell r="E281">
            <v>-2793.8277990690003</v>
          </cell>
          <cell r="F281">
            <v>-3026.7872926376481</v>
          </cell>
          <cell r="I281">
            <v>0</v>
          </cell>
          <cell r="J281">
            <v>0</v>
          </cell>
          <cell r="K281" t="str">
            <v/>
          </cell>
        </row>
        <row r="282">
          <cell r="A282" t="str">
            <v>E3120</v>
          </cell>
          <cell r="B282" t="str">
            <v>Oxfordshire CC</v>
          </cell>
          <cell r="C282" t="str">
            <v>COUNTY</v>
          </cell>
          <cell r="E282">
            <v>-39330.916020657001</v>
          </cell>
          <cell r="F282">
            <v>-66449.102565473644</v>
          </cell>
          <cell r="I282">
            <v>429636</v>
          </cell>
          <cell r="J282">
            <v>4740.3900000000003</v>
          </cell>
          <cell r="K282">
            <v>32126</v>
          </cell>
          <cell r="M282">
            <v>1</v>
          </cell>
        </row>
        <row r="283">
          <cell r="A283" t="str">
            <v>E6406</v>
          </cell>
          <cell r="B283" t="str">
            <v>Peak District National Park Authority</v>
          </cell>
          <cell r="C283" t="str">
            <v>PARK</v>
          </cell>
          <cell r="F283">
            <v>0</v>
          </cell>
          <cell r="I283">
            <v>0</v>
          </cell>
          <cell r="J283">
            <v>0</v>
          </cell>
          <cell r="K283" t="str">
            <v/>
          </cell>
        </row>
        <row r="284">
          <cell r="A284" t="str">
            <v>E2338</v>
          </cell>
          <cell r="B284" t="str">
            <v>Pendle</v>
          </cell>
          <cell r="C284" t="str">
            <v>SD</v>
          </cell>
          <cell r="D284" t="str">
            <v>Billing</v>
          </cell>
          <cell r="E284">
            <v>-3012.792383725</v>
          </cell>
          <cell r="F284">
            <v>-3704.8320756741273</v>
          </cell>
          <cell r="I284">
            <v>0</v>
          </cell>
          <cell r="J284">
            <v>0</v>
          </cell>
          <cell r="K284" t="str">
            <v/>
          </cell>
        </row>
        <row r="285">
          <cell r="A285" t="str">
            <v>E0501</v>
          </cell>
          <cell r="B285" t="str">
            <v>Peterborough UA</v>
          </cell>
          <cell r="C285" t="str">
            <v>UA</v>
          </cell>
          <cell r="D285" t="str">
            <v>Billing</v>
          </cell>
          <cell r="E285">
            <v>-26982.560772309</v>
          </cell>
          <cell r="F285">
            <v>-41599.234976814245</v>
          </cell>
          <cell r="I285">
            <v>183375</v>
          </cell>
          <cell r="J285">
            <v>2242.7350000000001</v>
          </cell>
          <cell r="K285">
            <v>11479</v>
          </cell>
          <cell r="M285">
            <v>1</v>
          </cell>
        </row>
        <row r="286">
          <cell r="A286" t="str">
            <v>E1101</v>
          </cell>
          <cell r="B286" t="str">
            <v>Plymouth UA</v>
          </cell>
          <cell r="C286" t="str">
            <v>UA</v>
          </cell>
          <cell r="D286" t="str">
            <v>Billing</v>
          </cell>
          <cell r="E286">
            <v>-33211.475570508002</v>
          </cell>
          <cell r="F286">
            <v>-57509.855960606816</v>
          </cell>
          <cell r="I286">
            <v>182990</v>
          </cell>
          <cell r="J286">
            <v>2257.634</v>
          </cell>
          <cell r="K286">
            <v>16133</v>
          </cell>
          <cell r="M286">
            <v>1</v>
          </cell>
        </row>
        <row r="287">
          <cell r="A287" t="str">
            <v>E1201</v>
          </cell>
          <cell r="B287" t="str">
            <v>Poole UA</v>
          </cell>
          <cell r="C287" t="str">
            <v>UA</v>
          </cell>
          <cell r="D287" t="str">
            <v>Billing</v>
          </cell>
          <cell r="E287">
            <v>-9942.4072472830012</v>
          </cell>
          <cell r="F287">
            <v>-15879.039521442017</v>
          </cell>
          <cell r="I287">
            <v>88736</v>
          </cell>
          <cell r="J287">
            <v>1091.4639999999999</v>
          </cell>
          <cell r="K287">
            <v>7991</v>
          </cell>
          <cell r="M287">
            <v>1</v>
          </cell>
        </row>
        <row r="288">
          <cell r="A288" t="str">
            <v>E1701</v>
          </cell>
          <cell r="B288" t="str">
            <v>Portsmouth UA</v>
          </cell>
          <cell r="C288" t="str">
            <v>UA</v>
          </cell>
          <cell r="D288" t="str">
            <v>Billing</v>
          </cell>
          <cell r="E288">
            <v>-30363.225494037</v>
          </cell>
          <cell r="F288">
            <v>-45685.648799603252</v>
          </cell>
          <cell r="I288">
            <v>133273</v>
          </cell>
          <cell r="J288">
            <v>1727.9960000000001</v>
          </cell>
          <cell r="K288">
            <v>18647</v>
          </cell>
          <cell r="M288">
            <v>1</v>
          </cell>
        </row>
        <row r="289">
          <cell r="A289" t="str">
            <v>E2339</v>
          </cell>
          <cell r="B289" t="str">
            <v xml:space="preserve">Preston </v>
          </cell>
          <cell r="C289" t="str">
            <v>SD</v>
          </cell>
          <cell r="D289" t="str">
            <v>Billing</v>
          </cell>
          <cell r="E289">
            <v>-2527.1312359349999</v>
          </cell>
          <cell r="F289">
            <v>-6391.0581779919867</v>
          </cell>
          <cell r="I289">
            <v>0</v>
          </cell>
          <cell r="J289">
            <v>0</v>
          </cell>
          <cell r="K289" t="str">
            <v/>
          </cell>
        </row>
        <row r="290">
          <cell r="A290" t="str">
            <v>E1236</v>
          </cell>
          <cell r="B290" t="str">
            <v>Purbeck</v>
          </cell>
          <cell r="C290" t="str">
            <v>SD</v>
          </cell>
          <cell r="D290" t="str">
            <v>Billing</v>
          </cell>
          <cell r="E290">
            <v>-418.91124103099997</v>
          </cell>
          <cell r="F290">
            <v>1550.710572451593</v>
          </cell>
          <cell r="I290">
            <v>0</v>
          </cell>
          <cell r="J290">
            <v>0</v>
          </cell>
          <cell r="K290" t="str">
            <v/>
          </cell>
        </row>
        <row r="291">
          <cell r="A291" t="str">
            <v>E0303</v>
          </cell>
          <cell r="B291" t="str">
            <v>Reading UA</v>
          </cell>
          <cell r="C291" t="str">
            <v>UA</v>
          </cell>
          <cell r="D291" t="str">
            <v>Billing</v>
          </cell>
          <cell r="E291">
            <v>-16825.552671073001</v>
          </cell>
          <cell r="F291">
            <v>-31020.239982639847</v>
          </cell>
          <cell r="I291">
            <v>106722</v>
          </cell>
          <cell r="J291">
            <v>1370.135</v>
          </cell>
          <cell r="K291">
            <v>10269</v>
          </cell>
          <cell r="M291">
            <v>1</v>
          </cell>
        </row>
        <row r="292">
          <cell r="A292" t="str">
            <v>E5046</v>
          </cell>
          <cell r="B292" t="str">
            <v>Redbridge</v>
          </cell>
          <cell r="C292" t="str">
            <v>OLB</v>
          </cell>
          <cell r="D292" t="str">
            <v>Billing</v>
          </cell>
          <cell r="E292">
            <v>-33047.937837329999</v>
          </cell>
          <cell r="F292">
            <v>-49584.041376592038</v>
          </cell>
          <cell r="I292">
            <v>274316</v>
          </cell>
          <cell r="J292">
            <v>4316.42</v>
          </cell>
          <cell r="K292">
            <v>14464</v>
          </cell>
          <cell r="M292">
            <v>1</v>
          </cell>
        </row>
        <row r="293">
          <cell r="A293" t="str">
            <v>E0703</v>
          </cell>
          <cell r="B293" t="str">
            <v>Redcar &amp; Cleveland UA</v>
          </cell>
          <cell r="C293" t="str">
            <v>UA</v>
          </cell>
          <cell r="D293" t="str">
            <v>Billing</v>
          </cell>
          <cell r="E293">
            <v>-21550.556575250997</v>
          </cell>
          <cell r="F293">
            <v>-26585.190242565215</v>
          </cell>
          <cell r="I293">
            <v>106799</v>
          </cell>
          <cell r="J293">
            <v>1268.925</v>
          </cell>
          <cell r="K293">
            <v>12126</v>
          </cell>
          <cell r="M293">
            <v>1</v>
          </cell>
        </row>
        <row r="294">
          <cell r="A294" t="str">
            <v>E1835</v>
          </cell>
          <cell r="B294" t="str">
            <v>Redditch BC</v>
          </cell>
          <cell r="C294" t="str">
            <v>SD</v>
          </cell>
          <cell r="D294" t="str">
            <v>Billing</v>
          </cell>
          <cell r="E294">
            <v>-901.08995063300006</v>
          </cell>
          <cell r="F294">
            <v>-1965.6551499962839</v>
          </cell>
          <cell r="I294">
            <v>0</v>
          </cell>
          <cell r="J294">
            <v>0</v>
          </cell>
          <cell r="K294" t="str">
            <v/>
          </cell>
        </row>
        <row r="295">
          <cell r="A295" t="str">
            <v>E3635</v>
          </cell>
          <cell r="B295" t="str">
            <v>Reigate and Banstead</v>
          </cell>
          <cell r="C295" t="str">
            <v>SD</v>
          </cell>
          <cell r="D295" t="str">
            <v>Billing</v>
          </cell>
          <cell r="E295">
            <v>-495.10465097399998</v>
          </cell>
          <cell r="F295">
            <v>-669.9949899812525</v>
          </cell>
          <cell r="I295">
            <v>0</v>
          </cell>
          <cell r="J295">
            <v>0</v>
          </cell>
          <cell r="K295" t="str">
            <v/>
          </cell>
        </row>
        <row r="296">
          <cell r="A296" t="str">
            <v>E2340</v>
          </cell>
          <cell r="B296" t="str">
            <v>Ribble Valley</v>
          </cell>
          <cell r="C296" t="str">
            <v>SD</v>
          </cell>
          <cell r="D296" t="str">
            <v>Billing</v>
          </cell>
          <cell r="E296">
            <v>-623.08749706800006</v>
          </cell>
          <cell r="F296">
            <v>-1623.9227372785106</v>
          </cell>
          <cell r="I296">
            <v>0</v>
          </cell>
          <cell r="J296">
            <v>0</v>
          </cell>
          <cell r="K296" t="str">
            <v/>
          </cell>
        </row>
        <row r="297">
          <cell r="A297" t="str">
            <v>E5047</v>
          </cell>
          <cell r="B297" t="str">
            <v>Richmond upon Thames</v>
          </cell>
          <cell r="C297" t="str">
            <v>OLB</v>
          </cell>
          <cell r="D297" t="str">
            <v>Billing</v>
          </cell>
          <cell r="E297">
            <v>-12333.793662011998</v>
          </cell>
          <cell r="F297">
            <v>-21094.531527765885</v>
          </cell>
          <cell r="I297">
            <v>136041</v>
          </cell>
          <cell r="J297">
            <v>1794.271</v>
          </cell>
          <cell r="K297">
            <v>9762</v>
          </cell>
          <cell r="M297">
            <v>1</v>
          </cell>
        </row>
        <row r="298">
          <cell r="A298" t="str">
            <v>E2734</v>
          </cell>
          <cell r="B298" t="str">
            <v>Richmondshire DC</v>
          </cell>
          <cell r="C298" t="str">
            <v>SD</v>
          </cell>
          <cell r="D298" t="str">
            <v>Billing</v>
          </cell>
          <cell r="E298">
            <v>-610.93234839800004</v>
          </cell>
          <cell r="F298">
            <v>-1293.7215153664515</v>
          </cell>
          <cell r="I298">
            <v>0</v>
          </cell>
          <cell r="J298">
            <v>0</v>
          </cell>
          <cell r="K298" t="str">
            <v/>
          </cell>
        </row>
        <row r="299">
          <cell r="A299" t="str">
            <v>E4205</v>
          </cell>
          <cell r="B299" t="str">
            <v>Rochdale</v>
          </cell>
          <cell r="C299" t="str">
            <v>MD</v>
          </cell>
          <cell r="D299" t="str">
            <v>Billing</v>
          </cell>
          <cell r="E299">
            <v>-39272.577461802997</v>
          </cell>
          <cell r="F299">
            <v>-57795.761629996348</v>
          </cell>
          <cell r="I299">
            <v>183898</v>
          </cell>
          <cell r="J299">
            <v>2918.201</v>
          </cell>
          <cell r="K299">
            <v>17608</v>
          </cell>
          <cell r="M299">
            <v>1</v>
          </cell>
        </row>
        <row r="300">
          <cell r="A300" t="str">
            <v>E1540</v>
          </cell>
          <cell r="B300" t="str">
            <v>Rochford</v>
          </cell>
          <cell r="C300" t="str">
            <v>SD</v>
          </cell>
          <cell r="D300" t="str">
            <v>Billing</v>
          </cell>
          <cell r="E300">
            <v>-583.46610371000008</v>
          </cell>
          <cell r="F300">
            <v>-1281.4984926913189</v>
          </cell>
          <cell r="I300">
            <v>0</v>
          </cell>
          <cell r="J300">
            <v>0</v>
          </cell>
          <cell r="K300" t="str">
            <v/>
          </cell>
        </row>
        <row r="301">
          <cell r="A301" t="str">
            <v>E2341</v>
          </cell>
          <cell r="B301" t="str">
            <v>Rossendale</v>
          </cell>
          <cell r="C301" t="str">
            <v>SD</v>
          </cell>
          <cell r="D301" t="str">
            <v>Billing</v>
          </cell>
          <cell r="E301">
            <v>-1015.6714751119999</v>
          </cell>
          <cell r="F301">
            <v>-2122.0558913802543</v>
          </cell>
          <cell r="I301">
            <v>0</v>
          </cell>
          <cell r="J301">
            <v>0</v>
          </cell>
          <cell r="K301" t="str">
            <v/>
          </cell>
        </row>
        <row r="302">
          <cell r="A302" t="str">
            <v>E1436</v>
          </cell>
          <cell r="B302" t="str">
            <v>Rother</v>
          </cell>
          <cell r="C302" t="str">
            <v>SD</v>
          </cell>
          <cell r="D302" t="str">
            <v>Billing</v>
          </cell>
          <cell r="E302">
            <v>-1073.470547416</v>
          </cell>
          <cell r="F302">
            <v>-2693.0652623536816</v>
          </cell>
          <cell r="I302">
            <v>0</v>
          </cell>
          <cell r="J302">
            <v>0</v>
          </cell>
          <cell r="K302" t="str">
            <v/>
          </cell>
        </row>
        <row r="303">
          <cell r="A303" t="str">
            <v>E4403</v>
          </cell>
          <cell r="B303" t="str">
            <v>Rotherham</v>
          </cell>
          <cell r="C303" t="str">
            <v>MD</v>
          </cell>
          <cell r="D303" t="str">
            <v>Billing</v>
          </cell>
          <cell r="E303">
            <v>-39404.609931713996</v>
          </cell>
          <cell r="F303">
            <v>-60461.549547578172</v>
          </cell>
          <cell r="I303">
            <v>220045</v>
          </cell>
          <cell r="J303">
            <v>2523.357</v>
          </cell>
          <cell r="K303">
            <v>17157</v>
          </cell>
          <cell r="M303">
            <v>1</v>
          </cell>
        </row>
        <row r="304">
          <cell r="A304" t="str">
            <v>E3733</v>
          </cell>
          <cell r="B304" t="str">
            <v>Rugby</v>
          </cell>
          <cell r="C304" t="str">
            <v>SD</v>
          </cell>
          <cell r="D304" t="str">
            <v>Billing</v>
          </cell>
          <cell r="E304">
            <v>-1098.45473019</v>
          </cell>
          <cell r="F304">
            <v>-4284.5493161775303</v>
          </cell>
          <cell r="I304">
            <v>0</v>
          </cell>
          <cell r="J304">
            <v>0</v>
          </cell>
          <cell r="K304" t="str">
            <v/>
          </cell>
        </row>
        <row r="305">
          <cell r="A305" t="str">
            <v>E3636</v>
          </cell>
          <cell r="B305" t="str">
            <v>Runnymede</v>
          </cell>
          <cell r="C305" t="str">
            <v>SD</v>
          </cell>
          <cell r="D305" t="str">
            <v>Billing</v>
          </cell>
          <cell r="E305">
            <v>-746.22846223299996</v>
          </cell>
          <cell r="F305">
            <v>-461.79188681961489</v>
          </cell>
          <cell r="I305">
            <v>0</v>
          </cell>
          <cell r="J305">
            <v>0</v>
          </cell>
          <cell r="K305" t="str">
            <v/>
          </cell>
        </row>
        <row r="306">
          <cell r="A306" t="str">
            <v>E3038</v>
          </cell>
          <cell r="B306" t="str">
            <v>Rushcliffe</v>
          </cell>
          <cell r="C306" t="str">
            <v>SD</v>
          </cell>
          <cell r="D306" t="str">
            <v>Billing</v>
          </cell>
          <cell r="E306">
            <v>-1033.7426431409999</v>
          </cell>
          <cell r="F306">
            <v>-1961.9674347894911</v>
          </cell>
          <cell r="I306">
            <v>0</v>
          </cell>
          <cell r="J306">
            <v>0</v>
          </cell>
          <cell r="K306" t="str">
            <v/>
          </cell>
        </row>
        <row r="307">
          <cell r="A307" t="str">
            <v>E1740</v>
          </cell>
          <cell r="B307" t="str">
            <v>Rushmoor</v>
          </cell>
          <cell r="C307" t="str">
            <v>SD</v>
          </cell>
          <cell r="D307" t="str">
            <v>Billing</v>
          </cell>
          <cell r="E307">
            <v>-1103.8303962699999</v>
          </cell>
          <cell r="F307">
            <v>-2781.0863809479729</v>
          </cell>
          <cell r="I307">
            <v>0</v>
          </cell>
          <cell r="J307">
            <v>0</v>
          </cell>
          <cell r="K307" t="str">
            <v/>
          </cell>
        </row>
        <row r="308">
          <cell r="A308" t="str">
            <v>E2402</v>
          </cell>
          <cell r="B308" t="str">
            <v>Rutland UA</v>
          </cell>
          <cell r="C308" t="str">
            <v>UA</v>
          </cell>
          <cell r="D308" t="str">
            <v>Billing</v>
          </cell>
          <cell r="E308">
            <v>-2391.9190416870001</v>
          </cell>
          <cell r="F308">
            <v>-4701.5308280634881</v>
          </cell>
          <cell r="I308">
            <v>27532</v>
          </cell>
          <cell r="J308">
            <v>177.98099999999999</v>
          </cell>
          <cell r="K308">
            <v>1359</v>
          </cell>
          <cell r="M308">
            <v>1</v>
          </cell>
        </row>
        <row r="309">
          <cell r="A309" t="str">
            <v>E2755</v>
          </cell>
          <cell r="B309" t="str">
            <v>Ryedale DC</v>
          </cell>
          <cell r="C309" t="str">
            <v>SD</v>
          </cell>
          <cell r="D309" t="str">
            <v>Billing</v>
          </cell>
          <cell r="E309">
            <v>-762.91488192400004</v>
          </cell>
          <cell r="F309">
            <v>-2076.9748545443099</v>
          </cell>
          <cell r="I309">
            <v>0</v>
          </cell>
          <cell r="J309">
            <v>0</v>
          </cell>
          <cell r="K309" t="str">
            <v/>
          </cell>
        </row>
        <row r="310">
          <cell r="A310" t="str">
            <v>E4206</v>
          </cell>
          <cell r="B310" t="str">
            <v>Salford</v>
          </cell>
          <cell r="C310" t="str">
            <v>MD</v>
          </cell>
          <cell r="D310" t="str">
            <v>Billing</v>
          </cell>
          <cell r="E310">
            <v>-46755.436936157996</v>
          </cell>
          <cell r="F310">
            <v>-71112.097920380562</v>
          </cell>
          <cell r="I310">
            <v>193120</v>
          </cell>
          <cell r="J310">
            <v>2866.221</v>
          </cell>
          <cell r="K310">
            <v>21846</v>
          </cell>
          <cell r="M310">
            <v>1</v>
          </cell>
        </row>
        <row r="311">
          <cell r="A311" t="str">
            <v>E4604</v>
          </cell>
          <cell r="B311" t="str">
            <v>Sandwell</v>
          </cell>
          <cell r="C311" t="str">
            <v>MD</v>
          </cell>
          <cell r="D311" t="str">
            <v>Billing</v>
          </cell>
          <cell r="E311">
            <v>-67424.828316076004</v>
          </cell>
          <cell r="F311">
            <v>-98533.704787616924</v>
          </cell>
          <cell r="I311">
            <v>289907</v>
          </cell>
          <cell r="J311">
            <v>3699.7289999999998</v>
          </cell>
          <cell r="K311">
            <v>26007</v>
          </cell>
          <cell r="M311">
            <v>1</v>
          </cell>
        </row>
        <row r="312">
          <cell r="A312" t="str">
            <v>E2736</v>
          </cell>
          <cell r="B312" t="str">
            <v>Scarborough</v>
          </cell>
          <cell r="C312" t="str">
            <v>SD</v>
          </cell>
          <cell r="D312" t="str">
            <v>Billing</v>
          </cell>
          <cell r="E312">
            <v>-2128.505371665</v>
          </cell>
          <cell r="F312">
            <v>-5345.1889085442999</v>
          </cell>
          <cell r="I312">
            <v>0</v>
          </cell>
          <cell r="J312">
            <v>0</v>
          </cell>
          <cell r="K312" t="str">
            <v/>
          </cell>
        </row>
        <row r="313">
          <cell r="A313" t="str">
            <v>E3332</v>
          </cell>
          <cell r="B313" t="str">
            <v>Sedgemoor</v>
          </cell>
          <cell r="C313" t="str">
            <v>SD</v>
          </cell>
          <cell r="D313" t="str">
            <v>Billing</v>
          </cell>
          <cell r="E313">
            <v>-1581.0426317480001</v>
          </cell>
          <cell r="F313">
            <v>-5282.8854134968387</v>
          </cell>
          <cell r="I313">
            <v>0</v>
          </cell>
          <cell r="J313">
            <v>0</v>
          </cell>
          <cell r="K313" t="str">
            <v/>
          </cell>
        </row>
        <row r="314">
          <cell r="A314" t="str">
            <v>E4304</v>
          </cell>
          <cell r="B314" t="str">
            <v>Sefton</v>
          </cell>
          <cell r="C314" t="str">
            <v>MD</v>
          </cell>
          <cell r="D314" t="str">
            <v>Billing</v>
          </cell>
          <cell r="E314">
            <v>-38576.743378040999</v>
          </cell>
          <cell r="F314">
            <v>-61218.999765695087</v>
          </cell>
          <cell r="I314">
            <v>193178</v>
          </cell>
          <cell r="J314">
            <v>3036.2260000000001</v>
          </cell>
          <cell r="K314">
            <v>22492</v>
          </cell>
          <cell r="M314">
            <v>1</v>
          </cell>
        </row>
        <row r="315">
          <cell r="A315" t="str">
            <v>E2757</v>
          </cell>
          <cell r="B315" t="str">
            <v>Selby DC</v>
          </cell>
          <cell r="C315" t="str">
            <v>SD</v>
          </cell>
          <cell r="D315" t="str">
            <v>Billing</v>
          </cell>
          <cell r="E315">
            <v>-1121.2975333890001</v>
          </cell>
          <cell r="F315">
            <v>797.20359788788642</v>
          </cell>
          <cell r="I315">
            <v>0</v>
          </cell>
          <cell r="J315">
            <v>0</v>
          </cell>
          <cell r="K315" t="str">
            <v/>
          </cell>
        </row>
        <row r="316">
          <cell r="A316" t="str">
            <v>E2239</v>
          </cell>
          <cell r="B316" t="str">
            <v>Sevenoaks</v>
          </cell>
          <cell r="C316" t="str">
            <v>SD</v>
          </cell>
          <cell r="D316" t="str">
            <v>Billing</v>
          </cell>
          <cell r="E316">
            <v>-632.79128287700007</v>
          </cell>
          <cell r="F316">
            <v>-1271.4739811701688</v>
          </cell>
          <cell r="I316">
            <v>0</v>
          </cell>
          <cell r="J316">
            <v>0</v>
          </cell>
          <cell r="K316" t="str">
            <v/>
          </cell>
        </row>
        <row r="317">
          <cell r="A317" t="str">
            <v>E4404</v>
          </cell>
          <cell r="B317" t="str">
            <v>Sheffield</v>
          </cell>
          <cell r="C317" t="str">
            <v>MD</v>
          </cell>
          <cell r="D317" t="str">
            <v>Billing</v>
          </cell>
          <cell r="E317">
            <v>-90592.46232861701</v>
          </cell>
          <cell r="F317">
            <v>-134567.1152783627</v>
          </cell>
          <cell r="I317">
            <v>386101</v>
          </cell>
          <cell r="J317">
            <v>4625.2839999999997</v>
          </cell>
          <cell r="K317">
            <v>35100</v>
          </cell>
          <cell r="M317">
            <v>1</v>
          </cell>
        </row>
        <row r="318">
          <cell r="A318" t="str">
            <v>E2240</v>
          </cell>
          <cell r="B318" t="str">
            <v>Shepway DC</v>
          </cell>
          <cell r="C318" t="str">
            <v>SD</v>
          </cell>
          <cell r="D318" t="str">
            <v>Billing</v>
          </cell>
          <cell r="E318">
            <v>-1736.22119269</v>
          </cell>
          <cell r="F318">
            <v>-5575.5247620634373</v>
          </cell>
          <cell r="I318">
            <v>0</v>
          </cell>
          <cell r="J318">
            <v>0</v>
          </cell>
          <cell r="K318" t="str">
            <v/>
          </cell>
        </row>
        <row r="319">
          <cell r="A319" t="str">
            <v>E6132</v>
          </cell>
          <cell r="B319" t="str">
            <v>Shropshire Combined Fire and Rescue Authority</v>
          </cell>
          <cell r="C319" t="str">
            <v>CFA</v>
          </cell>
          <cell r="E319">
            <v>-2944.349999815</v>
          </cell>
          <cell r="F319">
            <v>-3587.6046319908419</v>
          </cell>
          <cell r="I319">
            <v>0</v>
          </cell>
          <cell r="J319">
            <v>0</v>
          </cell>
          <cell r="K319" t="str">
            <v/>
          </cell>
        </row>
        <row r="320">
          <cell r="A320" t="str">
            <v>E3202</v>
          </cell>
          <cell r="B320" t="str">
            <v>Shropshire UA</v>
          </cell>
          <cell r="C320" t="str">
            <v>UA</v>
          </cell>
          <cell r="D320" t="str">
            <v>Billing</v>
          </cell>
          <cell r="E320">
            <v>-31565.931388937999</v>
          </cell>
          <cell r="F320">
            <v>-42345.45398467304</v>
          </cell>
          <cell r="I320">
            <v>184571</v>
          </cell>
          <cell r="J320">
            <v>2547.357</v>
          </cell>
          <cell r="K320">
            <v>12628</v>
          </cell>
          <cell r="M320">
            <v>1</v>
          </cell>
        </row>
        <row r="321">
          <cell r="A321" t="str">
            <v>E0304</v>
          </cell>
          <cell r="B321" t="str">
            <v>Slough UA</v>
          </cell>
          <cell r="C321" t="str">
            <v>UA</v>
          </cell>
          <cell r="D321" t="str">
            <v>Billing</v>
          </cell>
          <cell r="E321">
            <v>-18476.595917975999</v>
          </cell>
          <cell r="F321">
            <v>-29558.583928845655</v>
          </cell>
          <cell r="I321">
            <v>147383</v>
          </cell>
          <cell r="J321">
            <v>1369.2339999999999</v>
          </cell>
          <cell r="K321">
            <v>7959</v>
          </cell>
          <cell r="M321">
            <v>1</v>
          </cell>
        </row>
        <row r="322">
          <cell r="A322" t="str">
            <v>E4605</v>
          </cell>
          <cell r="B322" t="str">
            <v>Solihull</v>
          </cell>
          <cell r="C322" t="str">
            <v>MD</v>
          </cell>
          <cell r="D322" t="str">
            <v>Billing</v>
          </cell>
          <cell r="E322">
            <v>-19199.702162679005</v>
          </cell>
          <cell r="F322">
            <v>-30845.933180340573</v>
          </cell>
          <cell r="I322">
            <v>173864</v>
          </cell>
          <cell r="J322">
            <v>2265.9029999999998</v>
          </cell>
          <cell r="K322">
            <v>11508</v>
          </cell>
          <cell r="M322">
            <v>1</v>
          </cell>
        </row>
        <row r="323">
          <cell r="A323" t="str">
            <v>E3320</v>
          </cell>
          <cell r="B323" t="str">
            <v>Somerset CC</v>
          </cell>
          <cell r="C323" t="str">
            <v>COUNTY</v>
          </cell>
          <cell r="E323">
            <v>-42241.058992144004</v>
          </cell>
          <cell r="F323">
            <v>-62889.035378168555</v>
          </cell>
          <cell r="I323">
            <v>342509</v>
          </cell>
          <cell r="J323">
            <v>4097.1379999999999</v>
          </cell>
          <cell r="K323">
            <v>21808</v>
          </cell>
          <cell r="M323">
            <v>1</v>
          </cell>
        </row>
        <row r="324">
          <cell r="A324" t="str">
            <v>E0434</v>
          </cell>
          <cell r="B324" t="str">
            <v>South Buckinghamshire</v>
          </cell>
          <cell r="C324" t="str">
            <v>SD</v>
          </cell>
          <cell r="D324" t="str">
            <v>Billing</v>
          </cell>
          <cell r="E324">
            <v>-435.81344555999999</v>
          </cell>
          <cell r="F324">
            <v>-568.62617968054963</v>
          </cell>
          <cell r="I324">
            <v>0</v>
          </cell>
          <cell r="J324">
            <v>0</v>
          </cell>
          <cell r="K324" t="str">
            <v/>
          </cell>
        </row>
        <row r="325">
          <cell r="A325" t="str">
            <v>E0536</v>
          </cell>
          <cell r="B325" t="str">
            <v>South Cambridgeshire</v>
          </cell>
          <cell r="C325" t="str">
            <v>SD</v>
          </cell>
          <cell r="D325" t="str">
            <v>Billing</v>
          </cell>
          <cell r="E325">
            <v>-925.75385468100001</v>
          </cell>
          <cell r="F325">
            <v>-3808.4603173002229</v>
          </cell>
          <cell r="I325">
            <v>0</v>
          </cell>
          <cell r="J325">
            <v>0</v>
          </cell>
          <cell r="K325" t="str">
            <v/>
          </cell>
        </row>
        <row r="326">
          <cell r="A326" t="str">
            <v>E1039</v>
          </cell>
          <cell r="B326" t="str">
            <v>South Derbyshire</v>
          </cell>
          <cell r="C326" t="str">
            <v>SD</v>
          </cell>
          <cell r="D326" t="str">
            <v>Billing</v>
          </cell>
          <cell r="E326">
            <v>-1199.194207988</v>
          </cell>
          <cell r="F326">
            <v>-3734.8398581582733</v>
          </cell>
          <cell r="I326">
            <v>0</v>
          </cell>
          <cell r="J326">
            <v>0</v>
          </cell>
          <cell r="K326" t="str">
            <v/>
          </cell>
        </row>
        <row r="327">
          <cell r="A327" t="str">
            <v>E6410</v>
          </cell>
          <cell r="B327" t="str">
            <v>South Downs National Park</v>
          </cell>
          <cell r="C327" t="str">
            <v>PARK</v>
          </cell>
          <cell r="F327">
            <v>0</v>
          </cell>
          <cell r="I327">
            <v>0</v>
          </cell>
          <cell r="J327">
            <v>0</v>
          </cell>
          <cell r="K327" t="str">
            <v/>
          </cell>
        </row>
        <row r="328">
          <cell r="A328" t="str">
            <v>E0103</v>
          </cell>
          <cell r="B328" t="str">
            <v>South Gloucestershire UA</v>
          </cell>
          <cell r="C328" t="str">
            <v>UA</v>
          </cell>
          <cell r="D328" t="str">
            <v>Billing</v>
          </cell>
          <cell r="E328">
            <v>-25283.959800736</v>
          </cell>
          <cell r="F328">
            <v>-32117.897016708335</v>
          </cell>
          <cell r="I328">
            <v>187538</v>
          </cell>
          <cell r="J328">
            <v>2447</v>
          </cell>
          <cell r="K328">
            <v>9870</v>
          </cell>
          <cell r="M328">
            <v>1</v>
          </cell>
        </row>
        <row r="329">
          <cell r="A329" t="str">
            <v>E1136</v>
          </cell>
          <cell r="B329" t="str">
            <v>South Hams</v>
          </cell>
          <cell r="C329" t="str">
            <v>SD</v>
          </cell>
          <cell r="D329" t="str">
            <v>Billing</v>
          </cell>
          <cell r="E329">
            <v>-749.45187869799997</v>
          </cell>
          <cell r="F329">
            <v>-1618.2868463330351</v>
          </cell>
          <cell r="I329">
            <v>0</v>
          </cell>
          <cell r="J329">
            <v>0</v>
          </cell>
          <cell r="K329" t="str">
            <v/>
          </cell>
        </row>
        <row r="330">
          <cell r="A330" t="str">
            <v>E2535</v>
          </cell>
          <cell r="B330" t="str">
            <v>South Holland</v>
          </cell>
          <cell r="C330" t="str">
            <v>SD</v>
          </cell>
          <cell r="D330" t="str">
            <v>Billing</v>
          </cell>
          <cell r="E330">
            <v>-1665.5577582090002</v>
          </cell>
          <cell r="F330">
            <v>-2555.2904871253572</v>
          </cell>
          <cell r="I330">
            <v>0</v>
          </cell>
          <cell r="J330">
            <v>0</v>
          </cell>
          <cell r="K330" t="str">
            <v/>
          </cell>
        </row>
        <row r="331">
          <cell r="A331" t="str">
            <v>E2536</v>
          </cell>
          <cell r="B331" t="str">
            <v>South Kesteven</v>
          </cell>
          <cell r="C331" t="str">
            <v>SD</v>
          </cell>
          <cell r="D331" t="str">
            <v>Billing</v>
          </cell>
          <cell r="E331">
            <v>-1699.697494112</v>
          </cell>
          <cell r="F331">
            <v>-3583.880133122163</v>
          </cell>
          <cell r="I331">
            <v>0</v>
          </cell>
          <cell r="J331">
            <v>0</v>
          </cell>
          <cell r="K331" t="str">
            <v/>
          </cell>
        </row>
        <row r="332">
          <cell r="A332" t="str">
            <v>E0936</v>
          </cell>
          <cell r="B332" t="str">
            <v>South Lakeland</v>
          </cell>
          <cell r="C332" t="str">
            <v>SD</v>
          </cell>
          <cell r="D332" t="str">
            <v>Billing</v>
          </cell>
          <cell r="E332">
            <v>-933.99565310600008</v>
          </cell>
          <cell r="F332">
            <v>-3013.8064843695406</v>
          </cell>
          <cell r="I332">
            <v>0</v>
          </cell>
          <cell r="J332">
            <v>0</v>
          </cell>
          <cell r="K332" t="str">
            <v/>
          </cell>
        </row>
        <row r="333">
          <cell r="A333" t="str">
            <v>E2637</v>
          </cell>
          <cell r="B333" t="str">
            <v>South Norfolk</v>
          </cell>
          <cell r="C333" t="str">
            <v>SD</v>
          </cell>
          <cell r="D333" t="str">
            <v>Billing</v>
          </cell>
          <cell r="E333">
            <v>-1502.0464274650001</v>
          </cell>
          <cell r="F333">
            <v>-4171.2025365635627</v>
          </cell>
          <cell r="I333">
            <v>0</v>
          </cell>
          <cell r="J333">
            <v>0</v>
          </cell>
          <cell r="K333" t="str">
            <v/>
          </cell>
        </row>
        <row r="334">
          <cell r="A334" t="str">
            <v>E2836</v>
          </cell>
          <cell r="B334" t="str">
            <v>South Northamptonshire</v>
          </cell>
          <cell r="C334" t="str">
            <v>SD</v>
          </cell>
          <cell r="D334" t="str">
            <v>Billing</v>
          </cell>
          <cell r="E334">
            <v>-811.66743204299996</v>
          </cell>
          <cell r="F334">
            <v>-2437.7842339643748</v>
          </cell>
          <cell r="I334">
            <v>0</v>
          </cell>
          <cell r="J334">
            <v>0</v>
          </cell>
          <cell r="K334" t="str">
            <v/>
          </cell>
        </row>
        <row r="335">
          <cell r="A335" t="str">
            <v>E3133</v>
          </cell>
          <cell r="B335" t="str">
            <v>South Oxfordshire</v>
          </cell>
          <cell r="C335" t="str">
            <v>SD</v>
          </cell>
          <cell r="D335" t="str">
            <v>Billing</v>
          </cell>
          <cell r="E335">
            <v>-1194.8647260990001</v>
          </cell>
          <cell r="F335">
            <v>-1447.2325524307896</v>
          </cell>
          <cell r="I335">
            <v>0</v>
          </cell>
          <cell r="J335">
            <v>0</v>
          </cell>
          <cell r="K335" t="str">
            <v/>
          </cell>
        </row>
        <row r="336">
          <cell r="A336" t="str">
            <v>E2342</v>
          </cell>
          <cell r="B336" t="str">
            <v>South Ribble</v>
          </cell>
          <cell r="C336" t="str">
            <v>SD</v>
          </cell>
          <cell r="D336" t="str">
            <v>Billing</v>
          </cell>
          <cell r="E336">
            <v>-1006.651293438</v>
          </cell>
          <cell r="F336">
            <v>-4437.0079110748029</v>
          </cell>
          <cell r="I336">
            <v>0</v>
          </cell>
          <cell r="J336">
            <v>0</v>
          </cell>
          <cell r="K336" t="str">
            <v/>
          </cell>
        </row>
        <row r="337">
          <cell r="A337" t="str">
            <v>E3334</v>
          </cell>
          <cell r="B337" t="str">
            <v>South Somerset</v>
          </cell>
          <cell r="C337" t="str">
            <v>SD</v>
          </cell>
          <cell r="D337" t="str">
            <v>Billing</v>
          </cell>
          <cell r="E337">
            <v>-1675.549558789</v>
          </cell>
          <cell r="F337">
            <v>-840.64783803460409</v>
          </cell>
          <cell r="I337">
            <v>0</v>
          </cell>
          <cell r="J337">
            <v>0</v>
          </cell>
          <cell r="K337" t="str">
            <v/>
          </cell>
        </row>
        <row r="338">
          <cell r="A338" t="str">
            <v>E3435</v>
          </cell>
          <cell r="B338" t="str">
            <v>South Staffordshire</v>
          </cell>
          <cell r="C338" t="str">
            <v>SD</v>
          </cell>
          <cell r="D338" t="str">
            <v>Billing</v>
          </cell>
          <cell r="E338">
            <v>-1143.5124128759999</v>
          </cell>
          <cell r="F338">
            <v>-2174.0847492092375</v>
          </cell>
          <cell r="I338">
            <v>0</v>
          </cell>
          <cell r="J338">
            <v>0</v>
          </cell>
          <cell r="K338" t="str">
            <v/>
          </cell>
        </row>
        <row r="339">
          <cell r="A339" t="str">
            <v>E4504</v>
          </cell>
          <cell r="B339" t="str">
            <v>South Tyneside</v>
          </cell>
          <cell r="C339" t="str">
            <v>MD</v>
          </cell>
          <cell r="D339" t="str">
            <v>Billing</v>
          </cell>
          <cell r="E339">
            <v>-31980.637744235002</v>
          </cell>
          <cell r="F339">
            <v>-46802.388515124963</v>
          </cell>
          <cell r="I339">
            <v>110729</v>
          </cell>
          <cell r="J339">
            <v>1750.268</v>
          </cell>
          <cell r="K339">
            <v>14481</v>
          </cell>
          <cell r="M339">
            <v>1</v>
          </cell>
        </row>
        <row r="340">
          <cell r="A340" t="str">
            <v>E6144</v>
          </cell>
          <cell r="B340" t="str">
            <v>South Yorkshire Fire and Rescue Authority</v>
          </cell>
          <cell r="C340" t="str">
            <v>FIRE</v>
          </cell>
          <cell r="E340">
            <v>-12766.507600100998</v>
          </cell>
          <cell r="F340">
            <v>-14719.807130818946</v>
          </cell>
          <cell r="I340">
            <v>0</v>
          </cell>
          <cell r="J340">
            <v>0</v>
          </cell>
          <cell r="K340" t="str">
            <v/>
          </cell>
        </row>
        <row r="341">
          <cell r="A341" t="str">
            <v>E7044</v>
          </cell>
          <cell r="B341" t="str">
            <v>South Yorkshire Police and Crime Commissioner and Chief Constable</v>
          </cell>
          <cell r="C341" t="str">
            <v>POL</v>
          </cell>
          <cell r="F341">
            <v>0</v>
          </cell>
          <cell r="G341">
            <v>-188922.14600000001</v>
          </cell>
          <cell r="I341">
            <v>0</v>
          </cell>
          <cell r="J341">
            <v>0</v>
          </cell>
          <cell r="K341" t="str">
            <v/>
          </cell>
        </row>
        <row r="342">
          <cell r="A342" t="str">
            <v>E1702</v>
          </cell>
          <cell r="B342" t="str">
            <v>Southampton UA</v>
          </cell>
          <cell r="C342" t="str">
            <v>UA</v>
          </cell>
          <cell r="D342" t="str">
            <v>Billing</v>
          </cell>
          <cell r="E342">
            <v>-32538.934737850999</v>
          </cell>
          <cell r="F342">
            <v>-53737.847941497537</v>
          </cell>
          <cell r="I342">
            <v>167594</v>
          </cell>
          <cell r="J342">
            <v>2201.0650000000001</v>
          </cell>
          <cell r="K342">
            <v>17782</v>
          </cell>
          <cell r="M342">
            <v>1</v>
          </cell>
        </row>
        <row r="343">
          <cell r="A343" t="str">
            <v>E1501</v>
          </cell>
          <cell r="B343" t="str">
            <v>Southend-on-Sea UA</v>
          </cell>
          <cell r="C343" t="str">
            <v>UA</v>
          </cell>
          <cell r="D343" t="str">
            <v>Billing</v>
          </cell>
          <cell r="E343">
            <v>-21337.974987927999</v>
          </cell>
          <cell r="F343">
            <v>-34698.32268489078</v>
          </cell>
          <cell r="I343">
            <v>136016</v>
          </cell>
          <cell r="J343">
            <v>1618.63</v>
          </cell>
          <cell r="K343">
            <v>9957</v>
          </cell>
          <cell r="M343">
            <v>1</v>
          </cell>
        </row>
        <row r="344">
          <cell r="A344" t="str">
            <v>E5019</v>
          </cell>
          <cell r="B344" t="str">
            <v>Southwark</v>
          </cell>
          <cell r="C344" t="str">
            <v>ILB</v>
          </cell>
          <cell r="D344" t="str">
            <v>Billing</v>
          </cell>
          <cell r="E344">
            <v>-73479.778812674005</v>
          </cell>
          <cell r="F344">
            <v>-112595.90978039455</v>
          </cell>
          <cell r="I344">
            <v>296234</v>
          </cell>
          <cell r="J344">
            <v>2608.0250000000001</v>
          </cell>
          <cell r="K344">
            <v>28907</v>
          </cell>
          <cell r="M344">
            <v>1</v>
          </cell>
        </row>
        <row r="345">
          <cell r="A345" t="str">
            <v>E3637</v>
          </cell>
          <cell r="B345" t="str">
            <v>Spelthorne</v>
          </cell>
          <cell r="C345" t="str">
            <v>SD</v>
          </cell>
          <cell r="D345" t="str">
            <v>Billing</v>
          </cell>
          <cell r="E345">
            <v>-580.24775055200007</v>
          </cell>
          <cell r="F345">
            <v>-789.19139636482248</v>
          </cell>
          <cell r="I345">
            <v>0</v>
          </cell>
          <cell r="J345">
            <v>0</v>
          </cell>
          <cell r="K345" t="str">
            <v/>
          </cell>
        </row>
        <row r="346">
          <cell r="A346" t="str">
            <v>E1936</v>
          </cell>
          <cell r="B346" t="str">
            <v>St Albans</v>
          </cell>
          <cell r="C346" t="str">
            <v>SD</v>
          </cell>
          <cell r="D346" t="str">
            <v>Billing</v>
          </cell>
          <cell r="E346">
            <v>-998.36975539700006</v>
          </cell>
          <cell r="F346">
            <v>-704.13778445944786</v>
          </cell>
          <cell r="I346">
            <v>0</v>
          </cell>
          <cell r="J346">
            <v>0</v>
          </cell>
          <cell r="K346" t="str">
            <v/>
          </cell>
        </row>
        <row r="347">
          <cell r="A347" t="str">
            <v>E3535</v>
          </cell>
          <cell r="B347" t="str">
            <v>St Edmundsbury</v>
          </cell>
          <cell r="C347" t="str">
            <v>SD</v>
          </cell>
          <cell r="D347" t="str">
            <v>Billing</v>
          </cell>
          <cell r="E347">
            <v>-1140.7434197780001</v>
          </cell>
          <cell r="F347">
            <v>-2999.5933930162055</v>
          </cell>
          <cell r="I347">
            <v>0</v>
          </cell>
          <cell r="J347">
            <v>0</v>
          </cell>
          <cell r="K347" t="str">
            <v/>
          </cell>
        </row>
        <row r="348">
          <cell r="A348" t="str">
            <v>E4303</v>
          </cell>
          <cell r="B348" t="str">
            <v>St Helens MBC</v>
          </cell>
          <cell r="C348" t="str">
            <v>MD</v>
          </cell>
          <cell r="D348" t="str">
            <v>Billing</v>
          </cell>
          <cell r="E348">
            <v>-28057.49915571</v>
          </cell>
          <cell r="F348">
            <v>-43980.889504067774</v>
          </cell>
          <cell r="I348">
            <v>128639.00000000001</v>
          </cell>
          <cell r="J348">
            <v>2219.0160000000001</v>
          </cell>
          <cell r="K348">
            <v>15008</v>
          </cell>
          <cell r="M348">
            <v>1</v>
          </cell>
        </row>
        <row r="349">
          <cell r="A349" t="str">
            <v>E3436</v>
          </cell>
          <cell r="B349" t="str">
            <v>Stafford BC</v>
          </cell>
          <cell r="C349" t="str">
            <v>SD</v>
          </cell>
          <cell r="D349" t="str">
            <v>Billing</v>
          </cell>
          <cell r="E349">
            <v>-1288.4093631999999</v>
          </cell>
          <cell r="F349">
            <v>-2567.5650770093412</v>
          </cell>
          <cell r="I349">
            <v>0</v>
          </cell>
          <cell r="J349">
            <v>0</v>
          </cell>
          <cell r="K349" t="str">
            <v/>
          </cell>
        </row>
        <row r="350">
          <cell r="A350" t="str">
            <v>E3421</v>
          </cell>
          <cell r="B350" t="str">
            <v>Staffordshire CC</v>
          </cell>
          <cell r="C350" t="str">
            <v>COUNTY</v>
          </cell>
          <cell r="E350">
            <v>-64266.804040891999</v>
          </cell>
          <cell r="F350">
            <v>-94128.392361057733</v>
          </cell>
          <cell r="I350">
            <v>551686</v>
          </cell>
          <cell r="J350">
            <v>8619.3189999999995</v>
          </cell>
          <cell r="K350">
            <v>40191</v>
          </cell>
          <cell r="M350">
            <v>1</v>
          </cell>
        </row>
        <row r="351">
          <cell r="A351" t="str">
            <v>E6134</v>
          </cell>
          <cell r="B351" t="str">
            <v>Staffordshire Combined Fire and Rescue Authority</v>
          </cell>
          <cell r="C351" t="str">
            <v>CFA</v>
          </cell>
          <cell r="E351">
            <v>-8042.6510731949993</v>
          </cell>
          <cell r="F351">
            <v>-9023.9815942623318</v>
          </cell>
          <cell r="I351">
            <v>0</v>
          </cell>
          <cell r="J351">
            <v>0</v>
          </cell>
          <cell r="K351" t="str">
            <v/>
          </cell>
        </row>
        <row r="352">
          <cell r="A352" t="str">
            <v>E3437</v>
          </cell>
          <cell r="B352" t="str">
            <v>Staffordshire Moorlands</v>
          </cell>
          <cell r="C352" t="str">
            <v>SD</v>
          </cell>
          <cell r="D352" t="str">
            <v>Billing</v>
          </cell>
          <cell r="E352">
            <v>-1246.2905062980001</v>
          </cell>
          <cell r="F352">
            <v>-2904.2962506362792</v>
          </cell>
          <cell r="I352">
            <v>0</v>
          </cell>
          <cell r="J352">
            <v>0</v>
          </cell>
          <cell r="K352" t="str">
            <v/>
          </cell>
        </row>
        <row r="353">
          <cell r="A353" t="str">
            <v>E7034</v>
          </cell>
          <cell r="B353" t="str">
            <v>Staffordshire Police and Crime Commissioner and Chief Constable</v>
          </cell>
          <cell r="C353" t="str">
            <v>POL</v>
          </cell>
          <cell r="F353">
            <v>0</v>
          </cell>
          <cell r="G353">
            <v>-118388.508</v>
          </cell>
          <cell r="I353">
            <v>0</v>
          </cell>
          <cell r="J353">
            <v>0</v>
          </cell>
          <cell r="K353" t="str">
            <v/>
          </cell>
        </row>
        <row r="354">
          <cell r="A354" t="str">
            <v>E1937</v>
          </cell>
          <cell r="B354" t="str">
            <v>Stevenage</v>
          </cell>
          <cell r="C354" t="str">
            <v>SD</v>
          </cell>
          <cell r="D354" t="str">
            <v>Billing</v>
          </cell>
          <cell r="E354">
            <v>-1235.8359841509998</v>
          </cell>
          <cell r="F354">
            <v>-1439.963518515241</v>
          </cell>
          <cell r="I354">
            <v>0</v>
          </cell>
          <cell r="J354">
            <v>0</v>
          </cell>
          <cell r="K354" t="str">
            <v/>
          </cell>
        </row>
        <row r="355">
          <cell r="A355" t="str">
            <v>E4207</v>
          </cell>
          <cell r="B355" t="str">
            <v>Stockport MBC</v>
          </cell>
          <cell r="C355" t="str">
            <v>MD</v>
          </cell>
          <cell r="D355" t="str">
            <v>Billing</v>
          </cell>
          <cell r="E355">
            <v>-28289.482959901001</v>
          </cell>
          <cell r="F355">
            <v>-46550.258157068711</v>
          </cell>
          <cell r="I355">
            <v>198891</v>
          </cell>
          <cell r="J355">
            <v>3356.8310000000001</v>
          </cell>
          <cell r="K355">
            <v>16487</v>
          </cell>
          <cell r="M355">
            <v>1</v>
          </cell>
        </row>
        <row r="356">
          <cell r="A356" t="str">
            <v>E0704</v>
          </cell>
          <cell r="B356" t="str">
            <v>Stockton on Tees UA</v>
          </cell>
          <cell r="C356" t="str">
            <v>UA</v>
          </cell>
          <cell r="D356" t="str">
            <v>Billing</v>
          </cell>
          <cell r="E356">
            <v>-21959.902066307</v>
          </cell>
          <cell r="F356">
            <v>-34875.530319797414</v>
          </cell>
          <cell r="I356">
            <v>142070</v>
          </cell>
          <cell r="J356">
            <v>1865.47</v>
          </cell>
          <cell r="K356">
            <v>14639</v>
          </cell>
          <cell r="M356">
            <v>1</v>
          </cell>
        </row>
        <row r="357">
          <cell r="A357" t="str">
            <v>E3401</v>
          </cell>
          <cell r="B357" t="str">
            <v>Stoke-on-Trent UA</v>
          </cell>
          <cell r="C357" t="str">
            <v>UA</v>
          </cell>
          <cell r="D357" t="str">
            <v>Billing</v>
          </cell>
          <cell r="E357">
            <v>-48544.935325113998</v>
          </cell>
          <cell r="F357">
            <v>-71282.827329127293</v>
          </cell>
          <cell r="I357">
            <v>199152</v>
          </cell>
          <cell r="J357">
            <v>2138.5329999999999</v>
          </cell>
          <cell r="K357">
            <v>23771</v>
          </cell>
          <cell r="M357">
            <v>1</v>
          </cell>
        </row>
        <row r="358">
          <cell r="A358" t="str">
            <v>E3734</v>
          </cell>
          <cell r="B358" t="str">
            <v>Stratford-on-Avon</v>
          </cell>
          <cell r="C358" t="str">
            <v>SD</v>
          </cell>
          <cell r="D358" t="str">
            <v>Billing</v>
          </cell>
          <cell r="E358">
            <v>-1117.3336217000001</v>
          </cell>
          <cell r="F358">
            <v>-3401.6171264892314</v>
          </cell>
          <cell r="I358">
            <v>0</v>
          </cell>
          <cell r="J358">
            <v>0</v>
          </cell>
          <cell r="K358" t="str">
            <v/>
          </cell>
        </row>
        <row r="359">
          <cell r="A359" t="str">
            <v>E1635</v>
          </cell>
          <cell r="B359" t="str">
            <v>Stroud</v>
          </cell>
          <cell r="C359" t="str">
            <v>SD</v>
          </cell>
          <cell r="D359" t="str">
            <v>Billing</v>
          </cell>
          <cell r="E359">
            <v>-1053.2850199670002</v>
          </cell>
          <cell r="F359">
            <v>-3407.1625408995228</v>
          </cell>
          <cell r="I359">
            <v>0</v>
          </cell>
          <cell r="J359">
            <v>0</v>
          </cell>
          <cell r="K359" t="str">
            <v/>
          </cell>
        </row>
        <row r="360">
          <cell r="A360" t="str">
            <v>E3520</v>
          </cell>
          <cell r="B360" t="str">
            <v>Suffolk CC</v>
          </cell>
          <cell r="C360" t="str">
            <v>COUNTY</v>
          </cell>
          <cell r="E360">
            <v>-68230.297971726992</v>
          </cell>
          <cell r="F360">
            <v>-98919.264838598858</v>
          </cell>
          <cell r="I360">
            <v>470334</v>
          </cell>
          <cell r="J360">
            <v>5881.38</v>
          </cell>
          <cell r="K360">
            <v>31571</v>
          </cell>
          <cell r="M360">
            <v>1</v>
          </cell>
        </row>
        <row r="361">
          <cell r="A361" t="str">
            <v>E3536</v>
          </cell>
          <cell r="B361" t="str">
            <v>Suffolk Coastal</v>
          </cell>
          <cell r="C361" t="str">
            <v>SD</v>
          </cell>
          <cell r="D361" t="str">
            <v>Billing</v>
          </cell>
          <cell r="E361">
            <v>-1304.0781424639999</v>
          </cell>
          <cell r="F361">
            <v>-14187.895319037676</v>
          </cell>
          <cell r="I361">
            <v>0</v>
          </cell>
          <cell r="J361">
            <v>0</v>
          </cell>
          <cell r="K361" t="str">
            <v/>
          </cell>
        </row>
        <row r="362">
          <cell r="A362" t="str">
            <v>E7035</v>
          </cell>
          <cell r="B362" t="str">
            <v>Suffolk Police and Crime Commissioner and Chief Constable</v>
          </cell>
          <cell r="C362" t="str">
            <v>POL</v>
          </cell>
          <cell r="F362">
            <v>0</v>
          </cell>
          <cell r="G362">
            <v>-70376.466</v>
          </cell>
          <cell r="I362">
            <v>0</v>
          </cell>
          <cell r="J362">
            <v>0</v>
          </cell>
          <cell r="K362" t="str">
            <v/>
          </cell>
        </row>
        <row r="363">
          <cell r="A363" t="str">
            <v>E4505</v>
          </cell>
          <cell r="B363" t="str">
            <v>Sunderland</v>
          </cell>
          <cell r="C363" t="str">
            <v>MD</v>
          </cell>
          <cell r="D363" t="str">
            <v>Billing</v>
          </cell>
          <cell r="E363">
            <v>-57230.930348793998</v>
          </cell>
          <cell r="F363">
            <v>-82163.691540364627</v>
          </cell>
          <cell r="I363">
            <v>193197</v>
          </cell>
          <cell r="J363">
            <v>2303.3220000000001</v>
          </cell>
          <cell r="K363">
            <v>24610</v>
          </cell>
          <cell r="M363">
            <v>1</v>
          </cell>
        </row>
        <row r="364">
          <cell r="A364" t="str">
            <v>E3620</v>
          </cell>
          <cell r="B364" t="str">
            <v>Surrey CC</v>
          </cell>
          <cell r="C364" t="str">
            <v>COUNTY</v>
          </cell>
          <cell r="E364">
            <v>-67078.24819398699</v>
          </cell>
          <cell r="F364">
            <v>-107442.44187841011</v>
          </cell>
          <cell r="I364">
            <v>758100</v>
          </cell>
          <cell r="J364">
            <v>9980.3130000000001</v>
          </cell>
          <cell r="K364">
            <v>38452</v>
          </cell>
          <cell r="M364">
            <v>1</v>
          </cell>
        </row>
        <row r="365">
          <cell r="A365" t="str">
            <v>E3638</v>
          </cell>
          <cell r="B365" t="str">
            <v>Surrey Heath</v>
          </cell>
          <cell r="C365" t="str">
            <v>SD</v>
          </cell>
          <cell r="D365" t="str">
            <v>Billing</v>
          </cell>
          <cell r="E365">
            <v>-356.816506559</v>
          </cell>
          <cell r="F365">
            <v>-1441.8153433292675</v>
          </cell>
          <cell r="I365">
            <v>0</v>
          </cell>
          <cell r="J365">
            <v>0</v>
          </cell>
          <cell r="K365" t="str">
            <v/>
          </cell>
        </row>
        <row r="366">
          <cell r="A366" t="str">
            <v>E7036</v>
          </cell>
          <cell r="B366" t="str">
            <v>Surrey Police and Crime Commissioner and Chief Constable</v>
          </cell>
          <cell r="C366" t="str">
            <v>POL</v>
          </cell>
          <cell r="F366">
            <v>0</v>
          </cell>
          <cell r="G366">
            <v>-100602.448</v>
          </cell>
          <cell r="I366">
            <v>0</v>
          </cell>
          <cell r="J366">
            <v>0</v>
          </cell>
          <cell r="K366" t="str">
            <v/>
          </cell>
        </row>
        <row r="367">
          <cell r="A367" t="str">
            <v>E7053</v>
          </cell>
          <cell r="B367" t="str">
            <v>Sussex Police and Crime Commissioner and Chief Constable</v>
          </cell>
          <cell r="C367" t="str">
            <v>POL</v>
          </cell>
          <cell r="F367">
            <v>0</v>
          </cell>
          <cell r="G367">
            <v>-164921.834</v>
          </cell>
          <cell r="I367">
            <v>0</v>
          </cell>
          <cell r="J367">
            <v>0</v>
          </cell>
          <cell r="K367" t="str">
            <v/>
          </cell>
        </row>
        <row r="368">
          <cell r="A368" t="str">
            <v>E5048</v>
          </cell>
          <cell r="B368" t="str">
            <v>Sutton</v>
          </cell>
          <cell r="C368" t="str">
            <v>OLB</v>
          </cell>
          <cell r="D368" t="str">
            <v>Billing</v>
          </cell>
          <cell r="E368">
            <v>-24750.720197902003</v>
          </cell>
          <cell r="F368">
            <v>-34438.869068546977</v>
          </cell>
          <cell r="I368">
            <v>177441</v>
          </cell>
          <cell r="J368">
            <v>1986.741</v>
          </cell>
          <cell r="K368">
            <v>10328</v>
          </cell>
          <cell r="M368">
            <v>1</v>
          </cell>
        </row>
        <row r="369">
          <cell r="A369" t="str">
            <v>E2241</v>
          </cell>
          <cell r="B369" t="str">
            <v>Swale</v>
          </cell>
          <cell r="C369" t="str">
            <v>SD</v>
          </cell>
          <cell r="D369" t="str">
            <v>Billing</v>
          </cell>
          <cell r="E369">
            <v>-2085.9506428609998</v>
          </cell>
          <cell r="F369">
            <v>-5533.0237377867761</v>
          </cell>
          <cell r="I369">
            <v>0</v>
          </cell>
          <cell r="J369">
            <v>0</v>
          </cell>
          <cell r="K369" t="str">
            <v/>
          </cell>
        </row>
        <row r="370">
          <cell r="A370" t="str">
            <v>E3901</v>
          </cell>
          <cell r="B370" t="str">
            <v>Swindon UA</v>
          </cell>
          <cell r="C370" t="str">
            <v>UA</v>
          </cell>
          <cell r="D370" t="str">
            <v>Billing</v>
          </cell>
          <cell r="E370">
            <v>-20823.024517092002</v>
          </cell>
          <cell r="F370">
            <v>-30587.709079613014</v>
          </cell>
          <cell r="I370">
            <v>159731</v>
          </cell>
          <cell r="J370">
            <v>1643.934</v>
          </cell>
          <cell r="K370">
            <v>10635</v>
          </cell>
          <cell r="M370">
            <v>1</v>
          </cell>
        </row>
        <row r="371">
          <cell r="A371" t="str">
            <v>E4208</v>
          </cell>
          <cell r="B371" t="str">
            <v>Tameside</v>
          </cell>
          <cell r="C371" t="str">
            <v>MD</v>
          </cell>
          <cell r="D371" t="str">
            <v>Billing</v>
          </cell>
          <cell r="E371">
            <v>-34492.916026683008</v>
          </cell>
          <cell r="F371">
            <v>-55555.258677431906</v>
          </cell>
          <cell r="I371">
            <v>178066</v>
          </cell>
          <cell r="J371">
            <v>2608.491</v>
          </cell>
          <cell r="K371">
            <v>15699</v>
          </cell>
          <cell r="M371">
            <v>1</v>
          </cell>
        </row>
        <row r="372">
          <cell r="A372" t="str">
            <v>E3439</v>
          </cell>
          <cell r="B372" t="str">
            <v>Tamworth</v>
          </cell>
          <cell r="C372" t="str">
            <v>SD</v>
          </cell>
          <cell r="D372" t="str">
            <v>Billing</v>
          </cell>
          <cell r="E372">
            <v>-1209.6032946099999</v>
          </cell>
          <cell r="F372">
            <v>-2369.8232203612565</v>
          </cell>
          <cell r="I372">
            <v>0</v>
          </cell>
          <cell r="J372">
            <v>0</v>
          </cell>
          <cell r="K372" t="str">
            <v/>
          </cell>
        </row>
        <row r="373">
          <cell r="A373" t="str">
            <v>E3639</v>
          </cell>
          <cell r="B373" t="str">
            <v>Tandridge</v>
          </cell>
          <cell r="C373" t="str">
            <v>SD</v>
          </cell>
          <cell r="D373" t="str">
            <v>Billing</v>
          </cell>
          <cell r="E373">
            <v>-528.75613493899994</v>
          </cell>
          <cell r="F373">
            <v>-1495.6703141244452</v>
          </cell>
          <cell r="I373">
            <v>0</v>
          </cell>
          <cell r="J373">
            <v>0</v>
          </cell>
          <cell r="K373" t="str">
            <v/>
          </cell>
        </row>
        <row r="374">
          <cell r="A374" t="str">
            <v>E3333</v>
          </cell>
          <cell r="B374" t="str">
            <v>Taunton Deane</v>
          </cell>
          <cell r="C374" t="str">
            <v>SD</v>
          </cell>
          <cell r="D374" t="str">
            <v>Billing</v>
          </cell>
          <cell r="E374">
            <v>-1235.13671034</v>
          </cell>
          <cell r="F374">
            <v>-2844.5875742389931</v>
          </cell>
          <cell r="I374">
            <v>0</v>
          </cell>
          <cell r="J374">
            <v>0</v>
          </cell>
          <cell r="K374" t="str">
            <v/>
          </cell>
        </row>
        <row r="375">
          <cell r="A375" t="str">
            <v>E1137</v>
          </cell>
          <cell r="B375" t="str">
            <v>Teignbridge</v>
          </cell>
          <cell r="C375" t="str">
            <v>SD</v>
          </cell>
          <cell r="D375" t="str">
            <v>Billing</v>
          </cell>
          <cell r="E375">
            <v>-1601.4057353840001</v>
          </cell>
          <cell r="F375">
            <v>-4359.6773183024115</v>
          </cell>
          <cell r="I375">
            <v>0</v>
          </cell>
          <cell r="J375">
            <v>0</v>
          </cell>
          <cell r="K375" t="str">
            <v/>
          </cell>
        </row>
        <row r="376">
          <cell r="A376" t="str">
            <v>E3201</v>
          </cell>
          <cell r="B376" t="str">
            <v>Telford &amp; the Wrekin UA</v>
          </cell>
          <cell r="C376" t="str">
            <v>UA</v>
          </cell>
          <cell r="D376" t="str">
            <v>Billing</v>
          </cell>
          <cell r="E376">
            <v>-24899.499394612001</v>
          </cell>
          <cell r="F376">
            <v>-38443.90345257517</v>
          </cell>
          <cell r="I376">
            <v>132349</v>
          </cell>
          <cell r="J376">
            <v>2077.9319999999998</v>
          </cell>
          <cell r="K376">
            <v>12984</v>
          </cell>
          <cell r="M376">
            <v>1</v>
          </cell>
        </row>
        <row r="377">
          <cell r="A377" t="str">
            <v>E1542</v>
          </cell>
          <cell r="B377" t="str">
            <v>Tendring DC</v>
          </cell>
          <cell r="C377" t="str">
            <v>SD</v>
          </cell>
          <cell r="D377" t="str">
            <v>Billing</v>
          </cell>
          <cell r="E377">
            <v>-2563.8416146079999</v>
          </cell>
          <cell r="F377">
            <v>-5651.8570927245855</v>
          </cell>
          <cell r="I377">
            <v>0</v>
          </cell>
          <cell r="J377">
            <v>0</v>
          </cell>
          <cell r="K377" t="str">
            <v/>
          </cell>
        </row>
        <row r="378">
          <cell r="A378" t="str">
            <v>E1742</v>
          </cell>
          <cell r="B378" t="str">
            <v>Test Valley</v>
          </cell>
          <cell r="C378" t="str">
            <v>SD</v>
          </cell>
          <cell r="D378" t="str">
            <v>Billing</v>
          </cell>
          <cell r="E378">
            <v>-1012.196434954</v>
          </cell>
          <cell r="F378">
            <v>-4309.0232635968823</v>
          </cell>
          <cell r="I378">
            <v>0</v>
          </cell>
          <cell r="J378">
            <v>0</v>
          </cell>
          <cell r="K378" t="str">
            <v/>
          </cell>
        </row>
        <row r="379">
          <cell r="A379" t="str">
            <v>E1636</v>
          </cell>
          <cell r="B379" t="str">
            <v>Tewkesbury</v>
          </cell>
          <cell r="C379" t="str">
            <v>SD</v>
          </cell>
          <cell r="D379" t="str">
            <v>Billing</v>
          </cell>
          <cell r="E379">
            <v>-887.46698453199997</v>
          </cell>
          <cell r="F379">
            <v>1792.5923259323504</v>
          </cell>
          <cell r="I379">
            <v>0</v>
          </cell>
          <cell r="J379">
            <v>0</v>
          </cell>
          <cell r="K379" t="str">
            <v/>
          </cell>
        </row>
        <row r="380">
          <cell r="A380" t="str">
            <v>E7054</v>
          </cell>
          <cell r="B380" t="str">
            <v>Thames Valley Police and Crime Commissioner and Chief Constable</v>
          </cell>
          <cell r="C380" t="str">
            <v>POL</v>
          </cell>
          <cell r="F380">
            <v>0</v>
          </cell>
          <cell r="G380">
            <v>-230390.14</v>
          </cell>
          <cell r="I380">
            <v>0</v>
          </cell>
          <cell r="J380">
            <v>0</v>
          </cell>
          <cell r="K380" t="str">
            <v/>
          </cell>
        </row>
        <row r="381">
          <cell r="A381" t="str">
            <v>E2242</v>
          </cell>
          <cell r="B381" t="str">
            <v>Thanet</v>
          </cell>
          <cell r="C381" t="str">
            <v>SD</v>
          </cell>
          <cell r="D381" t="str">
            <v>Billing</v>
          </cell>
          <cell r="E381">
            <v>-2464.891521859</v>
          </cell>
          <cell r="F381">
            <v>-3066.6816717266042</v>
          </cell>
          <cell r="I381">
            <v>0</v>
          </cell>
          <cell r="J381">
            <v>0</v>
          </cell>
          <cell r="K381" t="str">
            <v/>
          </cell>
        </row>
        <row r="382">
          <cell r="A382" t="str">
            <v>E6349</v>
          </cell>
          <cell r="B382" t="str">
            <v>The Halton, Knowsley, Liverpool, St Helens, Sefton and Wirral Combined Authority</v>
          </cell>
          <cell r="C382" t="str">
            <v>ITA</v>
          </cell>
          <cell r="F382">
            <v>0</v>
          </cell>
          <cell r="K382" t="str">
            <v/>
          </cell>
        </row>
        <row r="383">
          <cell r="A383" t="str">
            <v>E6350</v>
          </cell>
          <cell r="B383" t="str">
            <v>The Barnsley, Doncaster, Rotherham and Sheffield Combined Authority</v>
          </cell>
          <cell r="C383" t="str">
            <v>ITA</v>
          </cell>
          <cell r="F383">
            <v>0</v>
          </cell>
          <cell r="K383" t="str">
            <v/>
          </cell>
        </row>
        <row r="384">
          <cell r="A384" t="str">
            <v>E6351</v>
          </cell>
          <cell r="B384" t="str">
            <v>The Durham, Gateshead, Newcastle, North Tyneside, Northumberland, South Tyneside and Sunderland Combined Authority</v>
          </cell>
          <cell r="C384" t="str">
            <v>ITA</v>
          </cell>
          <cell r="F384">
            <v>0</v>
          </cell>
          <cell r="K384" t="str">
            <v/>
          </cell>
        </row>
        <row r="385">
          <cell r="A385" t="str">
            <v>E6353</v>
          </cell>
          <cell r="B385" t="str">
            <v>The West Yorkshire Combined Authority</v>
          </cell>
          <cell r="C385" t="str">
            <v>ITA</v>
          </cell>
          <cell r="F385">
            <v>0</v>
          </cell>
          <cell r="K385" t="str">
            <v/>
          </cell>
        </row>
        <row r="386">
          <cell r="A386" t="str">
            <v>E1938</v>
          </cell>
          <cell r="B386" t="str">
            <v>Three Rivers</v>
          </cell>
          <cell r="C386" t="str">
            <v>SD</v>
          </cell>
          <cell r="D386" t="str">
            <v>Billing</v>
          </cell>
          <cell r="E386">
            <v>-874.19491477799988</v>
          </cell>
          <cell r="F386">
            <v>-6138.694729097303</v>
          </cell>
          <cell r="I386">
            <v>0</v>
          </cell>
          <cell r="J386">
            <v>0</v>
          </cell>
          <cell r="K386" t="str">
            <v/>
          </cell>
        </row>
        <row r="387">
          <cell r="A387" t="str">
            <v>E1502</v>
          </cell>
          <cell r="B387" t="str">
            <v>Thurrock UA</v>
          </cell>
          <cell r="C387" t="str">
            <v>UA</v>
          </cell>
          <cell r="D387" t="str">
            <v>Billing</v>
          </cell>
          <cell r="E387">
            <v>-20672.72762568</v>
          </cell>
          <cell r="F387">
            <v>-29125.444998873249</v>
          </cell>
          <cell r="I387">
            <v>135597</v>
          </cell>
          <cell r="J387">
            <v>898.15700000000004</v>
          </cell>
          <cell r="K387">
            <v>11619</v>
          </cell>
          <cell r="M387">
            <v>1</v>
          </cell>
        </row>
        <row r="388">
          <cell r="A388" t="str">
            <v>E2243</v>
          </cell>
          <cell r="B388" t="str">
            <v>Tonbridge &amp; Malling</v>
          </cell>
          <cell r="C388" t="str">
            <v>SD</v>
          </cell>
          <cell r="D388" t="str">
            <v>Billing</v>
          </cell>
          <cell r="E388">
            <v>-655.04218889800006</v>
          </cell>
          <cell r="F388">
            <v>307.69930837126583</v>
          </cell>
          <cell r="I388">
            <v>0</v>
          </cell>
          <cell r="J388">
            <v>0</v>
          </cell>
          <cell r="K388" t="str">
            <v/>
          </cell>
        </row>
        <row r="389">
          <cell r="A389" t="str">
            <v>E1102</v>
          </cell>
          <cell r="B389" t="str">
            <v>Torbay UA</v>
          </cell>
          <cell r="C389" t="str">
            <v>UA</v>
          </cell>
          <cell r="D389" t="str">
            <v>Billing</v>
          </cell>
          <cell r="E389">
            <v>-20055.301564879996</v>
          </cell>
          <cell r="F389">
            <v>-29753.017002958761</v>
          </cell>
          <cell r="I389">
            <v>88988</v>
          </cell>
          <cell r="J389">
            <v>720.71799999999996</v>
          </cell>
          <cell r="K389">
            <v>9802</v>
          </cell>
          <cell r="M389">
            <v>1</v>
          </cell>
        </row>
        <row r="390">
          <cell r="A390" t="str">
            <v>E1139</v>
          </cell>
          <cell r="B390" t="str">
            <v>Torridge</v>
          </cell>
          <cell r="C390" t="str">
            <v>SD</v>
          </cell>
          <cell r="D390" t="str">
            <v>Billing</v>
          </cell>
          <cell r="E390">
            <v>-1152.325671003</v>
          </cell>
          <cell r="F390">
            <v>-1802.983952485599</v>
          </cell>
          <cell r="I390">
            <v>0</v>
          </cell>
          <cell r="J390">
            <v>0</v>
          </cell>
          <cell r="K390" t="str">
            <v/>
          </cell>
        </row>
        <row r="391">
          <cell r="A391" t="str">
            <v>E5020</v>
          </cell>
          <cell r="B391" t="str">
            <v>Tower Hamlets</v>
          </cell>
          <cell r="C391" t="str">
            <v>ILB</v>
          </cell>
          <cell r="D391" t="str">
            <v>Billing</v>
          </cell>
          <cell r="E391">
            <v>-68664.724367064991</v>
          </cell>
          <cell r="F391">
            <v>-126010.93380217931</v>
          </cell>
          <cell r="I391">
            <v>323859</v>
          </cell>
          <cell r="J391">
            <v>3799.5590000000002</v>
          </cell>
          <cell r="K391">
            <v>36883</v>
          </cell>
          <cell r="M391">
            <v>1</v>
          </cell>
        </row>
        <row r="392">
          <cell r="A392" t="str">
            <v>E4209</v>
          </cell>
          <cell r="B392" t="str">
            <v>Trafford</v>
          </cell>
          <cell r="C392" t="str">
            <v>MD</v>
          </cell>
          <cell r="D392" t="str">
            <v>Billing</v>
          </cell>
          <cell r="E392">
            <v>-22989.082269874001</v>
          </cell>
          <cell r="F392">
            <v>-40548.705080599619</v>
          </cell>
          <cell r="I392">
            <v>179299</v>
          </cell>
          <cell r="J392">
            <v>2574.5340000000001</v>
          </cell>
          <cell r="K392">
            <v>13039</v>
          </cell>
          <cell r="M392">
            <v>1</v>
          </cell>
        </row>
        <row r="393">
          <cell r="A393" t="str">
            <v>E2244</v>
          </cell>
          <cell r="B393" t="str">
            <v>Tunbridge Wells</v>
          </cell>
          <cell r="C393" t="str">
            <v>SD</v>
          </cell>
          <cell r="D393" t="str">
            <v>Billing</v>
          </cell>
          <cell r="E393">
            <v>-833.82294813700003</v>
          </cell>
          <cell r="F393">
            <v>-3504.8465330136055</v>
          </cell>
          <cell r="I393">
            <v>0</v>
          </cell>
          <cell r="J393">
            <v>0</v>
          </cell>
          <cell r="K393" t="str">
            <v/>
          </cell>
        </row>
        <row r="394">
          <cell r="A394" t="str">
            <v>E6145</v>
          </cell>
          <cell r="B394" t="str">
            <v>Tyne and Wear Fire and Rescue Authority</v>
          </cell>
          <cell r="C394" t="str">
            <v>FIRE</v>
          </cell>
          <cell r="E394">
            <v>-13180.057690710999</v>
          </cell>
          <cell r="F394">
            <v>-14389.039241134302</v>
          </cell>
          <cell r="I394">
            <v>0</v>
          </cell>
          <cell r="J394">
            <v>0</v>
          </cell>
          <cell r="K394" t="str">
            <v/>
          </cell>
        </row>
        <row r="395">
          <cell r="A395" t="str">
            <v>E1544</v>
          </cell>
          <cell r="B395" t="str">
            <v>Uttlesford</v>
          </cell>
          <cell r="C395" t="str">
            <v>SD</v>
          </cell>
          <cell r="D395" t="str">
            <v>Billing</v>
          </cell>
          <cell r="E395">
            <v>-684.17630511799996</v>
          </cell>
          <cell r="F395">
            <v>-3085.3023236725362</v>
          </cell>
          <cell r="I395">
            <v>0</v>
          </cell>
          <cell r="J395">
            <v>0</v>
          </cell>
          <cell r="K395" t="str">
            <v/>
          </cell>
        </row>
        <row r="396">
          <cell r="A396" t="str">
            <v>E3134</v>
          </cell>
          <cell r="B396" t="str">
            <v>Vale of White Horse DC</v>
          </cell>
          <cell r="C396" t="str">
            <v>SD</v>
          </cell>
          <cell r="D396" t="str">
            <v>Billing</v>
          </cell>
          <cell r="E396">
            <v>-1082.453932395</v>
          </cell>
          <cell r="F396">
            <v>-820.10391311408478</v>
          </cell>
          <cell r="I396">
            <v>0</v>
          </cell>
          <cell r="J396">
            <v>0</v>
          </cell>
          <cell r="K396" t="str">
            <v/>
          </cell>
        </row>
        <row r="397">
          <cell r="A397" t="str">
            <v>E4705</v>
          </cell>
          <cell r="B397" t="str">
            <v>Wakefield</v>
          </cell>
          <cell r="C397" t="str">
            <v>MD</v>
          </cell>
          <cell r="D397" t="str">
            <v>Billing</v>
          </cell>
          <cell r="E397">
            <v>-42915.374530686997</v>
          </cell>
          <cell r="F397">
            <v>-68428.322250270488</v>
          </cell>
          <cell r="I397">
            <v>245230</v>
          </cell>
          <cell r="J397">
            <v>2313.7640000000001</v>
          </cell>
          <cell r="K397">
            <v>25577</v>
          </cell>
          <cell r="M397">
            <v>1</v>
          </cell>
        </row>
        <row r="398">
          <cell r="A398" t="str">
            <v>E4606</v>
          </cell>
          <cell r="B398" t="str">
            <v>Walsall</v>
          </cell>
          <cell r="C398" t="str">
            <v>MD</v>
          </cell>
          <cell r="D398" t="str">
            <v>Billing</v>
          </cell>
          <cell r="E398">
            <v>-45759.081738851004</v>
          </cell>
          <cell r="F398">
            <v>-65852.838115007195</v>
          </cell>
          <cell r="I398">
            <v>237360</v>
          </cell>
          <cell r="J398">
            <v>3006.6289999999999</v>
          </cell>
          <cell r="K398">
            <v>18577</v>
          </cell>
          <cell r="M398">
            <v>1</v>
          </cell>
        </row>
        <row r="399">
          <cell r="A399" t="str">
            <v>E5049</v>
          </cell>
          <cell r="B399" t="str">
            <v>Waltham Forest</v>
          </cell>
          <cell r="C399" t="str">
            <v>OLB</v>
          </cell>
          <cell r="D399" t="str">
            <v>Billing</v>
          </cell>
          <cell r="E399">
            <v>-44483.622482156003</v>
          </cell>
          <cell r="F399">
            <v>-64590.31941049514</v>
          </cell>
          <cell r="I399">
            <v>239849</v>
          </cell>
          <cell r="J399">
            <v>2809.3560000000002</v>
          </cell>
          <cell r="K399">
            <v>16765</v>
          </cell>
          <cell r="M399">
            <v>1</v>
          </cell>
        </row>
        <row r="400">
          <cell r="A400" t="str">
            <v>E5021</v>
          </cell>
          <cell r="B400" t="str">
            <v>Wandsworth</v>
          </cell>
          <cell r="C400" t="str">
            <v>ILB</v>
          </cell>
          <cell r="D400" t="str">
            <v>Billing</v>
          </cell>
          <cell r="E400">
            <v>-46957.013015635996</v>
          </cell>
          <cell r="F400">
            <v>-66328.58998575958</v>
          </cell>
          <cell r="I400">
            <v>208324</v>
          </cell>
          <cell r="J400">
            <v>2258.9319999999998</v>
          </cell>
          <cell r="K400">
            <v>28756</v>
          </cell>
          <cell r="M400">
            <v>1</v>
          </cell>
        </row>
        <row r="401">
          <cell r="A401" t="str">
            <v>E0602</v>
          </cell>
          <cell r="B401" t="str">
            <v>Warrington UA</v>
          </cell>
          <cell r="C401" t="str">
            <v>UA</v>
          </cell>
          <cell r="D401" t="str">
            <v>Billing</v>
          </cell>
          <cell r="E401">
            <v>-17192.251333487002</v>
          </cell>
          <cell r="F401">
            <v>-30008.291732910955</v>
          </cell>
          <cell r="I401">
            <v>151888</v>
          </cell>
          <cell r="J401">
            <v>2255.5079999999998</v>
          </cell>
          <cell r="K401">
            <v>12901</v>
          </cell>
          <cell r="M401">
            <v>1</v>
          </cell>
        </row>
        <row r="402">
          <cell r="A402" t="str">
            <v>E3735</v>
          </cell>
          <cell r="B402" t="str">
            <v>Warwick</v>
          </cell>
          <cell r="C402" t="str">
            <v>SD</v>
          </cell>
          <cell r="D402" t="str">
            <v>Billing</v>
          </cell>
          <cell r="E402">
            <v>-1586.730675605</v>
          </cell>
          <cell r="F402">
            <v>-734.83937097508442</v>
          </cell>
          <cell r="I402">
            <v>0</v>
          </cell>
          <cell r="J402">
            <v>0</v>
          </cell>
          <cell r="K402" t="str">
            <v/>
          </cell>
        </row>
        <row r="403">
          <cell r="A403" t="str">
            <v>E3720</v>
          </cell>
          <cell r="B403" t="str">
            <v>Warwickshire CC</v>
          </cell>
          <cell r="C403" t="str">
            <v>COUNTY</v>
          </cell>
          <cell r="E403">
            <v>-37502.515909340997</v>
          </cell>
          <cell r="F403">
            <v>-59708.980963868453</v>
          </cell>
          <cell r="I403">
            <v>380779</v>
          </cell>
          <cell r="J403">
            <v>4808.6540000000005</v>
          </cell>
          <cell r="K403">
            <v>24159</v>
          </cell>
          <cell r="M403">
            <v>1</v>
          </cell>
        </row>
        <row r="404">
          <cell r="A404" t="str">
            <v>E7037</v>
          </cell>
          <cell r="B404" t="str">
            <v>Warwickshire Police and Crime Commissioner and Chief Constable</v>
          </cell>
          <cell r="C404" t="str">
            <v>POL</v>
          </cell>
          <cell r="F404">
            <v>0</v>
          </cell>
          <cell r="G404">
            <v>-53614.749000000003</v>
          </cell>
          <cell r="I404">
            <v>0</v>
          </cell>
          <cell r="J404">
            <v>0</v>
          </cell>
          <cell r="K404" t="str">
            <v/>
          </cell>
        </row>
        <row r="405">
          <cell r="A405" t="str">
            <v>E1939</v>
          </cell>
          <cell r="B405" t="str">
            <v>Watford</v>
          </cell>
          <cell r="C405" t="str">
            <v>SD</v>
          </cell>
          <cell r="D405" t="str">
            <v>Billing</v>
          </cell>
          <cell r="E405">
            <v>-1311.304252894</v>
          </cell>
          <cell r="F405">
            <v>2922.5620742683354</v>
          </cell>
          <cell r="I405">
            <v>0</v>
          </cell>
          <cell r="J405">
            <v>0</v>
          </cell>
          <cell r="K405" t="str">
            <v/>
          </cell>
        </row>
        <row r="406">
          <cell r="A406" t="str">
            <v>E3537</v>
          </cell>
          <cell r="B406" t="str">
            <v>Waveney</v>
          </cell>
          <cell r="C406" t="str">
            <v>SD</v>
          </cell>
          <cell r="D406" t="str">
            <v>Billing</v>
          </cell>
          <cell r="E406">
            <v>-2018.1774981519998</v>
          </cell>
          <cell r="F406">
            <v>-3739.1231263864311</v>
          </cell>
          <cell r="I406">
            <v>0</v>
          </cell>
          <cell r="J406">
            <v>0</v>
          </cell>
          <cell r="K406" t="str">
            <v/>
          </cell>
        </row>
        <row r="407">
          <cell r="A407" t="str">
            <v>E3640</v>
          </cell>
          <cell r="B407" t="str">
            <v>Waverley</v>
          </cell>
          <cell r="C407" t="str">
            <v>SD</v>
          </cell>
          <cell r="D407" t="str">
            <v>Billing</v>
          </cell>
          <cell r="E407">
            <v>-764.74891622899997</v>
          </cell>
          <cell r="F407">
            <v>-2053.4044903889903</v>
          </cell>
          <cell r="I407">
            <v>0</v>
          </cell>
          <cell r="J407">
            <v>0</v>
          </cell>
          <cell r="K407" t="str">
            <v/>
          </cell>
        </row>
        <row r="408">
          <cell r="A408" t="str">
            <v>E1437</v>
          </cell>
          <cell r="B408" t="str">
            <v>Wealden</v>
          </cell>
          <cell r="C408" t="str">
            <v>SD</v>
          </cell>
          <cell r="D408" t="str">
            <v>Billing</v>
          </cell>
          <cell r="E408">
            <v>-1213.322225761</v>
          </cell>
          <cell r="F408">
            <v>-3987.9246101890935</v>
          </cell>
          <cell r="I408">
            <v>0</v>
          </cell>
          <cell r="J408">
            <v>0</v>
          </cell>
          <cell r="K408" t="str">
            <v/>
          </cell>
        </row>
        <row r="409">
          <cell r="A409" t="str">
            <v>E2837</v>
          </cell>
          <cell r="B409" t="str">
            <v>Wellingborough</v>
          </cell>
          <cell r="C409" t="str">
            <v>SD</v>
          </cell>
          <cell r="D409" t="str">
            <v>Billing</v>
          </cell>
          <cell r="E409">
            <v>-1238.6761741359999</v>
          </cell>
          <cell r="F409">
            <v>-3189.5741606013903</v>
          </cell>
          <cell r="I409">
            <v>0</v>
          </cell>
          <cell r="J409">
            <v>0</v>
          </cell>
          <cell r="K409" t="str">
            <v/>
          </cell>
        </row>
        <row r="410">
          <cell r="A410" t="str">
            <v>E1940</v>
          </cell>
          <cell r="B410" t="str">
            <v>Welwyn Hatfield</v>
          </cell>
          <cell r="C410" t="str">
            <v>SD</v>
          </cell>
          <cell r="D410" t="str">
            <v>Billing</v>
          </cell>
          <cell r="E410">
            <v>-1306.989508399</v>
          </cell>
          <cell r="F410">
            <v>-4990.9016668128779</v>
          </cell>
          <cell r="I410">
            <v>0</v>
          </cell>
          <cell r="J410">
            <v>0</v>
          </cell>
          <cell r="K410" t="str">
            <v/>
          </cell>
        </row>
        <row r="411">
          <cell r="A411" t="str">
            <v>E0302</v>
          </cell>
          <cell r="B411" t="str">
            <v xml:space="preserve">West Berkshire UA  </v>
          </cell>
          <cell r="C411" t="str">
            <v>UA</v>
          </cell>
          <cell r="D411" t="str">
            <v>Billing</v>
          </cell>
          <cell r="E411">
            <v>-9529.1613013730002</v>
          </cell>
          <cell r="F411">
            <v>-17387.923890089263</v>
          </cell>
          <cell r="I411">
            <v>119937</v>
          </cell>
          <cell r="J411">
            <v>1854.46</v>
          </cell>
          <cell r="K411">
            <v>6159</v>
          </cell>
          <cell r="M411">
            <v>1</v>
          </cell>
        </row>
        <row r="412">
          <cell r="A412" t="str">
            <v>E1140</v>
          </cell>
          <cell r="B412" t="str">
            <v>West Devon</v>
          </cell>
          <cell r="C412" t="str">
            <v>SD</v>
          </cell>
          <cell r="D412" t="str">
            <v>Billing</v>
          </cell>
          <cell r="E412">
            <v>-623.40353304999996</v>
          </cell>
          <cell r="F412">
            <v>-1066.9171216538418</v>
          </cell>
          <cell r="I412">
            <v>0</v>
          </cell>
          <cell r="J412">
            <v>0</v>
          </cell>
          <cell r="K412" t="str">
            <v/>
          </cell>
        </row>
        <row r="413">
          <cell r="A413" t="str">
            <v>E1237</v>
          </cell>
          <cell r="B413" t="str">
            <v>West Dorset DC</v>
          </cell>
          <cell r="C413" t="str">
            <v>SD</v>
          </cell>
          <cell r="D413" t="str">
            <v>Billing</v>
          </cell>
          <cell r="E413">
            <v>-1289.0426869330001</v>
          </cell>
          <cell r="F413">
            <v>-2862.4963256365359</v>
          </cell>
          <cell r="I413">
            <v>0</v>
          </cell>
          <cell r="J413">
            <v>0</v>
          </cell>
          <cell r="K413" t="str">
            <v/>
          </cell>
        </row>
        <row r="414">
          <cell r="A414" t="str">
            <v>E2343</v>
          </cell>
          <cell r="B414" t="str">
            <v>West Lancashire</v>
          </cell>
          <cell r="C414" t="str">
            <v>SD</v>
          </cell>
          <cell r="D414" t="str">
            <v>Billing</v>
          </cell>
          <cell r="E414">
            <v>-1575.6259656350001</v>
          </cell>
          <cell r="F414">
            <v>-3230.3896148596482</v>
          </cell>
          <cell r="I414">
            <v>0</v>
          </cell>
          <cell r="J414">
            <v>0</v>
          </cell>
          <cell r="K414" t="str">
            <v/>
          </cell>
        </row>
        <row r="415">
          <cell r="A415" t="str">
            <v>E2537</v>
          </cell>
          <cell r="B415" t="str">
            <v>West Lindsey</v>
          </cell>
          <cell r="C415" t="str">
            <v>SD</v>
          </cell>
          <cell r="D415" t="str">
            <v>Billing</v>
          </cell>
          <cell r="E415">
            <v>-1387.3454922249998</v>
          </cell>
          <cell r="F415">
            <v>-3454.2103555807321</v>
          </cell>
          <cell r="I415">
            <v>0</v>
          </cell>
          <cell r="J415">
            <v>0</v>
          </cell>
          <cell r="K415" t="str">
            <v/>
          </cell>
        </row>
        <row r="416">
          <cell r="A416" t="str">
            <v>E6207</v>
          </cell>
          <cell r="B416" t="str">
            <v>West London Waste Authority</v>
          </cell>
          <cell r="C416" t="str">
            <v>WASTE</v>
          </cell>
          <cell r="F416">
            <v>0</v>
          </cell>
          <cell r="I416">
            <v>0</v>
          </cell>
          <cell r="J416">
            <v>0</v>
          </cell>
          <cell r="K416" t="str">
            <v/>
          </cell>
        </row>
        <row r="417">
          <cell r="A417" t="str">
            <v>E7055</v>
          </cell>
          <cell r="B417" t="str">
            <v>West Mercia Police and Crime Commissioner and Chief Constable</v>
          </cell>
          <cell r="C417" t="str">
            <v>POL</v>
          </cell>
          <cell r="F417">
            <v>0</v>
          </cell>
          <cell r="G417">
            <v>-121711.518</v>
          </cell>
          <cell r="I417">
            <v>0</v>
          </cell>
          <cell r="J417">
            <v>0</v>
          </cell>
          <cell r="K417" t="str">
            <v/>
          </cell>
        </row>
        <row r="418">
          <cell r="A418" t="str">
            <v>E6146</v>
          </cell>
          <cell r="B418" t="str">
            <v>West Midlands Fire and Rescue Authority</v>
          </cell>
          <cell r="C418" t="str">
            <v>FIRE</v>
          </cell>
          <cell r="E418">
            <v>-27794.503648063001</v>
          </cell>
          <cell r="F418">
            <v>-31204.798749657552</v>
          </cell>
          <cell r="I418">
            <v>0</v>
          </cell>
          <cell r="J418">
            <v>0</v>
          </cell>
          <cell r="K418" t="str">
            <v/>
          </cell>
        </row>
        <row r="419">
          <cell r="A419" t="str">
            <v>E6346</v>
          </cell>
          <cell r="B419" t="str">
            <v>West Midlands Integrated Transport Authority</v>
          </cell>
          <cell r="C419" t="str">
            <v>ITA</v>
          </cell>
          <cell r="F419">
            <v>0</v>
          </cell>
          <cell r="I419">
            <v>0</v>
          </cell>
          <cell r="J419">
            <v>0</v>
          </cell>
          <cell r="K419" t="str">
            <v/>
          </cell>
        </row>
        <row r="420">
          <cell r="A420" t="str">
            <v>E7046</v>
          </cell>
          <cell r="B420" t="str">
            <v>West Midlands Police and Crime Commissioner and Chief Constable</v>
          </cell>
          <cell r="C420" t="str">
            <v>POL</v>
          </cell>
          <cell r="F420">
            <v>0</v>
          </cell>
          <cell r="G420">
            <v>-450125.54300000001</v>
          </cell>
          <cell r="I420">
            <v>0</v>
          </cell>
          <cell r="J420">
            <v>0</v>
          </cell>
          <cell r="K420" t="str">
            <v/>
          </cell>
        </row>
        <row r="421">
          <cell r="A421" t="str">
            <v>E3135</v>
          </cell>
          <cell r="B421" t="str">
            <v>West Oxfordshire</v>
          </cell>
          <cell r="C421" t="str">
            <v>SD</v>
          </cell>
          <cell r="D421" t="str">
            <v>Billing</v>
          </cell>
          <cell r="E421">
            <v>-1057.4462792639999</v>
          </cell>
          <cell r="F421">
            <v>-2520.9971033279467</v>
          </cell>
          <cell r="I421">
            <v>0</v>
          </cell>
          <cell r="J421">
            <v>0</v>
          </cell>
          <cell r="K421" t="str">
            <v/>
          </cell>
        </row>
        <row r="422">
          <cell r="A422" t="str">
            <v>E3335</v>
          </cell>
          <cell r="B422" t="str">
            <v>West Somerset DC</v>
          </cell>
          <cell r="C422" t="str">
            <v>SD</v>
          </cell>
          <cell r="D422" t="str">
            <v>Billing</v>
          </cell>
          <cell r="E422">
            <v>-550.31971465200002</v>
          </cell>
          <cell r="F422">
            <v>1361.4239729492983</v>
          </cell>
          <cell r="I422">
            <v>0</v>
          </cell>
          <cell r="J422">
            <v>0</v>
          </cell>
          <cell r="K422" t="str">
            <v/>
          </cell>
        </row>
        <row r="423">
          <cell r="A423" t="str">
            <v>E3820</v>
          </cell>
          <cell r="B423" t="str">
            <v>West Sussex CC</v>
          </cell>
          <cell r="C423" t="str">
            <v>COUNTY</v>
          </cell>
          <cell r="E423">
            <v>-53079.886907227999</v>
          </cell>
          <cell r="F423">
            <v>-76236.289449804099</v>
          </cell>
          <cell r="I423">
            <v>528760</v>
          </cell>
          <cell r="J423">
            <v>8072.3869999999997</v>
          </cell>
          <cell r="K423">
            <v>35739</v>
          </cell>
          <cell r="M423">
            <v>1</v>
          </cell>
        </row>
        <row r="424">
          <cell r="A424" t="str">
            <v>E6147</v>
          </cell>
          <cell r="B424" t="str">
            <v>West Yorkshire Fire and Rescue Authority</v>
          </cell>
          <cell r="C424" t="str">
            <v>FIRE</v>
          </cell>
          <cell r="E424">
            <v>-20496.934067724003</v>
          </cell>
          <cell r="F424">
            <v>-22771.132047183368</v>
          </cell>
          <cell r="I424">
            <v>0</v>
          </cell>
          <cell r="J424">
            <v>0</v>
          </cell>
          <cell r="K424" t="str">
            <v/>
          </cell>
        </row>
        <row r="425">
          <cell r="A425" t="str">
            <v>E7047</v>
          </cell>
          <cell r="B425" t="str">
            <v>West Yorkshire Police and Crime Commissioner and Chief Constable</v>
          </cell>
          <cell r="C425" t="str">
            <v>POL</v>
          </cell>
          <cell r="F425">
            <v>0</v>
          </cell>
          <cell r="G425">
            <v>-317530.58899999998</v>
          </cell>
          <cell r="I425">
            <v>0</v>
          </cell>
          <cell r="J425">
            <v>0</v>
          </cell>
          <cell r="K425" t="str">
            <v/>
          </cell>
        </row>
        <row r="426">
          <cell r="A426" t="str">
            <v>E6206</v>
          </cell>
          <cell r="B426" t="str">
            <v>Western Riverside Waste Authority</v>
          </cell>
          <cell r="C426" t="str">
            <v>WASTE</v>
          </cell>
          <cell r="F426">
            <v>0</v>
          </cell>
          <cell r="I426">
            <v>0</v>
          </cell>
          <cell r="J426">
            <v>0</v>
          </cell>
          <cell r="K426" t="str">
            <v/>
          </cell>
        </row>
        <row r="427">
          <cell r="A427" t="str">
            <v>E5022</v>
          </cell>
          <cell r="B427" t="str">
            <v>Westminster</v>
          </cell>
          <cell r="C427" t="str">
            <v>ILB</v>
          </cell>
          <cell r="D427" t="str">
            <v>Billing</v>
          </cell>
          <cell r="E427">
            <v>-57851.443866965004</v>
          </cell>
          <cell r="F427">
            <v>11676.32620263339</v>
          </cell>
          <cell r="I427">
            <v>147578</v>
          </cell>
          <cell r="J427">
            <v>1139.357</v>
          </cell>
          <cell r="K427">
            <v>32886</v>
          </cell>
          <cell r="M427">
            <v>1</v>
          </cell>
        </row>
        <row r="428">
          <cell r="A428" t="str">
            <v>E1238</v>
          </cell>
          <cell r="B428" t="str">
            <v>Weymouth &amp; Portland</v>
          </cell>
          <cell r="C428" t="str">
            <v>SD</v>
          </cell>
          <cell r="D428" t="str">
            <v>Billing</v>
          </cell>
          <cell r="E428">
            <v>-742.382371466</v>
          </cell>
          <cell r="F428">
            <v>-2090.5867895726951</v>
          </cell>
          <cell r="I428">
            <v>0</v>
          </cell>
          <cell r="J428">
            <v>0</v>
          </cell>
          <cell r="K428" t="str">
            <v/>
          </cell>
        </row>
        <row r="429">
          <cell r="A429" t="str">
            <v>E4210</v>
          </cell>
          <cell r="B429" t="str">
            <v>Wigan MBC</v>
          </cell>
          <cell r="C429" t="str">
            <v>MD</v>
          </cell>
          <cell r="D429" t="str">
            <v>Billing</v>
          </cell>
          <cell r="E429">
            <v>-43987.371115212001</v>
          </cell>
          <cell r="F429">
            <v>-66263.866426471635</v>
          </cell>
          <cell r="I429">
            <v>230749</v>
          </cell>
          <cell r="J429">
            <v>3714.5479999999998</v>
          </cell>
          <cell r="K429">
            <v>26929</v>
          </cell>
          <cell r="M429">
            <v>1</v>
          </cell>
        </row>
        <row r="430">
          <cell r="A430" t="str">
            <v>E7039</v>
          </cell>
          <cell r="B430" t="str">
            <v>Wiltshire Police and Crime Commissioner and Chief Constable</v>
          </cell>
          <cell r="C430" t="str">
            <v>POL</v>
          </cell>
          <cell r="F430">
            <v>0</v>
          </cell>
          <cell r="G430">
            <v>-63402.529000000002</v>
          </cell>
          <cell r="I430">
            <v>0</v>
          </cell>
          <cell r="J430">
            <v>0</v>
          </cell>
          <cell r="K430" t="str">
            <v/>
          </cell>
        </row>
        <row r="431">
          <cell r="A431" t="str">
            <v>E3902</v>
          </cell>
          <cell r="B431" t="str">
            <v>Wiltshire UA</v>
          </cell>
          <cell r="C431" t="str">
            <v>UA</v>
          </cell>
          <cell r="D431" t="str">
            <v>Billing</v>
          </cell>
          <cell r="E431">
            <v>-34725.573744717003</v>
          </cell>
          <cell r="F431">
            <v>-51793.746901621591</v>
          </cell>
          <cell r="I431">
            <v>311246</v>
          </cell>
          <cell r="J431">
            <v>3592.6950000000002</v>
          </cell>
          <cell r="K431">
            <v>18269</v>
          </cell>
          <cell r="M431">
            <v>1</v>
          </cell>
        </row>
        <row r="432">
          <cell r="A432" t="str">
            <v>E1743</v>
          </cell>
          <cell r="B432" t="str">
            <v>Winchester</v>
          </cell>
          <cell r="C432" t="str">
            <v>SD</v>
          </cell>
          <cell r="D432" t="str">
            <v>Billing</v>
          </cell>
          <cell r="E432">
            <v>-1003.01527702</v>
          </cell>
          <cell r="F432">
            <v>-846.64456217926795</v>
          </cell>
          <cell r="I432">
            <v>0</v>
          </cell>
          <cell r="J432">
            <v>0</v>
          </cell>
          <cell r="K432" t="str">
            <v/>
          </cell>
        </row>
        <row r="433">
          <cell r="A433" t="str">
            <v>E0305</v>
          </cell>
          <cell r="B433" t="str">
            <v>Windsor &amp; Maidenhead UA</v>
          </cell>
          <cell r="C433" t="str">
            <v>UA</v>
          </cell>
          <cell r="D433" t="str">
            <v>Billing</v>
          </cell>
          <cell r="E433">
            <v>-7621.2351694279996</v>
          </cell>
          <cell r="F433">
            <v>-13950.717931906907</v>
          </cell>
          <cell r="I433">
            <v>104833</v>
          </cell>
          <cell r="J433">
            <v>1207.0840000000001</v>
          </cell>
          <cell r="K433">
            <v>5032</v>
          </cell>
          <cell r="M433">
            <v>1</v>
          </cell>
        </row>
        <row r="434">
          <cell r="A434" t="str">
            <v>E4305</v>
          </cell>
          <cell r="B434" t="str">
            <v>Wirral</v>
          </cell>
          <cell r="C434" t="str">
            <v>MD</v>
          </cell>
          <cell r="D434" t="str">
            <v>Billing</v>
          </cell>
          <cell r="E434">
            <v>-50712.455335127001</v>
          </cell>
          <cell r="F434">
            <v>-76656.338729784577</v>
          </cell>
          <cell r="I434">
            <v>238630</v>
          </cell>
          <cell r="J434">
            <v>3461.3969999999999</v>
          </cell>
          <cell r="K434">
            <v>30601</v>
          </cell>
          <cell r="M434">
            <v>1</v>
          </cell>
        </row>
        <row r="435">
          <cell r="A435" t="str">
            <v>E3641</v>
          </cell>
          <cell r="B435" t="str">
            <v>Woking BC</v>
          </cell>
          <cell r="C435" t="str">
            <v>SD</v>
          </cell>
          <cell r="D435" t="str">
            <v>Billing</v>
          </cell>
          <cell r="E435">
            <v>-587.62208807600007</v>
          </cell>
          <cell r="F435">
            <v>-3703.0153903113892</v>
          </cell>
          <cell r="I435">
            <v>0</v>
          </cell>
          <cell r="J435">
            <v>0</v>
          </cell>
          <cell r="K435" t="str">
            <v/>
          </cell>
        </row>
        <row r="436">
          <cell r="A436" t="str">
            <v>E0306</v>
          </cell>
          <cell r="B436" t="str">
            <v>Wokingham UA</v>
          </cell>
          <cell r="C436" t="str">
            <v>UA</v>
          </cell>
          <cell r="D436" t="str">
            <v>Billing</v>
          </cell>
          <cell r="E436">
            <v>-6145.4106965380006</v>
          </cell>
          <cell r="F436">
            <v>-12734.117546421743</v>
          </cell>
          <cell r="I436">
            <v>116820</v>
          </cell>
          <cell r="J436">
            <v>1805.7149999999999</v>
          </cell>
          <cell r="K436">
            <v>5634</v>
          </cell>
          <cell r="M436">
            <v>1</v>
          </cell>
        </row>
        <row r="437">
          <cell r="A437" t="str">
            <v>E4607</v>
          </cell>
          <cell r="B437" t="str">
            <v>Wolverhampton</v>
          </cell>
          <cell r="C437" t="str">
            <v>MD</v>
          </cell>
          <cell r="D437" t="str">
            <v>Billing</v>
          </cell>
          <cell r="E437">
            <v>-50283.656586263001</v>
          </cell>
          <cell r="F437">
            <v>-71967.139672591526</v>
          </cell>
          <cell r="I437">
            <v>208845</v>
          </cell>
          <cell r="J437">
            <v>2806.6990000000001</v>
          </cell>
          <cell r="K437">
            <v>21856</v>
          </cell>
          <cell r="M437">
            <v>1</v>
          </cell>
        </row>
        <row r="438">
          <cell r="A438" t="str">
            <v>E1837</v>
          </cell>
          <cell r="B438" t="str">
            <v>Worcester</v>
          </cell>
          <cell r="C438" t="str">
            <v>SD</v>
          </cell>
          <cell r="D438" t="str">
            <v>Billing</v>
          </cell>
          <cell r="E438">
            <v>-1213.2622821059999</v>
          </cell>
          <cell r="F438">
            <v>-1300.5456394450282</v>
          </cell>
          <cell r="I438">
            <v>0</v>
          </cell>
          <cell r="J438">
            <v>0</v>
          </cell>
          <cell r="K438" t="str">
            <v/>
          </cell>
        </row>
        <row r="439">
          <cell r="A439" t="str">
            <v>E1821</v>
          </cell>
          <cell r="B439" t="str">
            <v>Worcestershire CC</v>
          </cell>
          <cell r="C439" t="str">
            <v>COUNTY</v>
          </cell>
          <cell r="E439">
            <v>-36346.546471814996</v>
          </cell>
          <cell r="F439">
            <v>-57683.269721582081</v>
          </cell>
          <cell r="I439">
            <v>361663</v>
          </cell>
          <cell r="J439">
            <v>4644.7139999999999</v>
          </cell>
          <cell r="K439">
            <v>30654</v>
          </cell>
          <cell r="M439">
            <v>1</v>
          </cell>
        </row>
        <row r="440">
          <cell r="A440" t="str">
            <v>E3837</v>
          </cell>
          <cell r="B440" t="str">
            <v>Worthing</v>
          </cell>
          <cell r="C440" t="str">
            <v>SD</v>
          </cell>
          <cell r="D440" t="str">
            <v>Billing</v>
          </cell>
          <cell r="E440">
            <v>-1193.3773824710001</v>
          </cell>
          <cell r="F440">
            <v>-3241.0513956470677</v>
          </cell>
          <cell r="I440">
            <v>0</v>
          </cell>
          <cell r="J440">
            <v>0</v>
          </cell>
          <cell r="K440" t="str">
            <v/>
          </cell>
        </row>
        <row r="441">
          <cell r="A441" t="str">
            <v>E1838</v>
          </cell>
          <cell r="B441" t="str">
            <v>Wychavon</v>
          </cell>
          <cell r="C441" t="str">
            <v>SD</v>
          </cell>
          <cell r="D441" t="str">
            <v>Billing</v>
          </cell>
          <cell r="E441">
            <v>-1141.3625959630001</v>
          </cell>
          <cell r="F441">
            <v>-1647.4586122457656</v>
          </cell>
          <cell r="I441">
            <v>0</v>
          </cell>
          <cell r="J441">
            <v>0</v>
          </cell>
          <cell r="K441" t="str">
            <v/>
          </cell>
        </row>
        <row r="442">
          <cell r="A442" t="str">
            <v>E0435</v>
          </cell>
          <cell r="B442" t="str">
            <v>Wycombe</v>
          </cell>
          <cell r="C442" t="str">
            <v>SD</v>
          </cell>
          <cell r="D442" t="str">
            <v>Billing</v>
          </cell>
          <cell r="E442">
            <v>-1490.2458284960001</v>
          </cell>
          <cell r="F442">
            <v>-2229.211249634986</v>
          </cell>
          <cell r="I442">
            <v>0</v>
          </cell>
          <cell r="J442">
            <v>0</v>
          </cell>
          <cell r="K442" t="str">
            <v/>
          </cell>
        </row>
        <row r="443">
          <cell r="A443" t="str">
            <v>E2344</v>
          </cell>
          <cell r="B443" t="str">
            <v>Wyre</v>
          </cell>
          <cell r="C443" t="str">
            <v>SD</v>
          </cell>
          <cell r="D443" t="str">
            <v>Billing</v>
          </cell>
          <cell r="E443">
            <v>-1631.265629489</v>
          </cell>
          <cell r="F443">
            <v>-3725.0707815934429</v>
          </cell>
          <cell r="I443">
            <v>0</v>
          </cell>
          <cell r="J443">
            <v>0</v>
          </cell>
          <cell r="K443" t="str">
            <v/>
          </cell>
        </row>
        <row r="444">
          <cell r="A444" t="str">
            <v>E1839</v>
          </cell>
          <cell r="B444" t="str">
            <v>Wyre Forest</v>
          </cell>
          <cell r="C444" t="str">
            <v>SD</v>
          </cell>
          <cell r="D444" t="str">
            <v>Billing</v>
          </cell>
          <cell r="E444">
            <v>-1179.0655871389999</v>
          </cell>
          <cell r="F444">
            <v>-1461.9562814443441</v>
          </cell>
          <cell r="I444">
            <v>0</v>
          </cell>
          <cell r="J444">
            <v>0</v>
          </cell>
          <cell r="K444" t="str">
            <v/>
          </cell>
        </row>
        <row r="445">
          <cell r="A445" t="str">
            <v>E2701</v>
          </cell>
          <cell r="B445" t="str">
            <v>York UA</v>
          </cell>
          <cell r="C445" t="str">
            <v>UA</v>
          </cell>
          <cell r="D445" t="str">
            <v>Billing</v>
          </cell>
          <cell r="E445">
            <v>-14892.063979095001</v>
          </cell>
          <cell r="F445">
            <v>-28756.09062816486</v>
          </cell>
          <cell r="I445">
            <v>113338</v>
          </cell>
          <cell r="J445">
            <v>2037.48</v>
          </cell>
          <cell r="K445">
            <v>8433</v>
          </cell>
          <cell r="M445">
            <v>1</v>
          </cell>
        </row>
        <row r="446">
          <cell r="A446" t="str">
            <v>E6407</v>
          </cell>
          <cell r="B446" t="str">
            <v>Yorkshire Dales National Park Authority</v>
          </cell>
          <cell r="C446" t="str">
            <v>PARK</v>
          </cell>
          <cell r="F446">
            <v>0</v>
          </cell>
          <cell r="I446">
            <v>0</v>
          </cell>
          <cell r="J446">
            <v>0</v>
          </cell>
          <cell r="K446" t="str">
            <v/>
          </cell>
        </row>
        <row r="447">
          <cell r="B447" t="str">
            <v>TOTAL ENGLAND</v>
          </cell>
          <cell r="E447">
            <v>-7183928.9715156518</v>
          </cell>
          <cell r="F447">
            <v>-11569550.143189004</v>
          </cell>
          <cell r="G447">
            <v>-7213391.2769999988</v>
          </cell>
          <cell r="I447">
            <v>40218134</v>
          </cell>
          <cell r="J447">
            <v>514593.46500000003</v>
          </cell>
          <cell r="K447">
            <v>3387460</v>
          </cell>
          <cell r="M447">
            <v>152</v>
          </cell>
        </row>
      </sheetData>
      <sheetData sheetId="10"/>
      <sheetData sheetId="11"/>
      <sheetData sheetId="12"/>
      <sheetData sheetId="13">
        <row r="3">
          <cell r="A3">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able_"/>
      <sheetName val="SchTble-_high_needs_&amp;_AP_setti_"/>
      <sheetName val="Early_Years_Proforma"/>
      <sheetName val="DSG Reconciliation"/>
      <sheetName val="Reconcilation &amp; Check"/>
      <sheetName val="Cost_Centre_Total_USE"/>
      <sheetName val="2016-17 Delegated Budget Alloca"/>
      <sheetName val="Sch Summary 01 Mar 2016"/>
      <sheetName val="16-17 Income"/>
      <sheetName val="PP Detail"/>
      <sheetName val="Capital"/>
      <sheetName val="Non Controllables"/>
      <sheetName val="FY15-16 Mar 20 2015"/>
    </sheetNames>
    <sheetDataSet>
      <sheetData sheetId="0">
        <row r="1">
          <cell r="B1"/>
          <cell r="C1"/>
          <cell r="D1"/>
          <cell r="E1"/>
          <cell r="F1"/>
          <cell r="G1"/>
          <cell r="H1"/>
          <cell r="I1"/>
          <cell r="J1"/>
          <cell r="K1"/>
          <cell r="L1"/>
          <cell r="M1"/>
          <cell r="N1"/>
          <cell r="O1"/>
          <cell r="P1"/>
          <cell r="Q1"/>
          <cell r="R1"/>
          <cell r="S1"/>
        </row>
        <row r="2">
          <cell r="B2"/>
          <cell r="C2" t="str">
            <v>S251 Budget 2016 - 17</v>
          </cell>
          <cell r="D2"/>
          <cell r="E2"/>
          <cell r="F2"/>
          <cell r="G2"/>
          <cell r="H2"/>
          <cell r="I2"/>
          <cell r="J2"/>
          <cell r="K2"/>
          <cell r="L2"/>
          <cell r="M2"/>
          <cell r="N2"/>
          <cell r="O2"/>
          <cell r="P2"/>
          <cell r="Q2"/>
          <cell r="R2"/>
          <cell r="S2"/>
        </row>
        <row r="3">
          <cell r="B3"/>
          <cell r="C3"/>
          <cell r="D3"/>
          <cell r="E3"/>
          <cell r="F3"/>
          <cell r="G3"/>
          <cell r="H3"/>
          <cell r="I3"/>
          <cell r="J3"/>
          <cell r="K3"/>
          <cell r="L3"/>
          <cell r="M3"/>
          <cell r="N3"/>
          <cell r="O3"/>
          <cell r="P3"/>
          <cell r="Q3"/>
          <cell r="R3"/>
          <cell r="S3"/>
        </row>
        <row r="4">
          <cell r="B4"/>
          <cell r="C4" t="str">
            <v>LA Table:  Local Authority Information</v>
          </cell>
          <cell r="D4"/>
          <cell r="E4"/>
          <cell r="F4"/>
          <cell r="G4"/>
          <cell r="H4"/>
          <cell r="I4"/>
          <cell r="J4"/>
          <cell r="K4"/>
          <cell r="L4"/>
          <cell r="M4"/>
          <cell r="N4"/>
          <cell r="O4"/>
          <cell r="P4"/>
          <cell r="Q4"/>
          <cell r="R4"/>
          <cell r="S4"/>
        </row>
        <row r="5">
          <cell r="B5"/>
          <cell r="C5"/>
          <cell r="D5"/>
          <cell r="E5"/>
          <cell r="F5"/>
          <cell r="G5"/>
          <cell r="H5"/>
          <cell r="I5"/>
          <cell r="J5"/>
          <cell r="K5"/>
          <cell r="L5"/>
          <cell r="M5"/>
          <cell r="N5"/>
          <cell r="O5"/>
          <cell r="P5"/>
          <cell r="Q5"/>
          <cell r="R5"/>
          <cell r="S5"/>
        </row>
        <row r="6">
          <cell r="B6"/>
          <cell r="C6" t="str">
            <v>LA Name</v>
          </cell>
          <cell r="D6"/>
          <cell r="E6"/>
          <cell r="F6"/>
          <cell r="G6"/>
          <cell r="H6"/>
          <cell r="I6" t="str">
            <v>LA Number</v>
          </cell>
          <cell r="J6"/>
          <cell r="K6"/>
          <cell r="L6"/>
          <cell r="M6"/>
          <cell r="N6"/>
          <cell r="O6"/>
          <cell r="P6"/>
          <cell r="Q6"/>
          <cell r="R6"/>
          <cell r="S6"/>
        </row>
        <row r="7">
          <cell r="B7"/>
          <cell r="C7"/>
          <cell r="D7"/>
          <cell r="E7"/>
          <cell r="F7"/>
          <cell r="G7"/>
          <cell r="H7"/>
          <cell r="I7"/>
          <cell r="J7"/>
          <cell r="K7"/>
          <cell r="L7"/>
          <cell r="M7"/>
          <cell r="N7"/>
          <cell r="O7"/>
          <cell r="P7"/>
          <cell r="Q7"/>
          <cell r="R7"/>
          <cell r="S7"/>
        </row>
        <row r="8">
          <cell r="B8"/>
          <cell r="C8" t="str">
            <v>Description</v>
          </cell>
          <cell r="D8"/>
          <cell r="E8" t="str">
            <v>Early Years</v>
          </cell>
          <cell r="F8"/>
          <cell r="G8" t="str">
            <v>Primary</v>
          </cell>
          <cell r="H8"/>
          <cell r="I8" t="str">
            <v>Secondary</v>
          </cell>
          <cell r="J8"/>
          <cell r="K8" t="str">
            <v>SEN/    Special schools</v>
          </cell>
          <cell r="L8"/>
          <cell r="M8" t="str">
            <v>AP/    PRUs</v>
          </cell>
          <cell r="N8"/>
          <cell r="O8" t="str">
            <v xml:space="preserve">Post school </v>
          </cell>
          <cell r="P8"/>
          <cell r="Q8" t="str">
            <v>Gross</v>
          </cell>
          <cell r="R8"/>
          <cell r="S8" t="str">
            <v>Income</v>
          </cell>
        </row>
        <row r="9">
          <cell r="B9"/>
          <cell r="C9"/>
          <cell r="D9"/>
          <cell r="E9"/>
          <cell r="F9"/>
          <cell r="G9"/>
          <cell r="H9"/>
          <cell r="I9"/>
          <cell r="J9"/>
          <cell r="K9"/>
          <cell r="L9"/>
          <cell r="M9"/>
          <cell r="N9"/>
          <cell r="O9"/>
          <cell r="P9"/>
          <cell r="Q9"/>
          <cell r="R9"/>
          <cell r="S9"/>
        </row>
        <row r="10">
          <cell r="B10"/>
          <cell r="C10"/>
          <cell r="D10"/>
          <cell r="E10"/>
          <cell r="F10"/>
          <cell r="G10"/>
          <cell r="H10"/>
          <cell r="I10"/>
          <cell r="J10"/>
          <cell r="K10"/>
          <cell r="L10"/>
          <cell r="M10"/>
          <cell r="N10"/>
          <cell r="O10"/>
          <cell r="P10"/>
          <cell r="Q10"/>
          <cell r="R10">
            <v>14</v>
          </cell>
          <cell r="S10"/>
        </row>
        <row r="11">
          <cell r="B11">
            <v>1</v>
          </cell>
          <cell r="C11" t="str">
            <v>SCHOOLS BUDGET</v>
          </cell>
          <cell r="D11"/>
          <cell r="E11"/>
          <cell r="F11"/>
          <cell r="G11"/>
          <cell r="H11"/>
          <cell r="I11"/>
          <cell r="J11"/>
          <cell r="K11"/>
          <cell r="L11"/>
          <cell r="M11"/>
          <cell r="N11"/>
          <cell r="O11"/>
          <cell r="P11"/>
          <cell r="Q11"/>
          <cell r="R11"/>
          <cell r="S11"/>
        </row>
        <row r="12">
          <cell r="B12"/>
          <cell r="C12"/>
          <cell r="D12"/>
          <cell r="E12" t="str">
            <v>Check</v>
          </cell>
          <cell r="F12"/>
          <cell r="G12">
            <v>206612079.53855839</v>
          </cell>
          <cell r="H12"/>
          <cell r="I12">
            <v>175703134.65593946</v>
          </cell>
          <cell r="J12"/>
          <cell r="K12"/>
          <cell r="L12"/>
          <cell r="M12"/>
          <cell r="N12"/>
          <cell r="O12"/>
          <cell r="P12"/>
          <cell r="Q12"/>
          <cell r="R12"/>
          <cell r="S12"/>
        </row>
        <row r="13">
          <cell r="B13"/>
          <cell r="C13"/>
          <cell r="D13"/>
          <cell r="E13"/>
          <cell r="F13"/>
          <cell r="G13"/>
          <cell r="H13"/>
          <cell r="I13"/>
          <cell r="J13"/>
          <cell r="K13"/>
          <cell r="L13"/>
          <cell r="M13"/>
          <cell r="N13"/>
          <cell r="O13"/>
          <cell r="P13"/>
          <cell r="Q13"/>
          <cell r="R13"/>
          <cell r="S13"/>
        </row>
        <row r="14">
          <cell r="B14" t="str">
            <v>1.0.1</v>
          </cell>
          <cell r="C14" t="str">
            <v xml:space="preserve">Individual Schools Budget (before Academy recoupment)  </v>
          </cell>
          <cell r="D14"/>
          <cell r="E14">
            <v>31172518.059999999</v>
          </cell>
          <cell r="F14"/>
          <cell r="G14">
            <v>208091279.53855839</v>
          </cell>
          <cell r="H14"/>
          <cell r="I14">
            <v>175773134.65593946</v>
          </cell>
          <cell r="J14"/>
          <cell r="K14">
            <v>9620000</v>
          </cell>
          <cell r="L14"/>
          <cell r="M14">
            <v>4310000</v>
          </cell>
          <cell r="N14"/>
          <cell r="O14"/>
          <cell r="P14"/>
          <cell r="Q14">
            <v>428966932.25449789</v>
          </cell>
          <cell r="R14"/>
          <cell r="S14"/>
        </row>
        <row r="15">
          <cell r="B15"/>
          <cell r="C15"/>
          <cell r="D15"/>
          <cell r="E15"/>
          <cell r="F15"/>
          <cell r="G15"/>
          <cell r="H15"/>
          <cell r="I15"/>
          <cell r="J15"/>
          <cell r="K15"/>
          <cell r="L15"/>
          <cell r="M15"/>
          <cell r="N15"/>
          <cell r="O15"/>
          <cell r="P15"/>
          <cell r="Q15"/>
          <cell r="R15"/>
          <cell r="S15"/>
        </row>
        <row r="16">
          <cell r="B16"/>
          <cell r="C16" t="str">
            <v xml:space="preserve">DEDELEGATED ITEMS      </v>
          </cell>
          <cell r="D16"/>
          <cell r="E16"/>
          <cell r="F16"/>
          <cell r="G16"/>
          <cell r="H16"/>
          <cell r="I16"/>
          <cell r="J16"/>
          <cell r="K16"/>
          <cell r="L16"/>
          <cell r="M16"/>
          <cell r="N16"/>
          <cell r="O16"/>
          <cell r="P16"/>
          <cell r="Q16"/>
          <cell r="R16"/>
          <cell r="S16"/>
        </row>
        <row r="17">
          <cell r="B17" t="str">
            <v xml:space="preserve">1.1.1   </v>
          </cell>
          <cell r="C17" t="str">
            <v xml:space="preserve">Contingencies      </v>
          </cell>
          <cell r="D17"/>
          <cell r="E17"/>
          <cell r="F17"/>
          <cell r="G17">
            <v>694194.05623429082</v>
          </cell>
          <cell r="H17"/>
          <cell r="I17">
            <v>44022.062102662341</v>
          </cell>
          <cell r="J17"/>
          <cell r="K17"/>
          <cell r="L17"/>
          <cell r="M17"/>
          <cell r="N17"/>
          <cell r="O17"/>
          <cell r="P17"/>
          <cell r="Q17">
            <v>738216.11833695322</v>
          </cell>
          <cell r="R17"/>
          <cell r="S17"/>
        </row>
        <row r="18">
          <cell r="B18" t="str">
            <v xml:space="preserve">1.1.2   </v>
          </cell>
          <cell r="C18" t="str">
            <v>Behaviour support services</v>
          </cell>
          <cell r="D18"/>
          <cell r="E18"/>
          <cell r="F18"/>
          <cell r="G18">
            <v>576365.61724155862</v>
          </cell>
          <cell r="H18"/>
          <cell r="I18">
            <v>36550.01475190372</v>
          </cell>
          <cell r="J18"/>
          <cell r="K18"/>
          <cell r="L18"/>
          <cell r="M18"/>
          <cell r="N18"/>
          <cell r="O18"/>
          <cell r="P18"/>
          <cell r="Q18">
            <v>612915.63199346233</v>
          </cell>
          <cell r="R18"/>
          <cell r="S18"/>
        </row>
        <row r="19">
          <cell r="B19" t="str">
            <v xml:space="preserve">1.1.3   </v>
          </cell>
          <cell r="C19" t="str">
            <v xml:space="preserve">Support to UPEG and bilingual learners  </v>
          </cell>
          <cell r="D19"/>
          <cell r="E19"/>
          <cell r="F19"/>
          <cell r="G19">
            <v>90382.457219324817</v>
          </cell>
          <cell r="H19"/>
          <cell r="I19">
            <v>5731.5704578108425</v>
          </cell>
          <cell r="J19"/>
          <cell r="K19"/>
          <cell r="L19"/>
          <cell r="M19"/>
          <cell r="N19"/>
          <cell r="O19"/>
          <cell r="P19"/>
          <cell r="Q19">
            <v>96114.027677135658</v>
          </cell>
          <cell r="R19"/>
          <cell r="S19"/>
        </row>
        <row r="20">
          <cell r="B20" t="str">
            <v xml:space="preserve">1.1.4 </v>
          </cell>
          <cell r="C20" t="str">
            <v>Free school meals eligibility</v>
          </cell>
          <cell r="D20"/>
          <cell r="E20"/>
          <cell r="F20"/>
          <cell r="G20"/>
          <cell r="H20"/>
          <cell r="I20"/>
          <cell r="J20"/>
          <cell r="K20"/>
          <cell r="L20"/>
          <cell r="M20"/>
          <cell r="N20"/>
          <cell r="O20"/>
          <cell r="P20"/>
          <cell r="Q20">
            <v>0</v>
          </cell>
          <cell r="R20"/>
          <cell r="S20"/>
        </row>
        <row r="21">
          <cell r="B21" t="str">
            <v xml:space="preserve">1.1.5 </v>
          </cell>
          <cell r="C21" t="str">
            <v>Insurance</v>
          </cell>
          <cell r="D21"/>
          <cell r="E21"/>
          <cell r="F21"/>
          <cell r="G21"/>
          <cell r="H21"/>
          <cell r="I21"/>
          <cell r="J21"/>
          <cell r="K21"/>
          <cell r="L21"/>
          <cell r="M21" t="str">
            <v>Based on Pupil numbers and De-Delegation £</v>
          </cell>
          <cell r="N21"/>
          <cell r="O21"/>
          <cell r="P21"/>
          <cell r="Q21">
            <v>0</v>
          </cell>
          <cell r="R21"/>
          <cell r="S21"/>
        </row>
        <row r="22">
          <cell r="B22" t="str">
            <v xml:space="preserve">1.1.6   </v>
          </cell>
          <cell r="C22" t="str">
            <v>Museum and Library services</v>
          </cell>
          <cell r="D22"/>
          <cell r="E22"/>
          <cell r="F22"/>
          <cell r="G22"/>
          <cell r="H22"/>
          <cell r="I22"/>
          <cell r="J22"/>
          <cell r="K22"/>
          <cell r="L22"/>
          <cell r="M22"/>
          <cell r="N22"/>
          <cell r="O22"/>
          <cell r="P22"/>
          <cell r="Q22">
            <v>0</v>
          </cell>
          <cell r="R22"/>
          <cell r="S22"/>
        </row>
        <row r="23">
          <cell r="B23" t="str">
            <v xml:space="preserve">1.1.7   </v>
          </cell>
          <cell r="C23" t="str">
            <v xml:space="preserve">Licences/subscriptions </v>
          </cell>
          <cell r="D23"/>
          <cell r="E23"/>
          <cell r="F23"/>
          <cell r="G23"/>
          <cell r="H23"/>
          <cell r="I23"/>
          <cell r="J23"/>
          <cell r="K23"/>
          <cell r="L23"/>
          <cell r="M23"/>
          <cell r="N23"/>
          <cell r="O23"/>
          <cell r="P23"/>
          <cell r="Q23">
            <v>0</v>
          </cell>
          <cell r="R23"/>
          <cell r="S23"/>
        </row>
        <row r="24">
          <cell r="B24" t="str">
            <v xml:space="preserve">1.1.8    </v>
          </cell>
          <cell r="C24" t="str">
            <v>Staff costs – supply cover excluding cover for facility time</v>
          </cell>
          <cell r="D24"/>
          <cell r="E24"/>
          <cell r="F24"/>
          <cell r="G24"/>
          <cell r="H24"/>
          <cell r="I24"/>
          <cell r="J24"/>
          <cell r="K24"/>
          <cell r="L24"/>
          <cell r="M24"/>
          <cell r="N24"/>
          <cell r="O24"/>
          <cell r="P24"/>
          <cell r="Q24">
            <v>0</v>
          </cell>
          <cell r="R24"/>
          <cell r="S24"/>
        </row>
        <row r="25">
          <cell r="B25" t="str">
            <v xml:space="preserve">1.1.9   </v>
          </cell>
          <cell r="C25" t="str">
            <v>Staff costs – supply cover for facility time</v>
          </cell>
          <cell r="D25"/>
          <cell r="E25"/>
          <cell r="F25"/>
          <cell r="G25">
            <v>70980.987345019486</v>
          </cell>
          <cell r="H25"/>
          <cell r="I25">
            <v>4501.2333438305041</v>
          </cell>
          <cell r="J25"/>
          <cell r="K25"/>
          <cell r="L25"/>
          <cell r="M25"/>
          <cell r="N25"/>
          <cell r="O25"/>
          <cell r="P25"/>
          <cell r="Q25">
            <v>75482.220688849993</v>
          </cell>
          <cell r="R25"/>
          <cell r="S25"/>
        </row>
        <row r="26">
          <cell r="B26"/>
          <cell r="C26"/>
          <cell r="D26"/>
          <cell r="E26"/>
          <cell r="F26"/>
          <cell r="G26"/>
          <cell r="H26"/>
          <cell r="I26"/>
          <cell r="J26"/>
          <cell r="K26"/>
          <cell r="L26"/>
          <cell r="M26"/>
          <cell r="N26"/>
          <cell r="O26"/>
          <cell r="P26"/>
          <cell r="Q26"/>
          <cell r="R26"/>
          <cell r="S26"/>
        </row>
        <row r="27">
          <cell r="B27"/>
          <cell r="C27" t="str">
            <v xml:space="preserve">HIGH NEEDS BUDGET </v>
          </cell>
          <cell r="D27"/>
          <cell r="E27"/>
          <cell r="F27"/>
          <cell r="G27"/>
          <cell r="H27"/>
          <cell r="I27"/>
          <cell r="J27"/>
          <cell r="K27"/>
          <cell r="L27"/>
          <cell r="M27"/>
          <cell r="N27"/>
          <cell r="O27"/>
          <cell r="P27"/>
          <cell r="Q27"/>
          <cell r="R27"/>
          <cell r="S27"/>
        </row>
        <row r="28">
          <cell r="B28" t="str">
            <v>1.2.1</v>
          </cell>
          <cell r="C28" t="str">
            <v>Top-up funding – maintained schools</v>
          </cell>
          <cell r="D28"/>
          <cell r="E28"/>
          <cell r="F28"/>
          <cell r="G28">
            <v>2609377.0158857214</v>
          </cell>
          <cell r="H28"/>
          <cell r="I28">
            <v>302375.51431562094</v>
          </cell>
          <cell r="J28"/>
          <cell r="K28">
            <v>4709769</v>
          </cell>
          <cell r="L28"/>
          <cell r="M28">
            <v>5906434</v>
          </cell>
          <cell r="N28"/>
          <cell r="O28"/>
          <cell r="P28"/>
          <cell r="Q28">
            <v>13527955.530201342</v>
          </cell>
          <cell r="R28"/>
          <cell r="S28"/>
        </row>
        <row r="29">
          <cell r="B29" t="str">
            <v>1.2.2</v>
          </cell>
          <cell r="C29" t="str">
            <v>Top-up funding – academies, free schools and colleges</v>
          </cell>
          <cell r="D29"/>
          <cell r="E29"/>
          <cell r="F29"/>
          <cell r="G29">
            <v>277574.48548657721</v>
          </cell>
          <cell r="H29"/>
          <cell r="I29">
            <v>291015.98431208055</v>
          </cell>
          <cell r="J29"/>
          <cell r="K29">
            <v>3345434</v>
          </cell>
          <cell r="L29"/>
          <cell r="M29">
            <v>0</v>
          </cell>
          <cell r="N29"/>
          <cell r="O29">
            <v>2100000</v>
          </cell>
          <cell r="P29"/>
          <cell r="Q29">
            <v>6014024.469798658</v>
          </cell>
          <cell r="R29"/>
          <cell r="S29"/>
        </row>
        <row r="30">
          <cell r="B30" t="str">
            <v>1.2.3</v>
          </cell>
          <cell r="C30" t="str">
            <v>Top-up and other funding – non-maintained and independent providers</v>
          </cell>
          <cell r="D30"/>
          <cell r="E30"/>
          <cell r="F30"/>
          <cell r="G30"/>
          <cell r="H30"/>
          <cell r="I30"/>
          <cell r="J30"/>
          <cell r="K30"/>
          <cell r="L30"/>
          <cell r="M30"/>
          <cell r="N30"/>
          <cell r="O30"/>
          <cell r="P30"/>
          <cell r="Q30">
            <v>0</v>
          </cell>
          <cell r="R30"/>
          <cell r="S30"/>
        </row>
        <row r="31">
          <cell r="B31" t="str">
            <v>1.2.4</v>
          </cell>
          <cell r="C31" t="str">
            <v>Additional high needs targeted funding for mainstream schools and academies</v>
          </cell>
          <cell r="D31"/>
          <cell r="E31"/>
          <cell r="F31"/>
          <cell r="G31">
            <v>249632.21476510068</v>
          </cell>
          <cell r="H31"/>
          <cell r="I31">
            <v>45567.785234899326</v>
          </cell>
          <cell r="J31"/>
          <cell r="K31"/>
          <cell r="L31"/>
          <cell r="M31"/>
          <cell r="N31"/>
          <cell r="O31"/>
          <cell r="P31"/>
          <cell r="Q31">
            <v>295200</v>
          </cell>
          <cell r="R31"/>
          <cell r="S31"/>
        </row>
        <row r="32">
          <cell r="B32" t="str">
            <v>1.2.5</v>
          </cell>
          <cell r="C32" t="str">
            <v xml:space="preserve">SEN support services  </v>
          </cell>
          <cell r="D32"/>
          <cell r="E32"/>
          <cell r="F32"/>
          <cell r="G32">
            <v>12490248.419306325</v>
          </cell>
          <cell r="H32"/>
          <cell r="I32">
            <v>2226029.5562499999</v>
          </cell>
          <cell r="J32"/>
          <cell r="K32">
            <v>387135.57500000001</v>
          </cell>
          <cell r="L32"/>
          <cell r="M32">
            <v>677487.25624999998</v>
          </cell>
          <cell r="N32"/>
          <cell r="O32"/>
          <cell r="P32"/>
          <cell r="Q32">
            <v>15780900.806806324</v>
          </cell>
          <cell r="R32"/>
          <cell r="S32">
            <v>512960</v>
          </cell>
        </row>
        <row r="33">
          <cell r="B33" t="str">
            <v>1.2.6</v>
          </cell>
          <cell r="C33" t="str">
            <v>Hospital education services</v>
          </cell>
          <cell r="D33"/>
          <cell r="E33"/>
          <cell r="F33"/>
          <cell r="G33"/>
          <cell r="H33"/>
          <cell r="I33"/>
          <cell r="J33"/>
          <cell r="K33"/>
          <cell r="L33"/>
          <cell r="M33"/>
          <cell r="N33"/>
          <cell r="O33"/>
          <cell r="P33"/>
          <cell r="Q33">
            <v>0</v>
          </cell>
          <cell r="R33"/>
          <cell r="S33"/>
        </row>
        <row r="34">
          <cell r="B34" t="str">
            <v>1.2.7</v>
          </cell>
          <cell r="C34" t="str">
            <v>Other alternative provision services</v>
          </cell>
          <cell r="D34"/>
          <cell r="E34"/>
          <cell r="F34"/>
          <cell r="G34">
            <v>895960.79999999993</v>
          </cell>
          <cell r="H34"/>
          <cell r="I34">
            <v>163548.4</v>
          </cell>
          <cell r="J34"/>
          <cell r="K34">
            <v>28443.200000000001</v>
          </cell>
          <cell r="L34"/>
          <cell r="M34">
            <v>49775.6</v>
          </cell>
          <cell r="N34"/>
          <cell r="O34"/>
          <cell r="P34"/>
          <cell r="Q34">
            <v>1137728</v>
          </cell>
          <cell r="R34"/>
          <cell r="S34">
            <v>550000</v>
          </cell>
        </row>
        <row r="35">
          <cell r="B35" t="str">
            <v>1.2.8</v>
          </cell>
          <cell r="C35" t="str">
            <v xml:space="preserve">Support for inclusion  </v>
          </cell>
          <cell r="D35"/>
          <cell r="E35"/>
          <cell r="F35"/>
          <cell r="G35"/>
          <cell r="H35"/>
          <cell r="I35"/>
          <cell r="J35"/>
          <cell r="K35"/>
          <cell r="L35"/>
          <cell r="M35"/>
          <cell r="N35"/>
          <cell r="O35"/>
          <cell r="P35"/>
          <cell r="Q35">
            <v>0</v>
          </cell>
          <cell r="R35"/>
          <cell r="S35"/>
        </row>
        <row r="36">
          <cell r="B36" t="str">
            <v>1.2.9</v>
          </cell>
          <cell r="C36" t="str">
            <v>Special schools and PRUs in financial difficulty</v>
          </cell>
          <cell r="D36"/>
          <cell r="E36"/>
          <cell r="F36"/>
          <cell r="G36"/>
          <cell r="H36"/>
          <cell r="I36"/>
          <cell r="J36"/>
          <cell r="K36"/>
          <cell r="L36"/>
          <cell r="M36"/>
          <cell r="N36"/>
          <cell r="O36"/>
          <cell r="P36"/>
          <cell r="Q36">
            <v>0</v>
          </cell>
          <cell r="R36"/>
          <cell r="S36"/>
        </row>
        <row r="37">
          <cell r="B37" t="str">
            <v>1.2.10</v>
          </cell>
          <cell r="C37" t="str">
            <v>PFI/ BSF costs at special schools and AP/ PRUs</v>
          </cell>
          <cell r="D37"/>
          <cell r="E37"/>
          <cell r="F37"/>
          <cell r="G37"/>
          <cell r="H37"/>
          <cell r="I37"/>
          <cell r="J37"/>
          <cell r="K37"/>
          <cell r="L37"/>
          <cell r="M37"/>
          <cell r="N37"/>
          <cell r="O37"/>
          <cell r="P37"/>
          <cell r="Q37">
            <v>0</v>
          </cell>
          <cell r="R37"/>
          <cell r="S37"/>
        </row>
        <row r="38">
          <cell r="B38" t="str">
            <v>1.2.11</v>
          </cell>
          <cell r="C38" t="str">
            <v>Direct payments (SEN and disability)</v>
          </cell>
          <cell r="D38"/>
          <cell r="E38"/>
          <cell r="F38"/>
          <cell r="G38"/>
          <cell r="H38"/>
          <cell r="I38"/>
          <cell r="J38"/>
          <cell r="K38"/>
          <cell r="L38"/>
          <cell r="M38"/>
          <cell r="N38"/>
          <cell r="O38"/>
          <cell r="P38"/>
          <cell r="Q38">
            <v>0</v>
          </cell>
          <cell r="R38"/>
          <cell r="S38"/>
        </row>
        <row r="39">
          <cell r="B39" t="str">
            <v>1.2.12</v>
          </cell>
          <cell r="C39" t="str">
            <v>Carbon reduction commitment allowances (PRUs)</v>
          </cell>
          <cell r="D39"/>
          <cell r="E39"/>
          <cell r="F39"/>
          <cell r="G39"/>
          <cell r="H39"/>
          <cell r="I39"/>
          <cell r="J39"/>
          <cell r="K39"/>
          <cell r="L39"/>
          <cell r="M39"/>
          <cell r="N39"/>
          <cell r="O39"/>
          <cell r="P39"/>
          <cell r="Q39">
            <v>0</v>
          </cell>
          <cell r="R39"/>
          <cell r="S39"/>
        </row>
        <row r="40">
          <cell r="B40"/>
          <cell r="C40"/>
          <cell r="D40"/>
          <cell r="E40"/>
          <cell r="F40"/>
          <cell r="G40"/>
          <cell r="H40"/>
          <cell r="I40"/>
          <cell r="J40"/>
          <cell r="K40"/>
          <cell r="L40"/>
          <cell r="M40"/>
          <cell r="N40"/>
          <cell r="O40"/>
          <cell r="P40"/>
          <cell r="Q40"/>
          <cell r="R40"/>
          <cell r="S40"/>
        </row>
        <row r="41">
          <cell r="B41"/>
          <cell r="C41" t="str">
            <v xml:space="preserve">EARLY YEARS BUDGET  </v>
          </cell>
          <cell r="D41"/>
          <cell r="E41"/>
          <cell r="F41"/>
          <cell r="G41"/>
          <cell r="H41"/>
          <cell r="I41"/>
          <cell r="J41"/>
          <cell r="K41"/>
          <cell r="L41"/>
          <cell r="M41"/>
          <cell r="N41"/>
          <cell r="O41"/>
          <cell r="P41"/>
          <cell r="Q41"/>
          <cell r="R41"/>
          <cell r="S41"/>
        </row>
        <row r="42">
          <cell r="B42" t="str">
            <v>1.3.1</v>
          </cell>
          <cell r="C42" t="str">
            <v>Central expenditure on children under 5</v>
          </cell>
          <cell r="D42"/>
          <cell r="E42">
            <v>2374762.94</v>
          </cell>
          <cell r="F42"/>
          <cell r="G42" t="str">
            <v>Links to EY Proforma</v>
          </cell>
          <cell r="H42"/>
          <cell r="I42"/>
          <cell r="J42"/>
          <cell r="K42"/>
          <cell r="L42"/>
          <cell r="M42"/>
          <cell r="N42"/>
          <cell r="O42"/>
          <cell r="P42"/>
          <cell r="Q42">
            <v>2374762.94</v>
          </cell>
          <cell r="R42"/>
          <cell r="S42"/>
        </row>
        <row r="43">
          <cell r="B43"/>
          <cell r="C43"/>
          <cell r="D43"/>
          <cell r="E43"/>
          <cell r="F43"/>
          <cell r="G43"/>
          <cell r="H43"/>
          <cell r="I43"/>
          <cell r="J43"/>
          <cell r="K43"/>
          <cell r="L43"/>
          <cell r="M43"/>
          <cell r="N43"/>
          <cell r="O43"/>
          <cell r="P43"/>
          <cell r="Q43"/>
          <cell r="R43"/>
          <cell r="S43"/>
        </row>
        <row r="44">
          <cell r="B44"/>
          <cell r="C44"/>
          <cell r="D44"/>
          <cell r="E44">
            <v>33547281</v>
          </cell>
          <cell r="F44"/>
          <cell r="G44">
            <v>33729281</v>
          </cell>
          <cell r="H44"/>
          <cell r="I44">
            <v>182000</v>
          </cell>
          <cell r="J44"/>
          <cell r="K44"/>
          <cell r="L44"/>
          <cell r="M44"/>
          <cell r="N44"/>
          <cell r="O44"/>
          <cell r="P44"/>
          <cell r="Q44"/>
          <cell r="R44"/>
          <cell r="S44"/>
        </row>
        <row r="45">
          <cell r="B45"/>
          <cell r="C45" t="str">
            <v xml:space="preserve">CENTRAL PROVISION WITHIN SCHOOLS BUDGET </v>
          </cell>
          <cell r="D45"/>
          <cell r="E45"/>
          <cell r="F45"/>
          <cell r="G45"/>
          <cell r="H45"/>
          <cell r="I45"/>
          <cell r="J45"/>
          <cell r="K45"/>
          <cell r="L45"/>
          <cell r="M45"/>
          <cell r="N45"/>
          <cell r="O45"/>
          <cell r="P45"/>
          <cell r="Q45"/>
          <cell r="R45"/>
          <cell r="S45"/>
        </row>
        <row r="46">
          <cell r="B46" t="str">
            <v>1.4.1</v>
          </cell>
          <cell r="C46" t="str">
            <v xml:space="preserve">Contribution to combined budgets </v>
          </cell>
          <cell r="D46"/>
          <cell r="E46"/>
          <cell r="F46"/>
          <cell r="G46">
            <v>5531537.1292372886</v>
          </cell>
          <cell r="H46"/>
          <cell r="I46">
            <v>351776.17161016946</v>
          </cell>
          <cell r="J46"/>
          <cell r="K46">
            <v>108238.82203389831</v>
          </cell>
          <cell r="L46"/>
          <cell r="M46">
            <v>378835.87711864407</v>
          </cell>
          <cell r="N46"/>
          <cell r="O46"/>
          <cell r="P46"/>
          <cell r="Q46">
            <v>6370388</v>
          </cell>
          <cell r="R46"/>
          <cell r="S46"/>
        </row>
        <row r="47">
          <cell r="B47" t="str">
            <v>1.4.2</v>
          </cell>
          <cell r="C47" t="str">
            <v>School admissions</v>
          </cell>
          <cell r="D47"/>
          <cell r="E47"/>
          <cell r="F47"/>
          <cell r="G47">
            <v>81498.375</v>
          </cell>
          <cell r="H47"/>
          <cell r="I47">
            <v>14876.687499999998</v>
          </cell>
          <cell r="J47"/>
          <cell r="K47">
            <v>2587.25</v>
          </cell>
          <cell r="L47"/>
          <cell r="M47">
            <v>4527.6875</v>
          </cell>
          <cell r="N47"/>
          <cell r="O47"/>
          <cell r="P47"/>
          <cell r="Q47">
            <v>103490</v>
          </cell>
          <cell r="R47"/>
          <cell r="S47"/>
        </row>
        <row r="48">
          <cell r="B48" t="str">
            <v>1.4.3</v>
          </cell>
          <cell r="C48" t="str">
            <v>Servicing of schools forums</v>
          </cell>
          <cell r="D48"/>
          <cell r="E48"/>
          <cell r="F48"/>
          <cell r="G48">
            <v>2008.125</v>
          </cell>
          <cell r="H48"/>
          <cell r="I48">
            <v>366.5625</v>
          </cell>
          <cell r="J48"/>
          <cell r="K48">
            <v>63.75</v>
          </cell>
          <cell r="L48"/>
          <cell r="M48">
            <v>111.5625</v>
          </cell>
          <cell r="N48"/>
          <cell r="O48"/>
          <cell r="P48"/>
          <cell r="Q48">
            <v>2550</v>
          </cell>
          <cell r="R48"/>
          <cell r="S48"/>
        </row>
        <row r="49">
          <cell r="B49" t="str">
            <v>1.4.4</v>
          </cell>
          <cell r="C49" t="str">
            <v>Termination of employment costs</v>
          </cell>
          <cell r="D49"/>
          <cell r="E49"/>
          <cell r="F49"/>
          <cell r="G49">
            <v>885582.62711864407</v>
          </cell>
          <cell r="H49"/>
          <cell r="I49">
            <v>56158.898305084746</v>
          </cell>
          <cell r="J49"/>
          <cell r="K49">
            <v>17279.661016949154</v>
          </cell>
          <cell r="L49"/>
          <cell r="M49">
            <v>60478.813559322036</v>
          </cell>
          <cell r="N49"/>
          <cell r="O49"/>
          <cell r="P49"/>
          <cell r="Q49">
            <v>1019500</v>
          </cell>
          <cell r="R49"/>
          <cell r="S49"/>
        </row>
        <row r="50">
          <cell r="B50" t="str">
            <v>1.4.5</v>
          </cell>
          <cell r="C50" t="str">
            <v>Falling Rolls Fund</v>
          </cell>
          <cell r="D50"/>
          <cell r="E50"/>
          <cell r="F50"/>
          <cell r="G50"/>
          <cell r="H50"/>
          <cell r="I50"/>
          <cell r="J50"/>
          <cell r="K50"/>
          <cell r="L50"/>
          <cell r="M50"/>
          <cell r="N50"/>
          <cell r="O50"/>
          <cell r="P50"/>
          <cell r="Q50">
            <v>0</v>
          </cell>
          <cell r="R50"/>
          <cell r="S50"/>
        </row>
        <row r="51">
          <cell r="B51" t="str">
            <v>1.4.6</v>
          </cell>
          <cell r="C51" t="str">
            <v>Capital expenditure from revenue (CERA)</v>
          </cell>
          <cell r="D51"/>
          <cell r="E51"/>
          <cell r="F51"/>
          <cell r="G51"/>
          <cell r="H51"/>
          <cell r="I51"/>
          <cell r="J51"/>
          <cell r="K51"/>
          <cell r="L51"/>
          <cell r="M51"/>
          <cell r="N51"/>
          <cell r="O51"/>
          <cell r="P51"/>
          <cell r="Q51">
            <v>0</v>
          </cell>
          <cell r="R51"/>
          <cell r="S51"/>
        </row>
        <row r="52">
          <cell r="B52" t="str">
            <v>1.4.7</v>
          </cell>
          <cell r="C52" t="str">
            <v>Prudential borrowing costs</v>
          </cell>
          <cell r="D52"/>
          <cell r="E52"/>
          <cell r="F52"/>
          <cell r="G52"/>
          <cell r="H52"/>
          <cell r="I52"/>
          <cell r="J52"/>
          <cell r="K52"/>
          <cell r="L52"/>
          <cell r="M52"/>
          <cell r="N52"/>
          <cell r="O52"/>
          <cell r="P52"/>
          <cell r="Q52">
            <v>0</v>
          </cell>
          <cell r="R52"/>
          <cell r="S52"/>
        </row>
        <row r="53">
          <cell r="B53" t="str">
            <v>1.4.8</v>
          </cell>
          <cell r="C53" t="str">
            <v xml:space="preserve">Fees to independent schools without SEN </v>
          </cell>
          <cell r="D53"/>
          <cell r="E53"/>
          <cell r="F53"/>
          <cell r="G53"/>
          <cell r="H53"/>
          <cell r="I53"/>
          <cell r="J53"/>
          <cell r="K53"/>
          <cell r="L53"/>
          <cell r="M53"/>
          <cell r="N53"/>
          <cell r="O53"/>
          <cell r="P53"/>
          <cell r="Q53">
            <v>0</v>
          </cell>
          <cell r="R53"/>
          <cell r="S53"/>
        </row>
        <row r="54">
          <cell r="B54" t="str">
            <v>1.4.9</v>
          </cell>
          <cell r="C54" t="str">
            <v xml:space="preserve">Equal pay - back pay   </v>
          </cell>
          <cell r="D54"/>
          <cell r="E54"/>
          <cell r="F54"/>
          <cell r="G54"/>
          <cell r="H54"/>
          <cell r="I54"/>
          <cell r="J54"/>
          <cell r="K54"/>
          <cell r="L54"/>
          <cell r="M54"/>
          <cell r="N54"/>
          <cell r="O54"/>
          <cell r="P54"/>
          <cell r="Q54">
            <v>0</v>
          </cell>
          <cell r="R54"/>
          <cell r="S54"/>
        </row>
        <row r="55">
          <cell r="B55" t="str">
            <v>1.4.10</v>
          </cell>
          <cell r="C55" t="str">
            <v xml:space="preserve">Pupil growth/ Infant class sizes </v>
          </cell>
          <cell r="D55"/>
          <cell r="E55"/>
          <cell r="F55"/>
          <cell r="G55">
            <v>1516199.4362416107</v>
          </cell>
          <cell r="H55"/>
          <cell r="I55">
            <v>264600.56375838927</v>
          </cell>
          <cell r="J55"/>
          <cell r="K55"/>
          <cell r="L55"/>
          <cell r="M55"/>
          <cell r="N55"/>
          <cell r="O55"/>
          <cell r="P55"/>
          <cell r="Q55">
            <v>1780800</v>
          </cell>
          <cell r="R55"/>
          <cell r="S55"/>
        </row>
        <row r="56">
          <cell r="B56" t="str">
            <v>1.4.11</v>
          </cell>
          <cell r="C56" t="str">
            <v>SEN transport</v>
          </cell>
          <cell r="D56"/>
          <cell r="E56"/>
          <cell r="F56"/>
          <cell r="G56"/>
          <cell r="H56"/>
          <cell r="I56"/>
          <cell r="J56"/>
          <cell r="K56"/>
          <cell r="L56"/>
          <cell r="M56"/>
          <cell r="N56"/>
          <cell r="O56"/>
          <cell r="P56"/>
          <cell r="Q56">
            <v>0</v>
          </cell>
          <cell r="R56"/>
          <cell r="S56"/>
        </row>
        <row r="57">
          <cell r="B57" t="str">
            <v>1.4.12</v>
          </cell>
          <cell r="C57" t="str">
            <v xml:space="preserve">Exceptions agreed by Secretary of State </v>
          </cell>
          <cell r="D57"/>
          <cell r="E57"/>
          <cell r="F57"/>
          <cell r="G57"/>
          <cell r="H57"/>
          <cell r="I57"/>
          <cell r="J57"/>
          <cell r="K57"/>
          <cell r="L57"/>
          <cell r="M57"/>
          <cell r="N57"/>
          <cell r="O57"/>
          <cell r="P57"/>
          <cell r="Q57">
            <v>0</v>
          </cell>
          <cell r="R57"/>
          <cell r="S57"/>
        </row>
        <row r="58">
          <cell r="B58" t="str">
            <v>1.4.13</v>
          </cell>
          <cell r="C58" t="str">
            <v xml:space="preserve">Other Items </v>
          </cell>
          <cell r="D58"/>
          <cell r="E58"/>
          <cell r="F58"/>
          <cell r="G58">
            <v>381937.5</v>
          </cell>
          <cell r="H58"/>
          <cell r="I58">
            <v>69718.75</v>
          </cell>
          <cell r="J58"/>
          <cell r="K58">
            <v>12125</v>
          </cell>
          <cell r="L58"/>
          <cell r="M58">
            <v>21218.75</v>
          </cell>
          <cell r="N58"/>
          <cell r="O58"/>
          <cell r="P58"/>
          <cell r="Q58">
            <v>485000</v>
          </cell>
          <cell r="R58"/>
          <cell r="S58"/>
        </row>
        <row r="59">
          <cell r="B59"/>
          <cell r="C59"/>
          <cell r="D59"/>
          <cell r="E59"/>
          <cell r="F59"/>
          <cell r="G59"/>
          <cell r="H59"/>
          <cell r="I59"/>
          <cell r="J59"/>
          <cell r="K59"/>
          <cell r="L59"/>
          <cell r="M59"/>
          <cell r="N59"/>
          <cell r="O59"/>
          <cell r="P59"/>
          <cell r="Q59"/>
          <cell r="R59"/>
          <cell r="S59"/>
        </row>
        <row r="60">
          <cell r="B60" t="str">
            <v>1.5.1</v>
          </cell>
          <cell r="C60" t="str">
            <v xml:space="preserve">Other Specific Grants </v>
          </cell>
          <cell r="D60"/>
          <cell r="E60"/>
          <cell r="F60"/>
          <cell r="G60"/>
          <cell r="H60"/>
          <cell r="I60"/>
          <cell r="J60"/>
          <cell r="K60"/>
          <cell r="L60"/>
          <cell r="M60"/>
          <cell r="N60"/>
          <cell r="O60"/>
          <cell r="P60"/>
          <cell r="Q60"/>
          <cell r="R60"/>
          <cell r="S60"/>
        </row>
        <row r="61">
          <cell r="B61"/>
          <cell r="C61"/>
          <cell r="D61"/>
          <cell r="E61"/>
          <cell r="F61"/>
          <cell r="G61"/>
          <cell r="H61"/>
          <cell r="I61"/>
          <cell r="J61"/>
          <cell r="K61"/>
          <cell r="L61"/>
          <cell r="M61"/>
          <cell r="N61"/>
          <cell r="O61"/>
          <cell r="P61"/>
          <cell r="Q61"/>
          <cell r="R61"/>
          <cell r="S61"/>
        </row>
        <row r="62">
          <cell r="B62" t="str">
            <v>1.6.1</v>
          </cell>
          <cell r="C62" t="str">
            <v xml:space="preserve">TOTAL SCHOOLS BUDGET (before Academy recoupment)  </v>
          </cell>
          <cell r="D62"/>
          <cell r="E62">
            <v>33547281</v>
          </cell>
          <cell r="F62"/>
          <cell r="G62">
            <v>234444758.78463987</v>
          </cell>
          <cell r="H62"/>
          <cell r="I62">
            <v>179649974.41038191</v>
          </cell>
          <cell r="J62"/>
          <cell r="K62">
            <v>18231076.258050844</v>
          </cell>
          <cell r="L62"/>
          <cell r="M62">
            <v>11408869.546927966</v>
          </cell>
          <cell r="N62"/>
          <cell r="O62">
            <v>2100000</v>
          </cell>
          <cell r="P62"/>
          <cell r="Q62">
            <v>479381960.0000006</v>
          </cell>
          <cell r="R62"/>
          <cell r="S62">
            <v>1062960</v>
          </cell>
        </row>
        <row r="63">
          <cell r="B63"/>
          <cell r="C63"/>
          <cell r="D63"/>
          <cell r="E63"/>
          <cell r="F63"/>
          <cell r="G63"/>
          <cell r="H63"/>
          <cell r="I63"/>
          <cell r="J63"/>
          <cell r="K63"/>
          <cell r="L63"/>
          <cell r="M63"/>
          <cell r="N63"/>
          <cell r="O63"/>
          <cell r="P63"/>
          <cell r="Q63"/>
          <cell r="R63"/>
          <cell r="S63"/>
        </row>
        <row r="64">
          <cell r="B64"/>
          <cell r="C64"/>
          <cell r="D64"/>
          <cell r="E64"/>
          <cell r="F64"/>
          <cell r="G64"/>
          <cell r="H64"/>
          <cell r="I64"/>
          <cell r="J64"/>
          <cell r="K64"/>
          <cell r="L64"/>
          <cell r="M64"/>
          <cell r="N64"/>
          <cell r="O64"/>
          <cell r="P64"/>
          <cell r="Q64"/>
          <cell r="R64"/>
          <cell r="S64"/>
        </row>
        <row r="65">
          <cell r="B65"/>
          <cell r="C65" t="str">
            <v xml:space="preserve">RECONCILIATION OF SCHOOLS BUDGET   </v>
          </cell>
          <cell r="D65"/>
          <cell r="E65"/>
          <cell r="F65"/>
          <cell r="G65"/>
          <cell r="H65"/>
          <cell r="I65"/>
          <cell r="J65"/>
          <cell r="K65"/>
          <cell r="L65"/>
          <cell r="M65"/>
          <cell r="N65"/>
          <cell r="O65"/>
          <cell r="P65"/>
          <cell r="Q65"/>
          <cell r="R65"/>
          <cell r="S65"/>
        </row>
        <row r="66">
          <cell r="B66"/>
          <cell r="C66"/>
          <cell r="D66"/>
          <cell r="E66"/>
          <cell r="F66"/>
          <cell r="G66"/>
          <cell r="H66"/>
          <cell r="I66"/>
          <cell r="J66"/>
          <cell r="K66"/>
          <cell r="L66"/>
          <cell r="M66"/>
          <cell r="N66"/>
          <cell r="O66"/>
          <cell r="P66"/>
          <cell r="Q66"/>
          <cell r="R66"/>
          <cell r="S66"/>
        </row>
        <row r="67">
          <cell r="B67" t="str">
            <v>1.7.1</v>
          </cell>
          <cell r="C67" t="str">
            <v xml:space="preserve">Estimated Dedicated Schools Grant for 2016-17    </v>
          </cell>
          <cell r="D67"/>
          <cell r="E67"/>
          <cell r="F67"/>
          <cell r="G67"/>
          <cell r="H67"/>
          <cell r="I67"/>
          <cell r="J67"/>
          <cell r="K67"/>
          <cell r="L67"/>
          <cell r="M67"/>
          <cell r="N67"/>
          <cell r="O67"/>
          <cell r="P67"/>
          <cell r="Q67">
            <v>476537000</v>
          </cell>
          <cell r="R67"/>
          <cell r="S67"/>
        </row>
        <row r="68">
          <cell r="B68" t="str">
            <v>1.7.2</v>
          </cell>
          <cell r="C68" t="str">
            <v xml:space="preserve">Dedicated Schools Grant brought forward from 2015-16  </v>
          </cell>
          <cell r="D68"/>
          <cell r="E68"/>
          <cell r="F68"/>
          <cell r="G68"/>
          <cell r="H68"/>
          <cell r="I68"/>
          <cell r="J68"/>
          <cell r="K68"/>
          <cell r="L68"/>
          <cell r="M68"/>
          <cell r="N68"/>
          <cell r="O68"/>
          <cell r="P68"/>
          <cell r="Q68">
            <v>1782000</v>
          </cell>
          <cell r="R68"/>
          <cell r="S68"/>
        </row>
        <row r="69">
          <cell r="B69" t="str">
            <v>1.7.3</v>
          </cell>
          <cell r="C69" t="str">
            <v xml:space="preserve">Dedicated Schools Grant carry forward to 2017-18  </v>
          </cell>
          <cell r="D69"/>
          <cell r="E69"/>
          <cell r="F69"/>
          <cell r="G69"/>
          <cell r="H69"/>
          <cell r="I69"/>
          <cell r="J69"/>
          <cell r="K69"/>
          <cell r="L69"/>
          <cell r="M69"/>
          <cell r="N69"/>
          <cell r="O69"/>
          <cell r="P69"/>
          <cell r="Q69"/>
          <cell r="R69"/>
          <cell r="S69"/>
        </row>
        <row r="70">
          <cell r="B70" t="str">
            <v>1.7.4</v>
          </cell>
          <cell r="C70" t="str">
            <v xml:space="preserve">EFA funding </v>
          </cell>
          <cell r="D70"/>
          <cell r="E70"/>
          <cell r="F70"/>
          <cell r="G70"/>
          <cell r="H70"/>
          <cell r="I70"/>
          <cell r="J70"/>
          <cell r="K70"/>
          <cell r="L70"/>
          <cell r="M70"/>
          <cell r="N70"/>
          <cell r="O70"/>
          <cell r="P70"/>
          <cell r="Q70">
            <v>15195760</v>
          </cell>
          <cell r="R70"/>
          <cell r="S70"/>
        </row>
        <row r="71">
          <cell r="B71" t="str">
            <v>1.7.5</v>
          </cell>
          <cell r="C71" t="str">
            <v xml:space="preserve">Local Authority additional contribution   </v>
          </cell>
          <cell r="D71"/>
          <cell r="E71"/>
          <cell r="F71"/>
          <cell r="G71"/>
          <cell r="H71"/>
          <cell r="I71"/>
          <cell r="J71"/>
          <cell r="K71"/>
          <cell r="L71"/>
          <cell r="M71"/>
          <cell r="N71"/>
          <cell r="O71"/>
          <cell r="P71"/>
          <cell r="Q71"/>
          <cell r="R71"/>
          <cell r="S71"/>
        </row>
        <row r="72">
          <cell r="B72" t="str">
            <v>1.7.6</v>
          </cell>
          <cell r="C72" t="str">
            <v xml:space="preserve">Total funding supporting the Schools Budget (lines 1.7.1 to 1.7.5)  </v>
          </cell>
          <cell r="D72"/>
          <cell r="E72"/>
          <cell r="F72"/>
          <cell r="G72"/>
          <cell r="H72"/>
          <cell r="I72"/>
          <cell r="J72"/>
          <cell r="K72"/>
          <cell r="L72"/>
          <cell r="M72"/>
          <cell r="N72"/>
          <cell r="O72"/>
          <cell r="P72"/>
          <cell r="Q72">
            <v>493514760</v>
          </cell>
          <cell r="R72"/>
          <cell r="S72"/>
        </row>
        <row r="73">
          <cell r="B73"/>
          <cell r="C73"/>
          <cell r="D73"/>
          <cell r="E73"/>
          <cell r="F73"/>
          <cell r="G73"/>
          <cell r="H73"/>
          <cell r="I73"/>
          <cell r="J73"/>
          <cell r="K73"/>
          <cell r="L73"/>
          <cell r="M73"/>
          <cell r="N73"/>
          <cell r="O73"/>
          <cell r="P73"/>
          <cell r="Q73"/>
          <cell r="R73"/>
          <cell r="S73"/>
        </row>
        <row r="74">
          <cell r="B74" t="str">
            <v>1.8.1</v>
          </cell>
          <cell r="C74" t="str">
            <v xml:space="preserve">Academy: recoupment from the Dedicated Schools Grant (please show any recoupment from the DSG as a negative in the cell)   </v>
          </cell>
          <cell r="D74"/>
          <cell r="E74"/>
          <cell r="F74"/>
          <cell r="G74"/>
          <cell r="H74"/>
          <cell r="I74"/>
          <cell r="J74"/>
          <cell r="K74"/>
          <cell r="L74"/>
          <cell r="M74"/>
          <cell r="N74"/>
          <cell r="O74"/>
          <cell r="P74"/>
          <cell r="Q74">
            <v>-183624882.13920856</v>
          </cell>
          <cell r="R74"/>
          <cell r="S74"/>
        </row>
        <row r="75">
          <cell r="B75"/>
          <cell r="C75"/>
          <cell r="D75"/>
          <cell r="E75"/>
          <cell r="F75"/>
          <cell r="G75"/>
          <cell r="H75"/>
          <cell r="I75"/>
          <cell r="J75"/>
          <cell r="K75"/>
          <cell r="L75"/>
          <cell r="M75"/>
          <cell r="N75"/>
          <cell r="O75"/>
          <cell r="P75"/>
          <cell r="Q75"/>
          <cell r="R75"/>
          <cell r="S75"/>
        </row>
        <row r="76">
          <cell r="B76">
            <v>2</v>
          </cell>
          <cell r="C76" t="str">
            <v>OTHER EDUCATION AND COMMUNITY BUDGET</v>
          </cell>
          <cell r="D76"/>
          <cell r="E76"/>
          <cell r="F76"/>
          <cell r="G76"/>
          <cell r="H76"/>
          <cell r="I76"/>
          <cell r="J76"/>
          <cell r="K76"/>
          <cell r="L76"/>
          <cell r="M76"/>
          <cell r="N76"/>
          <cell r="O76"/>
          <cell r="P76"/>
          <cell r="Q76"/>
          <cell r="R76"/>
          <cell r="S76"/>
        </row>
        <row r="77">
          <cell r="B77"/>
          <cell r="C77"/>
          <cell r="D77"/>
          <cell r="E77"/>
          <cell r="F77"/>
          <cell r="G77"/>
          <cell r="H77"/>
          <cell r="I77"/>
          <cell r="J77"/>
          <cell r="K77"/>
          <cell r="L77"/>
          <cell r="M77"/>
          <cell r="N77"/>
          <cell r="O77"/>
          <cell r="P77"/>
          <cell r="Q77"/>
          <cell r="R77"/>
          <cell r="S77"/>
        </row>
        <row r="78">
          <cell r="B78" t="str">
            <v>2.0.1</v>
          </cell>
          <cell r="C78" t="str">
            <v xml:space="preserve">Therapies and other health related services </v>
          </cell>
          <cell r="D78"/>
          <cell r="E78"/>
          <cell r="F78"/>
          <cell r="G78"/>
          <cell r="H78"/>
          <cell r="I78"/>
          <cell r="J78"/>
          <cell r="K78"/>
          <cell r="L78"/>
          <cell r="M78"/>
          <cell r="N78"/>
          <cell r="O78"/>
          <cell r="P78"/>
          <cell r="Q78"/>
          <cell r="R78"/>
          <cell r="S78"/>
        </row>
        <row r="79">
          <cell r="B79" t="str">
            <v>2.0.2</v>
          </cell>
          <cell r="C79" t="str">
            <v xml:space="preserve">Central support services </v>
          </cell>
          <cell r="D79"/>
          <cell r="E79"/>
          <cell r="F79"/>
          <cell r="G79"/>
          <cell r="H79"/>
          <cell r="I79"/>
          <cell r="J79"/>
          <cell r="K79"/>
          <cell r="L79"/>
          <cell r="M79"/>
          <cell r="N79"/>
          <cell r="O79"/>
          <cell r="P79"/>
          <cell r="Q79">
            <v>3178858.465643805</v>
          </cell>
          <cell r="R79"/>
          <cell r="S79">
            <v>432660</v>
          </cell>
        </row>
        <row r="80">
          <cell r="B80" t="str">
            <v>2.0.3</v>
          </cell>
          <cell r="C80" t="str">
            <v>Education welfare service</v>
          </cell>
          <cell r="D80"/>
          <cell r="E80"/>
          <cell r="F80"/>
          <cell r="G80"/>
          <cell r="H80"/>
          <cell r="I80"/>
          <cell r="J80"/>
          <cell r="K80"/>
          <cell r="L80"/>
          <cell r="M80"/>
          <cell r="N80"/>
          <cell r="O80"/>
          <cell r="P80"/>
          <cell r="Q80">
            <v>515262.32411376893</v>
          </cell>
          <cell r="R80"/>
          <cell r="S80"/>
        </row>
        <row r="81">
          <cell r="B81" t="str">
            <v>2.0.4</v>
          </cell>
          <cell r="C81" t="str">
            <v>School improvement</v>
          </cell>
          <cell r="D81"/>
          <cell r="E81"/>
          <cell r="F81"/>
          <cell r="G81"/>
          <cell r="H81"/>
          <cell r="I81"/>
          <cell r="J81"/>
          <cell r="K81"/>
          <cell r="L81"/>
          <cell r="M81"/>
          <cell r="N81"/>
          <cell r="O81"/>
          <cell r="P81"/>
          <cell r="Q81">
            <v>9637667.6623890586</v>
          </cell>
          <cell r="R81"/>
          <cell r="S81">
            <v>3180361</v>
          </cell>
        </row>
        <row r="82">
          <cell r="B82" t="str">
            <v>2.0.5</v>
          </cell>
          <cell r="C82" t="str">
            <v>Asset management - education</v>
          </cell>
          <cell r="D82"/>
          <cell r="E82"/>
          <cell r="F82"/>
          <cell r="G82"/>
          <cell r="H82"/>
          <cell r="I82"/>
          <cell r="J82"/>
          <cell r="K82"/>
          <cell r="L82"/>
          <cell r="M82"/>
          <cell r="N82"/>
          <cell r="O82"/>
          <cell r="P82"/>
          <cell r="Q82">
            <v>1057916.6701177934</v>
          </cell>
          <cell r="R82"/>
          <cell r="S82">
            <v>105</v>
          </cell>
        </row>
        <row r="83">
          <cell r="B83" t="str">
            <v>2.0.6</v>
          </cell>
          <cell r="C83" t="str">
            <v>Statutory/ Regulatory duties - education</v>
          </cell>
          <cell r="D83"/>
          <cell r="E83"/>
          <cell r="F83"/>
          <cell r="G83"/>
          <cell r="H83"/>
          <cell r="I83"/>
          <cell r="J83"/>
          <cell r="K83"/>
          <cell r="L83"/>
          <cell r="M83"/>
          <cell r="N83"/>
          <cell r="O83"/>
          <cell r="P83"/>
          <cell r="Q83">
            <v>5940308.5397088574</v>
          </cell>
          <cell r="R83"/>
          <cell r="S83">
            <v>150000</v>
          </cell>
        </row>
        <row r="84">
          <cell r="B84" t="str">
            <v>2.0.7</v>
          </cell>
          <cell r="C84" t="str">
            <v>Premature retirement cost/ Redundancy costs (new provisions)</v>
          </cell>
          <cell r="D84"/>
          <cell r="E84"/>
          <cell r="F84"/>
          <cell r="G84"/>
          <cell r="H84"/>
          <cell r="I84"/>
          <cell r="J84"/>
          <cell r="K84"/>
          <cell r="L84"/>
          <cell r="M84"/>
          <cell r="N84"/>
          <cell r="O84"/>
          <cell r="P84"/>
          <cell r="Q84">
            <v>1903531.2417373005</v>
          </cell>
          <cell r="R84"/>
          <cell r="S84"/>
        </row>
        <row r="85">
          <cell r="B85" t="str">
            <v>2.0.8</v>
          </cell>
          <cell r="C85" t="str">
            <v>Monitoring national curriculum assessment</v>
          </cell>
          <cell r="D85"/>
          <cell r="E85"/>
          <cell r="F85"/>
          <cell r="G85"/>
          <cell r="H85"/>
          <cell r="I85"/>
          <cell r="J85"/>
          <cell r="K85"/>
          <cell r="L85"/>
          <cell r="M85"/>
          <cell r="N85"/>
          <cell r="O85"/>
          <cell r="P85"/>
          <cell r="Q85"/>
          <cell r="R85"/>
          <cell r="S85"/>
        </row>
        <row r="86">
          <cell r="B86"/>
          <cell r="C86"/>
          <cell r="D86"/>
          <cell r="E86"/>
          <cell r="F86"/>
          <cell r="G86"/>
          <cell r="H86"/>
          <cell r="I86"/>
          <cell r="J86"/>
          <cell r="K86"/>
          <cell r="L86"/>
          <cell r="M86"/>
          <cell r="N86"/>
          <cell r="O86"/>
          <cell r="P86"/>
          <cell r="Q86"/>
          <cell r="R86"/>
          <cell r="S86"/>
        </row>
        <row r="87">
          <cell r="B87"/>
          <cell r="C87"/>
          <cell r="D87"/>
          <cell r="E87"/>
          <cell r="F87"/>
          <cell r="G87"/>
          <cell r="H87"/>
          <cell r="I87"/>
          <cell r="J87"/>
          <cell r="K87"/>
          <cell r="L87"/>
          <cell r="M87"/>
          <cell r="N87"/>
          <cell r="O87"/>
          <cell r="P87"/>
          <cell r="Q87"/>
          <cell r="R87"/>
          <cell r="S87"/>
        </row>
        <row r="88">
          <cell r="B88" t="str">
            <v>2.1.1</v>
          </cell>
          <cell r="C88" t="str">
            <v>Educational psychology service</v>
          </cell>
          <cell r="D88"/>
          <cell r="E88"/>
          <cell r="F88"/>
          <cell r="G88"/>
          <cell r="H88"/>
          <cell r="I88"/>
          <cell r="J88"/>
          <cell r="K88"/>
          <cell r="L88"/>
          <cell r="M88"/>
          <cell r="N88"/>
          <cell r="O88"/>
          <cell r="P88"/>
          <cell r="Q88">
            <v>1438151.5790406426</v>
          </cell>
          <cell r="R88"/>
          <cell r="S88"/>
        </row>
        <row r="89">
          <cell r="B89" t="str">
            <v>2.1.2</v>
          </cell>
          <cell r="C89" t="str">
            <v>SEN administration, assessment and coordination and monitoring</v>
          </cell>
          <cell r="D89"/>
          <cell r="E89"/>
          <cell r="F89"/>
          <cell r="G89"/>
          <cell r="H89"/>
          <cell r="I89"/>
          <cell r="J89"/>
          <cell r="K89"/>
          <cell r="L89"/>
          <cell r="M89"/>
          <cell r="N89"/>
          <cell r="O89"/>
          <cell r="P89"/>
          <cell r="Q89">
            <v>1244651.8644967617</v>
          </cell>
          <cell r="R89"/>
          <cell r="S89"/>
        </row>
        <row r="90">
          <cell r="B90" t="str">
            <v>2.1.3</v>
          </cell>
          <cell r="C90" t="str">
            <v>Independent Advice and Support Services (Parent partnership), guidance and information</v>
          </cell>
          <cell r="D90"/>
          <cell r="E90"/>
          <cell r="F90"/>
          <cell r="G90"/>
          <cell r="H90"/>
          <cell r="I90"/>
          <cell r="J90"/>
          <cell r="K90"/>
          <cell r="L90"/>
          <cell r="M90"/>
          <cell r="N90"/>
          <cell r="O90"/>
          <cell r="P90"/>
          <cell r="Q90">
            <v>160686.61107963903</v>
          </cell>
          <cell r="R90"/>
          <cell r="S90">
            <v>0.5</v>
          </cell>
        </row>
        <row r="91">
          <cell r="B91" t="str">
            <v>2.1.4</v>
          </cell>
          <cell r="C91" t="str">
            <v>Home to school transport (pre 16): SEN transport expenditure</v>
          </cell>
          <cell r="D91"/>
          <cell r="E91"/>
          <cell r="F91"/>
          <cell r="G91">
            <v>4634140.7524734465</v>
          </cell>
          <cell r="H91"/>
          <cell r="I91">
            <v>845914.58180070855</v>
          </cell>
          <cell r="J91"/>
          <cell r="K91">
            <v>147115.57944360151</v>
          </cell>
          <cell r="L91"/>
          <cell r="M91">
            <v>257452.26402630261</v>
          </cell>
          <cell r="N91"/>
          <cell r="O91"/>
          <cell r="P91"/>
          <cell r="Q91">
            <v>5884623.1777440589</v>
          </cell>
          <cell r="R91"/>
          <cell r="S91"/>
        </row>
        <row r="92">
          <cell r="B92" t="str">
            <v>2.1.5</v>
          </cell>
          <cell r="C92" t="str">
            <v>Home to school transport (pre 16): mainstream home to school transport expenditure:</v>
          </cell>
          <cell r="D92"/>
          <cell r="E92"/>
          <cell r="F92"/>
          <cell r="G92">
            <v>11059785.975973887</v>
          </cell>
          <cell r="H92"/>
          <cell r="I92">
            <v>2018849.8210111063</v>
          </cell>
          <cell r="J92"/>
          <cell r="K92">
            <v>351104.31669758377</v>
          </cell>
          <cell r="L92"/>
          <cell r="M92">
            <v>614432.55422077142</v>
          </cell>
          <cell r="N92"/>
          <cell r="O92"/>
          <cell r="P92"/>
          <cell r="Q92">
            <v>14044172.667903349</v>
          </cell>
          <cell r="R92"/>
          <cell r="S92"/>
        </row>
        <row r="93">
          <cell r="B93" t="str">
            <v>2.1.6</v>
          </cell>
          <cell r="C93" t="str">
            <v>Home to post-16 provision: SEN/ LLDD transport expenditure (aged 16-18)</v>
          </cell>
          <cell r="D93"/>
          <cell r="E93"/>
          <cell r="F93"/>
          <cell r="G93"/>
          <cell r="H93"/>
          <cell r="I93"/>
          <cell r="J93"/>
          <cell r="K93"/>
          <cell r="L93"/>
          <cell r="M93"/>
          <cell r="N93"/>
          <cell r="O93"/>
          <cell r="P93"/>
          <cell r="Q93">
            <v>0</v>
          </cell>
          <cell r="R93"/>
          <cell r="S93"/>
        </row>
        <row r="94">
          <cell r="B94" t="str">
            <v>2.1.7</v>
          </cell>
          <cell r="C94" t="str">
            <v>Home to post-16 provision: SEN/ LLDD transport expenditure (aged 19-25)</v>
          </cell>
          <cell r="D94"/>
          <cell r="E94"/>
          <cell r="F94"/>
          <cell r="G94"/>
          <cell r="H94"/>
          <cell r="I94"/>
          <cell r="J94"/>
          <cell r="K94"/>
          <cell r="L94"/>
          <cell r="M94"/>
          <cell r="N94"/>
          <cell r="O94"/>
          <cell r="P94"/>
          <cell r="Q94">
            <v>0</v>
          </cell>
          <cell r="R94"/>
          <cell r="S94"/>
        </row>
        <row r="95">
          <cell r="B95" t="str">
            <v>2.1.8</v>
          </cell>
          <cell r="C95" t="str">
            <v xml:space="preserve">Home to post-16 provision transport: mainstream home to post-16 transport expenditure. </v>
          </cell>
          <cell r="D95"/>
          <cell r="E95"/>
          <cell r="F95"/>
          <cell r="G95"/>
          <cell r="H95"/>
          <cell r="I95"/>
          <cell r="J95"/>
          <cell r="K95"/>
          <cell r="L95"/>
          <cell r="M95"/>
          <cell r="N95"/>
          <cell r="O95">
            <v>636740.04191960045</v>
          </cell>
          <cell r="P95"/>
          <cell r="Q95">
            <v>636740.04191960045</v>
          </cell>
          <cell r="R95"/>
          <cell r="S95"/>
        </row>
        <row r="96">
          <cell r="B96" t="str">
            <v>2.1.9</v>
          </cell>
          <cell r="C96" t="str">
            <v>Supply of school places</v>
          </cell>
          <cell r="D96"/>
          <cell r="E96"/>
          <cell r="F96"/>
          <cell r="G96"/>
          <cell r="H96"/>
          <cell r="I96"/>
          <cell r="J96"/>
          <cell r="K96"/>
          <cell r="L96"/>
          <cell r="M96"/>
          <cell r="N96"/>
          <cell r="O96"/>
          <cell r="P96"/>
          <cell r="Q96">
            <v>540916.26975241839</v>
          </cell>
          <cell r="R96"/>
          <cell r="S96">
            <v>23435</v>
          </cell>
        </row>
        <row r="97">
          <cell r="B97"/>
          <cell r="C97"/>
          <cell r="D97"/>
          <cell r="E97"/>
          <cell r="F97"/>
          <cell r="G97"/>
          <cell r="H97"/>
          <cell r="I97"/>
          <cell r="J97"/>
          <cell r="K97"/>
          <cell r="L97"/>
          <cell r="M97"/>
          <cell r="N97"/>
          <cell r="O97"/>
          <cell r="P97"/>
          <cell r="Q97"/>
          <cell r="R97"/>
          <cell r="S97"/>
        </row>
        <row r="98">
          <cell r="B98" t="str">
            <v>2.2.1</v>
          </cell>
          <cell r="C98" t="str">
            <v>Young people's learning and development</v>
          </cell>
          <cell r="D98"/>
          <cell r="E98"/>
          <cell r="F98"/>
          <cell r="G98"/>
          <cell r="H98"/>
          <cell r="I98">
            <v>1007540.747638308</v>
          </cell>
          <cell r="J98"/>
          <cell r="K98"/>
          <cell r="L98"/>
          <cell r="M98"/>
          <cell r="N98"/>
          <cell r="O98"/>
          <cell r="P98"/>
          <cell r="Q98">
            <v>1007540.747638308</v>
          </cell>
          <cell r="R98"/>
          <cell r="S98"/>
        </row>
        <row r="99">
          <cell r="B99" t="str">
            <v>2.2.2</v>
          </cell>
          <cell r="C99" t="str">
            <v>Adult and Community learning</v>
          </cell>
          <cell r="D99"/>
          <cell r="E99"/>
          <cell r="F99"/>
          <cell r="G99"/>
          <cell r="H99"/>
          <cell r="I99"/>
          <cell r="J99"/>
          <cell r="K99"/>
          <cell r="L99"/>
          <cell r="M99"/>
          <cell r="N99"/>
          <cell r="O99"/>
          <cell r="P99"/>
          <cell r="Q99">
            <v>125653.00507601931</v>
          </cell>
          <cell r="R99"/>
          <cell r="S99"/>
        </row>
        <row r="100">
          <cell r="B100" t="str">
            <v>2.2.3</v>
          </cell>
          <cell r="C100" t="str">
            <v>Pension costs</v>
          </cell>
          <cell r="D100"/>
          <cell r="E100"/>
          <cell r="F100"/>
          <cell r="G100"/>
          <cell r="H100"/>
          <cell r="I100"/>
          <cell r="J100"/>
          <cell r="K100"/>
          <cell r="L100"/>
          <cell r="M100"/>
          <cell r="N100"/>
          <cell r="O100"/>
          <cell r="P100"/>
          <cell r="Q100"/>
          <cell r="R100"/>
          <cell r="S100"/>
        </row>
        <row r="101">
          <cell r="B101" t="str">
            <v>2.2.4</v>
          </cell>
          <cell r="C101" t="str">
            <v>Joint use arrangements</v>
          </cell>
          <cell r="D101"/>
          <cell r="E101"/>
          <cell r="F101"/>
          <cell r="G101"/>
          <cell r="H101"/>
          <cell r="I101"/>
          <cell r="J101"/>
          <cell r="K101"/>
          <cell r="L101"/>
          <cell r="M101"/>
          <cell r="N101"/>
          <cell r="O101"/>
          <cell r="P101"/>
          <cell r="Q101"/>
          <cell r="R101"/>
          <cell r="S101"/>
        </row>
        <row r="102">
          <cell r="B102" t="str">
            <v>2.2.5</v>
          </cell>
          <cell r="C102" t="str">
            <v>Insurance</v>
          </cell>
          <cell r="D102"/>
          <cell r="E102"/>
          <cell r="F102"/>
          <cell r="G102"/>
          <cell r="H102"/>
          <cell r="I102"/>
          <cell r="J102"/>
          <cell r="K102"/>
          <cell r="L102"/>
          <cell r="M102"/>
          <cell r="N102"/>
          <cell r="O102"/>
          <cell r="P102"/>
          <cell r="Q102"/>
          <cell r="R102"/>
          <cell r="S102"/>
        </row>
        <row r="103">
          <cell r="B103"/>
          <cell r="C103"/>
          <cell r="D103"/>
          <cell r="E103"/>
          <cell r="F103"/>
          <cell r="G103"/>
          <cell r="H103"/>
          <cell r="I103"/>
          <cell r="J103"/>
          <cell r="K103"/>
          <cell r="L103"/>
          <cell r="M103"/>
          <cell r="N103"/>
          <cell r="O103"/>
          <cell r="P103"/>
          <cell r="Q103"/>
          <cell r="R103"/>
          <cell r="S103"/>
        </row>
        <row r="104">
          <cell r="B104" t="str">
            <v>2.3.1</v>
          </cell>
          <cell r="C104" t="str">
            <v xml:space="preserve">Other Specific Grant </v>
          </cell>
          <cell r="D104"/>
          <cell r="E104"/>
          <cell r="F104"/>
          <cell r="G104"/>
          <cell r="H104"/>
          <cell r="I104"/>
          <cell r="J104"/>
          <cell r="K104"/>
          <cell r="L104"/>
          <cell r="M104"/>
          <cell r="N104"/>
          <cell r="O104"/>
          <cell r="P104"/>
          <cell r="Q104"/>
          <cell r="R104"/>
          <cell r="S104"/>
        </row>
        <row r="105">
          <cell r="B105"/>
          <cell r="C105"/>
          <cell r="D105"/>
          <cell r="E105"/>
          <cell r="F105"/>
          <cell r="G105"/>
          <cell r="H105"/>
          <cell r="I105"/>
          <cell r="J105"/>
          <cell r="K105"/>
          <cell r="L105"/>
          <cell r="M105"/>
          <cell r="N105"/>
          <cell r="O105"/>
          <cell r="P105"/>
          <cell r="Q105"/>
          <cell r="R105"/>
          <cell r="S105"/>
        </row>
        <row r="106">
          <cell r="B106" t="str">
            <v>2.4.1</v>
          </cell>
          <cell r="C106" t="str">
            <v>Total Other education and community budget</v>
          </cell>
          <cell r="D106"/>
          <cell r="E106"/>
          <cell r="F106"/>
          <cell r="G106"/>
          <cell r="H106"/>
          <cell r="I106"/>
          <cell r="J106"/>
          <cell r="K106"/>
          <cell r="L106"/>
          <cell r="M106"/>
          <cell r="N106"/>
          <cell r="O106"/>
          <cell r="P106"/>
          <cell r="Q106">
            <v>47316680.868361384</v>
          </cell>
          <cell r="R106"/>
          <cell r="S106">
            <v>3786561.5</v>
          </cell>
        </row>
        <row r="107">
          <cell r="B107"/>
          <cell r="C107"/>
          <cell r="D107"/>
          <cell r="E107"/>
          <cell r="F107"/>
          <cell r="G107"/>
          <cell r="H107"/>
          <cell r="I107"/>
          <cell r="J107"/>
          <cell r="K107"/>
          <cell r="L107"/>
          <cell r="M107"/>
          <cell r="N107"/>
          <cell r="O107"/>
          <cell r="P107"/>
          <cell r="Q107"/>
          <cell r="R107"/>
          <cell r="S107"/>
        </row>
        <row r="108">
          <cell r="B108"/>
          <cell r="C108"/>
          <cell r="D108"/>
          <cell r="E108"/>
          <cell r="F108"/>
          <cell r="G108"/>
          <cell r="H108"/>
          <cell r="I108"/>
          <cell r="J108"/>
          <cell r="K108"/>
          <cell r="L108"/>
          <cell r="M108"/>
          <cell r="N108"/>
          <cell r="O108"/>
          <cell r="P108"/>
          <cell r="Q108"/>
          <cell r="R108"/>
          <cell r="S108"/>
        </row>
        <row r="109">
          <cell r="B109"/>
          <cell r="C109"/>
          <cell r="D109"/>
          <cell r="E109"/>
          <cell r="F109"/>
          <cell r="G109"/>
          <cell r="H109"/>
          <cell r="I109"/>
          <cell r="J109"/>
          <cell r="K109"/>
          <cell r="L109"/>
          <cell r="M109"/>
          <cell r="N109"/>
          <cell r="O109"/>
          <cell r="P109"/>
          <cell r="Q109"/>
          <cell r="R109"/>
          <cell r="S109"/>
        </row>
        <row r="110">
          <cell r="B110">
            <v>3</v>
          </cell>
          <cell r="C110" t="str">
            <v xml:space="preserve">CHILDREN'S AND YOUNG PEOPLE'S SERVICES           </v>
          </cell>
          <cell r="D110"/>
          <cell r="E110"/>
          <cell r="F110"/>
          <cell r="G110"/>
          <cell r="H110"/>
          <cell r="I110"/>
          <cell r="J110"/>
          <cell r="K110"/>
          <cell r="L110"/>
          <cell r="M110"/>
          <cell r="N110"/>
          <cell r="O110"/>
          <cell r="P110"/>
          <cell r="Q110"/>
          <cell r="R110"/>
          <cell r="S110"/>
        </row>
        <row r="111">
          <cell r="B111"/>
          <cell r="C111"/>
          <cell r="D111"/>
          <cell r="E111"/>
          <cell r="F111"/>
          <cell r="G111"/>
          <cell r="H111"/>
          <cell r="I111"/>
          <cell r="J111"/>
          <cell r="K111"/>
          <cell r="L111"/>
          <cell r="M111"/>
          <cell r="N111"/>
          <cell r="O111"/>
          <cell r="P111"/>
          <cell r="Q111"/>
          <cell r="R111"/>
          <cell r="S111"/>
        </row>
        <row r="112">
          <cell r="B112"/>
          <cell r="C112"/>
          <cell r="D112"/>
          <cell r="E112"/>
          <cell r="F112"/>
          <cell r="G112"/>
          <cell r="H112"/>
          <cell r="I112"/>
          <cell r="J112"/>
          <cell r="K112"/>
          <cell r="L112"/>
          <cell r="M112"/>
          <cell r="N112"/>
          <cell r="O112"/>
          <cell r="P112"/>
          <cell r="Q112"/>
          <cell r="R112"/>
          <cell r="S112"/>
        </row>
        <row r="113">
          <cell r="B113"/>
          <cell r="C113" t="str">
            <v>SURE START CHILDREN'S CENTRES AND EARLY YEARS</v>
          </cell>
          <cell r="D113"/>
          <cell r="E113"/>
          <cell r="F113"/>
          <cell r="G113"/>
          <cell r="H113"/>
          <cell r="I113"/>
          <cell r="J113"/>
          <cell r="K113"/>
          <cell r="L113"/>
          <cell r="M113"/>
          <cell r="N113"/>
          <cell r="O113"/>
          <cell r="P113"/>
          <cell r="Q113"/>
          <cell r="R113"/>
          <cell r="S113"/>
        </row>
        <row r="114">
          <cell r="B114"/>
          <cell r="C114"/>
          <cell r="D114"/>
          <cell r="E114"/>
          <cell r="F114"/>
          <cell r="G114"/>
          <cell r="H114"/>
          <cell r="I114"/>
          <cell r="J114"/>
          <cell r="K114"/>
          <cell r="L114"/>
          <cell r="M114"/>
          <cell r="N114"/>
          <cell r="O114"/>
          <cell r="P114"/>
          <cell r="Q114"/>
          <cell r="R114"/>
          <cell r="S114"/>
        </row>
        <row r="115">
          <cell r="B115" t="str">
            <v>3.0.1</v>
          </cell>
          <cell r="C115" t="str">
            <v>Funding for individual Sure Start Children's Centres</v>
          </cell>
          <cell r="D115"/>
          <cell r="E115"/>
          <cell r="F115"/>
          <cell r="G115"/>
          <cell r="H115"/>
          <cell r="I115"/>
          <cell r="J115"/>
          <cell r="K115"/>
          <cell r="L115"/>
          <cell r="M115"/>
          <cell r="N115"/>
          <cell r="O115"/>
          <cell r="P115"/>
          <cell r="Q115">
            <v>7016963.1212113686</v>
          </cell>
          <cell r="R115"/>
          <cell r="S115">
            <v>137018</v>
          </cell>
        </row>
        <row r="116">
          <cell r="B116" t="str">
            <v>3.0.2</v>
          </cell>
          <cell r="C116" t="str">
            <v>Funding for local authority provided or commissioned area wide services delivered through Sure Start Children's Centres</v>
          </cell>
          <cell r="D116"/>
          <cell r="E116"/>
          <cell r="F116"/>
          <cell r="G116"/>
          <cell r="H116"/>
          <cell r="I116"/>
          <cell r="J116"/>
          <cell r="K116"/>
          <cell r="L116"/>
          <cell r="M116"/>
          <cell r="N116"/>
          <cell r="O116"/>
          <cell r="P116"/>
          <cell r="Q116"/>
          <cell r="R116"/>
          <cell r="S116"/>
        </row>
        <row r="117">
          <cell r="B117" t="str">
            <v>3.0.3</v>
          </cell>
          <cell r="C117" t="str">
            <v>Funding on local authority management costs relating to Sure Start Children's Centres</v>
          </cell>
          <cell r="D117"/>
          <cell r="E117"/>
          <cell r="F117"/>
          <cell r="G117"/>
          <cell r="H117"/>
          <cell r="I117"/>
          <cell r="J117"/>
          <cell r="K117"/>
          <cell r="L117"/>
          <cell r="M117"/>
          <cell r="N117"/>
          <cell r="O117"/>
          <cell r="P117"/>
          <cell r="Q117"/>
          <cell r="R117"/>
          <cell r="S117"/>
        </row>
        <row r="118">
          <cell r="B118" t="str">
            <v>3.0.4</v>
          </cell>
          <cell r="C118" t="str">
            <v>Other early years funding</v>
          </cell>
          <cell r="D118"/>
          <cell r="E118"/>
          <cell r="F118"/>
          <cell r="G118"/>
          <cell r="H118"/>
          <cell r="I118"/>
          <cell r="J118"/>
          <cell r="K118"/>
          <cell r="L118"/>
          <cell r="M118"/>
          <cell r="N118"/>
          <cell r="O118"/>
          <cell r="P118"/>
          <cell r="Q118">
            <v>1378361.3084242528</v>
          </cell>
          <cell r="R118"/>
          <cell r="S118"/>
        </row>
        <row r="119">
          <cell r="B119" t="str">
            <v>3.0.5</v>
          </cell>
          <cell r="C119" t="str">
            <v>Total Sure Start Children's Centres and Early Years Funding</v>
          </cell>
          <cell r="D119"/>
          <cell r="E119"/>
          <cell r="F119"/>
          <cell r="G119"/>
          <cell r="H119"/>
          <cell r="I119"/>
          <cell r="J119"/>
          <cell r="K119"/>
          <cell r="L119"/>
          <cell r="M119"/>
          <cell r="N119"/>
          <cell r="O119"/>
          <cell r="P119"/>
          <cell r="Q119">
            <v>8395324.4296356216</v>
          </cell>
          <cell r="R119"/>
          <cell r="S119">
            <v>137018</v>
          </cell>
        </row>
        <row r="120">
          <cell r="B120"/>
          <cell r="C120"/>
          <cell r="D120"/>
          <cell r="E120"/>
          <cell r="F120"/>
          <cell r="G120"/>
          <cell r="H120"/>
          <cell r="I120"/>
          <cell r="J120"/>
          <cell r="K120"/>
          <cell r="L120"/>
          <cell r="M120"/>
          <cell r="N120"/>
          <cell r="O120"/>
          <cell r="P120"/>
          <cell r="Q120"/>
          <cell r="R120"/>
          <cell r="S120"/>
        </row>
        <row r="121">
          <cell r="B121"/>
          <cell r="C121" t="str">
            <v>CHILDREN LOOKED AFTER</v>
          </cell>
          <cell r="D121"/>
          <cell r="E121"/>
          <cell r="F121"/>
          <cell r="G121"/>
          <cell r="H121"/>
          <cell r="I121"/>
          <cell r="J121"/>
          <cell r="K121"/>
          <cell r="L121"/>
          <cell r="M121"/>
          <cell r="N121"/>
          <cell r="O121"/>
          <cell r="P121"/>
          <cell r="Q121"/>
          <cell r="R121"/>
          <cell r="S121"/>
        </row>
        <row r="122">
          <cell r="B122"/>
          <cell r="C122"/>
          <cell r="D122"/>
          <cell r="E122"/>
          <cell r="F122"/>
          <cell r="G122"/>
          <cell r="H122"/>
          <cell r="I122"/>
          <cell r="J122"/>
          <cell r="K122"/>
          <cell r="L122"/>
          <cell r="M122"/>
          <cell r="N122"/>
          <cell r="O122"/>
          <cell r="P122"/>
          <cell r="Q122"/>
          <cell r="R122"/>
          <cell r="S122"/>
        </row>
        <row r="123">
          <cell r="B123" t="str">
            <v>3.1.1</v>
          </cell>
          <cell r="C123" t="str">
            <v>Residential care</v>
          </cell>
          <cell r="D123"/>
          <cell r="E123"/>
          <cell r="F123"/>
          <cell r="G123"/>
          <cell r="H123"/>
          <cell r="I123"/>
          <cell r="J123"/>
          <cell r="K123"/>
          <cell r="L123"/>
          <cell r="M123"/>
          <cell r="N123"/>
          <cell r="O123"/>
          <cell r="P123"/>
          <cell r="Q123">
            <v>6495960.8759287139</v>
          </cell>
          <cell r="R123"/>
          <cell r="S123"/>
        </row>
        <row r="124">
          <cell r="B124" t="str">
            <v>3.1.2</v>
          </cell>
          <cell r="C124" t="str">
            <v xml:space="preserve">Fostering services </v>
          </cell>
          <cell r="D124"/>
          <cell r="E124"/>
          <cell r="F124"/>
          <cell r="G124"/>
          <cell r="H124"/>
          <cell r="I124"/>
          <cell r="J124"/>
          <cell r="K124"/>
          <cell r="L124"/>
          <cell r="M124"/>
          <cell r="N124"/>
          <cell r="O124"/>
          <cell r="P124"/>
          <cell r="Q124">
            <v>15510146.013165882</v>
          </cell>
          <cell r="R124"/>
          <cell r="S124">
            <v>11250</v>
          </cell>
        </row>
        <row r="125">
          <cell r="B125" t="str">
            <v>3.1.3</v>
          </cell>
          <cell r="C125" t="str">
            <v>Adoption services</v>
          </cell>
          <cell r="D125"/>
          <cell r="E125"/>
          <cell r="F125"/>
          <cell r="G125"/>
          <cell r="H125"/>
          <cell r="I125"/>
          <cell r="J125"/>
          <cell r="K125"/>
          <cell r="L125"/>
          <cell r="M125"/>
          <cell r="N125"/>
          <cell r="O125"/>
          <cell r="P125"/>
          <cell r="Q125">
            <v>1921273.5637803781</v>
          </cell>
          <cell r="R125"/>
          <cell r="S125">
            <v>11250</v>
          </cell>
        </row>
        <row r="126">
          <cell r="B126" t="str">
            <v>3.1.4</v>
          </cell>
          <cell r="C126" t="str">
            <v xml:space="preserve">Special guardianship support </v>
          </cell>
          <cell r="D126"/>
          <cell r="E126"/>
          <cell r="F126"/>
          <cell r="G126"/>
          <cell r="H126"/>
          <cell r="I126"/>
          <cell r="J126"/>
          <cell r="K126"/>
          <cell r="L126"/>
          <cell r="M126"/>
          <cell r="N126"/>
          <cell r="O126"/>
          <cell r="P126"/>
          <cell r="Q126">
            <v>826556.65789262718</v>
          </cell>
          <cell r="R126"/>
          <cell r="S126"/>
        </row>
        <row r="127">
          <cell r="B127" t="str">
            <v>3.1.5</v>
          </cell>
          <cell r="C127" t="str">
            <v>Other children looked after services</v>
          </cell>
          <cell r="D127"/>
          <cell r="E127"/>
          <cell r="F127"/>
          <cell r="G127"/>
          <cell r="H127"/>
          <cell r="I127"/>
          <cell r="J127"/>
          <cell r="K127"/>
          <cell r="L127"/>
          <cell r="M127"/>
          <cell r="N127"/>
          <cell r="O127"/>
          <cell r="P127"/>
          <cell r="Q127">
            <v>2302121.5243680268</v>
          </cell>
          <cell r="R127"/>
          <cell r="S127"/>
        </row>
        <row r="128">
          <cell r="B128" t="str">
            <v>3.1.6</v>
          </cell>
          <cell r="C128" t="str">
            <v>Short breaks (respite) for looked after disabled children</v>
          </cell>
          <cell r="D128"/>
          <cell r="E128"/>
          <cell r="F128"/>
          <cell r="G128"/>
          <cell r="H128"/>
          <cell r="I128"/>
          <cell r="J128"/>
          <cell r="K128"/>
          <cell r="L128"/>
          <cell r="M128"/>
          <cell r="N128"/>
          <cell r="O128"/>
          <cell r="P128"/>
          <cell r="Q128">
            <v>184911.5216707408</v>
          </cell>
          <cell r="R128"/>
          <cell r="S128"/>
        </row>
        <row r="129">
          <cell r="B129" t="str">
            <v>3.1.7</v>
          </cell>
          <cell r="C129" t="str">
            <v>Children placed with family and friends</v>
          </cell>
          <cell r="D129"/>
          <cell r="E129"/>
          <cell r="F129"/>
          <cell r="G129"/>
          <cell r="H129"/>
          <cell r="I129"/>
          <cell r="J129"/>
          <cell r="K129"/>
          <cell r="L129"/>
          <cell r="M129"/>
          <cell r="N129"/>
          <cell r="O129"/>
          <cell r="P129"/>
          <cell r="Q129">
            <v>79038.452793654185</v>
          </cell>
          <cell r="R129"/>
          <cell r="S129"/>
        </row>
        <row r="130">
          <cell r="B130" t="str">
            <v>3.1.8</v>
          </cell>
          <cell r="C130" t="str">
            <v xml:space="preserve">Education of looked after children </v>
          </cell>
          <cell r="D130"/>
          <cell r="E130"/>
          <cell r="F130"/>
          <cell r="G130">
            <v>1191663.1485888374</v>
          </cell>
          <cell r="H130"/>
          <cell r="I130">
            <v>217525.81283764492</v>
          </cell>
          <cell r="J130"/>
          <cell r="K130">
            <v>37830.576145677383</v>
          </cell>
          <cell r="L130"/>
          <cell r="M130">
            <v>66203.508254935412</v>
          </cell>
          <cell r="N130"/>
          <cell r="O130"/>
          <cell r="P130"/>
          <cell r="Q130">
            <v>1513223.0458270949</v>
          </cell>
          <cell r="R130"/>
          <cell r="S130"/>
        </row>
        <row r="131">
          <cell r="B131" t="str">
            <v>3.1.9</v>
          </cell>
          <cell r="C131" t="str">
            <v>Leaving care support services</v>
          </cell>
          <cell r="D131"/>
          <cell r="E131"/>
          <cell r="F131"/>
          <cell r="G131"/>
          <cell r="H131"/>
          <cell r="I131"/>
          <cell r="J131"/>
          <cell r="K131"/>
          <cell r="L131"/>
          <cell r="M131"/>
          <cell r="N131"/>
          <cell r="O131"/>
          <cell r="P131"/>
          <cell r="Q131">
            <v>2502806.482028476</v>
          </cell>
          <cell r="R131"/>
          <cell r="S131"/>
        </row>
        <row r="132">
          <cell r="B132" t="str">
            <v>3.1.10</v>
          </cell>
          <cell r="C132" t="str">
            <v>Asylum seeker services  children</v>
          </cell>
          <cell r="D132"/>
          <cell r="E132"/>
          <cell r="F132"/>
          <cell r="G132"/>
          <cell r="H132"/>
          <cell r="I132"/>
          <cell r="J132"/>
          <cell r="K132"/>
          <cell r="L132"/>
          <cell r="M132"/>
          <cell r="N132"/>
          <cell r="O132"/>
          <cell r="P132"/>
          <cell r="Q132">
            <v>1340005.9846389221</v>
          </cell>
          <cell r="R132"/>
          <cell r="S132"/>
        </row>
        <row r="133">
          <cell r="B133" t="str">
            <v>3.1.11</v>
          </cell>
          <cell r="C133" t="str">
            <v>Total Children Looked After</v>
          </cell>
          <cell r="D133"/>
          <cell r="E133"/>
          <cell r="F133"/>
          <cell r="G133">
            <v>1191663.1485888374</v>
          </cell>
          <cell r="H133"/>
          <cell r="I133">
            <v>217525.81283764492</v>
          </cell>
          <cell r="J133"/>
          <cell r="K133">
            <v>37830.576145677383</v>
          </cell>
          <cell r="L133"/>
          <cell r="M133">
            <v>66203.508254935412</v>
          </cell>
          <cell r="N133"/>
          <cell r="O133"/>
          <cell r="P133"/>
          <cell r="Q133">
            <v>32676044.122094519</v>
          </cell>
          <cell r="R133"/>
          <cell r="S133">
            <v>22500</v>
          </cell>
        </row>
        <row r="134">
          <cell r="B134"/>
          <cell r="C134"/>
          <cell r="D134"/>
          <cell r="E134"/>
          <cell r="F134"/>
          <cell r="G134"/>
          <cell r="H134"/>
          <cell r="I134"/>
          <cell r="J134"/>
          <cell r="K134"/>
          <cell r="L134"/>
          <cell r="M134"/>
          <cell r="N134"/>
          <cell r="O134"/>
          <cell r="P134"/>
          <cell r="Q134"/>
          <cell r="R134"/>
          <cell r="S134"/>
        </row>
        <row r="135">
          <cell r="B135"/>
          <cell r="C135"/>
          <cell r="D135"/>
          <cell r="E135"/>
          <cell r="F135"/>
          <cell r="G135"/>
          <cell r="H135"/>
          <cell r="I135"/>
          <cell r="J135"/>
          <cell r="K135"/>
          <cell r="L135"/>
          <cell r="M135"/>
          <cell r="N135"/>
          <cell r="O135"/>
          <cell r="P135"/>
          <cell r="Q135"/>
          <cell r="R135"/>
          <cell r="S135"/>
        </row>
        <row r="136">
          <cell r="B136"/>
          <cell r="C136"/>
          <cell r="D136"/>
          <cell r="E136"/>
          <cell r="F136"/>
          <cell r="G136"/>
          <cell r="H136"/>
          <cell r="I136"/>
          <cell r="J136"/>
          <cell r="K136"/>
          <cell r="L136"/>
          <cell r="M136"/>
          <cell r="N136"/>
          <cell r="O136"/>
          <cell r="P136"/>
          <cell r="Q136"/>
          <cell r="R136"/>
          <cell r="S136"/>
        </row>
        <row r="137">
          <cell r="B137"/>
          <cell r="C137" t="str">
            <v>OTHER CHILDREN AND FAMILY SERVICES</v>
          </cell>
          <cell r="D137"/>
          <cell r="E137"/>
          <cell r="F137"/>
          <cell r="G137"/>
          <cell r="H137"/>
          <cell r="I137"/>
          <cell r="J137"/>
          <cell r="K137"/>
          <cell r="L137"/>
          <cell r="M137"/>
          <cell r="N137"/>
          <cell r="O137"/>
          <cell r="P137"/>
          <cell r="Q137"/>
          <cell r="R137"/>
          <cell r="S137"/>
        </row>
        <row r="138">
          <cell r="B138"/>
          <cell r="C138"/>
          <cell r="D138"/>
          <cell r="E138"/>
          <cell r="F138"/>
          <cell r="G138"/>
          <cell r="H138"/>
          <cell r="I138"/>
          <cell r="J138"/>
          <cell r="K138"/>
          <cell r="L138"/>
          <cell r="M138"/>
          <cell r="N138"/>
          <cell r="O138"/>
          <cell r="P138"/>
          <cell r="Q138"/>
          <cell r="R138"/>
          <cell r="S138"/>
        </row>
        <row r="139">
          <cell r="B139" t="str">
            <v>3.2.1</v>
          </cell>
          <cell r="C139" t="str">
            <v>Other children and families services</v>
          </cell>
          <cell r="D139"/>
          <cell r="E139"/>
          <cell r="F139"/>
          <cell r="G139"/>
          <cell r="H139"/>
          <cell r="I139"/>
          <cell r="J139"/>
          <cell r="K139"/>
          <cell r="L139"/>
          <cell r="M139"/>
          <cell r="N139"/>
          <cell r="O139"/>
          <cell r="P139"/>
          <cell r="Q139">
            <v>597672.82599928381</v>
          </cell>
          <cell r="R139"/>
          <cell r="S139"/>
        </row>
        <row r="140">
          <cell r="B140"/>
          <cell r="C140"/>
          <cell r="D140"/>
          <cell r="E140"/>
          <cell r="F140"/>
          <cell r="G140"/>
          <cell r="H140"/>
          <cell r="I140"/>
          <cell r="J140"/>
          <cell r="K140"/>
          <cell r="L140"/>
          <cell r="M140"/>
          <cell r="N140"/>
          <cell r="O140"/>
          <cell r="P140"/>
          <cell r="Q140"/>
          <cell r="R140"/>
          <cell r="S140"/>
        </row>
        <row r="141">
          <cell r="B141"/>
          <cell r="C141"/>
          <cell r="D141"/>
          <cell r="E141"/>
          <cell r="F141"/>
          <cell r="G141"/>
          <cell r="H141"/>
          <cell r="I141"/>
          <cell r="J141"/>
          <cell r="K141"/>
          <cell r="L141"/>
          <cell r="M141"/>
          <cell r="N141"/>
          <cell r="O141"/>
          <cell r="P141"/>
          <cell r="Q141"/>
          <cell r="R141"/>
          <cell r="S141"/>
        </row>
        <row r="142">
          <cell r="B142"/>
          <cell r="C142"/>
          <cell r="D142"/>
          <cell r="E142"/>
          <cell r="F142"/>
          <cell r="G142"/>
          <cell r="H142"/>
          <cell r="I142"/>
          <cell r="J142"/>
          <cell r="K142"/>
          <cell r="L142"/>
          <cell r="M142"/>
          <cell r="N142"/>
          <cell r="O142"/>
          <cell r="P142"/>
          <cell r="Q142"/>
          <cell r="R142"/>
          <cell r="S142"/>
        </row>
        <row r="143">
          <cell r="B143"/>
          <cell r="C143" t="str">
            <v>SAFEGUARDING CHILDREN AND YOUNG PEOPLE'S SERVICES</v>
          </cell>
          <cell r="D143"/>
          <cell r="E143"/>
          <cell r="F143"/>
          <cell r="G143"/>
          <cell r="H143"/>
          <cell r="I143"/>
          <cell r="J143"/>
          <cell r="K143"/>
          <cell r="L143"/>
          <cell r="M143"/>
          <cell r="N143"/>
          <cell r="O143"/>
          <cell r="P143"/>
          <cell r="Q143"/>
          <cell r="R143"/>
          <cell r="S143"/>
        </row>
        <row r="144">
          <cell r="B144"/>
          <cell r="C144"/>
          <cell r="D144"/>
          <cell r="E144"/>
          <cell r="F144"/>
          <cell r="G144"/>
          <cell r="H144"/>
          <cell r="I144"/>
          <cell r="J144"/>
          <cell r="K144"/>
          <cell r="L144"/>
          <cell r="M144"/>
          <cell r="N144"/>
          <cell r="O144"/>
          <cell r="P144"/>
          <cell r="Q144"/>
          <cell r="R144"/>
          <cell r="S144"/>
        </row>
        <row r="145">
          <cell r="B145" t="str">
            <v>3.3.1</v>
          </cell>
          <cell r="C145" t="str">
            <v>Social work (including LA functions in relation to child protection)</v>
          </cell>
          <cell r="D145"/>
          <cell r="E145"/>
          <cell r="F145"/>
          <cell r="G145"/>
          <cell r="H145"/>
          <cell r="I145"/>
          <cell r="J145"/>
          <cell r="K145"/>
          <cell r="L145"/>
          <cell r="M145"/>
          <cell r="N145"/>
          <cell r="O145"/>
          <cell r="P145"/>
          <cell r="Q145">
            <v>21989424.922802508</v>
          </cell>
          <cell r="R145"/>
          <cell r="S145">
            <v>467425</v>
          </cell>
        </row>
        <row r="146">
          <cell r="B146" t="str">
            <v>3.3.2</v>
          </cell>
          <cell r="C146" t="str">
            <v>Commissioning and Children's Services Strategy</v>
          </cell>
          <cell r="D146"/>
          <cell r="E146"/>
          <cell r="F146"/>
          <cell r="G146"/>
          <cell r="H146"/>
          <cell r="I146"/>
          <cell r="J146"/>
          <cell r="K146"/>
          <cell r="L146"/>
          <cell r="M146"/>
          <cell r="N146"/>
          <cell r="O146"/>
          <cell r="P146"/>
          <cell r="Q146">
            <v>2737588.312181877</v>
          </cell>
          <cell r="R146"/>
          <cell r="S146">
            <v>616745</v>
          </cell>
        </row>
        <row r="147">
          <cell r="B147" t="str">
            <v>3.3.3</v>
          </cell>
          <cell r="C147" t="str">
            <v>Local Safeguarding Children Board</v>
          </cell>
          <cell r="D147"/>
          <cell r="E147"/>
          <cell r="F147"/>
          <cell r="G147"/>
          <cell r="H147"/>
          <cell r="I147"/>
          <cell r="J147"/>
          <cell r="K147"/>
          <cell r="L147"/>
          <cell r="M147"/>
          <cell r="N147"/>
          <cell r="O147"/>
          <cell r="P147"/>
          <cell r="Q147">
            <v>196571.15779591256</v>
          </cell>
          <cell r="R147"/>
          <cell r="S147">
            <v>116050</v>
          </cell>
        </row>
        <row r="148">
          <cell r="B148" t="str">
            <v>3.3.4</v>
          </cell>
          <cell r="C148" t="str">
            <v>Total Safeguarding Children and Young People's Services</v>
          </cell>
          <cell r="D148"/>
          <cell r="E148"/>
          <cell r="F148"/>
          <cell r="G148"/>
          <cell r="H148"/>
          <cell r="I148"/>
          <cell r="J148"/>
          <cell r="K148"/>
          <cell r="L148"/>
          <cell r="M148"/>
          <cell r="N148"/>
          <cell r="O148"/>
          <cell r="P148"/>
          <cell r="Q148">
            <v>24923584.392780297</v>
          </cell>
          <cell r="R148"/>
          <cell r="S148">
            <v>1200220</v>
          </cell>
        </row>
        <row r="149">
          <cell r="B149"/>
          <cell r="C149"/>
          <cell r="D149"/>
          <cell r="E149"/>
          <cell r="F149"/>
          <cell r="G149"/>
          <cell r="H149"/>
          <cell r="I149"/>
          <cell r="J149"/>
          <cell r="K149"/>
          <cell r="L149"/>
          <cell r="M149"/>
          <cell r="N149"/>
          <cell r="O149"/>
          <cell r="P149"/>
          <cell r="Q149"/>
          <cell r="R149"/>
          <cell r="S149"/>
        </row>
        <row r="150">
          <cell r="B150"/>
          <cell r="C150"/>
          <cell r="D150"/>
          <cell r="E150"/>
          <cell r="F150"/>
          <cell r="G150"/>
          <cell r="H150"/>
          <cell r="I150"/>
          <cell r="J150"/>
          <cell r="K150"/>
          <cell r="L150"/>
          <cell r="M150"/>
          <cell r="N150"/>
          <cell r="O150"/>
          <cell r="P150"/>
          <cell r="Q150"/>
          <cell r="R150"/>
          <cell r="S150"/>
        </row>
        <row r="151">
          <cell r="B151"/>
          <cell r="C151"/>
          <cell r="D151"/>
          <cell r="E151"/>
          <cell r="F151"/>
          <cell r="G151"/>
          <cell r="H151"/>
          <cell r="I151"/>
          <cell r="J151"/>
          <cell r="K151"/>
          <cell r="L151"/>
          <cell r="M151"/>
          <cell r="N151"/>
          <cell r="O151"/>
          <cell r="P151"/>
          <cell r="Q151"/>
          <cell r="R151"/>
          <cell r="S151"/>
        </row>
        <row r="152">
          <cell r="B152"/>
          <cell r="C152" t="str">
            <v>FAMILY SUPPORT SERVICES</v>
          </cell>
          <cell r="D152"/>
          <cell r="E152"/>
          <cell r="F152"/>
          <cell r="G152"/>
          <cell r="H152"/>
          <cell r="I152"/>
          <cell r="J152"/>
          <cell r="K152"/>
          <cell r="L152"/>
          <cell r="M152"/>
          <cell r="N152"/>
          <cell r="O152"/>
          <cell r="P152"/>
          <cell r="Q152"/>
          <cell r="R152"/>
          <cell r="S152"/>
        </row>
        <row r="153">
          <cell r="B153"/>
          <cell r="C153"/>
          <cell r="D153"/>
          <cell r="E153"/>
          <cell r="F153"/>
          <cell r="G153"/>
          <cell r="H153"/>
          <cell r="I153"/>
          <cell r="J153"/>
          <cell r="K153"/>
          <cell r="L153"/>
          <cell r="M153"/>
          <cell r="N153"/>
          <cell r="O153"/>
          <cell r="P153"/>
          <cell r="Q153"/>
          <cell r="R153"/>
          <cell r="S153"/>
        </row>
        <row r="154">
          <cell r="B154" t="str">
            <v>3.4.1</v>
          </cell>
          <cell r="C154" t="str">
            <v>Direct payments</v>
          </cell>
          <cell r="D154"/>
          <cell r="E154"/>
          <cell r="F154"/>
          <cell r="G154"/>
          <cell r="H154"/>
          <cell r="I154"/>
          <cell r="J154"/>
          <cell r="K154"/>
          <cell r="L154"/>
          <cell r="M154"/>
          <cell r="N154"/>
          <cell r="O154"/>
          <cell r="P154"/>
          <cell r="Q154">
            <v>783297.96709543176</v>
          </cell>
          <cell r="R154"/>
          <cell r="S154"/>
        </row>
        <row r="155">
          <cell r="B155" t="str">
            <v>3.4.2</v>
          </cell>
          <cell r="C155" t="str">
            <v>Short breaks (respite) for disabled children</v>
          </cell>
          <cell r="D155"/>
          <cell r="E155"/>
          <cell r="F155"/>
          <cell r="G155"/>
          <cell r="H155"/>
          <cell r="I155"/>
          <cell r="J155"/>
          <cell r="K155"/>
          <cell r="L155"/>
          <cell r="M155"/>
          <cell r="N155"/>
          <cell r="O155"/>
          <cell r="P155"/>
          <cell r="Q155">
            <v>2768627.449952567</v>
          </cell>
          <cell r="R155"/>
          <cell r="S155">
            <v>280876</v>
          </cell>
        </row>
        <row r="156">
          <cell r="B156" t="str">
            <v>3.4.3</v>
          </cell>
          <cell r="C156" t="str">
            <v>Other support for disabled children</v>
          </cell>
          <cell r="D156"/>
          <cell r="E156"/>
          <cell r="F156"/>
          <cell r="G156"/>
          <cell r="H156"/>
          <cell r="I156"/>
          <cell r="J156"/>
          <cell r="K156"/>
          <cell r="L156"/>
          <cell r="M156"/>
          <cell r="N156"/>
          <cell r="O156"/>
          <cell r="P156"/>
          <cell r="Q156">
            <v>1793018.7966332724</v>
          </cell>
          <cell r="R156"/>
          <cell r="S156">
            <v>20833.5</v>
          </cell>
        </row>
        <row r="157">
          <cell r="B157" t="str">
            <v>3.4.4</v>
          </cell>
          <cell r="C157" t="str">
            <v>Targeted family support</v>
          </cell>
          <cell r="D157"/>
          <cell r="E157"/>
          <cell r="F157"/>
          <cell r="G157"/>
          <cell r="H157"/>
          <cell r="I157"/>
          <cell r="J157"/>
          <cell r="K157"/>
          <cell r="L157"/>
          <cell r="M157"/>
          <cell r="N157"/>
          <cell r="O157"/>
          <cell r="P157"/>
          <cell r="Q157">
            <v>5365523.0157043561</v>
          </cell>
          <cell r="R157"/>
          <cell r="S157">
            <v>771290</v>
          </cell>
        </row>
        <row r="158">
          <cell r="B158" t="str">
            <v>3.4.5</v>
          </cell>
          <cell r="C158" t="str">
            <v xml:space="preserve">Universal family support </v>
          </cell>
          <cell r="D158"/>
          <cell r="E158"/>
          <cell r="F158"/>
          <cell r="G158"/>
          <cell r="H158"/>
          <cell r="I158"/>
          <cell r="J158"/>
          <cell r="K158"/>
          <cell r="L158"/>
          <cell r="M158"/>
          <cell r="N158"/>
          <cell r="O158"/>
          <cell r="P158"/>
          <cell r="Q158">
            <v>273218.03104641463</v>
          </cell>
          <cell r="R158"/>
          <cell r="S158"/>
        </row>
        <row r="159">
          <cell r="B159" t="str">
            <v>3.4.6</v>
          </cell>
          <cell r="C159" t="str">
            <v>Total Family Support Services</v>
          </cell>
          <cell r="D159"/>
          <cell r="E159"/>
          <cell r="F159"/>
          <cell r="G159"/>
          <cell r="H159"/>
          <cell r="I159"/>
          <cell r="J159"/>
          <cell r="K159"/>
          <cell r="L159"/>
          <cell r="M159"/>
          <cell r="N159"/>
          <cell r="O159"/>
          <cell r="P159"/>
          <cell r="Q159">
            <v>10983685.260432042</v>
          </cell>
          <cell r="R159"/>
          <cell r="S159">
            <v>1072999.5</v>
          </cell>
        </row>
        <row r="160">
          <cell r="B160"/>
          <cell r="C160"/>
          <cell r="D160"/>
          <cell r="E160"/>
          <cell r="F160"/>
          <cell r="G160"/>
          <cell r="H160"/>
          <cell r="I160"/>
          <cell r="J160"/>
          <cell r="K160"/>
          <cell r="L160"/>
          <cell r="M160"/>
          <cell r="N160"/>
          <cell r="O160"/>
          <cell r="P160"/>
          <cell r="Q160"/>
          <cell r="R160"/>
          <cell r="S160"/>
        </row>
        <row r="161">
          <cell r="B161"/>
          <cell r="C161"/>
          <cell r="D161"/>
          <cell r="E161"/>
          <cell r="F161"/>
          <cell r="G161"/>
          <cell r="H161"/>
          <cell r="I161"/>
          <cell r="J161"/>
          <cell r="K161"/>
          <cell r="L161"/>
          <cell r="M161"/>
          <cell r="N161"/>
          <cell r="O161"/>
          <cell r="P161"/>
          <cell r="Q161"/>
          <cell r="R161"/>
          <cell r="S161"/>
        </row>
        <row r="162">
          <cell r="B162"/>
          <cell r="C162"/>
          <cell r="D162"/>
          <cell r="E162"/>
          <cell r="F162"/>
          <cell r="G162"/>
          <cell r="H162"/>
          <cell r="I162"/>
          <cell r="J162"/>
          <cell r="K162"/>
          <cell r="L162"/>
          <cell r="M162"/>
          <cell r="N162"/>
          <cell r="O162"/>
          <cell r="P162"/>
          <cell r="Q162"/>
          <cell r="R162"/>
          <cell r="S162"/>
        </row>
        <row r="163">
          <cell r="B163"/>
          <cell r="C163" t="str">
            <v>SERVICES FOR YOUNG PEOPLE</v>
          </cell>
          <cell r="D163"/>
          <cell r="E163"/>
          <cell r="F163"/>
          <cell r="G163"/>
          <cell r="H163"/>
          <cell r="I163"/>
          <cell r="J163"/>
          <cell r="K163"/>
          <cell r="L163"/>
          <cell r="M163"/>
          <cell r="N163"/>
          <cell r="O163"/>
          <cell r="P163"/>
          <cell r="Q163"/>
          <cell r="R163"/>
          <cell r="S163"/>
        </row>
        <row r="164">
          <cell r="B164"/>
          <cell r="C164"/>
          <cell r="D164"/>
          <cell r="E164"/>
          <cell r="F164"/>
          <cell r="G164"/>
          <cell r="H164"/>
          <cell r="I164"/>
          <cell r="J164"/>
          <cell r="K164"/>
          <cell r="L164"/>
          <cell r="M164"/>
          <cell r="N164"/>
          <cell r="O164"/>
          <cell r="P164"/>
          <cell r="Q164"/>
          <cell r="R164"/>
          <cell r="S164"/>
        </row>
        <row r="165">
          <cell r="B165" t="str">
            <v>3.5.1</v>
          </cell>
          <cell r="C165" t="str">
            <v>Universal services for young people</v>
          </cell>
          <cell r="D165"/>
          <cell r="E165"/>
          <cell r="F165"/>
          <cell r="G165"/>
          <cell r="H165"/>
          <cell r="I165"/>
          <cell r="J165"/>
          <cell r="K165"/>
          <cell r="L165"/>
          <cell r="M165"/>
          <cell r="N165"/>
          <cell r="O165"/>
          <cell r="P165"/>
          <cell r="Q165">
            <v>1062008.056663919</v>
          </cell>
          <cell r="R165"/>
          <cell r="S165">
            <v>77761</v>
          </cell>
        </row>
        <row r="166">
          <cell r="B166" t="str">
            <v>3.5.2</v>
          </cell>
          <cell r="C166" t="str">
            <v xml:space="preserve">Targeted services for young people </v>
          </cell>
          <cell r="D166"/>
          <cell r="E166"/>
          <cell r="F166"/>
          <cell r="G166"/>
          <cell r="H166"/>
          <cell r="I166"/>
          <cell r="J166"/>
          <cell r="K166"/>
          <cell r="L166"/>
          <cell r="M166"/>
          <cell r="N166"/>
          <cell r="O166"/>
          <cell r="P166"/>
          <cell r="Q166">
            <v>3257527.093768626</v>
          </cell>
          <cell r="R166"/>
          <cell r="S166">
            <v>37500</v>
          </cell>
        </row>
        <row r="167">
          <cell r="B167" t="str">
            <v>3.5.3</v>
          </cell>
          <cell r="C167" t="str">
            <v>Total Services for young people</v>
          </cell>
          <cell r="D167"/>
          <cell r="E167"/>
          <cell r="F167"/>
          <cell r="G167"/>
          <cell r="H167"/>
          <cell r="I167"/>
          <cell r="J167"/>
          <cell r="K167"/>
          <cell r="L167"/>
          <cell r="M167"/>
          <cell r="N167"/>
          <cell r="O167"/>
          <cell r="P167"/>
          <cell r="Q167">
            <v>4319535.1504325448</v>
          </cell>
          <cell r="R167"/>
          <cell r="S167">
            <v>115261</v>
          </cell>
        </row>
        <row r="168">
          <cell r="B168"/>
          <cell r="C168"/>
          <cell r="D168"/>
          <cell r="E168"/>
          <cell r="F168"/>
          <cell r="G168"/>
          <cell r="H168"/>
          <cell r="I168"/>
          <cell r="J168"/>
          <cell r="K168"/>
          <cell r="L168"/>
          <cell r="M168"/>
          <cell r="N168"/>
          <cell r="O168"/>
          <cell r="P168"/>
          <cell r="Q168"/>
          <cell r="R168"/>
          <cell r="S168"/>
        </row>
        <row r="169">
          <cell r="B169"/>
          <cell r="C169"/>
          <cell r="D169"/>
          <cell r="E169"/>
          <cell r="F169"/>
          <cell r="G169"/>
          <cell r="H169"/>
          <cell r="I169"/>
          <cell r="J169"/>
          <cell r="K169"/>
          <cell r="L169"/>
          <cell r="M169"/>
          <cell r="N169"/>
          <cell r="O169"/>
          <cell r="P169"/>
          <cell r="Q169"/>
          <cell r="R169"/>
          <cell r="S169"/>
        </row>
        <row r="170">
          <cell r="B170"/>
          <cell r="C170" t="str">
            <v>YOUTH JUSTICE</v>
          </cell>
          <cell r="D170"/>
          <cell r="E170"/>
          <cell r="F170"/>
          <cell r="G170"/>
          <cell r="H170"/>
          <cell r="I170"/>
          <cell r="J170"/>
          <cell r="K170"/>
          <cell r="L170"/>
          <cell r="M170"/>
          <cell r="N170"/>
          <cell r="O170"/>
          <cell r="P170"/>
          <cell r="Q170"/>
          <cell r="R170"/>
          <cell r="S170"/>
        </row>
        <row r="171">
          <cell r="B171"/>
          <cell r="C171"/>
          <cell r="D171"/>
          <cell r="E171"/>
          <cell r="F171"/>
          <cell r="G171"/>
          <cell r="H171"/>
          <cell r="I171"/>
          <cell r="J171"/>
          <cell r="K171" t="str">
            <v>Running Check</v>
          </cell>
          <cell r="L171"/>
          <cell r="M171"/>
          <cell r="N171"/>
          <cell r="O171">
            <v>0</v>
          </cell>
          <cell r="P171"/>
          <cell r="Q171"/>
          <cell r="R171"/>
          <cell r="S171"/>
        </row>
        <row r="172">
          <cell r="B172" t="str">
            <v>3.6.1</v>
          </cell>
          <cell r="C172" t="str">
            <v>Youth justice</v>
          </cell>
          <cell r="D172"/>
          <cell r="E172"/>
          <cell r="F172"/>
          <cell r="G172"/>
          <cell r="H172"/>
          <cell r="I172"/>
          <cell r="J172"/>
          <cell r="K172">
            <v>131952874.02322367</v>
          </cell>
          <cell r="L172">
            <v>0</v>
          </cell>
          <cell r="M172">
            <v>6970924</v>
          </cell>
          <cell r="N172"/>
          <cell r="O172">
            <v>124981950.02322367</v>
          </cell>
          <cell r="P172"/>
          <cell r="Q172">
            <v>2740346.9734879858</v>
          </cell>
          <cell r="R172"/>
          <cell r="S172">
            <v>636364</v>
          </cell>
        </row>
        <row r="173">
          <cell r="B173"/>
          <cell r="C173"/>
          <cell r="D173"/>
          <cell r="E173"/>
          <cell r="F173"/>
          <cell r="G173"/>
          <cell r="H173"/>
          <cell r="I173"/>
          <cell r="J173"/>
          <cell r="K173">
            <v>-6970924</v>
          </cell>
          <cell r="L173"/>
          <cell r="M173"/>
          <cell r="N173"/>
          <cell r="O173"/>
          <cell r="P173"/>
          <cell r="Q173"/>
          <cell r="R173"/>
          <cell r="S173"/>
        </row>
        <row r="174">
          <cell r="B174"/>
          <cell r="C174"/>
          <cell r="D174"/>
          <cell r="E174"/>
          <cell r="F174"/>
          <cell r="G174"/>
          <cell r="H174"/>
          <cell r="I174"/>
          <cell r="J174"/>
          <cell r="K174">
            <v>124981950.02322367</v>
          </cell>
          <cell r="L174"/>
          <cell r="M174"/>
          <cell r="N174"/>
          <cell r="O174"/>
          <cell r="P174"/>
          <cell r="Q174"/>
          <cell r="R174"/>
          <cell r="S174"/>
        </row>
        <row r="175">
          <cell r="B175" t="str">
            <v>4.0.1</v>
          </cell>
          <cell r="C175" t="str">
            <v>Capital Expenditure from Revenue (CERA) (Non-schools budget functions and Children's and young people services)</v>
          </cell>
          <cell r="D175"/>
          <cell r="E175"/>
          <cell r="F175"/>
          <cell r="G175"/>
          <cell r="H175"/>
          <cell r="I175"/>
          <cell r="J175"/>
          <cell r="K175"/>
          <cell r="L175"/>
          <cell r="M175"/>
          <cell r="N175"/>
          <cell r="O175"/>
          <cell r="P175"/>
          <cell r="Q175"/>
          <cell r="R175"/>
          <cell r="S175"/>
        </row>
        <row r="176">
          <cell r="B176"/>
          <cell r="C176"/>
          <cell r="D176"/>
          <cell r="E176"/>
          <cell r="F176"/>
          <cell r="G176"/>
          <cell r="H176"/>
          <cell r="I176"/>
          <cell r="J176"/>
          <cell r="K176"/>
          <cell r="L176"/>
          <cell r="M176"/>
          <cell r="N176"/>
          <cell r="O176"/>
          <cell r="P176"/>
          <cell r="Q176"/>
          <cell r="R176"/>
          <cell r="S176"/>
        </row>
        <row r="177">
          <cell r="B177" t="str">
            <v>5.0.1</v>
          </cell>
          <cell r="C177" t="str">
            <v>Total Schools Budget and Other education and community budget (excluding CERA) (lines 1.6.1 and 2.4.1)</v>
          </cell>
          <cell r="D177"/>
          <cell r="E177"/>
          <cell r="F177"/>
          <cell r="G177"/>
          <cell r="H177"/>
          <cell r="I177"/>
          <cell r="J177"/>
          <cell r="K177"/>
          <cell r="L177"/>
          <cell r="M177"/>
          <cell r="N177"/>
          <cell r="O177"/>
          <cell r="P177"/>
          <cell r="Q177"/>
          <cell r="R177"/>
          <cell r="S177"/>
        </row>
        <row r="178">
          <cell r="B178"/>
          <cell r="C178"/>
          <cell r="D178"/>
          <cell r="E178"/>
          <cell r="F178"/>
          <cell r="G178"/>
          <cell r="H178"/>
          <cell r="I178"/>
          <cell r="J178"/>
          <cell r="K178"/>
          <cell r="L178"/>
          <cell r="M178"/>
          <cell r="N178"/>
          <cell r="O178"/>
          <cell r="P178"/>
          <cell r="Q178"/>
          <cell r="R178"/>
          <cell r="S178"/>
        </row>
        <row r="179">
          <cell r="B179" t="str">
            <v>5.0.2</v>
          </cell>
          <cell r="C179" t="str">
            <v>Total Children and Young People's Services and Youth Justice Budget (excluding CERA)(lines 3.0.5 + 3.1.11 + 3.2.1 + 3.3.4 + 3.4.6 + 3.5.3 + 3.6.1)</v>
          </cell>
          <cell r="D179"/>
          <cell r="E179"/>
          <cell r="F179"/>
          <cell r="G179"/>
          <cell r="H179"/>
          <cell r="I179"/>
          <cell r="J179"/>
          <cell r="K179"/>
          <cell r="L179"/>
          <cell r="M179"/>
          <cell r="N179"/>
          <cell r="O179"/>
          <cell r="P179"/>
          <cell r="Q179"/>
          <cell r="R179"/>
          <cell r="S179"/>
        </row>
        <row r="180">
          <cell r="B180"/>
          <cell r="C180"/>
          <cell r="D180"/>
          <cell r="E180"/>
          <cell r="F180"/>
          <cell r="G180"/>
          <cell r="H180"/>
          <cell r="I180"/>
          <cell r="J180"/>
          <cell r="K180"/>
          <cell r="L180"/>
          <cell r="M180"/>
          <cell r="N180"/>
          <cell r="O180"/>
          <cell r="P180"/>
          <cell r="Q180"/>
          <cell r="R180"/>
          <cell r="S180"/>
        </row>
        <row r="181">
          <cell r="B181">
            <v>6</v>
          </cell>
          <cell r="C181" t="str">
            <v>Total Schools Budget, Other education and community budget, Children and Young People's Services and Youth Justice Budget (excluding CERA) (lines 5.0.1 + 5.0.2)</v>
          </cell>
          <cell r="D181"/>
          <cell r="E181"/>
          <cell r="F181"/>
          <cell r="G181"/>
          <cell r="H181"/>
          <cell r="I181"/>
          <cell r="J181"/>
          <cell r="K181"/>
          <cell r="L181"/>
          <cell r="M181"/>
          <cell r="N181"/>
          <cell r="O181"/>
          <cell r="P181"/>
          <cell r="Q181"/>
          <cell r="R181"/>
          <cell r="S181"/>
        </row>
        <row r="182">
          <cell r="B182"/>
          <cell r="C182"/>
          <cell r="D182"/>
          <cell r="E182"/>
          <cell r="F182"/>
          <cell r="G182"/>
          <cell r="H182"/>
          <cell r="I182"/>
          <cell r="J182"/>
          <cell r="K182"/>
          <cell r="L182"/>
          <cell r="M182"/>
          <cell r="N182"/>
          <cell r="O182"/>
          <cell r="P182"/>
          <cell r="Q182"/>
          <cell r="R182"/>
          <cell r="S182"/>
        </row>
        <row r="183">
          <cell r="B183">
            <v>7</v>
          </cell>
          <cell r="C183" t="str">
            <v>Capital Expenditure (excluding CERA)</v>
          </cell>
          <cell r="D183"/>
          <cell r="E183"/>
          <cell r="F183"/>
          <cell r="G183">
            <v>42866775</v>
          </cell>
          <cell r="H183"/>
          <cell r="I183">
            <v>7824887.4999999991</v>
          </cell>
          <cell r="J183"/>
          <cell r="K183">
            <v>1360850</v>
          </cell>
          <cell r="L183"/>
          <cell r="M183">
            <v>2381487.5</v>
          </cell>
          <cell r="N183"/>
          <cell r="O183"/>
          <cell r="P183"/>
          <cell r="Q183">
            <v>54434000</v>
          </cell>
          <cell r="R183"/>
          <cell r="S183"/>
        </row>
        <row r="184">
          <cell r="B184"/>
          <cell r="C184"/>
          <cell r="D184"/>
          <cell r="E184"/>
          <cell r="F184"/>
          <cell r="G184"/>
          <cell r="H184"/>
          <cell r="I184"/>
          <cell r="J184"/>
          <cell r="K184"/>
          <cell r="L184"/>
          <cell r="M184"/>
          <cell r="N184"/>
          <cell r="O184"/>
          <cell r="P184"/>
          <cell r="Q184"/>
          <cell r="R184"/>
          <cell r="S184"/>
        </row>
        <row r="185">
          <cell r="B185"/>
          <cell r="C185"/>
          <cell r="D185"/>
          <cell r="E185"/>
          <cell r="F185"/>
          <cell r="G185"/>
          <cell r="H185"/>
          <cell r="I185"/>
          <cell r="J185"/>
          <cell r="K185"/>
          <cell r="L185"/>
          <cell r="M185"/>
          <cell r="N185"/>
          <cell r="O185"/>
          <cell r="P185"/>
          <cell r="Q185"/>
          <cell r="R185"/>
          <cell r="S185"/>
        </row>
        <row r="186">
          <cell r="B186"/>
          <cell r="C186" t="str">
            <v>MEMORANDUM ITEMS</v>
          </cell>
          <cell r="D186"/>
          <cell r="E186"/>
          <cell r="F186"/>
          <cell r="G186"/>
          <cell r="H186"/>
          <cell r="I186"/>
          <cell r="J186"/>
          <cell r="K186"/>
          <cell r="L186"/>
          <cell r="M186"/>
          <cell r="N186"/>
          <cell r="O186"/>
          <cell r="P186"/>
          <cell r="Q186"/>
          <cell r="R186"/>
          <cell r="S186"/>
        </row>
        <row r="187">
          <cell r="B187"/>
          <cell r="C187"/>
          <cell r="D187"/>
          <cell r="E187"/>
          <cell r="F187"/>
          <cell r="G187"/>
          <cell r="H187"/>
          <cell r="I187"/>
          <cell r="J187"/>
          <cell r="K187"/>
          <cell r="L187"/>
          <cell r="M187"/>
          <cell r="N187"/>
          <cell r="O187"/>
          <cell r="P187"/>
          <cell r="Q187"/>
          <cell r="R187"/>
          <cell r="S187"/>
        </row>
        <row r="188">
          <cell r="B188">
            <v>8</v>
          </cell>
          <cell r="C188" t="str">
            <v>Services for young people</v>
          </cell>
          <cell r="D188"/>
          <cell r="E188"/>
          <cell r="F188"/>
          <cell r="G188"/>
          <cell r="H188"/>
          <cell r="I188"/>
          <cell r="J188"/>
          <cell r="K188"/>
          <cell r="L188"/>
          <cell r="M188"/>
          <cell r="N188"/>
          <cell r="O188"/>
          <cell r="P188"/>
          <cell r="Q188"/>
          <cell r="R188"/>
          <cell r="S188"/>
        </row>
        <row r="189">
          <cell r="B189"/>
          <cell r="C189"/>
          <cell r="D189"/>
          <cell r="E189"/>
          <cell r="F189"/>
          <cell r="G189"/>
          <cell r="H189"/>
          <cell r="I189"/>
          <cell r="J189"/>
          <cell r="K189"/>
          <cell r="L189"/>
          <cell r="M189"/>
          <cell r="N189"/>
          <cell r="O189"/>
          <cell r="P189"/>
          <cell r="Q189"/>
          <cell r="R189"/>
          <cell r="S189"/>
        </row>
        <row r="190">
          <cell r="B190" t="str">
            <v>8a.1</v>
          </cell>
          <cell r="C190" t="str">
            <v>Substance misuse services (Drugs, Alcohol and Volatile substances) (included in 3.5.1 and 3.5.2 above)</v>
          </cell>
          <cell r="D190"/>
          <cell r="E190"/>
          <cell r="F190"/>
          <cell r="G190"/>
          <cell r="H190"/>
          <cell r="I190"/>
          <cell r="J190"/>
          <cell r="K190"/>
          <cell r="L190"/>
          <cell r="M190"/>
          <cell r="N190"/>
          <cell r="O190"/>
          <cell r="P190"/>
          <cell r="Q190"/>
          <cell r="R190"/>
          <cell r="S190"/>
        </row>
        <row r="191">
          <cell r="B191"/>
          <cell r="C191"/>
          <cell r="D191"/>
          <cell r="E191"/>
          <cell r="F191"/>
          <cell r="G191"/>
          <cell r="H191"/>
          <cell r="I191"/>
          <cell r="J191"/>
          <cell r="K191"/>
          <cell r="L191"/>
          <cell r="M191"/>
          <cell r="N191"/>
          <cell r="O191"/>
          <cell r="P191"/>
          <cell r="Q191"/>
          <cell r="R191"/>
          <cell r="S191"/>
        </row>
        <row r="192">
          <cell r="B192" t="str">
            <v>8a.2</v>
          </cell>
          <cell r="C192" t="str">
            <v>Teenage pregnancy services (included in 3.5.1 and 3.5.2 above)</v>
          </cell>
          <cell r="D192"/>
          <cell r="E192"/>
          <cell r="F192"/>
          <cell r="G192"/>
          <cell r="H192"/>
          <cell r="I192"/>
          <cell r="J192"/>
          <cell r="K192"/>
          <cell r="L192"/>
          <cell r="M192"/>
          <cell r="N192"/>
          <cell r="O192"/>
          <cell r="P192"/>
          <cell r="Q192"/>
          <cell r="R192"/>
          <cell r="S192"/>
        </row>
        <row r="193">
          <cell r="B193"/>
          <cell r="C193"/>
          <cell r="D193"/>
          <cell r="E193"/>
          <cell r="F193"/>
          <cell r="G193"/>
          <cell r="H193"/>
          <cell r="I193"/>
          <cell r="J193"/>
          <cell r="K193"/>
          <cell r="L193"/>
          <cell r="M193"/>
          <cell r="N193"/>
          <cell r="O193"/>
          <cell r="P193"/>
          <cell r="Q193"/>
          <cell r="R193"/>
          <cell r="S193"/>
        </row>
        <row r="194">
          <cell r="B194"/>
          <cell r="C194"/>
          <cell r="D194"/>
          <cell r="E194"/>
          <cell r="F194"/>
          <cell r="G194"/>
          <cell r="H194"/>
          <cell r="I194"/>
          <cell r="J194"/>
          <cell r="K194"/>
          <cell r="L194"/>
          <cell r="M194"/>
          <cell r="N194"/>
          <cell r="O194"/>
          <cell r="P194"/>
          <cell r="Q194"/>
          <cell r="R194"/>
          <cell r="S194"/>
        </row>
        <row r="195">
          <cell r="B195"/>
          <cell r="C195"/>
          <cell r="D195"/>
          <cell r="E195"/>
          <cell r="F195"/>
          <cell r="G195"/>
          <cell r="H195"/>
          <cell r="I195"/>
          <cell r="J195"/>
          <cell r="K195"/>
          <cell r="L195"/>
          <cell r="M195"/>
          <cell r="N195"/>
          <cell r="O195"/>
          <cell r="P195"/>
          <cell r="Q195"/>
          <cell r="R195"/>
          <cell r="S195"/>
        </row>
        <row r="196">
          <cell r="B196"/>
          <cell r="C196"/>
          <cell r="D196"/>
          <cell r="E196"/>
          <cell r="F196"/>
          <cell r="G196"/>
          <cell r="H196"/>
          <cell r="I196"/>
          <cell r="J196"/>
          <cell r="K196"/>
          <cell r="L196"/>
          <cell r="M196"/>
          <cell r="N196"/>
          <cell r="O196"/>
          <cell r="P196"/>
          <cell r="Q196"/>
          <cell r="R196"/>
          <cell r="S196"/>
        </row>
        <row r="197">
          <cell r="B197"/>
          <cell r="C197"/>
          <cell r="D197"/>
          <cell r="E197"/>
          <cell r="F197"/>
          <cell r="G197"/>
          <cell r="H197"/>
          <cell r="I197"/>
          <cell r="J197"/>
          <cell r="K197"/>
          <cell r="L197"/>
          <cell r="M197"/>
          <cell r="N197"/>
          <cell r="O197"/>
          <cell r="P197"/>
          <cell r="Q197"/>
          <cell r="R197"/>
          <cell r="S197"/>
        </row>
        <row r="198">
          <cell r="B198"/>
          <cell r="C198"/>
          <cell r="D198"/>
          <cell r="E198"/>
          <cell r="F198"/>
          <cell r="G198"/>
          <cell r="H198"/>
          <cell r="I198"/>
          <cell r="J198"/>
          <cell r="K198"/>
          <cell r="L198"/>
          <cell r="M198"/>
          <cell r="N198"/>
          <cell r="O198"/>
          <cell r="P198"/>
          <cell r="Q198"/>
          <cell r="R198"/>
          <cell r="S198"/>
        </row>
        <row r="199">
          <cell r="B199"/>
          <cell r="C199"/>
          <cell r="D199"/>
          <cell r="E199"/>
          <cell r="F199"/>
          <cell r="G199"/>
          <cell r="H199"/>
          <cell r="I199"/>
          <cell r="J199"/>
          <cell r="K199"/>
          <cell r="L199"/>
          <cell r="M199"/>
          <cell r="N199"/>
          <cell r="O199"/>
          <cell r="P199"/>
          <cell r="Q199"/>
          <cell r="R199"/>
          <cell r="S199"/>
        </row>
        <row r="200">
          <cell r="B200"/>
          <cell r="C200"/>
          <cell r="D200"/>
          <cell r="E200"/>
          <cell r="F200"/>
          <cell r="G200"/>
          <cell r="H200"/>
          <cell r="I200"/>
          <cell r="J200"/>
          <cell r="K200"/>
          <cell r="L200"/>
          <cell r="M200"/>
          <cell r="N200"/>
          <cell r="O200"/>
          <cell r="P200"/>
          <cell r="Q200"/>
          <cell r="R200"/>
          <cell r="S200"/>
        </row>
        <row r="201">
          <cell r="B201"/>
          <cell r="C201"/>
          <cell r="D201"/>
          <cell r="E201"/>
          <cell r="F201"/>
          <cell r="G201"/>
          <cell r="H201"/>
          <cell r="I201"/>
          <cell r="J201"/>
          <cell r="K201"/>
          <cell r="L201"/>
          <cell r="M201"/>
          <cell r="N201"/>
          <cell r="O201"/>
          <cell r="P201"/>
          <cell r="Q201"/>
          <cell r="R201"/>
          <cell r="S201"/>
        </row>
        <row r="202">
          <cell r="B202"/>
          <cell r="C202"/>
          <cell r="D202"/>
          <cell r="E202"/>
          <cell r="F202"/>
          <cell r="G202"/>
          <cell r="H202"/>
          <cell r="I202"/>
          <cell r="J202"/>
          <cell r="K202"/>
          <cell r="L202"/>
          <cell r="M202"/>
          <cell r="N202"/>
          <cell r="O202"/>
          <cell r="P202"/>
          <cell r="Q202"/>
          <cell r="R202"/>
          <cell r="S202"/>
        </row>
        <row r="203">
          <cell r="B203"/>
          <cell r="C203"/>
          <cell r="D203"/>
          <cell r="E203"/>
          <cell r="F203"/>
          <cell r="G203"/>
          <cell r="H203"/>
          <cell r="I203"/>
          <cell r="J203"/>
          <cell r="K203"/>
          <cell r="L203"/>
          <cell r="M203"/>
          <cell r="N203"/>
          <cell r="O203"/>
          <cell r="P203"/>
          <cell r="Q203"/>
          <cell r="R203"/>
          <cell r="S203"/>
        </row>
        <row r="204">
          <cell r="B204"/>
          <cell r="C204"/>
          <cell r="D204"/>
          <cell r="E204"/>
          <cell r="F204"/>
          <cell r="G204"/>
          <cell r="H204"/>
          <cell r="I204"/>
          <cell r="J204"/>
          <cell r="K204"/>
          <cell r="L204"/>
          <cell r="M204"/>
          <cell r="N204"/>
          <cell r="O204"/>
          <cell r="P204"/>
          <cell r="Q204"/>
          <cell r="R204"/>
          <cell r="S204"/>
        </row>
        <row r="205">
          <cell r="B205"/>
          <cell r="C205"/>
          <cell r="D205"/>
          <cell r="E205"/>
          <cell r="F205"/>
          <cell r="G205"/>
          <cell r="H205"/>
          <cell r="I205"/>
          <cell r="J205"/>
          <cell r="K205"/>
          <cell r="L205"/>
          <cell r="M205"/>
          <cell r="N205"/>
          <cell r="O205"/>
          <cell r="P205"/>
          <cell r="Q205"/>
          <cell r="R205"/>
          <cell r="S205"/>
        </row>
        <row r="206">
          <cell r="B206"/>
          <cell r="C206"/>
          <cell r="D206"/>
          <cell r="E206"/>
          <cell r="F206"/>
          <cell r="G206"/>
          <cell r="H206"/>
          <cell r="I206"/>
          <cell r="J206"/>
          <cell r="K206"/>
          <cell r="L206"/>
          <cell r="M206"/>
          <cell r="N206"/>
          <cell r="O206"/>
          <cell r="P206"/>
          <cell r="Q206"/>
          <cell r="R206"/>
          <cell r="S206"/>
        </row>
        <row r="207">
          <cell r="B207"/>
          <cell r="C207"/>
          <cell r="D207"/>
          <cell r="E207"/>
          <cell r="F207"/>
          <cell r="G207"/>
          <cell r="H207"/>
          <cell r="I207"/>
          <cell r="J207"/>
          <cell r="K207"/>
          <cell r="L207"/>
          <cell r="M207"/>
          <cell r="N207"/>
          <cell r="O207"/>
          <cell r="P207"/>
          <cell r="Q207"/>
          <cell r="R207"/>
          <cell r="S207"/>
        </row>
        <row r="208">
          <cell r="B208"/>
          <cell r="C208"/>
          <cell r="D208"/>
          <cell r="E208"/>
          <cell r="F208"/>
          <cell r="G208"/>
          <cell r="H208"/>
          <cell r="I208"/>
          <cell r="J208"/>
          <cell r="K208"/>
          <cell r="L208"/>
          <cell r="M208"/>
          <cell r="N208"/>
          <cell r="O208"/>
          <cell r="P208"/>
          <cell r="Q208"/>
          <cell r="R208"/>
          <cell r="S208"/>
        </row>
        <row r="209">
          <cell r="B209"/>
          <cell r="C209"/>
          <cell r="D209"/>
          <cell r="E209"/>
          <cell r="F209"/>
          <cell r="G209"/>
          <cell r="H209"/>
          <cell r="I209"/>
          <cell r="J209"/>
          <cell r="K209"/>
          <cell r="L209"/>
          <cell r="M209"/>
          <cell r="N209"/>
          <cell r="O209"/>
          <cell r="P209"/>
          <cell r="Q209"/>
          <cell r="R209"/>
          <cell r="S209"/>
        </row>
        <row r="210">
          <cell r="B210"/>
          <cell r="C210"/>
          <cell r="D210"/>
          <cell r="E210"/>
          <cell r="F210"/>
          <cell r="G210"/>
          <cell r="H210"/>
          <cell r="I210"/>
          <cell r="J210"/>
          <cell r="K210"/>
          <cell r="L210"/>
          <cell r="M210"/>
          <cell r="N210"/>
          <cell r="O210"/>
          <cell r="P210"/>
          <cell r="Q210"/>
          <cell r="R210"/>
          <cell r="S210"/>
        </row>
        <row r="211">
          <cell r="C211"/>
          <cell r="D211"/>
          <cell r="E211"/>
          <cell r="F211"/>
          <cell r="G211"/>
          <cell r="H211"/>
          <cell r="I211"/>
          <cell r="J211"/>
          <cell r="K211"/>
          <cell r="L211"/>
          <cell r="M211"/>
          <cell r="N211"/>
          <cell r="O211"/>
          <cell r="P211"/>
          <cell r="Q211"/>
          <cell r="R211"/>
          <cell r="S211"/>
        </row>
        <row r="212">
          <cell r="D212"/>
          <cell r="E212"/>
          <cell r="F212"/>
          <cell r="G212"/>
          <cell r="H212"/>
          <cell r="I212"/>
          <cell r="J212"/>
          <cell r="K212"/>
          <cell r="L212"/>
          <cell r="M212"/>
          <cell r="N212"/>
          <cell r="O212"/>
          <cell r="P212"/>
          <cell r="Q212"/>
          <cell r="R212"/>
          <cell r="S212"/>
        </row>
        <row r="213">
          <cell r="C213"/>
          <cell r="D213"/>
          <cell r="E213"/>
          <cell r="F213"/>
          <cell r="G213"/>
          <cell r="H213"/>
          <cell r="I213"/>
          <cell r="J213"/>
          <cell r="K213"/>
          <cell r="L213"/>
          <cell r="M213"/>
          <cell r="N213"/>
          <cell r="O213"/>
          <cell r="P213"/>
          <cell r="Q213"/>
          <cell r="R213"/>
          <cell r="S213"/>
        </row>
        <row r="214">
          <cell r="D214"/>
          <cell r="E214"/>
          <cell r="F214"/>
          <cell r="G214"/>
          <cell r="H214"/>
          <cell r="I214"/>
          <cell r="J214"/>
          <cell r="K214"/>
          <cell r="L214"/>
          <cell r="M214"/>
          <cell r="N214"/>
          <cell r="O214"/>
          <cell r="P214"/>
          <cell r="Q214"/>
          <cell r="R214"/>
          <cell r="S214"/>
        </row>
        <row r="215">
          <cell r="C215"/>
          <cell r="D215"/>
          <cell r="E215"/>
          <cell r="F215"/>
          <cell r="G215"/>
          <cell r="H215"/>
          <cell r="I215"/>
          <cell r="J215"/>
          <cell r="K215"/>
          <cell r="L215"/>
          <cell r="M215"/>
          <cell r="N215"/>
          <cell r="O215"/>
          <cell r="P215"/>
          <cell r="Q215"/>
          <cell r="R215"/>
          <cell r="S215"/>
        </row>
      </sheetData>
      <sheetData sheetId="1"/>
      <sheetData sheetId="2"/>
      <sheetData sheetId="3">
        <row r="9">
          <cell r="K9">
            <v>1199913</v>
          </cell>
        </row>
      </sheetData>
      <sheetData sheetId="4"/>
      <sheetData sheetId="5">
        <row r="4">
          <cell r="T4" t="str">
            <v>To Use</v>
          </cell>
        </row>
      </sheetData>
      <sheetData sheetId="6"/>
      <sheetData sheetId="7"/>
      <sheetData sheetId="8">
        <row r="3">
          <cell r="A3" t="str">
            <v>Sum of Base Budget</v>
          </cell>
          <cell r="B3"/>
          <cell r="C3" t="str">
            <v>Funding</v>
          </cell>
          <cell r="D3"/>
          <cell r="E3"/>
        </row>
        <row r="4">
          <cell r="A4" t="str">
            <v>CC &amp; Desc</v>
          </cell>
          <cell r="B4" t="str">
            <v>Subjective Level2 With Description</v>
          </cell>
          <cell r="C4" t="str">
            <v>DSG</v>
          </cell>
          <cell r="D4" t="str">
            <v>(blank)</v>
          </cell>
          <cell r="E4" t="str">
            <v>Grand Total</v>
          </cell>
        </row>
        <row r="5">
          <cell r="A5" t="str">
            <v>CC754 - SEN Recoupment</v>
          </cell>
          <cell r="B5" t="str">
            <v>S1_8-Income</v>
          </cell>
          <cell r="C5">
            <v>-157500</v>
          </cell>
          <cell r="D5"/>
          <cell r="E5">
            <v>-157500</v>
          </cell>
        </row>
        <row r="6">
          <cell r="A6" t="str">
            <v>CC755 - Psychologists</v>
          </cell>
          <cell r="B6" t="str">
            <v>S1_8-Income</v>
          </cell>
          <cell r="C6"/>
          <cell r="D6">
            <v>0</v>
          </cell>
          <cell r="E6">
            <v>0</v>
          </cell>
        </row>
        <row r="7">
          <cell r="A7" t="str">
            <v>CC768 - Not School Net</v>
          </cell>
          <cell r="B7" t="str">
            <v>S1_8-Income</v>
          </cell>
          <cell r="C7">
            <v>-39960</v>
          </cell>
          <cell r="D7"/>
          <cell r="E7">
            <v>-39960</v>
          </cell>
        </row>
        <row r="8">
          <cell r="A8" t="str">
            <v>CC770 - Specialist LSA Scheme</v>
          </cell>
          <cell r="B8" t="str">
            <v>S1_8-Income</v>
          </cell>
          <cell r="C8">
            <v>-315500</v>
          </cell>
          <cell r="D8"/>
          <cell r="E8">
            <v>-315500</v>
          </cell>
        </row>
        <row r="9">
          <cell r="A9" t="str">
            <v>CC777 - Alternative Provision - Income (EOTAS)</v>
          </cell>
          <cell r="B9" t="str">
            <v>S1_8-Income</v>
          </cell>
          <cell r="C9">
            <v>-550000</v>
          </cell>
          <cell r="D9"/>
          <cell r="E9">
            <v>-550000</v>
          </cell>
        </row>
        <row r="10">
          <cell r="A10" t="str">
            <v>CD100 - Social Care Central Management</v>
          </cell>
          <cell r="B10" t="str">
            <v>S1_8-Income</v>
          </cell>
          <cell r="C10"/>
          <cell r="D10">
            <v>-36660</v>
          </cell>
          <cell r="E10">
            <v>-36660</v>
          </cell>
        </row>
        <row r="11">
          <cell r="A11" t="str">
            <v>CD103 - Positive Choices/MAC Service</v>
          </cell>
          <cell r="B11" t="str">
            <v>S1_8-Income</v>
          </cell>
          <cell r="C11"/>
          <cell r="D11">
            <v>-5000</v>
          </cell>
          <cell r="E11">
            <v>-5000</v>
          </cell>
        </row>
        <row r="12">
          <cell r="A12" t="str">
            <v>CD362 - North Lowestoft Children's Centre Team</v>
          </cell>
          <cell r="B12" t="str">
            <v>S1_8-Income</v>
          </cell>
          <cell r="C12"/>
          <cell r="D12">
            <v>-6719</v>
          </cell>
          <cell r="E12">
            <v>-6719</v>
          </cell>
        </row>
        <row r="13">
          <cell r="A13" t="str">
            <v>CD380 - North East Ipswich Social Care Team</v>
          </cell>
          <cell r="B13" t="str">
            <v>S1_8-Income</v>
          </cell>
          <cell r="C13"/>
          <cell r="D13">
            <v>-26430</v>
          </cell>
          <cell r="E13">
            <v>-26430</v>
          </cell>
        </row>
        <row r="14">
          <cell r="A14" t="str">
            <v>CD437 - MEIC Early Help Management</v>
          </cell>
          <cell r="B14" t="str">
            <v>S1_8-Income</v>
          </cell>
          <cell r="C14"/>
          <cell r="D14">
            <v>-75000</v>
          </cell>
          <cell r="E14">
            <v>-75000</v>
          </cell>
        </row>
        <row r="15">
          <cell r="A15" t="str">
            <v>CG001 - The Ark Lowestoft CC</v>
          </cell>
          <cell r="B15" t="str">
            <v>S1_8-Income</v>
          </cell>
          <cell r="C15"/>
          <cell r="D15">
            <v>-593</v>
          </cell>
          <cell r="E15">
            <v>-593</v>
          </cell>
        </row>
        <row r="16">
          <cell r="A16" t="str">
            <v>CG006 - Meadow Children's Centre</v>
          </cell>
          <cell r="B16" t="str">
            <v>S1_8-Income</v>
          </cell>
          <cell r="C16"/>
          <cell r="D16">
            <v>-150</v>
          </cell>
          <cell r="E16">
            <v>-150</v>
          </cell>
        </row>
        <row r="17">
          <cell r="A17" t="str">
            <v>CG011 - Leiston CC</v>
          </cell>
          <cell r="B17" t="str">
            <v>S1_8-Income</v>
          </cell>
          <cell r="C17"/>
          <cell r="D17">
            <v>-10956</v>
          </cell>
          <cell r="E17">
            <v>-10956</v>
          </cell>
        </row>
        <row r="18">
          <cell r="A18" t="str">
            <v>CG279 - East Bergholt Children's Centre</v>
          </cell>
          <cell r="B18" t="str">
            <v>S1_8-Income</v>
          </cell>
          <cell r="C18"/>
          <cell r="D18">
            <v>-100</v>
          </cell>
          <cell r="E18">
            <v>-100</v>
          </cell>
        </row>
        <row r="19">
          <cell r="A19" t="str">
            <v>CG514 - Hardwick Children's Centre</v>
          </cell>
          <cell r="B19" t="str">
            <v>S1_8-Income</v>
          </cell>
          <cell r="C19"/>
          <cell r="D19">
            <v>-1500</v>
          </cell>
          <cell r="E19">
            <v>-1500</v>
          </cell>
        </row>
        <row r="20">
          <cell r="A20" t="str">
            <v>CG751 - CC Central Management</v>
          </cell>
          <cell r="B20" t="str">
            <v>S1_8-Income</v>
          </cell>
          <cell r="C20"/>
          <cell r="D20">
            <v>-117000</v>
          </cell>
          <cell r="E20">
            <v>-117000</v>
          </cell>
        </row>
        <row r="21">
          <cell r="A21" t="str">
            <v>CG803 - Troubled Families Intervention</v>
          </cell>
          <cell r="B21" t="str">
            <v>S1_8-Income</v>
          </cell>
          <cell r="C21"/>
          <cell r="D21">
            <v>-733790</v>
          </cell>
          <cell r="E21">
            <v>-733790</v>
          </cell>
        </row>
        <row r="22">
          <cell r="A22" t="str">
            <v>CH600 - Corporate Health</v>
          </cell>
          <cell r="B22" t="str">
            <v>S1_8-Income</v>
          </cell>
          <cell r="C22"/>
          <cell r="D22">
            <v>-545004</v>
          </cell>
          <cell r="E22">
            <v>-545004</v>
          </cell>
        </row>
        <row r="23">
          <cell r="A23" t="str">
            <v>CH618 - Health Visiting Income</v>
          </cell>
          <cell r="B23" t="str">
            <v>S1_8-Income</v>
          </cell>
          <cell r="C23"/>
          <cell r="D23">
            <v>-6207294</v>
          </cell>
          <cell r="E23">
            <v>-6207294</v>
          </cell>
        </row>
        <row r="24">
          <cell r="A24" t="str">
            <v>CH620 - Student Health Visiting</v>
          </cell>
          <cell r="B24" t="str">
            <v>S1_8-Income</v>
          </cell>
          <cell r="C24"/>
          <cell r="D24">
            <v>-193746</v>
          </cell>
          <cell r="E24">
            <v>-193746</v>
          </cell>
        </row>
        <row r="25">
          <cell r="A25" t="str">
            <v>CH656 - School Nursing Income</v>
          </cell>
          <cell r="B25" t="str">
            <v>S1_8-Income</v>
          </cell>
          <cell r="C25"/>
          <cell r="D25">
            <v>-1641615</v>
          </cell>
          <cell r="E25">
            <v>-1641615</v>
          </cell>
        </row>
        <row r="26">
          <cell r="A26" t="str">
            <v>CH681 - Other Health Income</v>
          </cell>
          <cell r="B26" t="str">
            <v>S1_8-Income</v>
          </cell>
          <cell r="C26"/>
          <cell r="D26">
            <v>-1453578</v>
          </cell>
          <cell r="E26">
            <v>-1453578</v>
          </cell>
        </row>
        <row r="27">
          <cell r="A27" t="str">
            <v>CL503 - Schools Choice - HR Services</v>
          </cell>
          <cell r="B27" t="str">
            <v>S1_8-Income</v>
          </cell>
          <cell r="C27"/>
          <cell r="D27">
            <v>-1630754</v>
          </cell>
          <cell r="E27">
            <v>-1630754</v>
          </cell>
        </row>
        <row r="28">
          <cell r="A28" t="str">
            <v>CL504 - Schools Choice - DBS</v>
          </cell>
          <cell r="B28" t="str">
            <v>S1_8-Income</v>
          </cell>
          <cell r="C28"/>
          <cell r="D28">
            <v>-56446</v>
          </cell>
          <cell r="E28">
            <v>-56446</v>
          </cell>
        </row>
        <row r="29">
          <cell r="A29" t="str">
            <v>CL505 - Schools Choice - Payroll &amp; Pensions</v>
          </cell>
          <cell r="B29" t="str">
            <v>S1_8-Income</v>
          </cell>
          <cell r="C29"/>
          <cell r="D29">
            <v>-690000</v>
          </cell>
          <cell r="E29">
            <v>-690000</v>
          </cell>
        </row>
        <row r="30">
          <cell r="A30" t="str">
            <v>CL506 - Schools Choice - Finance</v>
          </cell>
          <cell r="B30" t="str">
            <v>S1_8-Income</v>
          </cell>
          <cell r="C30"/>
          <cell r="D30">
            <v>-1133805</v>
          </cell>
          <cell r="E30">
            <v>-1133805</v>
          </cell>
        </row>
        <row r="31">
          <cell r="A31" t="str">
            <v>CL507 - Schools Choice - IT (excl NGN)</v>
          </cell>
          <cell r="B31" t="str">
            <v>S1_8-Income</v>
          </cell>
          <cell r="C31"/>
          <cell r="D31">
            <v>-933333</v>
          </cell>
          <cell r="E31">
            <v>-933333</v>
          </cell>
        </row>
        <row r="32">
          <cell r="A32" t="str">
            <v>CL508 - Schools Choice - IT NGN Services</v>
          </cell>
          <cell r="B32" t="str">
            <v>S1_8-Income</v>
          </cell>
          <cell r="C32"/>
          <cell r="D32">
            <v>-940504</v>
          </cell>
          <cell r="E32">
            <v>-940504</v>
          </cell>
        </row>
        <row r="33">
          <cell r="A33" t="str">
            <v>CL510 - Schools Choice - Governor Services</v>
          </cell>
          <cell r="B33" t="str">
            <v>S1_8-Income</v>
          </cell>
          <cell r="C33"/>
          <cell r="D33">
            <v>-511898</v>
          </cell>
          <cell r="E33">
            <v>-511898</v>
          </cell>
        </row>
        <row r="34">
          <cell r="A34" t="str">
            <v>CL511 - Schools Choice-Schoolsafe/Unisafe</v>
          </cell>
          <cell r="B34" t="str">
            <v>S1_8-Income</v>
          </cell>
          <cell r="C34"/>
          <cell r="D34">
            <v>-237864</v>
          </cell>
          <cell r="E34">
            <v>-237864</v>
          </cell>
        </row>
        <row r="35">
          <cell r="A35" t="str">
            <v>CL512 - Schools Choice - Property Services</v>
          </cell>
          <cell r="B35" t="str">
            <v>S1_8-Income</v>
          </cell>
          <cell r="C35"/>
          <cell r="D35">
            <v>-1898000</v>
          </cell>
          <cell r="E35">
            <v>-1898000</v>
          </cell>
        </row>
        <row r="36">
          <cell r="A36" t="str">
            <v>CL513 - LIS Professional Services (incl.Consultancy)</v>
          </cell>
          <cell r="B36" t="str">
            <v>S1_8-Income</v>
          </cell>
          <cell r="C36"/>
          <cell r="D36">
            <v>-708504</v>
          </cell>
          <cell r="E36">
            <v>-708504</v>
          </cell>
        </row>
        <row r="37">
          <cell r="A37" t="str">
            <v>CL514 - Schools Choice - Childrens Services</v>
          </cell>
          <cell r="B37" t="str">
            <v>S1_8-Income</v>
          </cell>
          <cell r="C37"/>
          <cell r="D37">
            <v>-325559</v>
          </cell>
          <cell r="E37">
            <v>-325559</v>
          </cell>
        </row>
        <row r="38">
          <cell r="A38" t="str">
            <v>CL515 - Advertising</v>
          </cell>
          <cell r="B38" t="str">
            <v>S1_8-Income</v>
          </cell>
          <cell r="C38"/>
          <cell r="D38">
            <v>-711000</v>
          </cell>
          <cell r="E38">
            <v>-711000</v>
          </cell>
        </row>
        <row r="39">
          <cell r="A39" t="str">
            <v>CL516 - Income and Payments</v>
          </cell>
          <cell r="B39" t="str">
            <v>S1_8-Income</v>
          </cell>
          <cell r="C39"/>
          <cell r="D39">
            <v>-88000</v>
          </cell>
          <cell r="E39">
            <v>-88000</v>
          </cell>
        </row>
        <row r="40">
          <cell r="A40" t="str">
            <v>CL517 - Insurance</v>
          </cell>
          <cell r="B40" t="str">
            <v>S1_8-Income</v>
          </cell>
          <cell r="C40"/>
          <cell r="D40">
            <v>-2014000</v>
          </cell>
          <cell r="E40">
            <v>-2014000</v>
          </cell>
        </row>
        <row r="41">
          <cell r="A41" t="str">
            <v>CL518 - Safe Guarding</v>
          </cell>
          <cell r="B41" t="str">
            <v>S1_8-Income</v>
          </cell>
          <cell r="C41"/>
          <cell r="D41">
            <v>-224000</v>
          </cell>
          <cell r="E41">
            <v>-224000</v>
          </cell>
        </row>
        <row r="42">
          <cell r="A42" t="str">
            <v>CL519 - Educational Psychology</v>
          </cell>
          <cell r="B42" t="str">
            <v>S1_8-Income</v>
          </cell>
          <cell r="C42"/>
          <cell r="D42">
            <v>-50000</v>
          </cell>
          <cell r="E42">
            <v>-50000</v>
          </cell>
        </row>
        <row r="43">
          <cell r="A43" t="str">
            <v>CL524 - Schools Choice Business Support and Administration</v>
          </cell>
          <cell r="B43" t="str">
            <v>S1_8-Income</v>
          </cell>
          <cell r="C43"/>
          <cell r="D43">
            <v>-26894</v>
          </cell>
          <cell r="E43">
            <v>-26894</v>
          </cell>
        </row>
        <row r="44">
          <cell r="A44" t="str">
            <v>DB023 - Workforce Development Management</v>
          </cell>
          <cell r="B44" t="str">
            <v>S1_8-Income</v>
          </cell>
          <cell r="C44"/>
          <cell r="D44">
            <v>-485606</v>
          </cell>
          <cell r="E44">
            <v>-485606</v>
          </cell>
        </row>
        <row r="45">
          <cell r="A45" t="str">
            <v>DB035 - Adopters &amp; Foster Carers</v>
          </cell>
          <cell r="B45" t="str">
            <v>S1_8-Income</v>
          </cell>
          <cell r="C45"/>
          <cell r="D45">
            <v>-22500</v>
          </cell>
          <cell r="E45">
            <v>-22500</v>
          </cell>
        </row>
        <row r="46">
          <cell r="A46" t="str">
            <v>DB037 - SW Training &amp; Development</v>
          </cell>
          <cell r="B46" t="str">
            <v>S1_8-Income</v>
          </cell>
          <cell r="C46"/>
          <cell r="D46">
            <v>-353587</v>
          </cell>
          <cell r="E46">
            <v>-353587</v>
          </cell>
        </row>
        <row r="47">
          <cell r="A47" t="str">
            <v>DB052 - Business Support</v>
          </cell>
          <cell r="B47" t="str">
            <v>S1_8-Income</v>
          </cell>
          <cell r="C47"/>
          <cell r="D47">
            <v>-16625</v>
          </cell>
          <cell r="E47">
            <v>-16625</v>
          </cell>
        </row>
        <row r="48">
          <cell r="A48" t="str">
            <v>DB053 - Life Conditions</v>
          </cell>
          <cell r="B48" t="str">
            <v>S1_8-Income</v>
          </cell>
          <cell r="C48"/>
          <cell r="D48">
            <v>-83005</v>
          </cell>
          <cell r="E48">
            <v>-83005</v>
          </cell>
        </row>
        <row r="49">
          <cell r="A49" t="str">
            <v>DB054 - Home First</v>
          </cell>
          <cell r="B49" t="str">
            <v>S1_8-Income</v>
          </cell>
          <cell r="C49"/>
          <cell r="D49">
            <v>-59062</v>
          </cell>
          <cell r="E49">
            <v>-59062</v>
          </cell>
        </row>
        <row r="50">
          <cell r="A50" t="str">
            <v>DB055 - Safeguarding</v>
          </cell>
          <cell r="B50" t="str">
            <v>S1_8-Income</v>
          </cell>
          <cell r="C50"/>
          <cell r="D50">
            <v>-45748</v>
          </cell>
          <cell r="E50">
            <v>-45748</v>
          </cell>
        </row>
        <row r="51">
          <cell r="A51" t="str">
            <v>DB057 - Health</v>
          </cell>
          <cell r="B51" t="str">
            <v>S1_8-Income</v>
          </cell>
          <cell r="C51"/>
          <cell r="D51">
            <v>-14761</v>
          </cell>
          <cell r="E51">
            <v>-14761</v>
          </cell>
        </row>
        <row r="52">
          <cell r="A52" t="str">
            <v>DB058 - PVI Adult Social Care</v>
          </cell>
          <cell r="B52" t="str">
            <v>S1_8-Income</v>
          </cell>
          <cell r="C52"/>
          <cell r="D52">
            <v>-215250</v>
          </cell>
          <cell r="E52">
            <v>-215250</v>
          </cell>
        </row>
        <row r="53">
          <cell r="A53" t="str">
            <v>DB059 - Professional Support Practitioners</v>
          </cell>
          <cell r="B53" t="str">
            <v>S1_8-Income</v>
          </cell>
          <cell r="C53"/>
          <cell r="D53">
            <v>-31509</v>
          </cell>
          <cell r="E53">
            <v>-31509</v>
          </cell>
        </row>
        <row r="54">
          <cell r="A54" t="str">
            <v>DB060 - Service Development</v>
          </cell>
          <cell r="B54" t="str">
            <v>S1_8-Income</v>
          </cell>
          <cell r="C54"/>
          <cell r="D54">
            <v>-33760</v>
          </cell>
          <cell r="E54">
            <v>-33760</v>
          </cell>
        </row>
        <row r="55">
          <cell r="A55" t="str">
            <v>DB061 - Signs of Safety</v>
          </cell>
          <cell r="B55" t="str">
            <v>S1_8-Income</v>
          </cell>
          <cell r="C55"/>
          <cell r="D55">
            <v>-55472</v>
          </cell>
          <cell r="E55">
            <v>-55472</v>
          </cell>
        </row>
        <row r="56">
          <cell r="A56" t="str">
            <v>DE007 - Government Grant Income</v>
          </cell>
          <cell r="B56" t="str">
            <v>S1_8-Income</v>
          </cell>
          <cell r="C56"/>
          <cell r="D56">
            <v>-951766</v>
          </cell>
          <cell r="E56">
            <v>-951766</v>
          </cell>
        </row>
        <row r="57">
          <cell r="A57" t="str">
            <v>DE015 - Education Grant Income</v>
          </cell>
          <cell r="B57" t="str">
            <v>S1_8-Income</v>
          </cell>
          <cell r="C57"/>
          <cell r="D57">
            <v>-519565</v>
          </cell>
          <cell r="E57">
            <v>-519565</v>
          </cell>
        </row>
        <row r="58">
          <cell r="A58" t="str">
            <v>DE021 - Troubled Families Grant Income</v>
          </cell>
          <cell r="B58" t="str">
            <v>S1_8-Income</v>
          </cell>
          <cell r="C58"/>
          <cell r="D58">
            <v>-1310000</v>
          </cell>
          <cell r="E58">
            <v>-1310000</v>
          </cell>
        </row>
        <row r="59">
          <cell r="A59" t="str">
            <v>DE022 - LASPO Grant Income</v>
          </cell>
          <cell r="B59" t="str">
            <v>S1_8-Income</v>
          </cell>
          <cell r="C59"/>
          <cell r="D59">
            <v>-79500</v>
          </cell>
          <cell r="E59">
            <v>-79500</v>
          </cell>
        </row>
        <row r="60">
          <cell r="A60" t="str">
            <v>DE024 - SEN Reform Grant</v>
          </cell>
          <cell r="B60" t="str">
            <v>S1_8-Income</v>
          </cell>
          <cell r="C60"/>
          <cell r="D60">
            <v>0</v>
          </cell>
          <cell r="E60">
            <v>0</v>
          </cell>
        </row>
        <row r="61">
          <cell r="A61" t="str">
            <v>DE025 - Income - Staying Put Scheme</v>
          </cell>
          <cell r="B61" t="str">
            <v>S1_8-Income</v>
          </cell>
          <cell r="C61"/>
          <cell r="D61">
            <v>-153838</v>
          </cell>
          <cell r="E61">
            <v>-153838</v>
          </cell>
        </row>
        <row r="62">
          <cell r="A62" t="str">
            <v>DE501 - L.S.C. Income</v>
          </cell>
          <cell r="B62" t="str">
            <v>S1_8-Income</v>
          </cell>
          <cell r="C62">
            <v>-7343344</v>
          </cell>
          <cell r="D62"/>
          <cell r="E62">
            <v>-7343344</v>
          </cell>
        </row>
        <row r="63">
          <cell r="A63" t="str">
            <v>DE502 - Dedicated Schools Grant</v>
          </cell>
          <cell r="B63" t="str">
            <v>S1_8-Income</v>
          </cell>
          <cell r="C63">
            <v>-230065276</v>
          </cell>
          <cell r="D63"/>
          <cell r="E63">
            <v>-230065276</v>
          </cell>
        </row>
        <row r="64">
          <cell r="A64" t="str">
            <v>DE504 - Non ISB DSG Income</v>
          </cell>
          <cell r="B64" t="str">
            <v>S1_8-Income</v>
          </cell>
          <cell r="C64">
            <v>-72651330</v>
          </cell>
          <cell r="D64"/>
          <cell r="E64">
            <v>-72651330</v>
          </cell>
        </row>
        <row r="65">
          <cell r="A65" t="str">
            <v>DF602 - Overheads HQ Resources</v>
          </cell>
          <cell r="B65" t="str">
            <v>S1_8-Income</v>
          </cell>
          <cell r="C65"/>
          <cell r="D65">
            <v>-150000</v>
          </cell>
          <cell r="E65">
            <v>-150000</v>
          </cell>
        </row>
        <row r="66">
          <cell r="A66" t="str">
            <v>DL301 - Asylum Seekers - Southern C&amp;F</v>
          </cell>
          <cell r="B66" t="str">
            <v>S1_8-Income</v>
          </cell>
          <cell r="C66"/>
          <cell r="D66">
            <v>-495000</v>
          </cell>
          <cell r="E66">
            <v>-495000</v>
          </cell>
        </row>
        <row r="67">
          <cell r="A67" t="str">
            <v>DM002 - Safeguarding Children Board</v>
          </cell>
          <cell r="B67" t="str">
            <v>S1_8-Income</v>
          </cell>
          <cell r="C67"/>
          <cell r="D67">
            <v>-116050</v>
          </cell>
          <cell r="E67">
            <v>-116050</v>
          </cell>
        </row>
        <row r="68">
          <cell r="A68" t="str">
            <v>DO007 - Ambleside</v>
          </cell>
          <cell r="B68" t="str">
            <v>S1_8-Income</v>
          </cell>
          <cell r="C68"/>
          <cell r="D68">
            <v>-71750</v>
          </cell>
          <cell r="E68">
            <v>-71750</v>
          </cell>
        </row>
        <row r="69">
          <cell r="A69" t="str">
            <v>DO027 - Aiming High Disabled Children</v>
          </cell>
          <cell r="B69" t="str">
            <v>S1_8-Income</v>
          </cell>
          <cell r="C69"/>
          <cell r="D69">
            <v>0</v>
          </cell>
          <cell r="E69">
            <v>0</v>
          </cell>
        </row>
        <row r="70">
          <cell r="A70" t="str">
            <v>DO031 - Parent Partnership</v>
          </cell>
          <cell r="B70" t="str">
            <v>S1_8-Income</v>
          </cell>
          <cell r="C70"/>
          <cell r="D70">
            <v>-0.5</v>
          </cell>
          <cell r="E70">
            <v>-0.5</v>
          </cell>
        </row>
        <row r="71">
          <cell r="A71" t="str">
            <v>DO900 - Brokerage (Activities Unlimited)</v>
          </cell>
          <cell r="B71" t="str">
            <v>S1_8-Income</v>
          </cell>
          <cell r="C71"/>
          <cell r="D71">
            <v>-209126</v>
          </cell>
          <cell r="E71">
            <v>-209126</v>
          </cell>
        </row>
        <row r="72">
          <cell r="A72" t="str">
            <v>DO902 - SENDIASS</v>
          </cell>
          <cell r="B72" t="str">
            <v>S1_8-Income</v>
          </cell>
          <cell r="C72"/>
          <cell r="D72">
            <v>-20833.5</v>
          </cell>
          <cell r="E72">
            <v>-20833.5</v>
          </cell>
        </row>
        <row r="73">
          <cell r="A73" t="str">
            <v>DP002 - Premises/Development</v>
          </cell>
          <cell r="B73" t="str">
            <v>S1_8-Income</v>
          </cell>
          <cell r="C73"/>
          <cell r="D73">
            <v>-105</v>
          </cell>
          <cell r="E73">
            <v>-105</v>
          </cell>
        </row>
        <row r="74">
          <cell r="A74" t="str">
            <v>DR352 - Outdoor &amp; Residential Education</v>
          </cell>
          <cell r="B74" t="str">
            <v>S1_8-Income</v>
          </cell>
          <cell r="C74"/>
          <cell r="D74">
            <v>-29500</v>
          </cell>
          <cell r="E74">
            <v>-29500</v>
          </cell>
        </row>
        <row r="75">
          <cell r="A75" t="str">
            <v>DR361 - Duke Of Edinburgh Expeditions</v>
          </cell>
          <cell r="B75" t="str">
            <v>S1_8-Income</v>
          </cell>
          <cell r="C75"/>
          <cell r="D75">
            <v>-60000</v>
          </cell>
          <cell r="E75">
            <v>-60000</v>
          </cell>
        </row>
        <row r="76">
          <cell r="A76" t="str">
            <v>DR513 - Woodbridge Youth Club</v>
          </cell>
          <cell r="B76" t="str">
            <v>S1_8-Income</v>
          </cell>
          <cell r="C76"/>
          <cell r="D76">
            <v>-3000</v>
          </cell>
          <cell r="E76">
            <v>-3000</v>
          </cell>
        </row>
        <row r="77">
          <cell r="A77" t="str">
            <v>DS001 - Youth Offending Team : HQ</v>
          </cell>
          <cell r="B77" t="str">
            <v>S1_8-Income</v>
          </cell>
          <cell r="C77"/>
          <cell r="D77">
            <v>-1299027</v>
          </cell>
          <cell r="E77">
            <v>-1299027</v>
          </cell>
        </row>
        <row r="78">
          <cell r="A78" t="str">
            <v>DS006 - Suffolk SAB Service</v>
          </cell>
          <cell r="B78" t="str">
            <v>S1_8-Income</v>
          </cell>
          <cell r="C78"/>
          <cell r="D78">
            <v>-42460</v>
          </cell>
          <cell r="E78">
            <v>-42460</v>
          </cell>
        </row>
        <row r="79">
          <cell r="A79" t="str">
            <v>DY002 - Admissions Appeal Panel</v>
          </cell>
          <cell r="B79" t="str">
            <v>S1_8-Income</v>
          </cell>
          <cell r="C79"/>
          <cell r="D79">
            <v>-23435</v>
          </cell>
          <cell r="E79">
            <v>-23435</v>
          </cell>
        </row>
        <row r="80">
          <cell r="A80" t="str">
            <v>GC700 - Northgate Arts Centre</v>
          </cell>
          <cell r="B80" t="str">
            <v>S1_8-Income</v>
          </cell>
          <cell r="C80"/>
          <cell r="D80">
            <v>-30160</v>
          </cell>
          <cell r="E80">
            <v>-30160</v>
          </cell>
        </row>
        <row r="81">
          <cell r="A81" t="str">
            <v>GC702 - Music</v>
          </cell>
          <cell r="B81" t="str">
            <v>S1_8-Income</v>
          </cell>
          <cell r="C81"/>
          <cell r="D81">
            <v>-1354500</v>
          </cell>
          <cell r="E81">
            <v>-1354500</v>
          </cell>
        </row>
        <row r="82">
          <cell r="A82" t="str">
            <v>GC733 - Senior Subject Advisers</v>
          </cell>
          <cell r="B82" t="str">
            <v>S1_8-Income</v>
          </cell>
          <cell r="C82"/>
          <cell r="D82">
            <v>0</v>
          </cell>
          <cell r="E82">
            <v>0</v>
          </cell>
        </row>
        <row r="83">
          <cell r="A83" t="str">
            <v>GC734 - Subject Advisers</v>
          </cell>
          <cell r="B83" t="str">
            <v>S1_8-Income</v>
          </cell>
          <cell r="C83"/>
          <cell r="D83">
            <v>0</v>
          </cell>
          <cell r="E83">
            <v>0</v>
          </cell>
        </row>
        <row r="84">
          <cell r="A84" t="str">
            <v>GC746 - SACRE &amp; Statutory Roles</v>
          </cell>
          <cell r="B84" t="str">
            <v>S1_8-Income</v>
          </cell>
          <cell r="C84"/>
          <cell r="D84">
            <v>-1000</v>
          </cell>
          <cell r="E84">
            <v>-1000</v>
          </cell>
        </row>
        <row r="85">
          <cell r="A85" t="str">
            <v>GC760 - PE Sport and Strategy</v>
          </cell>
          <cell r="B85" t="str">
            <v>S1_8-Income</v>
          </cell>
          <cell r="C85"/>
          <cell r="D85">
            <v>-2357200</v>
          </cell>
          <cell r="E85">
            <v>-2357200</v>
          </cell>
        </row>
        <row r="86">
          <cell r="A86" t="str">
            <v>GC817 - Pupil Discipline Committee</v>
          </cell>
          <cell r="B86" t="str">
            <v>S1_8-Income</v>
          </cell>
          <cell r="C86"/>
          <cell r="D86">
            <v>-1</v>
          </cell>
          <cell r="E86">
            <v>-1</v>
          </cell>
        </row>
        <row r="87">
          <cell r="A87" t="str">
            <v>GC836 - EMEA</v>
          </cell>
          <cell r="B87" t="str">
            <v>S1_8-Income</v>
          </cell>
          <cell r="C87"/>
          <cell r="D87">
            <v>0</v>
          </cell>
          <cell r="E87">
            <v>0</v>
          </cell>
        </row>
        <row r="88">
          <cell r="A88" t="str">
            <v>GC860 - Primary Tuition ITT</v>
          </cell>
          <cell r="B88" t="str">
            <v>S1_8-Income</v>
          </cell>
          <cell r="C88"/>
          <cell r="D88">
            <v>-891000</v>
          </cell>
          <cell r="E88">
            <v>-891000</v>
          </cell>
        </row>
        <row r="89">
          <cell r="A89" t="str">
            <v>GC861 - Secondary Tuition ITT</v>
          </cell>
          <cell r="B89" t="str">
            <v>S1_8-Income</v>
          </cell>
          <cell r="C89"/>
          <cell r="D89">
            <v>-597310</v>
          </cell>
          <cell r="E89">
            <v>-597310</v>
          </cell>
        </row>
        <row r="90">
          <cell r="A90" t="str">
            <v>GC863 - Assessment Only ITT</v>
          </cell>
          <cell r="B90" t="str">
            <v>S1_8-Income</v>
          </cell>
          <cell r="C90"/>
          <cell r="D90">
            <v>-26300</v>
          </cell>
          <cell r="E90">
            <v>-26300</v>
          </cell>
        </row>
        <row r="91">
          <cell r="A91" t="str">
            <v>GC866 - Primary Salaried ITT</v>
          </cell>
          <cell r="B91" t="str">
            <v>S1_8-Income</v>
          </cell>
          <cell r="C91"/>
          <cell r="D91">
            <v>-1115500</v>
          </cell>
          <cell r="E91">
            <v>-1115500</v>
          </cell>
        </row>
        <row r="92">
          <cell r="A92" t="str">
            <v>GC867 - Secondary Salaried ITT</v>
          </cell>
          <cell r="B92" t="str">
            <v>S1_8-Income</v>
          </cell>
          <cell r="C92"/>
          <cell r="D92">
            <v>-315550</v>
          </cell>
          <cell r="E92">
            <v>-315550</v>
          </cell>
        </row>
        <row r="93">
          <cell r="A93" t="str">
            <v>GC911 - Challenge &amp; Support</v>
          </cell>
          <cell r="B93" t="str">
            <v>S1_8-Income</v>
          </cell>
          <cell r="C93"/>
          <cell r="D93">
            <v>-260000</v>
          </cell>
          <cell r="E93">
            <v>-260000</v>
          </cell>
        </row>
        <row r="94">
          <cell r="A94" t="str">
            <v>Grand Total</v>
          </cell>
          <cell r="B94"/>
          <cell r="C94">
            <v>-311122910</v>
          </cell>
          <cell r="D94">
            <v>-37136058</v>
          </cell>
          <cell r="E94">
            <v>-348258968</v>
          </cell>
        </row>
        <row r="95">
          <cell r="A95"/>
          <cell r="B95"/>
          <cell r="C95"/>
          <cell r="D95"/>
          <cell r="E95"/>
        </row>
        <row r="96">
          <cell r="A96"/>
          <cell r="B96"/>
          <cell r="C96"/>
          <cell r="D96"/>
          <cell r="E96"/>
        </row>
        <row r="97">
          <cell r="A97"/>
          <cell r="B97"/>
          <cell r="C97"/>
          <cell r="D97"/>
          <cell r="E97"/>
        </row>
        <row r="98">
          <cell r="A98"/>
          <cell r="B98"/>
          <cell r="C98"/>
          <cell r="D98"/>
          <cell r="E98"/>
        </row>
        <row r="99">
          <cell r="A99"/>
          <cell r="B99"/>
          <cell r="C99"/>
          <cell r="D99"/>
          <cell r="E99"/>
        </row>
        <row r="100">
          <cell r="A100"/>
          <cell r="B100"/>
          <cell r="C100"/>
          <cell r="D100"/>
          <cell r="E100"/>
        </row>
        <row r="101">
          <cell r="A101"/>
          <cell r="B101"/>
          <cell r="C101"/>
          <cell r="D101"/>
          <cell r="E101"/>
        </row>
        <row r="102">
          <cell r="A102"/>
          <cell r="B102"/>
          <cell r="C102"/>
          <cell r="D102"/>
          <cell r="E102"/>
        </row>
        <row r="103">
          <cell r="A103"/>
          <cell r="B103"/>
          <cell r="C103"/>
          <cell r="D103"/>
          <cell r="E103"/>
        </row>
        <row r="104">
          <cell r="A104"/>
          <cell r="B104"/>
          <cell r="C104"/>
          <cell r="D104"/>
          <cell r="E104"/>
        </row>
        <row r="105">
          <cell r="A105"/>
          <cell r="B105"/>
          <cell r="C105"/>
          <cell r="D105"/>
          <cell r="E105"/>
        </row>
        <row r="106">
          <cell r="A106"/>
          <cell r="B106"/>
          <cell r="C106"/>
          <cell r="D106"/>
          <cell r="E106"/>
        </row>
        <row r="107">
          <cell r="A107"/>
          <cell r="B107"/>
          <cell r="C107"/>
          <cell r="D107"/>
          <cell r="E107"/>
        </row>
        <row r="108">
          <cell r="A108"/>
          <cell r="B108"/>
          <cell r="C108"/>
          <cell r="D108"/>
          <cell r="E108"/>
        </row>
        <row r="109">
          <cell r="A109"/>
          <cell r="B109"/>
          <cell r="C109"/>
          <cell r="D109"/>
          <cell r="E109"/>
        </row>
        <row r="110">
          <cell r="A110"/>
          <cell r="B110"/>
          <cell r="C110"/>
          <cell r="D110"/>
          <cell r="E110"/>
        </row>
        <row r="111">
          <cell r="A111"/>
          <cell r="B111"/>
          <cell r="C111"/>
          <cell r="D111"/>
          <cell r="E111"/>
        </row>
        <row r="112">
          <cell r="A112"/>
          <cell r="B112"/>
          <cell r="C112"/>
          <cell r="D112"/>
          <cell r="E112"/>
        </row>
        <row r="113">
          <cell r="A113"/>
          <cell r="B113"/>
          <cell r="C113"/>
          <cell r="D113"/>
          <cell r="E113"/>
        </row>
        <row r="114">
          <cell r="A114"/>
          <cell r="B114"/>
          <cell r="C114"/>
          <cell r="D114"/>
          <cell r="E114"/>
        </row>
        <row r="115">
          <cell r="A115"/>
          <cell r="B115"/>
          <cell r="C115"/>
          <cell r="D115"/>
          <cell r="E115"/>
        </row>
        <row r="116">
          <cell r="A116"/>
          <cell r="B116"/>
          <cell r="C116"/>
          <cell r="D116"/>
          <cell r="E116"/>
        </row>
        <row r="117">
          <cell r="A117"/>
          <cell r="B117"/>
          <cell r="C117"/>
          <cell r="D117"/>
          <cell r="E117"/>
        </row>
        <row r="118">
          <cell r="A118"/>
          <cell r="B118"/>
          <cell r="C118"/>
          <cell r="D118"/>
          <cell r="E118"/>
        </row>
        <row r="119">
          <cell r="A119"/>
          <cell r="B119"/>
          <cell r="C119"/>
          <cell r="D119"/>
          <cell r="E119"/>
        </row>
        <row r="120">
          <cell r="A120"/>
          <cell r="B120"/>
          <cell r="C120"/>
          <cell r="D120"/>
          <cell r="E120"/>
        </row>
        <row r="121">
          <cell r="A121"/>
          <cell r="B121"/>
          <cell r="C121"/>
          <cell r="D121"/>
          <cell r="E121"/>
        </row>
        <row r="122">
          <cell r="A122"/>
          <cell r="B122"/>
          <cell r="C122"/>
          <cell r="D122"/>
          <cell r="E122"/>
        </row>
        <row r="123">
          <cell r="A123"/>
          <cell r="B123"/>
          <cell r="C123"/>
          <cell r="D123"/>
          <cell r="E123"/>
        </row>
        <row r="124">
          <cell r="A124"/>
          <cell r="B124"/>
          <cell r="C124"/>
          <cell r="D124"/>
          <cell r="E124"/>
        </row>
        <row r="125">
          <cell r="A125"/>
          <cell r="B125"/>
          <cell r="C125"/>
          <cell r="D125"/>
          <cell r="E125"/>
        </row>
        <row r="126">
          <cell r="A126"/>
          <cell r="B126"/>
          <cell r="C126"/>
          <cell r="D126"/>
          <cell r="E126"/>
        </row>
        <row r="127">
          <cell r="A127"/>
          <cell r="B127"/>
          <cell r="C127"/>
          <cell r="D127"/>
          <cell r="E127"/>
        </row>
        <row r="128">
          <cell r="A128"/>
          <cell r="B128"/>
          <cell r="C128"/>
          <cell r="D128"/>
          <cell r="E128"/>
        </row>
        <row r="129">
          <cell r="A129"/>
          <cell r="B129"/>
          <cell r="C129"/>
          <cell r="D129"/>
          <cell r="E129"/>
        </row>
        <row r="130">
          <cell r="A130"/>
          <cell r="B130"/>
          <cell r="C130"/>
          <cell r="D130"/>
          <cell r="E130"/>
        </row>
        <row r="131">
          <cell r="A131"/>
          <cell r="B131"/>
          <cell r="C131"/>
          <cell r="D131"/>
          <cell r="E131"/>
        </row>
        <row r="132">
          <cell r="A132"/>
          <cell r="B132"/>
          <cell r="C132"/>
          <cell r="D132"/>
          <cell r="E132"/>
        </row>
        <row r="133">
          <cell r="A133"/>
          <cell r="B133"/>
          <cell r="C133"/>
          <cell r="D133"/>
          <cell r="E133"/>
        </row>
        <row r="134">
          <cell r="A134"/>
          <cell r="B134"/>
          <cell r="C134"/>
          <cell r="D134"/>
          <cell r="E134"/>
        </row>
        <row r="135">
          <cell r="A135"/>
          <cell r="B135"/>
          <cell r="C135"/>
          <cell r="D135"/>
          <cell r="E135"/>
        </row>
        <row r="136">
          <cell r="A136"/>
          <cell r="B136"/>
          <cell r="C136"/>
          <cell r="D136"/>
          <cell r="E136"/>
        </row>
        <row r="137">
          <cell r="A137"/>
          <cell r="B137"/>
          <cell r="C137"/>
          <cell r="D137"/>
          <cell r="E137"/>
        </row>
        <row r="138">
          <cell r="A138"/>
          <cell r="B138"/>
          <cell r="C138"/>
          <cell r="D138"/>
          <cell r="E138"/>
        </row>
        <row r="139">
          <cell r="A139"/>
          <cell r="B139"/>
          <cell r="C139"/>
          <cell r="D139"/>
          <cell r="E139"/>
        </row>
        <row r="140">
          <cell r="A140"/>
          <cell r="B140"/>
          <cell r="C140"/>
          <cell r="D140"/>
          <cell r="E140"/>
        </row>
        <row r="141">
          <cell r="A141"/>
          <cell r="B141"/>
          <cell r="C141"/>
          <cell r="D141"/>
          <cell r="E141"/>
        </row>
        <row r="142">
          <cell r="A142"/>
          <cell r="B142"/>
          <cell r="C142"/>
          <cell r="D142"/>
          <cell r="E142"/>
        </row>
        <row r="143">
          <cell r="A143"/>
          <cell r="B143"/>
          <cell r="C143"/>
          <cell r="D143"/>
          <cell r="E143"/>
        </row>
        <row r="144">
          <cell r="A144"/>
          <cell r="B144"/>
          <cell r="C144"/>
          <cell r="D144"/>
          <cell r="E144"/>
        </row>
        <row r="145">
          <cell r="A145"/>
          <cell r="B145"/>
          <cell r="C145"/>
          <cell r="D145"/>
          <cell r="E145"/>
        </row>
        <row r="146">
          <cell r="A146"/>
          <cell r="B146"/>
          <cell r="C146"/>
          <cell r="D146"/>
          <cell r="E146"/>
        </row>
        <row r="147">
          <cell r="A147"/>
          <cell r="B147"/>
          <cell r="C147"/>
          <cell r="D147"/>
          <cell r="E147"/>
        </row>
        <row r="148">
          <cell r="A148"/>
          <cell r="B148"/>
          <cell r="C148"/>
          <cell r="D148"/>
          <cell r="E148"/>
        </row>
        <row r="149">
          <cell r="A149"/>
          <cell r="B149"/>
          <cell r="C149"/>
          <cell r="D149"/>
          <cell r="E149"/>
        </row>
        <row r="150">
          <cell r="A150"/>
          <cell r="B150"/>
          <cell r="C150"/>
          <cell r="D150"/>
          <cell r="E150"/>
        </row>
        <row r="151">
          <cell r="A151"/>
          <cell r="B151"/>
          <cell r="C151"/>
          <cell r="D151"/>
          <cell r="E151"/>
        </row>
        <row r="152">
          <cell r="A152"/>
          <cell r="B152"/>
          <cell r="C152"/>
          <cell r="D152"/>
          <cell r="E152"/>
        </row>
        <row r="153">
          <cell r="A153"/>
          <cell r="B153"/>
          <cell r="C153"/>
          <cell r="D153"/>
          <cell r="E153"/>
        </row>
        <row r="154">
          <cell r="A154"/>
          <cell r="B154"/>
          <cell r="C154"/>
          <cell r="D154"/>
          <cell r="E154"/>
        </row>
        <row r="155">
          <cell r="A155"/>
          <cell r="B155"/>
          <cell r="C155"/>
          <cell r="D155"/>
          <cell r="E155"/>
        </row>
        <row r="156">
          <cell r="A156"/>
          <cell r="B156"/>
          <cell r="C156"/>
          <cell r="D156"/>
          <cell r="E156"/>
        </row>
        <row r="157">
          <cell r="A157"/>
          <cell r="B157"/>
          <cell r="C157"/>
          <cell r="D157"/>
          <cell r="E157"/>
        </row>
        <row r="158">
          <cell r="A158"/>
          <cell r="B158"/>
          <cell r="C158"/>
          <cell r="D158"/>
          <cell r="E158"/>
        </row>
        <row r="159">
          <cell r="A159"/>
          <cell r="B159"/>
          <cell r="C159"/>
          <cell r="D159"/>
          <cell r="E159"/>
        </row>
        <row r="160">
          <cell r="A160"/>
          <cell r="B160"/>
          <cell r="C160"/>
          <cell r="D160"/>
          <cell r="E160"/>
        </row>
        <row r="161">
          <cell r="A161"/>
          <cell r="B161"/>
          <cell r="C161"/>
          <cell r="D161"/>
          <cell r="E161"/>
        </row>
        <row r="162">
          <cell r="A162"/>
          <cell r="B162"/>
          <cell r="C162"/>
          <cell r="D162"/>
          <cell r="E162"/>
        </row>
        <row r="163">
          <cell r="A163"/>
          <cell r="B163"/>
          <cell r="C163"/>
          <cell r="D163"/>
          <cell r="E163"/>
        </row>
        <row r="164">
          <cell r="A164"/>
          <cell r="B164"/>
          <cell r="C164"/>
          <cell r="D164"/>
          <cell r="E164"/>
        </row>
        <row r="165">
          <cell r="A165"/>
          <cell r="B165"/>
          <cell r="C165"/>
          <cell r="D165"/>
          <cell r="E165"/>
        </row>
        <row r="166">
          <cell r="A166"/>
          <cell r="B166"/>
          <cell r="C166"/>
          <cell r="D166"/>
          <cell r="E166"/>
        </row>
        <row r="167">
          <cell r="A167"/>
          <cell r="B167"/>
          <cell r="C167"/>
          <cell r="D167"/>
          <cell r="E167"/>
        </row>
        <row r="168">
          <cell r="A168"/>
          <cell r="B168"/>
          <cell r="C168"/>
          <cell r="D168"/>
          <cell r="E168"/>
        </row>
        <row r="169">
          <cell r="A169"/>
          <cell r="B169"/>
          <cell r="C169"/>
          <cell r="D169"/>
          <cell r="E169"/>
        </row>
        <row r="170">
          <cell r="A170"/>
          <cell r="B170"/>
          <cell r="C170"/>
          <cell r="D170"/>
          <cell r="E170"/>
        </row>
        <row r="171">
          <cell r="A171"/>
          <cell r="B171"/>
          <cell r="C171"/>
          <cell r="D171"/>
          <cell r="E171"/>
        </row>
        <row r="172">
          <cell r="A172"/>
          <cell r="B172"/>
          <cell r="C172"/>
          <cell r="D172"/>
          <cell r="E172"/>
        </row>
        <row r="173">
          <cell r="A173"/>
          <cell r="B173"/>
          <cell r="C173"/>
          <cell r="D173"/>
          <cell r="E173"/>
        </row>
        <row r="174">
          <cell r="A174"/>
          <cell r="B174"/>
          <cell r="C174"/>
          <cell r="D174"/>
          <cell r="E174"/>
        </row>
        <row r="175">
          <cell r="A175"/>
          <cell r="B175"/>
          <cell r="C175"/>
          <cell r="D175"/>
          <cell r="E175"/>
        </row>
        <row r="176">
          <cell r="A176"/>
          <cell r="B176"/>
          <cell r="C176"/>
          <cell r="D176"/>
          <cell r="E176"/>
        </row>
        <row r="177">
          <cell r="A177"/>
          <cell r="B177"/>
          <cell r="C177"/>
          <cell r="D177"/>
          <cell r="E177"/>
        </row>
        <row r="178">
          <cell r="A178"/>
          <cell r="B178"/>
          <cell r="C178"/>
          <cell r="D178"/>
          <cell r="E178"/>
        </row>
        <row r="179">
          <cell r="A179"/>
          <cell r="B179"/>
          <cell r="C179"/>
          <cell r="D179"/>
          <cell r="E179"/>
        </row>
        <row r="180">
          <cell r="A180"/>
          <cell r="B180"/>
          <cell r="C180"/>
          <cell r="D180"/>
          <cell r="E180"/>
        </row>
        <row r="181">
          <cell r="A181"/>
          <cell r="B181"/>
          <cell r="C181"/>
          <cell r="D181"/>
          <cell r="E181"/>
        </row>
        <row r="182">
          <cell r="A182"/>
          <cell r="B182"/>
          <cell r="C182"/>
          <cell r="D182"/>
          <cell r="E182"/>
        </row>
        <row r="183">
          <cell r="A183"/>
          <cell r="B183"/>
          <cell r="C183"/>
          <cell r="D183"/>
          <cell r="E183"/>
        </row>
        <row r="184">
          <cell r="A184"/>
          <cell r="B184"/>
          <cell r="C184"/>
          <cell r="D184"/>
          <cell r="E184"/>
        </row>
        <row r="185">
          <cell r="A185"/>
          <cell r="B185"/>
          <cell r="C185"/>
          <cell r="D185"/>
          <cell r="E185"/>
        </row>
        <row r="186">
          <cell r="A186"/>
          <cell r="B186"/>
          <cell r="C186"/>
          <cell r="D186"/>
          <cell r="E186"/>
        </row>
        <row r="187">
          <cell r="A187"/>
          <cell r="B187"/>
          <cell r="C187"/>
          <cell r="D187"/>
          <cell r="E187"/>
        </row>
        <row r="188">
          <cell r="A188"/>
          <cell r="B188"/>
          <cell r="C188"/>
          <cell r="D188"/>
          <cell r="E188"/>
        </row>
        <row r="189">
          <cell r="A189"/>
          <cell r="B189"/>
          <cell r="C189"/>
          <cell r="D189"/>
          <cell r="E189"/>
        </row>
        <row r="190">
          <cell r="A190"/>
          <cell r="B190"/>
          <cell r="C190"/>
          <cell r="D190"/>
          <cell r="E190"/>
        </row>
        <row r="191">
          <cell r="A191"/>
          <cell r="B191"/>
          <cell r="C191"/>
          <cell r="D191"/>
          <cell r="E191"/>
        </row>
        <row r="192">
          <cell r="A192"/>
          <cell r="B192"/>
          <cell r="C192"/>
          <cell r="D192"/>
          <cell r="E192"/>
        </row>
        <row r="193">
          <cell r="A193"/>
          <cell r="B193"/>
          <cell r="C193"/>
          <cell r="D193"/>
          <cell r="E193"/>
        </row>
        <row r="194">
          <cell r="A194"/>
          <cell r="B194"/>
          <cell r="C194"/>
          <cell r="D194"/>
          <cell r="E194"/>
        </row>
        <row r="195">
          <cell r="A195"/>
          <cell r="B195"/>
          <cell r="C195"/>
          <cell r="D195"/>
          <cell r="E195"/>
        </row>
        <row r="196">
          <cell r="A196"/>
          <cell r="B196"/>
          <cell r="C196"/>
          <cell r="D196"/>
          <cell r="E196"/>
        </row>
        <row r="197">
          <cell r="A197"/>
          <cell r="B197"/>
          <cell r="C197"/>
          <cell r="D197"/>
          <cell r="E197"/>
        </row>
        <row r="198">
          <cell r="A198"/>
          <cell r="B198"/>
          <cell r="C198"/>
          <cell r="D198"/>
          <cell r="E198"/>
        </row>
        <row r="199">
          <cell r="A199"/>
          <cell r="B199"/>
          <cell r="C199"/>
          <cell r="D199"/>
          <cell r="E199"/>
        </row>
        <row r="200">
          <cell r="A200"/>
          <cell r="B200"/>
          <cell r="C200"/>
          <cell r="D200"/>
          <cell r="E200"/>
        </row>
        <row r="201">
          <cell r="A201"/>
          <cell r="B201"/>
          <cell r="C201"/>
          <cell r="D201"/>
          <cell r="E201"/>
        </row>
        <row r="202">
          <cell r="A202"/>
          <cell r="B202"/>
          <cell r="C202"/>
          <cell r="D202"/>
          <cell r="E202"/>
        </row>
        <row r="203">
          <cell r="A203"/>
          <cell r="B203"/>
          <cell r="C203"/>
          <cell r="D203"/>
          <cell r="E203"/>
        </row>
        <row r="204">
          <cell r="A204"/>
          <cell r="B204"/>
          <cell r="C204"/>
          <cell r="D204"/>
          <cell r="E204"/>
        </row>
        <row r="205">
          <cell r="A205"/>
          <cell r="B205"/>
          <cell r="C205"/>
          <cell r="D205"/>
          <cell r="E205"/>
        </row>
        <row r="206">
          <cell r="A206"/>
          <cell r="B206"/>
          <cell r="C206"/>
          <cell r="D206"/>
          <cell r="E206"/>
        </row>
        <row r="207">
          <cell r="A207"/>
          <cell r="B207"/>
          <cell r="C207"/>
          <cell r="D207"/>
          <cell r="E207"/>
        </row>
        <row r="208">
          <cell r="A208"/>
          <cell r="B208"/>
          <cell r="C208"/>
          <cell r="D208"/>
          <cell r="E208"/>
        </row>
        <row r="209">
          <cell r="A209"/>
          <cell r="B209"/>
          <cell r="C209"/>
          <cell r="D209"/>
          <cell r="E209"/>
        </row>
        <row r="210">
          <cell r="A210"/>
          <cell r="B210"/>
          <cell r="C210"/>
          <cell r="D210"/>
          <cell r="E210"/>
        </row>
        <row r="211">
          <cell r="A211"/>
          <cell r="B211"/>
          <cell r="C211"/>
          <cell r="D211"/>
          <cell r="E211"/>
        </row>
        <row r="212">
          <cell r="A212"/>
          <cell r="B212"/>
          <cell r="C212"/>
          <cell r="D212"/>
          <cell r="E212"/>
        </row>
        <row r="213">
          <cell r="A213"/>
          <cell r="B213"/>
          <cell r="C213"/>
          <cell r="D213"/>
          <cell r="E213"/>
        </row>
        <row r="214">
          <cell r="A214"/>
          <cell r="B214"/>
          <cell r="C214"/>
          <cell r="D214"/>
          <cell r="E214"/>
        </row>
        <row r="215">
          <cell r="A215"/>
          <cell r="B215"/>
          <cell r="C215"/>
          <cell r="D215"/>
          <cell r="E215"/>
        </row>
        <row r="216">
          <cell r="A216"/>
          <cell r="B216"/>
          <cell r="C216"/>
          <cell r="D216"/>
          <cell r="E216"/>
        </row>
        <row r="217">
          <cell r="A217"/>
          <cell r="B217"/>
          <cell r="C217"/>
          <cell r="D217"/>
          <cell r="E217"/>
        </row>
        <row r="218">
          <cell r="A218"/>
          <cell r="B218"/>
          <cell r="C218"/>
          <cell r="D218"/>
          <cell r="E218"/>
        </row>
        <row r="219">
          <cell r="A219"/>
          <cell r="B219"/>
          <cell r="C219"/>
          <cell r="D219"/>
          <cell r="E219"/>
        </row>
        <row r="220">
          <cell r="A220"/>
          <cell r="B220"/>
          <cell r="C220"/>
          <cell r="D220"/>
          <cell r="E220"/>
        </row>
        <row r="221">
          <cell r="A221"/>
          <cell r="B221"/>
          <cell r="C221"/>
          <cell r="D221"/>
          <cell r="E221"/>
        </row>
        <row r="222">
          <cell r="A222"/>
          <cell r="B222"/>
          <cell r="C222"/>
          <cell r="D222"/>
          <cell r="E222"/>
        </row>
        <row r="223">
          <cell r="A223"/>
          <cell r="B223"/>
          <cell r="C223"/>
          <cell r="D223"/>
          <cell r="E223"/>
        </row>
        <row r="224">
          <cell r="A224"/>
          <cell r="B224"/>
          <cell r="C224"/>
          <cell r="D224"/>
          <cell r="E224"/>
        </row>
        <row r="225">
          <cell r="A225"/>
          <cell r="B225"/>
          <cell r="C225"/>
          <cell r="D225"/>
          <cell r="E225"/>
        </row>
        <row r="226">
          <cell r="A226"/>
          <cell r="B226"/>
          <cell r="C226"/>
          <cell r="D226"/>
          <cell r="E226"/>
        </row>
        <row r="227">
          <cell r="A227"/>
          <cell r="B227"/>
          <cell r="C227"/>
          <cell r="D227"/>
          <cell r="E227"/>
        </row>
        <row r="228">
          <cell r="A228"/>
          <cell r="B228"/>
          <cell r="C228"/>
          <cell r="D228"/>
          <cell r="E228"/>
        </row>
        <row r="229">
          <cell r="A229"/>
          <cell r="B229"/>
          <cell r="C229"/>
          <cell r="D229"/>
          <cell r="E229"/>
        </row>
        <row r="230">
          <cell r="A230"/>
          <cell r="B230"/>
          <cell r="C230"/>
          <cell r="D230"/>
          <cell r="E230"/>
        </row>
        <row r="231">
          <cell r="A231"/>
          <cell r="B231"/>
          <cell r="C231"/>
          <cell r="D231"/>
          <cell r="E231"/>
        </row>
        <row r="232">
          <cell r="A232"/>
          <cell r="B232"/>
          <cell r="C232"/>
          <cell r="D232"/>
          <cell r="E232"/>
        </row>
        <row r="233">
          <cell r="A233"/>
          <cell r="B233"/>
          <cell r="C233"/>
          <cell r="D233"/>
          <cell r="E233"/>
        </row>
        <row r="234">
          <cell r="A234"/>
          <cell r="B234"/>
          <cell r="C234"/>
          <cell r="D234"/>
          <cell r="E234"/>
        </row>
        <row r="235">
          <cell r="A235"/>
          <cell r="B235"/>
          <cell r="C235"/>
          <cell r="D235"/>
          <cell r="E235"/>
        </row>
        <row r="236">
          <cell r="A236"/>
          <cell r="B236"/>
          <cell r="C236"/>
          <cell r="D236"/>
          <cell r="E236"/>
        </row>
        <row r="237">
          <cell r="A237"/>
          <cell r="B237"/>
          <cell r="C237"/>
          <cell r="D237"/>
          <cell r="E237"/>
        </row>
        <row r="238">
          <cell r="A238"/>
          <cell r="B238"/>
          <cell r="C238"/>
          <cell r="D238"/>
          <cell r="E238"/>
        </row>
        <row r="239">
          <cell r="A239"/>
          <cell r="B239"/>
          <cell r="C239"/>
          <cell r="D239"/>
          <cell r="E239"/>
        </row>
        <row r="240">
          <cell r="A240"/>
          <cell r="B240"/>
          <cell r="C240"/>
          <cell r="D240"/>
          <cell r="E240"/>
        </row>
        <row r="241">
          <cell r="A241"/>
          <cell r="B241"/>
          <cell r="C241"/>
          <cell r="D241"/>
          <cell r="E241"/>
        </row>
        <row r="242">
          <cell r="A242"/>
          <cell r="B242"/>
          <cell r="C242"/>
          <cell r="D242"/>
          <cell r="E242"/>
        </row>
        <row r="243">
          <cell r="A243"/>
          <cell r="B243"/>
          <cell r="C243"/>
          <cell r="D243"/>
          <cell r="E243"/>
        </row>
        <row r="244">
          <cell r="A244"/>
          <cell r="B244"/>
          <cell r="C244"/>
          <cell r="D244"/>
          <cell r="E244"/>
        </row>
        <row r="245">
          <cell r="A245"/>
          <cell r="B245"/>
          <cell r="C245"/>
          <cell r="D245"/>
          <cell r="E245"/>
        </row>
        <row r="246">
          <cell r="A246"/>
          <cell r="B246"/>
          <cell r="C246"/>
          <cell r="D246"/>
          <cell r="E246"/>
        </row>
        <row r="247">
          <cell r="A247"/>
          <cell r="B247"/>
          <cell r="C247"/>
          <cell r="D247"/>
          <cell r="E247"/>
        </row>
        <row r="248">
          <cell r="A248"/>
          <cell r="B248"/>
          <cell r="C248"/>
          <cell r="D248"/>
          <cell r="E248"/>
        </row>
        <row r="249">
          <cell r="A249"/>
          <cell r="B249"/>
          <cell r="C249"/>
          <cell r="D249"/>
          <cell r="E249"/>
        </row>
        <row r="250">
          <cell r="A250"/>
          <cell r="B250"/>
          <cell r="C250"/>
          <cell r="D250"/>
          <cell r="E250"/>
        </row>
        <row r="251">
          <cell r="A251"/>
          <cell r="B251"/>
          <cell r="C251"/>
          <cell r="D251"/>
          <cell r="E251"/>
        </row>
        <row r="252">
          <cell r="A252"/>
          <cell r="B252"/>
          <cell r="C252"/>
          <cell r="D252"/>
          <cell r="E252"/>
        </row>
        <row r="253">
          <cell r="A253"/>
          <cell r="B253"/>
          <cell r="C253"/>
          <cell r="D253"/>
          <cell r="E253"/>
        </row>
        <row r="254">
          <cell r="A254"/>
          <cell r="B254"/>
          <cell r="C254"/>
          <cell r="D254"/>
          <cell r="E254"/>
        </row>
        <row r="255">
          <cell r="A255"/>
          <cell r="B255"/>
          <cell r="C255"/>
          <cell r="D255"/>
          <cell r="E255"/>
        </row>
        <row r="256">
          <cell r="A256"/>
          <cell r="B256"/>
          <cell r="C256"/>
          <cell r="D256"/>
          <cell r="E256"/>
        </row>
        <row r="257">
          <cell r="A257"/>
          <cell r="B257"/>
          <cell r="C257"/>
          <cell r="D257"/>
          <cell r="E257"/>
        </row>
        <row r="258">
          <cell r="A258"/>
          <cell r="B258"/>
          <cell r="C258"/>
          <cell r="D258"/>
          <cell r="E258"/>
        </row>
        <row r="259">
          <cell r="A259"/>
          <cell r="B259"/>
          <cell r="C259"/>
          <cell r="D259"/>
          <cell r="E259"/>
        </row>
        <row r="260">
          <cell r="A260"/>
          <cell r="B260"/>
          <cell r="C260"/>
          <cell r="D260"/>
          <cell r="E260"/>
        </row>
        <row r="261">
          <cell r="A261"/>
          <cell r="B261"/>
          <cell r="C261"/>
          <cell r="D261"/>
          <cell r="E261"/>
        </row>
        <row r="262">
          <cell r="A262"/>
          <cell r="B262"/>
          <cell r="C262"/>
          <cell r="D262"/>
          <cell r="E262"/>
        </row>
        <row r="263">
          <cell r="A263"/>
          <cell r="B263"/>
          <cell r="C263"/>
          <cell r="D263"/>
          <cell r="E263"/>
        </row>
        <row r="264">
          <cell r="A264"/>
          <cell r="B264"/>
          <cell r="C264"/>
          <cell r="D264"/>
          <cell r="E264"/>
        </row>
        <row r="265">
          <cell r="A265"/>
          <cell r="B265"/>
          <cell r="C265"/>
          <cell r="D265"/>
          <cell r="E265"/>
        </row>
        <row r="266">
          <cell r="A266"/>
          <cell r="B266"/>
          <cell r="C266"/>
          <cell r="D266"/>
          <cell r="E266"/>
        </row>
        <row r="267">
          <cell r="A267"/>
          <cell r="B267"/>
          <cell r="C267"/>
          <cell r="D267"/>
          <cell r="E267"/>
        </row>
        <row r="268">
          <cell r="A268"/>
          <cell r="B268"/>
          <cell r="C268"/>
          <cell r="D268"/>
          <cell r="E268"/>
        </row>
        <row r="269">
          <cell r="A269"/>
          <cell r="B269"/>
          <cell r="C269"/>
          <cell r="D269"/>
          <cell r="E269"/>
        </row>
        <row r="270">
          <cell r="A270"/>
          <cell r="B270"/>
          <cell r="C270"/>
          <cell r="D270"/>
          <cell r="E270"/>
        </row>
        <row r="271">
          <cell r="A271"/>
          <cell r="B271"/>
          <cell r="C271"/>
          <cell r="D271"/>
          <cell r="E271"/>
        </row>
        <row r="272">
          <cell r="A272"/>
          <cell r="B272"/>
          <cell r="C272"/>
          <cell r="D272"/>
          <cell r="E272"/>
        </row>
        <row r="273">
          <cell r="A273"/>
          <cell r="B273"/>
          <cell r="C273"/>
          <cell r="D273"/>
          <cell r="E273"/>
        </row>
        <row r="274">
          <cell r="A274"/>
          <cell r="B274"/>
          <cell r="C274"/>
          <cell r="D274"/>
          <cell r="E274"/>
        </row>
        <row r="275">
          <cell r="A275"/>
          <cell r="B275"/>
          <cell r="C275"/>
          <cell r="D275"/>
          <cell r="E275"/>
        </row>
        <row r="276">
          <cell r="A276"/>
          <cell r="B276"/>
          <cell r="C276"/>
          <cell r="D276"/>
          <cell r="E276"/>
        </row>
        <row r="277">
          <cell r="A277"/>
          <cell r="B277"/>
          <cell r="C277"/>
          <cell r="D277"/>
          <cell r="E277"/>
        </row>
        <row r="278">
          <cell r="A278"/>
          <cell r="B278"/>
          <cell r="C278"/>
          <cell r="D278"/>
          <cell r="E278"/>
        </row>
        <row r="279">
          <cell r="A279"/>
          <cell r="B279"/>
          <cell r="C279"/>
          <cell r="D279"/>
          <cell r="E279"/>
        </row>
        <row r="280">
          <cell r="A280"/>
          <cell r="B280"/>
          <cell r="C280"/>
          <cell r="D280"/>
          <cell r="E280"/>
        </row>
        <row r="281">
          <cell r="A281"/>
          <cell r="B281"/>
          <cell r="C281"/>
          <cell r="D281"/>
          <cell r="E281"/>
        </row>
        <row r="282">
          <cell r="A282"/>
          <cell r="B282"/>
          <cell r="C282"/>
          <cell r="D282"/>
          <cell r="E282"/>
        </row>
        <row r="283">
          <cell r="A283"/>
          <cell r="B283"/>
          <cell r="C283"/>
          <cell r="D283"/>
          <cell r="E283"/>
        </row>
        <row r="284">
          <cell r="A284"/>
          <cell r="B284"/>
          <cell r="C284"/>
          <cell r="D284"/>
          <cell r="E284"/>
        </row>
        <row r="285">
          <cell r="A285"/>
          <cell r="B285"/>
          <cell r="C285"/>
          <cell r="D285"/>
          <cell r="E285"/>
        </row>
        <row r="286">
          <cell r="A286"/>
          <cell r="B286"/>
          <cell r="C286"/>
          <cell r="D286"/>
          <cell r="E286"/>
        </row>
        <row r="287">
          <cell r="A287"/>
          <cell r="B287"/>
          <cell r="C287"/>
          <cell r="D287"/>
          <cell r="E287"/>
        </row>
        <row r="288">
          <cell r="A288"/>
          <cell r="B288"/>
          <cell r="C288"/>
          <cell r="D288"/>
          <cell r="E288"/>
        </row>
        <row r="289">
          <cell r="A289"/>
          <cell r="B289"/>
          <cell r="C289"/>
          <cell r="D289"/>
          <cell r="E289"/>
        </row>
        <row r="290">
          <cell r="A290"/>
          <cell r="B290"/>
          <cell r="C290"/>
          <cell r="D290"/>
          <cell r="E290"/>
        </row>
        <row r="291">
          <cell r="A291"/>
          <cell r="B291"/>
          <cell r="C291"/>
          <cell r="D291"/>
          <cell r="E291"/>
        </row>
        <row r="292">
          <cell r="A292"/>
          <cell r="B292"/>
          <cell r="C292"/>
          <cell r="D292"/>
          <cell r="E292"/>
        </row>
        <row r="293">
          <cell r="A293"/>
          <cell r="B293"/>
          <cell r="C293"/>
          <cell r="D293"/>
          <cell r="E293"/>
        </row>
        <row r="294">
          <cell r="A294"/>
          <cell r="B294"/>
          <cell r="C294"/>
          <cell r="D294"/>
          <cell r="E294"/>
        </row>
        <row r="295">
          <cell r="A295"/>
          <cell r="B295"/>
          <cell r="C295"/>
          <cell r="D295"/>
          <cell r="E295"/>
        </row>
        <row r="296">
          <cell r="A296"/>
          <cell r="B296"/>
          <cell r="C296"/>
          <cell r="D296"/>
          <cell r="E296"/>
        </row>
        <row r="297">
          <cell r="A297"/>
          <cell r="B297"/>
          <cell r="C297"/>
          <cell r="D297"/>
          <cell r="E297"/>
        </row>
        <row r="298">
          <cell r="A298"/>
          <cell r="B298"/>
          <cell r="C298"/>
          <cell r="D298"/>
          <cell r="E298"/>
        </row>
        <row r="299">
          <cell r="A299"/>
          <cell r="B299"/>
          <cell r="C299"/>
          <cell r="D299"/>
          <cell r="E299"/>
        </row>
        <row r="300">
          <cell r="A300"/>
          <cell r="B300"/>
          <cell r="C300"/>
          <cell r="D300"/>
          <cell r="E300"/>
        </row>
        <row r="301">
          <cell r="A301"/>
          <cell r="B301"/>
          <cell r="C301"/>
          <cell r="D301"/>
          <cell r="E301"/>
        </row>
        <row r="302">
          <cell r="A302"/>
          <cell r="B302"/>
          <cell r="C302"/>
          <cell r="D302"/>
          <cell r="E302"/>
        </row>
        <row r="303">
          <cell r="A303"/>
          <cell r="B303"/>
          <cell r="C303"/>
          <cell r="D303"/>
          <cell r="E303"/>
        </row>
        <row r="304">
          <cell r="A304"/>
          <cell r="B304"/>
          <cell r="C304"/>
          <cell r="D304"/>
          <cell r="E304"/>
        </row>
        <row r="305">
          <cell r="A305"/>
          <cell r="B305"/>
          <cell r="C305"/>
          <cell r="D305"/>
          <cell r="E305"/>
        </row>
        <row r="306">
          <cell r="A306"/>
          <cell r="B306"/>
          <cell r="C306"/>
          <cell r="D306"/>
          <cell r="E306"/>
        </row>
        <row r="307">
          <cell r="A307"/>
          <cell r="B307"/>
          <cell r="C307"/>
          <cell r="D307"/>
          <cell r="E307"/>
        </row>
        <row r="308">
          <cell r="A308"/>
          <cell r="B308"/>
          <cell r="C308"/>
          <cell r="D308"/>
          <cell r="E308"/>
        </row>
        <row r="309">
          <cell r="A309"/>
          <cell r="B309"/>
          <cell r="C309"/>
          <cell r="D309"/>
          <cell r="E309"/>
        </row>
        <row r="310">
          <cell r="A310"/>
          <cell r="B310"/>
          <cell r="C310"/>
          <cell r="D310"/>
          <cell r="E310"/>
        </row>
        <row r="311">
          <cell r="A311"/>
          <cell r="B311"/>
          <cell r="C311"/>
          <cell r="D311"/>
          <cell r="E311"/>
        </row>
        <row r="312">
          <cell r="A312"/>
          <cell r="B312"/>
          <cell r="C312"/>
          <cell r="D312"/>
          <cell r="E312"/>
        </row>
        <row r="313">
          <cell r="A313"/>
          <cell r="B313"/>
          <cell r="C313"/>
          <cell r="D313"/>
          <cell r="E313"/>
        </row>
        <row r="314">
          <cell r="A314"/>
          <cell r="B314"/>
          <cell r="C314"/>
          <cell r="D314"/>
          <cell r="E314"/>
        </row>
        <row r="315">
          <cell r="A315"/>
          <cell r="B315"/>
          <cell r="C315"/>
          <cell r="D315"/>
          <cell r="E315"/>
        </row>
        <row r="316">
          <cell r="A316"/>
          <cell r="B316"/>
          <cell r="C316"/>
          <cell r="D316"/>
          <cell r="E316"/>
        </row>
        <row r="317">
          <cell r="A317"/>
          <cell r="B317"/>
          <cell r="C317"/>
          <cell r="D317"/>
          <cell r="E317"/>
        </row>
        <row r="318">
          <cell r="A318"/>
          <cell r="B318"/>
          <cell r="C318"/>
          <cell r="D318"/>
          <cell r="E318"/>
        </row>
        <row r="319">
          <cell r="A319"/>
          <cell r="B319"/>
          <cell r="C319"/>
          <cell r="D319"/>
          <cell r="E319"/>
        </row>
        <row r="320">
          <cell r="A320"/>
          <cell r="B320"/>
          <cell r="C320"/>
          <cell r="D320"/>
          <cell r="E320"/>
        </row>
        <row r="321">
          <cell r="A321"/>
          <cell r="B321"/>
          <cell r="C321"/>
          <cell r="D321"/>
          <cell r="E321"/>
        </row>
        <row r="322">
          <cell r="A322"/>
          <cell r="B322"/>
          <cell r="C322"/>
          <cell r="D322"/>
          <cell r="E322"/>
        </row>
        <row r="323">
          <cell r="A323"/>
          <cell r="B323"/>
          <cell r="C323"/>
          <cell r="D323"/>
          <cell r="E323"/>
        </row>
        <row r="324">
          <cell r="A324"/>
          <cell r="B324"/>
          <cell r="C324"/>
          <cell r="D324"/>
          <cell r="E324"/>
        </row>
        <row r="325">
          <cell r="A325"/>
          <cell r="B325"/>
          <cell r="C325"/>
          <cell r="D325"/>
          <cell r="E325"/>
        </row>
        <row r="326">
          <cell r="A326"/>
          <cell r="B326"/>
          <cell r="C326"/>
          <cell r="D326"/>
          <cell r="E326"/>
        </row>
        <row r="327">
          <cell r="A327"/>
          <cell r="B327"/>
          <cell r="C327"/>
          <cell r="D327"/>
          <cell r="E327"/>
        </row>
        <row r="328">
          <cell r="A328"/>
          <cell r="B328"/>
          <cell r="C328"/>
          <cell r="D328"/>
          <cell r="E328"/>
        </row>
        <row r="329">
          <cell r="A329"/>
          <cell r="B329"/>
          <cell r="C329"/>
          <cell r="D329"/>
          <cell r="E329"/>
        </row>
        <row r="330">
          <cell r="A330"/>
          <cell r="B330"/>
          <cell r="C330"/>
          <cell r="D330"/>
          <cell r="E330"/>
        </row>
        <row r="331">
          <cell r="A331"/>
          <cell r="B331"/>
          <cell r="C331"/>
          <cell r="D331"/>
          <cell r="E331"/>
        </row>
        <row r="332">
          <cell r="A332"/>
          <cell r="B332"/>
          <cell r="C332"/>
          <cell r="D332"/>
          <cell r="E332"/>
        </row>
        <row r="333">
          <cell r="A333"/>
          <cell r="B333"/>
          <cell r="C333"/>
          <cell r="D333"/>
          <cell r="E333"/>
        </row>
        <row r="334">
          <cell r="A334"/>
          <cell r="B334"/>
          <cell r="C334"/>
          <cell r="D334"/>
          <cell r="E334"/>
        </row>
        <row r="335">
          <cell r="A335"/>
          <cell r="B335"/>
          <cell r="C335"/>
          <cell r="D335"/>
          <cell r="E335"/>
        </row>
        <row r="336">
          <cell r="A336"/>
          <cell r="B336"/>
          <cell r="C336"/>
          <cell r="D336"/>
          <cell r="E336"/>
        </row>
        <row r="337">
          <cell r="A337"/>
          <cell r="B337"/>
          <cell r="C337"/>
          <cell r="D337"/>
          <cell r="E337"/>
        </row>
        <row r="338">
          <cell r="A338"/>
          <cell r="B338"/>
          <cell r="C338"/>
          <cell r="D338"/>
          <cell r="E338"/>
        </row>
        <row r="339">
          <cell r="A339"/>
          <cell r="B339"/>
          <cell r="C339"/>
          <cell r="D339"/>
          <cell r="E339"/>
        </row>
        <row r="340">
          <cell r="A340"/>
          <cell r="B340"/>
          <cell r="C340"/>
          <cell r="D340"/>
          <cell r="E340"/>
        </row>
        <row r="341">
          <cell r="A341"/>
          <cell r="B341"/>
          <cell r="C341"/>
          <cell r="D341"/>
          <cell r="E341"/>
        </row>
        <row r="342">
          <cell r="A342"/>
          <cell r="B342"/>
          <cell r="C342"/>
          <cell r="D342"/>
          <cell r="E342"/>
        </row>
        <row r="343">
          <cell r="A343"/>
          <cell r="B343"/>
          <cell r="C343"/>
          <cell r="D343"/>
          <cell r="E343"/>
        </row>
        <row r="344">
          <cell r="A344"/>
          <cell r="B344"/>
          <cell r="C344"/>
          <cell r="D344"/>
          <cell r="E344"/>
        </row>
        <row r="345">
          <cell r="A345"/>
          <cell r="B345"/>
          <cell r="C345"/>
          <cell r="D345"/>
          <cell r="E345"/>
        </row>
        <row r="346">
          <cell r="A346"/>
          <cell r="B346"/>
          <cell r="C346"/>
          <cell r="D346"/>
          <cell r="E346"/>
        </row>
        <row r="347">
          <cell r="A347"/>
          <cell r="B347"/>
          <cell r="C347"/>
          <cell r="D347"/>
          <cell r="E347"/>
        </row>
        <row r="348">
          <cell r="A348"/>
          <cell r="B348"/>
          <cell r="C348"/>
          <cell r="D348"/>
          <cell r="E348"/>
        </row>
        <row r="349">
          <cell r="A349"/>
          <cell r="B349"/>
          <cell r="C349"/>
          <cell r="D349"/>
          <cell r="E349"/>
        </row>
        <row r="350">
          <cell r="A350"/>
          <cell r="B350"/>
          <cell r="C350"/>
          <cell r="D350"/>
          <cell r="E350"/>
        </row>
        <row r="351">
          <cell r="A351"/>
          <cell r="B351"/>
          <cell r="C351"/>
          <cell r="D351"/>
          <cell r="E351"/>
        </row>
        <row r="352">
          <cell r="A352"/>
          <cell r="B352"/>
          <cell r="C352"/>
          <cell r="D352"/>
          <cell r="E352"/>
        </row>
        <row r="353">
          <cell r="A353"/>
          <cell r="B353"/>
          <cell r="C353"/>
          <cell r="D353"/>
          <cell r="E353"/>
        </row>
        <row r="354">
          <cell r="A354"/>
          <cell r="B354"/>
          <cell r="C354"/>
          <cell r="D354"/>
          <cell r="E354"/>
        </row>
        <row r="355">
          <cell r="A355"/>
          <cell r="B355"/>
          <cell r="C355"/>
          <cell r="D355"/>
          <cell r="E355"/>
        </row>
        <row r="356">
          <cell r="A356"/>
          <cell r="B356"/>
          <cell r="C356"/>
          <cell r="D356"/>
          <cell r="E356"/>
        </row>
        <row r="357">
          <cell r="A357"/>
          <cell r="B357"/>
          <cell r="C357"/>
          <cell r="D357"/>
          <cell r="E357"/>
        </row>
        <row r="358">
          <cell r="A358"/>
          <cell r="B358"/>
          <cell r="C358"/>
          <cell r="D358"/>
          <cell r="E358"/>
        </row>
        <row r="359">
          <cell r="A359"/>
          <cell r="B359"/>
          <cell r="C359"/>
          <cell r="D359"/>
          <cell r="E359"/>
        </row>
        <row r="360">
          <cell r="A360"/>
          <cell r="B360"/>
          <cell r="C360"/>
          <cell r="D360"/>
          <cell r="E360"/>
        </row>
        <row r="361">
          <cell r="A361"/>
          <cell r="B361"/>
          <cell r="C361"/>
          <cell r="D361"/>
          <cell r="E361"/>
        </row>
        <row r="362">
          <cell r="A362"/>
          <cell r="B362"/>
          <cell r="C362"/>
          <cell r="D362"/>
          <cell r="E362"/>
        </row>
        <row r="363">
          <cell r="A363"/>
          <cell r="B363"/>
          <cell r="C363"/>
          <cell r="D363"/>
          <cell r="E363"/>
        </row>
        <row r="364">
          <cell r="A364"/>
          <cell r="B364"/>
          <cell r="C364"/>
          <cell r="D364"/>
          <cell r="E364"/>
        </row>
        <row r="365">
          <cell r="A365"/>
          <cell r="B365"/>
          <cell r="C365"/>
          <cell r="D365"/>
          <cell r="E365"/>
        </row>
        <row r="366">
          <cell r="A366"/>
          <cell r="B366"/>
          <cell r="C366"/>
          <cell r="D366"/>
          <cell r="E366"/>
        </row>
        <row r="367">
          <cell r="A367"/>
          <cell r="B367"/>
          <cell r="C367"/>
          <cell r="D367"/>
          <cell r="E367"/>
        </row>
        <row r="368">
          <cell r="A368"/>
          <cell r="B368"/>
          <cell r="C368"/>
          <cell r="D368"/>
          <cell r="E368"/>
        </row>
        <row r="369">
          <cell r="A369"/>
          <cell r="B369"/>
          <cell r="C369"/>
          <cell r="D369"/>
          <cell r="E369"/>
        </row>
        <row r="370">
          <cell r="A370"/>
          <cell r="B370"/>
          <cell r="C370"/>
          <cell r="D370"/>
          <cell r="E370"/>
        </row>
        <row r="371">
          <cell r="A371"/>
          <cell r="B371"/>
          <cell r="C371"/>
          <cell r="D371"/>
          <cell r="E371"/>
        </row>
        <row r="372">
          <cell r="A372"/>
          <cell r="B372"/>
          <cell r="C372"/>
          <cell r="D372"/>
          <cell r="E372"/>
        </row>
        <row r="373">
          <cell r="A373"/>
          <cell r="B373"/>
          <cell r="C373"/>
          <cell r="D373"/>
          <cell r="E373"/>
        </row>
        <row r="374">
          <cell r="A374"/>
          <cell r="B374"/>
          <cell r="C374"/>
          <cell r="D374"/>
          <cell r="E374"/>
        </row>
        <row r="375">
          <cell r="A375"/>
          <cell r="B375"/>
          <cell r="C375"/>
          <cell r="D375"/>
          <cell r="E375"/>
        </row>
        <row r="376">
          <cell r="A376"/>
          <cell r="B376"/>
          <cell r="C376"/>
          <cell r="D376"/>
          <cell r="E376"/>
        </row>
        <row r="377">
          <cell r="A377"/>
          <cell r="B377"/>
          <cell r="C377"/>
          <cell r="D377"/>
          <cell r="E377"/>
        </row>
        <row r="378">
          <cell r="A378"/>
          <cell r="B378"/>
          <cell r="C378"/>
          <cell r="D378"/>
          <cell r="E378"/>
        </row>
        <row r="379">
          <cell r="A379"/>
          <cell r="B379"/>
          <cell r="C379"/>
          <cell r="D379"/>
          <cell r="E379"/>
        </row>
        <row r="380">
          <cell r="A380"/>
          <cell r="B380"/>
          <cell r="C380"/>
          <cell r="D380"/>
          <cell r="E380"/>
        </row>
        <row r="381">
          <cell r="A381"/>
          <cell r="B381"/>
          <cell r="C381"/>
          <cell r="D381"/>
          <cell r="E381"/>
        </row>
        <row r="382">
          <cell r="A382"/>
          <cell r="B382"/>
          <cell r="C382"/>
          <cell r="D382"/>
          <cell r="E382"/>
        </row>
        <row r="383">
          <cell r="A383"/>
          <cell r="B383"/>
          <cell r="C383"/>
          <cell r="D383"/>
          <cell r="E383"/>
        </row>
        <row r="384">
          <cell r="A384"/>
          <cell r="B384"/>
          <cell r="C384"/>
          <cell r="D384"/>
          <cell r="E384"/>
        </row>
        <row r="385">
          <cell r="A385"/>
          <cell r="B385"/>
          <cell r="C385"/>
          <cell r="D385"/>
          <cell r="E385"/>
        </row>
        <row r="386">
          <cell r="A386"/>
          <cell r="B386"/>
          <cell r="C386"/>
          <cell r="D386"/>
          <cell r="E386"/>
        </row>
        <row r="387">
          <cell r="A387"/>
          <cell r="B387"/>
          <cell r="C387"/>
          <cell r="D387"/>
          <cell r="E387"/>
        </row>
        <row r="388">
          <cell r="A388"/>
          <cell r="B388"/>
          <cell r="C388"/>
          <cell r="D388"/>
          <cell r="E388"/>
        </row>
        <row r="389">
          <cell r="A389"/>
          <cell r="B389"/>
          <cell r="C389"/>
          <cell r="D389"/>
          <cell r="E389"/>
        </row>
        <row r="390">
          <cell r="A390"/>
          <cell r="B390"/>
          <cell r="C390"/>
          <cell r="D390"/>
          <cell r="E390"/>
        </row>
        <row r="391">
          <cell r="A391"/>
          <cell r="B391"/>
          <cell r="C391"/>
          <cell r="D391"/>
          <cell r="E391"/>
        </row>
        <row r="392">
          <cell r="A392"/>
          <cell r="B392"/>
          <cell r="C392"/>
          <cell r="D392"/>
          <cell r="E392"/>
        </row>
        <row r="393">
          <cell r="A393"/>
          <cell r="B393"/>
          <cell r="C393"/>
          <cell r="D393"/>
          <cell r="E393"/>
        </row>
        <row r="394">
          <cell r="A394"/>
          <cell r="B394"/>
          <cell r="C394"/>
          <cell r="D394"/>
          <cell r="E394"/>
        </row>
        <row r="395">
          <cell r="A395"/>
          <cell r="B395"/>
          <cell r="C395"/>
          <cell r="D395"/>
          <cell r="E395"/>
        </row>
        <row r="396">
          <cell r="A396"/>
          <cell r="B396"/>
          <cell r="C396"/>
          <cell r="D396"/>
          <cell r="E396"/>
        </row>
        <row r="397">
          <cell r="A397"/>
          <cell r="B397"/>
          <cell r="C397"/>
          <cell r="D397"/>
          <cell r="E397"/>
        </row>
        <row r="398">
          <cell r="A398"/>
          <cell r="B398"/>
          <cell r="C398"/>
          <cell r="D398"/>
          <cell r="E398"/>
        </row>
        <row r="399">
          <cell r="A399"/>
          <cell r="B399"/>
          <cell r="C399"/>
          <cell r="D399"/>
          <cell r="E399"/>
        </row>
        <row r="400">
          <cell r="A400"/>
          <cell r="B400"/>
          <cell r="C400"/>
          <cell r="D400"/>
          <cell r="E400"/>
        </row>
        <row r="401">
          <cell r="A401"/>
          <cell r="B401"/>
          <cell r="C401"/>
          <cell r="D401"/>
          <cell r="E401"/>
        </row>
        <row r="402">
          <cell r="A402"/>
          <cell r="B402"/>
          <cell r="C402"/>
          <cell r="D402"/>
          <cell r="E402"/>
        </row>
        <row r="403">
          <cell r="A403"/>
          <cell r="B403"/>
          <cell r="C403"/>
          <cell r="D403"/>
          <cell r="E403"/>
        </row>
        <row r="404">
          <cell r="A404"/>
          <cell r="B404"/>
          <cell r="C404"/>
          <cell r="D404"/>
          <cell r="E404"/>
        </row>
        <row r="405">
          <cell r="A405"/>
          <cell r="B405"/>
          <cell r="C405"/>
          <cell r="D405"/>
          <cell r="E405"/>
        </row>
        <row r="406">
          <cell r="A406"/>
          <cell r="B406"/>
          <cell r="C406"/>
          <cell r="D406"/>
          <cell r="E406"/>
        </row>
        <row r="407">
          <cell r="A407"/>
          <cell r="B407"/>
          <cell r="C407"/>
          <cell r="D407"/>
          <cell r="E407"/>
        </row>
        <row r="408">
          <cell r="A408"/>
          <cell r="B408"/>
          <cell r="C408"/>
          <cell r="D408"/>
          <cell r="E408"/>
        </row>
        <row r="409">
          <cell r="A409"/>
          <cell r="B409"/>
          <cell r="C409"/>
          <cell r="D409"/>
          <cell r="E409"/>
        </row>
        <row r="410">
          <cell r="A410"/>
          <cell r="B410"/>
          <cell r="C410"/>
          <cell r="D410"/>
          <cell r="E410"/>
        </row>
        <row r="411">
          <cell r="A411"/>
          <cell r="B411"/>
          <cell r="C411"/>
          <cell r="D411"/>
          <cell r="E411"/>
        </row>
        <row r="412">
          <cell r="A412"/>
          <cell r="B412"/>
          <cell r="C412"/>
          <cell r="D412"/>
          <cell r="E412"/>
        </row>
        <row r="413">
          <cell r="A413"/>
          <cell r="B413"/>
          <cell r="C413"/>
          <cell r="D413"/>
          <cell r="E413"/>
        </row>
        <row r="414">
          <cell r="A414"/>
          <cell r="B414"/>
          <cell r="C414"/>
          <cell r="D414"/>
          <cell r="E414"/>
        </row>
        <row r="415">
          <cell r="A415"/>
          <cell r="B415"/>
          <cell r="C415"/>
          <cell r="D415"/>
          <cell r="E415"/>
        </row>
        <row r="416">
          <cell r="A416"/>
          <cell r="B416"/>
          <cell r="C416"/>
          <cell r="D416"/>
          <cell r="E416"/>
        </row>
        <row r="417">
          <cell r="A417"/>
          <cell r="B417"/>
          <cell r="C417"/>
          <cell r="D417"/>
          <cell r="E417"/>
        </row>
        <row r="418">
          <cell r="A418"/>
          <cell r="B418"/>
          <cell r="C418"/>
          <cell r="D418"/>
          <cell r="E418"/>
        </row>
        <row r="419">
          <cell r="A419"/>
          <cell r="B419"/>
          <cell r="C419"/>
          <cell r="D419"/>
          <cell r="E419"/>
        </row>
        <row r="420">
          <cell r="A420"/>
          <cell r="B420"/>
          <cell r="C420"/>
          <cell r="D420"/>
          <cell r="E420"/>
        </row>
        <row r="421">
          <cell r="A421"/>
          <cell r="B421"/>
          <cell r="C421"/>
          <cell r="D421"/>
          <cell r="E421"/>
        </row>
        <row r="422">
          <cell r="A422"/>
          <cell r="B422"/>
          <cell r="C422"/>
          <cell r="D422"/>
          <cell r="E422"/>
        </row>
        <row r="423">
          <cell r="A423"/>
          <cell r="B423"/>
          <cell r="C423"/>
          <cell r="D423"/>
          <cell r="E423"/>
        </row>
        <row r="424">
          <cell r="A424"/>
          <cell r="B424"/>
          <cell r="C424"/>
          <cell r="D424"/>
          <cell r="E424"/>
        </row>
        <row r="425">
          <cell r="A425"/>
          <cell r="B425"/>
          <cell r="C425"/>
          <cell r="D425"/>
          <cell r="E425"/>
        </row>
        <row r="426">
          <cell r="A426"/>
          <cell r="B426"/>
          <cell r="C426"/>
          <cell r="D426"/>
          <cell r="E426"/>
        </row>
        <row r="427">
          <cell r="A427"/>
          <cell r="B427"/>
          <cell r="C427"/>
          <cell r="D427"/>
          <cell r="E427"/>
        </row>
        <row r="428">
          <cell r="A428"/>
          <cell r="B428"/>
          <cell r="C428"/>
          <cell r="D428"/>
          <cell r="E428"/>
        </row>
        <row r="429">
          <cell r="A429"/>
          <cell r="B429"/>
          <cell r="C429"/>
          <cell r="D429"/>
          <cell r="E429"/>
        </row>
        <row r="430">
          <cell r="A430"/>
          <cell r="B430"/>
          <cell r="C430"/>
          <cell r="D430"/>
          <cell r="E430"/>
        </row>
        <row r="431">
          <cell r="A431"/>
          <cell r="B431"/>
          <cell r="C431"/>
          <cell r="D431"/>
          <cell r="E431"/>
        </row>
        <row r="432">
          <cell r="A432"/>
          <cell r="B432"/>
          <cell r="C432"/>
          <cell r="D432"/>
          <cell r="E432"/>
        </row>
        <row r="433">
          <cell r="A433"/>
          <cell r="B433"/>
          <cell r="C433"/>
          <cell r="D433"/>
          <cell r="E433"/>
        </row>
        <row r="434">
          <cell r="A434"/>
          <cell r="B434"/>
          <cell r="C434"/>
          <cell r="D434"/>
          <cell r="E434"/>
        </row>
        <row r="435">
          <cell r="A435"/>
          <cell r="B435"/>
          <cell r="C435"/>
          <cell r="D435"/>
          <cell r="E435"/>
        </row>
        <row r="436">
          <cell r="A436"/>
          <cell r="B436"/>
          <cell r="C436"/>
          <cell r="D436"/>
          <cell r="E436"/>
        </row>
        <row r="437">
          <cell r="A437"/>
          <cell r="B437"/>
          <cell r="C437"/>
          <cell r="D437"/>
          <cell r="E437"/>
        </row>
        <row r="438">
          <cell r="A438"/>
          <cell r="B438"/>
          <cell r="C438"/>
          <cell r="D438"/>
          <cell r="E438"/>
        </row>
        <row r="439">
          <cell r="A439"/>
          <cell r="B439"/>
          <cell r="C439"/>
          <cell r="D439"/>
          <cell r="E439"/>
        </row>
        <row r="440">
          <cell r="A440"/>
          <cell r="B440"/>
          <cell r="C440"/>
          <cell r="D440"/>
          <cell r="E440"/>
        </row>
        <row r="441">
          <cell r="A441"/>
          <cell r="B441"/>
          <cell r="C441"/>
          <cell r="D441"/>
          <cell r="E441"/>
        </row>
        <row r="442">
          <cell r="A442"/>
          <cell r="B442"/>
          <cell r="C442"/>
          <cell r="D442"/>
          <cell r="E442"/>
        </row>
        <row r="443">
          <cell r="A443"/>
          <cell r="B443"/>
          <cell r="C443"/>
          <cell r="D443"/>
          <cell r="E443"/>
        </row>
        <row r="444">
          <cell r="A444"/>
          <cell r="B444"/>
          <cell r="C444"/>
          <cell r="D444"/>
          <cell r="E444"/>
        </row>
        <row r="445">
          <cell r="A445"/>
          <cell r="B445"/>
          <cell r="C445"/>
          <cell r="D445"/>
          <cell r="E445"/>
        </row>
        <row r="446">
          <cell r="A446"/>
          <cell r="B446"/>
          <cell r="C446"/>
          <cell r="D446"/>
          <cell r="E446"/>
        </row>
        <row r="447">
          <cell r="A447"/>
          <cell r="B447"/>
          <cell r="C447"/>
          <cell r="D447"/>
          <cell r="E447"/>
        </row>
        <row r="448">
          <cell r="A448"/>
          <cell r="B448"/>
          <cell r="C448"/>
          <cell r="D448"/>
          <cell r="E448"/>
        </row>
        <row r="449">
          <cell r="A449"/>
          <cell r="B449"/>
          <cell r="C449"/>
          <cell r="D449"/>
          <cell r="E449"/>
        </row>
        <row r="450">
          <cell r="A450"/>
          <cell r="B450"/>
          <cell r="C450"/>
          <cell r="D450"/>
          <cell r="E450"/>
        </row>
        <row r="451">
          <cell r="A451"/>
          <cell r="B451"/>
          <cell r="C451"/>
          <cell r="D451"/>
          <cell r="E451"/>
        </row>
        <row r="452">
          <cell r="A452"/>
          <cell r="B452"/>
          <cell r="C452"/>
          <cell r="D452"/>
          <cell r="E452"/>
        </row>
        <row r="453">
          <cell r="A453"/>
          <cell r="B453"/>
          <cell r="C453"/>
          <cell r="D453"/>
          <cell r="E453"/>
        </row>
        <row r="454">
          <cell r="A454"/>
          <cell r="B454"/>
          <cell r="C454"/>
          <cell r="D454"/>
          <cell r="E454"/>
        </row>
        <row r="455">
          <cell r="A455"/>
          <cell r="B455"/>
          <cell r="C455"/>
          <cell r="D455"/>
          <cell r="E455"/>
        </row>
        <row r="456">
          <cell r="A456"/>
          <cell r="B456"/>
          <cell r="C456"/>
          <cell r="D456"/>
          <cell r="E456"/>
        </row>
        <row r="457">
          <cell r="A457"/>
          <cell r="B457"/>
          <cell r="C457"/>
          <cell r="D457"/>
          <cell r="E457"/>
        </row>
        <row r="458">
          <cell r="A458"/>
          <cell r="B458"/>
          <cell r="C458"/>
          <cell r="D458"/>
          <cell r="E458"/>
        </row>
        <row r="459">
          <cell r="A459"/>
          <cell r="B459"/>
          <cell r="C459"/>
          <cell r="D459"/>
          <cell r="E459"/>
        </row>
        <row r="460">
          <cell r="A460"/>
          <cell r="B460"/>
          <cell r="C460"/>
          <cell r="D460"/>
          <cell r="E460"/>
        </row>
        <row r="461">
          <cell r="A461"/>
          <cell r="B461"/>
          <cell r="C461"/>
          <cell r="D461"/>
          <cell r="E461"/>
        </row>
        <row r="462">
          <cell r="A462"/>
          <cell r="B462"/>
          <cell r="C462"/>
          <cell r="D462"/>
          <cell r="E462"/>
        </row>
        <row r="463">
          <cell r="A463"/>
          <cell r="B463"/>
          <cell r="C463"/>
          <cell r="D463"/>
          <cell r="E463"/>
        </row>
        <row r="464">
          <cell r="A464"/>
          <cell r="B464"/>
          <cell r="C464"/>
          <cell r="D464"/>
          <cell r="E464"/>
        </row>
        <row r="465">
          <cell r="A465"/>
          <cell r="B465"/>
          <cell r="C465"/>
          <cell r="D465"/>
          <cell r="E465"/>
        </row>
        <row r="466">
          <cell r="A466"/>
          <cell r="B466"/>
          <cell r="C466"/>
          <cell r="D466"/>
          <cell r="E466"/>
        </row>
        <row r="467">
          <cell r="A467"/>
          <cell r="B467"/>
          <cell r="C467"/>
          <cell r="D467"/>
          <cell r="E467"/>
        </row>
        <row r="468">
          <cell r="A468"/>
          <cell r="B468"/>
          <cell r="C468"/>
          <cell r="D468"/>
          <cell r="E468"/>
        </row>
        <row r="469">
          <cell r="A469"/>
          <cell r="B469"/>
          <cell r="C469"/>
          <cell r="D469"/>
          <cell r="E469"/>
        </row>
        <row r="470">
          <cell r="A470"/>
          <cell r="B470"/>
          <cell r="C470"/>
          <cell r="D470"/>
          <cell r="E470"/>
        </row>
        <row r="471">
          <cell r="A471"/>
          <cell r="B471"/>
          <cell r="C471"/>
          <cell r="D471"/>
          <cell r="E471"/>
        </row>
        <row r="472">
          <cell r="A472"/>
          <cell r="B472"/>
          <cell r="C472"/>
          <cell r="D472"/>
          <cell r="E472"/>
        </row>
        <row r="473">
          <cell r="A473"/>
          <cell r="B473"/>
          <cell r="C473"/>
          <cell r="D473"/>
          <cell r="E473"/>
        </row>
        <row r="474">
          <cell r="A474"/>
          <cell r="B474"/>
          <cell r="C474"/>
          <cell r="D474"/>
          <cell r="E474"/>
        </row>
        <row r="475">
          <cell r="A475"/>
          <cell r="B475"/>
          <cell r="C475"/>
          <cell r="D475"/>
          <cell r="E475"/>
        </row>
        <row r="476">
          <cell r="A476"/>
          <cell r="B476"/>
          <cell r="C476"/>
          <cell r="D476"/>
          <cell r="E476"/>
        </row>
        <row r="477">
          <cell r="A477"/>
          <cell r="B477"/>
          <cell r="C477"/>
          <cell r="D477"/>
          <cell r="E477"/>
        </row>
        <row r="478">
          <cell r="A478"/>
          <cell r="B478"/>
          <cell r="C478"/>
          <cell r="D478"/>
          <cell r="E478"/>
        </row>
        <row r="479">
          <cell r="A479"/>
          <cell r="B479"/>
          <cell r="C479"/>
          <cell r="D479"/>
          <cell r="E479"/>
        </row>
        <row r="480">
          <cell r="A480"/>
          <cell r="B480"/>
          <cell r="C480"/>
          <cell r="D480"/>
          <cell r="E480"/>
        </row>
        <row r="481">
          <cell r="A481"/>
          <cell r="B481"/>
          <cell r="C481"/>
          <cell r="D481"/>
          <cell r="E481"/>
        </row>
        <row r="482">
          <cell r="A482"/>
          <cell r="B482"/>
          <cell r="C482"/>
          <cell r="D482"/>
          <cell r="E482"/>
        </row>
        <row r="483">
          <cell r="A483"/>
          <cell r="B483"/>
          <cell r="C483"/>
          <cell r="D483"/>
          <cell r="E483"/>
        </row>
        <row r="484">
          <cell r="A484"/>
          <cell r="B484"/>
          <cell r="C484"/>
          <cell r="D484"/>
          <cell r="E484"/>
        </row>
        <row r="485">
          <cell r="A485"/>
          <cell r="B485"/>
          <cell r="C485"/>
          <cell r="D485"/>
          <cell r="E485"/>
        </row>
        <row r="486">
          <cell r="A486"/>
          <cell r="B486"/>
          <cell r="C486"/>
          <cell r="D486"/>
          <cell r="E486"/>
        </row>
        <row r="487">
          <cell r="A487"/>
          <cell r="B487"/>
          <cell r="C487"/>
          <cell r="D487"/>
          <cell r="E487"/>
        </row>
        <row r="488">
          <cell r="A488"/>
          <cell r="B488"/>
          <cell r="C488"/>
          <cell r="D488"/>
          <cell r="E488"/>
        </row>
        <row r="489">
          <cell r="A489"/>
          <cell r="B489"/>
          <cell r="C489"/>
          <cell r="D489"/>
          <cell r="E489"/>
        </row>
        <row r="490">
          <cell r="A490"/>
          <cell r="B490"/>
          <cell r="C490"/>
          <cell r="D490"/>
          <cell r="E490"/>
        </row>
        <row r="491">
          <cell r="A491"/>
          <cell r="B491"/>
          <cell r="C491"/>
          <cell r="D491"/>
          <cell r="E491"/>
        </row>
        <row r="492">
          <cell r="A492"/>
          <cell r="B492"/>
          <cell r="C492"/>
          <cell r="D492"/>
          <cell r="E492"/>
        </row>
        <row r="493">
          <cell r="A493"/>
          <cell r="B493"/>
          <cell r="C493"/>
          <cell r="D493"/>
          <cell r="E493"/>
        </row>
        <row r="494">
          <cell r="A494"/>
          <cell r="B494"/>
          <cell r="C494"/>
          <cell r="D494"/>
          <cell r="E494"/>
        </row>
        <row r="495">
          <cell r="A495"/>
          <cell r="B495"/>
          <cell r="C495"/>
          <cell r="D495"/>
          <cell r="E495"/>
        </row>
        <row r="496">
          <cell r="A496"/>
          <cell r="B496"/>
          <cell r="C496"/>
          <cell r="D496"/>
          <cell r="E496"/>
        </row>
        <row r="497">
          <cell r="A497"/>
          <cell r="B497"/>
          <cell r="C497"/>
          <cell r="D497"/>
          <cell r="E497"/>
        </row>
        <row r="498">
          <cell r="A498"/>
          <cell r="B498"/>
          <cell r="C498"/>
          <cell r="D498"/>
          <cell r="E498"/>
        </row>
        <row r="499">
          <cell r="A499"/>
          <cell r="B499"/>
          <cell r="C499"/>
          <cell r="D499"/>
          <cell r="E499"/>
        </row>
        <row r="500">
          <cell r="A500"/>
          <cell r="B500"/>
          <cell r="C500"/>
          <cell r="D500"/>
          <cell r="E500"/>
        </row>
        <row r="501">
          <cell r="A501"/>
          <cell r="B501"/>
          <cell r="C501"/>
          <cell r="D501"/>
          <cell r="E501"/>
        </row>
        <row r="502">
          <cell r="A502"/>
          <cell r="B502"/>
          <cell r="C502"/>
          <cell r="D502"/>
          <cell r="E502"/>
        </row>
        <row r="503">
          <cell r="A503"/>
          <cell r="B503"/>
          <cell r="C503"/>
          <cell r="D503"/>
          <cell r="E503"/>
        </row>
        <row r="504">
          <cell r="A504"/>
          <cell r="B504"/>
          <cell r="C504"/>
          <cell r="D504"/>
          <cell r="E504"/>
        </row>
        <row r="505">
          <cell r="A505"/>
          <cell r="B505"/>
          <cell r="C505"/>
          <cell r="D505"/>
          <cell r="E505"/>
        </row>
        <row r="506">
          <cell r="A506"/>
          <cell r="B506"/>
          <cell r="C506"/>
          <cell r="D506"/>
          <cell r="E506"/>
        </row>
        <row r="507">
          <cell r="A507"/>
          <cell r="B507"/>
          <cell r="C507"/>
          <cell r="D507"/>
          <cell r="E507"/>
        </row>
        <row r="508">
          <cell r="A508"/>
          <cell r="B508"/>
          <cell r="C508"/>
          <cell r="D508"/>
          <cell r="E508"/>
        </row>
        <row r="509">
          <cell r="A509"/>
          <cell r="B509"/>
          <cell r="C509"/>
          <cell r="D509"/>
          <cell r="E509"/>
        </row>
        <row r="510">
          <cell r="A510"/>
          <cell r="B510"/>
          <cell r="C510"/>
          <cell r="D510"/>
          <cell r="E510"/>
        </row>
        <row r="511">
          <cell r="A511"/>
          <cell r="B511"/>
          <cell r="C511"/>
          <cell r="D511"/>
          <cell r="E511"/>
        </row>
        <row r="512">
          <cell r="A512"/>
          <cell r="B512"/>
          <cell r="C512"/>
          <cell r="D512"/>
          <cell r="E512"/>
        </row>
        <row r="513">
          <cell r="A513"/>
          <cell r="B513"/>
          <cell r="C513"/>
          <cell r="D513"/>
          <cell r="E513"/>
        </row>
        <row r="514">
          <cell r="A514"/>
          <cell r="B514"/>
          <cell r="C514"/>
          <cell r="D514"/>
          <cell r="E514"/>
        </row>
        <row r="515">
          <cell r="A515"/>
          <cell r="B515"/>
          <cell r="C515"/>
          <cell r="D515"/>
          <cell r="E515"/>
        </row>
        <row r="516">
          <cell r="A516"/>
          <cell r="B516"/>
          <cell r="C516"/>
          <cell r="D516"/>
          <cell r="E516"/>
        </row>
        <row r="517">
          <cell r="A517"/>
          <cell r="B517"/>
          <cell r="C517"/>
          <cell r="D517"/>
          <cell r="E517"/>
        </row>
        <row r="518">
          <cell r="A518"/>
          <cell r="B518"/>
          <cell r="C518"/>
          <cell r="D518"/>
          <cell r="E518"/>
        </row>
        <row r="519">
          <cell r="A519"/>
          <cell r="B519"/>
          <cell r="C519"/>
          <cell r="D519"/>
          <cell r="E519"/>
        </row>
        <row r="520">
          <cell r="A520"/>
          <cell r="B520"/>
          <cell r="C520"/>
          <cell r="D520"/>
          <cell r="E520"/>
        </row>
        <row r="521">
          <cell r="A521"/>
          <cell r="B521"/>
          <cell r="C521"/>
          <cell r="D521"/>
          <cell r="E521"/>
        </row>
        <row r="522">
          <cell r="A522"/>
          <cell r="B522"/>
          <cell r="C522"/>
          <cell r="D522"/>
          <cell r="E522"/>
        </row>
        <row r="523">
          <cell r="A523"/>
          <cell r="B523"/>
          <cell r="C523"/>
          <cell r="D523"/>
          <cell r="E523"/>
        </row>
        <row r="524">
          <cell r="A524"/>
          <cell r="B524"/>
          <cell r="C524"/>
          <cell r="D524"/>
          <cell r="E524"/>
        </row>
        <row r="525">
          <cell r="A525"/>
          <cell r="B525"/>
          <cell r="C525"/>
          <cell r="D525"/>
          <cell r="E525"/>
        </row>
        <row r="526">
          <cell r="A526"/>
          <cell r="B526"/>
          <cell r="C526"/>
          <cell r="D526"/>
          <cell r="E526"/>
        </row>
        <row r="527">
          <cell r="A527"/>
          <cell r="B527"/>
          <cell r="C527"/>
          <cell r="D527"/>
          <cell r="E527"/>
        </row>
        <row r="528">
          <cell r="A528"/>
          <cell r="B528"/>
          <cell r="C528"/>
          <cell r="D528"/>
          <cell r="E528"/>
        </row>
        <row r="529">
          <cell r="A529"/>
          <cell r="B529"/>
          <cell r="C529"/>
          <cell r="D529"/>
          <cell r="E529"/>
        </row>
        <row r="530">
          <cell r="A530"/>
          <cell r="B530"/>
          <cell r="C530"/>
          <cell r="D530"/>
          <cell r="E530"/>
        </row>
        <row r="531">
          <cell r="A531"/>
          <cell r="B531"/>
          <cell r="C531"/>
          <cell r="D531"/>
          <cell r="E531"/>
        </row>
        <row r="532">
          <cell r="A532"/>
          <cell r="B532"/>
          <cell r="C532"/>
          <cell r="D532"/>
          <cell r="E532"/>
        </row>
        <row r="533">
          <cell r="A533"/>
          <cell r="B533"/>
          <cell r="C533"/>
          <cell r="D533"/>
          <cell r="E533"/>
        </row>
        <row r="534">
          <cell r="A534"/>
          <cell r="B534"/>
          <cell r="C534"/>
          <cell r="D534"/>
          <cell r="E534"/>
        </row>
        <row r="535">
          <cell r="A535"/>
          <cell r="B535"/>
          <cell r="C535"/>
          <cell r="D535"/>
          <cell r="E535"/>
        </row>
        <row r="536">
          <cell r="A536"/>
          <cell r="B536"/>
          <cell r="C536"/>
          <cell r="D536"/>
          <cell r="E536"/>
        </row>
        <row r="537">
          <cell r="A537"/>
          <cell r="B537"/>
          <cell r="C537"/>
          <cell r="D537"/>
          <cell r="E537"/>
        </row>
        <row r="538">
          <cell r="A538"/>
          <cell r="B538"/>
          <cell r="C538"/>
          <cell r="D538"/>
          <cell r="E538"/>
        </row>
        <row r="539">
          <cell r="A539"/>
          <cell r="B539"/>
          <cell r="C539"/>
          <cell r="D539"/>
          <cell r="E539"/>
        </row>
        <row r="540">
          <cell r="A540"/>
          <cell r="B540"/>
          <cell r="C540"/>
          <cell r="D540"/>
          <cell r="E540"/>
        </row>
        <row r="541">
          <cell r="A541"/>
          <cell r="B541"/>
          <cell r="C541"/>
          <cell r="D541"/>
          <cell r="E541"/>
        </row>
        <row r="542">
          <cell r="A542"/>
          <cell r="B542"/>
          <cell r="C542"/>
          <cell r="D542"/>
          <cell r="E542"/>
        </row>
        <row r="543">
          <cell r="A543"/>
          <cell r="B543"/>
          <cell r="C543"/>
          <cell r="D543"/>
          <cell r="E543"/>
        </row>
        <row r="544">
          <cell r="A544"/>
          <cell r="B544"/>
          <cell r="C544"/>
          <cell r="D544"/>
          <cell r="E544"/>
        </row>
        <row r="545">
          <cell r="A545"/>
          <cell r="B545"/>
          <cell r="C545"/>
          <cell r="D545"/>
          <cell r="E545"/>
        </row>
        <row r="546">
          <cell r="A546"/>
          <cell r="B546"/>
          <cell r="C546"/>
          <cell r="D546"/>
          <cell r="E546"/>
        </row>
        <row r="547">
          <cell r="A547"/>
          <cell r="B547"/>
          <cell r="C547"/>
          <cell r="D547"/>
          <cell r="E547"/>
        </row>
        <row r="548">
          <cell r="A548"/>
          <cell r="B548"/>
          <cell r="C548"/>
          <cell r="D548"/>
          <cell r="E548"/>
        </row>
        <row r="549">
          <cell r="A549"/>
          <cell r="B549"/>
          <cell r="C549"/>
          <cell r="D549"/>
          <cell r="E549"/>
        </row>
        <row r="550">
          <cell r="A550"/>
          <cell r="B550"/>
          <cell r="C550"/>
          <cell r="D550"/>
          <cell r="E550"/>
        </row>
        <row r="551">
          <cell r="A551"/>
          <cell r="B551"/>
          <cell r="C551"/>
          <cell r="D551"/>
          <cell r="E551"/>
        </row>
        <row r="552">
          <cell r="A552"/>
          <cell r="B552"/>
          <cell r="C552"/>
          <cell r="D552"/>
          <cell r="E552"/>
        </row>
        <row r="553">
          <cell r="A553"/>
          <cell r="B553"/>
          <cell r="C553"/>
          <cell r="D553"/>
          <cell r="E553"/>
        </row>
        <row r="554">
          <cell r="A554"/>
          <cell r="B554"/>
          <cell r="C554"/>
          <cell r="D554"/>
          <cell r="E554"/>
        </row>
        <row r="555">
          <cell r="A555"/>
          <cell r="B555"/>
          <cell r="C555"/>
          <cell r="D555"/>
          <cell r="E555"/>
        </row>
        <row r="556">
          <cell r="A556"/>
          <cell r="B556"/>
          <cell r="C556"/>
          <cell r="D556"/>
          <cell r="E556"/>
        </row>
        <row r="557">
          <cell r="A557"/>
          <cell r="B557"/>
          <cell r="C557"/>
          <cell r="D557"/>
          <cell r="E557"/>
        </row>
        <row r="558">
          <cell r="A558"/>
          <cell r="B558"/>
          <cell r="C558"/>
          <cell r="D558"/>
          <cell r="E558"/>
        </row>
        <row r="559">
          <cell r="A559"/>
          <cell r="B559"/>
          <cell r="C559"/>
          <cell r="D559"/>
          <cell r="E559"/>
        </row>
        <row r="560">
          <cell r="A560"/>
          <cell r="B560"/>
          <cell r="C560"/>
          <cell r="D560"/>
          <cell r="E560"/>
        </row>
        <row r="561">
          <cell r="A561"/>
          <cell r="B561"/>
          <cell r="C561"/>
          <cell r="D561"/>
          <cell r="E561"/>
        </row>
        <row r="562">
          <cell r="A562"/>
          <cell r="B562"/>
          <cell r="C562"/>
          <cell r="D562"/>
          <cell r="E562"/>
        </row>
        <row r="563">
          <cell r="A563"/>
          <cell r="B563"/>
          <cell r="C563"/>
          <cell r="D563"/>
          <cell r="E563"/>
        </row>
        <row r="564">
          <cell r="A564"/>
          <cell r="B564"/>
          <cell r="C564"/>
          <cell r="D564"/>
          <cell r="E564"/>
        </row>
        <row r="565">
          <cell r="A565"/>
          <cell r="B565"/>
          <cell r="C565"/>
          <cell r="D565"/>
          <cell r="E565"/>
        </row>
        <row r="566">
          <cell r="A566"/>
          <cell r="B566"/>
          <cell r="C566"/>
          <cell r="D566"/>
          <cell r="E566"/>
        </row>
        <row r="567">
          <cell r="A567"/>
          <cell r="B567"/>
          <cell r="C567"/>
          <cell r="D567"/>
          <cell r="E567"/>
        </row>
        <row r="568">
          <cell r="A568"/>
          <cell r="B568"/>
          <cell r="C568"/>
          <cell r="D568"/>
          <cell r="E568"/>
        </row>
        <row r="569">
          <cell r="A569"/>
          <cell r="B569"/>
          <cell r="C569"/>
          <cell r="D569"/>
          <cell r="E569"/>
        </row>
        <row r="570">
          <cell r="A570"/>
          <cell r="B570"/>
          <cell r="C570"/>
          <cell r="D570"/>
          <cell r="E570"/>
        </row>
        <row r="571">
          <cell r="A571"/>
          <cell r="B571"/>
          <cell r="C571"/>
          <cell r="D571"/>
          <cell r="E571"/>
        </row>
        <row r="572">
          <cell r="A572"/>
          <cell r="B572"/>
          <cell r="C572"/>
          <cell r="D572"/>
          <cell r="E572"/>
        </row>
        <row r="573">
          <cell r="A573"/>
          <cell r="B573"/>
          <cell r="C573"/>
          <cell r="D573"/>
          <cell r="E573"/>
        </row>
        <row r="574">
          <cell r="A574"/>
          <cell r="B574"/>
          <cell r="C574"/>
          <cell r="D574"/>
          <cell r="E574"/>
        </row>
        <row r="575">
          <cell r="A575"/>
          <cell r="B575"/>
          <cell r="C575"/>
          <cell r="D575"/>
          <cell r="E575"/>
        </row>
        <row r="576">
          <cell r="A576"/>
          <cell r="B576"/>
          <cell r="C576"/>
          <cell r="D576"/>
          <cell r="E576"/>
        </row>
        <row r="577">
          <cell r="A577"/>
          <cell r="B577"/>
          <cell r="C577"/>
          <cell r="D577"/>
          <cell r="E577"/>
        </row>
        <row r="578">
          <cell r="A578"/>
          <cell r="B578"/>
          <cell r="C578"/>
          <cell r="D578"/>
          <cell r="E578"/>
        </row>
        <row r="579">
          <cell r="A579"/>
          <cell r="B579"/>
          <cell r="C579"/>
          <cell r="D579"/>
          <cell r="E579"/>
        </row>
        <row r="580">
          <cell r="A580"/>
          <cell r="B580"/>
          <cell r="C580"/>
          <cell r="D580"/>
          <cell r="E580"/>
        </row>
        <row r="581">
          <cell r="A581"/>
          <cell r="B581"/>
          <cell r="C581"/>
          <cell r="D581"/>
          <cell r="E581"/>
        </row>
        <row r="582">
          <cell r="A582"/>
          <cell r="B582"/>
          <cell r="C582"/>
          <cell r="D582"/>
          <cell r="E582"/>
        </row>
        <row r="583">
          <cell r="A583"/>
          <cell r="B583"/>
          <cell r="C583"/>
          <cell r="D583"/>
          <cell r="E583"/>
        </row>
        <row r="584">
          <cell r="A584"/>
          <cell r="B584"/>
          <cell r="C584"/>
          <cell r="D584"/>
          <cell r="E584"/>
        </row>
        <row r="585">
          <cell r="A585"/>
          <cell r="B585"/>
          <cell r="C585"/>
          <cell r="D585"/>
          <cell r="E585"/>
        </row>
        <row r="586">
          <cell r="A586"/>
          <cell r="B586"/>
          <cell r="C586"/>
          <cell r="D586"/>
          <cell r="E586"/>
        </row>
        <row r="587">
          <cell r="A587"/>
          <cell r="B587"/>
          <cell r="C587"/>
          <cell r="D587"/>
          <cell r="E587"/>
        </row>
        <row r="588">
          <cell r="A588"/>
          <cell r="B588"/>
          <cell r="C588"/>
          <cell r="D588"/>
          <cell r="E588"/>
        </row>
        <row r="589">
          <cell r="A589"/>
          <cell r="B589"/>
          <cell r="C589"/>
          <cell r="D589"/>
          <cell r="E589"/>
        </row>
        <row r="590">
          <cell r="A590"/>
          <cell r="B590"/>
          <cell r="C590"/>
          <cell r="D590"/>
          <cell r="E590"/>
        </row>
        <row r="591">
          <cell r="A591"/>
          <cell r="B591"/>
          <cell r="C591"/>
          <cell r="D591"/>
          <cell r="E591"/>
        </row>
        <row r="592">
          <cell r="A592"/>
          <cell r="B592"/>
          <cell r="C592"/>
          <cell r="D592"/>
          <cell r="E592"/>
        </row>
        <row r="593">
          <cell r="A593"/>
          <cell r="B593"/>
          <cell r="C593"/>
          <cell r="D593"/>
          <cell r="E593"/>
        </row>
        <row r="594">
          <cell r="A594"/>
          <cell r="B594"/>
          <cell r="C594"/>
          <cell r="D594"/>
          <cell r="E594"/>
        </row>
        <row r="595">
          <cell r="A595"/>
          <cell r="B595"/>
          <cell r="C595"/>
          <cell r="D595"/>
          <cell r="E595"/>
        </row>
        <row r="596">
          <cell r="A596"/>
          <cell r="B596"/>
          <cell r="C596"/>
          <cell r="D596"/>
          <cell r="E596"/>
        </row>
        <row r="597">
          <cell r="A597"/>
          <cell r="B597"/>
          <cell r="C597"/>
          <cell r="D597"/>
          <cell r="E597"/>
        </row>
        <row r="598">
          <cell r="A598"/>
          <cell r="B598"/>
          <cell r="C598"/>
          <cell r="D598"/>
          <cell r="E598"/>
        </row>
        <row r="599">
          <cell r="A599"/>
          <cell r="B599"/>
          <cell r="C599"/>
          <cell r="D599"/>
          <cell r="E599"/>
        </row>
        <row r="600">
          <cell r="A600"/>
          <cell r="B600"/>
          <cell r="C600"/>
          <cell r="D600"/>
          <cell r="E600"/>
        </row>
        <row r="601">
          <cell r="A601"/>
          <cell r="B601"/>
          <cell r="C601"/>
          <cell r="D601"/>
          <cell r="E601"/>
        </row>
        <row r="602">
          <cell r="A602"/>
          <cell r="B602"/>
          <cell r="C602"/>
          <cell r="D602"/>
          <cell r="E602"/>
        </row>
        <row r="603">
          <cell r="A603"/>
          <cell r="B603"/>
          <cell r="C603"/>
          <cell r="D603"/>
          <cell r="E603"/>
        </row>
        <row r="604">
          <cell r="A604"/>
          <cell r="B604"/>
          <cell r="C604"/>
          <cell r="D604"/>
          <cell r="E604"/>
        </row>
        <row r="605">
          <cell r="A605"/>
          <cell r="B605"/>
          <cell r="C605"/>
          <cell r="D605"/>
          <cell r="E605"/>
        </row>
        <row r="606">
          <cell r="A606"/>
          <cell r="B606"/>
          <cell r="C606"/>
          <cell r="D606"/>
          <cell r="E606"/>
        </row>
        <row r="607">
          <cell r="A607"/>
          <cell r="B607"/>
          <cell r="C607"/>
          <cell r="D607"/>
          <cell r="E607"/>
        </row>
        <row r="608">
          <cell r="A608"/>
          <cell r="B608"/>
          <cell r="C608"/>
          <cell r="D608"/>
          <cell r="E608"/>
        </row>
        <row r="609">
          <cell r="A609"/>
          <cell r="B609"/>
          <cell r="C609"/>
          <cell r="D609"/>
          <cell r="E609"/>
        </row>
        <row r="610">
          <cell r="A610"/>
          <cell r="B610"/>
          <cell r="C610"/>
          <cell r="D610"/>
          <cell r="E610"/>
        </row>
        <row r="611">
          <cell r="A611"/>
          <cell r="B611"/>
          <cell r="C611"/>
          <cell r="D611"/>
          <cell r="E611"/>
        </row>
        <row r="612">
          <cell r="A612"/>
          <cell r="B612"/>
          <cell r="C612"/>
          <cell r="D612"/>
          <cell r="E612"/>
        </row>
        <row r="613">
          <cell r="A613"/>
          <cell r="B613"/>
          <cell r="C613"/>
          <cell r="D613"/>
          <cell r="E613"/>
        </row>
        <row r="614">
          <cell r="A614"/>
          <cell r="B614"/>
          <cell r="C614"/>
          <cell r="D614"/>
          <cell r="E614"/>
        </row>
        <row r="615">
          <cell r="A615"/>
          <cell r="B615"/>
          <cell r="C615"/>
          <cell r="D615"/>
          <cell r="E615"/>
        </row>
        <row r="616">
          <cell r="A616"/>
          <cell r="B616"/>
          <cell r="C616"/>
          <cell r="D616"/>
          <cell r="E616"/>
        </row>
        <row r="617">
          <cell r="A617"/>
          <cell r="B617"/>
          <cell r="C617"/>
          <cell r="D617"/>
          <cell r="E617"/>
        </row>
        <row r="618">
          <cell r="A618"/>
          <cell r="B618"/>
          <cell r="C618"/>
          <cell r="D618"/>
          <cell r="E618"/>
        </row>
        <row r="619">
          <cell r="A619"/>
          <cell r="B619"/>
          <cell r="C619"/>
          <cell r="D619"/>
          <cell r="E619"/>
        </row>
        <row r="620">
          <cell r="A620"/>
          <cell r="B620"/>
          <cell r="C620"/>
          <cell r="D620"/>
          <cell r="E620"/>
        </row>
        <row r="621">
          <cell r="A621"/>
          <cell r="B621"/>
          <cell r="C621"/>
          <cell r="D621"/>
          <cell r="E621"/>
        </row>
        <row r="622">
          <cell r="A622"/>
          <cell r="B622"/>
          <cell r="C622"/>
          <cell r="D622"/>
          <cell r="E622"/>
        </row>
        <row r="623">
          <cell r="A623"/>
          <cell r="B623"/>
          <cell r="C623"/>
          <cell r="D623"/>
          <cell r="E623"/>
        </row>
        <row r="624">
          <cell r="A624"/>
          <cell r="B624"/>
          <cell r="C624"/>
          <cell r="D624"/>
          <cell r="E624"/>
        </row>
        <row r="625">
          <cell r="A625"/>
          <cell r="B625"/>
          <cell r="C625"/>
          <cell r="D625"/>
          <cell r="E625"/>
        </row>
        <row r="626">
          <cell r="A626"/>
          <cell r="B626"/>
          <cell r="C626"/>
          <cell r="D626"/>
          <cell r="E626"/>
        </row>
        <row r="627">
          <cell r="A627"/>
          <cell r="B627"/>
          <cell r="C627"/>
          <cell r="D627"/>
          <cell r="E627"/>
        </row>
        <row r="628">
          <cell r="A628"/>
          <cell r="B628"/>
          <cell r="C628"/>
          <cell r="D628"/>
          <cell r="E628"/>
        </row>
        <row r="629">
          <cell r="A629"/>
          <cell r="B629"/>
          <cell r="C629"/>
          <cell r="D629"/>
          <cell r="E629"/>
        </row>
        <row r="630">
          <cell r="A630"/>
          <cell r="B630"/>
          <cell r="C630"/>
          <cell r="D630"/>
          <cell r="E630"/>
        </row>
        <row r="631">
          <cell r="A631"/>
          <cell r="B631"/>
          <cell r="C631"/>
          <cell r="D631"/>
          <cell r="E631"/>
        </row>
        <row r="632">
          <cell r="A632"/>
          <cell r="B632"/>
          <cell r="C632"/>
          <cell r="D632"/>
          <cell r="E632"/>
        </row>
        <row r="633">
          <cell r="A633"/>
          <cell r="B633"/>
          <cell r="C633"/>
          <cell r="D633"/>
          <cell r="E633"/>
        </row>
        <row r="634">
          <cell r="A634"/>
          <cell r="B634"/>
          <cell r="C634"/>
          <cell r="D634"/>
          <cell r="E634"/>
        </row>
        <row r="635">
          <cell r="A635"/>
          <cell r="B635"/>
          <cell r="C635"/>
          <cell r="D635"/>
          <cell r="E635"/>
        </row>
        <row r="636">
          <cell r="A636"/>
          <cell r="B636"/>
          <cell r="C636"/>
          <cell r="D636"/>
          <cell r="E636"/>
        </row>
        <row r="637">
          <cell r="A637"/>
          <cell r="B637"/>
          <cell r="C637"/>
          <cell r="D637"/>
          <cell r="E637"/>
        </row>
        <row r="638">
          <cell r="A638"/>
          <cell r="B638"/>
          <cell r="C638"/>
          <cell r="D638"/>
          <cell r="E638"/>
        </row>
        <row r="639">
          <cell r="A639"/>
          <cell r="B639"/>
          <cell r="C639"/>
          <cell r="D639"/>
          <cell r="E639"/>
        </row>
        <row r="640">
          <cell r="A640"/>
          <cell r="B640"/>
          <cell r="C640"/>
          <cell r="D640"/>
          <cell r="E640"/>
        </row>
        <row r="641">
          <cell r="A641"/>
          <cell r="B641"/>
          <cell r="C641"/>
          <cell r="D641"/>
          <cell r="E641"/>
        </row>
        <row r="642">
          <cell r="A642"/>
          <cell r="B642"/>
          <cell r="C642"/>
          <cell r="D642"/>
          <cell r="E642"/>
        </row>
        <row r="643">
          <cell r="A643"/>
          <cell r="B643"/>
          <cell r="C643"/>
          <cell r="D643"/>
          <cell r="E643"/>
        </row>
        <row r="644">
          <cell r="A644"/>
          <cell r="B644"/>
          <cell r="C644"/>
          <cell r="D644"/>
          <cell r="E644"/>
        </row>
        <row r="645">
          <cell r="A645"/>
          <cell r="B645"/>
          <cell r="C645"/>
          <cell r="D645"/>
          <cell r="E645"/>
        </row>
        <row r="646">
          <cell r="A646"/>
          <cell r="B646"/>
          <cell r="C646"/>
          <cell r="D646"/>
          <cell r="E646"/>
        </row>
        <row r="647">
          <cell r="A647"/>
          <cell r="B647"/>
          <cell r="C647"/>
          <cell r="D647"/>
          <cell r="E647"/>
        </row>
        <row r="648">
          <cell r="A648"/>
          <cell r="B648"/>
          <cell r="C648"/>
          <cell r="D648"/>
          <cell r="E648"/>
        </row>
        <row r="649">
          <cell r="A649"/>
          <cell r="B649"/>
          <cell r="C649"/>
          <cell r="D649"/>
          <cell r="E649"/>
        </row>
        <row r="650">
          <cell r="A650"/>
          <cell r="B650"/>
          <cell r="C650"/>
          <cell r="D650"/>
          <cell r="E650"/>
        </row>
        <row r="651">
          <cell r="A651"/>
          <cell r="B651"/>
          <cell r="C651"/>
          <cell r="D651"/>
          <cell r="E651"/>
        </row>
        <row r="652">
          <cell r="A652"/>
          <cell r="B652"/>
          <cell r="C652"/>
          <cell r="D652"/>
          <cell r="E652"/>
        </row>
        <row r="653">
          <cell r="A653"/>
          <cell r="B653"/>
          <cell r="C653"/>
          <cell r="D653"/>
          <cell r="E653"/>
        </row>
        <row r="654">
          <cell r="A654"/>
          <cell r="B654"/>
          <cell r="C654"/>
          <cell r="D654"/>
          <cell r="E654"/>
        </row>
        <row r="655">
          <cell r="A655"/>
          <cell r="B655"/>
          <cell r="C655"/>
          <cell r="D655"/>
          <cell r="E655"/>
        </row>
        <row r="656">
          <cell r="A656"/>
          <cell r="B656"/>
          <cell r="C656"/>
          <cell r="D656"/>
          <cell r="E656"/>
        </row>
        <row r="657">
          <cell r="A657"/>
          <cell r="B657"/>
          <cell r="C657"/>
          <cell r="D657"/>
          <cell r="E657"/>
        </row>
        <row r="658">
          <cell r="A658"/>
          <cell r="B658"/>
          <cell r="C658"/>
          <cell r="D658"/>
          <cell r="E658"/>
        </row>
        <row r="659">
          <cell r="A659"/>
          <cell r="B659"/>
          <cell r="C659"/>
          <cell r="D659"/>
          <cell r="E659"/>
        </row>
        <row r="660">
          <cell r="A660"/>
          <cell r="B660"/>
          <cell r="C660"/>
          <cell r="D660"/>
          <cell r="E660"/>
        </row>
        <row r="661">
          <cell r="A661"/>
          <cell r="B661"/>
          <cell r="C661"/>
          <cell r="D661"/>
          <cell r="E661"/>
        </row>
        <row r="662">
          <cell r="A662"/>
          <cell r="B662"/>
          <cell r="C662"/>
          <cell r="D662"/>
          <cell r="E662"/>
        </row>
        <row r="663">
          <cell r="A663"/>
          <cell r="B663"/>
          <cell r="C663"/>
          <cell r="D663"/>
          <cell r="E663"/>
        </row>
        <row r="664">
          <cell r="A664"/>
          <cell r="B664"/>
          <cell r="C664"/>
          <cell r="D664"/>
          <cell r="E664"/>
        </row>
        <row r="665">
          <cell r="A665"/>
          <cell r="B665"/>
          <cell r="C665"/>
          <cell r="D665"/>
          <cell r="E665"/>
        </row>
        <row r="666">
          <cell r="A666"/>
          <cell r="B666"/>
          <cell r="C666"/>
          <cell r="D666"/>
          <cell r="E666"/>
        </row>
        <row r="667">
          <cell r="A667"/>
          <cell r="B667"/>
          <cell r="C667"/>
          <cell r="D667"/>
          <cell r="E667"/>
        </row>
        <row r="668">
          <cell r="A668"/>
          <cell r="B668"/>
          <cell r="C668"/>
          <cell r="D668"/>
          <cell r="E668"/>
        </row>
        <row r="669">
          <cell r="A669"/>
          <cell r="B669"/>
          <cell r="C669"/>
          <cell r="D669"/>
          <cell r="E669"/>
        </row>
        <row r="670">
          <cell r="A670"/>
          <cell r="B670"/>
          <cell r="C670"/>
          <cell r="D670"/>
          <cell r="E670"/>
        </row>
        <row r="671">
          <cell r="A671"/>
          <cell r="B671"/>
          <cell r="C671"/>
          <cell r="D671"/>
          <cell r="E671"/>
        </row>
        <row r="672">
          <cell r="A672"/>
          <cell r="B672"/>
          <cell r="C672"/>
          <cell r="D672"/>
          <cell r="E672"/>
        </row>
        <row r="673">
          <cell r="A673"/>
          <cell r="B673"/>
          <cell r="C673"/>
          <cell r="D673"/>
          <cell r="E673"/>
        </row>
        <row r="674">
          <cell r="A674"/>
          <cell r="B674"/>
          <cell r="C674"/>
          <cell r="D674"/>
          <cell r="E674"/>
        </row>
        <row r="675">
          <cell r="A675"/>
          <cell r="B675"/>
          <cell r="C675"/>
          <cell r="D675"/>
          <cell r="E675"/>
        </row>
        <row r="676">
          <cell r="A676"/>
          <cell r="B676"/>
          <cell r="C676"/>
          <cell r="D676"/>
          <cell r="E676"/>
        </row>
        <row r="677">
          <cell r="A677"/>
          <cell r="B677"/>
          <cell r="C677"/>
          <cell r="D677"/>
          <cell r="E677"/>
        </row>
        <row r="678">
          <cell r="A678"/>
          <cell r="B678"/>
          <cell r="C678"/>
          <cell r="D678"/>
          <cell r="E678"/>
        </row>
        <row r="679">
          <cell r="A679"/>
          <cell r="B679"/>
          <cell r="C679"/>
          <cell r="D679"/>
          <cell r="E679"/>
        </row>
        <row r="680">
          <cell r="A680"/>
          <cell r="B680"/>
          <cell r="C680"/>
          <cell r="D680"/>
          <cell r="E680"/>
        </row>
        <row r="681">
          <cell r="A681"/>
          <cell r="B681"/>
          <cell r="C681"/>
          <cell r="D681"/>
          <cell r="E681"/>
        </row>
        <row r="682">
          <cell r="A682"/>
          <cell r="B682"/>
          <cell r="C682"/>
          <cell r="D682"/>
          <cell r="E682"/>
        </row>
        <row r="683">
          <cell r="A683"/>
          <cell r="B683"/>
          <cell r="C683"/>
          <cell r="D683"/>
          <cell r="E683"/>
        </row>
        <row r="684">
          <cell r="A684"/>
          <cell r="B684"/>
          <cell r="C684"/>
          <cell r="D684"/>
          <cell r="E684"/>
        </row>
        <row r="685">
          <cell r="A685"/>
          <cell r="B685"/>
          <cell r="C685"/>
          <cell r="D685"/>
          <cell r="E685"/>
        </row>
        <row r="686">
          <cell r="A686"/>
          <cell r="B686"/>
          <cell r="C686"/>
          <cell r="D686"/>
          <cell r="E686"/>
        </row>
        <row r="687">
          <cell r="A687"/>
          <cell r="B687"/>
          <cell r="C687"/>
          <cell r="D687"/>
          <cell r="E687"/>
        </row>
        <row r="688">
          <cell r="A688"/>
          <cell r="B688"/>
          <cell r="C688"/>
          <cell r="D688"/>
          <cell r="E688"/>
        </row>
        <row r="689">
          <cell r="A689"/>
          <cell r="B689"/>
          <cell r="C689"/>
          <cell r="D689"/>
          <cell r="E689"/>
        </row>
        <row r="690">
          <cell r="A690"/>
          <cell r="B690"/>
          <cell r="C690"/>
          <cell r="D690"/>
          <cell r="E690"/>
        </row>
        <row r="691">
          <cell r="A691"/>
          <cell r="B691"/>
          <cell r="C691"/>
          <cell r="D691"/>
          <cell r="E691"/>
        </row>
        <row r="692">
          <cell r="A692"/>
          <cell r="B692"/>
          <cell r="C692"/>
          <cell r="D692"/>
          <cell r="E692"/>
        </row>
        <row r="693">
          <cell r="A693"/>
          <cell r="B693"/>
          <cell r="C693"/>
          <cell r="D693"/>
          <cell r="E693"/>
        </row>
        <row r="694">
          <cell r="A694"/>
          <cell r="B694"/>
          <cell r="C694"/>
          <cell r="D694"/>
          <cell r="E694"/>
        </row>
        <row r="695">
          <cell r="A695"/>
          <cell r="B695"/>
          <cell r="C695"/>
          <cell r="D695"/>
          <cell r="E695"/>
        </row>
        <row r="696">
          <cell r="A696"/>
          <cell r="B696"/>
          <cell r="C696"/>
          <cell r="D696"/>
          <cell r="E696"/>
        </row>
        <row r="697">
          <cell r="A697"/>
          <cell r="B697"/>
          <cell r="C697"/>
          <cell r="D697"/>
          <cell r="E697"/>
        </row>
        <row r="698">
          <cell r="A698"/>
          <cell r="B698"/>
          <cell r="C698"/>
          <cell r="D698"/>
          <cell r="E698"/>
        </row>
        <row r="699">
          <cell r="A699"/>
          <cell r="B699"/>
          <cell r="C699"/>
          <cell r="D699"/>
          <cell r="E699"/>
        </row>
        <row r="700">
          <cell r="A700"/>
          <cell r="B700"/>
          <cell r="C700"/>
          <cell r="D700"/>
          <cell r="E700"/>
        </row>
        <row r="701">
          <cell r="A701"/>
          <cell r="B701"/>
          <cell r="C701"/>
          <cell r="D701"/>
          <cell r="E701"/>
        </row>
        <row r="702">
          <cell r="A702"/>
          <cell r="B702"/>
          <cell r="C702"/>
          <cell r="D702"/>
          <cell r="E702"/>
        </row>
        <row r="703">
          <cell r="A703"/>
          <cell r="B703"/>
          <cell r="C703"/>
          <cell r="D703"/>
          <cell r="E703"/>
        </row>
        <row r="704">
          <cell r="A704"/>
          <cell r="B704"/>
          <cell r="C704"/>
          <cell r="D704"/>
          <cell r="E704"/>
        </row>
        <row r="705">
          <cell r="A705"/>
          <cell r="B705"/>
          <cell r="C705"/>
          <cell r="D705"/>
          <cell r="E705"/>
        </row>
        <row r="706">
          <cell r="A706"/>
          <cell r="B706"/>
          <cell r="C706"/>
          <cell r="D706"/>
          <cell r="E706"/>
        </row>
        <row r="707">
          <cell r="A707"/>
          <cell r="B707"/>
          <cell r="C707"/>
          <cell r="D707"/>
          <cell r="E707"/>
        </row>
        <row r="708">
          <cell r="A708"/>
          <cell r="B708"/>
          <cell r="C708"/>
          <cell r="D708"/>
          <cell r="E708"/>
        </row>
        <row r="709">
          <cell r="A709"/>
          <cell r="B709"/>
          <cell r="C709"/>
          <cell r="D709"/>
          <cell r="E709"/>
        </row>
        <row r="710">
          <cell r="A710"/>
          <cell r="B710"/>
          <cell r="C710"/>
          <cell r="D710"/>
          <cell r="E710"/>
        </row>
        <row r="711">
          <cell r="A711"/>
          <cell r="B711"/>
          <cell r="C711"/>
          <cell r="D711"/>
          <cell r="E711"/>
        </row>
        <row r="712">
          <cell r="A712"/>
          <cell r="B712"/>
          <cell r="C712"/>
          <cell r="D712"/>
          <cell r="E712"/>
        </row>
        <row r="713">
          <cell r="A713"/>
          <cell r="B713"/>
          <cell r="C713"/>
          <cell r="D713"/>
          <cell r="E713"/>
        </row>
        <row r="714">
          <cell r="A714"/>
          <cell r="B714"/>
          <cell r="C714"/>
          <cell r="D714"/>
          <cell r="E714"/>
        </row>
        <row r="715">
          <cell r="A715"/>
          <cell r="B715"/>
          <cell r="C715"/>
          <cell r="D715"/>
          <cell r="E715"/>
        </row>
        <row r="716">
          <cell r="A716"/>
          <cell r="B716"/>
          <cell r="C716"/>
          <cell r="D716"/>
          <cell r="E716"/>
        </row>
        <row r="717">
          <cell r="A717"/>
          <cell r="B717"/>
          <cell r="C717"/>
          <cell r="D717"/>
          <cell r="E717"/>
        </row>
        <row r="718">
          <cell r="A718"/>
          <cell r="B718"/>
          <cell r="C718"/>
          <cell r="D718"/>
          <cell r="E718"/>
        </row>
        <row r="719">
          <cell r="A719"/>
          <cell r="B719"/>
          <cell r="C719"/>
          <cell r="D719"/>
          <cell r="E719"/>
        </row>
        <row r="720">
          <cell r="A720"/>
          <cell r="B720"/>
          <cell r="C720"/>
          <cell r="D720"/>
          <cell r="E720"/>
        </row>
        <row r="721">
          <cell r="A721"/>
          <cell r="B721"/>
          <cell r="C721"/>
          <cell r="D721"/>
          <cell r="E721"/>
        </row>
        <row r="722">
          <cell r="A722"/>
          <cell r="B722"/>
          <cell r="C722"/>
          <cell r="D722"/>
          <cell r="E722"/>
        </row>
        <row r="723">
          <cell r="A723"/>
          <cell r="B723"/>
          <cell r="C723"/>
          <cell r="D723"/>
          <cell r="E723"/>
        </row>
        <row r="724">
          <cell r="A724"/>
          <cell r="B724"/>
          <cell r="C724"/>
          <cell r="D724"/>
          <cell r="E724"/>
        </row>
        <row r="725">
          <cell r="A725"/>
          <cell r="B725"/>
          <cell r="C725"/>
          <cell r="D725"/>
          <cell r="E725"/>
        </row>
        <row r="726">
          <cell r="A726"/>
          <cell r="B726"/>
          <cell r="C726"/>
          <cell r="D726"/>
          <cell r="E726"/>
        </row>
        <row r="727">
          <cell r="A727"/>
          <cell r="B727"/>
          <cell r="C727"/>
          <cell r="D727"/>
          <cell r="E727"/>
        </row>
        <row r="728">
          <cell r="A728"/>
          <cell r="B728"/>
          <cell r="C728"/>
          <cell r="D728"/>
          <cell r="E728"/>
        </row>
        <row r="729">
          <cell r="A729"/>
          <cell r="B729"/>
          <cell r="C729"/>
          <cell r="D729"/>
          <cell r="E729"/>
        </row>
        <row r="730">
          <cell r="A730"/>
          <cell r="B730"/>
          <cell r="C730"/>
          <cell r="D730"/>
          <cell r="E730"/>
        </row>
        <row r="731">
          <cell r="A731"/>
          <cell r="B731"/>
          <cell r="C731"/>
          <cell r="D731"/>
          <cell r="E731"/>
        </row>
        <row r="732">
          <cell r="A732"/>
          <cell r="B732"/>
          <cell r="C732"/>
          <cell r="D732"/>
          <cell r="E732"/>
        </row>
        <row r="733">
          <cell r="A733"/>
          <cell r="B733"/>
          <cell r="C733"/>
          <cell r="D733"/>
          <cell r="E733"/>
        </row>
        <row r="734">
          <cell r="A734"/>
          <cell r="B734"/>
          <cell r="C734"/>
          <cell r="D734"/>
          <cell r="E734"/>
        </row>
        <row r="735">
          <cell r="A735"/>
          <cell r="B735"/>
          <cell r="C735"/>
          <cell r="D735"/>
          <cell r="E735"/>
        </row>
        <row r="736">
          <cell r="A736"/>
          <cell r="B736"/>
          <cell r="C736"/>
          <cell r="D736"/>
          <cell r="E736"/>
        </row>
        <row r="737">
          <cell r="A737"/>
          <cell r="B737"/>
          <cell r="C737"/>
          <cell r="D737"/>
          <cell r="E737"/>
        </row>
        <row r="738">
          <cell r="A738"/>
          <cell r="B738"/>
          <cell r="C738"/>
          <cell r="D738"/>
          <cell r="E738"/>
        </row>
        <row r="739">
          <cell r="A739"/>
          <cell r="B739"/>
          <cell r="C739"/>
          <cell r="D739"/>
          <cell r="E739"/>
        </row>
        <row r="740">
          <cell r="A740"/>
          <cell r="B740"/>
          <cell r="C740"/>
          <cell r="D740"/>
          <cell r="E740"/>
        </row>
        <row r="741">
          <cell r="A741"/>
          <cell r="B741"/>
          <cell r="C741"/>
          <cell r="D741"/>
          <cell r="E741"/>
        </row>
        <row r="742">
          <cell r="A742"/>
          <cell r="B742"/>
          <cell r="C742"/>
          <cell r="D742"/>
          <cell r="E742"/>
        </row>
        <row r="743">
          <cell r="A743"/>
          <cell r="B743"/>
          <cell r="C743"/>
          <cell r="D743"/>
          <cell r="E743"/>
        </row>
        <row r="744">
          <cell r="A744"/>
          <cell r="B744"/>
          <cell r="C744"/>
          <cell r="D744"/>
          <cell r="E744"/>
        </row>
        <row r="745">
          <cell r="A745"/>
          <cell r="B745"/>
          <cell r="C745"/>
          <cell r="D745"/>
          <cell r="E745"/>
        </row>
        <row r="746">
          <cell r="A746"/>
          <cell r="B746"/>
          <cell r="C746"/>
          <cell r="D746"/>
          <cell r="E746"/>
        </row>
        <row r="747">
          <cell r="A747"/>
          <cell r="B747"/>
          <cell r="C747"/>
          <cell r="D747"/>
          <cell r="E747"/>
        </row>
        <row r="748">
          <cell r="A748"/>
          <cell r="B748"/>
          <cell r="C748"/>
          <cell r="D748"/>
          <cell r="E748"/>
        </row>
        <row r="749">
          <cell r="A749"/>
          <cell r="B749"/>
          <cell r="C749"/>
          <cell r="D749"/>
          <cell r="E749"/>
        </row>
        <row r="750">
          <cell r="A750"/>
          <cell r="B750"/>
          <cell r="C750"/>
          <cell r="D750"/>
          <cell r="E750"/>
        </row>
        <row r="751">
          <cell r="A751"/>
          <cell r="B751"/>
          <cell r="C751"/>
          <cell r="D751"/>
          <cell r="E751"/>
        </row>
        <row r="752">
          <cell r="A752"/>
          <cell r="B752"/>
          <cell r="C752"/>
          <cell r="D752"/>
          <cell r="E752"/>
        </row>
        <row r="753">
          <cell r="A753"/>
          <cell r="B753"/>
          <cell r="C753"/>
          <cell r="D753"/>
          <cell r="E753"/>
        </row>
        <row r="754">
          <cell r="A754"/>
          <cell r="B754"/>
          <cell r="C754"/>
          <cell r="D754"/>
          <cell r="E754"/>
        </row>
        <row r="755">
          <cell r="A755"/>
          <cell r="B755"/>
          <cell r="C755"/>
          <cell r="D755"/>
          <cell r="E755"/>
        </row>
        <row r="756">
          <cell r="A756"/>
          <cell r="B756"/>
          <cell r="C756"/>
          <cell r="D756"/>
          <cell r="E756"/>
        </row>
        <row r="757">
          <cell r="A757"/>
          <cell r="B757"/>
          <cell r="C757"/>
          <cell r="D757"/>
          <cell r="E757"/>
        </row>
        <row r="758">
          <cell r="A758"/>
          <cell r="B758"/>
          <cell r="C758"/>
          <cell r="D758"/>
          <cell r="E758"/>
        </row>
        <row r="759">
          <cell r="A759"/>
          <cell r="B759"/>
          <cell r="C759"/>
          <cell r="D759"/>
          <cell r="E759"/>
        </row>
        <row r="760">
          <cell r="A760"/>
          <cell r="B760"/>
          <cell r="C760"/>
          <cell r="D760"/>
          <cell r="E760"/>
        </row>
        <row r="761">
          <cell r="A761"/>
          <cell r="B761"/>
          <cell r="C761"/>
          <cell r="D761"/>
          <cell r="E761"/>
        </row>
        <row r="762">
          <cell r="A762"/>
          <cell r="B762"/>
          <cell r="C762"/>
          <cell r="D762"/>
          <cell r="E762"/>
        </row>
        <row r="763">
          <cell r="A763"/>
          <cell r="B763"/>
          <cell r="C763"/>
          <cell r="D763"/>
          <cell r="E763"/>
        </row>
        <row r="764">
          <cell r="A764"/>
          <cell r="B764"/>
          <cell r="C764"/>
          <cell r="D764"/>
          <cell r="E764"/>
        </row>
        <row r="765">
          <cell r="A765"/>
          <cell r="B765"/>
          <cell r="C765"/>
          <cell r="D765"/>
          <cell r="E765"/>
        </row>
        <row r="766">
          <cell r="A766"/>
          <cell r="B766"/>
          <cell r="C766"/>
          <cell r="D766"/>
          <cell r="E766"/>
        </row>
        <row r="767">
          <cell r="A767"/>
          <cell r="B767"/>
          <cell r="C767"/>
          <cell r="D767"/>
          <cell r="E767"/>
        </row>
        <row r="768">
          <cell r="A768"/>
          <cell r="B768"/>
          <cell r="C768"/>
          <cell r="D768"/>
          <cell r="E768"/>
        </row>
        <row r="769">
          <cell r="A769"/>
          <cell r="B769"/>
          <cell r="C769"/>
          <cell r="D769"/>
          <cell r="E769"/>
        </row>
        <row r="770">
          <cell r="A770"/>
          <cell r="B770"/>
          <cell r="C770"/>
          <cell r="D770"/>
          <cell r="E770"/>
        </row>
        <row r="771">
          <cell r="A771"/>
          <cell r="B771"/>
          <cell r="C771"/>
          <cell r="D771"/>
          <cell r="E771"/>
        </row>
        <row r="772">
          <cell r="A772"/>
          <cell r="B772"/>
          <cell r="C772"/>
          <cell r="D772"/>
          <cell r="E772"/>
        </row>
        <row r="773">
          <cell r="A773"/>
          <cell r="B773"/>
          <cell r="C773"/>
          <cell r="D773"/>
          <cell r="E773"/>
        </row>
        <row r="774">
          <cell r="A774"/>
          <cell r="B774"/>
          <cell r="C774"/>
          <cell r="D774"/>
          <cell r="E774"/>
        </row>
        <row r="775">
          <cell r="A775"/>
          <cell r="B775"/>
          <cell r="C775"/>
          <cell r="D775"/>
          <cell r="E775"/>
        </row>
        <row r="776">
          <cell r="A776"/>
          <cell r="B776"/>
          <cell r="C776"/>
          <cell r="D776"/>
          <cell r="E776"/>
        </row>
        <row r="777">
          <cell r="A777"/>
          <cell r="B777"/>
          <cell r="C777"/>
          <cell r="D777"/>
          <cell r="E777"/>
        </row>
        <row r="778">
          <cell r="A778"/>
          <cell r="B778"/>
          <cell r="C778"/>
          <cell r="D778"/>
          <cell r="E778"/>
        </row>
        <row r="779">
          <cell r="A779"/>
          <cell r="B779"/>
          <cell r="C779"/>
          <cell r="D779"/>
          <cell r="E779"/>
        </row>
        <row r="780">
          <cell r="A780"/>
          <cell r="B780"/>
          <cell r="C780"/>
          <cell r="D780"/>
          <cell r="E780"/>
        </row>
        <row r="781">
          <cell r="A781"/>
          <cell r="B781"/>
          <cell r="C781"/>
          <cell r="D781"/>
          <cell r="E781"/>
        </row>
        <row r="782">
          <cell r="A782"/>
          <cell r="B782"/>
          <cell r="C782"/>
          <cell r="D782"/>
          <cell r="E782"/>
        </row>
        <row r="783">
          <cell r="A783"/>
          <cell r="B783"/>
          <cell r="C783"/>
          <cell r="D783"/>
          <cell r="E783"/>
        </row>
        <row r="784">
          <cell r="A784"/>
          <cell r="B784"/>
          <cell r="C784"/>
          <cell r="D784"/>
          <cell r="E784"/>
        </row>
        <row r="785">
          <cell r="A785"/>
          <cell r="B785"/>
          <cell r="C785"/>
          <cell r="D785"/>
          <cell r="E785"/>
        </row>
        <row r="786">
          <cell r="A786"/>
          <cell r="B786"/>
          <cell r="C786"/>
          <cell r="D786"/>
          <cell r="E786"/>
        </row>
        <row r="787">
          <cell r="A787"/>
          <cell r="B787"/>
          <cell r="C787"/>
          <cell r="D787"/>
          <cell r="E787"/>
        </row>
        <row r="788">
          <cell r="A788"/>
          <cell r="B788"/>
          <cell r="C788"/>
          <cell r="D788"/>
          <cell r="E788"/>
        </row>
        <row r="789">
          <cell r="A789"/>
          <cell r="B789"/>
          <cell r="C789"/>
          <cell r="D789"/>
          <cell r="E789"/>
        </row>
        <row r="790">
          <cell r="A790"/>
          <cell r="B790"/>
          <cell r="C790"/>
          <cell r="D790"/>
          <cell r="E790"/>
        </row>
        <row r="791">
          <cell r="A791"/>
          <cell r="B791"/>
          <cell r="C791"/>
          <cell r="D791"/>
          <cell r="E791"/>
        </row>
        <row r="792">
          <cell r="A792"/>
          <cell r="B792"/>
          <cell r="C792"/>
          <cell r="D792"/>
          <cell r="E792"/>
        </row>
        <row r="793">
          <cell r="A793"/>
          <cell r="B793"/>
          <cell r="C793"/>
          <cell r="D793"/>
          <cell r="E793"/>
        </row>
        <row r="794">
          <cell r="A794"/>
          <cell r="B794"/>
          <cell r="C794"/>
          <cell r="D794"/>
          <cell r="E794"/>
        </row>
        <row r="795">
          <cell r="A795"/>
          <cell r="B795"/>
          <cell r="C795"/>
          <cell r="D795"/>
          <cell r="E795"/>
        </row>
        <row r="796">
          <cell r="A796"/>
          <cell r="B796"/>
          <cell r="C796"/>
          <cell r="D796"/>
          <cell r="E796"/>
        </row>
        <row r="797">
          <cell r="A797"/>
          <cell r="B797"/>
          <cell r="C797"/>
          <cell r="D797"/>
          <cell r="E797"/>
        </row>
        <row r="798">
          <cell r="A798"/>
          <cell r="B798"/>
          <cell r="C798"/>
          <cell r="D798"/>
          <cell r="E798"/>
        </row>
        <row r="799">
          <cell r="A799"/>
          <cell r="B799"/>
          <cell r="C799"/>
          <cell r="D799"/>
          <cell r="E799"/>
        </row>
        <row r="800">
          <cell r="A800"/>
          <cell r="B800"/>
          <cell r="C800"/>
          <cell r="D800"/>
          <cell r="E800"/>
        </row>
        <row r="801">
          <cell r="A801"/>
          <cell r="B801"/>
          <cell r="C801"/>
          <cell r="D801"/>
          <cell r="E801"/>
        </row>
        <row r="802">
          <cell r="A802"/>
          <cell r="B802"/>
          <cell r="C802"/>
          <cell r="D802"/>
          <cell r="E802"/>
        </row>
        <row r="803">
          <cell r="A803"/>
          <cell r="B803"/>
          <cell r="C803"/>
          <cell r="D803"/>
          <cell r="E803"/>
        </row>
        <row r="804">
          <cell r="A804"/>
          <cell r="B804"/>
          <cell r="C804"/>
          <cell r="D804"/>
          <cell r="E804"/>
        </row>
        <row r="805">
          <cell r="A805"/>
          <cell r="B805"/>
          <cell r="C805"/>
          <cell r="D805"/>
          <cell r="E805"/>
        </row>
        <row r="806">
          <cell r="A806"/>
          <cell r="B806"/>
          <cell r="C806"/>
          <cell r="D806"/>
          <cell r="E806"/>
        </row>
        <row r="807">
          <cell r="A807"/>
          <cell r="B807"/>
          <cell r="C807"/>
          <cell r="D807"/>
          <cell r="E807"/>
        </row>
        <row r="808">
          <cell r="A808"/>
          <cell r="B808"/>
          <cell r="C808"/>
          <cell r="D808"/>
          <cell r="E808"/>
        </row>
        <row r="809">
          <cell r="A809"/>
          <cell r="B809"/>
          <cell r="C809"/>
          <cell r="D809"/>
          <cell r="E809"/>
        </row>
        <row r="810">
          <cell r="A810"/>
          <cell r="B810"/>
          <cell r="C810"/>
          <cell r="D810"/>
          <cell r="E810"/>
        </row>
        <row r="811">
          <cell r="A811"/>
          <cell r="B811"/>
          <cell r="C811"/>
          <cell r="D811"/>
          <cell r="E811"/>
        </row>
        <row r="812">
          <cell r="A812"/>
          <cell r="B812"/>
          <cell r="C812"/>
          <cell r="D812"/>
          <cell r="E812"/>
        </row>
        <row r="813">
          <cell r="A813"/>
          <cell r="B813"/>
          <cell r="C813"/>
          <cell r="D813"/>
          <cell r="E813"/>
        </row>
        <row r="814">
          <cell r="A814"/>
          <cell r="B814"/>
          <cell r="C814"/>
          <cell r="D814"/>
          <cell r="E814"/>
        </row>
        <row r="815">
          <cell r="A815"/>
          <cell r="B815"/>
          <cell r="C815"/>
          <cell r="D815"/>
          <cell r="E815"/>
        </row>
        <row r="816">
          <cell r="A816"/>
          <cell r="B816"/>
          <cell r="C816"/>
          <cell r="D816"/>
          <cell r="E816"/>
        </row>
        <row r="817">
          <cell r="A817"/>
          <cell r="B817"/>
          <cell r="C817"/>
          <cell r="D817"/>
          <cell r="E817"/>
        </row>
        <row r="818">
          <cell r="A818"/>
          <cell r="B818"/>
          <cell r="C818"/>
          <cell r="D818"/>
          <cell r="E818"/>
        </row>
        <row r="819">
          <cell r="A819"/>
          <cell r="B819"/>
          <cell r="C819"/>
          <cell r="D819"/>
          <cell r="E819"/>
        </row>
        <row r="820">
          <cell r="A820"/>
          <cell r="B820"/>
          <cell r="C820"/>
          <cell r="D820"/>
          <cell r="E820"/>
        </row>
        <row r="821">
          <cell r="A821"/>
          <cell r="B821"/>
          <cell r="C821"/>
          <cell r="D821"/>
          <cell r="E821"/>
        </row>
        <row r="822">
          <cell r="A822"/>
          <cell r="B822"/>
          <cell r="C822"/>
          <cell r="D822"/>
          <cell r="E822"/>
        </row>
        <row r="823">
          <cell r="A823"/>
          <cell r="B823"/>
          <cell r="C823"/>
          <cell r="D823"/>
          <cell r="E823"/>
        </row>
        <row r="824">
          <cell r="A824"/>
          <cell r="B824"/>
          <cell r="C824"/>
          <cell r="D824"/>
          <cell r="E824"/>
        </row>
        <row r="825">
          <cell r="A825"/>
          <cell r="B825"/>
          <cell r="C825"/>
          <cell r="D825"/>
          <cell r="E825"/>
        </row>
        <row r="826">
          <cell r="A826"/>
          <cell r="B826"/>
          <cell r="C826"/>
          <cell r="D826"/>
          <cell r="E826"/>
        </row>
        <row r="827">
          <cell r="A827"/>
          <cell r="B827"/>
          <cell r="C827"/>
          <cell r="D827"/>
          <cell r="E827"/>
        </row>
        <row r="828">
          <cell r="A828"/>
          <cell r="B828"/>
          <cell r="C828"/>
          <cell r="D828"/>
          <cell r="E828"/>
        </row>
        <row r="829">
          <cell r="A829"/>
          <cell r="B829"/>
          <cell r="C829"/>
          <cell r="D829"/>
          <cell r="E829"/>
        </row>
        <row r="830">
          <cell r="A830"/>
          <cell r="B830"/>
          <cell r="C830"/>
          <cell r="D830"/>
          <cell r="E830"/>
        </row>
        <row r="831">
          <cell r="A831"/>
          <cell r="B831"/>
          <cell r="C831"/>
          <cell r="D831"/>
          <cell r="E831"/>
        </row>
        <row r="832">
          <cell r="A832"/>
          <cell r="B832"/>
          <cell r="C832"/>
          <cell r="D832"/>
          <cell r="E832"/>
        </row>
        <row r="833">
          <cell r="A833"/>
          <cell r="B833"/>
          <cell r="C833"/>
          <cell r="D833"/>
          <cell r="E833"/>
        </row>
        <row r="834">
          <cell r="A834"/>
          <cell r="B834"/>
          <cell r="C834"/>
          <cell r="D834"/>
          <cell r="E834"/>
        </row>
        <row r="835">
          <cell r="A835"/>
          <cell r="B835"/>
          <cell r="C835"/>
          <cell r="D835"/>
          <cell r="E835"/>
        </row>
        <row r="836">
          <cell r="A836"/>
          <cell r="B836"/>
          <cell r="C836"/>
          <cell r="D836"/>
          <cell r="E836"/>
        </row>
        <row r="837">
          <cell r="A837"/>
          <cell r="B837"/>
          <cell r="C837"/>
          <cell r="D837"/>
          <cell r="E837"/>
        </row>
        <row r="838">
          <cell r="A838"/>
          <cell r="B838"/>
          <cell r="C838"/>
          <cell r="D838"/>
          <cell r="E838"/>
        </row>
        <row r="839">
          <cell r="A839"/>
          <cell r="B839"/>
          <cell r="C839"/>
          <cell r="D839"/>
          <cell r="E839"/>
        </row>
        <row r="840">
          <cell r="A840"/>
          <cell r="B840"/>
          <cell r="C840"/>
          <cell r="D840"/>
          <cell r="E840"/>
        </row>
        <row r="841">
          <cell r="A841"/>
          <cell r="B841"/>
          <cell r="C841"/>
          <cell r="D841"/>
          <cell r="E841"/>
        </row>
        <row r="842">
          <cell r="A842"/>
          <cell r="B842"/>
          <cell r="C842"/>
          <cell r="D842"/>
          <cell r="E842"/>
        </row>
        <row r="843">
          <cell r="A843"/>
          <cell r="B843"/>
          <cell r="C843"/>
          <cell r="D843"/>
          <cell r="E843"/>
        </row>
        <row r="844">
          <cell r="A844"/>
          <cell r="B844"/>
          <cell r="C844"/>
          <cell r="D844"/>
          <cell r="E844"/>
        </row>
        <row r="845">
          <cell r="A845"/>
          <cell r="B845"/>
          <cell r="C845"/>
          <cell r="D845"/>
          <cell r="E845"/>
        </row>
        <row r="846">
          <cell r="A846"/>
          <cell r="B846"/>
          <cell r="C846"/>
          <cell r="D846"/>
          <cell r="E846"/>
        </row>
        <row r="847">
          <cell r="A847"/>
          <cell r="B847"/>
          <cell r="C847"/>
          <cell r="D847"/>
          <cell r="E847"/>
        </row>
        <row r="848">
          <cell r="A848"/>
          <cell r="B848"/>
          <cell r="C848"/>
          <cell r="D848"/>
          <cell r="E848"/>
        </row>
        <row r="849">
          <cell r="A849"/>
          <cell r="B849"/>
          <cell r="C849"/>
          <cell r="D849"/>
          <cell r="E849"/>
        </row>
        <row r="850">
          <cell r="A850"/>
          <cell r="B850"/>
          <cell r="C850"/>
          <cell r="D850"/>
          <cell r="E850"/>
        </row>
        <row r="851">
          <cell r="A851"/>
          <cell r="B851"/>
          <cell r="C851"/>
          <cell r="D851"/>
          <cell r="E851"/>
        </row>
        <row r="852">
          <cell r="A852"/>
          <cell r="B852"/>
          <cell r="C852"/>
          <cell r="D852"/>
          <cell r="E852"/>
        </row>
        <row r="853">
          <cell r="A853"/>
          <cell r="B853"/>
          <cell r="C853"/>
          <cell r="D853"/>
          <cell r="E853"/>
        </row>
        <row r="854">
          <cell r="A854"/>
          <cell r="B854"/>
          <cell r="C854"/>
          <cell r="D854"/>
          <cell r="E854"/>
        </row>
        <row r="855">
          <cell r="A855"/>
          <cell r="B855"/>
          <cell r="C855"/>
          <cell r="D855"/>
          <cell r="E855"/>
        </row>
        <row r="856">
          <cell r="A856"/>
          <cell r="B856"/>
          <cell r="C856"/>
          <cell r="D856"/>
          <cell r="E856"/>
        </row>
        <row r="857">
          <cell r="A857"/>
          <cell r="B857"/>
          <cell r="C857"/>
          <cell r="D857"/>
          <cell r="E857"/>
        </row>
        <row r="858">
          <cell r="A858"/>
          <cell r="B858"/>
          <cell r="C858"/>
          <cell r="D858"/>
          <cell r="E858"/>
        </row>
        <row r="859">
          <cell r="A859"/>
          <cell r="B859"/>
          <cell r="C859"/>
          <cell r="D859"/>
          <cell r="E859"/>
        </row>
        <row r="860">
          <cell r="A860"/>
          <cell r="B860"/>
          <cell r="C860"/>
          <cell r="D860"/>
          <cell r="E860"/>
        </row>
        <row r="861">
          <cell r="A861"/>
          <cell r="B861"/>
          <cell r="C861"/>
          <cell r="D861"/>
          <cell r="E861"/>
        </row>
        <row r="862">
          <cell r="A862"/>
          <cell r="B862"/>
          <cell r="C862"/>
          <cell r="D862"/>
          <cell r="E862"/>
        </row>
        <row r="863">
          <cell r="A863"/>
          <cell r="B863"/>
          <cell r="C863"/>
          <cell r="D863"/>
          <cell r="E863"/>
        </row>
        <row r="864">
          <cell r="A864"/>
          <cell r="B864"/>
          <cell r="C864"/>
          <cell r="D864"/>
          <cell r="E864"/>
        </row>
        <row r="865">
          <cell r="A865"/>
          <cell r="B865"/>
          <cell r="C865"/>
          <cell r="D865"/>
          <cell r="E865"/>
        </row>
        <row r="866">
          <cell r="A866"/>
          <cell r="B866"/>
          <cell r="C866"/>
          <cell r="D866"/>
          <cell r="E866"/>
        </row>
        <row r="867">
          <cell r="A867"/>
          <cell r="B867"/>
          <cell r="C867"/>
          <cell r="D867"/>
          <cell r="E867"/>
        </row>
        <row r="868">
          <cell r="A868"/>
          <cell r="B868"/>
          <cell r="C868"/>
          <cell r="D868"/>
          <cell r="E868"/>
        </row>
        <row r="869">
          <cell r="A869"/>
          <cell r="B869"/>
          <cell r="C869"/>
          <cell r="D869"/>
          <cell r="E869"/>
        </row>
        <row r="870">
          <cell r="A870"/>
          <cell r="B870"/>
          <cell r="C870"/>
          <cell r="D870"/>
          <cell r="E870"/>
        </row>
        <row r="871">
          <cell r="A871"/>
          <cell r="B871"/>
          <cell r="C871"/>
          <cell r="D871"/>
          <cell r="E871"/>
        </row>
        <row r="872">
          <cell r="A872"/>
          <cell r="B872"/>
          <cell r="C872"/>
          <cell r="D872"/>
          <cell r="E872"/>
        </row>
        <row r="873">
          <cell r="A873"/>
          <cell r="B873"/>
          <cell r="C873"/>
          <cell r="D873"/>
          <cell r="E873"/>
        </row>
        <row r="874">
          <cell r="A874"/>
          <cell r="B874"/>
          <cell r="C874"/>
          <cell r="D874"/>
          <cell r="E874"/>
        </row>
        <row r="875">
          <cell r="A875"/>
          <cell r="B875"/>
          <cell r="C875"/>
          <cell r="D875"/>
          <cell r="E875"/>
        </row>
        <row r="876">
          <cell r="A876"/>
          <cell r="B876"/>
          <cell r="C876"/>
          <cell r="D876"/>
          <cell r="E876"/>
        </row>
        <row r="877">
          <cell r="A877"/>
          <cell r="B877"/>
          <cell r="C877"/>
          <cell r="D877"/>
          <cell r="E877"/>
        </row>
        <row r="878">
          <cell r="A878"/>
          <cell r="B878"/>
          <cell r="C878"/>
          <cell r="D878"/>
          <cell r="E878"/>
        </row>
        <row r="879">
          <cell r="A879"/>
          <cell r="B879"/>
          <cell r="C879"/>
          <cell r="D879"/>
          <cell r="E879"/>
        </row>
        <row r="880">
          <cell r="A880"/>
          <cell r="B880"/>
          <cell r="C880"/>
          <cell r="D880"/>
          <cell r="E880"/>
        </row>
        <row r="881">
          <cell r="A881"/>
          <cell r="B881"/>
          <cell r="C881"/>
          <cell r="D881"/>
          <cell r="E881"/>
        </row>
        <row r="882">
          <cell r="A882"/>
          <cell r="B882"/>
          <cell r="C882"/>
          <cell r="D882"/>
          <cell r="E882"/>
        </row>
        <row r="883">
          <cell r="A883"/>
          <cell r="B883"/>
          <cell r="C883"/>
          <cell r="D883"/>
          <cell r="E883"/>
        </row>
        <row r="884">
          <cell r="A884"/>
          <cell r="B884"/>
          <cell r="C884"/>
          <cell r="D884"/>
          <cell r="E884"/>
        </row>
        <row r="885">
          <cell r="A885"/>
          <cell r="B885"/>
          <cell r="C885"/>
          <cell r="D885"/>
          <cell r="E885"/>
        </row>
        <row r="886">
          <cell r="A886"/>
          <cell r="B886"/>
          <cell r="C886"/>
          <cell r="D886"/>
          <cell r="E886"/>
        </row>
        <row r="887">
          <cell r="A887"/>
          <cell r="B887"/>
          <cell r="C887"/>
          <cell r="D887"/>
          <cell r="E887"/>
        </row>
        <row r="888">
          <cell r="A888"/>
          <cell r="B888"/>
          <cell r="C888"/>
          <cell r="D888"/>
          <cell r="E888"/>
        </row>
        <row r="889">
          <cell r="A889"/>
          <cell r="B889"/>
          <cell r="C889"/>
          <cell r="D889"/>
          <cell r="E889"/>
        </row>
        <row r="890">
          <cell r="A890"/>
          <cell r="B890"/>
          <cell r="C890"/>
          <cell r="D890"/>
          <cell r="E890"/>
        </row>
        <row r="891">
          <cell r="A891"/>
          <cell r="B891"/>
          <cell r="C891"/>
          <cell r="D891"/>
          <cell r="E891"/>
        </row>
        <row r="892">
          <cell r="A892"/>
          <cell r="B892"/>
          <cell r="C892"/>
          <cell r="D892"/>
          <cell r="E892"/>
        </row>
        <row r="893">
          <cell r="A893"/>
          <cell r="B893"/>
          <cell r="C893"/>
          <cell r="D893"/>
          <cell r="E893"/>
        </row>
        <row r="894">
          <cell r="A894"/>
          <cell r="B894"/>
          <cell r="C894"/>
          <cell r="D894"/>
          <cell r="E894"/>
        </row>
        <row r="895">
          <cell r="A895"/>
          <cell r="B895"/>
          <cell r="C895"/>
          <cell r="D895"/>
          <cell r="E895"/>
        </row>
        <row r="896">
          <cell r="A896"/>
          <cell r="B896"/>
          <cell r="C896"/>
          <cell r="D896"/>
          <cell r="E896"/>
        </row>
        <row r="897">
          <cell r="A897"/>
          <cell r="B897"/>
          <cell r="C897"/>
          <cell r="D897"/>
          <cell r="E897"/>
        </row>
        <row r="898">
          <cell r="A898"/>
          <cell r="B898"/>
          <cell r="C898"/>
          <cell r="D898"/>
          <cell r="E898"/>
        </row>
        <row r="899">
          <cell r="A899"/>
          <cell r="B899"/>
          <cell r="C899"/>
          <cell r="D899"/>
          <cell r="E899"/>
        </row>
        <row r="900">
          <cell r="A900"/>
          <cell r="B900"/>
          <cell r="C900"/>
          <cell r="D900"/>
          <cell r="E900"/>
        </row>
        <row r="901">
          <cell r="A901"/>
          <cell r="B901"/>
          <cell r="C901"/>
          <cell r="D901"/>
          <cell r="E901"/>
        </row>
        <row r="902">
          <cell r="A902"/>
          <cell r="B902"/>
          <cell r="C902"/>
          <cell r="D902"/>
          <cell r="E902"/>
        </row>
        <row r="903">
          <cell r="A903"/>
          <cell r="B903"/>
          <cell r="C903"/>
          <cell r="D903"/>
          <cell r="E903"/>
        </row>
        <row r="904">
          <cell r="A904"/>
          <cell r="B904"/>
          <cell r="C904"/>
          <cell r="D904"/>
          <cell r="E904"/>
        </row>
        <row r="905">
          <cell r="A905"/>
          <cell r="B905"/>
          <cell r="C905"/>
          <cell r="D905"/>
          <cell r="E905"/>
        </row>
        <row r="906">
          <cell r="A906"/>
          <cell r="B906"/>
          <cell r="C906"/>
          <cell r="D906"/>
          <cell r="E906"/>
        </row>
        <row r="907">
          <cell r="A907"/>
          <cell r="B907"/>
          <cell r="C907"/>
          <cell r="D907"/>
          <cell r="E907"/>
        </row>
        <row r="908">
          <cell r="A908"/>
          <cell r="B908"/>
          <cell r="C908"/>
          <cell r="D908"/>
          <cell r="E908"/>
        </row>
        <row r="909">
          <cell r="A909"/>
          <cell r="B909"/>
          <cell r="C909"/>
          <cell r="D909"/>
          <cell r="E909"/>
        </row>
        <row r="910">
          <cell r="A910"/>
          <cell r="B910"/>
          <cell r="C910"/>
          <cell r="D910"/>
          <cell r="E910"/>
        </row>
        <row r="911">
          <cell r="A911"/>
          <cell r="B911"/>
          <cell r="C911"/>
          <cell r="D911"/>
          <cell r="E911"/>
        </row>
        <row r="912">
          <cell r="A912"/>
          <cell r="B912"/>
          <cell r="C912"/>
          <cell r="D912"/>
          <cell r="E912"/>
        </row>
        <row r="913">
          <cell r="A913"/>
          <cell r="B913"/>
          <cell r="C913"/>
          <cell r="D913"/>
          <cell r="E913"/>
        </row>
        <row r="914">
          <cell r="A914"/>
          <cell r="B914"/>
          <cell r="C914"/>
          <cell r="D914"/>
          <cell r="E914"/>
        </row>
        <row r="915">
          <cell r="A915"/>
          <cell r="B915"/>
          <cell r="C915"/>
          <cell r="D915"/>
          <cell r="E915"/>
        </row>
        <row r="916">
          <cell r="A916"/>
          <cell r="B916"/>
          <cell r="C916"/>
          <cell r="D916"/>
          <cell r="E916"/>
        </row>
        <row r="917">
          <cell r="A917"/>
          <cell r="B917"/>
          <cell r="C917"/>
          <cell r="D917"/>
          <cell r="E917"/>
        </row>
        <row r="918">
          <cell r="A918"/>
          <cell r="B918"/>
          <cell r="C918"/>
          <cell r="D918"/>
          <cell r="E918"/>
        </row>
        <row r="919">
          <cell r="A919"/>
          <cell r="B919"/>
          <cell r="C919"/>
          <cell r="D919"/>
          <cell r="E919"/>
        </row>
        <row r="920">
          <cell r="A920"/>
          <cell r="B920"/>
          <cell r="C920"/>
          <cell r="D920"/>
          <cell r="E920"/>
        </row>
        <row r="921">
          <cell r="A921"/>
          <cell r="B921"/>
          <cell r="C921"/>
          <cell r="D921"/>
          <cell r="E921"/>
        </row>
        <row r="922">
          <cell r="A922"/>
          <cell r="B922"/>
          <cell r="C922"/>
          <cell r="D922"/>
          <cell r="E922"/>
        </row>
        <row r="923">
          <cell r="A923"/>
          <cell r="B923"/>
          <cell r="C923"/>
          <cell r="D923"/>
          <cell r="E923"/>
        </row>
        <row r="924">
          <cell r="A924"/>
          <cell r="B924"/>
          <cell r="C924"/>
          <cell r="D924"/>
          <cell r="E924"/>
        </row>
        <row r="925">
          <cell r="A925"/>
          <cell r="B925"/>
          <cell r="C925"/>
          <cell r="D925"/>
          <cell r="E925"/>
        </row>
        <row r="926">
          <cell r="A926"/>
          <cell r="B926"/>
          <cell r="C926"/>
          <cell r="D926"/>
          <cell r="E926"/>
        </row>
        <row r="927">
          <cell r="A927"/>
          <cell r="B927"/>
          <cell r="C927"/>
          <cell r="D927"/>
          <cell r="E927"/>
        </row>
        <row r="928">
          <cell r="A928"/>
          <cell r="B928"/>
          <cell r="C928"/>
          <cell r="D928"/>
          <cell r="E928"/>
        </row>
        <row r="929">
          <cell r="A929"/>
          <cell r="B929"/>
          <cell r="C929"/>
          <cell r="D929"/>
          <cell r="E929"/>
        </row>
        <row r="930">
          <cell r="A930"/>
          <cell r="B930"/>
          <cell r="C930"/>
          <cell r="D930"/>
          <cell r="E930"/>
        </row>
        <row r="931">
          <cell r="A931"/>
          <cell r="B931"/>
          <cell r="C931"/>
          <cell r="D931"/>
          <cell r="E931"/>
        </row>
        <row r="932">
          <cell r="A932"/>
          <cell r="B932"/>
          <cell r="C932"/>
          <cell r="D932"/>
          <cell r="E932"/>
        </row>
        <row r="933">
          <cell r="A933"/>
          <cell r="B933"/>
          <cell r="C933"/>
          <cell r="D933"/>
          <cell r="E933"/>
        </row>
        <row r="934">
          <cell r="A934"/>
          <cell r="B934"/>
          <cell r="C934"/>
          <cell r="D934"/>
          <cell r="E934"/>
        </row>
        <row r="935">
          <cell r="A935"/>
          <cell r="B935"/>
          <cell r="C935"/>
          <cell r="D935"/>
          <cell r="E935"/>
        </row>
        <row r="936">
          <cell r="A936"/>
          <cell r="B936"/>
          <cell r="C936"/>
          <cell r="D936"/>
          <cell r="E936"/>
        </row>
        <row r="937">
          <cell r="A937"/>
          <cell r="B937"/>
          <cell r="C937"/>
          <cell r="D937"/>
          <cell r="E937"/>
        </row>
        <row r="938">
          <cell r="A938"/>
          <cell r="B938"/>
          <cell r="C938"/>
          <cell r="D938"/>
          <cell r="E938"/>
        </row>
        <row r="939">
          <cell r="A939"/>
          <cell r="B939"/>
          <cell r="C939"/>
          <cell r="D939"/>
          <cell r="E939"/>
        </row>
        <row r="940">
          <cell r="A940"/>
          <cell r="B940"/>
          <cell r="C940"/>
          <cell r="D940"/>
          <cell r="E940"/>
        </row>
        <row r="941">
          <cell r="A941"/>
          <cell r="B941"/>
          <cell r="C941"/>
          <cell r="D941"/>
          <cell r="E941"/>
        </row>
        <row r="942">
          <cell r="A942"/>
          <cell r="B942"/>
          <cell r="C942"/>
          <cell r="D942"/>
          <cell r="E942"/>
        </row>
        <row r="943">
          <cell r="A943"/>
          <cell r="B943"/>
          <cell r="C943"/>
          <cell r="D943"/>
          <cell r="E943"/>
        </row>
        <row r="944">
          <cell r="A944"/>
          <cell r="B944"/>
          <cell r="C944"/>
          <cell r="D944"/>
          <cell r="E944"/>
        </row>
        <row r="945">
          <cell r="A945"/>
          <cell r="B945"/>
          <cell r="C945"/>
          <cell r="D945"/>
          <cell r="E945"/>
        </row>
        <row r="946">
          <cell r="A946"/>
          <cell r="B946"/>
          <cell r="C946"/>
          <cell r="D946"/>
          <cell r="E946"/>
        </row>
        <row r="947">
          <cell r="A947"/>
          <cell r="B947"/>
          <cell r="C947"/>
          <cell r="D947"/>
          <cell r="E947"/>
        </row>
        <row r="948">
          <cell r="A948"/>
          <cell r="B948"/>
          <cell r="C948"/>
          <cell r="D948"/>
          <cell r="E948"/>
        </row>
        <row r="949">
          <cell r="A949"/>
          <cell r="B949"/>
          <cell r="C949"/>
          <cell r="D949"/>
          <cell r="E949"/>
        </row>
        <row r="950">
          <cell r="A950"/>
          <cell r="B950"/>
          <cell r="C950"/>
          <cell r="D950"/>
          <cell r="E950"/>
        </row>
        <row r="951">
          <cell r="A951"/>
          <cell r="B951"/>
          <cell r="C951"/>
          <cell r="D951"/>
          <cell r="E951"/>
        </row>
        <row r="952">
          <cell r="A952"/>
          <cell r="B952"/>
          <cell r="C952"/>
          <cell r="D952"/>
          <cell r="E952"/>
        </row>
        <row r="953">
          <cell r="A953"/>
          <cell r="B953"/>
          <cell r="C953"/>
          <cell r="D953"/>
          <cell r="E953"/>
        </row>
        <row r="954">
          <cell r="A954"/>
          <cell r="B954"/>
          <cell r="C954"/>
          <cell r="D954"/>
          <cell r="E954"/>
        </row>
        <row r="955">
          <cell r="A955"/>
          <cell r="B955"/>
          <cell r="C955"/>
          <cell r="D955"/>
          <cell r="E955"/>
        </row>
        <row r="956">
          <cell r="A956"/>
          <cell r="B956"/>
          <cell r="C956"/>
          <cell r="D956"/>
          <cell r="E956"/>
        </row>
        <row r="957">
          <cell r="A957"/>
          <cell r="B957"/>
          <cell r="C957"/>
          <cell r="D957"/>
          <cell r="E957"/>
        </row>
        <row r="958">
          <cell r="A958"/>
          <cell r="B958"/>
          <cell r="C958"/>
          <cell r="D958"/>
          <cell r="E958"/>
        </row>
        <row r="959">
          <cell r="A959"/>
          <cell r="B959"/>
          <cell r="C959"/>
          <cell r="D959"/>
          <cell r="E959"/>
        </row>
        <row r="960">
          <cell r="A960"/>
          <cell r="B960"/>
          <cell r="C960"/>
          <cell r="D960"/>
          <cell r="E960"/>
        </row>
        <row r="961">
          <cell r="A961"/>
          <cell r="B961"/>
          <cell r="C961"/>
          <cell r="D961"/>
          <cell r="E961"/>
        </row>
        <row r="962">
          <cell r="A962"/>
          <cell r="B962"/>
          <cell r="C962"/>
          <cell r="D962"/>
          <cell r="E962"/>
        </row>
        <row r="963">
          <cell r="A963"/>
          <cell r="B963"/>
          <cell r="C963"/>
          <cell r="D963"/>
          <cell r="E963"/>
        </row>
        <row r="964">
          <cell r="A964"/>
          <cell r="B964"/>
          <cell r="C964"/>
          <cell r="D964"/>
          <cell r="E964"/>
        </row>
        <row r="965">
          <cell r="A965"/>
          <cell r="B965"/>
          <cell r="C965"/>
          <cell r="D965"/>
          <cell r="E965"/>
        </row>
        <row r="966">
          <cell r="A966"/>
          <cell r="B966"/>
          <cell r="C966"/>
          <cell r="D966"/>
          <cell r="E966"/>
        </row>
        <row r="967">
          <cell r="A967"/>
          <cell r="B967"/>
          <cell r="C967"/>
          <cell r="D967"/>
          <cell r="E967"/>
        </row>
        <row r="968">
          <cell r="A968"/>
          <cell r="B968"/>
          <cell r="C968"/>
          <cell r="D968"/>
          <cell r="E968"/>
        </row>
        <row r="969">
          <cell r="A969"/>
          <cell r="B969"/>
          <cell r="C969"/>
          <cell r="D969"/>
          <cell r="E969"/>
        </row>
        <row r="970">
          <cell r="A970"/>
          <cell r="B970"/>
          <cell r="C970"/>
          <cell r="D970"/>
          <cell r="E970"/>
        </row>
        <row r="971">
          <cell r="A971"/>
          <cell r="B971"/>
          <cell r="C971"/>
          <cell r="D971"/>
          <cell r="E971"/>
        </row>
        <row r="972">
          <cell r="A972"/>
          <cell r="B972"/>
          <cell r="C972"/>
          <cell r="D972"/>
          <cell r="E972"/>
        </row>
        <row r="973">
          <cell r="A973"/>
          <cell r="B973"/>
          <cell r="C973"/>
          <cell r="D973"/>
          <cell r="E973"/>
        </row>
        <row r="974">
          <cell r="A974"/>
          <cell r="B974"/>
          <cell r="C974"/>
          <cell r="D974"/>
          <cell r="E974"/>
        </row>
        <row r="975">
          <cell r="A975"/>
          <cell r="B975"/>
          <cell r="C975"/>
          <cell r="D975"/>
          <cell r="E975"/>
        </row>
        <row r="976">
          <cell r="A976"/>
          <cell r="B976"/>
          <cell r="C976"/>
          <cell r="D976"/>
          <cell r="E976"/>
        </row>
        <row r="977">
          <cell r="A977"/>
          <cell r="B977"/>
          <cell r="C977"/>
          <cell r="D977"/>
          <cell r="E977"/>
        </row>
        <row r="978">
          <cell r="A978"/>
          <cell r="B978"/>
          <cell r="C978"/>
          <cell r="D978"/>
          <cell r="E978"/>
        </row>
        <row r="979">
          <cell r="A979"/>
          <cell r="B979"/>
          <cell r="C979"/>
          <cell r="D979"/>
          <cell r="E979"/>
        </row>
        <row r="980">
          <cell r="A980"/>
          <cell r="B980"/>
          <cell r="C980"/>
          <cell r="D980"/>
          <cell r="E980"/>
        </row>
        <row r="981">
          <cell r="A981"/>
          <cell r="B981"/>
          <cell r="C981"/>
          <cell r="D981"/>
          <cell r="E981"/>
        </row>
        <row r="982">
          <cell r="A982"/>
          <cell r="B982"/>
          <cell r="C982"/>
          <cell r="D982"/>
          <cell r="E982"/>
        </row>
        <row r="983">
          <cell r="A983"/>
          <cell r="B983"/>
          <cell r="C983"/>
          <cell r="D983"/>
          <cell r="E983"/>
        </row>
        <row r="984">
          <cell r="A984"/>
          <cell r="B984"/>
          <cell r="C984"/>
          <cell r="D984"/>
          <cell r="E984"/>
        </row>
        <row r="985">
          <cell r="A985"/>
          <cell r="B985"/>
          <cell r="C985"/>
          <cell r="D985"/>
          <cell r="E985"/>
        </row>
        <row r="986">
          <cell r="A986"/>
          <cell r="B986"/>
          <cell r="C986"/>
          <cell r="D986"/>
          <cell r="E986"/>
        </row>
        <row r="987">
          <cell r="A987"/>
          <cell r="B987"/>
          <cell r="C987"/>
          <cell r="D987"/>
          <cell r="E987"/>
        </row>
        <row r="988">
          <cell r="A988"/>
          <cell r="B988"/>
          <cell r="C988"/>
          <cell r="D988"/>
          <cell r="E988"/>
        </row>
        <row r="989">
          <cell r="A989"/>
          <cell r="B989"/>
          <cell r="C989"/>
          <cell r="D989"/>
          <cell r="E989"/>
        </row>
        <row r="990">
          <cell r="A990"/>
          <cell r="B990"/>
          <cell r="C990"/>
          <cell r="D990"/>
          <cell r="E990"/>
        </row>
        <row r="991">
          <cell r="A991"/>
          <cell r="B991"/>
          <cell r="C991"/>
          <cell r="D991"/>
          <cell r="E991"/>
        </row>
        <row r="992">
          <cell r="A992"/>
          <cell r="B992"/>
          <cell r="C992"/>
          <cell r="D992"/>
          <cell r="E992"/>
        </row>
        <row r="993">
          <cell r="A993"/>
          <cell r="B993"/>
          <cell r="C993"/>
          <cell r="D993"/>
          <cell r="E993"/>
        </row>
        <row r="994">
          <cell r="A994"/>
          <cell r="B994"/>
          <cell r="C994"/>
          <cell r="D994"/>
          <cell r="E994"/>
        </row>
        <row r="995">
          <cell r="A995"/>
          <cell r="B995"/>
          <cell r="C995"/>
          <cell r="D995"/>
          <cell r="E995"/>
        </row>
        <row r="996">
          <cell r="A996"/>
          <cell r="B996"/>
          <cell r="C996"/>
          <cell r="D996"/>
          <cell r="E996"/>
        </row>
        <row r="997">
          <cell r="A997"/>
          <cell r="B997"/>
          <cell r="C997"/>
          <cell r="D997"/>
          <cell r="E997"/>
        </row>
        <row r="998">
          <cell r="A998"/>
          <cell r="B998"/>
          <cell r="C998"/>
          <cell r="D998"/>
          <cell r="E998"/>
        </row>
        <row r="999">
          <cell r="A999"/>
          <cell r="B999"/>
          <cell r="C999"/>
          <cell r="D999"/>
          <cell r="E999"/>
        </row>
        <row r="1000">
          <cell r="A1000"/>
          <cell r="B1000"/>
          <cell r="C1000"/>
          <cell r="D1000"/>
          <cell r="E1000"/>
        </row>
        <row r="1001">
          <cell r="A1001"/>
          <cell r="B1001"/>
          <cell r="C1001"/>
          <cell r="D1001"/>
          <cell r="E1001"/>
        </row>
        <row r="1002">
          <cell r="A1002"/>
          <cell r="B1002"/>
          <cell r="C1002"/>
          <cell r="D1002"/>
          <cell r="E1002"/>
        </row>
        <row r="1003">
          <cell r="A1003"/>
          <cell r="B1003"/>
          <cell r="C1003"/>
          <cell r="D1003"/>
          <cell r="E1003"/>
        </row>
        <row r="1004">
          <cell r="A1004"/>
          <cell r="B1004"/>
          <cell r="C1004"/>
          <cell r="D1004"/>
          <cell r="E1004"/>
        </row>
        <row r="1005">
          <cell r="A1005"/>
          <cell r="B1005"/>
          <cell r="C1005"/>
          <cell r="D1005"/>
          <cell r="E1005"/>
        </row>
        <row r="1006">
          <cell r="A1006"/>
          <cell r="B1006"/>
          <cell r="C1006"/>
          <cell r="D1006"/>
          <cell r="E1006"/>
        </row>
        <row r="1007">
          <cell r="A1007"/>
          <cell r="B1007"/>
          <cell r="C1007"/>
          <cell r="D1007"/>
          <cell r="E1007"/>
        </row>
        <row r="1008">
          <cell r="A1008"/>
          <cell r="B1008"/>
          <cell r="C1008"/>
          <cell r="D1008"/>
          <cell r="E1008"/>
        </row>
        <row r="1009">
          <cell r="A1009"/>
          <cell r="B1009"/>
          <cell r="C1009"/>
          <cell r="D1009"/>
          <cell r="E1009"/>
        </row>
        <row r="1010">
          <cell r="A1010"/>
          <cell r="B1010"/>
          <cell r="C1010"/>
          <cell r="D1010"/>
          <cell r="E1010"/>
        </row>
        <row r="1011">
          <cell r="A1011"/>
          <cell r="B1011"/>
          <cell r="C1011"/>
          <cell r="D1011"/>
          <cell r="E1011"/>
        </row>
        <row r="1012">
          <cell r="A1012"/>
          <cell r="B1012"/>
          <cell r="C1012"/>
          <cell r="D1012"/>
          <cell r="E1012"/>
        </row>
        <row r="1013">
          <cell r="A1013"/>
          <cell r="B1013"/>
          <cell r="C1013"/>
          <cell r="D1013"/>
          <cell r="E1013"/>
        </row>
        <row r="1014">
          <cell r="A1014"/>
          <cell r="B1014"/>
          <cell r="C1014"/>
          <cell r="D1014"/>
          <cell r="E1014"/>
        </row>
        <row r="1015">
          <cell r="A1015"/>
          <cell r="B1015"/>
          <cell r="C1015"/>
          <cell r="D1015"/>
          <cell r="E1015"/>
        </row>
        <row r="1016">
          <cell r="A1016"/>
          <cell r="B1016"/>
          <cell r="C1016"/>
          <cell r="D1016"/>
          <cell r="E1016"/>
        </row>
        <row r="1017">
          <cell r="A1017"/>
          <cell r="B1017"/>
          <cell r="C1017"/>
          <cell r="D1017"/>
          <cell r="E1017"/>
        </row>
        <row r="1018">
          <cell r="A1018"/>
          <cell r="B1018"/>
          <cell r="C1018"/>
          <cell r="D1018"/>
          <cell r="E1018"/>
        </row>
        <row r="1019">
          <cell r="A1019"/>
          <cell r="B1019"/>
          <cell r="C1019"/>
          <cell r="D1019"/>
          <cell r="E1019"/>
        </row>
        <row r="1020">
          <cell r="A1020"/>
          <cell r="B1020"/>
          <cell r="C1020"/>
          <cell r="D1020"/>
          <cell r="E1020"/>
        </row>
        <row r="1021">
          <cell r="A1021"/>
          <cell r="B1021"/>
          <cell r="C1021"/>
          <cell r="D1021"/>
          <cell r="E1021"/>
        </row>
        <row r="1022">
          <cell r="A1022"/>
          <cell r="B1022"/>
          <cell r="C1022"/>
          <cell r="D1022"/>
          <cell r="E1022"/>
        </row>
        <row r="1023">
          <cell r="A1023"/>
          <cell r="B1023"/>
          <cell r="C1023"/>
          <cell r="D1023"/>
          <cell r="E1023"/>
        </row>
        <row r="1024">
          <cell r="A1024"/>
          <cell r="B1024"/>
          <cell r="C1024"/>
          <cell r="D1024"/>
          <cell r="E1024"/>
        </row>
        <row r="1025">
          <cell r="A1025"/>
          <cell r="B1025"/>
          <cell r="C1025"/>
          <cell r="D1025"/>
          <cell r="E1025"/>
        </row>
        <row r="1026">
          <cell r="A1026"/>
          <cell r="B1026"/>
          <cell r="C1026"/>
          <cell r="D1026"/>
          <cell r="E1026"/>
        </row>
        <row r="1027">
          <cell r="A1027"/>
          <cell r="B1027"/>
          <cell r="C1027"/>
          <cell r="D1027"/>
          <cell r="E1027"/>
        </row>
        <row r="1028">
          <cell r="A1028"/>
          <cell r="B1028"/>
          <cell r="C1028"/>
          <cell r="D1028"/>
          <cell r="E1028"/>
        </row>
        <row r="1029">
          <cell r="A1029"/>
          <cell r="B1029"/>
          <cell r="C1029"/>
          <cell r="D1029"/>
          <cell r="E1029"/>
        </row>
        <row r="1030">
          <cell r="A1030"/>
          <cell r="B1030"/>
          <cell r="C1030"/>
          <cell r="D1030"/>
          <cell r="E1030"/>
        </row>
        <row r="1031">
          <cell r="A1031"/>
          <cell r="B1031"/>
          <cell r="C1031"/>
          <cell r="D1031"/>
          <cell r="E1031"/>
        </row>
        <row r="1032">
          <cell r="A1032"/>
          <cell r="B1032"/>
          <cell r="C1032"/>
          <cell r="D1032"/>
          <cell r="E1032"/>
        </row>
        <row r="1033">
          <cell r="A1033"/>
          <cell r="B1033"/>
          <cell r="C1033"/>
          <cell r="D1033"/>
          <cell r="E1033"/>
        </row>
        <row r="1034">
          <cell r="A1034"/>
          <cell r="B1034"/>
          <cell r="C1034"/>
          <cell r="D1034"/>
          <cell r="E1034"/>
        </row>
        <row r="1035">
          <cell r="A1035"/>
          <cell r="B1035"/>
          <cell r="C1035"/>
          <cell r="D1035"/>
          <cell r="E1035"/>
        </row>
        <row r="1036">
          <cell r="A1036"/>
          <cell r="B1036"/>
          <cell r="C1036"/>
          <cell r="D1036"/>
          <cell r="E1036"/>
        </row>
        <row r="1037">
          <cell r="A1037"/>
          <cell r="B1037"/>
          <cell r="C1037"/>
          <cell r="D1037"/>
          <cell r="E1037"/>
        </row>
        <row r="1038">
          <cell r="A1038"/>
          <cell r="B1038"/>
          <cell r="C1038"/>
          <cell r="D1038"/>
          <cell r="E1038"/>
        </row>
        <row r="1039">
          <cell r="A1039"/>
          <cell r="B1039"/>
          <cell r="C1039"/>
          <cell r="D1039"/>
          <cell r="E1039"/>
        </row>
        <row r="1040">
          <cell r="A1040"/>
          <cell r="B1040"/>
          <cell r="C1040"/>
          <cell r="D1040"/>
          <cell r="E1040"/>
        </row>
        <row r="1041">
          <cell r="A1041"/>
          <cell r="B1041"/>
          <cell r="C1041"/>
          <cell r="D1041"/>
          <cell r="E1041"/>
        </row>
        <row r="1042">
          <cell r="A1042"/>
          <cell r="B1042"/>
          <cell r="C1042"/>
          <cell r="D1042"/>
          <cell r="E1042"/>
        </row>
        <row r="1043">
          <cell r="A1043"/>
          <cell r="B1043"/>
          <cell r="C1043"/>
          <cell r="D1043"/>
          <cell r="E1043"/>
        </row>
        <row r="1044">
          <cell r="A1044"/>
          <cell r="B1044"/>
          <cell r="C1044"/>
          <cell r="D1044"/>
          <cell r="E1044"/>
        </row>
        <row r="1045">
          <cell r="A1045"/>
          <cell r="B1045"/>
          <cell r="C1045"/>
          <cell r="D1045"/>
          <cell r="E1045"/>
        </row>
        <row r="1046">
          <cell r="A1046"/>
          <cell r="B1046"/>
          <cell r="C1046"/>
          <cell r="D1046"/>
          <cell r="E1046"/>
        </row>
        <row r="1047">
          <cell r="A1047"/>
          <cell r="B1047"/>
          <cell r="C1047"/>
          <cell r="D1047"/>
          <cell r="E1047"/>
        </row>
        <row r="1048">
          <cell r="A1048"/>
          <cell r="B1048"/>
          <cell r="C1048"/>
          <cell r="D1048"/>
          <cell r="E1048"/>
        </row>
        <row r="1049">
          <cell r="A1049"/>
          <cell r="B1049"/>
          <cell r="C1049"/>
          <cell r="D1049"/>
          <cell r="E1049"/>
        </row>
        <row r="1050">
          <cell r="A1050"/>
          <cell r="B1050"/>
          <cell r="C1050"/>
          <cell r="D1050"/>
          <cell r="E1050"/>
        </row>
        <row r="1051">
          <cell r="A1051"/>
          <cell r="B1051"/>
          <cell r="C1051"/>
          <cell r="D1051"/>
          <cell r="E1051"/>
        </row>
        <row r="1052">
          <cell r="A1052"/>
          <cell r="B1052"/>
          <cell r="C1052"/>
          <cell r="D1052"/>
          <cell r="E1052"/>
        </row>
        <row r="1053">
          <cell r="A1053"/>
          <cell r="B1053"/>
          <cell r="C1053"/>
          <cell r="D1053"/>
          <cell r="E1053"/>
        </row>
        <row r="1054">
          <cell r="A1054"/>
          <cell r="B1054"/>
          <cell r="C1054"/>
          <cell r="D1054"/>
          <cell r="E1054"/>
        </row>
        <row r="1055">
          <cell r="A1055"/>
          <cell r="B1055"/>
          <cell r="C1055"/>
          <cell r="D1055"/>
          <cell r="E1055"/>
        </row>
        <row r="1056">
          <cell r="A1056"/>
          <cell r="B1056"/>
          <cell r="C1056"/>
          <cell r="D1056"/>
          <cell r="E1056"/>
        </row>
        <row r="1057">
          <cell r="A1057"/>
          <cell r="B1057"/>
          <cell r="C1057"/>
          <cell r="D1057"/>
          <cell r="E1057"/>
        </row>
        <row r="1058">
          <cell r="A1058"/>
          <cell r="B1058"/>
          <cell r="C1058"/>
          <cell r="D1058"/>
          <cell r="E1058"/>
        </row>
        <row r="1059">
          <cell r="A1059"/>
          <cell r="B1059"/>
          <cell r="C1059"/>
          <cell r="D1059"/>
          <cell r="E1059"/>
        </row>
        <row r="1060">
          <cell r="A1060"/>
          <cell r="B1060"/>
          <cell r="C1060"/>
          <cell r="D1060"/>
          <cell r="E1060"/>
        </row>
        <row r="1061">
          <cell r="A1061"/>
          <cell r="B1061"/>
          <cell r="C1061"/>
          <cell r="D1061"/>
          <cell r="E1061"/>
        </row>
        <row r="1062">
          <cell r="A1062"/>
          <cell r="B1062"/>
          <cell r="C1062"/>
          <cell r="D1062"/>
          <cell r="E1062"/>
        </row>
        <row r="1063">
          <cell r="A1063"/>
          <cell r="B1063"/>
          <cell r="C1063"/>
          <cell r="D1063"/>
          <cell r="E1063"/>
        </row>
        <row r="1064">
          <cell r="A1064"/>
          <cell r="B1064"/>
          <cell r="C1064"/>
          <cell r="D1064"/>
          <cell r="E1064"/>
        </row>
        <row r="1065">
          <cell r="A1065"/>
          <cell r="B1065"/>
          <cell r="C1065"/>
          <cell r="D1065"/>
          <cell r="E1065"/>
        </row>
        <row r="1066">
          <cell r="A1066"/>
          <cell r="B1066"/>
          <cell r="C1066"/>
          <cell r="D1066"/>
          <cell r="E1066"/>
        </row>
        <row r="1067">
          <cell r="A1067"/>
          <cell r="B1067"/>
          <cell r="C1067"/>
          <cell r="D1067"/>
          <cell r="E1067"/>
        </row>
        <row r="1068">
          <cell r="A1068"/>
          <cell r="B1068"/>
          <cell r="C1068"/>
          <cell r="D1068"/>
          <cell r="E1068"/>
        </row>
        <row r="1069">
          <cell r="A1069"/>
          <cell r="B1069"/>
          <cell r="C1069"/>
          <cell r="D1069"/>
          <cell r="E1069"/>
        </row>
        <row r="1070">
          <cell r="A1070"/>
          <cell r="B1070"/>
          <cell r="C1070"/>
          <cell r="D1070"/>
          <cell r="E1070"/>
        </row>
        <row r="1071">
          <cell r="A1071"/>
          <cell r="B1071"/>
          <cell r="C1071"/>
          <cell r="D1071"/>
          <cell r="E1071"/>
        </row>
        <row r="1072">
          <cell r="A1072"/>
          <cell r="B1072"/>
          <cell r="C1072"/>
          <cell r="D1072"/>
          <cell r="E1072"/>
        </row>
        <row r="1073">
          <cell r="A1073"/>
          <cell r="B1073"/>
          <cell r="C1073"/>
          <cell r="D1073"/>
          <cell r="E1073"/>
        </row>
        <row r="1074">
          <cell r="A1074"/>
          <cell r="B1074"/>
          <cell r="C1074"/>
          <cell r="D1074"/>
          <cell r="E1074"/>
        </row>
        <row r="1075">
          <cell r="A1075"/>
          <cell r="B1075"/>
          <cell r="C1075"/>
          <cell r="D1075"/>
          <cell r="E1075"/>
        </row>
        <row r="1076">
          <cell r="A1076"/>
          <cell r="B1076"/>
          <cell r="C1076"/>
          <cell r="D1076"/>
          <cell r="E1076"/>
        </row>
        <row r="1077">
          <cell r="A1077"/>
          <cell r="B1077"/>
          <cell r="C1077"/>
          <cell r="D1077"/>
          <cell r="E1077"/>
        </row>
        <row r="1078">
          <cell r="A1078"/>
          <cell r="B1078"/>
          <cell r="C1078"/>
          <cell r="D1078"/>
          <cell r="E1078"/>
        </row>
        <row r="1079">
          <cell r="A1079"/>
          <cell r="B1079"/>
          <cell r="C1079"/>
          <cell r="D1079"/>
          <cell r="E1079"/>
        </row>
        <row r="1080">
          <cell r="A1080"/>
          <cell r="B1080"/>
          <cell r="C1080"/>
          <cell r="D1080"/>
          <cell r="E1080"/>
        </row>
        <row r="1081">
          <cell r="A1081"/>
          <cell r="B1081"/>
          <cell r="C1081"/>
          <cell r="D1081"/>
          <cell r="E1081"/>
        </row>
        <row r="1082">
          <cell r="A1082"/>
          <cell r="B1082"/>
          <cell r="C1082"/>
          <cell r="D1082"/>
          <cell r="E1082"/>
        </row>
        <row r="1083">
          <cell r="A1083"/>
          <cell r="B1083"/>
          <cell r="C1083"/>
          <cell r="D1083"/>
          <cell r="E1083"/>
        </row>
        <row r="1084">
          <cell r="A1084"/>
          <cell r="B1084"/>
          <cell r="C1084"/>
          <cell r="D1084"/>
          <cell r="E1084"/>
        </row>
        <row r="1085">
          <cell r="A1085"/>
          <cell r="B1085"/>
          <cell r="C1085"/>
          <cell r="D1085"/>
          <cell r="E1085"/>
        </row>
        <row r="1086">
          <cell r="A1086"/>
          <cell r="B1086"/>
          <cell r="C1086"/>
          <cell r="D1086"/>
          <cell r="E1086"/>
        </row>
        <row r="1087">
          <cell r="A1087"/>
          <cell r="B1087"/>
          <cell r="C1087"/>
          <cell r="D1087"/>
          <cell r="E1087"/>
        </row>
        <row r="1088">
          <cell r="A1088"/>
          <cell r="B1088"/>
          <cell r="C1088"/>
          <cell r="D1088"/>
          <cell r="E1088"/>
        </row>
        <row r="1089">
          <cell r="A1089"/>
          <cell r="B1089"/>
          <cell r="C1089"/>
          <cell r="D1089"/>
          <cell r="E1089"/>
        </row>
        <row r="1090">
          <cell r="A1090"/>
          <cell r="B1090"/>
          <cell r="C1090"/>
          <cell r="D1090"/>
          <cell r="E1090"/>
        </row>
        <row r="1091">
          <cell r="A1091"/>
          <cell r="B1091"/>
          <cell r="C1091"/>
          <cell r="D1091"/>
          <cell r="E1091"/>
        </row>
        <row r="1092">
          <cell r="A1092"/>
          <cell r="B1092"/>
          <cell r="C1092"/>
          <cell r="D1092"/>
          <cell r="E1092"/>
        </row>
        <row r="1093">
          <cell r="A1093"/>
          <cell r="B1093"/>
          <cell r="C1093"/>
          <cell r="D1093"/>
          <cell r="E1093"/>
        </row>
        <row r="1094">
          <cell r="A1094"/>
          <cell r="B1094"/>
          <cell r="C1094"/>
          <cell r="D1094"/>
          <cell r="E1094"/>
        </row>
        <row r="1095">
          <cell r="A1095"/>
          <cell r="B1095"/>
          <cell r="C1095"/>
          <cell r="D1095"/>
          <cell r="E1095"/>
        </row>
        <row r="1096">
          <cell r="A1096"/>
          <cell r="B1096"/>
          <cell r="C1096"/>
          <cell r="D1096"/>
          <cell r="E1096"/>
        </row>
        <row r="1097">
          <cell r="A1097"/>
          <cell r="B1097"/>
          <cell r="C1097"/>
          <cell r="D1097"/>
          <cell r="E1097"/>
        </row>
        <row r="1098">
          <cell r="A1098"/>
          <cell r="B1098"/>
          <cell r="C1098"/>
          <cell r="D1098"/>
          <cell r="E1098"/>
        </row>
        <row r="1099">
          <cell r="A1099"/>
          <cell r="B1099"/>
          <cell r="C1099"/>
          <cell r="D1099"/>
          <cell r="E1099"/>
        </row>
        <row r="1100">
          <cell r="A1100"/>
          <cell r="B1100"/>
          <cell r="C1100"/>
          <cell r="D1100"/>
          <cell r="E1100"/>
        </row>
        <row r="1101">
          <cell r="A1101"/>
          <cell r="B1101"/>
          <cell r="C1101"/>
          <cell r="D1101"/>
          <cell r="E1101"/>
        </row>
        <row r="1102">
          <cell r="A1102"/>
          <cell r="B1102"/>
          <cell r="C1102"/>
          <cell r="D1102"/>
          <cell r="E1102"/>
        </row>
        <row r="1103">
          <cell r="A1103"/>
          <cell r="B1103"/>
          <cell r="C1103"/>
          <cell r="D1103"/>
          <cell r="E1103"/>
        </row>
        <row r="1104">
          <cell r="A1104"/>
          <cell r="B1104"/>
          <cell r="C1104"/>
          <cell r="D1104"/>
          <cell r="E1104"/>
        </row>
        <row r="1105">
          <cell r="A1105"/>
          <cell r="B1105"/>
          <cell r="C1105"/>
          <cell r="D1105"/>
          <cell r="E1105"/>
        </row>
        <row r="1106">
          <cell r="A1106"/>
          <cell r="B1106"/>
          <cell r="C1106"/>
          <cell r="D1106"/>
          <cell r="E1106"/>
        </row>
        <row r="1107">
          <cell r="A1107"/>
          <cell r="B1107"/>
          <cell r="C1107"/>
          <cell r="D1107"/>
          <cell r="E1107"/>
        </row>
        <row r="1108">
          <cell r="A1108"/>
          <cell r="B1108"/>
          <cell r="C1108"/>
          <cell r="D1108"/>
          <cell r="E1108"/>
        </row>
        <row r="1109">
          <cell r="A1109"/>
          <cell r="B1109"/>
          <cell r="C1109"/>
          <cell r="D1109"/>
          <cell r="E1109"/>
        </row>
        <row r="1110">
          <cell r="A1110"/>
          <cell r="B1110"/>
          <cell r="C1110"/>
          <cell r="D1110"/>
          <cell r="E1110"/>
        </row>
        <row r="1111">
          <cell r="A1111"/>
          <cell r="B1111"/>
          <cell r="C1111"/>
          <cell r="D1111"/>
          <cell r="E1111"/>
        </row>
        <row r="1112">
          <cell r="A1112"/>
          <cell r="B1112"/>
          <cell r="C1112"/>
          <cell r="D1112"/>
          <cell r="E1112"/>
        </row>
        <row r="1113">
          <cell r="A1113"/>
          <cell r="B1113"/>
          <cell r="C1113"/>
          <cell r="D1113"/>
          <cell r="E1113"/>
        </row>
        <row r="1114">
          <cell r="A1114"/>
          <cell r="B1114"/>
          <cell r="C1114"/>
          <cell r="D1114"/>
          <cell r="E1114"/>
        </row>
        <row r="1115">
          <cell r="A1115"/>
          <cell r="B1115"/>
          <cell r="C1115"/>
          <cell r="D1115"/>
          <cell r="E1115"/>
        </row>
        <row r="1116">
          <cell r="A1116"/>
          <cell r="B1116"/>
          <cell r="C1116"/>
          <cell r="D1116"/>
          <cell r="E1116"/>
        </row>
        <row r="1117">
          <cell r="A1117"/>
          <cell r="B1117"/>
          <cell r="C1117"/>
          <cell r="D1117"/>
          <cell r="E1117"/>
        </row>
        <row r="1118">
          <cell r="A1118"/>
          <cell r="B1118"/>
          <cell r="C1118"/>
          <cell r="D1118"/>
          <cell r="E1118"/>
        </row>
        <row r="1119">
          <cell r="A1119"/>
          <cell r="B1119"/>
          <cell r="C1119"/>
          <cell r="D1119"/>
          <cell r="E1119"/>
        </row>
        <row r="1120">
          <cell r="A1120"/>
          <cell r="B1120"/>
          <cell r="C1120"/>
          <cell r="D1120"/>
          <cell r="E1120"/>
        </row>
        <row r="1121">
          <cell r="A1121"/>
          <cell r="B1121"/>
          <cell r="C1121"/>
          <cell r="D1121"/>
          <cell r="E1121"/>
        </row>
        <row r="1122">
          <cell r="A1122"/>
          <cell r="B1122"/>
          <cell r="C1122"/>
          <cell r="D1122"/>
          <cell r="E1122"/>
        </row>
        <row r="1123">
          <cell r="A1123"/>
          <cell r="B1123"/>
          <cell r="C1123"/>
          <cell r="D1123"/>
          <cell r="E1123"/>
        </row>
        <row r="1124">
          <cell r="A1124"/>
          <cell r="B1124"/>
          <cell r="C1124"/>
          <cell r="D1124"/>
          <cell r="E1124"/>
        </row>
        <row r="1125">
          <cell r="A1125"/>
          <cell r="B1125"/>
          <cell r="C1125"/>
          <cell r="D1125"/>
          <cell r="E1125"/>
        </row>
        <row r="1126">
          <cell r="A1126"/>
          <cell r="B1126"/>
          <cell r="C1126"/>
          <cell r="D1126"/>
          <cell r="E1126"/>
        </row>
        <row r="1127">
          <cell r="A1127"/>
          <cell r="B1127"/>
          <cell r="C1127"/>
          <cell r="D1127"/>
          <cell r="E1127"/>
        </row>
        <row r="1128">
          <cell r="A1128"/>
          <cell r="B1128"/>
          <cell r="C1128"/>
          <cell r="D1128"/>
          <cell r="E1128"/>
        </row>
        <row r="1129">
          <cell r="A1129"/>
          <cell r="B1129"/>
          <cell r="C1129"/>
          <cell r="D1129"/>
          <cell r="E1129"/>
        </row>
        <row r="1130">
          <cell r="A1130"/>
          <cell r="B1130"/>
          <cell r="C1130"/>
          <cell r="D1130"/>
          <cell r="E1130"/>
        </row>
        <row r="1131">
          <cell r="A1131"/>
          <cell r="B1131"/>
          <cell r="C1131"/>
          <cell r="D1131"/>
          <cell r="E1131"/>
        </row>
        <row r="1132">
          <cell r="A1132"/>
          <cell r="B1132"/>
          <cell r="C1132"/>
          <cell r="D1132"/>
          <cell r="E1132"/>
        </row>
        <row r="1133">
          <cell r="A1133"/>
          <cell r="B1133"/>
          <cell r="C1133"/>
          <cell r="D1133"/>
          <cell r="E1133"/>
        </row>
        <row r="1134">
          <cell r="A1134"/>
          <cell r="B1134"/>
          <cell r="C1134"/>
          <cell r="D1134"/>
          <cell r="E1134"/>
        </row>
        <row r="1135">
          <cell r="A1135"/>
          <cell r="B1135"/>
          <cell r="C1135"/>
          <cell r="D1135"/>
          <cell r="E1135"/>
        </row>
        <row r="1136">
          <cell r="A1136"/>
          <cell r="B1136"/>
          <cell r="C1136"/>
          <cell r="D1136"/>
          <cell r="E1136"/>
        </row>
        <row r="1137">
          <cell r="A1137"/>
          <cell r="B1137"/>
          <cell r="C1137"/>
          <cell r="D1137"/>
          <cell r="E1137"/>
        </row>
        <row r="1138">
          <cell r="A1138"/>
          <cell r="B1138"/>
          <cell r="C1138"/>
          <cell r="D1138"/>
          <cell r="E1138"/>
        </row>
        <row r="1139">
          <cell r="A1139"/>
          <cell r="B1139"/>
          <cell r="C1139"/>
          <cell r="D1139"/>
          <cell r="E1139"/>
        </row>
        <row r="1140">
          <cell r="A1140"/>
          <cell r="B1140"/>
          <cell r="C1140"/>
          <cell r="D1140"/>
          <cell r="E1140"/>
        </row>
        <row r="1141">
          <cell r="A1141"/>
          <cell r="B1141"/>
          <cell r="C1141"/>
          <cell r="D1141"/>
          <cell r="E1141"/>
        </row>
        <row r="1142">
          <cell r="A1142"/>
          <cell r="B1142"/>
          <cell r="C1142"/>
          <cell r="D1142"/>
          <cell r="E1142"/>
        </row>
        <row r="1143">
          <cell r="A1143"/>
          <cell r="B1143"/>
          <cell r="C1143"/>
          <cell r="D1143"/>
          <cell r="E1143"/>
        </row>
        <row r="1144">
          <cell r="A1144"/>
          <cell r="B1144"/>
          <cell r="C1144"/>
          <cell r="D1144"/>
          <cell r="E1144"/>
        </row>
        <row r="1145">
          <cell r="A1145"/>
          <cell r="B1145"/>
          <cell r="C1145"/>
          <cell r="D1145"/>
          <cell r="E1145"/>
        </row>
        <row r="1146">
          <cell r="A1146"/>
          <cell r="B1146"/>
          <cell r="C1146"/>
          <cell r="D1146"/>
          <cell r="E1146"/>
        </row>
        <row r="1147">
          <cell r="A1147"/>
          <cell r="B1147"/>
          <cell r="C1147"/>
          <cell r="D1147"/>
          <cell r="E1147"/>
        </row>
        <row r="1148">
          <cell r="A1148"/>
          <cell r="B1148"/>
          <cell r="C1148"/>
          <cell r="D1148"/>
          <cell r="E1148"/>
        </row>
        <row r="1149">
          <cell r="A1149"/>
          <cell r="B1149"/>
          <cell r="C1149"/>
          <cell r="D1149"/>
          <cell r="E1149"/>
        </row>
        <row r="1150">
          <cell r="A1150"/>
          <cell r="B1150"/>
          <cell r="C1150"/>
          <cell r="D1150"/>
          <cell r="E1150"/>
        </row>
        <row r="1151">
          <cell r="A1151"/>
          <cell r="B1151"/>
          <cell r="C1151"/>
          <cell r="D1151"/>
          <cell r="E1151"/>
        </row>
        <row r="1152">
          <cell r="A1152"/>
          <cell r="B1152"/>
          <cell r="C1152"/>
          <cell r="D1152"/>
          <cell r="E1152"/>
        </row>
        <row r="1153">
          <cell r="A1153"/>
          <cell r="B1153"/>
          <cell r="C1153"/>
          <cell r="D1153"/>
          <cell r="E1153"/>
        </row>
        <row r="1154">
          <cell r="A1154"/>
          <cell r="B1154"/>
          <cell r="C1154"/>
          <cell r="D1154"/>
          <cell r="E1154"/>
        </row>
        <row r="1155">
          <cell r="A1155"/>
          <cell r="B1155"/>
          <cell r="C1155"/>
          <cell r="D1155"/>
          <cell r="E1155"/>
        </row>
        <row r="1156">
          <cell r="A1156"/>
          <cell r="B1156"/>
          <cell r="C1156"/>
          <cell r="D1156"/>
          <cell r="E1156"/>
        </row>
        <row r="1157">
          <cell r="A1157"/>
          <cell r="B1157"/>
          <cell r="C1157"/>
          <cell r="D1157"/>
          <cell r="E1157"/>
        </row>
        <row r="1158">
          <cell r="A1158"/>
          <cell r="B1158"/>
          <cell r="C1158"/>
          <cell r="D1158"/>
          <cell r="E1158"/>
        </row>
        <row r="1159">
          <cell r="A1159"/>
          <cell r="B1159"/>
          <cell r="C1159"/>
          <cell r="D1159"/>
          <cell r="E1159"/>
        </row>
        <row r="1160">
          <cell r="A1160"/>
          <cell r="B1160"/>
          <cell r="C1160"/>
          <cell r="D1160"/>
          <cell r="E1160"/>
        </row>
        <row r="1161">
          <cell r="A1161"/>
          <cell r="B1161"/>
          <cell r="C1161"/>
          <cell r="D1161"/>
          <cell r="E1161"/>
        </row>
        <row r="1162">
          <cell r="A1162"/>
          <cell r="B1162"/>
          <cell r="C1162"/>
          <cell r="D1162"/>
          <cell r="E1162"/>
        </row>
        <row r="1163">
          <cell r="A1163"/>
          <cell r="B1163"/>
          <cell r="C1163"/>
          <cell r="D1163"/>
          <cell r="E1163"/>
        </row>
        <row r="1164">
          <cell r="A1164"/>
          <cell r="B1164"/>
          <cell r="C1164"/>
          <cell r="D1164"/>
          <cell r="E1164"/>
        </row>
        <row r="1165">
          <cell r="A1165"/>
          <cell r="B1165"/>
          <cell r="C1165"/>
          <cell r="D1165"/>
          <cell r="E1165"/>
        </row>
        <row r="1166">
          <cell r="A1166"/>
          <cell r="B1166"/>
          <cell r="C1166"/>
          <cell r="D1166"/>
          <cell r="E1166"/>
        </row>
        <row r="1167">
          <cell r="A1167"/>
          <cell r="B1167"/>
          <cell r="C1167"/>
          <cell r="D1167"/>
          <cell r="E1167"/>
        </row>
        <row r="1168">
          <cell r="A1168"/>
          <cell r="B1168"/>
          <cell r="C1168"/>
          <cell r="D1168"/>
          <cell r="E1168"/>
        </row>
        <row r="1169">
          <cell r="A1169"/>
          <cell r="B1169"/>
          <cell r="C1169"/>
          <cell r="D1169"/>
          <cell r="E1169"/>
        </row>
        <row r="1170">
          <cell r="A1170"/>
          <cell r="B1170"/>
          <cell r="C1170"/>
          <cell r="D1170"/>
          <cell r="E1170"/>
        </row>
        <row r="1171">
          <cell r="A1171"/>
          <cell r="B1171"/>
          <cell r="C1171"/>
          <cell r="D1171"/>
          <cell r="E1171"/>
        </row>
        <row r="1172">
          <cell r="A1172"/>
          <cell r="B1172"/>
          <cell r="C1172"/>
          <cell r="D1172"/>
          <cell r="E1172"/>
        </row>
        <row r="1173">
          <cell r="A1173"/>
          <cell r="B1173"/>
          <cell r="C1173"/>
          <cell r="D1173"/>
          <cell r="E1173"/>
        </row>
        <row r="1174">
          <cell r="A1174"/>
          <cell r="B1174"/>
          <cell r="C1174"/>
          <cell r="D1174"/>
          <cell r="E1174"/>
        </row>
        <row r="1175">
          <cell r="A1175"/>
          <cell r="B1175"/>
          <cell r="C1175"/>
          <cell r="D1175"/>
          <cell r="E1175"/>
        </row>
        <row r="1176">
          <cell r="A1176"/>
          <cell r="B1176"/>
          <cell r="C1176"/>
          <cell r="D1176"/>
          <cell r="E1176"/>
        </row>
        <row r="1177">
          <cell r="A1177"/>
          <cell r="B1177"/>
          <cell r="C1177"/>
          <cell r="D1177"/>
          <cell r="E1177"/>
        </row>
        <row r="1178">
          <cell r="A1178"/>
          <cell r="B1178"/>
          <cell r="C1178"/>
          <cell r="D1178"/>
          <cell r="E1178"/>
        </row>
        <row r="1179">
          <cell r="A1179"/>
          <cell r="B1179"/>
          <cell r="C1179"/>
          <cell r="D1179"/>
          <cell r="E1179"/>
        </row>
        <row r="1180">
          <cell r="A1180"/>
          <cell r="B1180"/>
          <cell r="C1180"/>
          <cell r="D1180"/>
          <cell r="E1180"/>
        </row>
        <row r="1181">
          <cell r="A1181"/>
          <cell r="B1181"/>
          <cell r="C1181"/>
          <cell r="D1181"/>
          <cell r="E1181"/>
        </row>
        <row r="1182">
          <cell r="A1182"/>
          <cell r="B1182"/>
          <cell r="C1182"/>
          <cell r="D1182"/>
          <cell r="E1182"/>
        </row>
        <row r="1183">
          <cell r="A1183"/>
          <cell r="B1183"/>
          <cell r="C1183"/>
          <cell r="D1183"/>
          <cell r="E1183"/>
        </row>
        <row r="1184">
          <cell r="A1184"/>
          <cell r="B1184"/>
          <cell r="C1184"/>
          <cell r="D1184"/>
          <cell r="E1184"/>
        </row>
        <row r="1185">
          <cell r="A1185"/>
          <cell r="B1185"/>
          <cell r="C1185"/>
          <cell r="D1185"/>
          <cell r="E1185"/>
        </row>
        <row r="1186">
          <cell r="A1186"/>
          <cell r="B1186"/>
          <cell r="C1186"/>
          <cell r="D1186"/>
          <cell r="E1186"/>
        </row>
        <row r="1187">
          <cell r="A1187"/>
          <cell r="B1187"/>
          <cell r="C1187"/>
          <cell r="D1187"/>
          <cell r="E1187"/>
        </row>
        <row r="1188">
          <cell r="A1188"/>
          <cell r="B1188"/>
          <cell r="C1188"/>
          <cell r="D1188"/>
          <cell r="E1188"/>
        </row>
        <row r="1189">
          <cell r="A1189"/>
          <cell r="B1189"/>
          <cell r="C1189"/>
          <cell r="D1189"/>
          <cell r="E1189"/>
        </row>
        <row r="1190">
          <cell r="A1190"/>
          <cell r="B1190"/>
          <cell r="C1190"/>
          <cell r="D1190"/>
          <cell r="E1190"/>
        </row>
        <row r="1191">
          <cell r="A1191"/>
          <cell r="B1191"/>
          <cell r="C1191"/>
          <cell r="D1191"/>
          <cell r="E1191"/>
        </row>
        <row r="1192">
          <cell r="A1192"/>
          <cell r="B1192"/>
          <cell r="C1192"/>
          <cell r="D1192"/>
          <cell r="E1192"/>
        </row>
        <row r="1193">
          <cell r="A1193"/>
          <cell r="B1193"/>
          <cell r="C1193"/>
          <cell r="D1193"/>
          <cell r="E1193"/>
        </row>
        <row r="1194">
          <cell r="A1194"/>
          <cell r="B1194"/>
          <cell r="C1194"/>
          <cell r="D1194"/>
          <cell r="E1194"/>
        </row>
        <row r="1195">
          <cell r="A1195"/>
          <cell r="B1195"/>
          <cell r="C1195"/>
          <cell r="D1195"/>
          <cell r="E1195"/>
        </row>
        <row r="1196">
          <cell r="A1196"/>
          <cell r="B1196"/>
          <cell r="C1196"/>
          <cell r="D1196"/>
          <cell r="E1196"/>
        </row>
        <row r="1197">
          <cell r="A1197"/>
          <cell r="B1197"/>
          <cell r="C1197"/>
          <cell r="D1197"/>
          <cell r="E1197"/>
        </row>
        <row r="1198">
          <cell r="A1198"/>
          <cell r="B1198"/>
          <cell r="C1198"/>
          <cell r="D1198"/>
          <cell r="E1198"/>
        </row>
        <row r="1199">
          <cell r="A1199"/>
          <cell r="B1199"/>
          <cell r="C1199"/>
          <cell r="D1199"/>
          <cell r="E1199"/>
        </row>
        <row r="1200">
          <cell r="A1200"/>
          <cell r="B1200"/>
          <cell r="C1200"/>
          <cell r="D1200"/>
          <cell r="E1200"/>
        </row>
        <row r="1201">
          <cell r="A1201"/>
          <cell r="B1201"/>
          <cell r="C1201"/>
          <cell r="D1201"/>
          <cell r="E1201"/>
        </row>
        <row r="1202">
          <cell r="A1202"/>
          <cell r="B1202"/>
          <cell r="C1202"/>
          <cell r="D1202"/>
          <cell r="E1202"/>
        </row>
        <row r="1203">
          <cell r="A1203"/>
          <cell r="B1203"/>
          <cell r="C1203"/>
          <cell r="D1203"/>
          <cell r="E1203"/>
        </row>
        <row r="1204">
          <cell r="A1204"/>
          <cell r="B1204"/>
          <cell r="C1204"/>
          <cell r="D1204"/>
          <cell r="E1204"/>
        </row>
        <row r="1205">
          <cell r="A1205"/>
          <cell r="B1205"/>
          <cell r="C1205"/>
          <cell r="D1205"/>
          <cell r="E1205"/>
        </row>
        <row r="1206">
          <cell r="A1206"/>
          <cell r="B1206"/>
          <cell r="C1206"/>
          <cell r="D1206"/>
          <cell r="E1206"/>
        </row>
        <row r="1207">
          <cell r="A1207"/>
          <cell r="B1207"/>
          <cell r="C1207"/>
          <cell r="D1207"/>
          <cell r="E1207"/>
        </row>
        <row r="1208">
          <cell r="A1208"/>
          <cell r="B1208"/>
          <cell r="C1208"/>
          <cell r="D1208"/>
          <cell r="E1208"/>
        </row>
        <row r="1209">
          <cell r="A1209"/>
          <cell r="B1209"/>
          <cell r="C1209"/>
          <cell r="D1209"/>
          <cell r="E1209"/>
        </row>
        <row r="1210">
          <cell r="A1210"/>
          <cell r="B1210"/>
          <cell r="C1210"/>
          <cell r="D1210"/>
          <cell r="E1210"/>
        </row>
        <row r="1211">
          <cell r="A1211"/>
          <cell r="B1211"/>
          <cell r="C1211"/>
          <cell r="D1211"/>
          <cell r="E1211"/>
        </row>
        <row r="1212">
          <cell r="A1212"/>
          <cell r="B1212"/>
          <cell r="C1212"/>
          <cell r="D1212"/>
          <cell r="E1212"/>
        </row>
        <row r="1213">
          <cell r="A1213"/>
          <cell r="B1213"/>
          <cell r="C1213"/>
          <cell r="D1213"/>
          <cell r="E1213"/>
        </row>
        <row r="1214">
          <cell r="A1214"/>
          <cell r="B1214"/>
          <cell r="C1214"/>
          <cell r="D1214"/>
          <cell r="E1214"/>
        </row>
        <row r="1215">
          <cell r="A1215"/>
          <cell r="B1215"/>
          <cell r="C1215"/>
          <cell r="D1215"/>
          <cell r="E1215"/>
        </row>
        <row r="1216">
          <cell r="A1216"/>
          <cell r="B1216"/>
          <cell r="C1216"/>
          <cell r="D1216"/>
          <cell r="E1216"/>
        </row>
        <row r="1217">
          <cell r="A1217"/>
          <cell r="B1217"/>
          <cell r="C1217"/>
          <cell r="D1217"/>
          <cell r="E1217"/>
        </row>
        <row r="1218">
          <cell r="A1218"/>
          <cell r="B1218"/>
          <cell r="C1218"/>
          <cell r="D1218"/>
          <cell r="E1218"/>
        </row>
        <row r="1219">
          <cell r="A1219"/>
          <cell r="B1219"/>
          <cell r="C1219"/>
          <cell r="D1219"/>
          <cell r="E1219"/>
        </row>
        <row r="1220">
          <cell r="A1220"/>
          <cell r="B1220"/>
          <cell r="C1220"/>
          <cell r="D1220"/>
          <cell r="E1220"/>
        </row>
        <row r="1221">
          <cell r="A1221"/>
          <cell r="B1221"/>
          <cell r="C1221"/>
          <cell r="D1221"/>
          <cell r="E1221"/>
        </row>
        <row r="1222">
          <cell r="A1222"/>
          <cell r="B1222"/>
          <cell r="C1222"/>
          <cell r="D1222"/>
          <cell r="E1222"/>
        </row>
        <row r="1223">
          <cell r="A1223"/>
          <cell r="B1223"/>
          <cell r="C1223"/>
          <cell r="D1223"/>
          <cell r="E1223"/>
        </row>
        <row r="1224">
          <cell r="A1224"/>
          <cell r="B1224"/>
          <cell r="C1224"/>
          <cell r="D1224"/>
          <cell r="E1224"/>
        </row>
        <row r="1225">
          <cell r="A1225"/>
          <cell r="B1225"/>
          <cell r="C1225"/>
          <cell r="D1225"/>
          <cell r="E1225"/>
        </row>
        <row r="1226">
          <cell r="A1226"/>
          <cell r="B1226"/>
          <cell r="C1226"/>
          <cell r="D1226"/>
          <cell r="E1226"/>
        </row>
        <row r="1227">
          <cell r="A1227"/>
          <cell r="B1227"/>
          <cell r="C1227"/>
          <cell r="D1227"/>
          <cell r="E1227"/>
        </row>
        <row r="1228">
          <cell r="A1228"/>
          <cell r="B1228"/>
          <cell r="C1228"/>
          <cell r="D1228"/>
          <cell r="E1228"/>
        </row>
        <row r="1229">
          <cell r="A1229"/>
          <cell r="B1229"/>
          <cell r="C1229"/>
          <cell r="D1229"/>
          <cell r="E1229"/>
        </row>
        <row r="1230">
          <cell r="A1230"/>
          <cell r="B1230"/>
          <cell r="C1230"/>
          <cell r="D1230"/>
          <cell r="E1230"/>
        </row>
        <row r="1231">
          <cell r="A1231"/>
          <cell r="B1231"/>
          <cell r="C1231"/>
          <cell r="D1231"/>
          <cell r="E1231"/>
        </row>
        <row r="1232">
          <cell r="A1232"/>
          <cell r="B1232"/>
          <cell r="C1232"/>
          <cell r="D1232"/>
          <cell r="E1232"/>
        </row>
        <row r="1233">
          <cell r="A1233"/>
          <cell r="B1233"/>
          <cell r="C1233"/>
          <cell r="D1233"/>
          <cell r="E1233"/>
        </row>
        <row r="1234">
          <cell r="A1234"/>
          <cell r="B1234"/>
          <cell r="C1234"/>
          <cell r="D1234"/>
          <cell r="E1234"/>
        </row>
        <row r="1235">
          <cell r="A1235"/>
          <cell r="B1235"/>
          <cell r="C1235"/>
          <cell r="D1235"/>
          <cell r="E1235"/>
        </row>
        <row r="1236">
          <cell r="A1236"/>
          <cell r="B1236"/>
          <cell r="C1236"/>
          <cell r="D1236"/>
          <cell r="E1236"/>
        </row>
        <row r="1237">
          <cell r="A1237"/>
          <cell r="B1237"/>
          <cell r="C1237"/>
          <cell r="D1237"/>
          <cell r="E1237"/>
        </row>
        <row r="1238">
          <cell r="A1238"/>
          <cell r="B1238"/>
          <cell r="C1238"/>
          <cell r="D1238"/>
          <cell r="E1238"/>
        </row>
        <row r="1239">
          <cell r="A1239"/>
          <cell r="B1239"/>
          <cell r="C1239"/>
          <cell r="D1239"/>
          <cell r="E1239"/>
        </row>
        <row r="1240">
          <cell r="A1240"/>
          <cell r="B1240"/>
          <cell r="C1240"/>
          <cell r="D1240"/>
          <cell r="E1240"/>
        </row>
        <row r="1241">
          <cell r="A1241"/>
          <cell r="B1241"/>
          <cell r="C1241"/>
          <cell r="D1241"/>
          <cell r="E1241"/>
        </row>
        <row r="1242">
          <cell r="A1242"/>
          <cell r="B1242"/>
          <cell r="C1242"/>
          <cell r="D1242"/>
          <cell r="E1242"/>
        </row>
        <row r="1243">
          <cell r="A1243"/>
          <cell r="B1243"/>
          <cell r="C1243"/>
          <cell r="D1243"/>
          <cell r="E1243"/>
        </row>
        <row r="1244">
          <cell r="A1244"/>
          <cell r="B1244"/>
          <cell r="C1244"/>
          <cell r="D1244"/>
          <cell r="E1244"/>
        </row>
        <row r="1245">
          <cell r="A1245"/>
          <cell r="B1245"/>
          <cell r="C1245"/>
          <cell r="D1245"/>
          <cell r="E1245"/>
        </row>
        <row r="1246">
          <cell r="A1246"/>
          <cell r="B1246"/>
          <cell r="C1246"/>
          <cell r="D1246"/>
          <cell r="E1246"/>
        </row>
        <row r="1247">
          <cell r="A1247"/>
          <cell r="B1247"/>
          <cell r="C1247"/>
          <cell r="D1247"/>
          <cell r="E1247"/>
        </row>
        <row r="1248">
          <cell r="A1248"/>
          <cell r="B1248"/>
          <cell r="C1248"/>
          <cell r="D1248"/>
          <cell r="E1248"/>
        </row>
        <row r="1249">
          <cell r="A1249"/>
          <cell r="B1249"/>
          <cell r="C1249"/>
          <cell r="D1249"/>
          <cell r="E1249"/>
        </row>
        <row r="1250">
          <cell r="A1250"/>
          <cell r="B1250"/>
          <cell r="C1250"/>
          <cell r="D1250"/>
          <cell r="E1250"/>
        </row>
        <row r="1251">
          <cell r="A1251"/>
          <cell r="B1251"/>
          <cell r="C1251"/>
          <cell r="D1251"/>
          <cell r="E1251"/>
        </row>
        <row r="1252">
          <cell r="A1252"/>
          <cell r="B1252"/>
          <cell r="C1252"/>
          <cell r="D1252"/>
          <cell r="E1252"/>
        </row>
        <row r="1253">
          <cell r="A1253"/>
          <cell r="B1253"/>
          <cell r="C1253"/>
          <cell r="D1253"/>
          <cell r="E1253"/>
        </row>
        <row r="1254">
          <cell r="A1254"/>
          <cell r="B1254"/>
          <cell r="C1254"/>
          <cell r="D1254"/>
          <cell r="E1254"/>
        </row>
        <row r="1255">
          <cell r="A1255"/>
          <cell r="B1255"/>
          <cell r="C1255"/>
          <cell r="D1255"/>
          <cell r="E1255"/>
        </row>
        <row r="1256">
          <cell r="A1256"/>
          <cell r="B1256"/>
          <cell r="C1256"/>
          <cell r="D1256"/>
          <cell r="E1256"/>
        </row>
        <row r="1257">
          <cell r="A1257"/>
          <cell r="B1257"/>
          <cell r="C1257"/>
          <cell r="D1257"/>
          <cell r="E1257"/>
        </row>
        <row r="1258">
          <cell r="A1258"/>
          <cell r="B1258"/>
          <cell r="C1258"/>
          <cell r="D1258"/>
          <cell r="E1258"/>
        </row>
        <row r="1259">
          <cell r="A1259"/>
          <cell r="B1259"/>
          <cell r="C1259"/>
          <cell r="D1259"/>
          <cell r="E1259"/>
        </row>
        <row r="1260">
          <cell r="A1260"/>
          <cell r="B1260"/>
          <cell r="C1260"/>
          <cell r="D1260"/>
          <cell r="E1260"/>
        </row>
        <row r="1261">
          <cell r="A1261"/>
          <cell r="B1261"/>
          <cell r="C1261"/>
          <cell r="D1261"/>
          <cell r="E1261"/>
        </row>
        <row r="1262">
          <cell r="A1262"/>
          <cell r="B1262"/>
          <cell r="C1262"/>
          <cell r="D1262"/>
          <cell r="E1262"/>
        </row>
        <row r="1263">
          <cell r="A1263"/>
          <cell r="B1263"/>
          <cell r="C1263"/>
          <cell r="D1263"/>
          <cell r="E1263"/>
        </row>
        <row r="1264">
          <cell r="A1264"/>
          <cell r="B1264"/>
          <cell r="C1264"/>
          <cell r="D1264"/>
          <cell r="E1264"/>
        </row>
        <row r="1265">
          <cell r="A1265"/>
          <cell r="B1265"/>
          <cell r="C1265"/>
          <cell r="D1265"/>
          <cell r="E1265"/>
        </row>
        <row r="1266">
          <cell r="A1266"/>
          <cell r="B1266"/>
          <cell r="C1266"/>
          <cell r="D1266"/>
          <cell r="E1266"/>
        </row>
        <row r="1267">
          <cell r="A1267"/>
          <cell r="B1267"/>
          <cell r="C1267"/>
          <cell r="D1267"/>
          <cell r="E1267"/>
        </row>
        <row r="1268">
          <cell r="A1268"/>
          <cell r="B1268"/>
          <cell r="C1268"/>
          <cell r="D1268"/>
          <cell r="E1268"/>
        </row>
        <row r="1269">
          <cell r="A1269"/>
          <cell r="B1269"/>
          <cell r="C1269"/>
          <cell r="D1269"/>
          <cell r="E1269"/>
        </row>
        <row r="1270">
          <cell r="A1270"/>
          <cell r="B1270"/>
          <cell r="C1270"/>
          <cell r="D1270"/>
          <cell r="E1270"/>
        </row>
        <row r="1271">
          <cell r="A1271"/>
          <cell r="B1271"/>
          <cell r="C1271"/>
          <cell r="D1271"/>
          <cell r="E1271"/>
        </row>
        <row r="1272">
          <cell r="A1272"/>
          <cell r="B1272"/>
          <cell r="C1272"/>
          <cell r="D1272"/>
          <cell r="E1272"/>
        </row>
        <row r="1273">
          <cell r="A1273"/>
          <cell r="B1273"/>
          <cell r="C1273"/>
          <cell r="D1273"/>
          <cell r="E1273"/>
        </row>
        <row r="1274">
          <cell r="A1274"/>
          <cell r="B1274"/>
          <cell r="C1274"/>
          <cell r="D1274"/>
          <cell r="E1274"/>
        </row>
        <row r="1275">
          <cell r="A1275"/>
          <cell r="B1275"/>
          <cell r="C1275"/>
          <cell r="D1275"/>
          <cell r="E1275"/>
        </row>
        <row r="1276">
          <cell r="A1276"/>
          <cell r="B1276"/>
          <cell r="C1276"/>
          <cell r="D1276"/>
          <cell r="E1276"/>
        </row>
        <row r="1277">
          <cell r="A1277"/>
          <cell r="B1277"/>
          <cell r="C1277"/>
          <cell r="D1277"/>
          <cell r="E1277"/>
        </row>
        <row r="1278">
          <cell r="A1278"/>
          <cell r="B1278"/>
          <cell r="C1278"/>
          <cell r="D1278"/>
          <cell r="E1278"/>
        </row>
        <row r="1279">
          <cell r="A1279"/>
          <cell r="B1279"/>
          <cell r="C1279"/>
          <cell r="D1279"/>
          <cell r="E1279"/>
        </row>
        <row r="1280">
          <cell r="A1280"/>
          <cell r="B1280"/>
          <cell r="C1280"/>
          <cell r="D1280"/>
          <cell r="E1280"/>
        </row>
        <row r="1281">
          <cell r="A1281"/>
          <cell r="B1281"/>
          <cell r="C1281"/>
          <cell r="D1281"/>
          <cell r="E1281"/>
        </row>
        <row r="1282">
          <cell r="A1282"/>
          <cell r="B1282"/>
          <cell r="C1282"/>
          <cell r="D1282"/>
          <cell r="E1282"/>
        </row>
        <row r="1283">
          <cell r="A1283"/>
          <cell r="B1283"/>
          <cell r="C1283"/>
          <cell r="D1283"/>
          <cell r="E1283"/>
        </row>
        <row r="1284">
          <cell r="A1284"/>
          <cell r="B1284"/>
          <cell r="C1284"/>
          <cell r="D1284"/>
          <cell r="E1284"/>
        </row>
        <row r="1285">
          <cell r="A1285"/>
          <cell r="B1285"/>
          <cell r="C1285"/>
          <cell r="D1285"/>
          <cell r="E1285"/>
        </row>
        <row r="1286">
          <cell r="A1286"/>
          <cell r="B1286"/>
          <cell r="C1286"/>
          <cell r="D1286"/>
          <cell r="E1286"/>
        </row>
        <row r="1287">
          <cell r="A1287"/>
          <cell r="B1287"/>
          <cell r="C1287"/>
          <cell r="D1287"/>
          <cell r="E1287"/>
        </row>
        <row r="1288">
          <cell r="A1288"/>
          <cell r="B1288"/>
          <cell r="C1288"/>
          <cell r="D1288"/>
          <cell r="E1288"/>
        </row>
        <row r="1289">
          <cell r="A1289"/>
          <cell r="B1289"/>
          <cell r="C1289"/>
          <cell r="D1289"/>
          <cell r="E1289"/>
        </row>
        <row r="1290">
          <cell r="A1290"/>
          <cell r="B1290"/>
          <cell r="C1290"/>
          <cell r="D1290"/>
          <cell r="E1290"/>
        </row>
        <row r="1291">
          <cell r="A1291"/>
          <cell r="B1291"/>
          <cell r="C1291"/>
          <cell r="D1291"/>
          <cell r="E1291"/>
        </row>
        <row r="1292">
          <cell r="A1292"/>
          <cell r="B1292"/>
          <cell r="C1292"/>
          <cell r="D1292"/>
          <cell r="E1292"/>
        </row>
        <row r="1293">
          <cell r="A1293"/>
          <cell r="B1293"/>
          <cell r="C1293"/>
          <cell r="D1293"/>
          <cell r="E1293"/>
        </row>
        <row r="1294">
          <cell r="A1294"/>
          <cell r="B1294"/>
          <cell r="C1294"/>
          <cell r="D1294"/>
          <cell r="E1294"/>
        </row>
        <row r="1295">
          <cell r="A1295"/>
          <cell r="B1295"/>
          <cell r="C1295"/>
          <cell r="D1295"/>
          <cell r="E1295"/>
        </row>
        <row r="1296">
          <cell r="A1296"/>
          <cell r="B1296"/>
          <cell r="C1296"/>
          <cell r="D1296"/>
          <cell r="E1296"/>
        </row>
        <row r="1297">
          <cell r="A1297"/>
          <cell r="B1297"/>
          <cell r="C1297"/>
          <cell r="D1297"/>
          <cell r="E1297"/>
        </row>
        <row r="1298">
          <cell r="A1298"/>
          <cell r="B1298"/>
          <cell r="C1298"/>
          <cell r="D1298"/>
          <cell r="E1298"/>
        </row>
        <row r="1299">
          <cell r="A1299"/>
          <cell r="B1299"/>
          <cell r="C1299"/>
          <cell r="D1299"/>
          <cell r="E1299"/>
        </row>
        <row r="1300">
          <cell r="A1300"/>
          <cell r="B1300"/>
          <cell r="C1300"/>
          <cell r="D1300"/>
          <cell r="E1300"/>
        </row>
        <row r="1301">
          <cell r="A1301"/>
          <cell r="B1301"/>
          <cell r="C1301"/>
          <cell r="D1301"/>
          <cell r="E1301"/>
        </row>
        <row r="1302">
          <cell r="A1302"/>
          <cell r="B1302"/>
          <cell r="C1302"/>
          <cell r="D1302"/>
          <cell r="E1302"/>
        </row>
        <row r="1303">
          <cell r="A1303"/>
          <cell r="B1303"/>
          <cell r="C1303"/>
          <cell r="D1303"/>
          <cell r="E1303"/>
        </row>
        <row r="1304">
          <cell r="A1304"/>
          <cell r="B1304"/>
          <cell r="C1304"/>
          <cell r="D1304"/>
          <cell r="E1304"/>
        </row>
        <row r="1305">
          <cell r="A1305"/>
          <cell r="B1305"/>
          <cell r="C1305"/>
          <cell r="D1305"/>
          <cell r="E1305"/>
        </row>
        <row r="1306">
          <cell r="A1306"/>
          <cell r="B1306"/>
          <cell r="C1306"/>
          <cell r="D1306"/>
          <cell r="E1306"/>
        </row>
        <row r="1307">
          <cell r="A1307"/>
          <cell r="B1307"/>
          <cell r="C1307"/>
          <cell r="D1307"/>
          <cell r="E1307"/>
        </row>
        <row r="1308">
          <cell r="A1308"/>
          <cell r="B1308"/>
          <cell r="C1308"/>
          <cell r="D1308"/>
          <cell r="E1308"/>
        </row>
        <row r="1309">
          <cell r="A1309"/>
          <cell r="B1309"/>
          <cell r="C1309"/>
          <cell r="D1309"/>
          <cell r="E1309"/>
        </row>
        <row r="1310">
          <cell r="A1310"/>
          <cell r="B1310"/>
          <cell r="C1310"/>
          <cell r="D1310"/>
          <cell r="E1310"/>
        </row>
        <row r="1311">
          <cell r="A1311"/>
          <cell r="B1311"/>
          <cell r="C1311"/>
          <cell r="D1311"/>
          <cell r="E1311"/>
        </row>
        <row r="1312">
          <cell r="A1312"/>
          <cell r="B1312"/>
          <cell r="C1312"/>
          <cell r="D1312"/>
          <cell r="E1312"/>
        </row>
        <row r="1313">
          <cell r="A1313"/>
          <cell r="B1313"/>
          <cell r="C1313"/>
          <cell r="D1313"/>
          <cell r="E1313"/>
        </row>
        <row r="1314">
          <cell r="A1314"/>
          <cell r="B1314"/>
          <cell r="C1314"/>
          <cell r="D1314"/>
          <cell r="E1314"/>
        </row>
        <row r="1315">
          <cell r="A1315"/>
          <cell r="B1315"/>
          <cell r="C1315"/>
          <cell r="D1315"/>
          <cell r="E1315"/>
        </row>
        <row r="1316">
          <cell r="A1316"/>
          <cell r="B1316"/>
          <cell r="C1316"/>
          <cell r="D1316"/>
          <cell r="E1316"/>
        </row>
        <row r="1317">
          <cell r="A1317"/>
          <cell r="B1317"/>
          <cell r="C1317"/>
          <cell r="D1317"/>
          <cell r="E1317"/>
        </row>
        <row r="1318">
          <cell r="A1318"/>
          <cell r="B1318"/>
          <cell r="C1318"/>
          <cell r="D1318"/>
          <cell r="E1318"/>
        </row>
        <row r="1319">
          <cell r="A1319"/>
          <cell r="B1319"/>
          <cell r="C1319"/>
          <cell r="D1319"/>
          <cell r="E1319"/>
        </row>
        <row r="1320">
          <cell r="A1320"/>
          <cell r="B1320"/>
          <cell r="C1320"/>
          <cell r="D1320"/>
          <cell r="E1320"/>
        </row>
        <row r="1321">
          <cell r="A1321"/>
          <cell r="B1321"/>
          <cell r="C1321"/>
          <cell r="D1321"/>
          <cell r="E1321"/>
        </row>
        <row r="1322">
          <cell r="A1322"/>
          <cell r="B1322"/>
          <cell r="C1322"/>
          <cell r="D1322"/>
          <cell r="E1322"/>
        </row>
        <row r="1323">
          <cell r="A1323"/>
          <cell r="B1323"/>
          <cell r="C1323"/>
          <cell r="D1323"/>
          <cell r="E1323"/>
        </row>
        <row r="1324">
          <cell r="A1324"/>
          <cell r="B1324"/>
          <cell r="C1324"/>
          <cell r="D1324"/>
          <cell r="E1324"/>
        </row>
        <row r="1325">
          <cell r="A1325"/>
          <cell r="B1325"/>
          <cell r="C1325"/>
          <cell r="D1325"/>
          <cell r="E1325"/>
        </row>
        <row r="1326">
          <cell r="A1326"/>
          <cell r="B1326"/>
          <cell r="C1326"/>
          <cell r="D1326"/>
          <cell r="E1326"/>
        </row>
        <row r="1327">
          <cell r="A1327"/>
          <cell r="B1327"/>
          <cell r="C1327"/>
          <cell r="D1327"/>
          <cell r="E1327"/>
        </row>
        <row r="1328">
          <cell r="A1328"/>
          <cell r="B1328"/>
          <cell r="C1328"/>
          <cell r="D1328"/>
          <cell r="E1328"/>
        </row>
        <row r="1329">
          <cell r="A1329"/>
          <cell r="B1329"/>
          <cell r="C1329"/>
          <cell r="D1329"/>
          <cell r="E1329"/>
        </row>
        <row r="1330">
          <cell r="A1330"/>
          <cell r="B1330"/>
          <cell r="C1330"/>
          <cell r="D1330"/>
          <cell r="E1330"/>
        </row>
        <row r="1331">
          <cell r="A1331"/>
          <cell r="B1331"/>
          <cell r="C1331"/>
          <cell r="D1331"/>
          <cell r="E1331"/>
        </row>
        <row r="1332">
          <cell r="A1332"/>
          <cell r="B1332"/>
          <cell r="C1332"/>
          <cell r="D1332"/>
          <cell r="E1332"/>
        </row>
        <row r="1333">
          <cell r="A1333"/>
          <cell r="B1333"/>
          <cell r="C1333"/>
          <cell r="D1333"/>
          <cell r="E1333"/>
        </row>
        <row r="1334">
          <cell r="A1334"/>
          <cell r="B1334"/>
          <cell r="C1334"/>
          <cell r="D1334"/>
          <cell r="E1334"/>
        </row>
        <row r="1335">
          <cell r="A1335"/>
          <cell r="B1335"/>
          <cell r="C1335"/>
          <cell r="D1335"/>
          <cell r="E1335"/>
        </row>
        <row r="1336">
          <cell r="A1336"/>
          <cell r="B1336"/>
          <cell r="C1336"/>
          <cell r="D1336"/>
          <cell r="E1336"/>
        </row>
        <row r="1337">
          <cell r="A1337"/>
          <cell r="B1337"/>
          <cell r="C1337"/>
          <cell r="D1337"/>
          <cell r="E1337"/>
        </row>
        <row r="1338">
          <cell r="A1338"/>
          <cell r="B1338"/>
          <cell r="C1338"/>
          <cell r="D1338"/>
          <cell r="E1338"/>
        </row>
        <row r="1339">
          <cell r="A1339"/>
          <cell r="B1339"/>
          <cell r="C1339"/>
          <cell r="D1339"/>
          <cell r="E1339"/>
        </row>
        <row r="1340">
          <cell r="A1340"/>
          <cell r="B1340"/>
          <cell r="C1340"/>
          <cell r="D1340"/>
          <cell r="E1340"/>
        </row>
        <row r="1341">
          <cell r="A1341"/>
          <cell r="B1341"/>
          <cell r="C1341"/>
          <cell r="D1341"/>
          <cell r="E1341"/>
        </row>
        <row r="1342">
          <cell r="A1342"/>
          <cell r="B1342"/>
          <cell r="C1342"/>
          <cell r="D1342"/>
          <cell r="E1342"/>
        </row>
        <row r="1343">
          <cell r="A1343"/>
          <cell r="B1343"/>
          <cell r="C1343"/>
          <cell r="D1343"/>
          <cell r="E1343"/>
        </row>
        <row r="1344">
          <cell r="A1344"/>
          <cell r="B1344"/>
          <cell r="C1344"/>
          <cell r="D1344"/>
          <cell r="E1344"/>
        </row>
        <row r="1345">
          <cell r="A1345"/>
          <cell r="B1345"/>
          <cell r="C1345"/>
          <cell r="D1345"/>
          <cell r="E1345"/>
        </row>
        <row r="1346">
          <cell r="A1346"/>
          <cell r="B1346"/>
          <cell r="C1346"/>
          <cell r="D1346"/>
          <cell r="E1346"/>
        </row>
        <row r="1347">
          <cell r="A1347"/>
          <cell r="B1347"/>
          <cell r="C1347"/>
          <cell r="D1347"/>
          <cell r="E1347"/>
        </row>
        <row r="1348">
          <cell r="A1348"/>
          <cell r="B1348"/>
          <cell r="C1348"/>
          <cell r="D1348"/>
          <cell r="E1348"/>
        </row>
        <row r="1349">
          <cell r="A1349"/>
          <cell r="B1349"/>
          <cell r="C1349"/>
          <cell r="D1349"/>
          <cell r="E1349"/>
        </row>
        <row r="1350">
          <cell r="A1350"/>
          <cell r="B1350"/>
          <cell r="C1350"/>
          <cell r="D1350"/>
          <cell r="E1350"/>
        </row>
        <row r="1351">
          <cell r="A1351"/>
          <cell r="B1351"/>
          <cell r="C1351"/>
          <cell r="D1351"/>
          <cell r="E1351"/>
        </row>
        <row r="1352">
          <cell r="A1352"/>
          <cell r="B1352"/>
          <cell r="C1352"/>
          <cell r="D1352"/>
          <cell r="E1352"/>
        </row>
        <row r="1353">
          <cell r="A1353"/>
          <cell r="B1353"/>
          <cell r="C1353"/>
          <cell r="D1353"/>
          <cell r="E1353"/>
        </row>
        <row r="1354">
          <cell r="A1354"/>
          <cell r="B1354"/>
          <cell r="C1354"/>
          <cell r="D1354"/>
          <cell r="E1354"/>
        </row>
        <row r="1355">
          <cell r="A1355"/>
          <cell r="B1355"/>
          <cell r="C1355"/>
          <cell r="D1355"/>
          <cell r="E1355"/>
        </row>
        <row r="1356">
          <cell r="A1356"/>
          <cell r="B1356"/>
          <cell r="C1356"/>
          <cell r="D1356"/>
          <cell r="E1356"/>
        </row>
        <row r="1357">
          <cell r="A1357"/>
          <cell r="B1357"/>
          <cell r="C1357"/>
          <cell r="D1357"/>
          <cell r="E1357"/>
        </row>
        <row r="1358">
          <cell r="A1358"/>
          <cell r="B1358"/>
          <cell r="C1358"/>
          <cell r="D1358"/>
          <cell r="E1358"/>
        </row>
        <row r="1359">
          <cell r="A1359"/>
          <cell r="B1359"/>
          <cell r="C1359"/>
          <cell r="D1359"/>
          <cell r="E1359"/>
        </row>
        <row r="1360">
          <cell r="A1360"/>
          <cell r="B1360"/>
          <cell r="C1360"/>
          <cell r="D1360"/>
          <cell r="E1360"/>
        </row>
        <row r="1361">
          <cell r="A1361"/>
          <cell r="B1361"/>
          <cell r="C1361"/>
          <cell r="D1361"/>
          <cell r="E1361"/>
        </row>
        <row r="1362">
          <cell r="A1362"/>
          <cell r="B1362"/>
          <cell r="C1362"/>
          <cell r="D1362"/>
          <cell r="E1362"/>
        </row>
        <row r="1363">
          <cell r="A1363"/>
          <cell r="B1363"/>
          <cell r="C1363"/>
          <cell r="D1363"/>
          <cell r="E1363"/>
        </row>
        <row r="1364">
          <cell r="A1364"/>
          <cell r="B1364"/>
          <cell r="C1364"/>
          <cell r="D1364"/>
          <cell r="E1364"/>
        </row>
        <row r="1365">
          <cell r="A1365"/>
          <cell r="B1365"/>
          <cell r="C1365"/>
          <cell r="D1365"/>
          <cell r="E1365"/>
        </row>
        <row r="1366">
          <cell r="A1366"/>
          <cell r="B1366"/>
          <cell r="C1366"/>
          <cell r="D1366"/>
          <cell r="E1366"/>
        </row>
        <row r="1367">
          <cell r="A1367"/>
          <cell r="B1367"/>
          <cell r="C1367"/>
          <cell r="D1367"/>
          <cell r="E1367"/>
        </row>
        <row r="1368">
          <cell r="A1368"/>
          <cell r="B1368"/>
          <cell r="C1368"/>
          <cell r="D1368"/>
          <cell r="E1368"/>
        </row>
        <row r="1369">
          <cell r="A1369"/>
          <cell r="B1369"/>
          <cell r="C1369"/>
          <cell r="D1369"/>
          <cell r="E1369"/>
        </row>
        <row r="1370">
          <cell r="A1370"/>
          <cell r="B1370"/>
          <cell r="C1370"/>
          <cell r="D1370"/>
          <cell r="E1370"/>
        </row>
        <row r="1371">
          <cell r="A1371"/>
          <cell r="B1371"/>
          <cell r="C1371"/>
          <cell r="D1371"/>
          <cell r="E1371"/>
        </row>
        <row r="1372">
          <cell r="A1372"/>
          <cell r="B1372"/>
          <cell r="C1372"/>
          <cell r="D1372"/>
          <cell r="E1372"/>
        </row>
        <row r="1373">
          <cell r="A1373"/>
          <cell r="B1373"/>
          <cell r="C1373"/>
          <cell r="D1373"/>
          <cell r="E1373"/>
        </row>
        <row r="1374">
          <cell r="A1374"/>
          <cell r="B1374"/>
          <cell r="C1374"/>
          <cell r="D1374"/>
          <cell r="E1374"/>
        </row>
        <row r="1375">
          <cell r="A1375"/>
          <cell r="B1375"/>
          <cell r="C1375"/>
          <cell r="D1375"/>
          <cell r="E1375"/>
        </row>
        <row r="1376">
          <cell r="A1376"/>
          <cell r="B1376"/>
          <cell r="C1376"/>
          <cell r="D1376"/>
          <cell r="E1376"/>
        </row>
        <row r="1377">
          <cell r="A1377"/>
          <cell r="B1377"/>
          <cell r="C1377"/>
          <cell r="D1377"/>
          <cell r="E1377"/>
        </row>
        <row r="1378">
          <cell r="A1378"/>
          <cell r="B1378"/>
          <cell r="C1378"/>
          <cell r="D1378"/>
          <cell r="E1378"/>
        </row>
        <row r="1379">
          <cell r="A1379"/>
          <cell r="B1379"/>
          <cell r="C1379"/>
          <cell r="D1379"/>
          <cell r="E1379"/>
        </row>
        <row r="1380">
          <cell r="A1380"/>
          <cell r="B1380"/>
          <cell r="C1380"/>
          <cell r="D1380"/>
          <cell r="E1380"/>
        </row>
        <row r="1381">
          <cell r="A1381"/>
          <cell r="B1381"/>
          <cell r="C1381"/>
          <cell r="D1381"/>
          <cell r="E1381"/>
        </row>
        <row r="1382">
          <cell r="A1382"/>
          <cell r="B1382"/>
          <cell r="C1382"/>
          <cell r="D1382"/>
          <cell r="E1382"/>
        </row>
        <row r="1383">
          <cell r="A1383"/>
          <cell r="B1383"/>
          <cell r="C1383"/>
          <cell r="D1383"/>
          <cell r="E1383"/>
        </row>
        <row r="1384">
          <cell r="A1384"/>
          <cell r="B1384"/>
          <cell r="C1384"/>
          <cell r="D1384"/>
          <cell r="E1384"/>
        </row>
        <row r="1385">
          <cell r="A1385"/>
          <cell r="B1385"/>
          <cell r="C1385"/>
          <cell r="D1385"/>
          <cell r="E1385"/>
        </row>
        <row r="1386">
          <cell r="A1386"/>
          <cell r="B1386"/>
          <cell r="C1386"/>
          <cell r="D1386"/>
          <cell r="E1386"/>
        </row>
        <row r="1387">
          <cell r="A1387"/>
          <cell r="B1387"/>
          <cell r="C1387"/>
          <cell r="D1387"/>
          <cell r="E1387"/>
        </row>
        <row r="1388">
          <cell r="A1388"/>
          <cell r="B1388"/>
          <cell r="C1388"/>
          <cell r="D1388"/>
          <cell r="E1388"/>
        </row>
        <row r="1389">
          <cell r="A1389"/>
          <cell r="B1389"/>
          <cell r="C1389"/>
          <cell r="D1389"/>
          <cell r="E1389"/>
        </row>
        <row r="1390">
          <cell r="A1390"/>
          <cell r="B1390"/>
          <cell r="C1390"/>
          <cell r="D1390"/>
          <cell r="E1390"/>
        </row>
        <row r="1391">
          <cell r="A1391"/>
          <cell r="B1391"/>
          <cell r="C1391"/>
          <cell r="D1391"/>
          <cell r="E1391"/>
        </row>
        <row r="1392">
          <cell r="A1392"/>
          <cell r="B1392"/>
          <cell r="C1392"/>
          <cell r="D1392"/>
          <cell r="E1392"/>
        </row>
        <row r="1393">
          <cell r="A1393"/>
          <cell r="B1393"/>
          <cell r="C1393"/>
          <cell r="D1393"/>
          <cell r="E1393"/>
        </row>
        <row r="1394">
          <cell r="A1394"/>
          <cell r="B1394"/>
          <cell r="C1394"/>
          <cell r="D1394"/>
          <cell r="E1394"/>
        </row>
        <row r="1395">
          <cell r="A1395"/>
          <cell r="B1395"/>
          <cell r="C1395"/>
          <cell r="D1395"/>
          <cell r="E1395"/>
        </row>
        <row r="1396">
          <cell r="A1396"/>
          <cell r="B1396"/>
          <cell r="C1396"/>
          <cell r="D1396"/>
          <cell r="E1396"/>
        </row>
        <row r="1397">
          <cell r="A1397"/>
          <cell r="B1397"/>
          <cell r="C1397"/>
          <cell r="D1397"/>
          <cell r="E1397"/>
        </row>
        <row r="1398">
          <cell r="A1398"/>
          <cell r="B1398"/>
          <cell r="C1398"/>
          <cell r="D1398"/>
          <cell r="E1398"/>
        </row>
        <row r="1399">
          <cell r="A1399"/>
          <cell r="B1399"/>
          <cell r="C1399"/>
          <cell r="D1399"/>
          <cell r="E1399"/>
        </row>
        <row r="1400">
          <cell r="A1400"/>
          <cell r="B1400"/>
          <cell r="C1400"/>
          <cell r="D1400"/>
          <cell r="E1400"/>
        </row>
        <row r="1401">
          <cell r="A1401"/>
          <cell r="B1401"/>
          <cell r="C1401"/>
          <cell r="D1401"/>
          <cell r="E1401"/>
        </row>
        <row r="1402">
          <cell r="A1402"/>
          <cell r="B1402"/>
          <cell r="C1402"/>
          <cell r="D1402"/>
          <cell r="E1402"/>
        </row>
        <row r="1403">
          <cell r="A1403"/>
          <cell r="B1403"/>
          <cell r="C1403"/>
          <cell r="D1403"/>
          <cell r="E1403"/>
        </row>
        <row r="1404">
          <cell r="A1404"/>
          <cell r="B1404"/>
          <cell r="C1404"/>
          <cell r="D1404"/>
          <cell r="E1404"/>
        </row>
        <row r="1405">
          <cell r="A1405"/>
          <cell r="B1405"/>
          <cell r="C1405"/>
          <cell r="D1405"/>
          <cell r="E1405"/>
        </row>
        <row r="1406">
          <cell r="A1406"/>
          <cell r="B1406"/>
          <cell r="C1406"/>
          <cell r="D1406"/>
          <cell r="E1406"/>
        </row>
        <row r="1407">
          <cell r="A1407"/>
          <cell r="B1407"/>
          <cell r="C1407"/>
          <cell r="D1407"/>
          <cell r="E1407"/>
        </row>
        <row r="1408">
          <cell r="A1408"/>
          <cell r="B1408"/>
          <cell r="C1408"/>
          <cell r="D1408"/>
          <cell r="E1408"/>
        </row>
        <row r="1409">
          <cell r="A1409"/>
          <cell r="B1409"/>
          <cell r="C1409"/>
          <cell r="D1409"/>
          <cell r="E1409"/>
        </row>
        <row r="1410">
          <cell r="A1410"/>
          <cell r="B1410"/>
          <cell r="C1410"/>
          <cell r="D1410"/>
          <cell r="E1410"/>
        </row>
        <row r="1411">
          <cell r="A1411"/>
          <cell r="B1411"/>
          <cell r="C1411"/>
          <cell r="D1411"/>
          <cell r="E1411"/>
        </row>
        <row r="1412">
          <cell r="A1412"/>
          <cell r="B1412"/>
          <cell r="C1412"/>
          <cell r="D1412"/>
          <cell r="E1412"/>
        </row>
        <row r="1413">
          <cell r="A1413"/>
          <cell r="B1413"/>
          <cell r="C1413"/>
          <cell r="D1413"/>
          <cell r="E1413"/>
        </row>
        <row r="1414">
          <cell r="A1414"/>
          <cell r="B1414"/>
          <cell r="C1414"/>
          <cell r="D1414"/>
          <cell r="E1414"/>
        </row>
        <row r="1415">
          <cell r="A1415"/>
          <cell r="B1415"/>
          <cell r="C1415"/>
          <cell r="D1415"/>
          <cell r="E1415"/>
        </row>
        <row r="1416">
          <cell r="A1416"/>
          <cell r="B1416"/>
          <cell r="C1416"/>
          <cell r="D1416"/>
          <cell r="E1416"/>
        </row>
        <row r="1417">
          <cell r="A1417"/>
          <cell r="B1417"/>
          <cell r="C1417"/>
          <cell r="D1417"/>
          <cell r="E1417"/>
        </row>
        <row r="1418">
          <cell r="A1418"/>
          <cell r="B1418"/>
          <cell r="C1418"/>
          <cell r="D1418"/>
          <cell r="E1418"/>
        </row>
        <row r="1419">
          <cell r="A1419"/>
          <cell r="B1419"/>
          <cell r="C1419"/>
          <cell r="D1419"/>
          <cell r="E1419"/>
        </row>
        <row r="1420">
          <cell r="A1420"/>
          <cell r="B1420"/>
          <cell r="C1420"/>
          <cell r="D1420"/>
          <cell r="E1420"/>
        </row>
        <row r="1421">
          <cell r="A1421"/>
          <cell r="B1421"/>
          <cell r="C1421"/>
          <cell r="D1421"/>
          <cell r="E1421"/>
        </row>
        <row r="1422">
          <cell r="A1422"/>
          <cell r="B1422"/>
          <cell r="C1422"/>
          <cell r="D1422"/>
          <cell r="E1422"/>
        </row>
        <row r="1423">
          <cell r="A1423"/>
          <cell r="B1423"/>
          <cell r="C1423"/>
          <cell r="D1423"/>
          <cell r="E1423"/>
        </row>
        <row r="1424">
          <cell r="A1424"/>
          <cell r="B1424"/>
          <cell r="C1424"/>
          <cell r="D1424"/>
          <cell r="E1424"/>
        </row>
        <row r="1425">
          <cell r="A1425"/>
          <cell r="B1425"/>
          <cell r="C1425"/>
          <cell r="D1425"/>
          <cell r="E1425"/>
        </row>
        <row r="1426">
          <cell r="A1426"/>
          <cell r="B1426"/>
          <cell r="C1426"/>
          <cell r="D1426"/>
          <cell r="E1426"/>
        </row>
        <row r="1427">
          <cell r="A1427"/>
          <cell r="B1427"/>
          <cell r="C1427"/>
          <cell r="D1427"/>
          <cell r="E1427"/>
        </row>
        <row r="1428">
          <cell r="A1428"/>
          <cell r="B1428"/>
          <cell r="C1428"/>
          <cell r="D1428"/>
          <cell r="E1428"/>
        </row>
        <row r="1429">
          <cell r="A1429"/>
          <cell r="B1429"/>
          <cell r="C1429"/>
          <cell r="D1429"/>
          <cell r="E1429"/>
        </row>
        <row r="1430">
          <cell r="A1430"/>
          <cell r="B1430"/>
          <cell r="C1430"/>
          <cell r="D1430"/>
          <cell r="E1430"/>
        </row>
        <row r="1431">
          <cell r="A1431"/>
          <cell r="B1431"/>
          <cell r="C1431"/>
          <cell r="D1431"/>
          <cell r="E1431"/>
        </row>
        <row r="1432">
          <cell r="A1432"/>
          <cell r="B1432"/>
          <cell r="C1432"/>
          <cell r="D1432"/>
          <cell r="E1432"/>
        </row>
        <row r="1433">
          <cell r="A1433"/>
          <cell r="B1433"/>
          <cell r="C1433"/>
          <cell r="D1433"/>
          <cell r="E1433"/>
        </row>
        <row r="1434">
          <cell r="A1434"/>
          <cell r="B1434"/>
          <cell r="C1434"/>
          <cell r="D1434"/>
          <cell r="E1434"/>
        </row>
        <row r="1435">
          <cell r="A1435"/>
          <cell r="B1435"/>
          <cell r="C1435"/>
          <cell r="D1435"/>
          <cell r="E1435"/>
        </row>
        <row r="1436">
          <cell r="A1436"/>
          <cell r="B1436"/>
          <cell r="C1436"/>
          <cell r="D1436"/>
          <cell r="E1436"/>
        </row>
        <row r="1437">
          <cell r="A1437"/>
          <cell r="B1437"/>
          <cell r="C1437"/>
          <cell r="D1437"/>
          <cell r="E1437"/>
        </row>
        <row r="1438">
          <cell r="A1438"/>
          <cell r="B1438"/>
          <cell r="C1438"/>
          <cell r="D1438"/>
          <cell r="E1438"/>
        </row>
        <row r="1439">
          <cell r="A1439"/>
          <cell r="B1439"/>
          <cell r="C1439"/>
          <cell r="D1439"/>
          <cell r="E1439"/>
        </row>
        <row r="1440">
          <cell r="A1440"/>
          <cell r="B1440"/>
          <cell r="C1440"/>
          <cell r="D1440"/>
          <cell r="E1440"/>
        </row>
        <row r="1441">
          <cell r="A1441"/>
          <cell r="B1441"/>
          <cell r="C1441"/>
          <cell r="D1441"/>
          <cell r="E1441"/>
        </row>
        <row r="1442">
          <cell r="A1442"/>
          <cell r="B1442"/>
          <cell r="C1442"/>
          <cell r="D1442"/>
          <cell r="E1442"/>
        </row>
        <row r="1443">
          <cell r="A1443"/>
          <cell r="B1443"/>
          <cell r="C1443"/>
          <cell r="D1443"/>
          <cell r="E1443"/>
        </row>
        <row r="1444">
          <cell r="A1444"/>
          <cell r="B1444"/>
          <cell r="C1444"/>
          <cell r="D1444"/>
          <cell r="E1444"/>
        </row>
        <row r="1445">
          <cell r="A1445"/>
          <cell r="B1445"/>
          <cell r="C1445"/>
          <cell r="D1445"/>
          <cell r="E1445"/>
        </row>
        <row r="1446">
          <cell r="A1446"/>
          <cell r="B1446"/>
          <cell r="C1446"/>
          <cell r="D1446"/>
          <cell r="E1446"/>
        </row>
        <row r="1447">
          <cell r="A1447"/>
          <cell r="B1447"/>
          <cell r="C1447"/>
          <cell r="D1447"/>
          <cell r="E1447"/>
        </row>
        <row r="1448">
          <cell r="A1448"/>
          <cell r="B1448"/>
          <cell r="C1448"/>
          <cell r="D1448"/>
          <cell r="E1448"/>
        </row>
        <row r="1449">
          <cell r="A1449"/>
          <cell r="B1449"/>
          <cell r="C1449"/>
          <cell r="D1449"/>
          <cell r="E1449"/>
        </row>
        <row r="1450">
          <cell r="A1450"/>
          <cell r="B1450"/>
          <cell r="C1450"/>
          <cell r="D1450"/>
          <cell r="E1450"/>
        </row>
        <row r="1451">
          <cell r="A1451"/>
          <cell r="B1451"/>
          <cell r="C1451"/>
          <cell r="D1451"/>
          <cell r="E1451"/>
        </row>
        <row r="1452">
          <cell r="A1452"/>
          <cell r="B1452"/>
          <cell r="C1452"/>
          <cell r="D1452"/>
          <cell r="E1452"/>
        </row>
        <row r="1453">
          <cell r="A1453"/>
          <cell r="B1453"/>
          <cell r="C1453"/>
          <cell r="D1453"/>
          <cell r="E1453"/>
        </row>
        <row r="1454">
          <cell r="A1454"/>
          <cell r="B1454"/>
          <cell r="C1454"/>
          <cell r="D1454"/>
          <cell r="E1454"/>
        </row>
        <row r="1455">
          <cell r="A1455"/>
          <cell r="B1455"/>
          <cell r="C1455"/>
          <cell r="D1455"/>
          <cell r="E1455"/>
        </row>
        <row r="1456">
          <cell r="A1456"/>
          <cell r="B1456"/>
          <cell r="C1456"/>
          <cell r="D1456"/>
          <cell r="E1456"/>
        </row>
        <row r="1457">
          <cell r="A1457"/>
          <cell r="B1457"/>
          <cell r="C1457"/>
          <cell r="D1457"/>
          <cell r="E1457"/>
        </row>
        <row r="1458">
          <cell r="A1458"/>
          <cell r="B1458"/>
          <cell r="C1458"/>
          <cell r="D1458"/>
          <cell r="E1458"/>
        </row>
        <row r="1459">
          <cell r="A1459"/>
          <cell r="B1459"/>
          <cell r="C1459"/>
          <cell r="D1459"/>
          <cell r="E1459"/>
        </row>
        <row r="1460">
          <cell r="A1460"/>
          <cell r="B1460"/>
          <cell r="C1460"/>
          <cell r="D1460"/>
          <cell r="E1460"/>
        </row>
        <row r="1461">
          <cell r="A1461"/>
          <cell r="B1461"/>
          <cell r="C1461"/>
          <cell r="D1461"/>
          <cell r="E1461"/>
        </row>
        <row r="1462">
          <cell r="A1462"/>
          <cell r="B1462"/>
          <cell r="C1462"/>
          <cell r="D1462"/>
          <cell r="E1462"/>
        </row>
        <row r="1463">
          <cell r="A1463"/>
          <cell r="B1463"/>
          <cell r="C1463"/>
          <cell r="D1463"/>
          <cell r="E1463"/>
        </row>
        <row r="1464">
          <cell r="A1464"/>
          <cell r="B1464"/>
          <cell r="C1464"/>
          <cell r="D1464"/>
          <cell r="E1464"/>
        </row>
        <row r="1465">
          <cell r="A1465"/>
          <cell r="B1465"/>
          <cell r="C1465"/>
          <cell r="D1465"/>
          <cell r="E1465"/>
        </row>
        <row r="1466">
          <cell r="A1466"/>
          <cell r="B1466"/>
          <cell r="C1466"/>
          <cell r="D1466"/>
          <cell r="E1466"/>
        </row>
        <row r="1467">
          <cell r="A1467"/>
          <cell r="B1467"/>
          <cell r="C1467"/>
          <cell r="D1467"/>
          <cell r="E1467"/>
        </row>
        <row r="1468">
          <cell r="A1468"/>
          <cell r="B1468"/>
          <cell r="C1468"/>
          <cell r="D1468"/>
          <cell r="E1468"/>
        </row>
        <row r="1469">
          <cell r="A1469"/>
          <cell r="B1469"/>
          <cell r="C1469"/>
          <cell r="D1469"/>
          <cell r="E1469"/>
        </row>
        <row r="1470">
          <cell r="A1470"/>
          <cell r="B1470"/>
          <cell r="C1470"/>
          <cell r="D1470"/>
          <cell r="E1470"/>
        </row>
        <row r="1471">
          <cell r="A1471"/>
          <cell r="B1471"/>
          <cell r="C1471"/>
          <cell r="D1471"/>
          <cell r="E1471"/>
        </row>
        <row r="1472">
          <cell r="A1472"/>
          <cell r="B1472"/>
          <cell r="C1472"/>
          <cell r="D1472"/>
          <cell r="E1472"/>
        </row>
        <row r="1473">
          <cell r="A1473"/>
          <cell r="B1473"/>
          <cell r="C1473"/>
          <cell r="D1473"/>
          <cell r="E1473"/>
        </row>
        <row r="1474">
          <cell r="A1474"/>
          <cell r="B1474"/>
          <cell r="C1474"/>
          <cell r="D1474"/>
          <cell r="E1474"/>
        </row>
        <row r="1475">
          <cell r="A1475"/>
          <cell r="B1475"/>
          <cell r="C1475"/>
          <cell r="D1475"/>
          <cell r="E1475"/>
        </row>
        <row r="1476">
          <cell r="A1476"/>
          <cell r="B1476"/>
          <cell r="C1476"/>
          <cell r="D1476"/>
          <cell r="E1476"/>
        </row>
        <row r="1477">
          <cell r="A1477"/>
          <cell r="B1477"/>
          <cell r="C1477"/>
          <cell r="D1477"/>
          <cell r="E1477"/>
        </row>
        <row r="1478">
          <cell r="A1478"/>
          <cell r="B1478"/>
          <cell r="C1478"/>
          <cell r="D1478"/>
          <cell r="E1478"/>
        </row>
        <row r="1479">
          <cell r="A1479"/>
          <cell r="B1479"/>
          <cell r="C1479"/>
          <cell r="D1479"/>
          <cell r="E1479"/>
        </row>
        <row r="1480">
          <cell r="A1480"/>
          <cell r="B1480"/>
          <cell r="C1480"/>
          <cell r="D1480"/>
          <cell r="E1480"/>
        </row>
        <row r="1481">
          <cell r="A1481"/>
          <cell r="B1481"/>
          <cell r="C1481"/>
          <cell r="D1481"/>
          <cell r="E1481"/>
        </row>
        <row r="1482">
          <cell r="A1482"/>
          <cell r="B1482"/>
          <cell r="C1482"/>
          <cell r="D1482"/>
          <cell r="E1482"/>
        </row>
        <row r="1483">
          <cell r="A1483"/>
          <cell r="B1483"/>
          <cell r="C1483"/>
          <cell r="D1483"/>
          <cell r="E1483"/>
        </row>
        <row r="1484">
          <cell r="A1484"/>
          <cell r="B1484"/>
          <cell r="C1484"/>
          <cell r="D1484"/>
          <cell r="E1484"/>
        </row>
        <row r="1485">
          <cell r="A1485"/>
          <cell r="B1485"/>
          <cell r="C1485"/>
          <cell r="D1485"/>
          <cell r="E1485"/>
        </row>
        <row r="1486">
          <cell r="A1486"/>
          <cell r="B1486"/>
          <cell r="C1486"/>
          <cell r="D1486"/>
          <cell r="E1486"/>
        </row>
        <row r="1487">
          <cell r="A1487"/>
          <cell r="B1487"/>
          <cell r="C1487"/>
          <cell r="D1487"/>
          <cell r="E1487"/>
        </row>
        <row r="1488">
          <cell r="A1488"/>
          <cell r="B1488"/>
          <cell r="C1488"/>
          <cell r="D1488"/>
          <cell r="E1488"/>
        </row>
        <row r="1489">
          <cell r="A1489"/>
          <cell r="B1489"/>
          <cell r="C1489"/>
          <cell r="D1489"/>
          <cell r="E1489"/>
        </row>
        <row r="1490">
          <cell r="A1490"/>
          <cell r="B1490"/>
          <cell r="C1490"/>
          <cell r="D1490"/>
          <cell r="E1490"/>
        </row>
        <row r="1491">
          <cell r="A1491"/>
          <cell r="B1491"/>
          <cell r="C1491"/>
          <cell r="D1491"/>
          <cell r="E1491"/>
        </row>
        <row r="1492">
          <cell r="A1492"/>
          <cell r="B1492"/>
          <cell r="C1492"/>
          <cell r="D1492"/>
          <cell r="E1492"/>
        </row>
        <row r="1493">
          <cell r="A1493"/>
          <cell r="B1493"/>
          <cell r="C1493"/>
          <cell r="D1493"/>
          <cell r="E1493"/>
        </row>
        <row r="1494">
          <cell r="A1494"/>
          <cell r="B1494"/>
          <cell r="C1494"/>
          <cell r="D1494"/>
          <cell r="E1494"/>
        </row>
        <row r="1495">
          <cell r="A1495"/>
          <cell r="B1495"/>
          <cell r="C1495"/>
          <cell r="D1495"/>
          <cell r="E1495"/>
        </row>
        <row r="1496">
          <cell r="A1496"/>
          <cell r="B1496"/>
          <cell r="C1496"/>
          <cell r="D1496"/>
          <cell r="E1496"/>
        </row>
        <row r="1497">
          <cell r="A1497"/>
          <cell r="B1497"/>
          <cell r="C1497"/>
          <cell r="D1497"/>
          <cell r="E1497"/>
        </row>
        <row r="1498">
          <cell r="A1498"/>
          <cell r="B1498"/>
          <cell r="C1498"/>
          <cell r="D1498"/>
          <cell r="E1498"/>
        </row>
        <row r="1499">
          <cell r="A1499"/>
          <cell r="B1499"/>
          <cell r="C1499"/>
          <cell r="D1499"/>
          <cell r="E1499"/>
        </row>
        <row r="1500">
          <cell r="A1500"/>
          <cell r="B1500"/>
          <cell r="C1500"/>
          <cell r="D1500"/>
          <cell r="E1500"/>
        </row>
        <row r="1501">
          <cell r="A1501"/>
          <cell r="B1501"/>
          <cell r="C1501"/>
          <cell r="D1501"/>
          <cell r="E1501"/>
        </row>
        <row r="1502">
          <cell r="A1502"/>
          <cell r="B1502"/>
          <cell r="C1502"/>
          <cell r="D1502"/>
          <cell r="E1502"/>
        </row>
        <row r="1503">
          <cell r="A1503"/>
          <cell r="B1503"/>
          <cell r="C1503"/>
          <cell r="D1503"/>
          <cell r="E1503"/>
        </row>
        <row r="1504">
          <cell r="A1504"/>
          <cell r="B1504"/>
          <cell r="C1504"/>
          <cell r="D1504"/>
          <cell r="E1504"/>
        </row>
        <row r="1505">
          <cell r="A1505"/>
          <cell r="B1505"/>
          <cell r="C1505"/>
          <cell r="D1505"/>
          <cell r="E1505"/>
        </row>
        <row r="1506">
          <cell r="A1506"/>
          <cell r="B1506"/>
          <cell r="C1506"/>
          <cell r="D1506"/>
          <cell r="E1506"/>
        </row>
        <row r="1507">
          <cell r="A1507"/>
          <cell r="B1507"/>
          <cell r="C1507"/>
          <cell r="D1507"/>
          <cell r="E1507"/>
        </row>
        <row r="1508">
          <cell r="A1508"/>
          <cell r="B1508"/>
          <cell r="C1508"/>
          <cell r="D1508"/>
          <cell r="E1508"/>
        </row>
        <row r="1509">
          <cell r="A1509"/>
          <cell r="B1509"/>
          <cell r="C1509"/>
          <cell r="D1509"/>
          <cell r="E1509"/>
        </row>
        <row r="1510">
          <cell r="A1510"/>
          <cell r="B1510"/>
          <cell r="C1510"/>
          <cell r="D1510"/>
          <cell r="E1510"/>
        </row>
        <row r="1511">
          <cell r="A1511"/>
          <cell r="B1511"/>
          <cell r="C1511"/>
          <cell r="D1511"/>
          <cell r="E1511"/>
        </row>
        <row r="1512">
          <cell r="A1512"/>
          <cell r="B1512"/>
          <cell r="C1512"/>
          <cell r="D1512"/>
          <cell r="E1512"/>
        </row>
        <row r="1513">
          <cell r="A1513"/>
          <cell r="B1513"/>
          <cell r="C1513"/>
          <cell r="D1513"/>
          <cell r="E1513"/>
        </row>
        <row r="1514">
          <cell r="A1514"/>
          <cell r="B1514"/>
          <cell r="C1514"/>
          <cell r="D1514"/>
          <cell r="E1514"/>
        </row>
        <row r="1515">
          <cell r="A1515"/>
          <cell r="B1515"/>
          <cell r="C1515"/>
          <cell r="D1515"/>
          <cell r="E1515"/>
        </row>
        <row r="1516">
          <cell r="A1516"/>
          <cell r="B1516"/>
          <cell r="C1516"/>
          <cell r="D1516"/>
          <cell r="E1516"/>
        </row>
        <row r="1517">
          <cell r="A1517"/>
          <cell r="B1517"/>
          <cell r="C1517"/>
          <cell r="D1517"/>
          <cell r="E1517"/>
        </row>
        <row r="1518">
          <cell r="A1518"/>
          <cell r="B1518"/>
          <cell r="C1518"/>
          <cell r="D1518"/>
          <cell r="E1518"/>
        </row>
        <row r="1519">
          <cell r="A1519"/>
          <cell r="B1519"/>
          <cell r="C1519"/>
          <cell r="D1519"/>
          <cell r="E1519"/>
        </row>
        <row r="1520">
          <cell r="A1520"/>
          <cell r="B1520"/>
          <cell r="C1520"/>
          <cell r="D1520"/>
          <cell r="E1520"/>
        </row>
        <row r="1521">
          <cell r="A1521"/>
          <cell r="B1521"/>
          <cell r="C1521"/>
          <cell r="D1521"/>
          <cell r="E1521"/>
        </row>
        <row r="1522">
          <cell r="A1522"/>
          <cell r="B1522"/>
          <cell r="C1522"/>
          <cell r="D1522"/>
          <cell r="E1522"/>
        </row>
        <row r="1523">
          <cell r="A1523"/>
          <cell r="B1523"/>
          <cell r="C1523"/>
          <cell r="D1523"/>
          <cell r="E1523"/>
        </row>
        <row r="1524">
          <cell r="A1524"/>
          <cell r="B1524"/>
          <cell r="C1524"/>
          <cell r="D1524"/>
          <cell r="E1524"/>
        </row>
        <row r="1525">
          <cell r="A1525"/>
          <cell r="B1525"/>
          <cell r="C1525"/>
          <cell r="D1525"/>
          <cell r="E1525"/>
        </row>
        <row r="1526">
          <cell r="A1526"/>
          <cell r="B1526"/>
          <cell r="C1526"/>
          <cell r="D1526"/>
          <cell r="E1526"/>
        </row>
        <row r="1527">
          <cell r="A1527"/>
          <cell r="B1527"/>
          <cell r="C1527"/>
          <cell r="D1527"/>
          <cell r="E1527"/>
        </row>
        <row r="1528">
          <cell r="A1528"/>
          <cell r="B1528"/>
          <cell r="C1528"/>
          <cell r="D1528"/>
          <cell r="E1528"/>
        </row>
        <row r="1529">
          <cell r="A1529"/>
          <cell r="B1529"/>
          <cell r="C1529"/>
          <cell r="D1529"/>
          <cell r="E1529"/>
        </row>
        <row r="1530">
          <cell r="A1530"/>
          <cell r="B1530"/>
          <cell r="C1530"/>
          <cell r="D1530"/>
          <cell r="E1530"/>
        </row>
        <row r="1531">
          <cell r="A1531"/>
          <cell r="B1531"/>
          <cell r="C1531"/>
          <cell r="D1531"/>
          <cell r="E1531"/>
        </row>
        <row r="1532">
          <cell r="A1532"/>
          <cell r="B1532"/>
          <cell r="C1532"/>
          <cell r="D1532"/>
          <cell r="E1532"/>
        </row>
        <row r="1533">
          <cell r="A1533"/>
          <cell r="B1533"/>
          <cell r="C1533"/>
          <cell r="D1533"/>
          <cell r="E1533"/>
        </row>
        <row r="1534">
          <cell r="A1534"/>
          <cell r="B1534"/>
          <cell r="C1534"/>
          <cell r="D1534"/>
          <cell r="E1534"/>
        </row>
        <row r="1535">
          <cell r="A1535"/>
          <cell r="B1535"/>
          <cell r="C1535"/>
          <cell r="D1535"/>
          <cell r="E1535"/>
        </row>
        <row r="1536">
          <cell r="A1536"/>
          <cell r="B1536"/>
          <cell r="C1536"/>
          <cell r="D1536"/>
          <cell r="E1536"/>
        </row>
        <row r="1537">
          <cell r="A1537"/>
          <cell r="B1537"/>
          <cell r="C1537"/>
          <cell r="D1537"/>
          <cell r="E1537"/>
        </row>
        <row r="1538">
          <cell r="A1538"/>
          <cell r="B1538"/>
          <cell r="C1538"/>
          <cell r="D1538"/>
          <cell r="E1538"/>
        </row>
        <row r="1539">
          <cell r="A1539"/>
          <cell r="B1539"/>
          <cell r="C1539"/>
          <cell r="D1539"/>
          <cell r="E1539"/>
        </row>
        <row r="1540">
          <cell r="A1540"/>
          <cell r="B1540"/>
          <cell r="C1540"/>
          <cell r="D1540"/>
          <cell r="E1540"/>
        </row>
        <row r="1541">
          <cell r="A1541"/>
          <cell r="B1541"/>
          <cell r="C1541"/>
          <cell r="D1541"/>
          <cell r="E1541"/>
        </row>
        <row r="1542">
          <cell r="A1542"/>
          <cell r="B1542"/>
          <cell r="C1542"/>
          <cell r="D1542"/>
          <cell r="E1542"/>
        </row>
        <row r="1543">
          <cell r="A1543"/>
          <cell r="B1543"/>
          <cell r="C1543"/>
          <cell r="D1543"/>
          <cell r="E1543"/>
        </row>
        <row r="1544">
          <cell r="A1544"/>
          <cell r="B1544"/>
          <cell r="C1544"/>
          <cell r="D1544"/>
          <cell r="E1544"/>
        </row>
        <row r="1545">
          <cell r="A1545"/>
          <cell r="B1545"/>
          <cell r="C1545"/>
          <cell r="D1545"/>
          <cell r="E1545"/>
        </row>
        <row r="1546">
          <cell r="A1546"/>
          <cell r="B1546"/>
          <cell r="C1546"/>
          <cell r="D1546"/>
          <cell r="E1546"/>
        </row>
        <row r="1547">
          <cell r="A1547"/>
          <cell r="B1547"/>
          <cell r="C1547"/>
          <cell r="D1547"/>
          <cell r="E1547"/>
        </row>
        <row r="1548">
          <cell r="A1548"/>
          <cell r="B1548"/>
          <cell r="C1548"/>
          <cell r="D1548"/>
          <cell r="E1548"/>
        </row>
        <row r="1549">
          <cell r="A1549"/>
          <cell r="B1549"/>
          <cell r="C1549"/>
          <cell r="D1549"/>
          <cell r="E1549"/>
        </row>
        <row r="1550">
          <cell r="A1550"/>
          <cell r="B1550"/>
          <cell r="C1550"/>
          <cell r="D1550"/>
          <cell r="E1550"/>
        </row>
        <row r="1551">
          <cell r="A1551"/>
          <cell r="B1551"/>
          <cell r="C1551"/>
          <cell r="D1551"/>
          <cell r="E1551"/>
        </row>
        <row r="1552">
          <cell r="A1552"/>
          <cell r="B1552"/>
          <cell r="C1552"/>
          <cell r="D1552"/>
          <cell r="E1552"/>
        </row>
        <row r="1553">
          <cell r="A1553"/>
          <cell r="B1553"/>
          <cell r="C1553"/>
          <cell r="D1553"/>
          <cell r="E1553"/>
        </row>
        <row r="1554">
          <cell r="A1554"/>
          <cell r="B1554"/>
          <cell r="C1554"/>
          <cell r="D1554"/>
          <cell r="E1554"/>
        </row>
        <row r="1555">
          <cell r="A1555"/>
          <cell r="B1555"/>
          <cell r="C1555"/>
          <cell r="D1555"/>
          <cell r="E1555"/>
        </row>
        <row r="1556">
          <cell r="A1556"/>
          <cell r="B1556"/>
          <cell r="C1556"/>
          <cell r="D1556"/>
          <cell r="E1556"/>
        </row>
        <row r="1557">
          <cell r="A1557"/>
          <cell r="B1557"/>
          <cell r="C1557"/>
          <cell r="D1557"/>
          <cell r="E1557"/>
        </row>
        <row r="1558">
          <cell r="A1558"/>
          <cell r="B1558"/>
          <cell r="C1558"/>
          <cell r="D1558"/>
          <cell r="E1558"/>
        </row>
        <row r="1559">
          <cell r="A1559"/>
          <cell r="B1559"/>
          <cell r="C1559"/>
          <cell r="D1559"/>
          <cell r="E1559"/>
        </row>
        <row r="1560">
          <cell r="A1560"/>
          <cell r="B1560"/>
          <cell r="C1560"/>
          <cell r="D1560"/>
          <cell r="E1560"/>
        </row>
        <row r="1561">
          <cell r="A1561"/>
          <cell r="B1561"/>
          <cell r="C1561"/>
          <cell r="D1561"/>
          <cell r="E1561"/>
        </row>
        <row r="1562">
          <cell r="A1562"/>
          <cell r="B1562"/>
          <cell r="C1562"/>
          <cell r="D1562"/>
          <cell r="E1562"/>
        </row>
        <row r="1563">
          <cell r="A1563"/>
          <cell r="B1563"/>
          <cell r="C1563"/>
          <cell r="D1563"/>
          <cell r="E1563"/>
        </row>
        <row r="1564">
          <cell r="A1564"/>
          <cell r="B1564"/>
          <cell r="C1564"/>
          <cell r="D1564"/>
          <cell r="E1564"/>
        </row>
        <row r="1565">
          <cell r="A1565"/>
          <cell r="B1565"/>
          <cell r="C1565"/>
          <cell r="D1565"/>
          <cell r="E1565"/>
        </row>
        <row r="1566">
          <cell r="A1566"/>
          <cell r="B1566"/>
          <cell r="C1566"/>
          <cell r="D1566"/>
          <cell r="E1566"/>
        </row>
        <row r="1567">
          <cell r="A1567"/>
          <cell r="B1567"/>
          <cell r="C1567"/>
          <cell r="D1567"/>
          <cell r="E1567"/>
        </row>
        <row r="1568">
          <cell r="A1568"/>
          <cell r="B1568"/>
          <cell r="C1568"/>
          <cell r="D1568"/>
          <cell r="E1568"/>
        </row>
        <row r="1569">
          <cell r="A1569"/>
          <cell r="B1569"/>
          <cell r="C1569"/>
          <cell r="D1569"/>
          <cell r="E1569"/>
        </row>
        <row r="1570">
          <cell r="A1570"/>
          <cell r="B1570"/>
          <cell r="C1570"/>
          <cell r="D1570"/>
          <cell r="E1570"/>
        </row>
        <row r="1571">
          <cell r="A1571"/>
          <cell r="B1571"/>
          <cell r="C1571"/>
          <cell r="D1571"/>
          <cell r="E1571"/>
        </row>
        <row r="1572">
          <cell r="A1572"/>
          <cell r="B1572"/>
          <cell r="C1572"/>
          <cell r="D1572"/>
          <cell r="E1572"/>
        </row>
        <row r="1573">
          <cell r="A1573"/>
          <cell r="B1573"/>
          <cell r="C1573"/>
          <cell r="D1573"/>
          <cell r="E1573"/>
        </row>
        <row r="1574">
          <cell r="A1574"/>
          <cell r="B1574"/>
          <cell r="C1574"/>
          <cell r="D1574"/>
          <cell r="E1574"/>
        </row>
        <row r="1575">
          <cell r="A1575"/>
          <cell r="B1575"/>
          <cell r="C1575"/>
          <cell r="D1575"/>
          <cell r="E1575"/>
        </row>
        <row r="1576">
          <cell r="A1576"/>
          <cell r="B1576"/>
          <cell r="C1576"/>
          <cell r="D1576"/>
          <cell r="E1576"/>
        </row>
        <row r="1577">
          <cell r="A1577"/>
          <cell r="B1577"/>
          <cell r="C1577"/>
          <cell r="D1577"/>
          <cell r="E1577"/>
        </row>
        <row r="1578">
          <cell r="A1578"/>
          <cell r="B1578"/>
          <cell r="C1578"/>
          <cell r="D1578"/>
          <cell r="E1578"/>
        </row>
        <row r="1579">
          <cell r="A1579"/>
          <cell r="B1579"/>
          <cell r="C1579"/>
          <cell r="D1579"/>
          <cell r="E1579"/>
        </row>
        <row r="1580">
          <cell r="A1580"/>
          <cell r="B1580"/>
          <cell r="C1580"/>
          <cell r="D1580"/>
          <cell r="E1580"/>
        </row>
        <row r="1581">
          <cell r="A1581"/>
          <cell r="B1581"/>
          <cell r="C1581"/>
          <cell r="D1581"/>
          <cell r="E1581"/>
        </row>
        <row r="1582">
          <cell r="A1582"/>
          <cell r="B1582"/>
          <cell r="C1582"/>
          <cell r="D1582"/>
          <cell r="E1582"/>
        </row>
        <row r="1583">
          <cell r="A1583"/>
          <cell r="B1583"/>
          <cell r="C1583"/>
          <cell r="D1583"/>
          <cell r="E1583"/>
        </row>
        <row r="1584">
          <cell r="A1584"/>
          <cell r="B1584"/>
          <cell r="C1584"/>
          <cell r="D1584"/>
          <cell r="E1584"/>
        </row>
        <row r="1585">
          <cell r="A1585"/>
          <cell r="B1585"/>
          <cell r="C1585"/>
          <cell r="D1585"/>
          <cell r="E1585"/>
        </row>
        <row r="1586">
          <cell r="A1586"/>
          <cell r="B1586"/>
          <cell r="C1586"/>
          <cell r="D1586"/>
          <cell r="E1586"/>
        </row>
        <row r="1587">
          <cell r="A1587"/>
          <cell r="B1587"/>
          <cell r="C1587"/>
          <cell r="D1587"/>
          <cell r="E1587"/>
        </row>
        <row r="1588">
          <cell r="A1588"/>
          <cell r="B1588"/>
          <cell r="C1588"/>
          <cell r="D1588"/>
          <cell r="E1588"/>
        </row>
        <row r="1589">
          <cell r="A1589"/>
          <cell r="B1589"/>
          <cell r="C1589"/>
          <cell r="D1589"/>
          <cell r="E1589"/>
        </row>
        <row r="1590">
          <cell r="A1590"/>
          <cell r="B1590"/>
          <cell r="C1590"/>
          <cell r="D1590"/>
          <cell r="E1590"/>
        </row>
        <row r="1591">
          <cell r="A1591"/>
          <cell r="B1591"/>
          <cell r="C1591"/>
          <cell r="D1591"/>
          <cell r="E1591"/>
        </row>
        <row r="1592">
          <cell r="A1592"/>
          <cell r="B1592"/>
          <cell r="C1592"/>
          <cell r="D1592"/>
          <cell r="E1592"/>
        </row>
        <row r="1593">
          <cell r="A1593"/>
          <cell r="B1593"/>
          <cell r="C1593"/>
          <cell r="D1593"/>
          <cell r="E1593"/>
        </row>
        <row r="1594">
          <cell r="A1594"/>
          <cell r="B1594"/>
          <cell r="C1594"/>
          <cell r="D1594"/>
          <cell r="E1594"/>
        </row>
        <row r="1595">
          <cell r="A1595"/>
          <cell r="B1595"/>
          <cell r="C1595"/>
          <cell r="D1595"/>
          <cell r="E1595"/>
        </row>
        <row r="1596">
          <cell r="A1596"/>
          <cell r="B1596"/>
          <cell r="C1596"/>
          <cell r="D1596"/>
          <cell r="E1596"/>
        </row>
        <row r="1597">
          <cell r="A1597"/>
          <cell r="B1597"/>
          <cell r="C1597"/>
          <cell r="D1597"/>
          <cell r="E1597"/>
        </row>
        <row r="1598">
          <cell r="A1598"/>
          <cell r="B1598"/>
          <cell r="C1598"/>
          <cell r="D1598"/>
          <cell r="E1598"/>
        </row>
        <row r="1599">
          <cell r="A1599"/>
          <cell r="B1599"/>
          <cell r="C1599"/>
          <cell r="D1599"/>
          <cell r="E1599"/>
        </row>
        <row r="1600">
          <cell r="A1600"/>
          <cell r="B1600"/>
          <cell r="C1600"/>
          <cell r="D1600"/>
          <cell r="E1600"/>
        </row>
        <row r="1601">
          <cell r="A1601"/>
          <cell r="B1601"/>
          <cell r="C1601"/>
          <cell r="D1601"/>
          <cell r="E1601"/>
        </row>
        <row r="1602">
          <cell r="A1602"/>
          <cell r="B1602"/>
          <cell r="C1602"/>
          <cell r="D1602"/>
          <cell r="E1602"/>
        </row>
        <row r="1603">
          <cell r="A1603"/>
          <cell r="B1603"/>
          <cell r="C1603"/>
          <cell r="D1603"/>
          <cell r="E1603"/>
        </row>
        <row r="1604">
          <cell r="A1604"/>
          <cell r="B1604"/>
          <cell r="C1604"/>
          <cell r="D1604"/>
          <cell r="E1604"/>
        </row>
        <row r="1605">
          <cell r="A1605"/>
          <cell r="B1605"/>
          <cell r="C1605"/>
          <cell r="D1605"/>
          <cell r="E1605"/>
        </row>
        <row r="1606">
          <cell r="A1606"/>
          <cell r="B1606"/>
          <cell r="C1606"/>
          <cell r="D1606"/>
          <cell r="E1606"/>
        </row>
        <row r="1607">
          <cell r="A1607"/>
          <cell r="B1607"/>
          <cell r="C1607"/>
          <cell r="D1607"/>
          <cell r="E1607"/>
        </row>
        <row r="1608">
          <cell r="A1608"/>
          <cell r="B1608"/>
          <cell r="C1608"/>
          <cell r="D1608"/>
          <cell r="E1608"/>
        </row>
        <row r="1609">
          <cell r="A1609"/>
          <cell r="B1609"/>
          <cell r="C1609"/>
          <cell r="D1609"/>
          <cell r="E1609"/>
        </row>
        <row r="1610">
          <cell r="A1610"/>
          <cell r="B1610"/>
          <cell r="C1610"/>
          <cell r="D1610"/>
          <cell r="E1610"/>
        </row>
        <row r="1611">
          <cell r="A1611"/>
          <cell r="B1611"/>
          <cell r="C1611"/>
          <cell r="D1611"/>
          <cell r="E1611"/>
        </row>
        <row r="1612">
          <cell r="A1612"/>
          <cell r="B1612"/>
          <cell r="C1612"/>
          <cell r="D1612"/>
          <cell r="E1612"/>
        </row>
        <row r="1613">
          <cell r="A1613"/>
          <cell r="B1613"/>
          <cell r="C1613"/>
          <cell r="D1613"/>
          <cell r="E1613"/>
        </row>
        <row r="1614">
          <cell r="A1614"/>
          <cell r="B1614"/>
          <cell r="C1614"/>
          <cell r="D1614"/>
          <cell r="E1614"/>
        </row>
        <row r="1615">
          <cell r="A1615"/>
          <cell r="B1615"/>
          <cell r="C1615"/>
          <cell r="D1615"/>
          <cell r="E1615"/>
        </row>
        <row r="1616">
          <cell r="A1616"/>
          <cell r="B1616"/>
          <cell r="C1616"/>
          <cell r="D1616"/>
          <cell r="E1616"/>
        </row>
        <row r="1617">
          <cell r="A1617"/>
          <cell r="B1617"/>
          <cell r="C1617"/>
          <cell r="D1617"/>
          <cell r="E1617"/>
        </row>
        <row r="1618">
          <cell r="A1618"/>
          <cell r="B1618"/>
          <cell r="C1618"/>
          <cell r="D1618"/>
          <cell r="E1618"/>
        </row>
        <row r="1619">
          <cell r="A1619"/>
          <cell r="B1619"/>
          <cell r="C1619"/>
          <cell r="D1619"/>
          <cell r="E1619"/>
        </row>
        <row r="1620">
          <cell r="A1620"/>
          <cell r="B1620"/>
          <cell r="C1620"/>
          <cell r="D1620"/>
          <cell r="E1620"/>
        </row>
        <row r="1621">
          <cell r="A1621"/>
          <cell r="B1621"/>
          <cell r="C1621"/>
          <cell r="D1621"/>
          <cell r="E1621"/>
        </row>
        <row r="1622">
          <cell r="A1622"/>
          <cell r="B1622"/>
          <cell r="C1622"/>
          <cell r="D1622"/>
          <cell r="E1622"/>
        </row>
        <row r="1623">
          <cell r="A1623"/>
          <cell r="B1623"/>
          <cell r="C1623"/>
          <cell r="D1623"/>
          <cell r="E1623"/>
        </row>
        <row r="1624">
          <cell r="A1624"/>
          <cell r="B1624"/>
          <cell r="C1624"/>
          <cell r="D1624"/>
          <cell r="E1624"/>
        </row>
        <row r="1625">
          <cell r="A1625"/>
          <cell r="B1625"/>
          <cell r="C1625"/>
          <cell r="D1625"/>
          <cell r="E1625"/>
        </row>
        <row r="1626">
          <cell r="A1626"/>
          <cell r="B1626"/>
          <cell r="C1626"/>
          <cell r="D1626"/>
          <cell r="E1626"/>
        </row>
        <row r="1627">
          <cell r="A1627"/>
          <cell r="B1627"/>
          <cell r="C1627"/>
          <cell r="D1627"/>
          <cell r="E1627"/>
        </row>
        <row r="1628">
          <cell r="A1628"/>
          <cell r="B1628"/>
          <cell r="C1628"/>
          <cell r="D1628"/>
          <cell r="E1628"/>
        </row>
        <row r="1629">
          <cell r="A1629"/>
          <cell r="B1629"/>
          <cell r="C1629"/>
          <cell r="D1629"/>
          <cell r="E1629"/>
        </row>
        <row r="1630">
          <cell r="A1630"/>
          <cell r="B1630"/>
          <cell r="C1630"/>
          <cell r="D1630"/>
          <cell r="E1630"/>
        </row>
        <row r="1631">
          <cell r="A1631"/>
          <cell r="B1631"/>
          <cell r="C1631"/>
          <cell r="D1631"/>
          <cell r="E1631"/>
        </row>
        <row r="1632">
          <cell r="A1632"/>
          <cell r="B1632"/>
          <cell r="C1632"/>
          <cell r="D1632"/>
          <cell r="E1632"/>
        </row>
        <row r="1633">
          <cell r="A1633"/>
          <cell r="B1633"/>
          <cell r="C1633"/>
          <cell r="D1633"/>
          <cell r="E1633"/>
        </row>
        <row r="1634">
          <cell r="A1634"/>
          <cell r="B1634"/>
          <cell r="C1634"/>
          <cell r="D1634"/>
          <cell r="E1634"/>
        </row>
        <row r="1635">
          <cell r="A1635"/>
          <cell r="B1635"/>
          <cell r="C1635"/>
          <cell r="D1635"/>
          <cell r="E1635"/>
        </row>
        <row r="1636">
          <cell r="A1636"/>
          <cell r="B1636"/>
          <cell r="C1636"/>
          <cell r="D1636"/>
          <cell r="E1636"/>
        </row>
        <row r="1637">
          <cell r="A1637"/>
          <cell r="B1637"/>
          <cell r="C1637"/>
          <cell r="D1637"/>
          <cell r="E1637"/>
        </row>
        <row r="1638">
          <cell r="A1638"/>
          <cell r="B1638"/>
          <cell r="C1638"/>
          <cell r="D1638"/>
          <cell r="E1638"/>
        </row>
        <row r="1639">
          <cell r="A1639"/>
          <cell r="B1639"/>
          <cell r="C1639"/>
          <cell r="D1639"/>
          <cell r="E1639"/>
        </row>
        <row r="1640">
          <cell r="A1640"/>
          <cell r="B1640"/>
          <cell r="C1640"/>
          <cell r="D1640"/>
          <cell r="E1640"/>
        </row>
        <row r="1641">
          <cell r="A1641"/>
          <cell r="B1641"/>
          <cell r="C1641"/>
          <cell r="D1641"/>
          <cell r="E1641"/>
        </row>
        <row r="1642">
          <cell r="A1642"/>
          <cell r="B1642"/>
          <cell r="C1642"/>
          <cell r="D1642"/>
          <cell r="E1642"/>
        </row>
        <row r="1643">
          <cell r="A1643"/>
          <cell r="B1643"/>
          <cell r="C1643"/>
          <cell r="D1643"/>
          <cell r="E1643"/>
        </row>
        <row r="1644">
          <cell r="A1644"/>
          <cell r="B1644"/>
          <cell r="C1644"/>
          <cell r="D1644"/>
          <cell r="E1644"/>
        </row>
        <row r="1645">
          <cell r="A1645"/>
          <cell r="B1645"/>
          <cell r="C1645"/>
          <cell r="D1645"/>
          <cell r="E1645"/>
        </row>
        <row r="1646">
          <cell r="A1646"/>
          <cell r="B1646"/>
          <cell r="C1646"/>
          <cell r="D1646"/>
          <cell r="E1646"/>
        </row>
        <row r="1647">
          <cell r="A1647"/>
          <cell r="B1647"/>
          <cell r="C1647"/>
          <cell r="D1647"/>
          <cell r="E1647"/>
        </row>
        <row r="1648">
          <cell r="A1648"/>
          <cell r="B1648"/>
          <cell r="C1648"/>
          <cell r="D1648"/>
          <cell r="E1648"/>
        </row>
        <row r="1649">
          <cell r="A1649"/>
          <cell r="B1649"/>
          <cell r="C1649"/>
          <cell r="D1649"/>
          <cell r="E1649"/>
        </row>
        <row r="1650">
          <cell r="A1650"/>
          <cell r="B1650"/>
          <cell r="C1650"/>
          <cell r="D1650"/>
          <cell r="E1650"/>
        </row>
        <row r="1651">
          <cell r="A1651"/>
          <cell r="B1651"/>
          <cell r="C1651"/>
          <cell r="D1651"/>
          <cell r="E1651"/>
        </row>
        <row r="1652">
          <cell r="A1652"/>
          <cell r="B1652"/>
          <cell r="C1652"/>
          <cell r="D1652"/>
          <cell r="E1652"/>
        </row>
      </sheetData>
      <sheetData sheetId="9">
        <row r="499">
          <cell r="G499">
            <v>0.28066465050554112</v>
          </cell>
        </row>
      </sheetData>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20-21 submitted baselines"/>
      <sheetName val="20-21 HN places"/>
      <sheetName val="Proposed Free Schools"/>
      <sheetName val="Inputs &amp; Adjustments"/>
      <sheetName val="Local Factors"/>
      <sheetName val="Adjusted Factors"/>
      <sheetName val="20-21 final baselines"/>
      <sheetName val="Commentary"/>
      <sheetName val="ProformaAggregation"/>
      <sheetName val="Proforma"/>
      <sheetName val="Block transfers"/>
      <sheetName val="De Delegation"/>
      <sheetName val="Education Functions"/>
      <sheetName val="New ISB"/>
      <sheetName val="School level SB"/>
      <sheetName val="Recoupment"/>
      <sheetName val="Post-16 infrastructure changes"/>
      <sheetName val="Validation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ow r="19">
          <cell r="L19">
            <v>0.5</v>
          </cell>
          <cell r="M19">
            <v>0.5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 details "/>
      <sheetName val="E COLUMN F01"/>
      <sheetName val="M COLUMN F02"/>
      <sheetName val="Carry Forward 18-19"/>
      <sheetName val="CAP &amp; CFWD"/>
      <sheetName val="MISSING VAT"/>
      <sheetName val="Sheet1"/>
      <sheetName val="TRANSACTION REPORT LP &amp; LR"/>
      <sheetName val="Sheet2"/>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90">
          <cell r="A90" t="str">
            <v>Recover</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Centre Total Servic_Base0"/>
      <sheetName val="Cost Centre Total Servic"/>
      <sheetName val="Cost Centre Total USE"/>
      <sheetName val="Annual RA - Statutory Hierarchy"/>
      <sheetName val="Macro1"/>
      <sheetName val="Sheet2"/>
      <sheetName val="Income"/>
      <sheetName val="EWP Base Budget Workings - Full"/>
      <sheetName val="S.251 Budget"/>
      <sheetName val="Central, EY &amp; HN"/>
      <sheetName val="Cost_Centre_Total_Servic_Base0"/>
      <sheetName val="Annual_RA_-_Statutory_Hierarchy"/>
    </sheetNames>
    <sheetDataSet>
      <sheetData sheetId="0"/>
      <sheetData sheetId="1"/>
      <sheetData sheetId="2"/>
      <sheetData sheetId="3"/>
      <sheetData sheetId="4">
        <row r="83">
          <cell r="A83" t="str">
            <v>Recover</v>
          </cell>
        </row>
      </sheetData>
      <sheetData sheetId="5"/>
      <sheetData sheetId="6"/>
      <sheetData sheetId="7"/>
      <sheetData sheetId="8"/>
      <sheetData sheetId="9"/>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1E0000" mc:Ignorable="a14" a14:legacySpreadsheetColorIndex="3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1E0000" mc:Ignorable="a14" a14:legacySpreadsheetColorIndex="30"/>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suffolklearning.co.uk/leadership-staff-development/schools-accountancy" TargetMode="External"/><Relationship Id="rId2" Type="http://schemas.openxmlformats.org/officeDocument/2006/relationships/hyperlink" Target="http://www.suffolklearning.co.uk/leadership-staff-development/schools-accountancy/school-funding/schools-block/growth-funding" TargetMode="External"/><Relationship Id="rId1" Type="http://schemas.openxmlformats.org/officeDocument/2006/relationships/hyperlink" Target="mailto:sat@suffolk.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image" Target="../media/image3.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ntrol" Target="../activeX/activeX2.xml"/><Relationship Id="rId5" Type="http://schemas.openxmlformats.org/officeDocument/2006/relationships/image" Target="../media/image2.emf"/><Relationship Id="rId4" Type="http://schemas.openxmlformats.org/officeDocument/2006/relationships/control" Target="../activeX/activeX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suffolk.gov.uk/business-jobs-and-careers/council-services-for-business/property-and-utilities-services/"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P207"/>
  <sheetViews>
    <sheetView showGridLines="0" tabSelected="1" workbookViewId="0">
      <pane activePane="bottomRight" state="frozen"/>
      <selection activeCell="G5" sqref="G5:L5"/>
    </sheetView>
  </sheetViews>
  <sheetFormatPr defaultColWidth="9.140625" defaultRowHeight="12.75" x14ac:dyDescent="0.2"/>
  <cols>
    <col min="1" max="16384" width="9.140625" style="1"/>
  </cols>
  <sheetData>
    <row r="1" spans="2:16" ht="25.5" customHeight="1" x14ac:dyDescent="0.2">
      <c r="B1" s="880" t="s">
        <v>0</v>
      </c>
      <c r="C1" s="880"/>
      <c r="D1" s="880"/>
      <c r="E1" s="880"/>
      <c r="F1" s="880"/>
      <c r="G1" s="880"/>
      <c r="H1" s="880"/>
      <c r="I1" s="880"/>
      <c r="J1" s="880"/>
      <c r="K1" s="880"/>
      <c r="L1" s="880"/>
      <c r="M1" s="880"/>
      <c r="N1" s="880"/>
      <c r="O1" s="880"/>
      <c r="P1" s="880"/>
    </row>
    <row r="2" spans="2:16" ht="3" customHeight="1" x14ac:dyDescent="0.2"/>
    <row r="3" spans="2:16" ht="13.5" thickBot="1" x14ac:dyDescent="0.25">
      <c r="B3" s="843"/>
      <c r="C3" s="844"/>
      <c r="D3" s="844"/>
      <c r="E3" s="844"/>
      <c r="F3" s="844"/>
      <c r="G3" s="844"/>
      <c r="H3" s="844"/>
      <c r="I3" s="844"/>
      <c r="J3" s="844"/>
      <c r="K3" s="844"/>
      <c r="L3" s="844"/>
      <c r="M3" s="844"/>
      <c r="N3" s="844"/>
      <c r="O3" s="844"/>
      <c r="P3" s="845"/>
    </row>
    <row r="4" spans="2:16" ht="13.5" hidden="1" thickBot="1" x14ac:dyDescent="0.25">
      <c r="B4" s="846"/>
      <c r="C4" s="847"/>
      <c r="D4" s="847"/>
      <c r="E4" s="847"/>
      <c r="F4" s="847"/>
      <c r="G4" s="847"/>
      <c r="H4" s="847"/>
      <c r="I4" s="847"/>
      <c r="J4" s="847"/>
      <c r="K4" s="847"/>
      <c r="L4" s="847"/>
      <c r="M4" s="847"/>
      <c r="N4" s="847"/>
      <c r="O4" s="847"/>
      <c r="P4" s="848"/>
    </row>
    <row r="5" spans="2:16" ht="21.75" customHeight="1" thickBot="1" x14ac:dyDescent="0.25">
      <c r="B5" s="502" t="s">
        <v>962</v>
      </c>
      <c r="C5" s="501"/>
      <c r="D5" s="501"/>
      <c r="E5" s="501"/>
      <c r="F5" s="501"/>
      <c r="G5" s="867" t="s">
        <v>1837</v>
      </c>
      <c r="H5" s="868"/>
      <c r="I5" s="868"/>
      <c r="J5" s="868"/>
      <c r="K5" s="868"/>
      <c r="L5" s="869"/>
      <c r="M5" s="580"/>
      <c r="N5" s="581"/>
      <c r="O5" s="497"/>
      <c r="P5" s="498"/>
    </row>
    <row r="6" spans="2:16" ht="15" x14ac:dyDescent="0.25">
      <c r="B6" s="849" t="s">
        <v>1164</v>
      </c>
      <c r="C6" s="850"/>
      <c r="D6" s="850"/>
      <c r="E6" s="850"/>
      <c r="F6" s="850"/>
      <c r="G6" s="850"/>
      <c r="H6" s="850"/>
      <c r="I6" s="850"/>
      <c r="J6" s="850"/>
      <c r="K6" s="850"/>
      <c r="L6" s="850"/>
      <c r="M6" s="850"/>
      <c r="N6" s="850"/>
      <c r="O6" s="850"/>
      <c r="P6" s="851"/>
    </row>
    <row r="7" spans="2:16" x14ac:dyDescent="0.2">
      <c r="B7" s="864"/>
      <c r="C7" s="865"/>
      <c r="D7" s="865"/>
      <c r="E7" s="865"/>
      <c r="F7" s="865"/>
      <c r="G7" s="865"/>
      <c r="H7" s="865"/>
      <c r="I7" s="865"/>
      <c r="J7" s="865"/>
      <c r="K7" s="865"/>
      <c r="L7" s="865"/>
      <c r="M7" s="865"/>
      <c r="N7" s="865"/>
      <c r="O7" s="865"/>
      <c r="P7" s="866"/>
    </row>
    <row r="8" spans="2:16" x14ac:dyDescent="0.2">
      <c r="B8" s="852"/>
      <c r="C8" s="853"/>
      <c r="D8" s="853"/>
      <c r="E8" s="853"/>
      <c r="F8" s="853"/>
      <c r="G8" s="853"/>
      <c r="H8" s="853"/>
      <c r="I8" s="853"/>
      <c r="J8" s="853"/>
      <c r="K8" s="853"/>
      <c r="L8" s="853"/>
      <c r="M8" s="853"/>
      <c r="N8" s="853"/>
      <c r="O8" s="853"/>
      <c r="P8" s="854"/>
    </row>
    <row r="9" spans="2:16" ht="24" customHeight="1" x14ac:dyDescent="0.2">
      <c r="B9" s="855" t="s">
        <v>1157</v>
      </c>
      <c r="C9" s="856"/>
      <c r="D9" s="856"/>
      <c r="E9" s="856"/>
      <c r="F9" s="856"/>
      <c r="G9" s="856"/>
      <c r="H9" s="856"/>
      <c r="I9" s="856"/>
      <c r="J9" s="856"/>
      <c r="K9" s="856"/>
      <c r="L9" s="856"/>
      <c r="M9" s="856"/>
      <c r="N9" s="856"/>
      <c r="O9" s="856"/>
      <c r="P9" s="857"/>
    </row>
    <row r="10" spans="2:16" ht="24" customHeight="1" x14ac:dyDescent="0.2">
      <c r="B10" s="855" t="str">
        <f>IF(ISERROR(VLOOKUP($G$5,'2020-21 Budgets'!$A$2:$F$325,6,FALSE)),"",(VLOOKUP($G$5,'2020-21 Budgets'!$A$2:$F$325,6,FALSE)))</f>
        <v/>
      </c>
      <c r="C10" s="856"/>
      <c r="D10" s="856"/>
      <c r="E10" s="856"/>
      <c r="F10" s="856"/>
      <c r="G10" s="856"/>
      <c r="H10" s="856"/>
      <c r="I10" s="856"/>
      <c r="J10" s="856"/>
      <c r="K10" s="856"/>
      <c r="L10" s="856"/>
      <c r="M10" s="856"/>
      <c r="N10" s="856"/>
      <c r="O10" s="856"/>
      <c r="P10" s="857"/>
    </row>
    <row r="11" spans="2:16" s="533" customFormat="1" ht="24" customHeight="1" x14ac:dyDescent="0.2">
      <c r="B11" s="858" t="str">
        <f>CONCATENATE("LA School Number:  ",LEFT(G5,3))</f>
        <v>LA School Number:  000</v>
      </c>
      <c r="C11" s="859"/>
      <c r="D11" s="859"/>
      <c r="E11" s="859"/>
      <c r="F11" s="859"/>
      <c r="G11" s="859"/>
      <c r="H11" s="859"/>
      <c r="I11" s="859"/>
      <c r="J11" s="859"/>
      <c r="K11" s="859"/>
      <c r="L11" s="859"/>
      <c r="M11" s="859"/>
      <c r="N11" s="859"/>
      <c r="O11" s="859"/>
      <c r="P11" s="860"/>
    </row>
    <row r="12" spans="2:16" ht="23.25" customHeight="1" x14ac:dyDescent="0.2">
      <c r="B12" s="855" t="s">
        <v>1627</v>
      </c>
      <c r="C12" s="856"/>
      <c r="D12" s="856"/>
      <c r="E12" s="856"/>
      <c r="F12" s="856"/>
      <c r="G12" s="856"/>
      <c r="H12" s="856"/>
      <c r="I12" s="856"/>
      <c r="J12" s="856"/>
      <c r="K12" s="856"/>
      <c r="L12" s="856"/>
      <c r="M12" s="856"/>
      <c r="N12" s="856"/>
      <c r="O12" s="856"/>
      <c r="P12" s="857"/>
    </row>
    <row r="13" spans="2:16" x14ac:dyDescent="0.2">
      <c r="B13" s="861"/>
      <c r="C13" s="862"/>
      <c r="D13" s="862"/>
      <c r="E13" s="862"/>
      <c r="F13" s="862"/>
      <c r="G13" s="862"/>
      <c r="H13" s="862"/>
      <c r="I13" s="862"/>
      <c r="J13" s="862"/>
      <c r="K13" s="862"/>
      <c r="L13" s="862"/>
      <c r="M13" s="862"/>
      <c r="N13" s="862"/>
      <c r="O13" s="862"/>
      <c r="P13" s="863"/>
    </row>
    <row r="14" spans="2:16" x14ac:dyDescent="0.2">
      <c r="B14" s="852"/>
      <c r="C14" s="853"/>
      <c r="D14" s="853"/>
      <c r="E14" s="853"/>
      <c r="F14" s="853"/>
      <c r="G14" s="853"/>
      <c r="H14" s="853"/>
      <c r="I14" s="853"/>
      <c r="J14" s="853"/>
      <c r="K14" s="853"/>
      <c r="L14" s="853"/>
      <c r="M14" s="853"/>
      <c r="N14" s="853"/>
      <c r="O14" s="853"/>
      <c r="P14" s="854"/>
    </row>
    <row r="15" spans="2:16" x14ac:dyDescent="0.2">
      <c r="B15" s="852"/>
      <c r="C15" s="853"/>
      <c r="D15" s="853"/>
      <c r="E15" s="853"/>
      <c r="F15" s="853"/>
      <c r="G15" s="853"/>
      <c r="H15" s="853"/>
      <c r="I15" s="853"/>
      <c r="J15" s="853"/>
      <c r="K15" s="853"/>
      <c r="L15" s="853"/>
      <c r="M15" s="853"/>
      <c r="N15" s="853"/>
      <c r="O15" s="853"/>
      <c r="P15" s="854"/>
    </row>
    <row r="16" spans="2:16" x14ac:dyDescent="0.2">
      <c r="B16" s="852"/>
      <c r="C16" s="853"/>
      <c r="D16" s="853"/>
      <c r="E16" s="853"/>
      <c r="F16" s="853"/>
      <c r="G16" s="853"/>
      <c r="H16" s="853"/>
      <c r="I16" s="853"/>
      <c r="J16" s="853"/>
      <c r="K16" s="853"/>
      <c r="L16" s="853"/>
      <c r="M16" s="853"/>
      <c r="N16" s="853"/>
      <c r="O16" s="853"/>
      <c r="P16" s="854"/>
    </row>
    <row r="17" spans="2:16" x14ac:dyDescent="0.2">
      <c r="B17" s="852"/>
      <c r="C17" s="853"/>
      <c r="D17" s="853"/>
      <c r="E17" s="853"/>
      <c r="F17" s="853"/>
      <c r="G17" s="853"/>
      <c r="H17" s="853"/>
      <c r="I17" s="853"/>
      <c r="J17" s="853"/>
      <c r="K17" s="853"/>
      <c r="L17" s="853"/>
      <c r="M17" s="853"/>
      <c r="N17" s="853"/>
      <c r="O17" s="853"/>
      <c r="P17" s="854"/>
    </row>
    <row r="18" spans="2:16" x14ac:dyDescent="0.2">
      <c r="B18" s="852"/>
      <c r="C18" s="853"/>
      <c r="D18" s="853"/>
      <c r="E18" s="853"/>
      <c r="F18" s="853"/>
      <c r="G18" s="853"/>
      <c r="H18" s="853"/>
      <c r="I18" s="853"/>
      <c r="J18" s="853"/>
      <c r="K18" s="853"/>
      <c r="L18" s="853"/>
      <c r="M18" s="853"/>
      <c r="N18" s="853"/>
      <c r="O18" s="853"/>
      <c r="P18" s="854"/>
    </row>
    <row r="19" spans="2:16" x14ac:dyDescent="0.2">
      <c r="B19" s="852"/>
      <c r="C19" s="853"/>
      <c r="D19" s="853"/>
      <c r="E19" s="853"/>
      <c r="F19" s="853"/>
      <c r="G19" s="853"/>
      <c r="H19" s="853"/>
      <c r="I19" s="853"/>
      <c r="J19" s="853"/>
      <c r="K19" s="853"/>
      <c r="L19" s="853"/>
      <c r="M19" s="853"/>
      <c r="N19" s="853"/>
      <c r="O19" s="853"/>
      <c r="P19" s="854"/>
    </row>
    <row r="20" spans="2:16" x14ac:dyDescent="0.2">
      <c r="B20" s="852"/>
      <c r="C20" s="853"/>
      <c r="D20" s="853"/>
      <c r="E20" s="853"/>
      <c r="F20" s="853"/>
      <c r="G20" s="853"/>
      <c r="H20" s="853"/>
      <c r="I20" s="853"/>
      <c r="J20" s="853"/>
      <c r="K20" s="853"/>
      <c r="L20" s="853"/>
      <c r="M20" s="853"/>
      <c r="N20" s="853"/>
      <c r="O20" s="853"/>
      <c r="P20" s="854"/>
    </row>
    <row r="21" spans="2:16" x14ac:dyDescent="0.2">
      <c r="B21" s="852"/>
      <c r="C21" s="853"/>
      <c r="D21" s="853"/>
      <c r="E21" s="853"/>
      <c r="F21" s="853"/>
      <c r="G21" s="853"/>
      <c r="H21" s="853"/>
      <c r="I21" s="853"/>
      <c r="J21" s="853"/>
      <c r="K21" s="853"/>
      <c r="L21" s="853"/>
      <c r="M21" s="853"/>
      <c r="N21" s="853"/>
      <c r="O21" s="853"/>
      <c r="P21" s="854"/>
    </row>
    <row r="22" spans="2:16" x14ac:dyDescent="0.2">
      <c r="B22" s="852"/>
      <c r="C22" s="853"/>
      <c r="D22" s="853"/>
      <c r="E22" s="853"/>
      <c r="F22" s="853"/>
      <c r="G22" s="853"/>
      <c r="H22" s="853"/>
      <c r="I22" s="853"/>
      <c r="J22" s="853"/>
      <c r="K22" s="853"/>
      <c r="L22" s="853"/>
      <c r="M22" s="853"/>
      <c r="N22" s="853"/>
      <c r="O22" s="853"/>
      <c r="P22" s="854"/>
    </row>
    <row r="23" spans="2:16" x14ac:dyDescent="0.2">
      <c r="B23" s="852"/>
      <c r="C23" s="853"/>
      <c r="D23" s="853"/>
      <c r="E23" s="853"/>
      <c r="F23" s="853"/>
      <c r="G23" s="853"/>
      <c r="H23" s="853"/>
      <c r="I23" s="853"/>
      <c r="J23" s="853"/>
      <c r="K23" s="853"/>
      <c r="L23" s="853"/>
      <c r="M23" s="853"/>
      <c r="N23" s="853"/>
      <c r="O23" s="853"/>
      <c r="P23" s="854"/>
    </row>
    <row r="24" spans="2:16" x14ac:dyDescent="0.2">
      <c r="B24" s="852"/>
      <c r="C24" s="853"/>
      <c r="D24" s="853"/>
      <c r="E24" s="853"/>
      <c r="F24" s="853"/>
      <c r="G24" s="853"/>
      <c r="H24" s="853"/>
      <c r="I24" s="853"/>
      <c r="J24" s="853"/>
      <c r="K24" s="853"/>
      <c r="L24" s="853"/>
      <c r="M24" s="853"/>
      <c r="N24" s="853"/>
      <c r="O24" s="853"/>
      <c r="P24" s="854"/>
    </row>
    <row r="25" spans="2:16" x14ac:dyDescent="0.2">
      <c r="B25" s="852"/>
      <c r="C25" s="853"/>
      <c r="D25" s="853"/>
      <c r="E25" s="853"/>
      <c r="F25" s="853"/>
      <c r="G25" s="853"/>
      <c r="H25" s="853"/>
      <c r="I25" s="853"/>
      <c r="J25" s="853"/>
      <c r="K25" s="853"/>
      <c r="L25" s="853"/>
      <c r="M25" s="853"/>
      <c r="N25" s="853"/>
      <c r="O25" s="853"/>
      <c r="P25" s="854"/>
    </row>
    <row r="26" spans="2:16" x14ac:dyDescent="0.2">
      <c r="B26" s="852"/>
      <c r="C26" s="853"/>
      <c r="D26" s="853"/>
      <c r="E26" s="853"/>
      <c r="F26" s="853"/>
      <c r="G26" s="853"/>
      <c r="H26" s="853"/>
      <c r="I26" s="853"/>
      <c r="J26" s="853"/>
      <c r="K26" s="853"/>
      <c r="L26" s="853"/>
      <c r="M26" s="853"/>
      <c r="N26" s="853"/>
      <c r="O26" s="853"/>
      <c r="P26" s="854"/>
    </row>
    <row r="27" spans="2:16" x14ac:dyDescent="0.2">
      <c r="B27" s="852"/>
      <c r="C27" s="853"/>
      <c r="D27" s="853"/>
      <c r="E27" s="853"/>
      <c r="F27" s="853"/>
      <c r="G27" s="853"/>
      <c r="H27" s="853"/>
      <c r="I27" s="853"/>
      <c r="J27" s="853"/>
      <c r="K27" s="853"/>
      <c r="L27" s="853"/>
      <c r="M27" s="853"/>
      <c r="N27" s="853"/>
      <c r="O27" s="853"/>
      <c r="P27" s="854"/>
    </row>
    <row r="28" spans="2:16" x14ac:dyDescent="0.2">
      <c r="B28" s="852"/>
      <c r="C28" s="853"/>
      <c r="D28" s="853"/>
      <c r="E28" s="853"/>
      <c r="F28" s="853"/>
      <c r="G28" s="853"/>
      <c r="H28" s="853"/>
      <c r="I28" s="853"/>
      <c r="J28" s="853"/>
      <c r="K28" s="853"/>
      <c r="L28" s="853"/>
      <c r="M28" s="853"/>
      <c r="N28" s="853"/>
      <c r="O28" s="853"/>
      <c r="P28" s="854"/>
    </row>
    <row r="29" spans="2:16" x14ac:dyDescent="0.15">
      <c r="B29" s="881" t="s">
        <v>1628</v>
      </c>
      <c r="C29" s="882"/>
      <c r="D29" s="882"/>
      <c r="E29" s="882"/>
      <c r="F29" s="882"/>
      <c r="G29" s="882"/>
      <c r="H29" s="882"/>
      <c r="I29" s="882"/>
      <c r="J29" s="882"/>
      <c r="K29" s="882"/>
      <c r="L29" s="882"/>
      <c r="M29" s="882"/>
      <c r="N29" s="882"/>
      <c r="O29" s="882"/>
      <c r="P29" s="883"/>
    </row>
    <row r="30" spans="2:16" ht="6" customHeight="1" x14ac:dyDescent="0.2"/>
    <row r="31" spans="2:16" x14ac:dyDescent="0.2">
      <c r="B31" s="874" t="s">
        <v>1</v>
      </c>
      <c r="C31" s="875"/>
      <c r="D31" s="875"/>
      <c r="E31" s="875"/>
      <c r="F31" s="875"/>
      <c r="G31" s="875"/>
      <c r="H31" s="875"/>
      <c r="I31" s="875"/>
      <c r="J31" s="875"/>
      <c r="K31" s="875"/>
      <c r="L31" s="875"/>
      <c r="M31" s="875"/>
      <c r="N31" s="875"/>
      <c r="O31" s="875"/>
      <c r="P31" s="876"/>
    </row>
    <row r="32" spans="2:16" x14ac:dyDescent="0.2">
      <c r="B32" s="877"/>
      <c r="C32" s="878"/>
      <c r="D32" s="878"/>
      <c r="E32" s="878"/>
      <c r="F32" s="878"/>
      <c r="G32" s="878"/>
      <c r="H32" s="878"/>
      <c r="I32" s="878"/>
      <c r="J32" s="878"/>
      <c r="K32" s="878"/>
      <c r="L32" s="878"/>
      <c r="M32" s="878"/>
      <c r="N32" s="878"/>
      <c r="O32" s="878"/>
      <c r="P32" s="879"/>
    </row>
    <row r="33" spans="2:16" ht="4.5" customHeight="1" x14ac:dyDescent="0.2"/>
    <row r="34" spans="2:16" ht="15.75" x14ac:dyDescent="0.2">
      <c r="B34" s="870" t="s">
        <v>552</v>
      </c>
      <c r="C34" s="871"/>
      <c r="D34" s="871"/>
      <c r="E34" s="871"/>
      <c r="F34" s="500"/>
      <c r="G34" s="873" t="s">
        <v>966</v>
      </c>
      <c r="H34" s="873"/>
      <c r="I34" s="873"/>
      <c r="J34" s="873"/>
      <c r="K34" s="871" t="s">
        <v>553</v>
      </c>
      <c r="L34" s="871"/>
      <c r="M34" s="871"/>
      <c r="N34" s="871"/>
      <c r="O34" s="871"/>
      <c r="P34" s="872"/>
    </row>
    <row r="94" spans="2:2" x14ac:dyDescent="0.2">
      <c r="B94" s="1" t="s">
        <v>1837</v>
      </c>
    </row>
    <row r="95" spans="2:2" x14ac:dyDescent="0.2">
      <c r="B95" s="637" t="s">
        <v>1727</v>
      </c>
    </row>
    <row r="96" spans="2:2" x14ac:dyDescent="0.2">
      <c r="B96" s="637" t="s">
        <v>1728</v>
      </c>
    </row>
    <row r="97" spans="2:2" x14ac:dyDescent="0.2">
      <c r="B97" s="637" t="s">
        <v>1729</v>
      </c>
    </row>
    <row r="98" spans="2:2" x14ac:dyDescent="0.2">
      <c r="B98" s="637" t="s">
        <v>1730</v>
      </c>
    </row>
    <row r="99" spans="2:2" x14ac:dyDescent="0.2">
      <c r="B99" s="637" t="s">
        <v>1731</v>
      </c>
    </row>
    <row r="100" spans="2:2" x14ac:dyDescent="0.2">
      <c r="B100" s="637" t="s">
        <v>1732</v>
      </c>
    </row>
    <row r="101" spans="2:2" x14ac:dyDescent="0.2">
      <c r="B101" s="637" t="s">
        <v>1733</v>
      </c>
    </row>
    <row r="102" spans="2:2" x14ac:dyDescent="0.2">
      <c r="B102" s="637" t="s">
        <v>1734</v>
      </c>
    </row>
    <row r="103" spans="2:2" x14ac:dyDescent="0.2">
      <c r="B103" s="637" t="s">
        <v>1735</v>
      </c>
    </row>
    <row r="104" spans="2:2" x14ac:dyDescent="0.2">
      <c r="B104" s="637" t="s">
        <v>1736</v>
      </c>
    </row>
    <row r="105" spans="2:2" x14ac:dyDescent="0.2">
      <c r="B105" s="637" t="s">
        <v>1737</v>
      </c>
    </row>
    <row r="106" spans="2:2" x14ac:dyDescent="0.2">
      <c r="B106" s="637" t="s">
        <v>1738</v>
      </c>
    </row>
    <row r="107" spans="2:2" x14ac:dyDescent="0.2">
      <c r="B107" s="637" t="s">
        <v>1739</v>
      </c>
    </row>
    <row r="108" spans="2:2" x14ac:dyDescent="0.2">
      <c r="B108" s="637" t="s">
        <v>1740</v>
      </c>
    </row>
    <row r="109" spans="2:2" x14ac:dyDescent="0.2">
      <c r="B109" s="637" t="s">
        <v>1741</v>
      </c>
    </row>
    <row r="110" spans="2:2" x14ac:dyDescent="0.2">
      <c r="B110" s="637" t="s">
        <v>1742</v>
      </c>
    </row>
    <row r="111" spans="2:2" x14ac:dyDescent="0.2">
      <c r="B111" s="637" t="s">
        <v>1743</v>
      </c>
    </row>
    <row r="112" spans="2:2" x14ac:dyDescent="0.2">
      <c r="B112" s="637" t="s">
        <v>1744</v>
      </c>
    </row>
    <row r="113" spans="2:2" x14ac:dyDescent="0.2">
      <c r="B113" s="637" t="s">
        <v>1745</v>
      </c>
    </row>
    <row r="114" spans="2:2" x14ac:dyDescent="0.2">
      <c r="B114" s="637" t="s">
        <v>1746</v>
      </c>
    </row>
    <row r="115" spans="2:2" x14ac:dyDescent="0.2">
      <c r="B115" s="637" t="s">
        <v>1747</v>
      </c>
    </row>
    <row r="116" spans="2:2" x14ac:dyDescent="0.2">
      <c r="B116" s="637" t="s">
        <v>1748</v>
      </c>
    </row>
    <row r="117" spans="2:2" x14ac:dyDescent="0.2">
      <c r="B117" s="637" t="s">
        <v>1724</v>
      </c>
    </row>
    <row r="118" spans="2:2" x14ac:dyDescent="0.2">
      <c r="B118" s="637" t="s">
        <v>1749</v>
      </c>
    </row>
    <row r="119" spans="2:2" x14ac:dyDescent="0.2">
      <c r="B119" s="637" t="s">
        <v>1725</v>
      </c>
    </row>
    <row r="120" spans="2:2" x14ac:dyDescent="0.2">
      <c r="B120" s="637" t="s">
        <v>1750</v>
      </c>
    </row>
    <row r="121" spans="2:2" x14ac:dyDescent="0.2">
      <c r="B121" s="637" t="s">
        <v>1751</v>
      </c>
    </row>
    <row r="122" spans="2:2" x14ac:dyDescent="0.2">
      <c r="B122" s="637" t="s">
        <v>1752</v>
      </c>
    </row>
    <row r="123" spans="2:2" x14ac:dyDescent="0.2">
      <c r="B123" s="637" t="s">
        <v>1753</v>
      </c>
    </row>
    <row r="124" spans="2:2" x14ac:dyDescent="0.2">
      <c r="B124" s="637" t="s">
        <v>1754</v>
      </c>
    </row>
    <row r="125" spans="2:2" x14ac:dyDescent="0.2">
      <c r="B125" s="637" t="s">
        <v>1755</v>
      </c>
    </row>
    <row r="126" spans="2:2" x14ac:dyDescent="0.2">
      <c r="B126" s="637" t="s">
        <v>1756</v>
      </c>
    </row>
    <row r="127" spans="2:2" x14ac:dyDescent="0.2">
      <c r="B127" s="637" t="s">
        <v>1757</v>
      </c>
    </row>
    <row r="128" spans="2:2" x14ac:dyDescent="0.2">
      <c r="B128" s="637" t="s">
        <v>1758</v>
      </c>
    </row>
    <row r="129" spans="2:2" x14ac:dyDescent="0.2">
      <c r="B129" s="637" t="s">
        <v>1759</v>
      </c>
    </row>
    <row r="130" spans="2:2" x14ac:dyDescent="0.2">
      <c r="B130" s="637" t="s">
        <v>1760</v>
      </c>
    </row>
    <row r="131" spans="2:2" x14ac:dyDescent="0.2">
      <c r="B131" s="637" t="s">
        <v>1761</v>
      </c>
    </row>
    <row r="132" spans="2:2" x14ac:dyDescent="0.2">
      <c r="B132" s="637" t="s">
        <v>1762</v>
      </c>
    </row>
    <row r="133" spans="2:2" x14ac:dyDescent="0.2">
      <c r="B133" s="637" t="s">
        <v>1763</v>
      </c>
    </row>
    <row r="134" spans="2:2" x14ac:dyDescent="0.2">
      <c r="B134" s="637" t="s">
        <v>1764</v>
      </c>
    </row>
    <row r="135" spans="2:2" x14ac:dyDescent="0.2">
      <c r="B135" s="637" t="s">
        <v>1765</v>
      </c>
    </row>
    <row r="136" spans="2:2" x14ac:dyDescent="0.2">
      <c r="B136" s="637" t="s">
        <v>1766</v>
      </c>
    </row>
    <row r="137" spans="2:2" x14ac:dyDescent="0.2">
      <c r="B137" s="637" t="s">
        <v>1767</v>
      </c>
    </row>
    <row r="138" spans="2:2" x14ac:dyDescent="0.2">
      <c r="B138" s="637" t="s">
        <v>1768</v>
      </c>
    </row>
    <row r="139" spans="2:2" x14ac:dyDescent="0.2">
      <c r="B139" s="637" t="s">
        <v>1769</v>
      </c>
    </row>
    <row r="140" spans="2:2" x14ac:dyDescent="0.2">
      <c r="B140" s="637" t="s">
        <v>1770</v>
      </c>
    </row>
    <row r="141" spans="2:2" x14ac:dyDescent="0.2">
      <c r="B141" s="637" t="s">
        <v>1771</v>
      </c>
    </row>
    <row r="142" spans="2:2" x14ac:dyDescent="0.2">
      <c r="B142" s="637" t="s">
        <v>1726</v>
      </c>
    </row>
    <row r="143" spans="2:2" x14ac:dyDescent="0.2">
      <c r="B143" s="637" t="s">
        <v>1772</v>
      </c>
    </row>
    <row r="144" spans="2:2" x14ac:dyDescent="0.2">
      <c r="B144" s="637" t="s">
        <v>1773</v>
      </c>
    </row>
    <row r="145" spans="2:2" x14ac:dyDescent="0.2">
      <c r="B145" s="637" t="s">
        <v>1774</v>
      </c>
    </row>
    <row r="146" spans="2:2" x14ac:dyDescent="0.2">
      <c r="B146" s="637" t="s">
        <v>1775</v>
      </c>
    </row>
    <row r="147" spans="2:2" x14ac:dyDescent="0.2">
      <c r="B147" s="637" t="s">
        <v>1776</v>
      </c>
    </row>
    <row r="148" spans="2:2" x14ac:dyDescent="0.2">
      <c r="B148" s="637" t="s">
        <v>1777</v>
      </c>
    </row>
    <row r="149" spans="2:2" x14ac:dyDescent="0.2">
      <c r="B149" s="637" t="s">
        <v>1778</v>
      </c>
    </row>
    <row r="150" spans="2:2" x14ac:dyDescent="0.2">
      <c r="B150" s="637" t="s">
        <v>1779</v>
      </c>
    </row>
    <row r="151" spans="2:2" x14ac:dyDescent="0.2">
      <c r="B151" s="637" t="s">
        <v>1780</v>
      </c>
    </row>
    <row r="152" spans="2:2" x14ac:dyDescent="0.2">
      <c r="B152" s="637" t="s">
        <v>1781</v>
      </c>
    </row>
    <row r="153" spans="2:2" x14ac:dyDescent="0.2">
      <c r="B153" s="637" t="s">
        <v>1782</v>
      </c>
    </row>
    <row r="154" spans="2:2" x14ac:dyDescent="0.2">
      <c r="B154" s="637" t="s">
        <v>1783</v>
      </c>
    </row>
    <row r="155" spans="2:2" x14ac:dyDescent="0.2">
      <c r="B155" s="637" t="s">
        <v>1784</v>
      </c>
    </row>
    <row r="156" spans="2:2" x14ac:dyDescent="0.2">
      <c r="B156" s="637" t="s">
        <v>1785</v>
      </c>
    </row>
    <row r="157" spans="2:2" x14ac:dyDescent="0.2">
      <c r="B157" s="637" t="s">
        <v>1786</v>
      </c>
    </row>
    <row r="158" spans="2:2" x14ac:dyDescent="0.2">
      <c r="B158" s="637" t="s">
        <v>1787</v>
      </c>
    </row>
    <row r="159" spans="2:2" x14ac:dyDescent="0.2">
      <c r="B159" s="637" t="s">
        <v>1788</v>
      </c>
    </row>
    <row r="160" spans="2:2" x14ac:dyDescent="0.2">
      <c r="B160" s="637" t="s">
        <v>1789</v>
      </c>
    </row>
    <row r="161" spans="2:2" x14ac:dyDescent="0.2">
      <c r="B161" s="637" t="s">
        <v>1790</v>
      </c>
    </row>
    <row r="162" spans="2:2" x14ac:dyDescent="0.2">
      <c r="B162" s="637" t="s">
        <v>1791</v>
      </c>
    </row>
    <row r="163" spans="2:2" x14ac:dyDescent="0.2">
      <c r="B163" s="637" t="s">
        <v>1792</v>
      </c>
    </row>
    <row r="164" spans="2:2" x14ac:dyDescent="0.2">
      <c r="B164" s="637" t="s">
        <v>1793</v>
      </c>
    </row>
    <row r="165" spans="2:2" x14ac:dyDescent="0.2">
      <c r="B165" s="637" t="s">
        <v>1794</v>
      </c>
    </row>
    <row r="166" spans="2:2" x14ac:dyDescent="0.2">
      <c r="B166" s="637" t="s">
        <v>1795</v>
      </c>
    </row>
    <row r="167" spans="2:2" x14ac:dyDescent="0.2">
      <c r="B167" s="637" t="s">
        <v>1796</v>
      </c>
    </row>
    <row r="168" spans="2:2" x14ac:dyDescent="0.2">
      <c r="B168" s="637" t="s">
        <v>1797</v>
      </c>
    </row>
    <row r="169" spans="2:2" x14ac:dyDescent="0.2">
      <c r="B169" s="637" t="s">
        <v>1798</v>
      </c>
    </row>
    <row r="170" spans="2:2" x14ac:dyDescent="0.2">
      <c r="B170" s="637" t="s">
        <v>1799</v>
      </c>
    </row>
    <row r="171" spans="2:2" x14ac:dyDescent="0.2">
      <c r="B171" s="637" t="s">
        <v>1800</v>
      </c>
    </row>
    <row r="172" spans="2:2" x14ac:dyDescent="0.2">
      <c r="B172" s="637" t="s">
        <v>1801</v>
      </c>
    </row>
    <row r="173" spans="2:2" x14ac:dyDescent="0.2">
      <c r="B173" s="637" t="s">
        <v>1802</v>
      </c>
    </row>
    <row r="174" spans="2:2" x14ac:dyDescent="0.2">
      <c r="B174" s="637" t="s">
        <v>1803</v>
      </c>
    </row>
    <row r="175" spans="2:2" x14ac:dyDescent="0.2">
      <c r="B175" s="637" t="s">
        <v>1804</v>
      </c>
    </row>
    <row r="176" spans="2:2" x14ac:dyDescent="0.2">
      <c r="B176" s="637" t="s">
        <v>1805</v>
      </c>
    </row>
    <row r="177" spans="2:2" x14ac:dyDescent="0.2">
      <c r="B177" s="637" t="s">
        <v>1806</v>
      </c>
    </row>
    <row r="178" spans="2:2" x14ac:dyDescent="0.2">
      <c r="B178" s="637" t="s">
        <v>1807</v>
      </c>
    </row>
    <row r="179" spans="2:2" x14ac:dyDescent="0.2">
      <c r="B179" s="637" t="s">
        <v>1808</v>
      </c>
    </row>
    <row r="180" spans="2:2" x14ac:dyDescent="0.2">
      <c r="B180" s="637" t="s">
        <v>1809</v>
      </c>
    </row>
    <row r="181" spans="2:2" x14ac:dyDescent="0.2">
      <c r="B181" s="637" t="s">
        <v>1810</v>
      </c>
    </row>
    <row r="182" spans="2:2" x14ac:dyDescent="0.2">
      <c r="B182" s="637" t="s">
        <v>1811</v>
      </c>
    </row>
    <row r="183" spans="2:2" x14ac:dyDescent="0.2">
      <c r="B183" s="637" t="s">
        <v>1812</v>
      </c>
    </row>
    <row r="184" spans="2:2" x14ac:dyDescent="0.2">
      <c r="B184" s="637" t="s">
        <v>1813</v>
      </c>
    </row>
    <row r="185" spans="2:2" x14ac:dyDescent="0.2">
      <c r="B185" s="637" t="s">
        <v>1814</v>
      </c>
    </row>
    <row r="186" spans="2:2" x14ac:dyDescent="0.2">
      <c r="B186" s="637" t="s">
        <v>1815</v>
      </c>
    </row>
    <row r="187" spans="2:2" x14ac:dyDescent="0.2">
      <c r="B187" s="637" t="s">
        <v>1816</v>
      </c>
    </row>
    <row r="188" spans="2:2" x14ac:dyDescent="0.2">
      <c r="B188" s="637" t="s">
        <v>1817</v>
      </c>
    </row>
    <row r="189" spans="2:2" x14ac:dyDescent="0.2">
      <c r="B189" s="637" t="s">
        <v>1818</v>
      </c>
    </row>
    <row r="190" spans="2:2" x14ac:dyDescent="0.2">
      <c r="B190" s="637" t="s">
        <v>1819</v>
      </c>
    </row>
    <row r="191" spans="2:2" x14ac:dyDescent="0.2">
      <c r="B191" s="637" t="s">
        <v>1820</v>
      </c>
    </row>
    <row r="192" spans="2:2" x14ac:dyDescent="0.2">
      <c r="B192" s="637" t="s">
        <v>1821</v>
      </c>
    </row>
    <row r="193" spans="2:2" x14ac:dyDescent="0.2">
      <c r="B193" s="637" t="s">
        <v>1822</v>
      </c>
    </row>
    <row r="194" spans="2:2" x14ac:dyDescent="0.2">
      <c r="B194" s="637" t="s">
        <v>1823</v>
      </c>
    </row>
    <row r="195" spans="2:2" x14ac:dyDescent="0.2">
      <c r="B195" s="637" t="s">
        <v>1824</v>
      </c>
    </row>
    <row r="196" spans="2:2" x14ac:dyDescent="0.2">
      <c r="B196" s="637" t="s">
        <v>1825</v>
      </c>
    </row>
    <row r="197" spans="2:2" x14ac:dyDescent="0.2">
      <c r="B197" s="637" t="s">
        <v>1826</v>
      </c>
    </row>
    <row r="198" spans="2:2" x14ac:dyDescent="0.2">
      <c r="B198" s="637" t="s">
        <v>1827</v>
      </c>
    </row>
    <row r="199" spans="2:2" x14ac:dyDescent="0.2">
      <c r="B199" s="637" t="s">
        <v>1828</v>
      </c>
    </row>
    <row r="200" spans="2:2" x14ac:dyDescent="0.2">
      <c r="B200" s="637" t="s">
        <v>1829</v>
      </c>
    </row>
    <row r="201" spans="2:2" x14ac:dyDescent="0.2">
      <c r="B201" s="637" t="s">
        <v>1830</v>
      </c>
    </row>
    <row r="202" spans="2:2" x14ac:dyDescent="0.2">
      <c r="B202" s="637" t="s">
        <v>1831</v>
      </c>
    </row>
    <row r="203" spans="2:2" x14ac:dyDescent="0.2">
      <c r="B203" s="637" t="s">
        <v>1832</v>
      </c>
    </row>
    <row r="204" spans="2:2" x14ac:dyDescent="0.2">
      <c r="B204" s="637" t="s">
        <v>1833</v>
      </c>
    </row>
    <row r="205" spans="2:2" x14ac:dyDescent="0.2">
      <c r="B205" s="637" t="s">
        <v>1834</v>
      </c>
    </row>
    <row r="206" spans="2:2" x14ac:dyDescent="0.2">
      <c r="B206" s="637" t="s">
        <v>1835</v>
      </c>
    </row>
    <row r="207" spans="2:2" x14ac:dyDescent="0.2">
      <c r="B207" s="637" t="s">
        <v>1836</v>
      </c>
    </row>
  </sheetData>
  <mergeCells count="32">
    <mergeCell ref="B34:E34"/>
    <mergeCell ref="K34:P34"/>
    <mergeCell ref="G34:J34"/>
    <mergeCell ref="B31:P32"/>
    <mergeCell ref="B1:P1"/>
    <mergeCell ref="B27:P27"/>
    <mergeCell ref="B28:P28"/>
    <mergeCell ref="B29:P29"/>
    <mergeCell ref="B23:P23"/>
    <mergeCell ref="B24:P24"/>
    <mergeCell ref="B25:P25"/>
    <mergeCell ref="B26:P26"/>
    <mergeCell ref="B19:P19"/>
    <mergeCell ref="B9:P9"/>
    <mergeCell ref="B10:P10"/>
    <mergeCell ref="B20:P20"/>
    <mergeCell ref="B21:P21"/>
    <mergeCell ref="B22:P22"/>
    <mergeCell ref="B15:P15"/>
    <mergeCell ref="B16:P16"/>
    <mergeCell ref="B17:P17"/>
    <mergeCell ref="B18:P18"/>
    <mergeCell ref="B3:P3"/>
    <mergeCell ref="B4:P4"/>
    <mergeCell ref="B6:P6"/>
    <mergeCell ref="B14:P14"/>
    <mergeCell ref="B12:P12"/>
    <mergeCell ref="B11:P11"/>
    <mergeCell ref="B13:P13"/>
    <mergeCell ref="B7:P7"/>
    <mergeCell ref="B8:P8"/>
    <mergeCell ref="G5:L5"/>
  </mergeCells>
  <phoneticPr fontId="0" type="noConversion"/>
  <dataValidations count="1">
    <dataValidation type="list" allowBlank="1" showInputMessage="1" showErrorMessage="1" sqref="G5:L5" xr:uid="{00000000-0002-0000-0000-000000000000}">
      <formula1>$B$94:$B$207</formula1>
    </dataValidation>
  </dataValidations>
  <hyperlinks>
    <hyperlink ref="K34" r:id="rId1" display="sat@suffolk.gov.uk" xr:uid="{00000000-0004-0000-0000-000000000000}"/>
    <hyperlink ref="G34" r:id="rId2" display="Suffolk Learning - SAT" xr:uid="{00000000-0004-0000-0000-000001000000}"/>
    <hyperlink ref="G34:J34" r:id="rId3" display="Web:    Suffolk Learning - SAT" xr:uid="{00000000-0004-0000-0000-000002000000}"/>
  </hyperlinks>
  <printOptions horizontalCentered="1" verticalCentered="1"/>
  <pageMargins left="0" right="0" top="0" bottom="0" header="0" footer="0"/>
  <pageSetup paperSize="9" scale="99" orientation="landscape" r:id="rId4"/>
  <headerFooter alignWithMargins="0"/>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dimension ref="B2:P37"/>
  <sheetViews>
    <sheetView showGridLines="0" workbookViewId="0"/>
  </sheetViews>
  <sheetFormatPr defaultColWidth="9.140625" defaultRowHeight="12.75" x14ac:dyDescent="0.2"/>
  <cols>
    <col min="1" max="1" width="1" style="1" customWidth="1"/>
    <col min="2" max="16384" width="9.140625" style="1"/>
  </cols>
  <sheetData>
    <row r="2" spans="2:16" x14ac:dyDescent="0.2">
      <c r="B2" s="26"/>
      <c r="C2" s="49"/>
      <c r="D2" s="49"/>
      <c r="E2" s="49"/>
      <c r="F2" s="49"/>
      <c r="G2" s="49"/>
      <c r="H2" s="49"/>
      <c r="I2" s="49"/>
      <c r="J2" s="49"/>
      <c r="K2" s="49"/>
      <c r="L2" s="49"/>
      <c r="M2" s="49"/>
      <c r="N2" s="49"/>
      <c r="O2" s="49"/>
      <c r="P2" s="27"/>
    </row>
    <row r="3" spans="2:16" ht="24" customHeight="1" x14ac:dyDescent="0.2">
      <c r="B3" s="855" t="s">
        <v>418</v>
      </c>
      <c r="C3" s="856"/>
      <c r="D3" s="856"/>
      <c r="E3" s="856"/>
      <c r="F3" s="856"/>
      <c r="G3" s="856"/>
      <c r="H3" s="856"/>
      <c r="I3" s="856"/>
      <c r="J3" s="856"/>
      <c r="K3" s="856"/>
      <c r="L3" s="856"/>
      <c r="M3" s="856"/>
      <c r="N3" s="856"/>
      <c r="O3" s="856"/>
      <c r="P3" s="857"/>
    </row>
    <row r="4" spans="2:16" x14ac:dyDescent="0.2">
      <c r="B4" s="50"/>
      <c r="C4" s="51"/>
      <c r="D4" s="51"/>
      <c r="E4" s="51"/>
      <c r="F4" s="51"/>
      <c r="G4" s="51"/>
      <c r="H4" s="51"/>
      <c r="I4" s="51"/>
      <c r="J4" s="51"/>
      <c r="K4" s="51"/>
      <c r="L4" s="51"/>
      <c r="M4" s="51"/>
      <c r="N4" s="51"/>
      <c r="O4" s="51"/>
      <c r="P4" s="52"/>
    </row>
    <row r="5" spans="2:16" x14ac:dyDescent="0.2">
      <c r="B5" s="50"/>
      <c r="C5" s="51"/>
      <c r="D5" s="51"/>
      <c r="E5" s="51"/>
      <c r="F5" s="51"/>
      <c r="G5" s="51"/>
      <c r="H5" s="51"/>
      <c r="I5" s="51"/>
      <c r="J5" s="51"/>
      <c r="K5" s="51"/>
      <c r="L5" s="51"/>
      <c r="M5" s="51"/>
      <c r="N5" s="51"/>
      <c r="O5" s="51"/>
      <c r="P5" s="52"/>
    </row>
    <row r="6" spans="2:16" x14ac:dyDescent="0.2">
      <c r="B6" s="50"/>
      <c r="C6" s="51"/>
      <c r="D6" s="51"/>
      <c r="E6" s="51"/>
      <c r="F6" s="51"/>
      <c r="G6" s="51"/>
      <c r="H6" s="51"/>
      <c r="I6" s="51"/>
      <c r="J6" s="51"/>
      <c r="K6" s="51"/>
      <c r="L6" s="51"/>
      <c r="M6" s="51"/>
      <c r="N6" s="51"/>
      <c r="O6" s="51"/>
      <c r="P6" s="52"/>
    </row>
    <row r="7" spans="2:16" x14ac:dyDescent="0.2">
      <c r="B7" s="50"/>
      <c r="C7" s="51"/>
      <c r="D7" s="51"/>
      <c r="E7" s="51"/>
      <c r="F7" s="51"/>
      <c r="G7" s="51"/>
      <c r="H7" s="51"/>
      <c r="I7" s="51"/>
      <c r="J7" s="51"/>
      <c r="K7" s="51"/>
      <c r="L7" s="51"/>
      <c r="M7" s="51"/>
      <c r="N7" s="51"/>
      <c r="O7" s="51"/>
      <c r="P7" s="52"/>
    </row>
    <row r="8" spans="2:16" x14ac:dyDescent="0.2">
      <c r="B8" s="50"/>
      <c r="C8" s="51"/>
      <c r="D8" s="51"/>
      <c r="E8" s="51"/>
      <c r="F8" s="51"/>
      <c r="G8" s="51"/>
      <c r="H8" s="51"/>
      <c r="I8" s="51"/>
      <c r="J8" s="51"/>
      <c r="K8" s="51"/>
      <c r="L8" s="51"/>
      <c r="M8" s="51"/>
      <c r="N8" s="51"/>
      <c r="O8" s="51"/>
      <c r="P8" s="52"/>
    </row>
    <row r="9" spans="2:16" x14ac:dyDescent="0.2">
      <c r="B9" s="50"/>
      <c r="C9" s="51"/>
      <c r="D9" s="51"/>
      <c r="E9" s="51"/>
      <c r="F9" s="51"/>
      <c r="G9" s="51"/>
      <c r="H9" s="51"/>
      <c r="I9" s="51"/>
      <c r="J9" s="51"/>
      <c r="K9" s="51"/>
      <c r="L9" s="51"/>
      <c r="M9" s="51"/>
      <c r="N9" s="51"/>
      <c r="O9" s="51"/>
      <c r="P9" s="52"/>
    </row>
    <row r="10" spans="2:16" x14ac:dyDescent="0.2">
      <c r="B10" s="50"/>
      <c r="C10" s="51"/>
      <c r="D10" s="51"/>
      <c r="E10" s="51"/>
      <c r="F10" s="51"/>
      <c r="G10" s="51"/>
      <c r="H10" s="51"/>
      <c r="I10" s="51"/>
      <c r="J10" s="51"/>
      <c r="K10" s="51"/>
      <c r="L10" s="51"/>
      <c r="M10" s="51"/>
      <c r="N10" s="51"/>
      <c r="O10" s="51"/>
      <c r="P10" s="52"/>
    </row>
    <row r="11" spans="2:16" x14ac:dyDescent="0.2">
      <c r="B11" s="50"/>
      <c r="C11" s="51"/>
      <c r="D11" s="51"/>
      <c r="E11" s="51"/>
      <c r="F11" s="51"/>
      <c r="G11" s="51"/>
      <c r="H11" s="51"/>
      <c r="I11" s="51"/>
      <c r="J11" s="51"/>
      <c r="K11" s="51"/>
      <c r="L11" s="51"/>
      <c r="M11" s="51"/>
      <c r="N11" s="51"/>
      <c r="O11" s="51"/>
      <c r="P11" s="52"/>
    </row>
    <row r="12" spans="2:16" x14ac:dyDescent="0.2">
      <c r="B12" s="50"/>
      <c r="C12" s="51"/>
      <c r="D12" s="51"/>
      <c r="E12" s="51"/>
      <c r="F12" s="51"/>
      <c r="G12" s="51"/>
      <c r="H12" s="51"/>
      <c r="I12" s="51"/>
      <c r="J12" s="51"/>
      <c r="K12" s="51"/>
      <c r="L12" s="51"/>
      <c r="M12" s="51"/>
      <c r="N12" s="51"/>
      <c r="O12" s="51"/>
      <c r="P12" s="52"/>
    </row>
    <row r="13" spans="2:16" x14ac:dyDescent="0.2">
      <c r="B13" s="50"/>
      <c r="C13" s="51"/>
      <c r="D13" s="51"/>
      <c r="E13" s="51"/>
      <c r="F13" s="51"/>
      <c r="G13" s="51"/>
      <c r="H13" s="51"/>
      <c r="I13" s="51"/>
      <c r="J13" s="51"/>
      <c r="K13" s="51"/>
      <c r="L13" s="51"/>
      <c r="M13" s="51"/>
      <c r="N13" s="51"/>
      <c r="O13" s="51"/>
      <c r="P13" s="52"/>
    </row>
    <row r="14" spans="2:16" x14ac:dyDescent="0.2">
      <c r="B14" s="50"/>
      <c r="C14" s="51"/>
      <c r="D14" s="51"/>
      <c r="E14" s="51"/>
      <c r="F14" s="51"/>
      <c r="G14" s="51"/>
      <c r="H14" s="51"/>
      <c r="I14" s="51"/>
      <c r="J14" s="51"/>
      <c r="K14" s="51"/>
      <c r="L14" s="51"/>
      <c r="M14" s="51"/>
      <c r="N14" s="51"/>
      <c r="O14" s="51"/>
      <c r="P14" s="52"/>
    </row>
    <row r="15" spans="2:16" x14ac:dyDescent="0.2">
      <c r="B15" s="50"/>
      <c r="C15" s="51"/>
      <c r="D15" s="51"/>
      <c r="E15" s="51"/>
      <c r="F15" s="51"/>
      <c r="G15" s="51"/>
      <c r="H15" s="51"/>
      <c r="I15" s="51"/>
      <c r="J15" s="51"/>
      <c r="K15" s="51"/>
      <c r="L15" s="51"/>
      <c r="M15" s="51"/>
      <c r="N15" s="51"/>
      <c r="O15" s="51"/>
      <c r="P15" s="52"/>
    </row>
    <row r="16" spans="2:16" x14ac:dyDescent="0.2">
      <c r="B16" s="50"/>
      <c r="C16" s="51"/>
      <c r="D16" s="51"/>
      <c r="E16" s="51"/>
      <c r="F16" s="51"/>
      <c r="G16" s="51"/>
      <c r="H16" s="51"/>
      <c r="I16" s="51"/>
      <c r="J16" s="51"/>
      <c r="K16" s="51"/>
      <c r="L16" s="51"/>
      <c r="M16" s="51"/>
      <c r="N16" s="51"/>
      <c r="O16" s="51"/>
      <c r="P16" s="52"/>
    </row>
    <row r="17" spans="2:16" x14ac:dyDescent="0.2">
      <c r="B17" s="50"/>
      <c r="C17" s="51"/>
      <c r="D17" s="51"/>
      <c r="E17" s="51"/>
      <c r="F17" s="51"/>
      <c r="G17" s="51"/>
      <c r="H17" s="51"/>
      <c r="I17" s="51"/>
      <c r="J17" s="51"/>
      <c r="K17" s="51"/>
      <c r="L17" s="51"/>
      <c r="M17" s="51"/>
      <c r="N17" s="51"/>
      <c r="O17" s="51"/>
      <c r="P17" s="52"/>
    </row>
    <row r="18" spans="2:16" x14ac:dyDescent="0.2">
      <c r="B18" s="50"/>
      <c r="C18" s="51"/>
      <c r="D18" s="51"/>
      <c r="E18" s="51"/>
      <c r="F18" s="51"/>
      <c r="G18" s="51"/>
      <c r="H18" s="51"/>
      <c r="I18" s="51"/>
      <c r="J18" s="51"/>
      <c r="K18" s="51"/>
      <c r="L18" s="51"/>
      <c r="M18" s="51"/>
      <c r="N18" s="51"/>
      <c r="O18" s="51"/>
      <c r="P18" s="52"/>
    </row>
    <row r="19" spans="2:16" x14ac:dyDescent="0.2">
      <c r="B19" s="50"/>
      <c r="C19" s="51"/>
      <c r="D19" s="51"/>
      <c r="E19" s="51"/>
      <c r="F19" s="51"/>
      <c r="G19" s="51"/>
      <c r="H19" s="51"/>
      <c r="I19" s="51"/>
      <c r="J19" s="51"/>
      <c r="K19" s="51"/>
      <c r="L19" s="51"/>
      <c r="M19" s="51"/>
      <c r="N19" s="51"/>
      <c r="O19" s="51"/>
      <c r="P19" s="52"/>
    </row>
    <row r="20" spans="2:16" x14ac:dyDescent="0.2">
      <c r="B20" s="50"/>
      <c r="C20" s="51"/>
      <c r="D20" s="51"/>
      <c r="E20" s="51"/>
      <c r="F20" s="51"/>
      <c r="G20" s="51"/>
      <c r="H20" s="51"/>
      <c r="I20" s="51"/>
      <c r="J20" s="51"/>
      <c r="K20" s="51"/>
      <c r="L20" s="51"/>
      <c r="M20" s="51"/>
      <c r="N20" s="51"/>
      <c r="O20" s="51"/>
      <c r="P20" s="52"/>
    </row>
    <row r="21" spans="2:16" x14ac:dyDescent="0.2">
      <c r="B21" s="50"/>
      <c r="C21" s="51"/>
      <c r="D21" s="51"/>
      <c r="E21" s="51"/>
      <c r="F21" s="51"/>
      <c r="G21" s="51"/>
      <c r="H21" s="51"/>
      <c r="I21" s="51"/>
      <c r="J21" s="51"/>
      <c r="K21" s="51"/>
      <c r="L21" s="51"/>
      <c r="M21" s="51"/>
      <c r="N21" s="51"/>
      <c r="O21" s="51"/>
      <c r="P21" s="52"/>
    </row>
    <row r="22" spans="2:16" x14ac:dyDescent="0.2">
      <c r="B22" s="50"/>
      <c r="C22" s="51"/>
      <c r="D22" s="51"/>
      <c r="E22" s="51"/>
      <c r="F22" s="51"/>
      <c r="G22" s="51"/>
      <c r="H22" s="51"/>
      <c r="I22" s="51"/>
      <c r="J22" s="51"/>
      <c r="K22" s="51"/>
      <c r="L22" s="51"/>
      <c r="M22" s="51"/>
      <c r="N22" s="51"/>
      <c r="O22" s="51"/>
      <c r="P22" s="52"/>
    </row>
    <row r="23" spans="2:16" x14ac:dyDescent="0.2">
      <c r="B23" s="50"/>
      <c r="C23" s="51"/>
      <c r="D23" s="51"/>
      <c r="E23" s="51"/>
      <c r="F23" s="51"/>
      <c r="G23" s="51"/>
      <c r="H23" s="51"/>
      <c r="I23" s="51"/>
      <c r="J23" s="51"/>
      <c r="K23" s="51"/>
      <c r="L23" s="51"/>
      <c r="M23" s="51"/>
      <c r="N23" s="51"/>
      <c r="O23" s="51"/>
      <c r="P23" s="52"/>
    </row>
    <row r="24" spans="2:16" x14ac:dyDescent="0.2">
      <c r="B24" s="50"/>
      <c r="C24" s="51"/>
      <c r="D24" s="51"/>
      <c r="E24" s="51"/>
      <c r="F24" s="51"/>
      <c r="G24" s="51"/>
      <c r="H24" s="51"/>
      <c r="I24" s="51"/>
      <c r="J24" s="51"/>
      <c r="K24" s="51"/>
      <c r="L24" s="51"/>
      <c r="M24" s="51"/>
      <c r="N24" s="51"/>
      <c r="O24" s="51"/>
      <c r="P24" s="52"/>
    </row>
    <row r="25" spans="2:16" x14ac:dyDescent="0.2">
      <c r="B25" s="50"/>
      <c r="C25" s="51"/>
      <c r="D25" s="51"/>
      <c r="E25" s="51"/>
      <c r="F25" s="51"/>
      <c r="G25" s="51"/>
      <c r="H25" s="51"/>
      <c r="I25" s="51"/>
      <c r="J25" s="51"/>
      <c r="K25" s="51"/>
      <c r="L25" s="51"/>
      <c r="M25" s="51"/>
      <c r="N25" s="51"/>
      <c r="O25" s="51"/>
      <c r="P25" s="52"/>
    </row>
    <row r="26" spans="2:16" x14ac:dyDescent="0.2">
      <c r="B26" s="50"/>
      <c r="C26" s="51"/>
      <c r="D26" s="51"/>
      <c r="E26" s="51"/>
      <c r="F26" s="51"/>
      <c r="G26" s="51"/>
      <c r="H26" s="51"/>
      <c r="I26" s="51"/>
      <c r="J26" s="51"/>
      <c r="K26" s="51"/>
      <c r="L26" s="51"/>
      <c r="M26" s="51"/>
      <c r="N26" s="51"/>
      <c r="O26" s="51"/>
      <c r="P26" s="52"/>
    </row>
    <row r="27" spans="2:16" x14ac:dyDescent="0.2">
      <c r="B27" s="50"/>
      <c r="C27" s="51"/>
      <c r="D27" s="51"/>
      <c r="E27" s="51"/>
      <c r="F27" s="51"/>
      <c r="G27" s="51"/>
      <c r="H27" s="51"/>
      <c r="I27" s="51"/>
      <c r="J27" s="51"/>
      <c r="K27" s="51"/>
      <c r="L27" s="51"/>
      <c r="M27" s="51"/>
      <c r="N27" s="51"/>
      <c r="O27" s="51"/>
      <c r="P27" s="52"/>
    </row>
    <row r="28" spans="2:16" x14ac:dyDescent="0.2">
      <c r="B28" s="50"/>
      <c r="C28" s="51"/>
      <c r="D28" s="51"/>
      <c r="E28" s="51"/>
      <c r="F28" s="51"/>
      <c r="G28" s="51"/>
      <c r="H28" s="51"/>
      <c r="I28" s="51"/>
      <c r="J28" s="51"/>
      <c r="K28" s="51"/>
      <c r="L28" s="51"/>
      <c r="M28" s="51"/>
      <c r="N28" s="51"/>
      <c r="O28" s="51"/>
      <c r="P28" s="52"/>
    </row>
    <row r="29" spans="2:16" x14ac:dyDescent="0.2">
      <c r="B29" s="50"/>
      <c r="C29" s="51"/>
      <c r="D29" s="51"/>
      <c r="E29" s="51"/>
      <c r="F29" s="51"/>
      <c r="G29" s="51"/>
      <c r="H29" s="51"/>
      <c r="I29" s="51"/>
      <c r="J29" s="51"/>
      <c r="K29" s="51"/>
      <c r="L29" s="51"/>
      <c r="M29" s="51"/>
      <c r="N29" s="51"/>
      <c r="O29" s="51"/>
      <c r="P29" s="52"/>
    </row>
    <row r="30" spans="2:16" x14ac:dyDescent="0.2">
      <c r="B30" s="50"/>
      <c r="C30" s="51"/>
      <c r="D30" s="51"/>
      <c r="E30" s="51"/>
      <c r="F30" s="51"/>
      <c r="G30" s="51"/>
      <c r="H30" s="51"/>
      <c r="I30" s="51"/>
      <c r="J30" s="51"/>
      <c r="K30" s="51"/>
      <c r="L30" s="51"/>
      <c r="M30" s="51"/>
      <c r="N30" s="51"/>
      <c r="O30" s="51"/>
      <c r="P30" s="52"/>
    </row>
    <row r="31" spans="2:16" x14ac:dyDescent="0.2">
      <c r="B31" s="50"/>
      <c r="C31" s="51"/>
      <c r="D31" s="51"/>
      <c r="E31" s="51"/>
      <c r="F31" s="51"/>
      <c r="G31" s="51"/>
      <c r="H31" s="51"/>
      <c r="I31" s="51"/>
      <c r="J31" s="51"/>
      <c r="K31" s="51"/>
      <c r="L31" s="51"/>
      <c r="M31" s="51"/>
      <c r="N31" s="51"/>
      <c r="O31" s="51"/>
      <c r="P31" s="52"/>
    </row>
    <row r="32" spans="2:16" x14ac:dyDescent="0.2">
      <c r="B32" s="50"/>
      <c r="C32" s="51"/>
      <c r="D32" s="51"/>
      <c r="E32" s="51"/>
      <c r="F32" s="51"/>
      <c r="G32" s="51"/>
      <c r="H32" s="51"/>
      <c r="I32" s="51"/>
      <c r="J32" s="51"/>
      <c r="K32" s="51"/>
      <c r="L32" s="51"/>
      <c r="M32" s="51"/>
      <c r="N32" s="51"/>
      <c r="O32" s="51"/>
      <c r="P32" s="52"/>
    </row>
    <row r="33" spans="2:16" x14ac:dyDescent="0.2">
      <c r="B33" s="50"/>
      <c r="C33" s="51"/>
      <c r="D33" s="51"/>
      <c r="E33" s="51"/>
      <c r="F33" s="51"/>
      <c r="G33" s="51"/>
      <c r="H33" s="51"/>
      <c r="I33" s="51"/>
      <c r="J33" s="51"/>
      <c r="K33" s="51"/>
      <c r="L33" s="51"/>
      <c r="M33" s="51"/>
      <c r="N33" s="51"/>
      <c r="O33" s="51"/>
      <c r="P33" s="52"/>
    </row>
    <row r="34" spans="2:16" x14ac:dyDescent="0.2">
      <c r="B34" s="50"/>
      <c r="C34" s="51"/>
      <c r="D34" s="51"/>
      <c r="E34" s="51"/>
      <c r="F34" s="51"/>
      <c r="G34" s="51"/>
      <c r="H34" s="51"/>
      <c r="I34" s="51"/>
      <c r="J34" s="51"/>
      <c r="K34" s="51"/>
      <c r="L34" s="51"/>
      <c r="M34" s="51"/>
      <c r="N34" s="51"/>
      <c r="O34" s="51"/>
      <c r="P34" s="52"/>
    </row>
    <row r="35" spans="2:16" x14ac:dyDescent="0.2">
      <c r="B35" s="50"/>
      <c r="C35" s="51"/>
      <c r="D35" s="51"/>
      <c r="E35" s="51"/>
      <c r="F35" s="51"/>
      <c r="G35" s="51"/>
      <c r="H35" s="51"/>
      <c r="I35" s="51"/>
      <c r="J35" s="51"/>
      <c r="K35" s="51"/>
      <c r="L35" s="51"/>
      <c r="M35" s="51"/>
      <c r="N35" s="51"/>
      <c r="O35" s="51"/>
      <c r="P35" s="52"/>
    </row>
    <row r="36" spans="2:16" x14ac:dyDescent="0.2">
      <c r="B36" s="50"/>
      <c r="C36" s="51"/>
      <c r="D36" s="51"/>
      <c r="E36" s="51"/>
      <c r="F36" s="51"/>
      <c r="G36" s="51"/>
      <c r="H36" s="51"/>
      <c r="I36" s="51"/>
      <c r="J36" s="51"/>
      <c r="K36" s="51"/>
      <c r="L36" s="51"/>
      <c r="M36" s="51"/>
      <c r="N36" s="51"/>
      <c r="O36" s="51"/>
      <c r="P36" s="52"/>
    </row>
    <row r="37" spans="2:16" x14ac:dyDescent="0.2">
      <c r="B37" s="28"/>
      <c r="C37" s="55"/>
      <c r="D37" s="55"/>
      <c r="E37" s="55"/>
      <c r="F37" s="55"/>
      <c r="G37" s="55"/>
      <c r="H37" s="55"/>
      <c r="I37" s="55"/>
      <c r="J37" s="55"/>
      <c r="K37" s="55"/>
      <c r="L37" s="55"/>
      <c r="M37" s="55"/>
      <c r="N37" s="55"/>
      <c r="O37" s="55"/>
      <c r="P37" s="29"/>
    </row>
  </sheetData>
  <sheetProtection sheet="1" objects="1" scenarios="1"/>
  <mergeCells count="1">
    <mergeCell ref="B3:P3"/>
  </mergeCells>
  <phoneticPr fontId="0" type="noConversion"/>
  <printOptions horizontalCentered="1" verticalCentered="1"/>
  <pageMargins left="0" right="0" top="0" bottom="0" header="0" footer="0"/>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0">
    <tabColor indexed="9"/>
    <pageSetUpPr fitToPage="1"/>
  </sheetPr>
  <dimension ref="A1:J18"/>
  <sheetViews>
    <sheetView showGridLines="0" workbookViewId="0">
      <pane ySplit="1" topLeftCell="A2" activePane="bottomLeft" state="frozen"/>
      <selection activeCell="I41" sqref="I41"/>
      <selection pane="bottomLeft" activeCell="B4" sqref="B4:G4"/>
    </sheetView>
  </sheetViews>
  <sheetFormatPr defaultColWidth="9.140625" defaultRowHeight="12.75" x14ac:dyDescent="0.2"/>
  <cols>
    <col min="1" max="1" width="35.5703125" style="105" customWidth="1"/>
    <col min="2" max="2" width="16.7109375" style="105" customWidth="1"/>
    <col min="3" max="3" width="25.7109375" style="105" customWidth="1"/>
    <col min="4" max="4" width="12" style="105" customWidth="1"/>
    <col min="5" max="5" width="10.85546875" style="105" customWidth="1"/>
    <col min="6" max="6" width="13.5703125" style="105" customWidth="1"/>
    <col min="7" max="7" width="18.28515625" style="105" customWidth="1"/>
    <col min="8" max="16384" width="9.140625" style="105"/>
  </cols>
  <sheetData>
    <row r="1" spans="1:10" s="171" customFormat="1" ht="30.75" customHeight="1" x14ac:dyDescent="0.2">
      <c r="A1" s="44" t="s">
        <v>14</v>
      </c>
      <c r="B1" s="169"/>
      <c r="C1" s="169"/>
      <c r="D1" s="169"/>
      <c r="E1" s="169"/>
      <c r="F1" s="169"/>
      <c r="G1" s="169"/>
      <c r="H1" s="170"/>
    </row>
    <row r="2" spans="1:10" s="171" customFormat="1" x14ac:dyDescent="0.2">
      <c r="H2" s="170"/>
    </row>
    <row r="3" spans="1:10" s="171" customFormat="1" ht="20.25" x14ac:dyDescent="0.3">
      <c r="A3" s="172" t="s">
        <v>419</v>
      </c>
      <c r="B3" s="1145" t="str">
        <f>'Main Menu'!B10</f>
        <v/>
      </c>
      <c r="C3" s="1145"/>
      <c r="D3" s="1145"/>
      <c r="E3" s="1145"/>
      <c r="F3" s="1145"/>
      <c r="G3" s="1145"/>
      <c r="H3" s="170"/>
    </row>
    <row r="4" spans="1:10" s="171" customFormat="1" ht="20.25" x14ac:dyDescent="0.2">
      <c r="A4" s="108" t="s">
        <v>420</v>
      </c>
      <c r="B4" s="1146" t="str">
        <f>LEFT('Main Menu'!G5,3)</f>
        <v>000</v>
      </c>
      <c r="C4" s="1146"/>
      <c r="D4" s="1146"/>
      <c r="E4" s="1146"/>
      <c r="F4" s="1146"/>
      <c r="G4" s="1146"/>
      <c r="H4" s="170"/>
    </row>
    <row r="5" spans="1:10" x14ac:dyDescent="0.2">
      <c r="A5" s="173"/>
      <c r="B5" s="173"/>
      <c r="C5" s="173"/>
      <c r="D5" s="173"/>
      <c r="E5" s="173"/>
      <c r="F5" s="173"/>
      <c r="G5" s="173"/>
      <c r="H5" s="173"/>
    </row>
    <row r="6" spans="1:10" s="176" customFormat="1" x14ac:dyDescent="0.2">
      <c r="A6" s="173"/>
      <c r="B6" s="173"/>
      <c r="C6" s="173"/>
      <c r="D6" s="173"/>
      <c r="E6" s="173"/>
      <c r="F6" s="173"/>
      <c r="G6" s="174">
        <v>1.0000000000000001E-15</v>
      </c>
      <c r="H6" s="175"/>
    </row>
    <row r="7" spans="1:10" s="180" customFormat="1" ht="24" customHeight="1" x14ac:dyDescent="0.2">
      <c r="A7" s="1147" t="s">
        <v>421</v>
      </c>
      <c r="B7" s="1148"/>
      <c r="C7" s="177" t="s">
        <v>422</v>
      </c>
      <c r="D7" s="178" t="s">
        <v>423</v>
      </c>
      <c r="E7" s="178" t="s">
        <v>424</v>
      </c>
      <c r="F7" s="178" t="s">
        <v>425</v>
      </c>
      <c r="G7" s="178" t="s">
        <v>426</v>
      </c>
      <c r="H7" s="179"/>
    </row>
    <row r="8" spans="1:10" s="180" customFormat="1" ht="24" customHeight="1" x14ac:dyDescent="0.2">
      <c r="A8" s="1149"/>
      <c r="B8" s="1150"/>
      <c r="C8" s="181" t="s">
        <v>427</v>
      </c>
      <c r="D8" s="182">
        <v>4</v>
      </c>
      <c r="E8" s="1153" t="s">
        <v>428</v>
      </c>
      <c r="F8" s="184" t="e">
        <f>'EY Funding'!#REF!</f>
        <v>#REF!</v>
      </c>
      <c r="G8" s="185" t="e">
        <f t="shared" ref="G8:G14" si="0">SUM(D8*F8)</f>
        <v>#REF!</v>
      </c>
      <c r="H8" s="179"/>
    </row>
    <row r="9" spans="1:10" s="180" customFormat="1" ht="24" customHeight="1" x14ac:dyDescent="0.2">
      <c r="A9" s="1151"/>
      <c r="B9" s="1152"/>
      <c r="C9" s="186"/>
      <c r="D9" s="187"/>
      <c r="E9" s="1154"/>
      <c r="F9" s="188"/>
      <c r="G9" s="189">
        <f t="shared" si="0"/>
        <v>0</v>
      </c>
      <c r="H9" s="1155"/>
      <c r="I9" s="1156"/>
      <c r="J9" s="1156"/>
    </row>
    <row r="10" spans="1:10" s="180" customFormat="1" ht="24" customHeight="1" x14ac:dyDescent="0.2">
      <c r="A10" s="1157" t="s">
        <v>429</v>
      </c>
      <c r="B10" s="190" t="s">
        <v>430</v>
      </c>
      <c r="C10" s="191" t="s">
        <v>431</v>
      </c>
      <c r="D10" s="192">
        <v>0.31</v>
      </c>
      <c r="E10" s="193" t="s">
        <v>428</v>
      </c>
      <c r="F10" s="194">
        <v>0</v>
      </c>
      <c r="G10" s="195">
        <v>0</v>
      </c>
      <c r="H10" s="179"/>
    </row>
    <row r="11" spans="1:10" s="180" customFormat="1" ht="24" customHeight="1" x14ac:dyDescent="0.2">
      <c r="A11" s="1157"/>
      <c r="B11" s="178" t="s">
        <v>432</v>
      </c>
      <c r="C11" s="196" t="s">
        <v>325</v>
      </c>
      <c r="D11" s="197">
        <v>0</v>
      </c>
      <c r="E11" s="198" t="s">
        <v>428</v>
      </c>
      <c r="F11" s="199">
        <v>0</v>
      </c>
      <c r="G11" s="200">
        <f t="shared" si="0"/>
        <v>0</v>
      </c>
      <c r="H11" s="179"/>
    </row>
    <row r="12" spans="1:10" s="180" customFormat="1" ht="24" customHeight="1" x14ac:dyDescent="0.2">
      <c r="A12" s="1157"/>
      <c r="B12" s="178" t="s">
        <v>433</v>
      </c>
      <c r="C12" s="196" t="s">
        <v>325</v>
      </c>
      <c r="D12" s="197">
        <v>0</v>
      </c>
      <c r="E12" s="198"/>
      <c r="F12" s="199">
        <v>0</v>
      </c>
      <c r="G12" s="200">
        <f t="shared" si="0"/>
        <v>0</v>
      </c>
      <c r="H12" s="179"/>
    </row>
    <row r="13" spans="1:10" s="180" customFormat="1" ht="24" customHeight="1" x14ac:dyDescent="0.2">
      <c r="A13" s="1158"/>
      <c r="B13" s="178" t="s">
        <v>434</v>
      </c>
      <c r="C13" s="196" t="s">
        <v>325</v>
      </c>
      <c r="D13" s="197">
        <v>0</v>
      </c>
      <c r="E13" s="198"/>
      <c r="F13" s="199">
        <v>0</v>
      </c>
      <c r="G13" s="200">
        <f t="shared" si="0"/>
        <v>0</v>
      </c>
      <c r="H13" s="179"/>
    </row>
    <row r="14" spans="1:10" s="180" customFormat="1" ht="24" customHeight="1" x14ac:dyDescent="0.2">
      <c r="A14" s="1159" t="s">
        <v>435</v>
      </c>
      <c r="B14" s="1160"/>
      <c r="C14" s="181" t="s">
        <v>325</v>
      </c>
      <c r="D14" s="616">
        <v>156342</v>
      </c>
      <c r="E14" s="183" t="s">
        <v>554</v>
      </c>
      <c r="F14" s="573">
        <f>IF(VALUE(B4)=266,"1.00",0)</f>
        <v>0</v>
      </c>
      <c r="G14" s="185">
        <f t="shared" si="0"/>
        <v>0</v>
      </c>
      <c r="H14" s="179"/>
    </row>
    <row r="15" spans="1:10" s="180" customFormat="1" ht="24" customHeight="1" x14ac:dyDescent="0.2">
      <c r="A15" s="1159" t="s">
        <v>436</v>
      </c>
      <c r="B15" s="1160"/>
      <c r="C15" s="181" t="s">
        <v>325</v>
      </c>
      <c r="D15" s="201">
        <v>0</v>
      </c>
      <c r="E15" s="202"/>
      <c r="F15" s="572">
        <v>0</v>
      </c>
      <c r="G15" s="203">
        <f>D15*F15</f>
        <v>0</v>
      </c>
      <c r="H15" s="179"/>
    </row>
    <row r="16" spans="1:10" ht="39" customHeight="1" x14ac:dyDescent="0.2">
      <c r="A16" s="204"/>
      <c r="B16" s="205"/>
      <c r="C16" s="206"/>
      <c r="D16" s="206"/>
      <c r="E16" s="206"/>
      <c r="F16" s="207" t="s">
        <v>437</v>
      </c>
      <c r="G16" s="208" t="e">
        <f>SUM(G6:G15)</f>
        <v>#REF!</v>
      </c>
      <c r="H16" s="173"/>
    </row>
    <row r="17" spans="1:8" x14ac:dyDescent="0.2">
      <c r="A17" s="209"/>
      <c r="B17" s="209"/>
      <c r="C17" s="210"/>
      <c r="D17" s="210"/>
      <c r="E17" s="210"/>
      <c r="F17" s="211"/>
      <c r="G17" s="212"/>
      <c r="H17" s="210"/>
    </row>
    <row r="18" spans="1:8" x14ac:dyDescent="0.2">
      <c r="A18" s="1155" t="s">
        <v>438</v>
      </c>
      <c r="B18" s="1156"/>
      <c r="C18" s="1156"/>
      <c r="D18" s="210"/>
      <c r="E18" s="210"/>
      <c r="F18" s="210"/>
      <c r="G18" s="210"/>
      <c r="H18" s="210"/>
    </row>
  </sheetData>
  <mergeCells count="9">
    <mergeCell ref="H9:J9"/>
    <mergeCell ref="B3:G3"/>
    <mergeCell ref="B4:G4"/>
    <mergeCell ref="A7:B9"/>
    <mergeCell ref="E8:E9"/>
    <mergeCell ref="A18:C18"/>
    <mergeCell ref="A10:A13"/>
    <mergeCell ref="A14:B14"/>
    <mergeCell ref="A15:B15"/>
  </mergeCells>
  <phoneticPr fontId="6" type="noConversion"/>
  <dataValidations count="1">
    <dataValidation type="list" allowBlank="1" showInputMessage="1" showErrorMessage="1" sqref="E10:E14" xr:uid="{00000000-0002-0000-0A00-000000000000}">
      <formula1>"Select…,per hour,per child,lump sum"</formula1>
    </dataValidation>
  </dataValidations>
  <printOptions horizontalCentered="1"/>
  <pageMargins left="0" right="0" top="0" bottom="0.78740157480314965" header="0" footer="0.39370078740157483"/>
  <pageSetup paperSize="9" scale="76" orientation="portrait" r:id="rId1"/>
  <headerFooter alignWithMargins="0">
    <oddFooter>&amp;L&amp;D&amp;C&amp;A&amp;RPage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indexed="9"/>
    <pageSetUpPr fitToPage="1"/>
  </sheetPr>
  <dimension ref="A1:R24"/>
  <sheetViews>
    <sheetView showGridLines="0" workbookViewId="0">
      <pane ySplit="1" topLeftCell="A2" activePane="bottomLeft" state="frozen"/>
      <selection sqref="A1:XFD1048576"/>
      <selection pane="bottomLeft" activeCell="Q19" sqref="Q19"/>
    </sheetView>
  </sheetViews>
  <sheetFormatPr defaultColWidth="9.140625" defaultRowHeight="12.75" x14ac:dyDescent="0.2"/>
  <cols>
    <col min="1" max="1" width="3.140625" style="1" customWidth="1"/>
    <col min="2" max="8" width="9.140625" style="1"/>
    <col min="9" max="9" width="5.5703125" style="1" customWidth="1"/>
    <col min="10" max="10" width="3.7109375" style="1" customWidth="1"/>
    <col min="11" max="11" width="10.28515625" style="1" customWidth="1"/>
    <col min="12" max="12" width="10.5703125" style="1" customWidth="1"/>
    <col min="13" max="13" width="42.28515625" style="1" customWidth="1"/>
    <col min="14" max="14" width="2.5703125" style="1" customWidth="1"/>
    <col min="15" max="15" width="13.28515625" style="1" customWidth="1"/>
    <col min="16" max="16" width="2.85546875" style="1" customWidth="1"/>
    <col min="17" max="17" width="11.5703125" style="1" customWidth="1"/>
    <col min="18" max="16384" width="9.140625" style="1"/>
  </cols>
  <sheetData>
    <row r="1" spans="1:18" s="48" customFormat="1" ht="31.5" customHeight="1" x14ac:dyDescent="0.2">
      <c r="A1" s="213" t="s">
        <v>439</v>
      </c>
      <c r="B1" s="214"/>
      <c r="C1" s="214"/>
      <c r="D1" s="214"/>
      <c r="E1" s="214"/>
      <c r="F1" s="214"/>
      <c r="G1" s="214"/>
      <c r="H1" s="214"/>
      <c r="I1" s="214"/>
      <c r="J1" s="214"/>
      <c r="K1" s="214"/>
      <c r="L1" s="214"/>
      <c r="M1" s="214"/>
      <c r="N1" s="214"/>
      <c r="O1" s="214"/>
      <c r="P1" s="214"/>
      <c r="Q1" s="214"/>
    </row>
    <row r="2" spans="1:18" s="215" customFormat="1" ht="31.5" customHeight="1" x14ac:dyDescent="0.3">
      <c r="A2" s="172" t="s">
        <v>419</v>
      </c>
      <c r="D2" s="1145" t="e">
        <f>IF('School Block'!E13&gt;0,"Not Applicable",'Main Menu'!B10)</f>
        <v>#N/A</v>
      </c>
      <c r="E2" s="1145"/>
      <c r="F2" s="1145"/>
      <c r="G2" s="1145"/>
      <c r="H2" s="1145"/>
      <c r="I2" s="1145"/>
      <c r="J2" s="1145"/>
      <c r="K2" s="1145"/>
      <c r="L2" s="1145"/>
      <c r="M2" s="1145"/>
      <c r="N2" s="1145"/>
      <c r="O2" s="1145"/>
      <c r="P2" s="1145"/>
      <c r="Q2" s="1145"/>
    </row>
    <row r="3" spans="1:18" ht="20.25" x14ac:dyDescent="0.2">
      <c r="A3" s="108" t="s">
        <v>420</v>
      </c>
      <c r="D3" s="1146" t="e">
        <f>IF(D2="Not Applicable"," ",'EY Block'!B4)</f>
        <v>#N/A</v>
      </c>
      <c r="E3" s="1146"/>
      <c r="F3" s="1146"/>
      <c r="G3" s="1146"/>
      <c r="H3" s="1146"/>
      <c r="I3" s="1146"/>
    </row>
    <row r="6" spans="1:18" x14ac:dyDescent="0.2">
      <c r="O6" s="220"/>
    </row>
    <row r="7" spans="1:18" ht="17.25" customHeight="1" x14ac:dyDescent="0.2">
      <c r="B7" s="1165" t="s">
        <v>1711</v>
      </c>
      <c r="C7" s="1166"/>
      <c r="D7" s="1166"/>
      <c r="E7" s="1166"/>
      <c r="F7" s="1166"/>
      <c r="G7" s="1166"/>
      <c r="H7" s="1166"/>
      <c r="I7" s="1166"/>
      <c r="J7" s="1166"/>
      <c r="K7" s="1166"/>
      <c r="L7" s="1166"/>
      <c r="M7" s="1166"/>
      <c r="N7" s="1166"/>
      <c r="O7" s="1166"/>
      <c r="P7" s="1166"/>
      <c r="Q7" s="1167"/>
    </row>
    <row r="8" spans="1:18" ht="37.5" customHeight="1" x14ac:dyDescent="0.2">
      <c r="B8" s="1168"/>
      <c r="C8" s="1169"/>
      <c r="D8" s="1169"/>
      <c r="E8" s="1169"/>
      <c r="F8" s="1169"/>
      <c r="G8" s="1169"/>
      <c r="H8" s="1169"/>
      <c r="I8" s="1169"/>
      <c r="J8" s="1169"/>
      <c r="K8" s="1169"/>
      <c r="L8" s="1169"/>
      <c r="M8" s="1169"/>
      <c r="N8" s="1169"/>
      <c r="O8" s="1169"/>
      <c r="P8" s="1169"/>
      <c r="Q8" s="1170"/>
    </row>
    <row r="9" spans="1:18" x14ac:dyDescent="0.2">
      <c r="O9" s="221"/>
    </row>
    <row r="10" spans="1:18" x14ac:dyDescent="0.2">
      <c r="Q10" s="41"/>
      <c r="R10" s="41"/>
    </row>
    <row r="11" spans="1:18" x14ac:dyDescent="0.2">
      <c r="B11" s="1171" t="s">
        <v>1684</v>
      </c>
      <c r="C11" s="1172"/>
      <c r="D11" s="1172"/>
      <c r="E11" s="1172"/>
      <c r="F11" s="1172"/>
      <c r="G11" s="1172"/>
      <c r="H11" s="1172"/>
      <c r="I11" s="1173"/>
      <c r="J11" s="122"/>
      <c r="L11" s="1161" t="s">
        <v>441</v>
      </c>
      <c r="O11" s="1161" t="s">
        <v>442</v>
      </c>
      <c r="Q11" s="1164"/>
      <c r="R11" s="41"/>
    </row>
    <row r="12" spans="1:18" x14ac:dyDescent="0.2">
      <c r="B12" s="1174"/>
      <c r="C12" s="968"/>
      <c r="D12" s="968"/>
      <c r="E12" s="968"/>
      <c r="F12" s="968"/>
      <c r="G12" s="968"/>
      <c r="H12" s="968"/>
      <c r="I12" s="1175"/>
      <c r="J12" s="122"/>
      <c r="L12" s="1162"/>
      <c r="O12" s="1162"/>
      <c r="Q12" s="1164"/>
      <c r="R12" s="41"/>
    </row>
    <row r="13" spans="1:18" x14ac:dyDescent="0.2">
      <c r="B13" s="1176"/>
      <c r="C13" s="1177"/>
      <c r="D13" s="1177"/>
      <c r="E13" s="1177"/>
      <c r="F13" s="1177"/>
      <c r="G13" s="1177"/>
      <c r="H13" s="1177"/>
      <c r="I13" s="1178"/>
      <c r="J13" s="122"/>
      <c r="L13" s="1163"/>
      <c r="O13" s="1163"/>
      <c r="Q13" s="1164"/>
      <c r="R13" s="41"/>
    </row>
    <row r="14" spans="1:18" x14ac:dyDescent="0.2">
      <c r="Q14" s="41"/>
      <c r="R14" s="41"/>
    </row>
    <row r="15" spans="1:18" x14ac:dyDescent="0.2">
      <c r="B15" s="48" t="s">
        <v>1681</v>
      </c>
      <c r="L15" s="223">
        <v>0</v>
      </c>
      <c r="M15" s="838" t="s">
        <v>1719</v>
      </c>
      <c r="O15" s="36">
        <f>L15*4.19*15*13</f>
        <v>0</v>
      </c>
      <c r="Q15" s="621"/>
      <c r="R15" s="41"/>
    </row>
    <row r="16" spans="1:18" x14ac:dyDescent="0.2">
      <c r="L16" s="218"/>
      <c r="M16" s="839"/>
      <c r="Q16" s="622"/>
      <c r="R16" s="41"/>
    </row>
    <row r="17" spans="2:18" x14ac:dyDescent="0.2">
      <c r="B17" s="48" t="s">
        <v>1682</v>
      </c>
      <c r="L17" s="223">
        <v>0</v>
      </c>
      <c r="M17" s="838" t="s">
        <v>1843</v>
      </c>
      <c r="O17" s="36">
        <f>L17*4.19*15*14</f>
        <v>0</v>
      </c>
      <c r="Q17" s="621"/>
      <c r="R17" s="41"/>
    </row>
    <row r="18" spans="2:18" x14ac:dyDescent="0.2">
      <c r="L18" s="218"/>
      <c r="M18" s="839"/>
      <c r="Q18" s="622"/>
      <c r="R18" s="41"/>
    </row>
    <row r="19" spans="2:18" x14ac:dyDescent="0.2">
      <c r="B19" s="48" t="s">
        <v>1683</v>
      </c>
      <c r="L19" s="223">
        <v>0</v>
      </c>
      <c r="M19" s="838" t="s">
        <v>1844</v>
      </c>
      <c r="O19" s="36">
        <f>L19*4.19*15*11</f>
        <v>0</v>
      </c>
      <c r="Q19" s="621"/>
      <c r="R19" s="41"/>
    </row>
    <row r="20" spans="2:18" x14ac:dyDescent="0.2">
      <c r="Q20" s="41"/>
      <c r="R20" s="41"/>
    </row>
    <row r="21" spans="2:18" x14ac:dyDescent="0.2">
      <c r="M21" s="18" t="s">
        <v>440</v>
      </c>
      <c r="O21" s="222">
        <f>SUM(O15:O19)</f>
        <v>0</v>
      </c>
      <c r="Q21" s="621"/>
      <c r="R21" s="41"/>
    </row>
    <row r="22" spans="2:18" x14ac:dyDescent="0.2">
      <c r="Q22" s="41"/>
      <c r="R22" s="41"/>
    </row>
    <row r="23" spans="2:18" x14ac:dyDescent="0.2">
      <c r="Q23" s="41"/>
      <c r="R23" s="41"/>
    </row>
    <row r="24" spans="2:18" x14ac:dyDescent="0.2">
      <c r="Q24" s="41"/>
      <c r="R24" s="41"/>
    </row>
  </sheetData>
  <mergeCells count="7">
    <mergeCell ref="D3:I3"/>
    <mergeCell ref="D2:Q2"/>
    <mergeCell ref="O11:O13"/>
    <mergeCell ref="Q11:Q13"/>
    <mergeCell ref="B7:Q8"/>
    <mergeCell ref="B11:I13"/>
    <mergeCell ref="L11:L13"/>
  </mergeCells>
  <phoneticPr fontId="0" type="noConversion"/>
  <conditionalFormatting sqref="Q15:Q21">
    <cfRule type="cellIs" dxfId="3" priority="1" stopIfTrue="1" operator="lessThan">
      <formula>0</formula>
    </cfRule>
  </conditionalFormatting>
  <pageMargins left="0" right="0" top="0" bottom="0" header="0" footer="0"/>
  <pageSetup paperSize="9" scale="87" orientation="landscape" r:id="rId1"/>
  <headerFooter alignWithMargins="0">
    <oddFooter>&amp;L&amp;D&amp;C&amp;A&amp;RPage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indexed="9"/>
  </sheetPr>
  <dimension ref="A1:N31"/>
  <sheetViews>
    <sheetView showGridLines="0" zoomScaleNormal="100" workbookViewId="0">
      <pane ySplit="1" topLeftCell="A2" activePane="bottomLeft" state="frozen"/>
      <selection sqref="A1:XFD1048576"/>
      <selection pane="bottomLeft"/>
    </sheetView>
  </sheetViews>
  <sheetFormatPr defaultColWidth="9.140625" defaultRowHeight="12.75" x14ac:dyDescent="0.2"/>
  <cols>
    <col min="1" max="1" width="19.7109375" style="1" customWidth="1"/>
    <col min="2" max="2" width="6.28515625" style="1" customWidth="1"/>
    <col min="3" max="3" width="9.140625" style="1"/>
    <col min="4" max="4" width="13.7109375" style="1" customWidth="1"/>
    <col min="5" max="5" width="6.140625" style="1" customWidth="1"/>
    <col min="6" max="6" width="9.140625" style="1"/>
    <col min="7" max="7" width="6.85546875" style="1" customWidth="1"/>
    <col min="8" max="8" width="13.140625" style="1" customWidth="1"/>
    <col min="9" max="9" width="15.5703125" style="1" customWidth="1"/>
    <col min="10" max="16384" width="9.140625" style="1"/>
  </cols>
  <sheetData>
    <row r="1" spans="1:14" ht="30.75" customHeight="1" x14ac:dyDescent="0.2">
      <c r="A1" s="213" t="s">
        <v>16</v>
      </c>
      <c r="B1" s="16"/>
      <c r="C1" s="16"/>
      <c r="D1" s="16"/>
      <c r="E1" s="16"/>
      <c r="F1" s="16"/>
      <c r="G1" s="16"/>
      <c r="H1" s="16"/>
      <c r="I1" s="16"/>
      <c r="J1" s="16"/>
      <c r="K1" s="17"/>
      <c r="L1" s="17"/>
      <c r="M1" s="17"/>
      <c r="N1" s="17"/>
    </row>
    <row r="2" spans="1:14" x14ac:dyDescent="0.2">
      <c r="J2" s="633"/>
    </row>
    <row r="3" spans="1:14" ht="20.25" x14ac:dyDescent="0.3">
      <c r="A3" s="172" t="s">
        <v>419</v>
      </c>
      <c r="B3" s="1145" t="str">
        <f>'Main Menu'!B10</f>
        <v/>
      </c>
      <c r="C3" s="1145"/>
      <c r="D3" s="1145"/>
      <c r="E3" s="1145"/>
      <c r="F3" s="1145"/>
      <c r="G3" s="1145"/>
      <c r="H3" s="1145"/>
      <c r="I3" s="1145"/>
      <c r="J3" s="633"/>
    </row>
    <row r="4" spans="1:14" ht="20.25" x14ac:dyDescent="0.2">
      <c r="A4" s="108" t="s">
        <v>420</v>
      </c>
      <c r="B4" s="1146" t="str">
        <f>LEFT('Main Menu'!G5,3)</f>
        <v>000</v>
      </c>
      <c r="C4" s="1146"/>
      <c r="D4" s="1146"/>
      <c r="E4" s="1146"/>
      <c r="F4" s="1146"/>
      <c r="G4" s="1146"/>
      <c r="J4" s="633"/>
    </row>
    <row r="5" spans="1:14" x14ac:dyDescent="0.2">
      <c r="J5" s="633"/>
    </row>
    <row r="6" spans="1:14" x14ac:dyDescent="0.2">
      <c r="J6" s="633"/>
    </row>
    <row r="7" spans="1:14" ht="49.5" customHeight="1" x14ac:dyDescent="0.2">
      <c r="D7" s="34" t="s">
        <v>1610</v>
      </c>
      <c r="F7" s="34" t="s">
        <v>1611</v>
      </c>
      <c r="H7" s="34" t="s">
        <v>443</v>
      </c>
      <c r="J7" s="633"/>
    </row>
    <row r="8" spans="1:14" ht="34.5" customHeight="1" x14ac:dyDescent="0.2">
      <c r="D8" s="123"/>
      <c r="F8" s="123"/>
      <c r="H8" s="123"/>
      <c r="J8" s="633"/>
    </row>
    <row r="9" spans="1:14" x14ac:dyDescent="0.2">
      <c r="J9" s="633"/>
    </row>
    <row r="10" spans="1:14" x14ac:dyDescent="0.2">
      <c r="A10" s="1" t="s">
        <v>444</v>
      </c>
      <c r="D10" s="786">
        <f>IF(ISERROR(VLOOKUP(VALUE($B$4),'Adjusted Factors 21-22'!$A:$BS,70,FALSE)),0,(VLOOKUP(VALUE($B$4),'Adjusted Factors 21-22'!$A:$BS,70,FALSE)))</f>
        <v>0</v>
      </c>
      <c r="E10" s="217" t="s">
        <v>35</v>
      </c>
      <c r="F10" s="224">
        <v>10000</v>
      </c>
      <c r="G10" s="217" t="s">
        <v>36</v>
      </c>
      <c r="H10" s="224">
        <f>F10*D10</f>
        <v>0</v>
      </c>
      <c r="J10" s="633"/>
    </row>
    <row r="11" spans="1:14" x14ac:dyDescent="0.2">
      <c r="D11" s="764"/>
      <c r="F11" s="224"/>
      <c r="G11" s="18"/>
      <c r="H11" s="224"/>
      <c r="J11" s="633"/>
    </row>
    <row r="12" spans="1:14" x14ac:dyDescent="0.2">
      <c r="A12" s="1" t="s">
        <v>585</v>
      </c>
      <c r="D12" s="786">
        <f>IF(ISERROR(VLOOKUP(VALUE($B$4),'Adjusted Factors 21-22'!$A:$BS,71,FALSE)),0,(VLOOKUP(VALUE($B$4),'Adjusted Factors 21-22'!$A:$BS,71,FALSE)))</f>
        <v>0</v>
      </c>
      <c r="E12" s="217" t="s">
        <v>35</v>
      </c>
      <c r="F12" s="224">
        <v>10000</v>
      </c>
      <c r="G12" s="217" t="s">
        <v>36</v>
      </c>
      <c r="H12" s="496">
        <f>D12*F12</f>
        <v>0</v>
      </c>
      <c r="J12" s="633"/>
    </row>
    <row r="13" spans="1:14" x14ac:dyDescent="0.2">
      <c r="D13" s="764"/>
      <c r="F13" s="224"/>
      <c r="J13" s="633"/>
    </row>
    <row r="14" spans="1:14" x14ac:dyDescent="0.2">
      <c r="A14" s="1" t="s">
        <v>1158</v>
      </c>
      <c r="D14" s="786">
        <f>IF(ISERROR(VLOOKUP(VALUE($B$4),'Adjusted Factors 21-22'!$A:$BQ,69,FALSE)),0,(VLOOKUP(VALUE($B$4),'Adjusted Factors 21-22'!$A:$BQ,69,FALSE)))</f>
        <v>0</v>
      </c>
      <c r="E14" s="217" t="s">
        <v>35</v>
      </c>
      <c r="F14" s="224">
        <v>6000</v>
      </c>
      <c r="G14" s="217" t="s">
        <v>36</v>
      </c>
      <c r="H14" s="224">
        <f>D14*F14</f>
        <v>0</v>
      </c>
      <c r="J14" s="633"/>
    </row>
    <row r="15" spans="1:14" x14ac:dyDescent="0.2">
      <c r="J15" s="633"/>
    </row>
    <row r="16" spans="1:14" s="619" customFormat="1" x14ac:dyDescent="0.2">
      <c r="J16" s="633"/>
    </row>
    <row r="17" spans="1:10" s="619" customFormat="1" hidden="1" x14ac:dyDescent="0.2">
      <c r="A17" s="343" t="s">
        <v>1456</v>
      </c>
      <c r="H17" s="72">
        <f>IF(ISERROR(VLOOKUP(VALUE('School Block'!B3),#REF!,10,FALSE)),,(VLOOKUP(VALUE('School Block'!B3),#REF!,10,FALSE)))</f>
        <v>0</v>
      </c>
      <c r="J17" s="633"/>
    </row>
    <row r="18" spans="1:10" s="619" customFormat="1" x14ac:dyDescent="0.2">
      <c r="J18" s="633"/>
    </row>
    <row r="19" spans="1:10" x14ac:dyDescent="0.2">
      <c r="J19" s="633"/>
    </row>
    <row r="20" spans="1:10" s="25" customFormat="1" x14ac:dyDescent="0.2">
      <c r="A20" s="25" t="s">
        <v>1612</v>
      </c>
      <c r="H20" s="72">
        <f>SUM(H10:H14)+H17</f>
        <v>0</v>
      </c>
      <c r="J20" s="634"/>
    </row>
    <row r="21" spans="1:10" x14ac:dyDescent="0.2">
      <c r="J21" s="633"/>
    </row>
    <row r="22" spans="1:10" x14ac:dyDescent="0.2">
      <c r="J22" s="633"/>
    </row>
    <row r="23" spans="1:10" x14ac:dyDescent="0.2">
      <c r="A23" s="454"/>
      <c r="J23" s="633"/>
    </row>
    <row r="24" spans="1:10" x14ac:dyDescent="0.2">
      <c r="J24" s="633"/>
    </row>
    <row r="25" spans="1:10" x14ac:dyDescent="0.2">
      <c r="A25" s="630"/>
      <c r="B25" s="630"/>
      <c r="C25" s="630"/>
      <c r="D25" s="630"/>
      <c r="E25" s="630"/>
      <c r="F25" s="630"/>
      <c r="G25" s="630"/>
      <c r="H25" s="630"/>
      <c r="I25" s="630"/>
      <c r="J25" s="633"/>
    </row>
    <row r="26" spans="1:10" ht="12.75" customHeight="1" x14ac:dyDescent="0.2">
      <c r="A26" s="1165" t="s">
        <v>1680</v>
      </c>
      <c r="B26" s="1166"/>
      <c r="C26" s="1166"/>
      <c r="D26" s="1166"/>
      <c r="E26" s="1166"/>
      <c r="F26" s="1166"/>
      <c r="G26" s="1166"/>
      <c r="H26" s="1166"/>
      <c r="I26" s="1167"/>
      <c r="J26" s="633"/>
    </row>
    <row r="27" spans="1:10" x14ac:dyDescent="0.2">
      <c r="A27" s="1179"/>
      <c r="B27" s="1180"/>
      <c r="C27" s="1180"/>
      <c r="D27" s="1180"/>
      <c r="E27" s="1180"/>
      <c r="F27" s="1180"/>
      <c r="G27" s="1180"/>
      <c r="H27" s="1180"/>
      <c r="I27" s="1181"/>
      <c r="J27" s="633"/>
    </row>
    <row r="28" spans="1:10" x14ac:dyDescent="0.2">
      <c r="A28" s="1179"/>
      <c r="B28" s="1180"/>
      <c r="C28" s="1180"/>
      <c r="D28" s="1180"/>
      <c r="E28" s="1180"/>
      <c r="F28" s="1180"/>
      <c r="G28" s="1180"/>
      <c r="H28" s="1180"/>
      <c r="I28" s="1181"/>
      <c r="J28" s="633"/>
    </row>
    <row r="29" spans="1:10" x14ac:dyDescent="0.2">
      <c r="A29" s="1179"/>
      <c r="B29" s="1180"/>
      <c r="C29" s="1180"/>
      <c r="D29" s="1180"/>
      <c r="E29" s="1180"/>
      <c r="F29" s="1180"/>
      <c r="G29" s="1180"/>
      <c r="H29" s="1180"/>
      <c r="I29" s="1181"/>
      <c r="J29" s="633"/>
    </row>
    <row r="30" spans="1:10" x14ac:dyDescent="0.2">
      <c r="A30" s="1168" t="s">
        <v>1679</v>
      </c>
      <c r="B30" s="1169"/>
      <c r="C30" s="1169"/>
      <c r="D30" s="1169"/>
      <c r="E30" s="1169"/>
      <c r="F30" s="1169"/>
      <c r="G30" s="1169"/>
      <c r="H30" s="1169"/>
      <c r="I30" s="1170"/>
      <c r="J30" s="633"/>
    </row>
    <row r="31" spans="1:10" x14ac:dyDescent="0.2">
      <c r="A31" s="633"/>
      <c r="B31" s="633"/>
      <c r="C31" s="633"/>
      <c r="D31" s="633"/>
      <c r="E31" s="633"/>
      <c r="F31" s="633"/>
      <c r="G31" s="633"/>
      <c r="H31" s="633"/>
      <c r="I31" s="633"/>
      <c r="J31" s="633"/>
    </row>
  </sheetData>
  <sheetProtection sheet="1" objects="1" scenarios="1"/>
  <mergeCells count="4">
    <mergeCell ref="B4:G4"/>
    <mergeCell ref="B3:I3"/>
    <mergeCell ref="A30:I30"/>
    <mergeCell ref="A26:I29"/>
  </mergeCells>
  <phoneticPr fontId="6" type="noConversion"/>
  <printOptions horizontalCentered="1"/>
  <pageMargins left="0.19685039370078741" right="0.19685039370078741" top="0.98425196850393704" bottom="0.98425196850393704" header="0.51181102362204722" footer="0.51181102362204722"/>
  <pageSetup paperSize="9" orientation="portrait" r:id="rId1"/>
  <headerFooter alignWithMargins="0">
    <oddFooter>&amp;L&amp;D&amp;C&amp;A&amp;RPage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tabColor indexed="9"/>
    <pageSetUpPr fitToPage="1"/>
  </sheetPr>
  <dimension ref="A1:Q66"/>
  <sheetViews>
    <sheetView showGridLines="0" zoomScale="90" zoomScaleNormal="90" workbookViewId="0">
      <pane ySplit="1" topLeftCell="A2" activePane="bottomLeft" state="frozen"/>
      <selection sqref="A1:XFD1048576"/>
      <selection pane="bottomLeft" activeCell="B3" sqref="B3"/>
    </sheetView>
  </sheetViews>
  <sheetFormatPr defaultColWidth="9.140625" defaultRowHeight="27" customHeight="1" x14ac:dyDescent="0.2"/>
  <cols>
    <col min="1" max="1" width="56.5703125" style="1" customWidth="1"/>
    <col min="2" max="2" width="25.85546875" style="1" customWidth="1"/>
    <col min="3" max="4" width="13.85546875" style="1" customWidth="1"/>
    <col min="5" max="6" width="10.28515625" style="1" bestFit="1" customWidth="1"/>
    <col min="7" max="7" width="21.85546875" style="1" bestFit="1" customWidth="1"/>
    <col min="8" max="8" width="14.140625" style="1" bestFit="1" customWidth="1"/>
    <col min="9" max="9" width="12.85546875" style="1" hidden="1" customWidth="1"/>
    <col min="10" max="10" width="3.28515625" style="577" bestFit="1" customWidth="1"/>
    <col min="11" max="11" width="11.28515625" style="577" bestFit="1" customWidth="1"/>
    <col min="12" max="12" width="2.140625" style="577" bestFit="1" customWidth="1"/>
    <col min="13" max="14" width="9.140625" style="1"/>
    <col min="15" max="15" width="65.85546875" style="1" customWidth="1"/>
    <col min="16" max="17" width="11.140625" style="1" customWidth="1"/>
    <col min="18" max="16384" width="9.140625" style="1"/>
  </cols>
  <sheetData>
    <row r="1" spans="1:17" s="171" customFormat="1" ht="30.75" customHeight="1" x14ac:dyDescent="0.2">
      <c r="A1" s="44" t="s">
        <v>15</v>
      </c>
      <c r="B1" s="169"/>
      <c r="C1" s="169"/>
      <c r="D1" s="169"/>
      <c r="E1" s="169"/>
      <c r="F1" s="169"/>
      <c r="G1" s="169"/>
      <c r="H1" s="169"/>
      <c r="I1" s="225"/>
      <c r="J1" s="574"/>
      <c r="K1" s="574"/>
      <c r="L1" s="575"/>
    </row>
    <row r="2" spans="1:17" ht="20.25" x14ac:dyDescent="0.2">
      <c r="A2" s="25" t="s">
        <v>445</v>
      </c>
      <c r="B2" s="1223" t="e">
        <f>VLOOKUP(B4,'2020-21 Budgets'!$C$1:$Q$325,4,FALSE)</f>
        <v>#N/A</v>
      </c>
      <c r="C2" s="1223"/>
      <c r="D2" s="1223"/>
      <c r="E2" s="1223"/>
      <c r="F2" s="1223"/>
      <c r="G2" s="1223"/>
      <c r="H2" s="1223"/>
      <c r="I2" s="1223"/>
      <c r="J2" s="812"/>
      <c r="K2" s="805" t="s">
        <v>446</v>
      </c>
      <c r="L2" s="531"/>
      <c r="M2" s="531"/>
    </row>
    <row r="3" spans="1:17" s="533" customFormat="1" ht="20.25" x14ac:dyDescent="0.2">
      <c r="A3" s="343" t="s">
        <v>420</v>
      </c>
      <c r="B3" s="806" t="str">
        <f>'HN Funding'!B4</f>
        <v>000</v>
      </c>
      <c r="C3" s="806"/>
      <c r="D3" s="806"/>
      <c r="E3" s="806"/>
      <c r="F3" s="806"/>
      <c r="G3" s="806"/>
      <c r="H3" s="806"/>
      <c r="I3" s="806"/>
      <c r="J3" s="813"/>
      <c r="K3" s="808"/>
      <c r="L3" s="808"/>
      <c r="M3" s="811"/>
      <c r="N3" s="804"/>
    </row>
    <row r="4" spans="1:17" s="531" customFormat="1" ht="20.25" x14ac:dyDescent="0.2">
      <c r="A4" s="530" t="s">
        <v>1156</v>
      </c>
      <c r="B4" s="1224">
        <f>VALUE(LEFT('Main Menu'!G5,3))</f>
        <v>0</v>
      </c>
      <c r="C4" s="1224"/>
      <c r="D4" s="1224"/>
      <c r="E4" s="1224"/>
      <c r="F4" s="1224"/>
      <c r="G4" s="1224"/>
      <c r="H4" s="1224"/>
      <c r="I4" s="1224"/>
      <c r="J4" s="807" t="str">
        <f>IF(L4="Recoupment Academy","A","LA")</f>
        <v>LA</v>
      </c>
      <c r="K4" s="808" t="s">
        <v>447</v>
      </c>
      <c r="L4" s="809">
        <f>IF(ISERROR(VLOOKUP(VALUE(B3),'Adjusted Factors 21-22'!A:F,6,FALSE)),0,(VLOOKUP(VALUE(B3),'Adjusted Factors 21-22'!A:F,6,FALSE)))</f>
        <v>0</v>
      </c>
      <c r="M4" s="808"/>
      <c r="N4" s="804"/>
    </row>
    <row r="5" spans="1:17" ht="9" customHeight="1" x14ac:dyDescent="0.2">
      <c r="A5" s="25"/>
      <c r="B5" s="810"/>
      <c r="C5" s="810"/>
      <c r="D5" s="810"/>
      <c r="E5" s="810"/>
      <c r="F5" s="810"/>
      <c r="G5" s="810"/>
      <c r="H5" s="810"/>
      <c r="I5" s="810"/>
      <c r="J5" s="811"/>
      <c r="K5" s="811"/>
      <c r="L5" s="811"/>
      <c r="M5" s="811"/>
      <c r="N5" s="804"/>
    </row>
    <row r="6" spans="1:17" ht="27" customHeight="1" x14ac:dyDescent="0.2">
      <c r="A6" s="1207" t="str">
        <f>CONCATENATE("Schools Block National Funding Formula Pro Forma  ",'Main Menu'!B12)</f>
        <v>Schools Block National Funding Formula Pro Forma  2021-2022</v>
      </c>
      <c r="B6" s="1208"/>
      <c r="C6" s="1208"/>
      <c r="D6" s="1208"/>
      <c r="E6" s="1208"/>
      <c r="F6" s="1208"/>
      <c r="G6" s="1208"/>
      <c r="H6" s="1209"/>
      <c r="I6" s="227"/>
      <c r="J6" s="842"/>
      <c r="K6" s="842"/>
      <c r="M6" s="804"/>
      <c r="N6" s="804"/>
    </row>
    <row r="7" spans="1:17" ht="15" customHeight="1" x14ac:dyDescent="0.2">
      <c r="J7" s="842"/>
      <c r="K7" s="842"/>
      <c r="M7" s="804"/>
      <c r="N7" s="804"/>
    </row>
    <row r="8" spans="1:17" ht="27" customHeight="1" x14ac:dyDescent="0.2">
      <c r="A8" s="1207" t="s">
        <v>448</v>
      </c>
      <c r="B8" s="1208"/>
      <c r="C8" s="1208"/>
      <c r="D8" s="1208"/>
      <c r="E8" s="1208"/>
      <c r="F8" s="1208"/>
      <c r="G8" s="1208"/>
      <c r="H8" s="1209"/>
      <c r="I8" s="226"/>
      <c r="J8" s="842"/>
      <c r="K8" s="842"/>
      <c r="M8" s="804"/>
      <c r="N8" s="804"/>
    </row>
    <row r="9" spans="1:17" ht="27" customHeight="1" x14ac:dyDescent="0.2">
      <c r="A9" s="1212" t="s">
        <v>449</v>
      </c>
      <c r="B9" s="228"/>
      <c r="C9" s="1214"/>
      <c r="D9" s="1215"/>
      <c r="E9" s="1216" t="s">
        <v>450</v>
      </c>
      <c r="F9" s="1217"/>
      <c r="G9" s="229" t="s">
        <v>451</v>
      </c>
      <c r="H9" s="229" t="s">
        <v>452</v>
      </c>
      <c r="I9" s="229" t="s">
        <v>453</v>
      </c>
      <c r="J9" s="842"/>
      <c r="K9" s="842"/>
      <c r="M9" s="804"/>
      <c r="N9" s="804"/>
    </row>
    <row r="10" spans="1:17" ht="27" hidden="1" customHeight="1" x14ac:dyDescent="0.2">
      <c r="A10" s="1213"/>
      <c r="B10" s="230" t="s">
        <v>454</v>
      </c>
      <c r="C10" s="1237" t="s">
        <v>455</v>
      </c>
      <c r="D10" s="1238"/>
      <c r="E10" s="1237">
        <v>0</v>
      </c>
      <c r="F10" s="1238">
        <v>0</v>
      </c>
      <c r="G10" s="609">
        <v>0</v>
      </c>
      <c r="H10" s="231"/>
      <c r="I10" s="232"/>
      <c r="J10" s="576"/>
      <c r="K10" s="576"/>
      <c r="N10" s="506"/>
      <c r="O10" s="507"/>
      <c r="P10" s="503"/>
      <c r="Q10" s="503"/>
    </row>
    <row r="11" spans="1:17" ht="27" customHeight="1" x14ac:dyDescent="0.2">
      <c r="A11" s="1213"/>
      <c r="B11" s="233"/>
      <c r="C11" s="1244" t="s">
        <v>456</v>
      </c>
      <c r="D11" s="1245"/>
      <c r="E11" s="1244" t="s">
        <v>457</v>
      </c>
      <c r="F11" s="1245"/>
      <c r="G11" s="611"/>
      <c r="H11" s="611"/>
      <c r="I11" s="606"/>
      <c r="J11" s="576"/>
      <c r="K11" s="576"/>
      <c r="N11" s="503"/>
      <c r="O11" s="503"/>
      <c r="P11" s="503"/>
      <c r="Q11" s="503"/>
    </row>
    <row r="12" spans="1:17" ht="27" customHeight="1" x14ac:dyDescent="0.2">
      <c r="A12" s="1213"/>
      <c r="B12" s="592" t="s">
        <v>1069</v>
      </c>
      <c r="C12" s="1246">
        <v>3074</v>
      </c>
      <c r="D12" s="1247"/>
      <c r="E12" s="1210" t="e">
        <f>IF($B$4="",0,INDEX('Adjusted Factors 21-22'!$O:$O,MATCH($B$4,'Adjusted Factors 21-22'!$A:$A,0)))</f>
        <v>#N/A</v>
      </c>
      <c r="F12" s="1211"/>
      <c r="G12" s="610" t="e">
        <f>IF(E12="",0,C12*E12)</f>
        <v>#N/A</v>
      </c>
      <c r="H12" s="535"/>
      <c r="I12" s="234" t="e">
        <f>G12/$H$42</f>
        <v>#N/A</v>
      </c>
      <c r="J12" s="576"/>
      <c r="K12" s="576"/>
      <c r="N12" s="503"/>
      <c r="O12" s="503"/>
      <c r="P12" s="503"/>
      <c r="Q12" s="503"/>
    </row>
    <row r="13" spans="1:17" ht="27" customHeight="1" x14ac:dyDescent="0.25">
      <c r="A13" s="1213"/>
      <c r="B13" s="593" t="s">
        <v>1070</v>
      </c>
      <c r="C13" s="1239">
        <v>4355</v>
      </c>
      <c r="D13" s="1240"/>
      <c r="E13" s="1210" t="e">
        <f>IF($B$4="",0,INDEX('Adjusted Factors 21-22'!$S:$S,MATCH($B$4,'Adjusted Factors 21-22'!$A:$A,0)))</f>
        <v>#N/A</v>
      </c>
      <c r="F13" s="1211"/>
      <c r="G13" s="546" t="e">
        <f>IF(E13="",0,C13*E13)</f>
        <v>#N/A</v>
      </c>
      <c r="H13" s="582" t="e">
        <f>IF(SUM(G12:G14)=0,"",SUM(G12:G14))</f>
        <v>#N/A</v>
      </c>
      <c r="I13" s="234" t="e">
        <f>G13/$H$42</f>
        <v>#N/A</v>
      </c>
      <c r="J13" s="576"/>
      <c r="K13" s="576"/>
      <c r="O13" s="505"/>
      <c r="P13" s="505"/>
      <c r="Q13" s="505"/>
    </row>
    <row r="14" spans="1:17" ht="27" customHeight="1" x14ac:dyDescent="0.2">
      <c r="A14" s="1213"/>
      <c r="B14" s="594" t="s">
        <v>1071</v>
      </c>
      <c r="C14" s="1235">
        <v>4914</v>
      </c>
      <c r="D14" s="1236"/>
      <c r="E14" s="1210" t="e">
        <f>IF($B$4="",0,INDEX('Adjusted Factors 21-22'!$T:$T,MATCH($B$4,'Adjusted Factors 21-22'!$A:$A,0)))</f>
        <v>#N/A</v>
      </c>
      <c r="F14" s="1211"/>
      <c r="G14" s="608" t="e">
        <f>IF(E14="",0,C14*E14)</f>
        <v>#N/A</v>
      </c>
      <c r="H14" s="239"/>
      <c r="I14" s="607" t="e">
        <f>G14/$H$42</f>
        <v>#N/A</v>
      </c>
      <c r="J14" s="576"/>
      <c r="K14" s="576"/>
    </row>
    <row r="15" spans="1:17" ht="6" customHeight="1" x14ac:dyDescent="0.2">
      <c r="A15" s="235"/>
      <c r="B15" s="236"/>
      <c r="C15" s="236"/>
      <c r="D15" s="236"/>
      <c r="E15" s="236"/>
      <c r="F15" s="236"/>
      <c r="G15" s="236"/>
      <c r="H15" s="23"/>
      <c r="I15" s="71"/>
      <c r="J15" s="576"/>
      <c r="K15" s="576"/>
    </row>
    <row r="16" spans="1:17" ht="48" customHeight="1" x14ac:dyDescent="0.2">
      <c r="A16" s="1232" t="s">
        <v>460</v>
      </c>
      <c r="B16" s="237"/>
      <c r="C16" s="238" t="s">
        <v>461</v>
      </c>
      <c r="D16" s="238" t="s">
        <v>462</v>
      </c>
      <c r="E16" s="238" t="s">
        <v>463</v>
      </c>
      <c r="F16" s="238" t="s">
        <v>464</v>
      </c>
      <c r="G16" s="238" t="s">
        <v>451</v>
      </c>
      <c r="H16" s="238" t="s">
        <v>452</v>
      </c>
      <c r="I16" s="238" t="s">
        <v>453</v>
      </c>
      <c r="J16" s="576"/>
      <c r="K16" s="576"/>
    </row>
    <row r="17" spans="1:12" ht="21" customHeight="1" x14ac:dyDescent="0.2">
      <c r="A17" s="1232"/>
      <c r="B17" s="596" t="s">
        <v>1134</v>
      </c>
      <c r="C17" s="548">
        <v>460</v>
      </c>
      <c r="D17" s="536">
        <v>460</v>
      </c>
      <c r="E17" s="779" t="e">
        <f>IF($B$4="",0,INDEX('Adjusted Factors 21-22'!$AC:$AC,MATCH($B$4,'Adjusted Factors 21-22'!$A:$A,0)))</f>
        <v>#N/A</v>
      </c>
      <c r="F17" s="780" t="e">
        <f>IF($B$4="",0,INDEX('Adjusted Factors 21-22'!$AE:$AE,MATCH($B$4,'Adjusted Factors 21-22'!$A:$A,0)))</f>
        <v>#N/A</v>
      </c>
      <c r="G17" s="535" t="e">
        <f>IF(SUM(G12:G14)=0,0,SUM(C17*E17)+SUM(D17*F17))</f>
        <v>#N/A</v>
      </c>
      <c r="H17" s="1219" t="e">
        <f>SUM(G17:G24)</f>
        <v>#N/A</v>
      </c>
      <c r="I17" s="1225" t="e">
        <f>H17/$H$42</f>
        <v>#N/A</v>
      </c>
      <c r="J17" s="576"/>
      <c r="K17" s="576"/>
    </row>
    <row r="18" spans="1:12" ht="21" customHeight="1" x14ac:dyDescent="0.2">
      <c r="A18" s="1232"/>
      <c r="B18" s="597" t="s">
        <v>1285</v>
      </c>
      <c r="C18" s="536">
        <v>575</v>
      </c>
      <c r="D18" s="536">
        <v>840</v>
      </c>
      <c r="E18" s="780" t="e">
        <f>IF($B$4="",0,INDEX('Adjusted Factors 21-22'!$AD:$AD,MATCH($B$4,'Adjusted Factors 21-22'!$A:$A,0)))</f>
        <v>#N/A</v>
      </c>
      <c r="F18" s="780" t="e">
        <f>IF($B$4="",0,INDEX('Adjusted Factors 21-22'!$AF:$AF,MATCH($B$4,'Adjusted Factors 21-22'!$A:$A,0)))</f>
        <v>#N/A</v>
      </c>
      <c r="G18" s="536" t="e">
        <f>IF(SUM(G12:G14)=0,0,SUM(C18*E18)+SUM(D18*F18))</f>
        <v>#N/A</v>
      </c>
      <c r="H18" s="1234"/>
      <c r="I18" s="1226"/>
      <c r="J18" s="576"/>
      <c r="K18" s="576"/>
    </row>
    <row r="19" spans="1:12" ht="21" customHeight="1" x14ac:dyDescent="0.2">
      <c r="A19" s="1232"/>
      <c r="B19" s="597" t="s">
        <v>1137</v>
      </c>
      <c r="C19" s="536">
        <v>215</v>
      </c>
      <c r="D19" s="536">
        <v>310</v>
      </c>
      <c r="E19" s="780" t="e">
        <f>IF($B$4="",0,INDEX('Adjusted Factors 21-22'!$AH:$AH,MATCH($B$4,'Adjusted Factors 21-22'!$A:$A,0)))</f>
        <v>#N/A</v>
      </c>
      <c r="F19" s="780" t="e">
        <f>IF($B$4="",0,INDEX('Adjusted Factors 21-22'!$AO:$AO,MATCH($B$4,'Adjusted Factors 21-22'!$A:$A,0)))</f>
        <v>#N/A</v>
      </c>
      <c r="G19" s="536" t="e">
        <f>IF(SUM(G11:G13)=0,0,SUM(C19*E19)+SUM(D19*F19))</f>
        <v>#N/A</v>
      </c>
      <c r="H19" s="1234"/>
      <c r="I19" s="1226"/>
      <c r="J19" s="576"/>
      <c r="K19" s="576"/>
    </row>
    <row r="20" spans="1:12" ht="21" customHeight="1" x14ac:dyDescent="0.2">
      <c r="A20" s="1232"/>
      <c r="B20" s="598" t="s">
        <v>1138</v>
      </c>
      <c r="C20" s="535">
        <v>260</v>
      </c>
      <c r="D20" s="535">
        <v>415</v>
      </c>
      <c r="E20" s="781" t="e">
        <f>IF($B$4="",0,INDEX('Adjusted Factors 21-22'!$AI:$AI,MATCH($B$4,'Adjusted Factors 21-22'!$A:$A,0)))</f>
        <v>#N/A</v>
      </c>
      <c r="F20" s="781" t="e">
        <f>IF($B$4="",0,INDEX('Adjusted Factors 21-22'!$AP:$AP,MATCH($B$4,'Adjusted Factors 21-22'!$A:$A,0)))</f>
        <v>#N/A</v>
      </c>
      <c r="G20" s="536" t="e">
        <f>IF(SUM(G12:G14)=0,0,SUM(C20*E20)+SUM(D20*F20))</f>
        <v>#N/A</v>
      </c>
      <c r="H20" s="1234"/>
      <c r="I20" s="1226"/>
      <c r="J20" s="576"/>
      <c r="K20" s="576"/>
    </row>
    <row r="21" spans="1:12" ht="21" customHeight="1" x14ac:dyDescent="0.2">
      <c r="A21" s="1232"/>
      <c r="B21" s="597" t="s">
        <v>1139</v>
      </c>
      <c r="C21" s="536">
        <v>410</v>
      </c>
      <c r="D21" s="536">
        <v>580</v>
      </c>
      <c r="E21" s="780" t="e">
        <f>IF($B$4="",0,INDEX('Adjusted Factors 21-22'!$AJ:$AJ,MATCH($B$4,'Adjusted Factors 21-22'!$A:$A,0)))</f>
        <v>#N/A</v>
      </c>
      <c r="F21" s="780" t="e">
        <f>IF($B$4="",0,INDEX('Adjusted Factors 21-22'!$AQ:$AQ,MATCH($B$4,'Adjusted Factors 21-22'!$A:$A,0)))</f>
        <v>#N/A</v>
      </c>
      <c r="G21" s="536" t="e">
        <f>IF(SUM(G12:G14)=0,0,SUM(C21*E21)+SUM(D21*F21))</f>
        <v>#N/A</v>
      </c>
      <c r="H21" s="1234"/>
      <c r="I21" s="1226"/>
      <c r="J21" s="576"/>
      <c r="K21" s="576"/>
    </row>
    <row r="22" spans="1:12" ht="21" customHeight="1" x14ac:dyDescent="0.2">
      <c r="A22" s="1232"/>
      <c r="B22" s="598" t="s">
        <v>1140</v>
      </c>
      <c r="C22" s="535">
        <v>445</v>
      </c>
      <c r="D22" s="535">
        <v>630</v>
      </c>
      <c r="E22" s="781" t="e">
        <f>IF($B$4="",0,INDEX('Adjusted Factors 21-22'!$AK:$AK,MATCH($B$4,'Adjusted Factors 21-22'!$A:$A,0)))</f>
        <v>#N/A</v>
      </c>
      <c r="F22" s="781" t="e">
        <f>IF($B$4="",0,INDEX('Adjusted Factors 21-22'!$AR:$AR,MATCH($B$4,'Adjusted Factors 21-22'!$A:$A,0)))</f>
        <v>#N/A</v>
      </c>
      <c r="G22" s="535" t="e">
        <f>IF(SUM(G12:G14)=0,0,SUM(C22*E22)+SUM(D22*F22))</f>
        <v>#N/A</v>
      </c>
      <c r="H22" s="1234"/>
      <c r="I22" s="1226"/>
      <c r="J22" s="576"/>
      <c r="K22" s="576"/>
    </row>
    <row r="23" spans="1:12" ht="21" customHeight="1" x14ac:dyDescent="0.2">
      <c r="A23" s="1232"/>
      <c r="B23" s="597" t="s">
        <v>1141</v>
      </c>
      <c r="C23" s="536">
        <v>475</v>
      </c>
      <c r="D23" s="536">
        <v>680</v>
      </c>
      <c r="E23" s="780" t="e">
        <f>IF($B$4="",0,INDEX('Adjusted Factors 21-22'!$AL:$AL,MATCH($B$4,'Adjusted Factors 21-22'!$A:$A,0)))</f>
        <v>#N/A</v>
      </c>
      <c r="F23" s="780" t="e">
        <f>IF($B$4="",0,INDEX('Adjusted Factors 21-22'!$AS:$AS,MATCH($B$4,'Adjusted Factors 21-22'!$A:$A,0)))</f>
        <v>#N/A</v>
      </c>
      <c r="G23" s="536" t="e">
        <f>IF(SUM(G12:G14)=0,0,SUM(C23*E23)+SUM(D23*F23))</f>
        <v>#N/A</v>
      </c>
      <c r="H23" s="1234"/>
      <c r="I23" s="1226"/>
      <c r="J23" s="576"/>
      <c r="K23" s="576"/>
    </row>
    <row r="24" spans="1:12" ht="21" customHeight="1" x14ac:dyDescent="0.2">
      <c r="A24" s="1233"/>
      <c r="B24" s="599" t="s">
        <v>1142</v>
      </c>
      <c r="C24" s="537">
        <v>620</v>
      </c>
      <c r="D24" s="537">
        <v>865</v>
      </c>
      <c r="E24" s="782" t="e">
        <f>IF($B$4="",0,INDEX('Adjusted Factors 21-22'!$AM:$AM,MATCH($B$4,'Adjusted Factors 21-22'!$A:$A,0)))</f>
        <v>#N/A</v>
      </c>
      <c r="F24" s="782" t="e">
        <f>IF($B$4="",0,INDEX('Adjusted Factors 21-22'!$AT:$AT,MATCH($B$4,'Adjusted Factors 21-22'!$A:$A,0)))</f>
        <v>#N/A</v>
      </c>
      <c r="G24" s="537" t="e">
        <f>IF(SUM(G12:G14)=0,0,SUM(C24*E24)+SUM(D24*F24))</f>
        <v>#N/A</v>
      </c>
      <c r="H24" s="1220"/>
      <c r="I24" s="1227"/>
      <c r="J24" s="576"/>
      <c r="K24" s="576"/>
    </row>
    <row r="25" spans="1:12" ht="6" customHeight="1" x14ac:dyDescent="0.2">
      <c r="A25" s="70"/>
      <c r="B25" s="236"/>
      <c r="C25" s="236"/>
      <c r="D25" s="236"/>
      <c r="E25" s="236"/>
      <c r="F25" s="236"/>
      <c r="G25" s="236"/>
      <c r="H25" s="236"/>
      <c r="I25" s="71"/>
      <c r="J25" s="576"/>
      <c r="K25" s="576"/>
    </row>
    <row r="26" spans="1:12" ht="27" customHeight="1" x14ac:dyDescent="0.2">
      <c r="A26" s="1228"/>
      <c r="B26" s="1229"/>
      <c r="C26" s="1230" t="s">
        <v>456</v>
      </c>
      <c r="D26" s="1231"/>
      <c r="E26" s="1230" t="s">
        <v>457</v>
      </c>
      <c r="F26" s="1231"/>
      <c r="G26" s="240" t="s">
        <v>451</v>
      </c>
      <c r="H26" s="240" t="s">
        <v>452</v>
      </c>
      <c r="I26" s="240" t="s">
        <v>453</v>
      </c>
      <c r="J26" s="576"/>
      <c r="K26" s="576"/>
    </row>
    <row r="27" spans="1:12" ht="33.75" customHeight="1" x14ac:dyDescent="0.2">
      <c r="A27" s="1192" t="s">
        <v>1721</v>
      </c>
      <c r="B27" s="600" t="s">
        <v>1429</v>
      </c>
      <c r="C27" s="1185">
        <v>1095</v>
      </c>
      <c r="D27" s="1186"/>
      <c r="E27" s="1187" t="e">
        <f>IF($B$4="",0,INDEX('Adjusted Factors 21-22'!$BC:$BC,MATCH($B$4,'Adjusted Factors 21-22'!$A:$A,0)))</f>
        <v>#N/A</v>
      </c>
      <c r="F27" s="1188" t="e">
        <f>IF($B$4="",0,INDEX(#REF!,MATCH($B$4,#REF!,0)))</f>
        <v>#REF!</v>
      </c>
      <c r="G27" s="545" t="e">
        <f t="shared" ref="G27:G32" si="0">IF(E27="",0,C27*E27)</f>
        <v>#N/A</v>
      </c>
      <c r="H27" s="1219" t="e">
        <f>IF(SUM($G$12:$G$14)=0,0,G27+G28)</f>
        <v>#N/A</v>
      </c>
      <c r="I27" s="1221" t="e">
        <f>H27/$H$42</f>
        <v>#N/A</v>
      </c>
      <c r="J27" s="576"/>
      <c r="K27" s="576"/>
    </row>
    <row r="28" spans="1:12" ht="33.75" customHeight="1" x14ac:dyDescent="0.2">
      <c r="A28" s="1193"/>
      <c r="B28" s="601" t="s">
        <v>1431</v>
      </c>
      <c r="C28" s="1182">
        <v>1660</v>
      </c>
      <c r="D28" s="1182"/>
      <c r="E28" s="1183" t="e">
        <f>IF($B$4="",0,INDEX('Adjusted Factors 21-22'!$BI:$BI,MATCH($B$4,'Adjusted Factors 21-22'!$A:$A,0)))</f>
        <v>#N/A</v>
      </c>
      <c r="F28" s="1184" t="e">
        <f>IF($B$4="",0,INDEX(#REF!,MATCH($B$4,#REF!,0)))</f>
        <v>#REF!</v>
      </c>
      <c r="G28" s="543" t="e">
        <f t="shared" si="0"/>
        <v>#N/A</v>
      </c>
      <c r="H28" s="1220"/>
      <c r="I28" s="1222"/>
      <c r="J28" s="576"/>
      <c r="K28" s="576"/>
    </row>
    <row r="29" spans="1:12" ht="33.75" customHeight="1" x14ac:dyDescent="0.2">
      <c r="A29" s="1192" t="s">
        <v>1290</v>
      </c>
      <c r="B29" s="600" t="s">
        <v>1180</v>
      </c>
      <c r="C29" s="1185">
        <v>550</v>
      </c>
      <c r="D29" s="1218"/>
      <c r="E29" s="1187" t="e">
        <f>IF($B$4="",0,INDEX('Adjusted Factors 21-22'!$AW:$AW,MATCH($B$4,'Adjusted Factors 21-22'!$A:$A,0)))</f>
        <v>#N/A</v>
      </c>
      <c r="F29" s="1188" t="e">
        <f>IF($B$4="",0,INDEX(#REF!,MATCH($B$4,#REF!,0)))</f>
        <v>#REF!</v>
      </c>
      <c r="G29" s="545" t="e">
        <f t="shared" si="0"/>
        <v>#N/A</v>
      </c>
      <c r="H29" s="1219" t="e">
        <f>IF(SUM($G$12:$G$14)=0,0,G29+G30)</f>
        <v>#N/A</v>
      </c>
      <c r="I29" s="1205" t="e">
        <f>H29/$H$42</f>
        <v>#N/A</v>
      </c>
      <c r="J29" s="576"/>
      <c r="K29" s="576"/>
    </row>
    <row r="30" spans="1:12" ht="33.75" customHeight="1" x14ac:dyDescent="0.2">
      <c r="A30" s="1193"/>
      <c r="B30" s="601" t="s">
        <v>1181</v>
      </c>
      <c r="C30" s="1182">
        <v>1485</v>
      </c>
      <c r="D30" s="1182"/>
      <c r="E30" s="1183" t="e">
        <f>IF($B$4="",0,INDEX('Adjusted Factors 21-22'!$AZ:$AZ,MATCH($B$4,'Adjusted Factors 21-22'!$A:$A,0)))</f>
        <v>#N/A</v>
      </c>
      <c r="F30" s="1184" t="e">
        <f>IF($B$4="",0,INDEX(#REF!,MATCH($B$4,#REF!,0)))</f>
        <v>#REF!</v>
      </c>
      <c r="G30" s="543" t="e">
        <f t="shared" si="0"/>
        <v>#N/A</v>
      </c>
      <c r="H30" s="1220"/>
      <c r="I30" s="1206"/>
      <c r="J30" s="576"/>
      <c r="K30" s="576"/>
    </row>
    <row r="31" spans="1:12" s="674" customFormat="1" ht="33.75" customHeight="1" x14ac:dyDescent="0.2">
      <c r="A31" s="1212" t="s">
        <v>1466</v>
      </c>
      <c r="B31" s="678" t="s">
        <v>1471</v>
      </c>
      <c r="C31" s="1185">
        <v>900</v>
      </c>
      <c r="D31" s="1218"/>
      <c r="E31" s="1187" t="e">
        <f>IF($B$4="",0,INDEX('Adjusted Factors 21-22'!$BJ:$BJ,MATCH($B$4,'Adjusted Factors 21-22'!$A:$A,0)))</f>
        <v>#N/A</v>
      </c>
      <c r="F31" s="1188" t="e">
        <f>IF($B$4="",0,INDEX(#REF!,MATCH($B$4,#REF!,0)))</f>
        <v>#REF!</v>
      </c>
      <c r="G31" s="543" t="e">
        <f t="shared" si="0"/>
        <v>#N/A</v>
      </c>
      <c r="H31" s="1219" t="e">
        <f>IF(SUM($G$12:$G$14)=0,0,G31+G32)</f>
        <v>#N/A</v>
      </c>
      <c r="I31" s="677"/>
      <c r="J31" s="576"/>
      <c r="K31" s="576"/>
      <c r="L31" s="577"/>
    </row>
    <row r="32" spans="1:12" s="674" customFormat="1" ht="33.75" customHeight="1" x14ac:dyDescent="0.2">
      <c r="A32" s="1193"/>
      <c r="B32" s="679" t="s">
        <v>1472</v>
      </c>
      <c r="C32" s="1182">
        <v>1290</v>
      </c>
      <c r="D32" s="1182"/>
      <c r="E32" s="1183" t="e">
        <f>IF($B$4="",0,INDEX('Adjusted Factors 21-22'!$BK:$BK,MATCH($B$4,'Adjusted Factors 21-22'!$A:$A,0)))</f>
        <v>#N/A</v>
      </c>
      <c r="F32" s="1184" t="e">
        <f>IF($B$4="",0,INDEX(#REF!,MATCH($B$4,#REF!,0)))</f>
        <v>#REF!</v>
      </c>
      <c r="G32" s="543" t="e">
        <f t="shared" si="0"/>
        <v>#N/A</v>
      </c>
      <c r="H32" s="1220"/>
      <c r="I32" s="677"/>
      <c r="J32" s="576"/>
      <c r="K32" s="576"/>
      <c r="L32" s="577"/>
    </row>
    <row r="33" spans="1:12" ht="27" customHeight="1" x14ac:dyDescent="0.2">
      <c r="A33" s="1207" t="s">
        <v>465</v>
      </c>
      <c r="B33" s="1208"/>
      <c r="C33" s="1208"/>
      <c r="D33" s="1208"/>
      <c r="E33" s="1208"/>
      <c r="F33" s="1208"/>
      <c r="G33" s="1208"/>
      <c r="H33" s="1209"/>
      <c r="I33" s="226"/>
      <c r="J33" s="576"/>
      <c r="K33" s="576"/>
    </row>
    <row r="34" spans="1:12" ht="27" customHeight="1" x14ac:dyDescent="0.2">
      <c r="A34" s="242"/>
      <c r="B34" s="604"/>
      <c r="C34" s="1196" t="s">
        <v>466</v>
      </c>
      <c r="D34" s="1197"/>
      <c r="E34" s="1196" t="s">
        <v>467</v>
      </c>
      <c r="F34" s="1197"/>
      <c r="G34" s="605"/>
      <c r="H34" s="241" t="s">
        <v>452</v>
      </c>
      <c r="I34" s="240" t="s">
        <v>453</v>
      </c>
      <c r="J34" s="576"/>
      <c r="K34" s="576"/>
    </row>
    <row r="35" spans="1:12" ht="27" customHeight="1" x14ac:dyDescent="0.2">
      <c r="A35" s="676" t="s">
        <v>1467</v>
      </c>
      <c r="B35" s="603"/>
      <c r="C35" s="1194">
        <v>117800</v>
      </c>
      <c r="D35" s="1195">
        <v>0</v>
      </c>
      <c r="E35" s="1194">
        <v>117800</v>
      </c>
      <c r="F35" s="1195">
        <v>0</v>
      </c>
      <c r="G35" s="605"/>
      <c r="H35" s="538" t="e">
        <f>IF(SUM(G12:G14)=0,0,117800)</f>
        <v>#N/A</v>
      </c>
      <c r="I35" s="243" t="e">
        <f>H35/$H$42</f>
        <v>#N/A</v>
      </c>
      <c r="J35" s="576"/>
      <c r="K35" s="576"/>
    </row>
    <row r="36" spans="1:12" ht="27" customHeight="1" x14ac:dyDescent="0.2">
      <c r="A36" s="676" t="s">
        <v>1620</v>
      </c>
      <c r="B36" s="603"/>
      <c r="C36" s="1194">
        <v>45000</v>
      </c>
      <c r="D36" s="1195"/>
      <c r="E36" s="1194">
        <v>70000</v>
      </c>
      <c r="F36" s="1195"/>
      <c r="G36" s="605"/>
      <c r="H36" s="538" t="e">
        <f>IF(H13="",0,IF($B$4="",0,INDEX('New ISB 21-22'!$AJ:$AJ,MATCH($B$4,'New ISB 21-22'!$A:$A,0))))</f>
        <v>#N/A</v>
      </c>
      <c r="I36" s="243" t="e">
        <f>IF($B$4="",0,INDEX(#REF!,MATCH($B$4,#REF!,0)))</f>
        <v>#REF!</v>
      </c>
      <c r="J36" s="576"/>
      <c r="K36" s="576"/>
    </row>
    <row r="37" spans="1:12" ht="27" customHeight="1" x14ac:dyDescent="0.2">
      <c r="A37" s="676" t="s">
        <v>1468</v>
      </c>
      <c r="B37" s="1198"/>
      <c r="C37" s="1199"/>
      <c r="D37" s="1199"/>
      <c r="E37" s="1199"/>
      <c r="F37" s="1199"/>
      <c r="G37" s="1200"/>
      <c r="H37" s="538" t="e">
        <f>IF(H13="",0,IF($B$4="",0,INDEX('New ISB 21-22'!$AL:$AL,MATCH($B$4,'New ISB 21-22'!$A:$A,0))))</f>
        <v>#N/A</v>
      </c>
      <c r="I37" s="243" t="e">
        <f>H37/$H$42</f>
        <v>#N/A</v>
      </c>
      <c r="J37" s="576"/>
      <c r="K37" s="576"/>
    </row>
    <row r="38" spans="1:12" ht="27" customHeight="1" x14ac:dyDescent="0.2">
      <c r="A38" s="676" t="s">
        <v>1469</v>
      </c>
      <c r="B38" s="1198"/>
      <c r="C38" s="1199"/>
      <c r="D38" s="1199"/>
      <c r="E38" s="1199"/>
      <c r="F38" s="1199"/>
      <c r="G38" s="1200"/>
      <c r="H38" s="538" t="e">
        <f>IF(H13="",0,IF($B$4="",0,INDEX('New ISB 21-22'!$AM:$AM,MATCH($B$4,'New ISB 21-22'!$A:$A,0))))</f>
        <v>#N/A</v>
      </c>
      <c r="I38" s="243" t="e">
        <f>H38/$H$42</f>
        <v>#N/A</v>
      </c>
      <c r="J38" s="576"/>
      <c r="K38" s="576"/>
    </row>
    <row r="39" spans="1:12" ht="27" customHeight="1" x14ac:dyDescent="0.2">
      <c r="A39" s="676" t="s">
        <v>1470</v>
      </c>
      <c r="B39" s="1198"/>
      <c r="C39" s="1199"/>
      <c r="D39" s="1199"/>
      <c r="E39" s="1199"/>
      <c r="F39" s="1199"/>
      <c r="G39" s="1200"/>
      <c r="H39" s="538" t="e">
        <f>IF(H13="",0,IF($B$4="",0,INDEX('New ISB 21-22'!$AQ:$AQ,MATCH($B$4,'New ISB 21-22'!$A:$A,0))))</f>
        <v>#N/A</v>
      </c>
      <c r="I39" s="243" t="e">
        <f>H39/$H$42</f>
        <v>#N/A</v>
      </c>
      <c r="J39" s="576"/>
      <c r="K39" s="576"/>
    </row>
    <row r="40" spans="1:12" s="617" customFormat="1" ht="27" customHeight="1" x14ac:dyDescent="0.2">
      <c r="A40" s="591" t="e">
        <f>IF(E12&gt;1,"11) Minimum per pupil funding: additional funding to meet the primary minimum funding level","11) Minimum per pupil funding: additional funding to meet the secondary minimum funding level")</f>
        <v>#N/A</v>
      </c>
      <c r="B40" s="1198"/>
      <c r="C40" s="1199"/>
      <c r="D40" s="1199"/>
      <c r="E40" s="1199"/>
      <c r="F40" s="1199"/>
      <c r="G40" s="1200"/>
      <c r="H40" s="538" t="e">
        <f>IF(H13="",0,IF($B$4="",0,INDEX('New ISB 21-22'!$CB:$CB,MATCH($B$4,'New ISB 21-22'!$A:$A,0))))</f>
        <v>#N/A</v>
      </c>
      <c r="I40" s="618"/>
      <c r="J40" s="576"/>
      <c r="K40" s="576"/>
      <c r="L40" s="577"/>
    </row>
    <row r="41" spans="1:12" ht="6" customHeight="1" x14ac:dyDescent="0.2">
      <c r="H41" s="520"/>
      <c r="J41" s="576"/>
      <c r="K41" s="576"/>
    </row>
    <row r="42" spans="1:12" ht="27" customHeight="1" x14ac:dyDescent="0.2">
      <c r="A42" s="1201" t="s">
        <v>1618</v>
      </c>
      <c r="B42" s="1248"/>
      <c r="C42" s="1248"/>
      <c r="D42" s="1248"/>
      <c r="E42" s="1248"/>
      <c r="F42" s="1248"/>
      <c r="G42" s="1249"/>
      <c r="H42" s="765" t="e">
        <f>SUM(H12,H13,H14,H17,H27,H29,H35,H37,H38,H39,H36,H40,H31)</f>
        <v>#N/A</v>
      </c>
      <c r="J42" s="576"/>
      <c r="K42" s="576"/>
    </row>
    <row r="43" spans="1:12" s="766" customFormat="1" ht="12.75" x14ac:dyDescent="0.2">
      <c r="A43" s="783" t="s">
        <v>1608</v>
      </c>
      <c r="B43" s="1198"/>
      <c r="C43" s="1199"/>
      <c r="D43" s="1199"/>
      <c r="E43" s="1199"/>
      <c r="F43" s="1199"/>
      <c r="G43" s="1200"/>
      <c r="H43" s="785" t="e">
        <f>IF(H13="",0,IF($B$4="",0,INDEX('New ISB 21-22'!$BN:$BN,MATCH($B$4,'New ISB 21-22'!$A:$A,0))))</f>
        <v>#N/A</v>
      </c>
      <c r="J43" s="576"/>
      <c r="K43" s="576"/>
      <c r="L43" s="577"/>
    </row>
    <row r="44" spans="1:12" ht="12.75" x14ac:dyDescent="0.2">
      <c r="A44" s="784" t="s">
        <v>1609</v>
      </c>
      <c r="B44" s="1198"/>
      <c r="C44" s="1199"/>
      <c r="D44" s="1199"/>
      <c r="E44" s="1199"/>
      <c r="F44" s="1199"/>
      <c r="G44" s="1200"/>
      <c r="H44" s="785" t="e">
        <f>IF(H13="",0,IF($B$4="",0,INDEX('New ISB 21-22'!$BO:$BO,MATCH($B$4,'New ISB 21-22'!$A:$A,0))))</f>
        <v>#N/A</v>
      </c>
      <c r="J44" s="576"/>
      <c r="K44" s="576"/>
    </row>
    <row r="45" spans="1:12" ht="12.75" x14ac:dyDescent="0.2">
      <c r="A45" s="591" t="s">
        <v>1668</v>
      </c>
      <c r="B45" s="1237" t="e">
        <f>IF(H45&gt;0,"MFG adjsutment",IF(H45=0,"No MFG adjustment required"))</f>
        <v>#N/A</v>
      </c>
      <c r="C45" s="1257"/>
      <c r="D45" s="1257"/>
      <c r="E45" s="1257"/>
      <c r="F45" s="1257"/>
      <c r="G45" s="1238"/>
      <c r="H45" s="540" t="e">
        <f>IF(H13="",0,IF($B$4="",0,INDEX('New ISB 21-22'!$BP:$BP,MATCH($B$4,'New ISB 21-22'!$A:$A,0))))</f>
        <v>#N/A</v>
      </c>
      <c r="J45" s="576"/>
      <c r="K45" s="576"/>
    </row>
    <row r="46" spans="1:12" ht="27" customHeight="1" x14ac:dyDescent="0.2">
      <c r="A46" s="1201" t="s">
        <v>1617</v>
      </c>
      <c r="B46" s="1202"/>
      <c r="C46" s="1202"/>
      <c r="D46" s="1202"/>
      <c r="E46" s="1202"/>
      <c r="F46" s="1202"/>
      <c r="G46" s="1203"/>
      <c r="H46" s="539" t="e">
        <f>IF(H42=0,0,H42+H45)</f>
        <v>#N/A</v>
      </c>
      <c r="J46" s="576"/>
      <c r="K46" s="576"/>
    </row>
    <row r="47" spans="1:12" ht="6" customHeight="1" x14ac:dyDescent="0.2">
      <c r="A47" s="244"/>
      <c r="B47" s="244"/>
      <c r="C47" s="244"/>
      <c r="D47" s="244"/>
      <c r="E47" s="244"/>
      <c r="F47" s="244"/>
      <c r="G47" s="244"/>
      <c r="H47" s="521"/>
      <c r="J47" s="576"/>
      <c r="K47" s="576"/>
    </row>
    <row r="48" spans="1:12" ht="19.5" customHeight="1" x14ac:dyDescent="0.2">
      <c r="A48" s="1201" t="s">
        <v>1291</v>
      </c>
      <c r="B48" s="1203"/>
      <c r="C48" s="1204" t="s">
        <v>456</v>
      </c>
      <c r="D48" s="1204"/>
      <c r="E48" s="1204" t="s">
        <v>457</v>
      </c>
      <c r="F48" s="1204"/>
      <c r="G48" s="241" t="s">
        <v>451</v>
      </c>
      <c r="H48" s="522" t="s">
        <v>452</v>
      </c>
      <c r="J48" s="576"/>
      <c r="K48" s="576"/>
    </row>
    <row r="49" spans="1:15" ht="27" customHeight="1" x14ac:dyDescent="0.2">
      <c r="A49" s="1212" t="s">
        <v>468</v>
      </c>
      <c r="B49" s="602" t="s">
        <v>469</v>
      </c>
      <c r="C49" s="1250" t="str">
        <f>IF($J$4="A",0,"-26.59")</f>
        <v>-26.59</v>
      </c>
      <c r="D49" s="1251"/>
      <c r="E49" s="1210" t="e">
        <f>E12</f>
        <v>#N/A</v>
      </c>
      <c r="F49" s="1211"/>
      <c r="G49" s="541" t="e">
        <f>IF(SUM($G$12:$G$14)=0,0,C49*E49)</f>
        <v>#N/A</v>
      </c>
      <c r="H49" s="1219" t="e">
        <f>IF($J$4="A",0,IF(SUM($G$12:$G$14)=0,0,G49+G50+G51))</f>
        <v>#N/A</v>
      </c>
      <c r="J49" s="576"/>
      <c r="K49" s="576"/>
    </row>
    <row r="50" spans="1:15" ht="27" customHeight="1" x14ac:dyDescent="0.2">
      <c r="A50" s="1213"/>
      <c r="B50" s="593" t="s">
        <v>458</v>
      </c>
      <c r="C50" s="1250" t="str">
        <f>IF($J$4="A",0,"-25.27")</f>
        <v>-25.27</v>
      </c>
      <c r="D50" s="1251"/>
      <c r="E50" s="1258" t="e">
        <f>E13</f>
        <v>#N/A</v>
      </c>
      <c r="F50" s="1259"/>
      <c r="G50" s="542" t="e">
        <f>IF(SUM($G$12:$G$14)=0,0,C50*E50)</f>
        <v>#N/A</v>
      </c>
      <c r="H50" s="1234"/>
      <c r="J50" s="576"/>
      <c r="K50" s="576"/>
      <c r="O50" s="615"/>
    </row>
    <row r="51" spans="1:15" s="578" customFormat="1" ht="27" customHeight="1" x14ac:dyDescent="0.2">
      <c r="A51" s="1256"/>
      <c r="B51" s="595" t="s">
        <v>459</v>
      </c>
      <c r="C51" s="1252" t="str">
        <f>IF($J$4="A",0,"-25.27")</f>
        <v>-25.27</v>
      </c>
      <c r="D51" s="1253"/>
      <c r="E51" s="1254" t="e">
        <f>E14</f>
        <v>#N/A</v>
      </c>
      <c r="F51" s="1255"/>
      <c r="G51" s="543" t="e">
        <f>IF(SUM($G$12:$G$14)=0,0,C51*E51)</f>
        <v>#N/A</v>
      </c>
      <c r="H51" s="1220"/>
      <c r="J51" s="576"/>
      <c r="K51" s="576"/>
      <c r="L51" s="577"/>
    </row>
    <row r="52" spans="1:15" ht="6" customHeight="1" x14ac:dyDescent="0.2">
      <c r="A52" s="244"/>
      <c r="B52" s="244"/>
      <c r="C52" s="244"/>
      <c r="D52" s="244"/>
      <c r="E52" s="244"/>
      <c r="F52" s="244"/>
      <c r="G52" s="244"/>
      <c r="H52" s="521"/>
      <c r="J52" s="576"/>
      <c r="K52" s="576"/>
    </row>
    <row r="53" spans="1:15" ht="42.75" customHeight="1" x14ac:dyDescent="0.2">
      <c r="A53" s="1189" t="s">
        <v>1667</v>
      </c>
      <c r="B53" s="1190"/>
      <c r="C53" s="1190"/>
      <c r="D53" s="1190"/>
      <c r="E53" s="1190"/>
      <c r="F53" s="1190"/>
      <c r="G53" s="1191"/>
      <c r="H53" s="544" t="e">
        <f>IF(SUM(G12:G14)=0,0,H46+H49)</f>
        <v>#N/A</v>
      </c>
      <c r="I53" s="17"/>
      <c r="J53" s="576"/>
      <c r="K53" s="576"/>
    </row>
    <row r="54" spans="1:15" ht="6" customHeight="1" x14ac:dyDescent="0.2"/>
    <row r="55" spans="1:15" ht="19.5" customHeight="1" x14ac:dyDescent="0.2">
      <c r="A55" s="1241" t="s">
        <v>967</v>
      </c>
      <c r="B55" s="1242"/>
      <c r="C55" s="1242"/>
      <c r="D55" s="1242"/>
      <c r="E55" s="1242"/>
      <c r="F55" s="1242"/>
      <c r="G55" s="1242"/>
      <c r="H55" s="1243"/>
    </row>
    <row r="56" spans="1:15" ht="5.25" customHeight="1" x14ac:dyDescent="0.2">
      <c r="A56" s="503"/>
      <c r="B56" s="504"/>
      <c r="E56" s="17"/>
      <c r="F56" s="17"/>
      <c r="G56" s="17"/>
      <c r="H56" s="17"/>
    </row>
    <row r="57" spans="1:15" ht="27" customHeight="1" x14ac:dyDescent="0.2">
      <c r="A57" s="344" t="s">
        <v>1143</v>
      </c>
      <c r="B57" s="236"/>
      <c r="C57" s="236"/>
      <c r="D57" s="236"/>
      <c r="E57" s="527"/>
      <c r="F57" s="528"/>
      <c r="G57" s="529" t="s">
        <v>968</v>
      </c>
      <c r="H57" s="529" t="s">
        <v>969</v>
      </c>
    </row>
    <row r="58" spans="1:15" ht="14.25" customHeight="1" x14ac:dyDescent="0.2">
      <c r="A58" s="567" t="s">
        <v>970</v>
      </c>
      <c r="B58" s="525"/>
      <c r="C58" s="526"/>
      <c r="D58" s="526"/>
      <c r="E58" s="526"/>
      <c r="F58" s="526"/>
      <c r="G58" s="549" t="e">
        <f>IF($J$4="A",0,IF(SUM($G$12:$G$14)=0,0,-$E$12*'De-Delegation - 21-22'!F8))</f>
        <v>#N/A</v>
      </c>
      <c r="H58" s="549" t="e">
        <f>IF($H$49=0,0,-($E$13+$E$14)*'De-Delegation - 21-22'!G9)</f>
        <v>#N/A</v>
      </c>
    </row>
    <row r="59" spans="1:15" ht="14.25" customHeight="1" x14ac:dyDescent="0.2">
      <c r="A59" s="568" t="s">
        <v>973</v>
      </c>
      <c r="B59" s="523"/>
      <c r="C59" s="524"/>
      <c r="D59" s="524"/>
      <c r="E59" s="524"/>
      <c r="F59" s="524"/>
      <c r="G59" s="550" t="e">
        <f>IF($J$4="A",0,IF(SUM($G$12:$G$14)=0,0,-$E$12*'De-Delegation - 21-22'!N8))</f>
        <v>#N/A</v>
      </c>
      <c r="H59" s="550" t="e">
        <f>IF($H$49=0,0,-($E$13+$E$14)*'De-Delegation - 21-22'!O9)</f>
        <v>#N/A</v>
      </c>
    </row>
    <row r="60" spans="1:15" ht="14.25" customHeight="1" x14ac:dyDescent="0.2">
      <c r="A60" s="568" t="s">
        <v>974</v>
      </c>
      <c r="B60" s="523"/>
      <c r="C60" s="524"/>
      <c r="D60" s="524"/>
      <c r="E60" s="524"/>
      <c r="F60" s="524"/>
      <c r="G60" s="550" t="e">
        <f>IF($J$4="A",0,IF(SUM($G$12:$G$14)=0,0,-$E$12*'De-Delegation - 21-22'!P8))</f>
        <v>#N/A</v>
      </c>
      <c r="H60" s="550" t="e">
        <f>IF($H$49=0,0,-($E$13+$E$14)*'De-Delegation - 21-22'!Q9)</f>
        <v>#N/A</v>
      </c>
    </row>
    <row r="61" spans="1:15" ht="14.25" customHeight="1" x14ac:dyDescent="0.2">
      <c r="A61" s="569" t="s">
        <v>975</v>
      </c>
      <c r="B61" s="570"/>
      <c r="C61" s="571"/>
      <c r="D61" s="571"/>
      <c r="E61" s="571"/>
      <c r="F61" s="571"/>
      <c r="G61" s="579" t="e">
        <f>IF($J$4="A",0,IF(SUM($G$12:$G$14)=0,0,-$E$12*'De-Delegation - 21-22'!R8))</f>
        <v>#N/A</v>
      </c>
      <c r="H61" s="579" t="e">
        <f>IF($H$49=0,0,-($E$13+$E$14)*'De-Delegation - 21-22'!S9)</f>
        <v>#N/A</v>
      </c>
    </row>
    <row r="62" spans="1:15" ht="13.5" customHeight="1" x14ac:dyDescent="0.2">
      <c r="A62" s="30"/>
      <c r="B62" s="30"/>
      <c r="C62" s="41"/>
      <c r="D62" s="41"/>
      <c r="E62" s="41"/>
      <c r="F62" s="41"/>
      <c r="G62" s="532"/>
      <c r="H62" s="532"/>
    </row>
    <row r="63" spans="1:15" ht="21" customHeight="1" x14ac:dyDescent="0.2">
      <c r="A63" s="1189" t="s">
        <v>1292</v>
      </c>
      <c r="B63" s="1190"/>
      <c r="C63" s="1190"/>
      <c r="D63" s="1190"/>
      <c r="E63" s="1190"/>
      <c r="F63" s="1191"/>
      <c r="G63" s="544" t="e">
        <f>SUM(G58:G61)</f>
        <v>#N/A</v>
      </c>
      <c r="H63" s="544" t="e">
        <f>SUM(H58:H61)</f>
        <v>#N/A</v>
      </c>
    </row>
    <row r="65" spans="8:8" ht="27" customHeight="1" x14ac:dyDescent="0.2">
      <c r="H65" s="520"/>
    </row>
    <row r="66" spans="8:8" ht="27" customHeight="1" x14ac:dyDescent="0.2">
      <c r="H66" s="836"/>
    </row>
  </sheetData>
  <sheetProtection sheet="1" objects="1" scenarios="1"/>
  <mergeCells count="73">
    <mergeCell ref="B43:G43"/>
    <mergeCell ref="B44:G44"/>
    <mergeCell ref="H49:H51"/>
    <mergeCell ref="E48:F48"/>
    <mergeCell ref="B45:G45"/>
    <mergeCell ref="C50:D50"/>
    <mergeCell ref="E50:F50"/>
    <mergeCell ref="A53:G53"/>
    <mergeCell ref="C49:D49"/>
    <mergeCell ref="E49:F49"/>
    <mergeCell ref="C51:D51"/>
    <mergeCell ref="E51:F51"/>
    <mergeCell ref="A49:A51"/>
    <mergeCell ref="B40:G40"/>
    <mergeCell ref="A55:H55"/>
    <mergeCell ref="E10:F10"/>
    <mergeCell ref="C11:D11"/>
    <mergeCell ref="E11:F11"/>
    <mergeCell ref="C12:D12"/>
    <mergeCell ref="E12:F12"/>
    <mergeCell ref="A29:A30"/>
    <mergeCell ref="C29:D29"/>
    <mergeCell ref="E29:F29"/>
    <mergeCell ref="H29:H30"/>
    <mergeCell ref="C30:D30"/>
    <mergeCell ref="H27:H28"/>
    <mergeCell ref="B37:G37"/>
    <mergeCell ref="B39:G39"/>
    <mergeCell ref="A42:G42"/>
    <mergeCell ref="B2:I2"/>
    <mergeCell ref="B4:I4"/>
    <mergeCell ref="I17:I24"/>
    <mergeCell ref="A26:B26"/>
    <mergeCell ref="C26:D26"/>
    <mergeCell ref="E26:F26"/>
    <mergeCell ref="A16:A24"/>
    <mergeCell ref="H17:H24"/>
    <mergeCell ref="C14:D14"/>
    <mergeCell ref="C10:D10"/>
    <mergeCell ref="C13:D13"/>
    <mergeCell ref="E13:F13"/>
    <mergeCell ref="I29:I30"/>
    <mergeCell ref="A6:H6"/>
    <mergeCell ref="A8:H8"/>
    <mergeCell ref="A33:H33"/>
    <mergeCell ref="E14:F14"/>
    <mergeCell ref="A9:A14"/>
    <mergeCell ref="C9:D9"/>
    <mergeCell ref="E9:F9"/>
    <mergeCell ref="E30:F30"/>
    <mergeCell ref="A31:A32"/>
    <mergeCell ref="C31:D31"/>
    <mergeCell ref="E31:F31"/>
    <mergeCell ref="H31:H32"/>
    <mergeCell ref="C32:D32"/>
    <mergeCell ref="E32:F32"/>
    <mergeCell ref="I27:I28"/>
    <mergeCell ref="C28:D28"/>
    <mergeCell ref="E28:F28"/>
    <mergeCell ref="C27:D27"/>
    <mergeCell ref="E27:F27"/>
    <mergeCell ref="A63:F63"/>
    <mergeCell ref="A27:A28"/>
    <mergeCell ref="C36:D36"/>
    <mergeCell ref="E36:F36"/>
    <mergeCell ref="C34:D34"/>
    <mergeCell ref="E34:F34"/>
    <mergeCell ref="C35:D35"/>
    <mergeCell ref="E35:F35"/>
    <mergeCell ref="B38:G38"/>
    <mergeCell ref="A46:G46"/>
    <mergeCell ref="A48:B48"/>
    <mergeCell ref="C48:D48"/>
  </mergeCells>
  <phoneticPr fontId="6" type="noConversion"/>
  <printOptions horizontalCentered="1"/>
  <pageMargins left="0" right="0" top="0" bottom="0.39370078740157483" header="0" footer="0.19685039370078741"/>
  <pageSetup paperSize="9" scale="60" orientation="portrait" r:id="rId1"/>
  <headerFooter alignWithMargins="0">
    <oddFooter>&amp;L&amp;D&amp;C&amp;A&amp;RPage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indexed="9"/>
  </sheetPr>
  <dimension ref="A1:D54"/>
  <sheetViews>
    <sheetView showGridLines="0" zoomScaleNormal="100" workbookViewId="0">
      <pane ySplit="1" topLeftCell="A23" activePane="bottomLeft" state="frozen"/>
      <selection sqref="A1:XFD1048576"/>
      <selection pane="bottomLeft" activeCell="B51" sqref="B51"/>
    </sheetView>
  </sheetViews>
  <sheetFormatPr defaultColWidth="9.140625" defaultRowHeight="12.75" x14ac:dyDescent="0.2"/>
  <cols>
    <col min="1" max="1" width="51" style="1" customWidth="1"/>
    <col min="2" max="2" width="15.28515625" style="1" customWidth="1"/>
    <col min="3" max="3" width="38.5703125" style="1" customWidth="1"/>
    <col min="4" max="16384" width="9.140625" style="1"/>
  </cols>
  <sheetData>
    <row r="1" spans="1:4" s="171" customFormat="1" ht="30.75" customHeight="1" x14ac:dyDescent="0.2">
      <c r="A1" s="44" t="str">
        <f>CONCATENATE("Summary Of School Funding "&amp;'Main Menu'!B12)</f>
        <v>Summary Of School Funding 2021-2022</v>
      </c>
      <c r="B1" s="169"/>
      <c r="C1" s="169"/>
      <c r="D1" s="170"/>
    </row>
    <row r="2" spans="1:4" s="171" customFormat="1" ht="30.75" customHeight="1" x14ac:dyDescent="0.2">
      <c r="A2" s="1260" t="str">
        <f>'Main Menu'!B10</f>
        <v/>
      </c>
      <c r="B2" s="1261"/>
      <c r="C2" s="1262"/>
      <c r="D2" s="170"/>
    </row>
    <row r="3" spans="1:4" s="171" customFormat="1" ht="30.75" customHeight="1" x14ac:dyDescent="0.2">
      <c r="A3" s="1260" t="str">
        <f>'Main Menu'!B11</f>
        <v>LA School Number:  000</v>
      </c>
      <c r="B3" s="1261"/>
      <c r="C3" s="1262"/>
      <c r="D3" s="170"/>
    </row>
    <row r="4" spans="1:4" x14ac:dyDescent="0.2">
      <c r="A4" s="40"/>
      <c r="B4" s="41"/>
      <c r="C4" s="43"/>
    </row>
    <row r="5" spans="1:4" x14ac:dyDescent="0.2">
      <c r="A5" s="620" t="s">
        <v>1305</v>
      </c>
      <c r="B5" s="35" t="s">
        <v>470</v>
      </c>
      <c r="C5" s="35" t="s">
        <v>471</v>
      </c>
    </row>
    <row r="6" spans="1:4" x14ac:dyDescent="0.2">
      <c r="A6" s="79"/>
      <c r="B6" s="79"/>
      <c r="C6" s="1266" t="s">
        <v>1301</v>
      </c>
    </row>
    <row r="7" spans="1:4" x14ac:dyDescent="0.2">
      <c r="A7" s="245" t="s">
        <v>1613</v>
      </c>
      <c r="B7" s="623">
        <f>'EY Funding'!O21</f>
        <v>0</v>
      </c>
      <c r="C7" s="1267"/>
    </row>
    <row r="8" spans="1:4" x14ac:dyDescent="0.2">
      <c r="A8" s="246"/>
      <c r="B8" s="553"/>
      <c r="C8" s="1267"/>
    </row>
    <row r="9" spans="1:4" x14ac:dyDescent="0.2">
      <c r="A9" s="79"/>
      <c r="B9" s="450"/>
      <c r="C9" s="1266" t="s">
        <v>1300</v>
      </c>
    </row>
    <row r="10" spans="1:4" x14ac:dyDescent="0.2">
      <c r="A10" s="245" t="s">
        <v>472</v>
      </c>
      <c r="B10" s="552"/>
      <c r="C10" s="1267"/>
    </row>
    <row r="11" spans="1:4" x14ac:dyDescent="0.2">
      <c r="A11" s="246"/>
      <c r="B11" s="553"/>
      <c r="C11" s="1267"/>
    </row>
    <row r="12" spans="1:4" x14ac:dyDescent="0.2">
      <c r="A12" s="246" t="s">
        <v>473</v>
      </c>
      <c r="B12" s="553" t="e">
        <f>'School Block'!H13</f>
        <v>#N/A</v>
      </c>
      <c r="C12" s="1267"/>
    </row>
    <row r="13" spans="1:4" x14ac:dyDescent="0.2">
      <c r="A13" s="246" t="s">
        <v>430</v>
      </c>
      <c r="B13" s="553" t="e">
        <f>'School Block'!H17</f>
        <v>#N/A</v>
      </c>
      <c r="C13" s="1267"/>
    </row>
    <row r="14" spans="1:4" x14ac:dyDescent="0.2">
      <c r="A14" s="246" t="s">
        <v>1307</v>
      </c>
      <c r="B14" s="553" t="e">
        <f>'School Block'!H27</f>
        <v>#N/A</v>
      </c>
      <c r="C14" s="1267"/>
    </row>
    <row r="15" spans="1:4" x14ac:dyDescent="0.2">
      <c r="A15" s="246" t="s">
        <v>1308</v>
      </c>
      <c r="B15" s="553" t="e">
        <f>'School Block'!H29</f>
        <v>#N/A</v>
      </c>
      <c r="C15" s="1267"/>
    </row>
    <row r="16" spans="1:4" s="787" customFormat="1" x14ac:dyDescent="0.2">
      <c r="A16" s="788" t="s">
        <v>474</v>
      </c>
      <c r="B16" s="553" t="e">
        <f>'School Block'!H31</f>
        <v>#N/A</v>
      </c>
      <c r="C16" s="1267"/>
    </row>
    <row r="17" spans="1:3" x14ac:dyDescent="0.2">
      <c r="A17" s="246" t="s">
        <v>475</v>
      </c>
      <c r="B17" s="553" t="e">
        <f>'School Block'!H35</f>
        <v>#N/A</v>
      </c>
      <c r="C17" s="1267"/>
    </row>
    <row r="18" spans="1:3" x14ac:dyDescent="0.2">
      <c r="A18" s="246" t="s">
        <v>477</v>
      </c>
      <c r="B18" s="553" t="e">
        <f>'School Block'!H37</f>
        <v>#N/A</v>
      </c>
      <c r="C18" s="1267"/>
    </row>
    <row r="19" spans="1:3" x14ac:dyDescent="0.2">
      <c r="A19" s="246" t="s">
        <v>218</v>
      </c>
      <c r="B19" s="553" t="e">
        <f>'School Block'!H38</f>
        <v>#N/A</v>
      </c>
      <c r="C19" s="1267"/>
    </row>
    <row r="20" spans="1:3" x14ac:dyDescent="0.2">
      <c r="A20" s="246" t="s">
        <v>478</v>
      </c>
      <c r="B20" s="553" t="e">
        <f>'School Block'!H36</f>
        <v>#N/A</v>
      </c>
      <c r="C20" s="1267"/>
    </row>
    <row r="21" spans="1:3" x14ac:dyDescent="0.2">
      <c r="A21" s="246" t="s">
        <v>222</v>
      </c>
      <c r="B21" s="553" t="e">
        <f>'School Block'!H39</f>
        <v>#N/A</v>
      </c>
      <c r="C21" s="1267"/>
    </row>
    <row r="22" spans="1:3" s="617" customFormat="1" x14ac:dyDescent="0.2">
      <c r="A22" s="788" t="s">
        <v>1614</v>
      </c>
      <c r="B22" s="553" t="e">
        <f>'School Block'!H40</f>
        <v>#N/A</v>
      </c>
      <c r="C22" s="1267"/>
    </row>
    <row r="23" spans="1:3" x14ac:dyDescent="0.2">
      <c r="A23" s="788" t="s">
        <v>1615</v>
      </c>
      <c r="B23" s="553" t="e">
        <f>'School Block'!H45</f>
        <v>#N/A</v>
      </c>
      <c r="C23" s="1267"/>
    </row>
    <row r="24" spans="1:3" x14ac:dyDescent="0.2">
      <c r="A24" s="246" t="s">
        <v>479</v>
      </c>
      <c r="B24" s="554" t="e">
        <f>'School Block'!H49</f>
        <v>#N/A</v>
      </c>
      <c r="C24" s="1267"/>
    </row>
    <row r="25" spans="1:3" x14ac:dyDescent="0.2">
      <c r="A25" s="246"/>
      <c r="B25" s="553"/>
      <c r="C25" s="1267"/>
    </row>
    <row r="26" spans="1:3" x14ac:dyDescent="0.2">
      <c r="A26" s="245" t="s">
        <v>480</v>
      </c>
      <c r="B26" s="555" t="e">
        <f>SUM(B12:B24)</f>
        <v>#N/A</v>
      </c>
      <c r="C26" s="1267"/>
    </row>
    <row r="27" spans="1:3" x14ac:dyDescent="0.2">
      <c r="A27" s="248"/>
      <c r="B27" s="556"/>
      <c r="C27" s="1268"/>
    </row>
    <row r="28" spans="1:3" x14ac:dyDescent="0.2">
      <c r="A28" s="79"/>
      <c r="B28" s="557"/>
      <c r="C28" s="1266" t="s">
        <v>1302</v>
      </c>
    </row>
    <row r="29" spans="1:3" x14ac:dyDescent="0.2">
      <c r="A29" s="245" t="s">
        <v>1623</v>
      </c>
      <c r="B29" s="555">
        <f>'HN Funding'!H10+'HN Funding'!H12+'HN Funding'!H14</f>
        <v>0</v>
      </c>
      <c r="C29" s="1267"/>
    </row>
    <row r="30" spans="1:3" s="791" customFormat="1" hidden="1" x14ac:dyDescent="0.2">
      <c r="A30" s="245" t="s">
        <v>1624</v>
      </c>
      <c r="B30" s="555">
        <f>'HN Funding'!H17</f>
        <v>0</v>
      </c>
      <c r="C30" s="1267"/>
    </row>
    <row r="31" spans="1:3" x14ac:dyDescent="0.2">
      <c r="A31" s="246"/>
      <c r="B31" s="553"/>
      <c r="C31" s="1267"/>
    </row>
    <row r="32" spans="1:3" x14ac:dyDescent="0.2">
      <c r="A32" s="39"/>
      <c r="B32" s="558"/>
      <c r="C32" s="21"/>
    </row>
    <row r="33" spans="1:3" x14ac:dyDescent="0.2">
      <c r="A33" s="249" t="s">
        <v>1622</v>
      </c>
      <c r="B33" s="555" t="e">
        <f>B29+B26+B7+B30</f>
        <v>#N/A</v>
      </c>
      <c r="C33" s="612" t="s">
        <v>1718</v>
      </c>
    </row>
    <row r="34" spans="1:3" x14ac:dyDescent="0.2">
      <c r="A34" s="22"/>
      <c r="B34" s="559"/>
      <c r="C34" s="24"/>
    </row>
    <row r="35" spans="1:3" x14ac:dyDescent="0.2">
      <c r="A35" s="39"/>
      <c r="B35" s="558"/>
      <c r="C35" s="21"/>
    </row>
    <row r="36" spans="1:3" ht="22.5" x14ac:dyDescent="0.2">
      <c r="A36" s="249" t="s">
        <v>1303</v>
      </c>
      <c r="B36" s="666">
        <v>0</v>
      </c>
      <c r="C36" s="612" t="s">
        <v>1304</v>
      </c>
    </row>
    <row r="37" spans="1:3" x14ac:dyDescent="0.2">
      <c r="A37" s="22"/>
      <c r="B37" s="559"/>
      <c r="C37" s="24"/>
    </row>
    <row r="38" spans="1:3" x14ac:dyDescent="0.2">
      <c r="A38" s="792"/>
      <c r="B38" s="558"/>
      <c r="C38" s="21"/>
    </row>
    <row r="39" spans="1:3" ht="25.5" x14ac:dyDescent="0.2">
      <c r="A39" s="793" t="s">
        <v>1712</v>
      </c>
      <c r="B39" s="555" t="e">
        <f>B33+B36-B7-'HN Funding'!H17</f>
        <v>#N/A</v>
      </c>
      <c r="C39" s="837" t="s">
        <v>1621</v>
      </c>
    </row>
    <row r="40" spans="1:3" x14ac:dyDescent="0.2">
      <c r="A40" s="22"/>
      <c r="B40" s="559"/>
      <c r="C40" s="24"/>
    </row>
    <row r="41" spans="1:3" x14ac:dyDescent="0.2">
      <c r="B41" s="224"/>
    </row>
    <row r="42" spans="1:3" hidden="1" x14ac:dyDescent="0.2">
      <c r="B42" s="224"/>
    </row>
    <row r="43" spans="1:3" hidden="1" x14ac:dyDescent="0.2">
      <c r="A43" s="1263" t="s">
        <v>481</v>
      </c>
      <c r="B43" s="1264"/>
      <c r="C43" s="1265"/>
    </row>
    <row r="44" spans="1:3" hidden="1" x14ac:dyDescent="0.2">
      <c r="A44" s="250" t="s">
        <v>482</v>
      </c>
      <c r="B44" s="560" t="e">
        <f>B39-B45</f>
        <v>#N/A</v>
      </c>
      <c r="C44" s="247" t="s">
        <v>483</v>
      </c>
    </row>
    <row r="45" spans="1:3" hidden="1" x14ac:dyDescent="0.2">
      <c r="A45" s="250" t="s">
        <v>484</v>
      </c>
      <c r="B45" s="560">
        <f>SUM(B36:B36)</f>
        <v>0</v>
      </c>
      <c r="C45" s="247" t="s">
        <v>485</v>
      </c>
    </row>
    <row r="46" spans="1:3" hidden="1" x14ac:dyDescent="0.2">
      <c r="A46" s="250" t="s">
        <v>486</v>
      </c>
      <c r="B46" s="560" t="e">
        <f>B14</f>
        <v>#N/A</v>
      </c>
      <c r="C46" s="247" t="s">
        <v>487</v>
      </c>
    </row>
    <row r="47" spans="1:3" hidden="1" x14ac:dyDescent="0.2">
      <c r="A47" s="250" t="s">
        <v>488</v>
      </c>
      <c r="B47" s="560" t="e">
        <f>B15</f>
        <v>#N/A</v>
      </c>
      <c r="C47" s="247" t="s">
        <v>489</v>
      </c>
    </row>
    <row r="48" spans="1:3" hidden="1" x14ac:dyDescent="0.2">
      <c r="A48" s="251" t="s">
        <v>490</v>
      </c>
      <c r="B48" s="561" t="e">
        <f>SUM(B44:B47)</f>
        <v>#N/A</v>
      </c>
      <c r="C48" s="252"/>
    </row>
    <row r="49" spans="1:3" x14ac:dyDescent="0.2">
      <c r="B49" s="562"/>
    </row>
    <row r="50" spans="1:3" x14ac:dyDescent="0.2">
      <c r="A50" s="253" t="s">
        <v>1293</v>
      </c>
      <c r="B50" s="563"/>
      <c r="C50" s="21"/>
    </row>
    <row r="51" spans="1:3" x14ac:dyDescent="0.2">
      <c r="A51" s="254" t="s">
        <v>492</v>
      </c>
      <c r="B51" s="560" t="e">
        <f>ROUND(B13*50%,0)</f>
        <v>#N/A</v>
      </c>
      <c r="C51" s="840" t="s">
        <v>1841</v>
      </c>
    </row>
    <row r="52" spans="1:3" x14ac:dyDescent="0.2">
      <c r="A52" s="250" t="s">
        <v>1306</v>
      </c>
      <c r="B52" s="560" t="e">
        <f>ROUND(B14,0)</f>
        <v>#N/A</v>
      </c>
      <c r="C52" s="840" t="s">
        <v>1842</v>
      </c>
    </row>
    <row r="53" spans="1:3" x14ac:dyDescent="0.2">
      <c r="A53" s="254" t="s">
        <v>1626</v>
      </c>
      <c r="B53" s="560" t="e">
        <f>B17*0.08488</f>
        <v>#N/A</v>
      </c>
      <c r="C53" s="841" t="s">
        <v>1723</v>
      </c>
    </row>
    <row r="54" spans="1:3" x14ac:dyDescent="0.2">
      <c r="A54" s="251" t="s">
        <v>490</v>
      </c>
      <c r="B54" s="564" t="e">
        <f>SUM(B51:B53)</f>
        <v>#N/A</v>
      </c>
      <c r="C54" s="24"/>
    </row>
  </sheetData>
  <sheetProtection sheet="1" objects="1" scenarios="1"/>
  <mergeCells count="6">
    <mergeCell ref="A2:C2"/>
    <mergeCell ref="A3:C3"/>
    <mergeCell ref="A43:C43"/>
    <mergeCell ref="C6:C8"/>
    <mergeCell ref="C9:C27"/>
    <mergeCell ref="C28:C31"/>
  </mergeCells>
  <phoneticPr fontId="6" type="noConversion"/>
  <hyperlinks>
    <hyperlink ref="C6" location="'EY Block'!A2" tooltip="Click For Early Years Block Detail" display="Early Years Block" xr:uid="{00000000-0004-0000-0E00-000000000000}"/>
    <hyperlink ref="C9" location="'School Block'!B3" tooltip="Click for Schools Block Detail" display="School Block" xr:uid="{00000000-0004-0000-0E00-000001000000}"/>
    <hyperlink ref="C28" location="'HN Funding'!B3" tooltip="Click for Schools Block Detail" display="High Needs Block" xr:uid="{00000000-0004-0000-0E00-000002000000}"/>
    <hyperlink ref="C6:C8" location="'EY Funding'!A2" tooltip="Click For Early Years Block Detail" display="Click for: Early Years Block" xr:uid="{00000000-0004-0000-0E00-000003000000}"/>
  </hyperlinks>
  <printOptions horizontalCentered="1"/>
  <pageMargins left="0" right="0" top="0" bottom="0" header="0" footer="0"/>
  <pageSetup paperSize="9" scale="99" orientation="portrait" r:id="rId1"/>
  <headerFooter alignWithMargins="0">
    <oddFooter>&amp;L&amp;D&amp;C&amp;A&amp;RPage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4"/>
  <dimension ref="B5:P27"/>
  <sheetViews>
    <sheetView showGridLines="0" workbookViewId="0"/>
  </sheetViews>
  <sheetFormatPr defaultColWidth="9.140625" defaultRowHeight="12.75" x14ac:dyDescent="0.2"/>
  <cols>
    <col min="1" max="16384" width="9.140625" style="1"/>
  </cols>
  <sheetData>
    <row r="5" spans="2:16" x14ac:dyDescent="0.2">
      <c r="B5" s="26"/>
      <c r="C5" s="49"/>
      <c r="D5" s="49"/>
      <c r="E5" s="49"/>
      <c r="F5" s="49"/>
      <c r="G5" s="49"/>
      <c r="H5" s="49"/>
      <c r="I5" s="49"/>
      <c r="J5" s="49"/>
      <c r="K5" s="49"/>
      <c r="L5" s="49"/>
      <c r="M5" s="49"/>
      <c r="N5" s="49"/>
      <c r="O5" s="49"/>
      <c r="P5" s="27"/>
    </row>
    <row r="6" spans="2:16" ht="20.25" x14ac:dyDescent="0.2">
      <c r="B6" s="855" t="s">
        <v>527</v>
      </c>
      <c r="C6" s="856"/>
      <c r="D6" s="856"/>
      <c r="E6" s="856"/>
      <c r="F6" s="856"/>
      <c r="G6" s="856"/>
      <c r="H6" s="856"/>
      <c r="I6" s="856"/>
      <c r="J6" s="856"/>
      <c r="K6" s="856"/>
      <c r="L6" s="856"/>
      <c r="M6" s="856"/>
      <c r="N6" s="856"/>
      <c r="O6" s="856"/>
      <c r="P6" s="857"/>
    </row>
    <row r="7" spans="2:16" x14ac:dyDescent="0.2">
      <c r="B7" s="50"/>
      <c r="C7" s="51"/>
      <c r="D7" s="51"/>
      <c r="E7" s="51"/>
      <c r="F7" s="51"/>
      <c r="G7" s="51"/>
      <c r="H7" s="51"/>
      <c r="I7" s="51"/>
      <c r="J7" s="51"/>
      <c r="K7" s="51"/>
      <c r="L7" s="51"/>
      <c r="M7" s="51"/>
      <c r="N7" s="51"/>
      <c r="O7" s="51"/>
      <c r="P7" s="52"/>
    </row>
    <row r="8" spans="2:16" x14ac:dyDescent="0.2">
      <c r="B8" s="50"/>
      <c r="C8" s="51"/>
      <c r="D8" s="51"/>
      <c r="E8" s="51"/>
      <c r="F8" s="51"/>
      <c r="G8" s="51"/>
      <c r="H8" s="51"/>
      <c r="I8" s="51"/>
      <c r="J8" s="51"/>
      <c r="K8" s="51"/>
      <c r="L8" s="51"/>
      <c r="M8" s="51"/>
      <c r="N8" s="51"/>
      <c r="O8" s="51"/>
      <c r="P8" s="52"/>
    </row>
    <row r="9" spans="2:16" x14ac:dyDescent="0.2">
      <c r="B9" s="50"/>
      <c r="C9" s="51"/>
      <c r="D9" s="51"/>
      <c r="E9" s="51"/>
      <c r="F9" s="51"/>
      <c r="G9" s="51"/>
      <c r="H9" s="51"/>
      <c r="I9" s="51"/>
      <c r="J9" s="51"/>
      <c r="K9" s="51"/>
      <c r="L9" s="51"/>
      <c r="M9" s="51"/>
      <c r="N9" s="51"/>
      <c r="O9" s="51"/>
      <c r="P9" s="52"/>
    </row>
    <row r="10" spans="2:16" x14ac:dyDescent="0.2">
      <c r="B10" s="50"/>
      <c r="C10" s="51"/>
      <c r="D10" s="51"/>
      <c r="E10" s="51"/>
      <c r="F10" s="51"/>
      <c r="G10" s="51"/>
      <c r="H10" s="51"/>
      <c r="I10" s="51"/>
      <c r="J10" s="51"/>
      <c r="K10" s="51"/>
      <c r="L10" s="51"/>
      <c r="M10" s="51"/>
      <c r="N10" s="51"/>
      <c r="O10" s="51"/>
      <c r="P10" s="52"/>
    </row>
    <row r="11" spans="2:16" x14ac:dyDescent="0.2">
      <c r="B11" s="50"/>
      <c r="C11" s="51"/>
      <c r="D11" s="51"/>
      <c r="E11" s="51"/>
      <c r="F11" s="51"/>
      <c r="G11" s="51"/>
      <c r="H11" s="51"/>
      <c r="I11" s="51"/>
      <c r="J11" s="51"/>
      <c r="K11" s="51"/>
      <c r="L11" s="51"/>
      <c r="M11" s="51"/>
      <c r="N11" s="51"/>
      <c r="O11" s="51"/>
      <c r="P11" s="52"/>
    </row>
    <row r="12" spans="2:16" x14ac:dyDescent="0.2">
      <c r="B12" s="50"/>
      <c r="C12" s="51"/>
      <c r="D12" s="51"/>
      <c r="E12" s="51"/>
      <c r="F12" s="51"/>
      <c r="G12" s="51"/>
      <c r="H12" s="51"/>
      <c r="I12" s="51"/>
      <c r="J12" s="51"/>
      <c r="K12" s="51"/>
      <c r="L12" s="51"/>
      <c r="M12" s="51"/>
      <c r="N12" s="51"/>
      <c r="O12" s="51"/>
      <c r="P12" s="52"/>
    </row>
    <row r="13" spans="2:16" x14ac:dyDescent="0.2">
      <c r="B13" s="50"/>
      <c r="C13" s="51"/>
      <c r="D13" s="51"/>
      <c r="E13" s="51"/>
      <c r="F13" s="51"/>
      <c r="G13" s="51"/>
      <c r="H13" s="51"/>
      <c r="I13" s="51"/>
      <c r="J13" s="51"/>
      <c r="K13" s="51"/>
      <c r="L13" s="51"/>
      <c r="M13" s="51"/>
      <c r="N13" s="51"/>
      <c r="O13" s="51"/>
      <c r="P13" s="52"/>
    </row>
    <row r="14" spans="2:16" x14ac:dyDescent="0.2">
      <c r="B14" s="50"/>
      <c r="C14" s="51"/>
      <c r="D14" s="51"/>
      <c r="E14" s="51"/>
      <c r="F14" s="51"/>
      <c r="G14" s="51"/>
      <c r="H14" s="51"/>
      <c r="I14" s="51"/>
      <c r="J14" s="51"/>
      <c r="K14" s="51"/>
      <c r="L14" s="51"/>
      <c r="M14" s="51"/>
      <c r="N14" s="51"/>
      <c r="O14" s="51"/>
      <c r="P14" s="52"/>
    </row>
    <row r="15" spans="2:16" x14ac:dyDescent="0.2">
      <c r="B15" s="50"/>
      <c r="C15" s="51"/>
      <c r="D15" s="51"/>
      <c r="E15" s="51"/>
      <c r="F15" s="51"/>
      <c r="G15" s="51"/>
      <c r="H15" s="51"/>
      <c r="I15" s="51"/>
      <c r="J15" s="51"/>
      <c r="K15" s="51"/>
      <c r="L15" s="51"/>
      <c r="M15" s="51"/>
      <c r="N15" s="51"/>
      <c r="O15" s="51"/>
      <c r="P15" s="52"/>
    </row>
    <row r="16" spans="2:16" x14ac:dyDescent="0.2">
      <c r="B16" s="50"/>
      <c r="C16" s="51"/>
      <c r="D16" s="51"/>
      <c r="E16" s="51"/>
      <c r="F16" s="51"/>
      <c r="G16" s="51"/>
      <c r="H16" s="51"/>
      <c r="I16" s="51"/>
      <c r="J16" s="51"/>
      <c r="K16" s="51"/>
      <c r="L16" s="51"/>
      <c r="M16" s="51"/>
      <c r="N16" s="51"/>
      <c r="O16" s="51"/>
      <c r="P16" s="52"/>
    </row>
    <row r="17" spans="2:16" x14ac:dyDescent="0.2">
      <c r="B17" s="50"/>
      <c r="C17" s="51"/>
      <c r="D17" s="51"/>
      <c r="E17" s="51"/>
      <c r="F17" s="51"/>
      <c r="G17" s="51"/>
      <c r="H17" s="51"/>
      <c r="I17" s="51"/>
      <c r="J17" s="51"/>
      <c r="K17" s="51"/>
      <c r="L17" s="51"/>
      <c r="M17" s="51"/>
      <c r="N17" s="51"/>
      <c r="O17" s="51"/>
      <c r="P17" s="52"/>
    </row>
    <row r="18" spans="2:16" x14ac:dyDescent="0.2">
      <c r="B18" s="50"/>
      <c r="C18" s="51"/>
      <c r="D18" s="51"/>
      <c r="E18" s="51"/>
      <c r="F18" s="51"/>
      <c r="G18" s="51"/>
      <c r="H18" s="51"/>
      <c r="I18" s="51"/>
      <c r="J18" s="51"/>
      <c r="K18" s="51"/>
      <c r="L18" s="51"/>
      <c r="M18" s="51"/>
      <c r="N18" s="51"/>
      <c r="O18" s="51"/>
      <c r="P18" s="52"/>
    </row>
    <row r="19" spans="2:16" x14ac:dyDescent="0.2">
      <c r="B19" s="50"/>
      <c r="C19" s="51"/>
      <c r="D19" s="51"/>
      <c r="E19" s="51"/>
      <c r="F19" s="51"/>
      <c r="G19" s="51"/>
      <c r="H19" s="51"/>
      <c r="I19" s="51"/>
      <c r="J19" s="51"/>
      <c r="K19" s="51"/>
      <c r="L19" s="51"/>
      <c r="M19" s="51"/>
      <c r="N19" s="51"/>
      <c r="O19" s="51"/>
      <c r="P19" s="52"/>
    </row>
    <row r="20" spans="2:16" x14ac:dyDescent="0.2">
      <c r="B20" s="50"/>
      <c r="C20" s="51"/>
      <c r="D20" s="51"/>
      <c r="E20" s="51"/>
      <c r="F20" s="51"/>
      <c r="G20" s="51"/>
      <c r="H20" s="51"/>
      <c r="I20" s="51"/>
      <c r="J20" s="51"/>
      <c r="K20" s="51"/>
      <c r="L20" s="51"/>
      <c r="M20" s="51"/>
      <c r="N20" s="51"/>
      <c r="O20" s="51"/>
      <c r="P20" s="52"/>
    </row>
    <row r="21" spans="2:16" x14ac:dyDescent="0.2">
      <c r="B21" s="50"/>
      <c r="C21" s="51"/>
      <c r="D21" s="51"/>
      <c r="E21" s="51"/>
      <c r="F21" s="51"/>
      <c r="G21" s="51"/>
      <c r="H21" s="51"/>
      <c r="I21" s="51"/>
      <c r="J21" s="51"/>
      <c r="K21" s="51"/>
      <c r="L21" s="51"/>
      <c r="M21" s="51"/>
      <c r="N21" s="51"/>
      <c r="O21" s="51"/>
      <c r="P21" s="52"/>
    </row>
    <row r="22" spans="2:16" x14ac:dyDescent="0.2">
      <c r="B22" s="50"/>
      <c r="C22" s="51"/>
      <c r="D22" s="51"/>
      <c r="E22" s="51"/>
      <c r="F22" s="51"/>
      <c r="G22" s="51"/>
      <c r="H22" s="51"/>
      <c r="I22" s="51"/>
      <c r="J22" s="51"/>
      <c r="K22" s="51"/>
      <c r="L22" s="51"/>
      <c r="M22" s="51"/>
      <c r="N22" s="51"/>
      <c r="O22" s="51"/>
      <c r="P22" s="52"/>
    </row>
    <row r="23" spans="2:16" x14ac:dyDescent="0.2">
      <c r="B23" s="50"/>
      <c r="C23" s="51"/>
      <c r="D23" s="51"/>
      <c r="E23" s="51"/>
      <c r="F23" s="51"/>
      <c r="G23" s="51"/>
      <c r="H23" s="51"/>
      <c r="I23" s="51"/>
      <c r="J23" s="51"/>
      <c r="K23" s="51"/>
      <c r="L23" s="51"/>
      <c r="M23" s="51"/>
      <c r="N23" s="51"/>
      <c r="O23" s="51"/>
      <c r="P23" s="52"/>
    </row>
    <row r="24" spans="2:16" x14ac:dyDescent="0.2">
      <c r="B24" s="50"/>
      <c r="C24" s="51"/>
      <c r="D24" s="51"/>
      <c r="E24" s="51"/>
      <c r="F24" s="51"/>
      <c r="G24" s="51"/>
      <c r="H24" s="51"/>
      <c r="I24" s="51"/>
      <c r="J24" s="51"/>
      <c r="K24" s="51"/>
      <c r="L24" s="51"/>
      <c r="M24" s="51"/>
      <c r="N24" s="51"/>
      <c r="O24" s="51"/>
      <c r="P24" s="52"/>
    </row>
    <row r="25" spans="2:16" x14ac:dyDescent="0.2">
      <c r="B25" s="50"/>
      <c r="C25" s="51"/>
      <c r="D25" s="51"/>
      <c r="E25" s="51"/>
      <c r="F25" s="51"/>
      <c r="G25" s="51"/>
      <c r="H25" s="51"/>
      <c r="I25" s="51"/>
      <c r="J25" s="51"/>
      <c r="K25" s="51"/>
      <c r="L25" s="51"/>
      <c r="M25" s="51"/>
      <c r="N25" s="51"/>
      <c r="O25" s="51"/>
      <c r="P25" s="52"/>
    </row>
    <row r="26" spans="2:16" x14ac:dyDescent="0.2">
      <c r="B26" s="50"/>
      <c r="C26" s="51"/>
      <c r="D26" s="51"/>
      <c r="E26" s="51"/>
      <c r="F26" s="51"/>
      <c r="G26" s="51"/>
      <c r="H26" s="51"/>
      <c r="I26" s="51"/>
      <c r="J26" s="51"/>
      <c r="K26" s="51"/>
      <c r="L26" s="51"/>
      <c r="M26" s="51"/>
      <c r="N26" s="51"/>
      <c r="O26" s="51"/>
      <c r="P26" s="52"/>
    </row>
    <row r="27" spans="2:16" x14ac:dyDescent="0.2">
      <c r="B27" s="28"/>
      <c r="C27" s="55"/>
      <c r="D27" s="55"/>
      <c r="E27" s="55"/>
      <c r="F27" s="55"/>
      <c r="G27" s="55"/>
      <c r="H27" s="55"/>
      <c r="I27" s="55"/>
      <c r="J27" s="55"/>
      <c r="K27" s="55"/>
      <c r="L27" s="55"/>
      <c r="M27" s="55"/>
      <c r="N27" s="55"/>
      <c r="O27" s="55"/>
      <c r="P27" s="29"/>
    </row>
  </sheetData>
  <sheetProtection sheet="1" objects="1" scenarios="1"/>
  <mergeCells count="1">
    <mergeCell ref="B6:P6"/>
  </mergeCells>
  <phoneticPr fontId="0" type="noConversion"/>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5">
    <tabColor indexed="54"/>
    <pageSetUpPr fitToPage="1"/>
  </sheetPr>
  <dimension ref="A1:O48"/>
  <sheetViews>
    <sheetView showGridLines="0" zoomScale="85" workbookViewId="0">
      <selection sqref="A1:M1"/>
    </sheetView>
  </sheetViews>
  <sheetFormatPr defaultColWidth="9.140625" defaultRowHeight="12.75" x14ac:dyDescent="0.2"/>
  <cols>
    <col min="1" max="1" width="3.7109375" style="1" customWidth="1"/>
    <col min="2" max="2" width="16.85546875" style="1" customWidth="1"/>
    <col min="3" max="3" width="12.7109375" style="1" customWidth="1"/>
    <col min="4" max="11" width="10.7109375" style="1" customWidth="1"/>
    <col min="12" max="16384" width="9.140625" style="1"/>
  </cols>
  <sheetData>
    <row r="1" spans="1:15" s="257" customFormat="1" ht="39" customHeight="1" x14ac:dyDescent="0.2">
      <c r="A1" s="1277" t="s">
        <v>568</v>
      </c>
      <c r="B1" s="1277"/>
      <c r="C1" s="1277"/>
      <c r="D1" s="1277"/>
      <c r="E1" s="1277"/>
      <c r="F1" s="1277"/>
      <c r="G1" s="1277"/>
      <c r="H1" s="1277"/>
      <c r="I1" s="1277"/>
      <c r="J1" s="1277"/>
      <c r="K1" s="1277"/>
      <c r="L1" s="1277"/>
      <c r="M1" s="1277"/>
      <c r="N1" s="256"/>
      <c r="O1" s="256"/>
    </row>
    <row r="2" spans="1:15" x14ac:dyDescent="0.2">
      <c r="N2" s="16"/>
      <c r="O2" s="16"/>
    </row>
    <row r="3" spans="1:15" ht="24" customHeight="1" x14ac:dyDescent="0.2">
      <c r="D3" s="999" t="str">
        <f>'Outturn Report'!B3</f>
        <v>000 - SELECT SCHOOL</v>
      </c>
      <c r="E3" s="999"/>
      <c r="F3" s="999"/>
      <c r="G3" s="999"/>
      <c r="H3" s="999"/>
      <c r="I3" s="999"/>
      <c r="J3" s="999"/>
      <c r="N3" s="16"/>
      <c r="O3" s="16"/>
    </row>
    <row r="4" spans="1:15" ht="24" customHeight="1" x14ac:dyDescent="0.2">
      <c r="E4" s="999" t="str">
        <f>'Main Menu'!B12</f>
        <v>2021-2022</v>
      </c>
      <c r="F4" s="999"/>
      <c r="G4" s="999"/>
      <c r="H4" s="999"/>
      <c r="I4" s="999"/>
      <c r="N4" s="16"/>
      <c r="O4" s="16"/>
    </row>
    <row r="5" spans="1:15" x14ac:dyDescent="0.2">
      <c r="N5" s="45"/>
      <c r="O5" s="16"/>
    </row>
    <row r="6" spans="1:15" s="30" customFormat="1" x14ac:dyDescent="0.2">
      <c r="A6" s="258"/>
      <c r="B6" s="1136" t="s">
        <v>569</v>
      </c>
      <c r="C6" s="1136"/>
      <c r="D6" s="1136"/>
      <c r="E6" s="1136"/>
      <c r="F6" s="1136"/>
      <c r="G6" s="1136"/>
      <c r="H6" s="1136"/>
      <c r="I6" s="1136"/>
      <c r="J6" s="1136"/>
      <c r="K6" s="1136"/>
      <c r="L6" s="1136"/>
      <c r="M6" s="1136"/>
      <c r="N6" s="259"/>
      <c r="O6" s="259"/>
    </row>
    <row r="7" spans="1:15" s="30" customFormat="1" x14ac:dyDescent="0.2">
      <c r="A7" s="47"/>
      <c r="B7" s="1278"/>
      <c r="C7" s="1278"/>
      <c r="D7" s="1278"/>
      <c r="E7" s="1278"/>
      <c r="F7" s="1278"/>
      <c r="G7" s="1278"/>
      <c r="H7" s="1278"/>
      <c r="I7" s="1278"/>
      <c r="J7" s="1278"/>
      <c r="K7" s="1278"/>
      <c r="L7" s="1278"/>
      <c r="M7" s="1278"/>
      <c r="N7" s="259"/>
      <c r="O7" s="259"/>
    </row>
    <row r="8" spans="1:15" s="30" customFormat="1" x14ac:dyDescent="0.2">
      <c r="B8" s="76"/>
      <c r="C8" s="76"/>
      <c r="D8" s="76"/>
      <c r="E8" s="76"/>
      <c r="F8" s="76"/>
      <c r="G8" s="76"/>
      <c r="H8" s="76"/>
      <c r="I8" s="76"/>
      <c r="J8" s="76"/>
      <c r="K8" s="76"/>
      <c r="L8" s="76"/>
      <c r="M8" s="76"/>
      <c r="N8" s="260"/>
      <c r="O8" s="260"/>
    </row>
    <row r="9" spans="1:15" x14ac:dyDescent="0.2">
      <c r="B9" s="25" t="s">
        <v>570</v>
      </c>
      <c r="N9" s="16"/>
      <c r="O9" s="16"/>
    </row>
    <row r="10" spans="1:15" x14ac:dyDescent="0.2">
      <c r="B10" s="343" t="s">
        <v>571</v>
      </c>
      <c r="N10" s="16"/>
      <c r="O10" s="16"/>
    </row>
    <row r="11" spans="1:15" ht="13.5" thickBot="1" x14ac:dyDescent="0.25">
      <c r="N11" s="16"/>
      <c r="O11" s="16"/>
    </row>
    <row r="12" spans="1:15" ht="13.5" thickBot="1" x14ac:dyDescent="0.25">
      <c r="D12" s="262">
        <v>44835</v>
      </c>
      <c r="E12" s="263">
        <v>45200</v>
      </c>
      <c r="F12" s="262">
        <v>45566</v>
      </c>
      <c r="G12" s="263">
        <v>45566</v>
      </c>
      <c r="H12" s="325"/>
      <c r="J12" s="17"/>
      <c r="K12" s="17"/>
      <c r="L12" s="17"/>
      <c r="M12" s="17"/>
      <c r="N12" s="16"/>
      <c r="O12" s="16"/>
    </row>
    <row r="13" spans="1:15" ht="12.75" customHeight="1" thickBot="1" x14ac:dyDescent="0.25">
      <c r="B13" s="1280" t="s">
        <v>493</v>
      </c>
      <c r="C13" s="1282" t="s">
        <v>494</v>
      </c>
      <c r="D13" s="1001" t="s">
        <v>1675</v>
      </c>
      <c r="E13" s="1284" t="s">
        <v>1676</v>
      </c>
      <c r="F13" s="1001" t="s">
        <v>1677</v>
      </c>
      <c r="G13" s="1284" t="s">
        <v>1678</v>
      </c>
      <c r="H13" s="1279"/>
      <c r="I13" s="1041"/>
      <c r="J13" s="17"/>
      <c r="K13" s="17"/>
      <c r="L13" s="17"/>
      <c r="M13" s="17"/>
      <c r="N13" s="16"/>
      <c r="O13" s="16"/>
    </row>
    <row r="14" spans="1:15" ht="13.5" thickBot="1" x14ac:dyDescent="0.25">
      <c r="B14" s="1281"/>
      <c r="C14" s="1283"/>
      <c r="D14" s="1000"/>
      <c r="E14" s="1285"/>
      <c r="F14" s="1000"/>
      <c r="G14" s="1285"/>
      <c r="H14" s="1279"/>
      <c r="I14" s="1041"/>
      <c r="J14" s="17"/>
      <c r="K14" s="17"/>
      <c r="L14" s="17"/>
      <c r="M14" s="17"/>
      <c r="N14" s="16"/>
      <c r="O14" s="16"/>
    </row>
    <row r="15" spans="1:15" x14ac:dyDescent="0.2">
      <c r="B15" s="1275" t="s">
        <v>495</v>
      </c>
      <c r="C15" s="1274" t="s">
        <v>496</v>
      </c>
      <c r="D15" s="1271"/>
      <c r="E15" s="1271"/>
      <c r="F15" s="1271"/>
      <c r="G15" s="1271"/>
      <c r="H15" s="325"/>
      <c r="I15" s="1041" t="s">
        <v>497</v>
      </c>
      <c r="J15" s="1041"/>
      <c r="K15" s="1041"/>
      <c r="L15" s="1041"/>
      <c r="M15" s="17"/>
      <c r="N15" s="16"/>
      <c r="O15" s="16"/>
    </row>
    <row r="16" spans="1:15" x14ac:dyDescent="0.2">
      <c r="B16" s="1273"/>
      <c r="C16" s="1275"/>
      <c r="D16" s="1272"/>
      <c r="E16" s="1272"/>
      <c r="F16" s="1272"/>
      <c r="G16" s="1272"/>
      <c r="H16" s="325"/>
      <c r="I16" s="1041"/>
      <c r="J16" s="1041"/>
      <c r="K16" s="1041"/>
      <c r="L16" s="1041"/>
      <c r="M16" s="17"/>
      <c r="N16" s="16"/>
      <c r="O16" s="16"/>
    </row>
    <row r="17" spans="2:15" x14ac:dyDescent="0.2">
      <c r="B17" s="76"/>
      <c r="C17" s="76"/>
      <c r="D17" s="264"/>
      <c r="E17" s="264"/>
      <c r="F17" s="264"/>
      <c r="G17" s="264"/>
      <c r="H17" s="325"/>
      <c r="J17" s="17"/>
      <c r="K17" s="17"/>
      <c r="L17" s="17"/>
      <c r="M17" s="17"/>
      <c r="N17" s="16"/>
      <c r="O17" s="16"/>
    </row>
    <row r="18" spans="2:15" x14ac:dyDescent="0.2">
      <c r="B18" s="1273" t="s">
        <v>498</v>
      </c>
      <c r="C18" s="35" t="s">
        <v>499</v>
      </c>
      <c r="D18" s="265"/>
      <c r="E18" s="265"/>
      <c r="F18" s="265"/>
      <c r="G18" s="265"/>
      <c r="H18" s="325"/>
      <c r="I18" s="1276" t="s">
        <v>500</v>
      </c>
      <c r="J18" s="1276"/>
      <c r="K18" s="1276"/>
      <c r="L18" s="1276"/>
      <c r="M18" s="17"/>
      <c r="N18" s="16"/>
      <c r="O18" s="16"/>
    </row>
    <row r="19" spans="2:15" x14ac:dyDescent="0.2">
      <c r="B19" s="1273"/>
      <c r="C19" s="35" t="s">
        <v>501</v>
      </c>
      <c r="D19" s="265"/>
      <c r="E19" s="265"/>
      <c r="F19" s="265"/>
      <c r="G19" s="265"/>
      <c r="H19" s="325"/>
      <c r="I19" s="1276"/>
      <c r="J19" s="1276"/>
      <c r="K19" s="1276"/>
      <c r="L19" s="1276"/>
      <c r="M19" s="17"/>
      <c r="N19" s="16"/>
      <c r="O19" s="16"/>
    </row>
    <row r="20" spans="2:15" x14ac:dyDescent="0.2">
      <c r="B20" s="1273"/>
      <c r="C20" s="35" t="s">
        <v>502</v>
      </c>
      <c r="D20" s="265"/>
      <c r="E20" s="265"/>
      <c r="F20" s="265"/>
      <c r="G20" s="265"/>
      <c r="H20" s="325"/>
      <c r="I20" s="1276"/>
      <c r="J20" s="1276"/>
      <c r="K20" s="1276"/>
      <c r="L20" s="1276"/>
      <c r="M20" s="17"/>
      <c r="N20" s="16"/>
      <c r="O20" s="16"/>
    </row>
    <row r="21" spans="2:15" x14ac:dyDescent="0.2">
      <c r="B21" s="1273" t="s">
        <v>503</v>
      </c>
      <c r="C21" s="35" t="s">
        <v>504</v>
      </c>
      <c r="D21" s="265"/>
      <c r="E21" s="265"/>
      <c r="F21" s="265"/>
      <c r="G21" s="265"/>
      <c r="H21" s="325"/>
      <c r="I21" s="1276"/>
      <c r="J21" s="1276"/>
      <c r="K21" s="1276"/>
      <c r="L21" s="1276"/>
      <c r="M21" s="17"/>
      <c r="N21" s="16"/>
      <c r="O21" s="16"/>
    </row>
    <row r="22" spans="2:15" x14ac:dyDescent="0.2">
      <c r="B22" s="1273"/>
      <c r="C22" s="35" t="s">
        <v>505</v>
      </c>
      <c r="D22" s="265"/>
      <c r="E22" s="265"/>
      <c r="F22" s="265"/>
      <c r="G22" s="265"/>
      <c r="H22" s="325"/>
      <c r="I22" s="1276"/>
      <c r="J22" s="1276"/>
      <c r="K22" s="1276"/>
      <c r="L22" s="1276"/>
      <c r="M22" s="17"/>
      <c r="N22" s="16"/>
      <c r="O22" s="16"/>
    </row>
    <row r="23" spans="2:15" x14ac:dyDescent="0.2">
      <c r="B23" s="1273"/>
      <c r="C23" s="35" t="s">
        <v>506</v>
      </c>
      <c r="D23" s="265"/>
      <c r="E23" s="265"/>
      <c r="F23" s="265"/>
      <c r="G23" s="265"/>
      <c r="H23" s="325"/>
      <c r="I23" s="1276"/>
      <c r="J23" s="1276"/>
      <c r="K23" s="1276"/>
      <c r="L23" s="1276"/>
      <c r="M23" s="17"/>
      <c r="N23" s="16"/>
      <c r="O23" s="16"/>
    </row>
    <row r="24" spans="2:15" x14ac:dyDescent="0.2">
      <c r="B24" s="1273"/>
      <c r="C24" s="35" t="s">
        <v>507</v>
      </c>
      <c r="D24" s="265"/>
      <c r="E24" s="265"/>
      <c r="F24" s="265"/>
      <c r="G24" s="265"/>
      <c r="H24" s="325"/>
      <c r="I24" s="1276"/>
      <c r="J24" s="1276"/>
      <c r="K24" s="1276"/>
      <c r="L24" s="1276"/>
      <c r="M24" s="17"/>
      <c r="N24" s="16"/>
      <c r="O24" s="16"/>
    </row>
    <row r="25" spans="2:15" x14ac:dyDescent="0.2">
      <c r="B25" s="1273" t="s">
        <v>458</v>
      </c>
      <c r="C25" s="35" t="s">
        <v>508</v>
      </c>
      <c r="D25" s="265"/>
      <c r="E25" s="265"/>
      <c r="F25" s="265"/>
      <c r="G25" s="265"/>
      <c r="H25" s="325"/>
      <c r="I25" s="1276"/>
      <c r="J25" s="1276"/>
      <c r="K25" s="1276"/>
      <c r="L25" s="1276"/>
      <c r="M25" s="17"/>
      <c r="N25" s="16"/>
      <c r="O25" s="16"/>
    </row>
    <row r="26" spans="2:15" x14ac:dyDescent="0.2">
      <c r="B26" s="1273"/>
      <c r="C26" s="35" t="s">
        <v>509</v>
      </c>
      <c r="D26" s="265"/>
      <c r="E26" s="265"/>
      <c r="F26" s="265"/>
      <c r="G26" s="265"/>
      <c r="H26" s="325"/>
      <c r="I26" s="1276"/>
      <c r="J26" s="1276"/>
      <c r="K26" s="1276"/>
      <c r="L26" s="1276"/>
      <c r="M26" s="17"/>
      <c r="N26" s="16"/>
      <c r="O26" s="16"/>
    </row>
    <row r="27" spans="2:15" x14ac:dyDescent="0.2">
      <c r="B27" s="1273"/>
      <c r="C27" s="35" t="s">
        <v>510</v>
      </c>
      <c r="D27" s="265"/>
      <c r="E27" s="265"/>
      <c r="F27" s="265"/>
      <c r="G27" s="265"/>
      <c r="H27" s="325"/>
      <c r="I27" s="1276"/>
      <c r="J27" s="1276"/>
      <c r="K27" s="1276"/>
      <c r="L27" s="1276"/>
      <c r="M27" s="17"/>
      <c r="N27" s="16"/>
      <c r="O27" s="16"/>
    </row>
    <row r="28" spans="2:15" x14ac:dyDescent="0.2">
      <c r="B28" s="1273" t="s">
        <v>459</v>
      </c>
      <c r="C28" s="35" t="s">
        <v>511</v>
      </c>
      <c r="D28" s="265"/>
      <c r="E28" s="265"/>
      <c r="F28" s="265"/>
      <c r="G28" s="265"/>
      <c r="H28" s="325"/>
      <c r="I28" s="1276"/>
      <c r="J28" s="1276"/>
      <c r="K28" s="1276"/>
      <c r="L28" s="1276"/>
      <c r="M28" s="17"/>
      <c r="N28" s="16"/>
      <c r="O28" s="16"/>
    </row>
    <row r="29" spans="2:15" x14ac:dyDescent="0.2">
      <c r="B29" s="1273"/>
      <c r="C29" s="35" t="s">
        <v>512</v>
      </c>
      <c r="D29" s="265"/>
      <c r="E29" s="265"/>
      <c r="F29" s="265"/>
      <c r="G29" s="265"/>
      <c r="H29" s="325"/>
      <c r="I29" s="1276"/>
      <c r="J29" s="1276"/>
      <c r="K29" s="1276"/>
      <c r="L29" s="1276"/>
      <c r="M29" s="17"/>
      <c r="N29" s="16"/>
      <c r="O29" s="16"/>
    </row>
    <row r="30" spans="2:15" x14ac:dyDescent="0.2">
      <c r="B30" s="76"/>
      <c r="C30" s="76"/>
      <c r="D30" s="264"/>
      <c r="E30" s="264"/>
      <c r="F30" s="264"/>
      <c r="G30" s="264"/>
      <c r="H30" s="325"/>
      <c r="J30" s="17"/>
      <c r="K30" s="17"/>
      <c r="L30" s="17"/>
      <c r="M30" s="17"/>
      <c r="N30" s="16"/>
      <c r="O30" s="16"/>
    </row>
    <row r="31" spans="2:15" x14ac:dyDescent="0.2">
      <c r="B31" s="1273" t="s">
        <v>513</v>
      </c>
      <c r="C31" s="35" t="s">
        <v>514</v>
      </c>
      <c r="D31" s="265"/>
      <c r="E31" s="265"/>
      <c r="F31" s="265"/>
      <c r="G31" s="265"/>
      <c r="H31" s="325"/>
      <c r="I31" s="1041" t="s">
        <v>515</v>
      </c>
      <c r="J31" s="1041"/>
      <c r="K31" s="1041"/>
      <c r="L31" s="1041"/>
      <c r="M31" s="17"/>
      <c r="N31" s="16"/>
      <c r="O31" s="16"/>
    </row>
    <row r="32" spans="2:15" x14ac:dyDescent="0.2">
      <c r="B32" s="1273"/>
      <c r="C32" s="35" t="s">
        <v>516</v>
      </c>
      <c r="D32" s="265"/>
      <c r="E32" s="265"/>
      <c r="F32" s="265"/>
      <c r="G32" s="265"/>
      <c r="H32" s="325"/>
      <c r="I32" s="1041"/>
      <c r="J32" s="1041"/>
      <c r="K32" s="1041"/>
      <c r="L32" s="1041"/>
      <c r="M32" s="17"/>
      <c r="N32" s="16"/>
      <c r="O32" s="16"/>
    </row>
    <row r="33" spans="1:15" x14ac:dyDescent="0.2">
      <c r="H33" s="325"/>
      <c r="J33" s="17"/>
      <c r="K33" s="17"/>
      <c r="L33" s="17"/>
      <c r="M33" s="17"/>
      <c r="N33" s="16"/>
      <c r="O33" s="16"/>
    </row>
    <row r="34" spans="1:15" x14ac:dyDescent="0.2">
      <c r="B34" s="1269" t="s">
        <v>517</v>
      </c>
      <c r="C34" s="1270"/>
      <c r="D34" s="216">
        <f>D15</f>
        <v>0</v>
      </c>
      <c r="E34" s="216">
        <f>E15</f>
        <v>0</v>
      </c>
      <c r="F34" s="216">
        <f>F15</f>
        <v>0</v>
      </c>
      <c r="G34" s="216">
        <f>G15</f>
        <v>0</v>
      </c>
      <c r="H34" s="325"/>
      <c r="J34" s="17"/>
      <c r="K34" s="17"/>
      <c r="L34" s="17"/>
      <c r="M34" s="17"/>
      <c r="N34" s="16"/>
      <c r="O34" s="16"/>
    </row>
    <row r="35" spans="1:15" x14ac:dyDescent="0.2">
      <c r="B35" s="1269" t="s">
        <v>518</v>
      </c>
      <c r="C35" s="1270"/>
      <c r="D35" s="216">
        <f>SUM(D18:D29)</f>
        <v>0</v>
      </c>
      <c r="E35" s="216">
        <f>SUM(E18:E29)</f>
        <v>0</v>
      </c>
      <c r="F35" s="216">
        <f>SUM(F18:F29)</f>
        <v>0</v>
      </c>
      <c r="G35" s="216">
        <f>SUM(G18:G29)</f>
        <v>0</v>
      </c>
      <c r="H35" s="325"/>
      <c r="N35" s="16"/>
      <c r="O35" s="16"/>
    </row>
    <row r="36" spans="1:15" x14ac:dyDescent="0.2">
      <c r="B36" s="1269" t="s">
        <v>519</v>
      </c>
      <c r="C36" s="1270"/>
      <c r="D36" s="216">
        <f>SUM(D31:D32)</f>
        <v>0</v>
      </c>
      <c r="E36" s="216">
        <f>SUM(E31:E32)</f>
        <v>0</v>
      </c>
      <c r="F36" s="216">
        <f>SUM(F31:F32)</f>
        <v>0</v>
      </c>
      <c r="G36" s="216">
        <f>SUM(G31:G32)</f>
        <v>0</v>
      </c>
      <c r="H36" s="325"/>
      <c r="N36" s="16"/>
      <c r="O36" s="16"/>
    </row>
    <row r="37" spans="1:15" x14ac:dyDescent="0.2">
      <c r="B37" s="1269" t="s">
        <v>520</v>
      </c>
      <c r="C37" s="1270"/>
      <c r="D37" s="216">
        <f>D34+D35+D36</f>
        <v>0</v>
      </c>
      <c r="E37" s="216">
        <f>E34+E35+E36</f>
        <v>0</v>
      </c>
      <c r="F37" s="216">
        <f>F34+F35+F36</f>
        <v>0</v>
      </c>
      <c r="G37" s="216">
        <f>G34+G35+G36</f>
        <v>0</v>
      </c>
      <c r="H37" s="325"/>
      <c r="N37" s="16"/>
      <c r="O37" s="16"/>
    </row>
    <row r="38" spans="1:15" x14ac:dyDescent="0.2">
      <c r="N38" s="16"/>
      <c r="O38" s="16"/>
    </row>
    <row r="39" spans="1:15" x14ac:dyDescent="0.2">
      <c r="N39" s="16"/>
      <c r="O39" s="16"/>
    </row>
    <row r="40" spans="1:15" x14ac:dyDescent="0.2">
      <c r="A40" s="16"/>
      <c r="B40" s="16"/>
      <c r="C40" s="16"/>
      <c r="D40" s="16"/>
      <c r="E40" s="16"/>
      <c r="F40" s="16"/>
      <c r="G40" s="16"/>
      <c r="H40" s="16"/>
      <c r="I40" s="16"/>
      <c r="J40" s="16"/>
      <c r="K40" s="16"/>
      <c r="L40" s="16"/>
      <c r="M40" s="16"/>
      <c r="N40" s="16"/>
      <c r="O40" s="16"/>
    </row>
    <row r="41" spans="1:15" x14ac:dyDescent="0.2">
      <c r="A41" s="16"/>
      <c r="B41" s="16"/>
      <c r="C41" s="16"/>
      <c r="D41" s="16"/>
      <c r="E41" s="16"/>
      <c r="F41" s="16"/>
      <c r="G41" s="16"/>
      <c r="H41" s="16"/>
      <c r="I41" s="16"/>
      <c r="J41" s="16"/>
      <c r="K41" s="16"/>
      <c r="L41" s="16"/>
      <c r="M41" s="16"/>
      <c r="N41" s="16"/>
      <c r="O41" s="16"/>
    </row>
    <row r="42" spans="1:15" x14ac:dyDescent="0.2">
      <c r="A42" s="16"/>
      <c r="B42" s="16"/>
      <c r="C42" s="16"/>
      <c r="D42" s="16"/>
      <c r="E42" s="16"/>
      <c r="F42" s="16"/>
      <c r="G42" s="16"/>
      <c r="H42" s="16"/>
      <c r="I42" s="16"/>
      <c r="J42" s="16"/>
      <c r="K42" s="16"/>
      <c r="L42" s="16"/>
      <c r="M42" s="16"/>
      <c r="N42" s="16"/>
      <c r="O42" s="16"/>
    </row>
    <row r="43" spans="1:15" x14ac:dyDescent="0.2">
      <c r="A43" s="16"/>
      <c r="B43" s="16"/>
      <c r="C43" s="16"/>
      <c r="D43" s="16"/>
      <c r="E43" s="16"/>
      <c r="F43" s="16"/>
      <c r="G43" s="16"/>
      <c r="H43" s="16"/>
      <c r="I43" s="16"/>
      <c r="J43" s="16"/>
      <c r="K43" s="16"/>
      <c r="L43" s="16"/>
      <c r="M43" s="16"/>
      <c r="N43" s="16"/>
      <c r="O43" s="16"/>
    </row>
    <row r="44" spans="1:15" x14ac:dyDescent="0.2">
      <c r="A44" s="16"/>
      <c r="B44" s="16"/>
      <c r="C44" s="16"/>
      <c r="D44" s="16"/>
      <c r="E44" s="16"/>
      <c r="F44" s="16"/>
      <c r="G44" s="16"/>
      <c r="H44" s="16"/>
      <c r="I44" s="16"/>
      <c r="J44" s="16"/>
      <c r="K44" s="16"/>
      <c r="L44" s="16"/>
      <c r="M44" s="16"/>
      <c r="N44" s="16"/>
      <c r="O44" s="16"/>
    </row>
    <row r="45" spans="1:15" x14ac:dyDescent="0.2">
      <c r="A45" s="16"/>
      <c r="B45" s="16"/>
      <c r="C45" s="16"/>
      <c r="D45" s="16"/>
      <c r="E45" s="16"/>
      <c r="F45" s="16"/>
      <c r="G45" s="16"/>
      <c r="H45" s="16"/>
      <c r="I45" s="16"/>
      <c r="J45" s="16"/>
      <c r="K45" s="16"/>
      <c r="L45" s="16"/>
      <c r="M45" s="16"/>
      <c r="N45" s="16"/>
      <c r="O45" s="16"/>
    </row>
    <row r="46" spans="1:15" x14ac:dyDescent="0.2">
      <c r="A46" s="16"/>
      <c r="B46" s="16"/>
      <c r="C46" s="16"/>
      <c r="D46" s="16"/>
      <c r="E46" s="16"/>
      <c r="F46" s="16"/>
      <c r="G46" s="16"/>
      <c r="H46" s="16"/>
      <c r="I46" s="16"/>
      <c r="J46" s="16"/>
      <c r="K46" s="16"/>
      <c r="L46" s="16"/>
      <c r="M46" s="16"/>
      <c r="N46" s="16"/>
      <c r="O46" s="16"/>
    </row>
    <row r="47" spans="1:15" x14ac:dyDescent="0.2">
      <c r="A47" s="16"/>
      <c r="B47" s="16"/>
      <c r="C47" s="16"/>
      <c r="D47" s="16"/>
      <c r="E47" s="16"/>
      <c r="F47" s="16"/>
      <c r="G47" s="16"/>
      <c r="H47" s="16"/>
      <c r="I47" s="16"/>
      <c r="J47" s="16"/>
      <c r="K47" s="16"/>
      <c r="L47" s="16"/>
      <c r="M47" s="16"/>
      <c r="N47" s="16"/>
      <c r="O47" s="16"/>
    </row>
    <row r="48" spans="1:15" x14ac:dyDescent="0.2">
      <c r="A48" s="16"/>
      <c r="B48" s="16"/>
      <c r="C48" s="16"/>
      <c r="D48" s="16"/>
      <c r="E48" s="16"/>
      <c r="F48" s="16"/>
      <c r="G48" s="16"/>
      <c r="H48" s="16"/>
      <c r="I48" s="16"/>
      <c r="J48" s="16"/>
      <c r="K48" s="16"/>
      <c r="L48" s="16"/>
      <c r="M48" s="16"/>
      <c r="N48" s="16"/>
      <c r="O48" s="16"/>
    </row>
  </sheetData>
  <sheetProtection sheet="1" objects="1" scenarios="1"/>
  <mergeCells count="30">
    <mergeCell ref="A1:M1"/>
    <mergeCell ref="B28:B29"/>
    <mergeCell ref="B31:B32"/>
    <mergeCell ref="E4:I4"/>
    <mergeCell ref="D3:J3"/>
    <mergeCell ref="B6:M7"/>
    <mergeCell ref="H13:H14"/>
    <mergeCell ref="I13:I14"/>
    <mergeCell ref="B15:B16"/>
    <mergeCell ref="B13:B14"/>
    <mergeCell ref="C13:C14"/>
    <mergeCell ref="D13:D14"/>
    <mergeCell ref="E13:E14"/>
    <mergeCell ref="F13:F14"/>
    <mergeCell ref="G13:G14"/>
    <mergeCell ref="G15:G16"/>
    <mergeCell ref="I15:L16"/>
    <mergeCell ref="E15:E16"/>
    <mergeCell ref="F15:F16"/>
    <mergeCell ref="B21:B24"/>
    <mergeCell ref="B25:B27"/>
    <mergeCell ref="B18:B20"/>
    <mergeCell ref="C15:C16"/>
    <mergeCell ref="D15:D16"/>
    <mergeCell ref="I18:L29"/>
    <mergeCell ref="B35:C35"/>
    <mergeCell ref="B36:C36"/>
    <mergeCell ref="B37:C37"/>
    <mergeCell ref="I31:L32"/>
    <mergeCell ref="B34:C34"/>
  </mergeCells>
  <phoneticPr fontId="0" type="noConversion"/>
  <pageMargins left="0" right="0" top="0.51181102362204722" bottom="0.98425196850393704" header="0.35433070866141736" footer="0.51181102362204722"/>
  <pageSetup paperSize="9" scale="87" orientation="landscape" r:id="rId1"/>
  <headerFooter alignWithMargins="0">
    <oddFooter>&amp;L&amp;D&amp;C&amp;A&amp;R&amp;P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6">
    <tabColor indexed="54"/>
  </sheetPr>
  <dimension ref="A1:Q267"/>
  <sheetViews>
    <sheetView showGridLines="0" zoomScale="85" zoomScaleNormal="85" workbookViewId="0">
      <pane xSplit="6" ySplit="10" topLeftCell="G11" activePane="bottomRight" state="frozen"/>
      <selection sqref="A1:XFD1048576"/>
      <selection pane="topRight" sqref="A1:XFD1048576"/>
      <selection pane="bottomLeft" sqref="A1:XFD1048576"/>
      <selection pane="bottomRight" activeCell="G6" sqref="G6:M6"/>
    </sheetView>
  </sheetViews>
  <sheetFormatPr defaultColWidth="9.140625" defaultRowHeight="12.75" x14ac:dyDescent="0.2"/>
  <cols>
    <col min="1" max="6" width="9.140625" style="1"/>
    <col min="7" max="10" width="12.7109375" style="1" customWidth="1"/>
    <col min="11" max="11" width="5.28515625" style="1" customWidth="1"/>
    <col min="12" max="12" width="4.140625" style="1" customWidth="1"/>
    <col min="13" max="13" width="133.5703125" style="1" customWidth="1"/>
    <col min="14" max="16384" width="9.140625" style="1"/>
  </cols>
  <sheetData>
    <row r="1" spans="1:17" s="14" customFormat="1" ht="40.5" customHeight="1" x14ac:dyDescent="0.2">
      <c r="A1" s="12" t="s">
        <v>534</v>
      </c>
      <c r="B1" s="13"/>
      <c r="C1" s="13"/>
      <c r="D1" s="13"/>
      <c r="E1" s="13"/>
      <c r="F1" s="13"/>
      <c r="G1" s="13"/>
      <c r="H1" s="13"/>
      <c r="I1" s="13"/>
      <c r="J1" s="13"/>
      <c r="K1" s="13"/>
      <c r="L1" s="13"/>
      <c r="M1" s="13"/>
      <c r="N1" s="13"/>
      <c r="O1" s="13"/>
      <c r="P1" s="13"/>
      <c r="Q1" s="13"/>
    </row>
    <row r="2" spans="1:17" x14ac:dyDescent="0.2">
      <c r="O2" s="16"/>
      <c r="P2" s="16"/>
      <c r="Q2" s="16"/>
    </row>
    <row r="3" spans="1:17" ht="24" customHeight="1" x14ac:dyDescent="0.2">
      <c r="G3" s="999" t="str">
        <f>'Strategic Plan Pupil Numbers '!D3</f>
        <v>000 - SELECT SCHOOL</v>
      </c>
      <c r="H3" s="999"/>
      <c r="I3" s="999"/>
      <c r="J3" s="999"/>
      <c r="K3" s="999"/>
      <c r="L3" s="999"/>
      <c r="M3" s="999"/>
      <c r="O3" s="16"/>
      <c r="P3" s="16"/>
      <c r="Q3" s="16"/>
    </row>
    <row r="4" spans="1:17" ht="24" customHeight="1" x14ac:dyDescent="0.2">
      <c r="G4" s="999" t="str">
        <f>'Main Menu'!B12</f>
        <v>2021-2022</v>
      </c>
      <c r="H4" s="999"/>
      <c r="I4" s="999"/>
      <c r="J4" s="999"/>
      <c r="K4" s="999"/>
      <c r="L4" s="999"/>
      <c r="M4" s="999"/>
      <c r="O4" s="16"/>
      <c r="P4" s="16"/>
      <c r="Q4" s="16"/>
    </row>
    <row r="5" spans="1:17" x14ac:dyDescent="0.2">
      <c r="O5" s="16"/>
      <c r="P5" s="16"/>
      <c r="Q5" s="16"/>
    </row>
    <row r="6" spans="1:17" x14ac:dyDescent="0.2">
      <c r="D6" s="1288" t="s">
        <v>521</v>
      </c>
      <c r="E6" s="1288"/>
      <c r="F6" s="1288"/>
      <c r="G6" s="1289" t="s">
        <v>1840</v>
      </c>
      <c r="H6" s="1290"/>
      <c r="I6" s="1290"/>
      <c r="J6" s="1290"/>
      <c r="K6" s="1290"/>
      <c r="L6" s="1290"/>
      <c r="M6" s="1291"/>
      <c r="O6" s="16"/>
      <c r="P6" s="16"/>
      <c r="Q6" s="16"/>
    </row>
    <row r="7" spans="1:17" ht="13.5" thickBot="1" x14ac:dyDescent="0.25">
      <c r="O7" s="16"/>
      <c r="P7" s="16"/>
      <c r="Q7" s="16"/>
    </row>
    <row r="8" spans="1:17" ht="12.75" customHeight="1" x14ac:dyDescent="0.2">
      <c r="A8" s="1002" t="s">
        <v>386</v>
      </c>
      <c r="B8" s="1002"/>
      <c r="C8" s="1002"/>
      <c r="D8" s="1002"/>
      <c r="E8" s="1002"/>
      <c r="F8" s="1002"/>
      <c r="G8" s="1004" t="s">
        <v>1669</v>
      </c>
      <c r="H8" s="1004" t="s">
        <v>1670</v>
      </c>
      <c r="I8" s="1004" t="s">
        <v>1671</v>
      </c>
      <c r="J8" s="1004" t="s">
        <v>1672</v>
      </c>
      <c r="K8" s="1293"/>
      <c r="L8" s="1293"/>
      <c r="M8" s="1002" t="s">
        <v>522</v>
      </c>
      <c r="O8" s="16"/>
      <c r="P8" s="16"/>
      <c r="Q8" s="16"/>
    </row>
    <row r="9" spans="1:17" x14ac:dyDescent="0.2">
      <c r="A9" s="1292"/>
      <c r="B9" s="1292"/>
      <c r="C9" s="1292"/>
      <c r="D9" s="1292"/>
      <c r="E9" s="1292"/>
      <c r="F9" s="1292"/>
      <c r="G9" s="1294"/>
      <c r="H9" s="1294"/>
      <c r="I9" s="1294"/>
      <c r="J9" s="1294"/>
      <c r="K9" s="1293"/>
      <c r="L9" s="1293"/>
      <c r="M9" s="1292"/>
      <c r="O9" s="16"/>
      <c r="P9" s="16"/>
      <c r="Q9" s="16"/>
    </row>
    <row r="10" spans="1:17" ht="13.5" thickBot="1" x14ac:dyDescent="0.25">
      <c r="A10" s="1003"/>
      <c r="B10" s="1003"/>
      <c r="C10" s="1003"/>
      <c r="D10" s="1003"/>
      <c r="E10" s="1003"/>
      <c r="F10" s="1003"/>
      <c r="G10" s="1005"/>
      <c r="H10" s="1005"/>
      <c r="I10" s="1005"/>
      <c r="J10" s="1005"/>
      <c r="K10" s="1293"/>
      <c r="L10" s="1293"/>
      <c r="M10" s="1003"/>
      <c r="O10" s="16"/>
      <c r="P10" s="16"/>
      <c r="Q10" s="16"/>
    </row>
    <row r="11" spans="1:17" ht="13.5" thickBot="1" x14ac:dyDescent="0.25">
      <c r="A11" s="76"/>
      <c r="B11" s="76"/>
      <c r="C11" s="76"/>
      <c r="D11" s="76"/>
      <c r="E11" s="76"/>
      <c r="F11" s="76"/>
      <c r="O11" s="16"/>
      <c r="P11" s="16"/>
      <c r="Q11" s="16"/>
    </row>
    <row r="12" spans="1:17" ht="13.5" thickBot="1" x14ac:dyDescent="0.25">
      <c r="A12" s="267"/>
      <c r="B12" s="267"/>
      <c r="C12" s="267"/>
      <c r="D12" s="267"/>
      <c r="E12" s="983" t="s">
        <v>523</v>
      </c>
      <c r="F12" s="983"/>
      <c r="G12" s="1295"/>
      <c r="H12" s="1296"/>
      <c r="I12" s="1296"/>
      <c r="J12" s="1297"/>
      <c r="K12" s="466"/>
      <c r="L12" s="470"/>
      <c r="M12" s="471"/>
      <c r="O12" s="16"/>
      <c r="P12" s="16"/>
      <c r="Q12" s="16"/>
    </row>
    <row r="13" spans="1:17" ht="13.5" thickBot="1" x14ac:dyDescent="0.25">
      <c r="A13" s="267"/>
      <c r="B13" s="267"/>
      <c r="C13" s="267"/>
      <c r="D13" s="267"/>
      <c r="E13" s="983" t="s">
        <v>524</v>
      </c>
      <c r="F13" s="983"/>
      <c r="G13" s="1295"/>
      <c r="H13" s="1296"/>
      <c r="I13" s="1296"/>
      <c r="J13" s="1297"/>
      <c r="K13" s="466"/>
      <c r="L13" s="470"/>
      <c r="M13" s="471"/>
      <c r="O13" s="16"/>
      <c r="P13" s="16"/>
      <c r="Q13" s="16"/>
    </row>
    <row r="14" spans="1:17" x14ac:dyDescent="0.2">
      <c r="A14" s="76"/>
      <c r="B14" s="76"/>
      <c r="C14" s="76"/>
      <c r="D14" s="76"/>
      <c r="E14" s="76"/>
      <c r="F14" s="76"/>
      <c r="M14" s="296"/>
      <c r="O14" s="16"/>
      <c r="P14" s="16"/>
      <c r="Q14" s="16"/>
    </row>
    <row r="15" spans="1:17" x14ac:dyDescent="0.2">
      <c r="F15" s="41"/>
      <c r="G15" s="41"/>
      <c r="M15" s="297"/>
      <c r="O15" s="16"/>
      <c r="P15" s="16"/>
      <c r="Q15" s="16"/>
    </row>
    <row r="16" spans="1:17" x14ac:dyDescent="0.2">
      <c r="A16" s="947" t="str">
        <f>'Budget Plan'!C12</f>
        <v>Funded Pupil Numbers</v>
      </c>
      <c r="B16" s="947"/>
      <c r="C16" s="947"/>
      <c r="D16" s="947"/>
      <c r="E16" s="947"/>
      <c r="F16" s="947"/>
      <c r="G16" s="314"/>
      <c r="H16" s="219" t="e">
        <f>'Budget Plan'!G12</f>
        <v>#N/A</v>
      </c>
      <c r="I16" s="255"/>
      <c r="J16" s="255"/>
      <c r="K16" s="268"/>
      <c r="L16" s="268"/>
      <c r="M16" s="471"/>
      <c r="O16" s="16"/>
      <c r="P16" s="16"/>
      <c r="Q16" s="16"/>
    </row>
    <row r="17" spans="1:17" x14ac:dyDescent="0.2">
      <c r="A17" s="947" t="str">
        <f>'Budget Plan'!C13</f>
        <v>Funded High Needs Place Numbers</v>
      </c>
      <c r="B17" s="947"/>
      <c r="C17" s="947"/>
      <c r="D17" s="947"/>
      <c r="E17" s="947"/>
      <c r="F17" s="947"/>
      <c r="G17" s="314"/>
      <c r="H17" s="219">
        <f>'Budget Plan'!G13</f>
        <v>0</v>
      </c>
      <c r="I17" s="255"/>
      <c r="J17" s="255"/>
      <c r="K17" s="268"/>
      <c r="L17" s="268"/>
      <c r="M17" s="471"/>
      <c r="O17" s="16"/>
      <c r="P17" s="16"/>
      <c r="Q17" s="16"/>
    </row>
    <row r="18" spans="1:17" x14ac:dyDescent="0.2">
      <c r="A18" s="105"/>
      <c r="B18" s="105"/>
      <c r="C18" s="105"/>
      <c r="D18" s="105"/>
      <c r="E18" s="105"/>
      <c r="F18" s="106"/>
      <c r="G18" s="268"/>
      <c r="H18" s="268"/>
      <c r="I18" s="268"/>
      <c r="J18" s="268"/>
      <c r="K18" s="268"/>
      <c r="L18" s="268"/>
      <c r="M18" s="302"/>
      <c r="O18" s="16"/>
      <c r="P18" s="16"/>
      <c r="Q18" s="16"/>
    </row>
    <row r="19" spans="1:17" x14ac:dyDescent="0.2">
      <c r="A19" s="947" t="s">
        <v>387</v>
      </c>
      <c r="B19" s="947"/>
      <c r="C19" s="947"/>
      <c r="D19" s="947"/>
      <c r="E19" s="947"/>
      <c r="F19" s="947"/>
      <c r="G19" s="314"/>
      <c r="H19" s="219">
        <f>'Budget Plan'!G15</f>
        <v>0</v>
      </c>
      <c r="I19" s="255"/>
      <c r="J19" s="255"/>
      <c r="K19" s="268"/>
      <c r="L19" s="268"/>
      <c r="M19" s="471"/>
      <c r="O19" s="16"/>
      <c r="P19" s="16"/>
      <c r="Q19" s="16"/>
    </row>
    <row r="20" spans="1:17" x14ac:dyDescent="0.2">
      <c r="A20" s="947" t="s">
        <v>388</v>
      </c>
      <c r="B20" s="947"/>
      <c r="C20" s="947"/>
      <c r="D20" s="947"/>
      <c r="E20" s="947"/>
      <c r="F20" s="947"/>
      <c r="G20" s="314"/>
      <c r="H20" s="219">
        <f>'Budget Plan'!G16</f>
        <v>0</v>
      </c>
      <c r="I20" s="255"/>
      <c r="J20" s="255"/>
      <c r="K20" s="268"/>
      <c r="L20" s="268"/>
      <c r="M20" s="471"/>
      <c r="O20" s="16"/>
      <c r="P20" s="16"/>
      <c r="Q20" s="16"/>
    </row>
    <row r="21" spans="1:17" x14ac:dyDescent="0.2">
      <c r="F21" s="43"/>
      <c r="M21" s="297"/>
      <c r="O21" s="16"/>
      <c r="P21" s="16"/>
      <c r="Q21" s="16"/>
    </row>
    <row r="22" spans="1:17" ht="13.5" thickBot="1" x14ac:dyDescent="0.25">
      <c r="F22" s="43"/>
      <c r="M22" s="46"/>
      <c r="O22" s="16"/>
      <c r="P22" s="16"/>
      <c r="Q22" s="16"/>
    </row>
    <row r="23" spans="1:17" x14ac:dyDescent="0.2">
      <c r="A23" s="1009" t="s">
        <v>55</v>
      </c>
      <c r="B23" s="1010"/>
      <c r="C23" s="1010"/>
      <c r="D23" s="1010"/>
      <c r="E23" s="1010"/>
      <c r="F23" s="1010"/>
      <c r="G23" s="1089"/>
      <c r="H23" s="1089"/>
      <c r="I23" s="1089"/>
      <c r="J23" s="1089"/>
      <c r="K23" s="1089"/>
      <c r="L23" s="1089"/>
      <c r="M23" s="1087"/>
      <c r="O23" s="16"/>
      <c r="P23" s="16"/>
      <c r="Q23" s="16"/>
    </row>
    <row r="24" spans="1:17" x14ac:dyDescent="0.2">
      <c r="A24" s="1011"/>
      <c r="B24" s="993"/>
      <c r="C24" s="993"/>
      <c r="D24" s="993"/>
      <c r="E24" s="993"/>
      <c r="F24" s="993"/>
      <c r="G24" s="1362"/>
      <c r="H24" s="1362"/>
      <c r="I24" s="1362"/>
      <c r="J24" s="1362"/>
      <c r="K24" s="1362"/>
      <c r="L24" s="1362"/>
      <c r="M24" s="1363"/>
      <c r="O24" s="16"/>
      <c r="P24" s="16"/>
      <c r="Q24" s="16"/>
    </row>
    <row r="25" spans="1:17" ht="13.5" thickBot="1" x14ac:dyDescent="0.25">
      <c r="A25" s="1012"/>
      <c r="B25" s="1013"/>
      <c r="C25" s="1013"/>
      <c r="D25" s="1013"/>
      <c r="E25" s="1013"/>
      <c r="F25" s="1013"/>
      <c r="G25" s="1090"/>
      <c r="H25" s="1090"/>
      <c r="I25" s="1090"/>
      <c r="J25" s="1090"/>
      <c r="K25" s="1090"/>
      <c r="L25" s="1090"/>
      <c r="M25" s="1088"/>
      <c r="O25" s="16"/>
      <c r="P25" s="16"/>
      <c r="Q25" s="16"/>
    </row>
    <row r="26" spans="1:17" ht="13.5" thickBot="1" x14ac:dyDescent="0.25">
      <c r="F26" s="43"/>
      <c r="M26" s="46"/>
      <c r="O26" s="16"/>
      <c r="P26" s="16"/>
      <c r="Q26" s="16"/>
    </row>
    <row r="27" spans="1:17" x14ac:dyDescent="0.2">
      <c r="A27" s="1014" t="s">
        <v>56</v>
      </c>
      <c r="B27" s="1015"/>
      <c r="C27" s="1015"/>
      <c r="D27" s="1015"/>
      <c r="E27" s="1015"/>
      <c r="F27" s="1016"/>
      <c r="M27" s="46"/>
      <c r="O27" s="16"/>
      <c r="P27" s="16"/>
      <c r="Q27" s="16"/>
    </row>
    <row r="28" spans="1:17" ht="13.5" thickBot="1" x14ac:dyDescent="0.25">
      <c r="A28" s="1017"/>
      <c r="B28" s="1018"/>
      <c r="C28" s="1018"/>
      <c r="D28" s="1018"/>
      <c r="E28" s="1018"/>
      <c r="F28" s="1019"/>
      <c r="M28" s="46"/>
      <c r="O28" s="16"/>
      <c r="P28" s="16"/>
      <c r="Q28" s="16"/>
    </row>
    <row r="29" spans="1:17" x14ac:dyDescent="0.2">
      <c r="F29" s="43"/>
      <c r="M29" s="46"/>
      <c r="O29" s="16"/>
      <c r="P29" s="16"/>
      <c r="Q29" s="16"/>
    </row>
    <row r="30" spans="1:17" x14ac:dyDescent="0.2">
      <c r="A30" s="1319" t="str">
        <f>'Budget Plan'!C22</f>
        <v>LA Delegated Budget (excl. Sixth Form)</v>
      </c>
      <c r="B30" s="1319"/>
      <c r="C30" s="1319"/>
      <c r="D30" s="1319"/>
      <c r="E30" s="1319"/>
      <c r="F30" s="1020"/>
      <c r="G30" s="147" t="e">
        <f>'Budget Plan'!F22</f>
        <v>#N/A</v>
      </c>
      <c r="H30" s="147" t="e">
        <f>Virements!L17</f>
        <v>#N/A</v>
      </c>
      <c r="I30" s="152"/>
      <c r="J30" s="152"/>
      <c r="K30" s="19"/>
      <c r="L30" s="19"/>
      <c r="M30" s="471"/>
      <c r="O30" s="16"/>
      <c r="P30" s="16"/>
      <c r="Q30" s="16"/>
    </row>
    <row r="31" spans="1:17" ht="13.5" thickBot="1" x14ac:dyDescent="0.25">
      <c r="A31" s="949" t="str">
        <f>'Budget Plan'!C23</f>
        <v>Funding for Sixth Form Students</v>
      </c>
      <c r="B31" s="949"/>
      <c r="C31" s="949"/>
      <c r="D31" s="949"/>
      <c r="E31" s="949"/>
      <c r="F31" s="1007"/>
      <c r="G31" s="147">
        <f>'Budget Plan'!F23</f>
        <v>0</v>
      </c>
      <c r="H31" s="147">
        <f>Virements!L18</f>
        <v>0</v>
      </c>
      <c r="I31" s="152"/>
      <c r="J31" s="152"/>
      <c r="K31" s="19"/>
      <c r="L31" s="19"/>
      <c r="M31" s="471"/>
      <c r="O31" s="16"/>
      <c r="P31" s="16"/>
      <c r="Q31" s="16"/>
    </row>
    <row r="32" spans="1:17" ht="18" customHeight="1" thickBot="1" x14ac:dyDescent="0.25">
      <c r="A32" s="1022" t="s">
        <v>389</v>
      </c>
      <c r="B32" s="1023"/>
      <c r="C32" s="1023"/>
      <c r="D32" s="1023"/>
      <c r="E32" s="1023"/>
      <c r="F32" s="1023"/>
      <c r="G32" s="269" t="e">
        <f>SUM(G30:G31)</f>
        <v>#N/A</v>
      </c>
      <c r="H32" s="135" t="e">
        <f>SUM(H30:H31)</f>
        <v>#N/A</v>
      </c>
      <c r="I32" s="270">
        <f>SUM(I30:I31)</f>
        <v>0</v>
      </c>
      <c r="J32" s="114">
        <f>SUM(J30:J31)</f>
        <v>0</v>
      </c>
      <c r="K32" s="19"/>
      <c r="L32" s="19"/>
      <c r="M32" s="302"/>
      <c r="O32" s="16"/>
      <c r="P32" s="16"/>
      <c r="Q32" s="16"/>
    </row>
    <row r="33" spans="1:17" x14ac:dyDescent="0.2">
      <c r="A33" s="976" t="s">
        <v>390</v>
      </c>
      <c r="B33" s="976"/>
      <c r="C33" s="976"/>
      <c r="D33" s="976"/>
      <c r="E33" s="976"/>
      <c r="F33" s="1286"/>
      <c r="G33" s="19"/>
      <c r="H33" s="19"/>
      <c r="I33" s="19"/>
      <c r="J33" s="19"/>
      <c r="K33" s="19"/>
      <c r="L33" s="19"/>
      <c r="M33" s="302"/>
      <c r="O33" s="16"/>
      <c r="P33" s="16"/>
      <c r="Q33" s="16"/>
    </row>
    <row r="34" spans="1:17" x14ac:dyDescent="0.2">
      <c r="A34" s="1006"/>
      <c r="B34" s="1006"/>
      <c r="C34" s="1006"/>
      <c r="D34" s="1006"/>
      <c r="E34" s="1006"/>
      <c r="F34" s="1287"/>
      <c r="G34" s="19"/>
      <c r="H34" s="19"/>
      <c r="I34" s="19"/>
      <c r="J34" s="19"/>
      <c r="K34" s="19"/>
      <c r="L34" s="19"/>
      <c r="M34" s="302"/>
      <c r="O34" s="16"/>
      <c r="P34" s="16"/>
      <c r="Q34" s="16"/>
    </row>
    <row r="35" spans="1:17" x14ac:dyDescent="0.2">
      <c r="A35" s="949" t="str">
        <f>'Budget Plan'!C27</f>
        <v>Additional Resources from LA</v>
      </c>
      <c r="B35" s="949"/>
      <c r="C35" s="949"/>
      <c r="D35" s="949"/>
      <c r="E35" s="949"/>
      <c r="F35" s="1007"/>
      <c r="G35" s="326">
        <v>0</v>
      </c>
      <c r="H35" s="147">
        <f>Virements!L22</f>
        <v>0</v>
      </c>
      <c r="I35" s="152"/>
      <c r="J35" s="152"/>
      <c r="K35" s="19"/>
      <c r="L35" s="19"/>
      <c r="M35" s="471"/>
      <c r="O35" s="16"/>
      <c r="P35" s="16"/>
      <c r="Q35" s="16"/>
    </row>
    <row r="36" spans="1:17" x14ac:dyDescent="0.2">
      <c r="A36" s="949" t="str">
        <f>'Budget Plan'!C28</f>
        <v>SEN and High Needs Funding</v>
      </c>
      <c r="B36" s="949"/>
      <c r="C36" s="949"/>
      <c r="D36" s="949"/>
      <c r="E36" s="949"/>
      <c r="F36" s="1007"/>
      <c r="G36" s="326">
        <v>0</v>
      </c>
      <c r="H36" s="147">
        <f>Virements!L23</f>
        <v>0</v>
      </c>
      <c r="I36" s="152"/>
      <c r="J36" s="152"/>
      <c r="K36" s="19"/>
      <c r="L36" s="19"/>
      <c r="M36" s="471"/>
      <c r="O36" s="16"/>
      <c r="P36" s="16"/>
      <c r="Q36" s="16"/>
    </row>
    <row r="37" spans="1:17" x14ac:dyDescent="0.2">
      <c r="A37" s="949" t="str">
        <f>'Budget Plan'!C29</f>
        <v>Funding for Ethnic Minority Pupils</v>
      </c>
      <c r="B37" s="949"/>
      <c r="C37" s="949"/>
      <c r="D37" s="949"/>
      <c r="E37" s="949"/>
      <c r="F37" s="1007"/>
      <c r="G37" s="326">
        <v>0</v>
      </c>
      <c r="H37" s="147">
        <f>Virements!L24</f>
        <v>0</v>
      </c>
      <c r="I37" s="152"/>
      <c r="J37" s="152"/>
      <c r="K37" s="19"/>
      <c r="L37" s="19"/>
      <c r="M37" s="471"/>
      <c r="O37" s="16"/>
      <c r="P37" s="16"/>
      <c r="Q37" s="16"/>
    </row>
    <row r="38" spans="1:17" x14ac:dyDescent="0.2">
      <c r="A38" s="949" t="str">
        <f>'Budget Plan'!C30</f>
        <v>Pupil Premium</v>
      </c>
      <c r="B38" s="949"/>
      <c r="C38" s="949"/>
      <c r="D38" s="949"/>
      <c r="E38" s="949"/>
      <c r="F38" s="1007"/>
      <c r="G38" s="326">
        <v>0</v>
      </c>
      <c r="H38" s="147">
        <f>Virements!L25</f>
        <v>0</v>
      </c>
      <c r="I38" s="152"/>
      <c r="J38" s="152"/>
      <c r="K38" s="19"/>
      <c r="L38" s="19"/>
      <c r="M38" s="471"/>
      <c r="O38" s="16"/>
      <c r="P38" s="16"/>
      <c r="Q38" s="16"/>
    </row>
    <row r="39" spans="1:17" x14ac:dyDescent="0.2">
      <c r="A39" s="949" t="str">
        <f>'Budget Plan'!C31</f>
        <v>Other Government Grants</v>
      </c>
      <c r="B39" s="949"/>
      <c r="C39" s="949"/>
      <c r="D39" s="949"/>
      <c r="E39" s="949"/>
      <c r="F39" s="1007"/>
      <c r="G39" s="326">
        <v>0</v>
      </c>
      <c r="H39" s="147">
        <f>Virements!L26</f>
        <v>0</v>
      </c>
      <c r="I39" s="152"/>
      <c r="J39" s="152"/>
      <c r="K39" s="19"/>
      <c r="L39" s="19"/>
      <c r="M39" s="471"/>
      <c r="O39" s="16"/>
      <c r="P39" s="16"/>
      <c r="Q39" s="16"/>
    </row>
    <row r="40" spans="1:17" ht="13.5" thickBot="1" x14ac:dyDescent="0.25">
      <c r="A40" s="1024" t="str">
        <f>'Budget Plan'!C32</f>
        <v>Other Grants and Payments Received</v>
      </c>
      <c r="B40" s="1025"/>
      <c r="C40" s="1025"/>
      <c r="D40" s="1025"/>
      <c r="E40" s="1025"/>
      <c r="F40" s="1025"/>
      <c r="G40" s="326">
        <v>0</v>
      </c>
      <c r="H40" s="147">
        <f>Virements!L27</f>
        <v>0</v>
      </c>
      <c r="I40" s="153"/>
      <c r="J40" s="153"/>
      <c r="K40" s="19"/>
      <c r="L40" s="19"/>
      <c r="M40" s="471"/>
      <c r="O40" s="16"/>
      <c r="P40" s="16"/>
      <c r="Q40" s="16"/>
    </row>
    <row r="41" spans="1:17" ht="18" customHeight="1" thickBot="1" x14ac:dyDescent="0.25">
      <c r="A41" s="1022" t="s">
        <v>391</v>
      </c>
      <c r="B41" s="1023"/>
      <c r="C41" s="1023"/>
      <c r="D41" s="1023"/>
      <c r="E41" s="1023"/>
      <c r="F41" s="1023"/>
      <c r="G41" s="135">
        <f>SUM(G35:G40)</f>
        <v>0</v>
      </c>
      <c r="H41" s="135">
        <f>SUM(H35:H40)</f>
        <v>0</v>
      </c>
      <c r="I41" s="135">
        <f>SUM(I35:I40)</f>
        <v>0</v>
      </c>
      <c r="J41" s="117">
        <f>SUM(J35:J40)</f>
        <v>0</v>
      </c>
      <c r="K41" s="19"/>
      <c r="L41" s="19"/>
      <c r="M41" s="302"/>
      <c r="O41" s="16"/>
      <c r="P41" s="16"/>
      <c r="Q41" s="16"/>
    </row>
    <row r="42" spans="1:17" x14ac:dyDescent="0.2">
      <c r="A42" s="976" t="s">
        <v>87</v>
      </c>
      <c r="B42" s="976"/>
      <c r="C42" s="976"/>
      <c r="D42" s="976"/>
      <c r="E42" s="976"/>
      <c r="F42" s="1286"/>
      <c r="G42" s="19"/>
      <c r="H42" s="19"/>
      <c r="I42" s="19"/>
      <c r="J42" s="19"/>
      <c r="K42" s="19"/>
      <c r="L42" s="19"/>
      <c r="M42" s="302"/>
      <c r="O42" s="16"/>
      <c r="P42" s="16"/>
      <c r="Q42" s="16"/>
    </row>
    <row r="43" spans="1:17" x14ac:dyDescent="0.2">
      <c r="A43" s="976"/>
      <c r="B43" s="976"/>
      <c r="C43" s="976"/>
      <c r="D43" s="976"/>
      <c r="E43" s="976"/>
      <c r="F43" s="1286"/>
      <c r="G43" s="19"/>
      <c r="H43" s="19"/>
      <c r="I43" s="19"/>
      <c r="J43" s="19"/>
      <c r="K43" s="19"/>
      <c r="L43" s="19"/>
      <c r="M43" s="302"/>
      <c r="O43" s="16"/>
      <c r="P43" s="16"/>
      <c r="Q43" s="16"/>
    </row>
    <row r="44" spans="1:17" x14ac:dyDescent="0.2">
      <c r="A44" s="949" t="str">
        <f>'Budget Plan'!C36</f>
        <v>Income from Services Provided</v>
      </c>
      <c r="B44" s="949"/>
      <c r="C44" s="949"/>
      <c r="D44" s="949"/>
      <c r="E44" s="949"/>
      <c r="F44" s="1007"/>
      <c r="G44" s="326">
        <v>0</v>
      </c>
      <c r="H44" s="147">
        <f>Virements!L31</f>
        <v>0</v>
      </c>
      <c r="I44" s="152"/>
      <c r="J44" s="152"/>
      <c r="K44" s="19"/>
      <c r="L44" s="19"/>
      <c r="M44" s="471"/>
      <c r="O44" s="16"/>
      <c r="P44" s="16"/>
      <c r="Q44" s="16"/>
    </row>
    <row r="45" spans="1:17" x14ac:dyDescent="0.2">
      <c r="A45" s="949" t="str">
        <f>'Budget Plan'!C37</f>
        <v>Interest Received</v>
      </c>
      <c r="B45" s="949"/>
      <c r="C45" s="949"/>
      <c r="D45" s="949"/>
      <c r="E45" s="949"/>
      <c r="F45" s="1007"/>
      <c r="G45" s="152">
        <v>0</v>
      </c>
      <c r="H45" s="147">
        <f>Virements!L32</f>
        <v>0</v>
      </c>
      <c r="I45" s="152"/>
      <c r="J45" s="152"/>
      <c r="K45" s="19"/>
      <c r="L45" s="19"/>
      <c r="M45" s="471"/>
      <c r="O45" s="16"/>
      <c r="P45" s="16"/>
      <c r="Q45" s="16"/>
    </row>
    <row r="46" spans="1:17" x14ac:dyDescent="0.2">
      <c r="A46" s="949" t="str">
        <f>'Budget Plan'!C38</f>
        <v>Lettings</v>
      </c>
      <c r="B46" s="949"/>
      <c r="C46" s="949"/>
      <c r="D46" s="949"/>
      <c r="E46" s="949"/>
      <c r="F46" s="1007"/>
      <c r="G46" s="152">
        <v>0</v>
      </c>
      <c r="H46" s="147">
        <f>Virements!L33</f>
        <v>0</v>
      </c>
      <c r="I46" s="152"/>
      <c r="J46" s="152"/>
      <c r="K46" s="19"/>
      <c r="L46" s="19"/>
      <c r="M46" s="471"/>
      <c r="O46" s="16"/>
      <c r="P46" s="16"/>
      <c r="Q46" s="16"/>
    </row>
    <row r="47" spans="1:17" x14ac:dyDescent="0.2">
      <c r="A47" s="949" t="str">
        <f>'Budget Plan'!C39</f>
        <v>Income from Catering</v>
      </c>
      <c r="B47" s="949"/>
      <c r="C47" s="949"/>
      <c r="D47" s="949"/>
      <c r="E47" s="949"/>
      <c r="F47" s="1007"/>
      <c r="G47" s="152">
        <v>0</v>
      </c>
      <c r="H47" s="147">
        <f>Virements!L34</f>
        <v>0</v>
      </c>
      <c r="I47" s="152"/>
      <c r="J47" s="152"/>
      <c r="K47" s="19"/>
      <c r="L47" s="19"/>
      <c r="M47" s="471"/>
      <c r="O47" s="16"/>
      <c r="P47" s="16"/>
      <c r="Q47" s="16"/>
    </row>
    <row r="48" spans="1:17" x14ac:dyDescent="0.2">
      <c r="A48" s="949" t="str">
        <f>'Budget Plan'!C40</f>
        <v>Receipts from Supply Teacher Insurance Claims</v>
      </c>
      <c r="B48" s="949"/>
      <c r="C48" s="949"/>
      <c r="D48" s="949"/>
      <c r="E48" s="949"/>
      <c r="F48" s="1007"/>
      <c r="G48" s="152">
        <v>0</v>
      </c>
      <c r="H48" s="147">
        <f>Virements!L35</f>
        <v>0</v>
      </c>
      <c r="I48" s="152"/>
      <c r="J48" s="152"/>
      <c r="K48" s="19"/>
      <c r="L48" s="19"/>
      <c r="M48" s="471"/>
      <c r="O48" s="16"/>
      <c r="P48" s="16"/>
      <c r="Q48" s="16"/>
    </row>
    <row r="49" spans="1:17" x14ac:dyDescent="0.2">
      <c r="A49" s="949" t="str">
        <f>'Budget Plan'!C41</f>
        <v>Receipts from Other Insurance Claims</v>
      </c>
      <c r="B49" s="949"/>
      <c r="C49" s="949"/>
      <c r="D49" s="949"/>
      <c r="E49" s="949"/>
      <c r="F49" s="1007"/>
      <c r="G49" s="152">
        <v>0</v>
      </c>
      <c r="H49" s="147">
        <f>Virements!L36</f>
        <v>0</v>
      </c>
      <c r="I49" s="152"/>
      <c r="J49" s="152"/>
      <c r="K49" s="19"/>
      <c r="L49" s="19"/>
      <c r="M49" s="471"/>
      <c r="O49" s="16"/>
      <c r="P49" s="16"/>
      <c r="Q49" s="16"/>
    </row>
    <row r="50" spans="1:17" x14ac:dyDescent="0.2">
      <c r="A50" s="949" t="str">
        <f>'Budget Plan'!C42</f>
        <v>Income from Visits</v>
      </c>
      <c r="B50" s="949"/>
      <c r="C50" s="949"/>
      <c r="D50" s="949"/>
      <c r="E50" s="949"/>
      <c r="F50" s="1007"/>
      <c r="G50" s="152">
        <v>0</v>
      </c>
      <c r="H50" s="147">
        <f>Virements!L37</f>
        <v>0</v>
      </c>
      <c r="I50" s="152"/>
      <c r="J50" s="152"/>
      <c r="K50" s="19"/>
      <c r="L50" s="19"/>
      <c r="M50" s="471"/>
      <c r="O50" s="16"/>
      <c r="P50" s="16"/>
      <c r="Q50" s="16"/>
    </row>
    <row r="51" spans="1:17" x14ac:dyDescent="0.2">
      <c r="A51" s="949" t="str">
        <f>'Budget Plan'!C43</f>
        <v>Donations / Private Funds</v>
      </c>
      <c r="B51" s="949"/>
      <c r="C51" s="949"/>
      <c r="D51" s="949"/>
      <c r="E51" s="949"/>
      <c r="F51" s="1007"/>
      <c r="G51" s="152">
        <v>0</v>
      </c>
      <c r="H51" s="147">
        <f>Virements!L38</f>
        <v>0</v>
      </c>
      <c r="I51" s="152"/>
      <c r="J51" s="152"/>
      <c r="K51" s="19"/>
      <c r="L51" s="19"/>
      <c r="M51" s="471"/>
      <c r="O51" s="16"/>
      <c r="P51" s="16"/>
      <c r="Q51" s="16"/>
    </row>
    <row r="52" spans="1:17" ht="13.5" thickBot="1" x14ac:dyDescent="0.25">
      <c r="A52" s="1" t="str">
        <f>'Budget Plan'!C44</f>
        <v>School Fund Income</v>
      </c>
      <c r="F52" s="41"/>
      <c r="G52" s="153">
        <v>0</v>
      </c>
      <c r="H52" s="147">
        <f>Virements!L39</f>
        <v>0</v>
      </c>
      <c r="I52" s="153"/>
      <c r="J52" s="153"/>
      <c r="K52" s="19"/>
      <c r="L52" s="19"/>
      <c r="M52" s="471"/>
      <c r="O52" s="16"/>
      <c r="P52" s="16"/>
      <c r="Q52" s="16"/>
    </row>
    <row r="53" spans="1:17" ht="18" customHeight="1" thickBot="1" x14ac:dyDescent="0.25">
      <c r="A53" s="1022" t="s">
        <v>122</v>
      </c>
      <c r="B53" s="1023"/>
      <c r="C53" s="1023"/>
      <c r="D53" s="1023"/>
      <c r="E53" s="1023"/>
      <c r="F53" s="1023"/>
      <c r="G53" s="135">
        <f>SUM(G44:G52)</f>
        <v>0</v>
      </c>
      <c r="H53" s="135">
        <f>SUM(H44:H52)</f>
        <v>0</v>
      </c>
      <c r="I53" s="135">
        <f>SUM(I44:I52)</f>
        <v>0</v>
      </c>
      <c r="J53" s="117">
        <f>SUM(J44:J52)</f>
        <v>0</v>
      </c>
      <c r="K53" s="19"/>
      <c r="L53" s="19"/>
      <c r="M53" s="302"/>
      <c r="O53" s="16"/>
      <c r="P53" s="16"/>
      <c r="Q53" s="16"/>
    </row>
    <row r="54" spans="1:17" ht="13.5" thickBot="1" x14ac:dyDescent="0.25">
      <c r="F54" s="43"/>
      <c r="G54" s="19"/>
      <c r="H54" s="19"/>
      <c r="I54" s="19"/>
      <c r="J54" s="19"/>
      <c r="K54" s="19"/>
      <c r="L54" s="19"/>
      <c r="M54" s="302"/>
      <c r="O54" s="16"/>
      <c r="P54" s="16"/>
      <c r="Q54" s="16"/>
    </row>
    <row r="55" spans="1:17" x14ac:dyDescent="0.2">
      <c r="A55" s="1026" t="s">
        <v>124</v>
      </c>
      <c r="B55" s="1027"/>
      <c r="C55" s="1027"/>
      <c r="D55" s="1027"/>
      <c r="E55" s="1027"/>
      <c r="F55" s="1027"/>
      <c r="G55" s="1329" t="e">
        <f>G53+G41+G32</f>
        <v>#N/A</v>
      </c>
      <c r="H55" s="1332" t="e">
        <f>H53+H41+H32</f>
        <v>#N/A</v>
      </c>
      <c r="I55" s="1332">
        <f>I53+I41+I32</f>
        <v>0</v>
      </c>
      <c r="J55" s="1320">
        <f>J53+J41+J32</f>
        <v>0</v>
      </c>
      <c r="K55" s="1340"/>
      <c r="L55" s="1335"/>
      <c r="M55" s="302"/>
      <c r="O55" s="16"/>
      <c r="P55" s="16"/>
      <c r="Q55" s="16"/>
    </row>
    <row r="56" spans="1:17" x14ac:dyDescent="0.2">
      <c r="A56" s="1028"/>
      <c r="B56" s="1029"/>
      <c r="C56" s="1029"/>
      <c r="D56" s="1029"/>
      <c r="E56" s="1029"/>
      <c r="F56" s="1029"/>
      <c r="G56" s="1330"/>
      <c r="H56" s="1333"/>
      <c r="I56" s="1333"/>
      <c r="J56" s="1321"/>
      <c r="K56" s="1340"/>
      <c r="L56" s="1335"/>
      <c r="M56" s="302"/>
      <c r="O56" s="16"/>
      <c r="P56" s="16"/>
      <c r="Q56" s="16"/>
    </row>
    <row r="57" spans="1:17" ht="13.5" thickBot="1" x14ac:dyDescent="0.25">
      <c r="A57" s="1030"/>
      <c r="B57" s="1031"/>
      <c r="C57" s="1031"/>
      <c r="D57" s="1031"/>
      <c r="E57" s="1031"/>
      <c r="F57" s="1031"/>
      <c r="G57" s="1331"/>
      <c r="H57" s="1334"/>
      <c r="I57" s="1334"/>
      <c r="J57" s="1322"/>
      <c r="K57" s="1340"/>
      <c r="L57" s="1335"/>
      <c r="M57" s="302"/>
      <c r="O57" s="16"/>
      <c r="P57" s="16"/>
      <c r="Q57" s="16"/>
    </row>
    <row r="58" spans="1:17" x14ac:dyDescent="0.2">
      <c r="A58" s="983"/>
      <c r="B58" s="983"/>
      <c r="C58" s="983"/>
      <c r="D58" s="983"/>
      <c r="E58" s="983"/>
      <c r="F58" s="983"/>
      <c r="G58" s="19"/>
      <c r="H58" s="19"/>
      <c r="I58" s="19"/>
      <c r="J58" s="19"/>
      <c r="K58" s="19"/>
      <c r="L58" s="19"/>
      <c r="M58" s="302"/>
      <c r="O58" s="16"/>
      <c r="P58" s="16"/>
      <c r="Q58" s="16"/>
    </row>
    <row r="59" spans="1:17" ht="13.5" thickBot="1" x14ac:dyDescent="0.25">
      <c r="A59" s="1041"/>
      <c r="B59" s="1041"/>
      <c r="C59" s="1041"/>
      <c r="D59" s="1041"/>
      <c r="E59" s="1041"/>
      <c r="F59" s="1299"/>
      <c r="G59" s="19"/>
      <c r="H59" s="19"/>
      <c r="I59" s="19"/>
      <c r="J59" s="19"/>
      <c r="K59" s="19"/>
      <c r="L59" s="19"/>
      <c r="M59" s="302"/>
      <c r="O59" s="16"/>
      <c r="P59" s="16"/>
      <c r="Q59" s="16"/>
    </row>
    <row r="60" spans="1:17" x14ac:dyDescent="0.2">
      <c r="A60" s="1014" t="s">
        <v>125</v>
      </c>
      <c r="B60" s="1015"/>
      <c r="C60" s="1015"/>
      <c r="D60" s="1015"/>
      <c r="E60" s="1015"/>
      <c r="F60" s="1016"/>
      <c r="G60" s="19"/>
      <c r="H60" s="19"/>
      <c r="I60" s="19"/>
      <c r="J60" s="19"/>
      <c r="K60" s="19"/>
      <c r="L60" s="19"/>
      <c r="M60" s="302"/>
      <c r="O60" s="16"/>
      <c r="P60" s="16"/>
      <c r="Q60" s="16"/>
    </row>
    <row r="61" spans="1:17" ht="13.5" thickBot="1" x14ac:dyDescent="0.25">
      <c r="A61" s="1017"/>
      <c r="B61" s="1018"/>
      <c r="C61" s="1018"/>
      <c r="D61" s="1018"/>
      <c r="E61" s="1018"/>
      <c r="F61" s="1019"/>
      <c r="G61" s="19"/>
      <c r="H61" s="19"/>
      <c r="I61" s="19"/>
      <c r="J61" s="19"/>
      <c r="K61" s="19"/>
      <c r="L61" s="19"/>
      <c r="M61" s="302"/>
      <c r="O61" s="16"/>
      <c r="P61" s="16"/>
      <c r="Q61" s="16"/>
    </row>
    <row r="62" spans="1:17" x14ac:dyDescent="0.2">
      <c r="A62" s="108"/>
      <c r="B62" s="108"/>
      <c r="C62" s="108"/>
      <c r="D62" s="108"/>
      <c r="E62" s="108"/>
      <c r="F62" s="108"/>
      <c r="G62" s="19"/>
      <c r="H62" s="19"/>
      <c r="I62" s="19"/>
      <c r="J62" s="19"/>
      <c r="K62" s="19"/>
      <c r="L62" s="19"/>
      <c r="M62" s="302"/>
      <c r="O62" s="16"/>
      <c r="P62" s="16"/>
      <c r="Q62" s="16"/>
    </row>
    <row r="63" spans="1:17" x14ac:dyDescent="0.2">
      <c r="A63" s="976" t="s">
        <v>126</v>
      </c>
      <c r="B63" s="976"/>
      <c r="C63" s="976"/>
      <c r="D63" s="976"/>
      <c r="E63" s="976"/>
      <c r="F63" s="1286"/>
      <c r="G63" s="19"/>
      <c r="H63" s="19"/>
      <c r="I63" s="19"/>
      <c r="J63" s="19"/>
      <c r="K63" s="19"/>
      <c r="L63" s="19"/>
      <c r="M63" s="302"/>
      <c r="O63" s="16"/>
      <c r="P63" s="16"/>
      <c r="Q63" s="16"/>
    </row>
    <row r="64" spans="1:17" x14ac:dyDescent="0.2">
      <c r="A64" s="976"/>
      <c r="B64" s="976"/>
      <c r="C64" s="976"/>
      <c r="D64" s="976"/>
      <c r="E64" s="976"/>
      <c r="F64" s="1286"/>
      <c r="G64" s="19"/>
      <c r="H64" s="19"/>
      <c r="I64" s="19"/>
      <c r="J64" s="19"/>
      <c r="K64" s="19"/>
      <c r="L64" s="19"/>
      <c r="M64" s="302"/>
      <c r="O64" s="16"/>
      <c r="P64" s="16"/>
      <c r="Q64" s="16"/>
    </row>
    <row r="65" spans="1:17" x14ac:dyDescent="0.2">
      <c r="A65" s="896" t="s">
        <v>127</v>
      </c>
      <c r="B65" s="896"/>
      <c r="C65" s="896"/>
      <c r="D65" s="896"/>
      <c r="E65" s="896"/>
      <c r="F65" s="1286"/>
      <c r="G65" s="19"/>
      <c r="H65" s="19"/>
      <c r="I65" s="19"/>
      <c r="J65" s="19"/>
      <c r="K65" s="19"/>
      <c r="L65" s="19"/>
      <c r="M65" s="302"/>
      <c r="O65" s="16"/>
      <c r="P65" s="16"/>
      <c r="Q65" s="16"/>
    </row>
    <row r="66" spans="1:17" x14ac:dyDescent="0.2">
      <c r="A66" s="949" t="str">
        <f>'Budget Plan'!C54</f>
        <v>Teaching Staff</v>
      </c>
      <c r="B66" s="949"/>
      <c r="C66" s="949"/>
      <c r="D66" s="949"/>
      <c r="E66" s="949"/>
      <c r="F66" s="1007"/>
      <c r="G66" s="152">
        <v>0</v>
      </c>
      <c r="H66" s="147">
        <f>Virements!L52</f>
        <v>0</v>
      </c>
      <c r="I66" s="152"/>
      <c r="J66" s="152"/>
      <c r="K66" s="19"/>
      <c r="L66" s="19"/>
      <c r="M66" s="471"/>
      <c r="O66" s="16"/>
      <c r="P66" s="16"/>
      <c r="Q66" s="16"/>
    </row>
    <row r="67" spans="1:17" ht="13.5" thickBot="1" x14ac:dyDescent="0.25">
      <c r="A67" s="1305" t="str">
        <f>'Budget Plan'!C55</f>
        <v>Supply Staff</v>
      </c>
      <c r="B67" s="1305"/>
      <c r="C67" s="1305"/>
      <c r="D67" s="1305"/>
      <c r="E67" s="1305"/>
      <c r="F67" s="1024"/>
      <c r="G67" s="326">
        <v>0</v>
      </c>
      <c r="H67" s="147">
        <f>Virements!L53</f>
        <v>0</v>
      </c>
      <c r="I67" s="153"/>
      <c r="J67" s="153"/>
      <c r="K67" s="19"/>
      <c r="L67" s="19"/>
      <c r="M67" s="471"/>
      <c r="O67" s="16"/>
      <c r="P67" s="16"/>
      <c r="Q67" s="16"/>
    </row>
    <row r="68" spans="1:17" ht="18" customHeight="1" thickBot="1" x14ac:dyDescent="0.25">
      <c r="A68" s="1022" t="s">
        <v>393</v>
      </c>
      <c r="B68" s="1023"/>
      <c r="C68" s="1023"/>
      <c r="D68" s="1023"/>
      <c r="E68" s="1023"/>
      <c r="F68" s="1023"/>
      <c r="G68" s="135">
        <f>G66+G67</f>
        <v>0</v>
      </c>
      <c r="H68" s="135">
        <f>H66+H67</f>
        <v>0</v>
      </c>
      <c r="I68" s="135">
        <f>I66+I67</f>
        <v>0</v>
      </c>
      <c r="J68" s="117">
        <f>J66+J67</f>
        <v>0</v>
      </c>
      <c r="K68" s="19"/>
      <c r="L68" s="19"/>
      <c r="M68" s="302"/>
      <c r="O68" s="16"/>
      <c r="P68" s="16"/>
      <c r="Q68" s="16"/>
    </row>
    <row r="69" spans="1:17" x14ac:dyDescent="0.2">
      <c r="A69" s="1041"/>
      <c r="B69" s="1041"/>
      <c r="C69" s="1041"/>
      <c r="D69" s="1041"/>
      <c r="E69" s="1041"/>
      <c r="F69" s="1299"/>
      <c r="G69" s="19"/>
      <c r="H69" s="19"/>
      <c r="I69" s="19"/>
      <c r="J69" s="19"/>
      <c r="K69" s="19"/>
      <c r="L69" s="19"/>
      <c r="M69" s="302"/>
      <c r="O69" s="16"/>
      <c r="P69" s="16"/>
      <c r="Q69" s="16"/>
    </row>
    <row r="70" spans="1:17" x14ac:dyDescent="0.2">
      <c r="A70" s="896" t="s">
        <v>136</v>
      </c>
      <c r="B70" s="896"/>
      <c r="C70" s="896"/>
      <c r="D70" s="896"/>
      <c r="E70" s="896"/>
      <c r="F70" s="1286"/>
      <c r="G70" s="19"/>
      <c r="H70" s="19"/>
      <c r="I70" s="19"/>
      <c r="J70" s="19"/>
      <c r="K70" s="19"/>
      <c r="L70" s="19"/>
      <c r="M70" s="302"/>
      <c r="O70" s="16"/>
      <c r="P70" s="16"/>
      <c r="Q70" s="16"/>
    </row>
    <row r="71" spans="1:17" x14ac:dyDescent="0.2">
      <c r="A71" s="949" t="str">
        <f>'Budget Plan'!C59</f>
        <v>LSA / Ancillary / Classroom Assistants</v>
      </c>
      <c r="B71" s="949"/>
      <c r="C71" s="949"/>
      <c r="D71" s="949"/>
      <c r="E71" s="949"/>
      <c r="F71" s="1007"/>
      <c r="G71" s="326">
        <v>0</v>
      </c>
      <c r="H71" s="147">
        <f>Virements!L57</f>
        <v>0</v>
      </c>
      <c r="I71" s="152"/>
      <c r="J71" s="152"/>
      <c r="K71" s="19"/>
      <c r="L71" s="19"/>
      <c r="M71" s="471"/>
      <c r="O71" s="16"/>
      <c r="P71" s="16"/>
      <c r="Q71" s="16"/>
    </row>
    <row r="72" spans="1:17" x14ac:dyDescent="0.2">
      <c r="A72" s="949" t="str">
        <f>'Budget Plan'!C60</f>
        <v>Foreign Language Assistant / Nursery Nurse</v>
      </c>
      <c r="B72" s="949"/>
      <c r="C72" s="949"/>
      <c r="D72" s="949"/>
      <c r="E72" s="949"/>
      <c r="F72" s="1007"/>
      <c r="G72" s="326">
        <v>0</v>
      </c>
      <c r="H72" s="147">
        <f>Virements!L58</f>
        <v>0</v>
      </c>
      <c r="I72" s="152"/>
      <c r="J72" s="152"/>
      <c r="K72" s="19"/>
      <c r="L72" s="19"/>
      <c r="M72" s="471"/>
      <c r="O72" s="16"/>
      <c r="P72" s="16"/>
      <c r="Q72" s="16"/>
    </row>
    <row r="73" spans="1:17" x14ac:dyDescent="0.2">
      <c r="A73" s="949" t="str">
        <f>'Budget Plan'!C61</f>
        <v>Instructor</v>
      </c>
      <c r="B73" s="949"/>
      <c r="C73" s="949"/>
      <c r="D73" s="949"/>
      <c r="E73" s="949"/>
      <c r="F73" s="1007"/>
      <c r="G73" s="326">
        <v>0</v>
      </c>
      <c r="H73" s="147">
        <f>Virements!L59</f>
        <v>0</v>
      </c>
      <c r="I73" s="152"/>
      <c r="J73" s="152"/>
      <c r="K73" s="19"/>
      <c r="L73" s="19"/>
      <c r="M73" s="471"/>
      <c r="O73" s="16"/>
      <c r="P73" s="16"/>
      <c r="Q73" s="16"/>
    </row>
    <row r="74" spans="1:17" x14ac:dyDescent="0.2">
      <c r="A74" s="949" t="str">
        <f>'Budget Plan'!C62</f>
        <v>Librarian</v>
      </c>
      <c r="B74" s="949"/>
      <c r="C74" s="949"/>
      <c r="D74" s="949"/>
      <c r="E74" s="949"/>
      <c r="F74" s="1007"/>
      <c r="G74" s="326">
        <v>0</v>
      </c>
      <c r="H74" s="147">
        <f>Virements!L60</f>
        <v>0</v>
      </c>
      <c r="I74" s="152"/>
      <c r="J74" s="152"/>
      <c r="K74" s="19"/>
      <c r="L74" s="19"/>
      <c r="M74" s="471"/>
      <c r="O74" s="16"/>
      <c r="P74" s="16"/>
      <c r="Q74" s="16"/>
    </row>
    <row r="75" spans="1:17" x14ac:dyDescent="0.2">
      <c r="A75" s="949" t="str">
        <f>'Budget Plan'!C63</f>
        <v>School Technician</v>
      </c>
      <c r="B75" s="949"/>
      <c r="C75" s="949"/>
      <c r="D75" s="949"/>
      <c r="E75" s="949"/>
      <c r="F75" s="1007"/>
      <c r="G75" s="326">
        <v>0</v>
      </c>
      <c r="H75" s="147">
        <f>Virements!L61</f>
        <v>0</v>
      </c>
      <c r="I75" s="152"/>
      <c r="J75" s="152"/>
      <c r="K75" s="19"/>
      <c r="L75" s="19"/>
      <c r="M75" s="471"/>
      <c r="O75" s="16"/>
      <c r="P75" s="16"/>
      <c r="Q75" s="16"/>
    </row>
    <row r="76" spans="1:17" x14ac:dyDescent="0.2">
      <c r="A76" s="949" t="str">
        <f>'Budget Plan'!C64</f>
        <v>Residential Care Officer (Special Schools Only)</v>
      </c>
      <c r="B76" s="949"/>
      <c r="C76" s="949"/>
      <c r="D76" s="949"/>
      <c r="E76" s="949"/>
      <c r="F76" s="1007"/>
      <c r="G76" s="326">
        <v>0</v>
      </c>
      <c r="H76" s="147">
        <f>Virements!L62</f>
        <v>0</v>
      </c>
      <c r="I76" s="152"/>
      <c r="J76" s="152"/>
      <c r="K76" s="19"/>
      <c r="L76" s="19"/>
      <c r="M76" s="471"/>
      <c r="O76" s="16"/>
      <c r="P76" s="16"/>
      <c r="Q76" s="16"/>
    </row>
    <row r="77" spans="1:17" x14ac:dyDescent="0.2">
      <c r="A77" s="949" t="str">
        <f>'Budget Plan'!C65</f>
        <v>Premises Staff</v>
      </c>
      <c r="B77" s="949"/>
      <c r="C77" s="949"/>
      <c r="D77" s="949"/>
      <c r="E77" s="949"/>
      <c r="F77" s="1007"/>
      <c r="G77" s="326">
        <v>0</v>
      </c>
      <c r="H77" s="147">
        <f>Virements!L63</f>
        <v>0</v>
      </c>
      <c r="I77" s="152"/>
      <c r="J77" s="152"/>
      <c r="K77" s="19"/>
      <c r="L77" s="19"/>
      <c r="M77" s="471"/>
      <c r="O77" s="16"/>
      <c r="P77" s="16"/>
      <c r="Q77" s="16"/>
    </row>
    <row r="78" spans="1:17" x14ac:dyDescent="0.2">
      <c r="A78" s="949" t="str">
        <f>'Budget Plan'!C66</f>
        <v>Administrative &amp; Clerical Staff</v>
      </c>
      <c r="B78" s="949"/>
      <c r="C78" s="949"/>
      <c r="D78" s="949"/>
      <c r="E78" s="949"/>
      <c r="F78" s="1007"/>
      <c r="G78" s="326">
        <v>0</v>
      </c>
      <c r="H78" s="147">
        <f>Virements!L64</f>
        <v>0</v>
      </c>
      <c r="I78" s="152"/>
      <c r="J78" s="152"/>
      <c r="K78" s="19"/>
      <c r="L78" s="19"/>
      <c r="M78" s="471"/>
      <c r="O78" s="16"/>
      <c r="P78" s="16"/>
      <c r="Q78" s="16"/>
    </row>
    <row r="79" spans="1:17" x14ac:dyDescent="0.2">
      <c r="A79" s="949" t="str">
        <f>'Budget Plan'!C67</f>
        <v>Catering Staff</v>
      </c>
      <c r="B79" s="949"/>
      <c r="C79" s="949"/>
      <c r="D79" s="949"/>
      <c r="E79" s="949"/>
      <c r="F79" s="1007"/>
      <c r="G79" s="326">
        <v>0</v>
      </c>
      <c r="H79" s="147">
        <f>Virements!L65</f>
        <v>0</v>
      </c>
      <c r="I79" s="152"/>
      <c r="J79" s="152"/>
      <c r="K79" s="19"/>
      <c r="L79" s="19"/>
      <c r="M79" s="471"/>
      <c r="O79" s="16"/>
      <c r="P79" s="16"/>
      <c r="Q79" s="16"/>
    </row>
    <row r="80" spans="1:17" x14ac:dyDescent="0.2">
      <c r="A80" s="949" t="str">
        <f>'Budget Plan'!C68</f>
        <v>Mid-day Supervision Staff</v>
      </c>
      <c r="B80" s="949"/>
      <c r="C80" s="949"/>
      <c r="D80" s="949"/>
      <c r="E80" s="949"/>
      <c r="F80" s="1007"/>
      <c r="G80" s="326">
        <v>0</v>
      </c>
      <c r="H80" s="147">
        <f>Virements!L66</f>
        <v>0</v>
      </c>
      <c r="I80" s="152"/>
      <c r="J80" s="152"/>
      <c r="K80" s="19"/>
      <c r="L80" s="19"/>
      <c r="M80" s="471"/>
      <c r="O80" s="16"/>
      <c r="P80" s="16"/>
      <c r="Q80" s="16"/>
    </row>
    <row r="81" spans="1:17" ht="13.5" thickBot="1" x14ac:dyDescent="0.25">
      <c r="A81" s="1317" t="str">
        <f>'Budget Plan'!C69</f>
        <v>Other Staff - Special Facilities</v>
      </c>
      <c r="B81" s="1317"/>
      <c r="C81" s="1317"/>
      <c r="D81" s="1317"/>
      <c r="E81" s="1317"/>
      <c r="F81" s="1318"/>
      <c r="G81" s="326">
        <v>0</v>
      </c>
      <c r="H81" s="147">
        <f>Virements!L67</f>
        <v>0</v>
      </c>
      <c r="I81" s="153"/>
      <c r="J81" s="153"/>
      <c r="K81" s="19"/>
      <c r="L81" s="19"/>
      <c r="M81" s="471"/>
      <c r="O81" s="16"/>
      <c r="P81" s="16"/>
      <c r="Q81" s="16"/>
    </row>
    <row r="82" spans="1:17" ht="18" customHeight="1" thickBot="1" x14ac:dyDescent="0.25">
      <c r="A82" s="1022" t="s">
        <v>164</v>
      </c>
      <c r="B82" s="1023"/>
      <c r="C82" s="1023"/>
      <c r="D82" s="1023"/>
      <c r="E82" s="1023"/>
      <c r="F82" s="1023"/>
      <c r="G82" s="135">
        <f>SUM(G71:G81)</f>
        <v>0</v>
      </c>
      <c r="H82" s="135">
        <f>SUM(H71:H81)</f>
        <v>0</v>
      </c>
      <c r="I82" s="135">
        <f>SUM(I71:I81)</f>
        <v>0</v>
      </c>
      <c r="J82" s="117">
        <f>SUM(J71:J81)</f>
        <v>0</v>
      </c>
      <c r="K82" s="19"/>
      <c r="L82" s="19"/>
      <c r="M82" s="302"/>
      <c r="O82" s="16"/>
      <c r="P82" s="16"/>
      <c r="Q82" s="16"/>
    </row>
    <row r="83" spans="1:17" x14ac:dyDescent="0.2">
      <c r="A83" s="1041"/>
      <c r="B83" s="1041"/>
      <c r="C83" s="1041"/>
      <c r="D83" s="1041"/>
      <c r="E83" s="1041"/>
      <c r="F83" s="1299"/>
      <c r="G83" s="19"/>
      <c r="H83" s="19"/>
      <c r="I83" s="19"/>
      <c r="J83" s="19"/>
      <c r="K83" s="19"/>
      <c r="L83" s="19"/>
      <c r="M83" s="302"/>
      <c r="O83" s="16"/>
      <c r="P83" s="16"/>
      <c r="Q83" s="16"/>
    </row>
    <row r="84" spans="1:17" ht="18" customHeight="1" x14ac:dyDescent="0.2">
      <c r="A84" s="896" t="s">
        <v>165</v>
      </c>
      <c r="B84" s="896"/>
      <c r="C84" s="896"/>
      <c r="D84" s="896"/>
      <c r="E84" s="896"/>
      <c r="F84" s="1286"/>
      <c r="G84" s="19"/>
      <c r="H84" s="19"/>
      <c r="I84" s="19"/>
      <c r="J84" s="19"/>
      <c r="K84" s="19"/>
      <c r="L84" s="19"/>
      <c r="M84" s="302"/>
      <c r="O84" s="16"/>
      <c r="P84" s="16"/>
      <c r="Q84" s="16"/>
    </row>
    <row r="85" spans="1:17" x14ac:dyDescent="0.2">
      <c r="A85" s="1024" t="str">
        <f>'Budget Plan'!C73</f>
        <v>Advertising / Interview / Recruitment</v>
      </c>
      <c r="B85" s="1025"/>
      <c r="C85" s="1025"/>
      <c r="D85" s="1025"/>
      <c r="E85" s="1025"/>
      <c r="F85" s="1025"/>
      <c r="G85" s="326">
        <v>0</v>
      </c>
      <c r="H85" s="149">
        <f>Virements!L71</f>
        <v>0</v>
      </c>
      <c r="I85" s="153"/>
      <c r="J85" s="153"/>
      <c r="K85" s="19"/>
      <c r="L85" s="19"/>
      <c r="M85" s="471"/>
      <c r="O85" s="16"/>
      <c r="P85" s="16"/>
      <c r="Q85" s="16"/>
    </row>
    <row r="86" spans="1:17" x14ac:dyDescent="0.2">
      <c r="A86" s="949" t="str">
        <f>'Budget Plan'!C74</f>
        <v>Long Service Awards / Premature Retirement</v>
      </c>
      <c r="B86" s="949"/>
      <c r="C86" s="949"/>
      <c r="D86" s="949"/>
      <c r="E86" s="949"/>
      <c r="F86" s="1007"/>
      <c r="G86" s="326">
        <v>0</v>
      </c>
      <c r="H86" s="149">
        <f>Virements!L72</f>
        <v>0</v>
      </c>
      <c r="I86" s="152"/>
      <c r="J86" s="152"/>
      <c r="K86" s="19"/>
      <c r="L86" s="19"/>
      <c r="M86" s="471"/>
      <c r="O86" s="16"/>
      <c r="P86" s="16"/>
      <c r="Q86" s="16"/>
    </row>
    <row r="87" spans="1:17" x14ac:dyDescent="0.2">
      <c r="A87" s="949" t="str">
        <f>'Budget Plan'!C75</f>
        <v>Staff Travel / Travel / Subsistence</v>
      </c>
      <c r="B87" s="949"/>
      <c r="C87" s="949"/>
      <c r="D87" s="949"/>
      <c r="E87" s="949"/>
      <c r="F87" s="1007"/>
      <c r="G87" s="326">
        <v>0</v>
      </c>
      <c r="H87" s="149">
        <f>Virements!L73</f>
        <v>0</v>
      </c>
      <c r="I87" s="152"/>
      <c r="J87" s="152"/>
      <c r="K87" s="19"/>
      <c r="L87" s="19"/>
      <c r="M87" s="471"/>
      <c r="O87" s="16"/>
      <c r="P87" s="16"/>
      <c r="Q87" s="16"/>
    </row>
    <row r="88" spans="1:17" x14ac:dyDescent="0.2">
      <c r="A88" s="949" t="str">
        <f>'Budget Plan'!C76</f>
        <v>Other Indirect Employee Expenses</v>
      </c>
      <c r="B88" s="949"/>
      <c r="C88" s="949"/>
      <c r="D88" s="949"/>
      <c r="E88" s="949"/>
      <c r="F88" s="1007"/>
      <c r="G88" s="326">
        <v>0</v>
      </c>
      <c r="H88" s="149">
        <f>Virements!L74</f>
        <v>0</v>
      </c>
      <c r="I88" s="152"/>
      <c r="J88" s="152"/>
      <c r="K88" s="19"/>
      <c r="L88" s="19"/>
      <c r="M88" s="471"/>
      <c r="O88" s="16"/>
      <c r="P88" s="16"/>
      <c r="Q88" s="16"/>
    </row>
    <row r="89" spans="1:17" x14ac:dyDescent="0.2">
      <c r="A89" s="949" t="str">
        <f>'Budget Plan'!C77</f>
        <v>Duty Meals</v>
      </c>
      <c r="B89" s="949"/>
      <c r="C89" s="949"/>
      <c r="D89" s="949"/>
      <c r="E89" s="949"/>
      <c r="F89" s="1007"/>
      <c r="G89" s="326">
        <v>0</v>
      </c>
      <c r="H89" s="149">
        <f>Virements!L75</f>
        <v>0</v>
      </c>
      <c r="I89" s="152"/>
      <c r="J89" s="152"/>
      <c r="K89" s="19"/>
      <c r="L89" s="19"/>
      <c r="M89" s="471"/>
      <c r="O89" s="16"/>
      <c r="P89" s="16"/>
      <c r="Q89" s="16"/>
    </row>
    <row r="90" spans="1:17" x14ac:dyDescent="0.2">
      <c r="A90" s="949" t="str">
        <f>'Budget Plan'!C78</f>
        <v>Staff Development And Training</v>
      </c>
      <c r="B90" s="949"/>
      <c r="C90" s="949"/>
      <c r="D90" s="949"/>
      <c r="E90" s="949"/>
      <c r="F90" s="1007"/>
      <c r="G90" s="326">
        <v>0</v>
      </c>
      <c r="H90" s="149">
        <f>Virements!L76</f>
        <v>0</v>
      </c>
      <c r="I90" s="152"/>
      <c r="J90" s="152"/>
      <c r="K90" s="19"/>
      <c r="L90" s="19"/>
      <c r="M90" s="471"/>
      <c r="O90" s="16"/>
      <c r="P90" s="16"/>
      <c r="Q90" s="16"/>
    </row>
    <row r="91" spans="1:17" x14ac:dyDescent="0.2">
      <c r="A91" s="1024" t="str">
        <f>'Budget Plan'!C79</f>
        <v>Supply Teacher Insurance Premiums - Inc. Maternity</v>
      </c>
      <c r="B91" s="1025"/>
      <c r="C91" s="1025"/>
      <c r="D91" s="1025"/>
      <c r="E91" s="1025"/>
      <c r="F91" s="1025"/>
      <c r="G91" s="326">
        <v>0</v>
      </c>
      <c r="H91" s="149">
        <f>Virements!L77</f>
        <v>0</v>
      </c>
      <c r="I91" s="153"/>
      <c r="J91" s="153"/>
      <c r="K91" s="19"/>
      <c r="L91" s="19"/>
      <c r="M91" s="471"/>
      <c r="O91" s="16"/>
      <c r="P91" s="16"/>
      <c r="Q91" s="16"/>
    </row>
    <row r="92" spans="1:17" ht="13.5" thickBot="1" x14ac:dyDescent="0.25">
      <c r="A92" s="1305" t="str">
        <f>'Budget Plan'!C80</f>
        <v>Staff Related Insurance Premiums</v>
      </c>
      <c r="B92" s="1305"/>
      <c r="C92" s="1305"/>
      <c r="D92" s="1305"/>
      <c r="E92" s="1305"/>
      <c r="F92" s="1024"/>
      <c r="G92" s="326">
        <v>0</v>
      </c>
      <c r="H92" s="149">
        <f>Virements!L78</f>
        <v>0</v>
      </c>
      <c r="I92" s="153"/>
      <c r="J92" s="153"/>
      <c r="K92" s="19"/>
      <c r="L92" s="19"/>
      <c r="M92" s="471"/>
      <c r="O92" s="16"/>
      <c r="P92" s="16"/>
      <c r="Q92" s="16"/>
    </row>
    <row r="93" spans="1:17" ht="18" customHeight="1" thickBot="1" x14ac:dyDescent="0.25">
      <c r="A93" s="1022" t="s">
        <v>191</v>
      </c>
      <c r="B93" s="1023"/>
      <c r="C93" s="1023"/>
      <c r="D93" s="1023"/>
      <c r="E93" s="1023"/>
      <c r="F93" s="1023"/>
      <c r="G93" s="135">
        <f>SUM(G85:G92)</f>
        <v>0</v>
      </c>
      <c r="H93" s="135">
        <f>SUM(H85:H92)</f>
        <v>0</v>
      </c>
      <c r="I93" s="135">
        <f>SUM(I85:I92)</f>
        <v>0</v>
      </c>
      <c r="J93" s="117">
        <f>SUM(J85:J92)</f>
        <v>0</v>
      </c>
      <c r="K93" s="19"/>
      <c r="L93" s="19"/>
      <c r="M93" s="302"/>
      <c r="O93" s="16"/>
      <c r="P93" s="16"/>
      <c r="Q93" s="16"/>
    </row>
    <row r="94" spans="1:17" ht="13.5" thickBot="1" x14ac:dyDescent="0.25">
      <c r="A94" s="1041"/>
      <c r="B94" s="1041"/>
      <c r="C94" s="1041"/>
      <c r="D94" s="1041"/>
      <c r="E94" s="1041"/>
      <c r="F94" s="1299"/>
      <c r="G94" s="19"/>
      <c r="H94" s="19"/>
      <c r="I94" s="19"/>
      <c r="J94" s="19"/>
      <c r="K94" s="19"/>
      <c r="L94" s="19"/>
      <c r="M94" s="302"/>
      <c r="O94" s="16"/>
      <c r="P94" s="16"/>
      <c r="Q94" s="16"/>
    </row>
    <row r="95" spans="1:17" x14ac:dyDescent="0.2">
      <c r="A95" s="1026" t="s">
        <v>192</v>
      </c>
      <c r="B95" s="1027"/>
      <c r="C95" s="1027"/>
      <c r="D95" s="1027"/>
      <c r="E95" s="1027"/>
      <c r="F95" s="1027"/>
      <c r="G95" s="1329">
        <f>G68+G82+G93</f>
        <v>0</v>
      </c>
      <c r="H95" s="1332">
        <f>H68+H82+H93</f>
        <v>0</v>
      </c>
      <c r="I95" s="1332">
        <f>I68+I82+I93</f>
        <v>0</v>
      </c>
      <c r="J95" s="1320">
        <f>J68+J82+J93</f>
        <v>0</v>
      </c>
      <c r="K95" s="1340"/>
      <c r="L95" s="1335"/>
      <c r="M95" s="302"/>
      <c r="O95" s="16"/>
      <c r="P95" s="16"/>
      <c r="Q95" s="16"/>
    </row>
    <row r="96" spans="1:17" ht="13.5" thickBot="1" x14ac:dyDescent="0.25">
      <c r="A96" s="1030"/>
      <c r="B96" s="1031"/>
      <c r="C96" s="1031"/>
      <c r="D96" s="1031"/>
      <c r="E96" s="1031"/>
      <c r="F96" s="1031"/>
      <c r="G96" s="1331"/>
      <c r="H96" s="1334"/>
      <c r="I96" s="1334"/>
      <c r="J96" s="1322"/>
      <c r="K96" s="1340"/>
      <c r="L96" s="1335"/>
      <c r="M96" s="302"/>
      <c r="O96" s="16"/>
      <c r="P96" s="16"/>
      <c r="Q96" s="16"/>
    </row>
    <row r="97" spans="1:17" x14ac:dyDescent="0.2">
      <c r="A97" s="1041"/>
      <c r="B97" s="1041"/>
      <c r="C97" s="1041"/>
      <c r="D97" s="1041"/>
      <c r="E97" s="1041"/>
      <c r="F97" s="1299"/>
      <c r="G97" s="19"/>
      <c r="H97" s="19"/>
      <c r="I97" s="19"/>
      <c r="J97" s="19"/>
      <c r="K97" s="19"/>
      <c r="L97" s="19"/>
      <c r="M97" s="302"/>
      <c r="O97" s="16"/>
      <c r="P97" s="16"/>
      <c r="Q97" s="16"/>
    </row>
    <row r="98" spans="1:17" x14ac:dyDescent="0.2">
      <c r="A98" s="896" t="s">
        <v>193</v>
      </c>
      <c r="B98" s="896"/>
      <c r="C98" s="896"/>
      <c r="D98" s="896"/>
      <c r="E98" s="896"/>
      <c r="F98" s="1286"/>
      <c r="G98" s="19"/>
      <c r="H98" s="19"/>
      <c r="I98" s="19"/>
      <c r="J98" s="19"/>
      <c r="K98" s="19"/>
      <c r="L98" s="19"/>
      <c r="M98" s="302"/>
      <c r="O98" s="16"/>
      <c r="P98" s="16"/>
      <c r="Q98" s="16"/>
    </row>
    <row r="99" spans="1:17" x14ac:dyDescent="0.2">
      <c r="A99" s="896"/>
      <c r="B99" s="896"/>
      <c r="C99" s="896"/>
      <c r="D99" s="896"/>
      <c r="E99" s="896"/>
      <c r="F99" s="1286"/>
      <c r="G99" s="19"/>
      <c r="H99" s="19"/>
      <c r="I99" s="19"/>
      <c r="J99" s="19"/>
      <c r="K99" s="19"/>
      <c r="L99" s="19"/>
      <c r="M99" s="302"/>
      <c r="O99" s="16"/>
      <c r="P99" s="16"/>
      <c r="Q99" s="16"/>
    </row>
    <row r="100" spans="1:17" x14ac:dyDescent="0.2">
      <c r="A100" s="949" t="str">
        <f>'Budget Plan'!C85</f>
        <v>Repairs &amp; Maintenance</v>
      </c>
      <c r="B100" s="949"/>
      <c r="C100" s="949"/>
      <c r="D100" s="949"/>
      <c r="E100" s="949"/>
      <c r="F100" s="949"/>
      <c r="G100" s="326">
        <v>0</v>
      </c>
      <c r="H100" s="149">
        <f>Virements!L86</f>
        <v>0</v>
      </c>
      <c r="I100" s="153"/>
      <c r="J100" s="153"/>
      <c r="K100" s="19"/>
      <c r="L100" s="19"/>
      <c r="M100" s="471"/>
      <c r="O100" s="16"/>
      <c r="P100" s="16"/>
      <c r="Q100" s="16"/>
    </row>
    <row r="101" spans="1:17" x14ac:dyDescent="0.2">
      <c r="A101" s="949" t="str">
        <f>'Budget Plan'!C86</f>
        <v>Grounds Maintenance &amp; Improvement</v>
      </c>
      <c r="B101" s="949"/>
      <c r="C101" s="949"/>
      <c r="D101" s="949"/>
      <c r="E101" s="949"/>
      <c r="F101" s="949"/>
      <c r="G101" s="326">
        <v>0</v>
      </c>
      <c r="H101" s="149">
        <f>Virements!L87</f>
        <v>0</v>
      </c>
      <c r="I101" s="153"/>
      <c r="J101" s="153"/>
      <c r="K101" s="19"/>
      <c r="L101" s="19"/>
      <c r="M101" s="471"/>
      <c r="O101" s="16"/>
      <c r="P101" s="16"/>
      <c r="Q101" s="16"/>
    </row>
    <row r="102" spans="1:17" x14ac:dyDescent="0.2">
      <c r="A102" s="949" t="str">
        <f>'Budget Plan'!C87</f>
        <v>Cleaning &amp; Caretaking</v>
      </c>
      <c r="B102" s="949"/>
      <c r="C102" s="949"/>
      <c r="D102" s="949"/>
      <c r="E102" s="949"/>
      <c r="F102" s="949"/>
      <c r="G102" s="326">
        <v>0</v>
      </c>
      <c r="H102" s="149">
        <f>Virements!L88</f>
        <v>0</v>
      </c>
      <c r="I102" s="153"/>
      <c r="J102" s="153"/>
      <c r="K102" s="19"/>
      <c r="L102" s="19"/>
      <c r="M102" s="471"/>
      <c r="O102" s="16"/>
      <c r="P102" s="16"/>
      <c r="Q102" s="16"/>
    </row>
    <row r="103" spans="1:17" x14ac:dyDescent="0.2">
      <c r="A103" s="949" t="str">
        <f>'Budget Plan'!C88</f>
        <v>Water &amp; Sewerage</v>
      </c>
      <c r="B103" s="949"/>
      <c r="C103" s="949"/>
      <c r="D103" s="949"/>
      <c r="E103" s="949"/>
      <c r="F103" s="949"/>
      <c r="G103" s="326">
        <v>0</v>
      </c>
      <c r="H103" s="149">
        <f>Virements!L89</f>
        <v>0</v>
      </c>
      <c r="I103" s="152"/>
      <c r="J103" s="152"/>
      <c r="K103" s="19"/>
      <c r="L103" s="19"/>
      <c r="M103" s="471"/>
      <c r="O103" s="16"/>
      <c r="P103" s="16"/>
      <c r="Q103" s="16"/>
    </row>
    <row r="104" spans="1:17" x14ac:dyDescent="0.2">
      <c r="A104" s="949" t="str">
        <f>'Budget Plan'!C89</f>
        <v>Oil</v>
      </c>
      <c r="B104" s="949"/>
      <c r="C104" s="949"/>
      <c r="D104" s="949"/>
      <c r="E104" s="949"/>
      <c r="F104" s="949"/>
      <c r="G104" s="326">
        <v>0</v>
      </c>
      <c r="H104" s="149">
        <f>Virements!L90</f>
        <v>0</v>
      </c>
      <c r="I104" s="152"/>
      <c r="J104" s="152"/>
      <c r="K104" s="19"/>
      <c r="L104" s="19"/>
      <c r="M104" s="471"/>
      <c r="O104" s="16"/>
      <c r="P104" s="16"/>
      <c r="Q104" s="16"/>
    </row>
    <row r="105" spans="1:17" x14ac:dyDescent="0.2">
      <c r="A105" s="949" t="str">
        <f>'Budget Plan'!C90</f>
        <v>Gas &amp; LPG</v>
      </c>
      <c r="B105" s="949"/>
      <c r="C105" s="949"/>
      <c r="D105" s="949"/>
      <c r="E105" s="949"/>
      <c r="F105" s="949"/>
      <c r="G105" s="326">
        <v>0</v>
      </c>
      <c r="H105" s="149">
        <f>Virements!L91</f>
        <v>0</v>
      </c>
      <c r="I105" s="152"/>
      <c r="J105" s="152"/>
      <c r="K105" s="19"/>
      <c r="L105" s="19"/>
      <c r="M105" s="471"/>
      <c r="O105" s="16"/>
      <c r="P105" s="16"/>
      <c r="Q105" s="16"/>
    </row>
    <row r="106" spans="1:17" x14ac:dyDescent="0.2">
      <c r="A106" s="949" t="str">
        <f>'Budget Plan'!C91</f>
        <v>Electricity</v>
      </c>
      <c r="B106" s="949"/>
      <c r="C106" s="949"/>
      <c r="D106" s="949"/>
      <c r="E106" s="949"/>
      <c r="F106" s="949"/>
      <c r="G106" s="326">
        <v>0</v>
      </c>
      <c r="H106" s="149">
        <f>Virements!L92</f>
        <v>0</v>
      </c>
      <c r="I106" s="152"/>
      <c r="J106" s="152"/>
      <c r="K106" s="19"/>
      <c r="L106" s="19"/>
      <c r="M106" s="471"/>
      <c r="O106" s="16"/>
      <c r="P106" s="16"/>
      <c r="Q106" s="16"/>
    </row>
    <row r="107" spans="1:17" x14ac:dyDescent="0.2">
      <c r="A107" s="949" t="str">
        <f>'Budget Plan'!C92</f>
        <v>Rates</v>
      </c>
      <c r="B107" s="949"/>
      <c r="C107" s="949"/>
      <c r="D107" s="949"/>
      <c r="E107" s="949"/>
      <c r="F107" s="949"/>
      <c r="G107" s="326">
        <v>0</v>
      </c>
      <c r="H107" s="149" t="e">
        <f>Virements!L93</f>
        <v>#N/A</v>
      </c>
      <c r="I107" s="152"/>
      <c r="J107" s="152"/>
      <c r="K107" s="19"/>
      <c r="L107" s="19"/>
      <c r="M107" s="471"/>
      <c r="O107" s="16"/>
      <c r="P107" s="16"/>
      <c r="Q107" s="16"/>
    </row>
    <row r="108" spans="1:17" x14ac:dyDescent="0.2">
      <c r="A108" s="949" t="str">
        <f>'Budget Plan'!C93</f>
        <v>Rent</v>
      </c>
      <c r="B108" s="949"/>
      <c r="C108" s="949"/>
      <c r="D108" s="949"/>
      <c r="E108" s="949"/>
      <c r="F108" s="949"/>
      <c r="G108" s="326">
        <v>0</v>
      </c>
      <c r="H108" s="149">
        <f>Virements!L94</f>
        <v>0</v>
      </c>
      <c r="I108" s="152"/>
      <c r="J108" s="152"/>
      <c r="K108" s="19"/>
      <c r="L108" s="19"/>
      <c r="M108" s="471"/>
      <c r="O108" s="16"/>
      <c r="P108" s="16"/>
      <c r="Q108" s="16"/>
    </row>
    <row r="109" spans="1:17" ht="13.5" thickBot="1" x14ac:dyDescent="0.25">
      <c r="A109" s="1305" t="str">
        <f>'Budget Plan'!C94</f>
        <v>Other Premises Costs</v>
      </c>
      <c r="B109" s="1305"/>
      <c r="C109" s="1305"/>
      <c r="D109" s="1305"/>
      <c r="E109" s="1305"/>
      <c r="F109" s="1305"/>
      <c r="G109" s="326">
        <v>0</v>
      </c>
      <c r="H109" s="149">
        <f>Virements!L95</f>
        <v>0</v>
      </c>
      <c r="I109" s="153"/>
      <c r="J109" s="153"/>
      <c r="K109" s="19"/>
      <c r="L109" s="19"/>
      <c r="M109" s="471"/>
      <c r="O109" s="16"/>
      <c r="P109" s="16"/>
      <c r="Q109" s="16"/>
    </row>
    <row r="110" spans="1:17" ht="18" customHeight="1" thickBot="1" x14ac:dyDescent="0.25">
      <c r="A110" s="1308" t="s">
        <v>228</v>
      </c>
      <c r="B110" s="1309"/>
      <c r="C110" s="1309"/>
      <c r="D110" s="1309"/>
      <c r="E110" s="1309"/>
      <c r="F110" s="1309"/>
      <c r="G110" s="135">
        <f>SUM(G100:G109)</f>
        <v>0</v>
      </c>
      <c r="H110" s="135" t="e">
        <f>SUM(H100:H109)</f>
        <v>#N/A</v>
      </c>
      <c r="I110" s="135">
        <f>SUM(I100:I109)</f>
        <v>0</v>
      </c>
      <c r="J110" s="135">
        <f>SUM(J100:J109)</f>
        <v>0</v>
      </c>
      <c r="K110" s="19"/>
      <c r="L110" s="19"/>
      <c r="M110" s="302"/>
      <c r="O110" s="16"/>
      <c r="P110" s="16"/>
      <c r="Q110" s="16"/>
    </row>
    <row r="111" spans="1:17" x14ac:dyDescent="0.2">
      <c r="A111" s="1041"/>
      <c r="B111" s="1041"/>
      <c r="C111" s="1041"/>
      <c r="D111" s="1041"/>
      <c r="E111" s="1041"/>
      <c r="F111" s="1299"/>
      <c r="G111" s="19"/>
      <c r="H111" s="19"/>
      <c r="I111" s="19"/>
      <c r="J111" s="19"/>
      <c r="K111" s="19"/>
      <c r="L111" s="19"/>
      <c r="M111" s="302"/>
      <c r="O111" s="16"/>
      <c r="P111" s="16"/>
      <c r="Q111" s="16"/>
    </row>
    <row r="112" spans="1:17" x14ac:dyDescent="0.2">
      <c r="A112" s="896" t="s">
        <v>229</v>
      </c>
      <c r="B112" s="896"/>
      <c r="C112" s="896"/>
      <c r="D112" s="896"/>
      <c r="E112" s="896"/>
      <c r="F112" s="1286"/>
      <c r="G112" s="19"/>
      <c r="H112" s="19"/>
      <c r="I112" s="19"/>
      <c r="J112" s="19"/>
      <c r="K112" s="19"/>
      <c r="L112" s="19"/>
      <c r="M112" s="302"/>
      <c r="O112" s="16"/>
      <c r="P112" s="16"/>
      <c r="Q112" s="16"/>
    </row>
    <row r="113" spans="1:17" x14ac:dyDescent="0.2">
      <c r="A113" s="896"/>
      <c r="B113" s="896"/>
      <c r="C113" s="896"/>
      <c r="D113" s="896"/>
      <c r="E113" s="896"/>
      <c r="F113" s="1286"/>
      <c r="G113" s="19"/>
      <c r="H113" s="19"/>
      <c r="I113" s="19"/>
      <c r="J113" s="19"/>
      <c r="K113" s="19"/>
      <c r="L113" s="19"/>
      <c r="M113" s="302"/>
      <c r="O113" s="16"/>
      <c r="P113" s="16"/>
      <c r="Q113" s="16"/>
    </row>
    <row r="114" spans="1:17" x14ac:dyDescent="0.2">
      <c r="A114" s="949" t="str">
        <f>'Budget Plan'!C98</f>
        <v>Educational Supplies &amp; Services</v>
      </c>
      <c r="B114" s="949"/>
      <c r="C114" s="949"/>
      <c r="D114" s="949"/>
      <c r="E114" s="949"/>
      <c r="F114" s="949"/>
      <c r="G114" s="153">
        <v>0</v>
      </c>
      <c r="H114" s="149">
        <f>Virements!L100</f>
        <v>0</v>
      </c>
      <c r="I114" s="153"/>
      <c r="J114" s="153"/>
      <c r="K114" s="19"/>
      <c r="L114" s="19"/>
      <c r="M114" s="471"/>
      <c r="O114" s="16"/>
      <c r="P114" s="16"/>
      <c r="Q114" s="16"/>
    </row>
    <row r="115" spans="1:17" x14ac:dyDescent="0.2">
      <c r="A115" s="949" t="str">
        <f>'Budget Plan'!C99</f>
        <v>Educational Visits</v>
      </c>
      <c r="B115" s="949"/>
      <c r="C115" s="949"/>
      <c r="D115" s="949"/>
      <c r="E115" s="949"/>
      <c r="F115" s="949"/>
      <c r="G115" s="153">
        <v>0</v>
      </c>
      <c r="H115" s="149">
        <f>Virements!L101</f>
        <v>0</v>
      </c>
      <c r="I115" s="152"/>
      <c r="J115" s="152"/>
      <c r="K115" s="19"/>
      <c r="L115" s="19"/>
      <c r="M115" s="471"/>
      <c r="O115" s="16"/>
      <c r="P115" s="16"/>
      <c r="Q115" s="16"/>
    </row>
    <row r="116" spans="1:17" x14ac:dyDescent="0.2">
      <c r="A116" s="949" t="str">
        <f>LEFT('Budget Plan'!C100,22)</f>
        <v>ICT Learning Resources</v>
      </c>
      <c r="B116" s="1347"/>
      <c r="C116" s="1347"/>
      <c r="D116" s="1347"/>
      <c r="E116" s="1347"/>
      <c r="F116" s="1347"/>
      <c r="G116" s="153">
        <v>0</v>
      </c>
      <c r="H116" s="149">
        <f>Virements!L102</f>
        <v>0</v>
      </c>
      <c r="I116" s="152"/>
      <c r="J116" s="152"/>
      <c r="K116" s="19"/>
      <c r="L116" s="19"/>
      <c r="M116" s="471"/>
      <c r="O116" s="16"/>
      <c r="P116" s="16"/>
      <c r="Q116" s="16"/>
    </row>
    <row r="117" spans="1:17" ht="13.5" thickBot="1" x14ac:dyDescent="0.25">
      <c r="A117" s="1305" t="str">
        <f>'Budget Plan'!C101</f>
        <v>Exam Fees</v>
      </c>
      <c r="B117" s="1305"/>
      <c r="C117" s="1305"/>
      <c r="D117" s="1305"/>
      <c r="E117" s="1305"/>
      <c r="F117" s="1305"/>
      <c r="G117" s="153">
        <v>0</v>
      </c>
      <c r="H117" s="149">
        <f>Virements!L103</f>
        <v>0</v>
      </c>
      <c r="I117" s="153"/>
      <c r="J117" s="153"/>
      <c r="K117" s="19"/>
      <c r="L117" s="19"/>
      <c r="M117" s="471"/>
      <c r="O117" s="16"/>
      <c r="P117" s="16"/>
      <c r="Q117" s="16"/>
    </row>
    <row r="118" spans="1:17" ht="18" customHeight="1" thickBot="1" x14ac:dyDescent="0.25">
      <c r="A118" s="1308" t="s">
        <v>242</v>
      </c>
      <c r="B118" s="1309"/>
      <c r="C118" s="1309"/>
      <c r="D118" s="1309"/>
      <c r="E118" s="1309"/>
      <c r="F118" s="1309"/>
      <c r="G118" s="135">
        <f>SUM(G114:G117)</f>
        <v>0</v>
      </c>
      <c r="H118" s="135">
        <f>SUM(H114:H117)</f>
        <v>0</v>
      </c>
      <c r="I118" s="135">
        <f>SUM(I114:I117)</f>
        <v>0</v>
      </c>
      <c r="J118" s="117">
        <f>SUM(J114:J117)</f>
        <v>0</v>
      </c>
      <c r="K118" s="19"/>
      <c r="L118" s="19"/>
      <c r="M118" s="302"/>
      <c r="O118" s="16"/>
      <c r="P118" s="16"/>
      <c r="Q118" s="16"/>
    </row>
    <row r="119" spans="1:17" x14ac:dyDescent="0.2">
      <c r="A119" s="1041"/>
      <c r="B119" s="1041"/>
      <c r="C119" s="1041"/>
      <c r="D119" s="1041"/>
      <c r="E119" s="1041"/>
      <c r="F119" s="1299"/>
      <c r="G119" s="19"/>
      <c r="H119" s="19"/>
      <c r="I119" s="19"/>
      <c r="J119" s="19"/>
      <c r="K119" s="19"/>
      <c r="L119" s="19"/>
      <c r="M119" s="302"/>
      <c r="O119" s="16"/>
      <c r="P119" s="16"/>
      <c r="Q119" s="16"/>
    </row>
    <row r="120" spans="1:17" x14ac:dyDescent="0.2">
      <c r="A120" s="896" t="s">
        <v>394</v>
      </c>
      <c r="B120" s="896"/>
      <c r="C120" s="896"/>
      <c r="D120" s="896"/>
      <c r="E120" s="896"/>
      <c r="F120" s="1286"/>
      <c r="G120" s="19"/>
      <c r="H120" s="19"/>
      <c r="I120" s="19"/>
      <c r="J120" s="19"/>
      <c r="K120" s="19"/>
      <c r="L120" s="19"/>
      <c r="M120" s="302"/>
      <c r="O120" s="16"/>
      <c r="P120" s="16"/>
      <c r="Q120" s="16"/>
    </row>
    <row r="121" spans="1:17" x14ac:dyDescent="0.2">
      <c r="A121" s="1006"/>
      <c r="B121" s="1006"/>
      <c r="C121" s="1006"/>
      <c r="D121" s="1006"/>
      <c r="E121" s="1006"/>
      <c r="F121" s="1287"/>
      <c r="G121" s="19"/>
      <c r="H121" s="19"/>
      <c r="I121" s="19"/>
      <c r="J121" s="19"/>
      <c r="K121" s="19"/>
      <c r="L121" s="19"/>
      <c r="M121" s="302"/>
      <c r="O121" s="16"/>
      <c r="P121" s="16"/>
      <c r="Q121" s="16"/>
    </row>
    <row r="122" spans="1:17" x14ac:dyDescent="0.2">
      <c r="A122" s="1025" t="str">
        <f>'Budget Plan'!C105</f>
        <v>Administrative Supplies &amp; Maintenance</v>
      </c>
      <c r="B122" s="1025"/>
      <c r="C122" s="1025"/>
      <c r="D122" s="1025"/>
      <c r="E122" s="1025"/>
      <c r="F122" s="1025"/>
      <c r="G122" s="152">
        <v>0</v>
      </c>
      <c r="H122" s="147">
        <f>Virements!L108</f>
        <v>0</v>
      </c>
      <c r="I122" s="152"/>
      <c r="J122" s="152"/>
      <c r="K122" s="42"/>
      <c r="L122" s="42"/>
      <c r="M122" s="471"/>
      <c r="O122" s="16"/>
      <c r="P122" s="16"/>
      <c r="Q122" s="16"/>
    </row>
    <row r="123" spans="1:17" x14ac:dyDescent="0.2">
      <c r="A123" s="949" t="str">
        <f>'Budget Plan'!C106</f>
        <v>Telephone Rental &amp; Calls</v>
      </c>
      <c r="B123" s="949"/>
      <c r="C123" s="949"/>
      <c r="D123" s="949"/>
      <c r="E123" s="949"/>
      <c r="F123" s="1007"/>
      <c r="G123" s="326">
        <v>0</v>
      </c>
      <c r="H123" s="147">
        <f>Virements!L109</f>
        <v>0</v>
      </c>
      <c r="I123" s="152"/>
      <c r="J123" s="152"/>
      <c r="K123" s="19"/>
      <c r="L123" s="19"/>
      <c r="M123" s="471"/>
      <c r="O123" s="16"/>
      <c r="P123" s="16"/>
      <c r="Q123" s="16"/>
    </row>
    <row r="124" spans="1:17" x14ac:dyDescent="0.2">
      <c r="A124" s="949" t="str">
        <f>'Budget Plan'!C107</f>
        <v>Postage</v>
      </c>
      <c r="B124" s="949"/>
      <c r="C124" s="949"/>
      <c r="D124" s="949"/>
      <c r="E124" s="949"/>
      <c r="F124" s="1007"/>
      <c r="G124" s="326">
        <v>0</v>
      </c>
      <c r="H124" s="147">
        <f>Virements!L110</f>
        <v>0</v>
      </c>
      <c r="I124" s="152"/>
      <c r="J124" s="152"/>
      <c r="K124" s="19"/>
      <c r="L124" s="19"/>
      <c r="M124" s="471"/>
      <c r="O124" s="16"/>
      <c r="P124" s="16"/>
      <c r="Q124" s="16"/>
    </row>
    <row r="125" spans="1:17" x14ac:dyDescent="0.2">
      <c r="A125" s="949" t="str">
        <f>'Budget Plan'!C108</f>
        <v>Bank Charges</v>
      </c>
      <c r="B125" s="949"/>
      <c r="C125" s="949"/>
      <c r="D125" s="949"/>
      <c r="E125" s="949"/>
      <c r="F125" s="1007"/>
      <c r="G125" s="326">
        <v>0</v>
      </c>
      <c r="H125" s="147">
        <f>Virements!L111</f>
        <v>0</v>
      </c>
      <c r="I125" s="152"/>
      <c r="J125" s="152"/>
      <c r="K125" s="19"/>
      <c r="L125" s="19"/>
      <c r="M125" s="471"/>
      <c r="O125" s="16"/>
      <c r="P125" s="16"/>
      <c r="Q125" s="16"/>
    </row>
    <row r="126" spans="1:17" x14ac:dyDescent="0.2">
      <c r="A126" s="1024" t="str">
        <f>'Budget Plan'!C109</f>
        <v>Other Insurance Premiums</v>
      </c>
      <c r="B126" s="1025"/>
      <c r="C126" s="1025"/>
      <c r="D126" s="1025"/>
      <c r="E126" s="1025"/>
      <c r="F126" s="1025"/>
      <c r="G126" s="326">
        <v>0</v>
      </c>
      <c r="H126" s="147">
        <f>Virements!L112</f>
        <v>0</v>
      </c>
      <c r="I126" s="152"/>
      <c r="J126" s="152"/>
      <c r="K126" s="42"/>
      <c r="L126" s="42"/>
      <c r="M126" s="471"/>
      <c r="O126" s="16"/>
      <c r="P126" s="16"/>
      <c r="Q126" s="16"/>
    </row>
    <row r="127" spans="1:17" x14ac:dyDescent="0.2">
      <c r="A127" s="949" t="str">
        <f>'Budget Plan'!C110</f>
        <v>Special Facilities - Supplies &amp; Materials</v>
      </c>
      <c r="B127" s="949"/>
      <c r="C127" s="949"/>
      <c r="D127" s="949"/>
      <c r="E127" s="949"/>
      <c r="F127" s="1007"/>
      <c r="G127" s="326">
        <v>0</v>
      </c>
      <c r="H127" s="147">
        <f>Virements!L113</f>
        <v>0</v>
      </c>
      <c r="I127" s="152"/>
      <c r="J127" s="152"/>
      <c r="K127" s="19"/>
      <c r="L127" s="19"/>
      <c r="M127" s="471"/>
      <c r="O127" s="16"/>
      <c r="P127" s="16"/>
      <c r="Q127" s="16"/>
    </row>
    <row r="128" spans="1:17" x14ac:dyDescent="0.2">
      <c r="A128" s="949" t="str">
        <f>'Budget Plan'!C111</f>
        <v>Payments to Other Schools</v>
      </c>
      <c r="B128" s="949"/>
      <c r="C128" s="949"/>
      <c r="D128" s="949"/>
      <c r="E128" s="949"/>
      <c r="F128" s="1007"/>
      <c r="G128" s="152">
        <v>0</v>
      </c>
      <c r="H128" s="147">
        <f>Virements!L114</f>
        <v>0</v>
      </c>
      <c r="I128" s="152"/>
      <c r="J128" s="152"/>
      <c r="K128" s="19"/>
      <c r="L128" s="19"/>
      <c r="M128" s="471"/>
      <c r="O128" s="16"/>
      <c r="P128" s="16"/>
      <c r="Q128" s="16"/>
    </row>
    <row r="129" spans="1:17" x14ac:dyDescent="0.2">
      <c r="A129" s="949" t="str">
        <f>'Budget Plan'!C112</f>
        <v>Catering Services</v>
      </c>
      <c r="B129" s="949"/>
      <c r="C129" s="949"/>
      <c r="D129" s="949"/>
      <c r="E129" s="949"/>
      <c r="F129" s="1007"/>
      <c r="G129" s="326">
        <v>0</v>
      </c>
      <c r="H129" s="147">
        <f>Virements!L115</f>
        <v>0</v>
      </c>
      <c r="I129" s="152"/>
      <c r="J129" s="152"/>
      <c r="K129" s="19"/>
      <c r="L129" s="19"/>
      <c r="M129" s="471"/>
      <c r="O129" s="16"/>
      <c r="P129" s="16"/>
      <c r="Q129" s="16"/>
    </row>
    <row r="130" spans="1:17" x14ac:dyDescent="0.2">
      <c r="A130" s="949" t="str">
        <f>'Budget Plan'!C113</f>
        <v>Agency Supply Staff</v>
      </c>
      <c r="B130" s="949"/>
      <c r="C130" s="949"/>
      <c r="D130" s="949"/>
      <c r="E130" s="949"/>
      <c r="F130" s="1007"/>
      <c r="G130" s="326">
        <v>0</v>
      </c>
      <c r="H130" s="147">
        <f>Virements!L116</f>
        <v>0</v>
      </c>
      <c r="I130" s="152"/>
      <c r="J130" s="152"/>
      <c r="K130" s="19"/>
      <c r="L130" s="19"/>
      <c r="M130" s="471"/>
      <c r="O130" s="16"/>
      <c r="P130" s="16"/>
      <c r="Q130" s="16"/>
    </row>
    <row r="131" spans="1:17" x14ac:dyDescent="0.2">
      <c r="A131" s="1024" t="str">
        <f>'Budget Plan'!C114</f>
        <v>Curriculum Services</v>
      </c>
      <c r="B131" s="1025"/>
      <c r="C131" s="1025"/>
      <c r="D131" s="1025"/>
      <c r="E131" s="1025"/>
      <c r="F131" s="1025"/>
      <c r="G131" s="326">
        <v>0</v>
      </c>
      <c r="H131" s="147">
        <f>Virements!L117</f>
        <v>0</v>
      </c>
      <c r="I131" s="152"/>
      <c r="J131" s="152"/>
      <c r="K131" s="42"/>
      <c r="L131" s="42"/>
      <c r="M131" s="471"/>
      <c r="O131" s="16"/>
      <c r="P131" s="16"/>
      <c r="Q131" s="16"/>
    </row>
    <row r="132" spans="1:17" x14ac:dyDescent="0.2">
      <c r="A132" s="949" t="str">
        <f>'Budget Plan'!C115</f>
        <v>Agency Curriculum Staff</v>
      </c>
      <c r="B132" s="949"/>
      <c r="C132" s="949"/>
      <c r="D132" s="949"/>
      <c r="E132" s="949"/>
      <c r="F132" s="1007"/>
      <c r="G132" s="326">
        <v>0</v>
      </c>
      <c r="H132" s="147">
        <f>Virements!L118</f>
        <v>0</v>
      </c>
      <c r="I132" s="152"/>
      <c r="J132" s="152"/>
      <c r="K132" s="19"/>
      <c r="L132" s="19"/>
      <c r="M132" s="471"/>
      <c r="O132" s="16"/>
      <c r="P132" s="16"/>
      <c r="Q132" s="16"/>
    </row>
    <row r="133" spans="1:17" x14ac:dyDescent="0.2">
      <c r="A133" s="949" t="str">
        <f>'Budget Plan'!C116</f>
        <v>Agency Non-Curriculum Staff</v>
      </c>
      <c r="B133" s="949"/>
      <c r="C133" s="949"/>
      <c r="D133" s="949"/>
      <c r="E133" s="949"/>
      <c r="F133" s="1007"/>
      <c r="G133" s="326">
        <v>0</v>
      </c>
      <c r="H133" s="147">
        <f>Virements!L119</f>
        <v>0</v>
      </c>
      <c r="I133" s="152"/>
      <c r="J133" s="152"/>
      <c r="K133" s="19"/>
      <c r="L133" s="19"/>
      <c r="M133" s="471"/>
      <c r="O133" s="16"/>
      <c r="P133" s="16"/>
      <c r="Q133" s="16"/>
    </row>
    <row r="134" spans="1:17" x14ac:dyDescent="0.2">
      <c r="A134" s="1024" t="str">
        <f>'Budget Plan'!C117</f>
        <v>Administrative Services</v>
      </c>
      <c r="B134" s="1025"/>
      <c r="C134" s="1025"/>
      <c r="D134" s="1025"/>
      <c r="E134" s="1025"/>
      <c r="F134" s="1025"/>
      <c r="G134" s="326">
        <v>0</v>
      </c>
      <c r="H134" s="147">
        <f>Virements!L120</f>
        <v>0</v>
      </c>
      <c r="I134" s="152"/>
      <c r="J134" s="152"/>
      <c r="K134" s="42"/>
      <c r="L134" s="42"/>
      <c r="M134" s="471"/>
      <c r="O134" s="16"/>
      <c r="P134" s="16"/>
      <c r="Q134" s="16"/>
    </row>
    <row r="135" spans="1:17" x14ac:dyDescent="0.2">
      <c r="A135" s="1007" t="str">
        <f>'Budget Plan'!C118</f>
        <v>Interest Payable</v>
      </c>
      <c r="B135" s="1008"/>
      <c r="C135" s="1008"/>
      <c r="D135" s="1008"/>
      <c r="E135" s="1008"/>
      <c r="F135" s="1065"/>
      <c r="G135" s="326">
        <v>0</v>
      </c>
      <c r="H135" s="147">
        <f>Virements!L121</f>
        <v>0</v>
      </c>
      <c r="I135" s="152"/>
      <c r="J135" s="152"/>
      <c r="K135" s="19"/>
      <c r="L135" s="19"/>
      <c r="M135" s="471"/>
      <c r="O135" s="16"/>
      <c r="P135" s="16"/>
      <c r="Q135" s="16"/>
    </row>
    <row r="136" spans="1:17" ht="13.5" thickBot="1" x14ac:dyDescent="0.25">
      <c r="A136" s="1305" t="str">
        <f>'Budget Plan'!C119</f>
        <v>School Fund Expenditure</v>
      </c>
      <c r="B136" s="1305"/>
      <c r="C136" s="1305"/>
      <c r="D136" s="1305"/>
      <c r="E136" s="1305"/>
      <c r="F136" s="1024"/>
      <c r="G136" s="326">
        <v>0</v>
      </c>
      <c r="H136" s="147">
        <f>Virements!L122</f>
        <v>0</v>
      </c>
      <c r="I136" s="153"/>
      <c r="J136" s="153"/>
      <c r="K136" s="19"/>
      <c r="L136" s="19"/>
      <c r="M136" s="471"/>
      <c r="O136" s="16"/>
      <c r="P136" s="16"/>
      <c r="Q136" s="16"/>
    </row>
    <row r="137" spans="1:17" ht="18" customHeight="1" thickBot="1" x14ac:dyDescent="0.25">
      <c r="A137" s="1022" t="s">
        <v>395</v>
      </c>
      <c r="B137" s="1023"/>
      <c r="C137" s="1023"/>
      <c r="D137" s="1023"/>
      <c r="E137" s="1023"/>
      <c r="F137" s="1023"/>
      <c r="G137" s="135">
        <f>SUM(G122:G136)</f>
        <v>0</v>
      </c>
      <c r="H137" s="135">
        <f>SUM(H122:H136)</f>
        <v>0</v>
      </c>
      <c r="I137" s="135">
        <f>SUM(I122:I136)</f>
        <v>0</v>
      </c>
      <c r="J137" s="117">
        <f>SUM(J122:J136)</f>
        <v>0</v>
      </c>
      <c r="K137" s="19"/>
      <c r="L137" s="19"/>
      <c r="M137" s="302"/>
      <c r="O137" s="16"/>
      <c r="P137" s="16"/>
      <c r="Q137" s="16"/>
    </row>
    <row r="138" spans="1:17" x14ac:dyDescent="0.2">
      <c r="A138" s="1041"/>
      <c r="B138" s="1041"/>
      <c r="C138" s="1041"/>
      <c r="D138" s="1041"/>
      <c r="E138" s="1041"/>
      <c r="F138" s="1299"/>
      <c r="G138" s="19"/>
      <c r="H138" s="19"/>
      <c r="I138" s="19"/>
      <c r="J138" s="19"/>
      <c r="K138" s="19"/>
      <c r="L138" s="19"/>
      <c r="M138" s="302"/>
      <c r="O138" s="16"/>
      <c r="P138" s="16"/>
      <c r="Q138" s="16"/>
    </row>
    <row r="139" spans="1:17" x14ac:dyDescent="0.2">
      <c r="A139" s="896" t="s">
        <v>292</v>
      </c>
      <c r="B139" s="896"/>
      <c r="C139" s="896"/>
      <c r="D139" s="896"/>
      <c r="E139" s="896"/>
      <c r="F139" s="1286"/>
      <c r="G139" s="19"/>
      <c r="H139" s="19"/>
      <c r="I139" s="19"/>
      <c r="J139" s="19"/>
      <c r="K139" s="19"/>
      <c r="L139" s="19"/>
      <c r="M139" s="302"/>
      <c r="O139" s="16"/>
      <c r="P139" s="16"/>
      <c r="Q139" s="16"/>
    </row>
    <row r="140" spans="1:17" x14ac:dyDescent="0.2">
      <c r="A140" s="896"/>
      <c r="B140" s="896"/>
      <c r="C140" s="896"/>
      <c r="D140" s="896"/>
      <c r="E140" s="896"/>
      <c r="F140" s="1286"/>
      <c r="G140" s="19"/>
      <c r="H140" s="19"/>
      <c r="I140" s="19"/>
      <c r="J140" s="19"/>
      <c r="K140" s="19"/>
      <c r="L140" s="19"/>
      <c r="M140" s="302"/>
      <c r="O140" s="16"/>
      <c r="P140" s="16"/>
      <c r="Q140" s="16"/>
    </row>
    <row r="141" spans="1:17" x14ac:dyDescent="0.2">
      <c r="A141" s="949" t="str">
        <f>'Budget Plan'!C123</f>
        <v>Premises Extensions &amp; Improvements</v>
      </c>
      <c r="B141" s="949"/>
      <c r="C141" s="949"/>
      <c r="D141" s="949"/>
      <c r="E141" s="949"/>
      <c r="F141" s="1007"/>
      <c r="G141" s="152">
        <v>0</v>
      </c>
      <c r="H141" s="147">
        <f>Virements!L127</f>
        <v>0</v>
      </c>
      <c r="I141" s="152"/>
      <c r="J141" s="152"/>
      <c r="K141" s="19"/>
      <c r="L141" s="19"/>
      <c r="M141" s="471"/>
      <c r="O141" s="16"/>
      <c r="P141" s="16"/>
      <c r="Q141" s="16"/>
    </row>
    <row r="142" spans="1:17" x14ac:dyDescent="0.2">
      <c r="A142" s="949" t="str">
        <f>'Budget Plan'!C124</f>
        <v>Major Equipment Purchase</v>
      </c>
      <c r="B142" s="949"/>
      <c r="C142" s="949"/>
      <c r="D142" s="949"/>
      <c r="E142" s="949"/>
      <c r="F142" s="1007"/>
      <c r="G142" s="326">
        <v>0</v>
      </c>
      <c r="H142" s="147">
        <f>Virements!L128</f>
        <v>0</v>
      </c>
      <c r="I142" s="152"/>
      <c r="J142" s="152"/>
      <c r="K142" s="19"/>
      <c r="L142" s="19"/>
      <c r="M142" s="471"/>
      <c r="O142" s="16"/>
      <c r="P142" s="16"/>
      <c r="Q142" s="16"/>
    </row>
    <row r="143" spans="1:17" ht="13.5" thickBot="1" x14ac:dyDescent="0.25">
      <c r="A143" s="1305" t="str">
        <f>'Budget Plan'!C125</f>
        <v>ICT Equipment</v>
      </c>
      <c r="B143" s="1305"/>
      <c r="C143" s="1305"/>
      <c r="D143" s="1305"/>
      <c r="E143" s="1305"/>
      <c r="F143" s="1024"/>
      <c r="G143" s="326">
        <v>0</v>
      </c>
      <c r="H143" s="147">
        <f>Virements!L129</f>
        <v>0</v>
      </c>
      <c r="I143" s="153"/>
      <c r="J143" s="153"/>
      <c r="K143" s="19"/>
      <c r="L143" s="19"/>
      <c r="M143" s="471"/>
      <c r="O143" s="16"/>
      <c r="P143" s="16"/>
      <c r="Q143" s="16"/>
    </row>
    <row r="144" spans="1:17" ht="18" customHeight="1" thickBot="1" x14ac:dyDescent="0.25">
      <c r="A144" s="1308" t="s">
        <v>302</v>
      </c>
      <c r="B144" s="1309"/>
      <c r="C144" s="1309"/>
      <c r="D144" s="1309"/>
      <c r="E144" s="1309"/>
      <c r="F144" s="1310"/>
      <c r="G144" s="135">
        <f>SUM(G141:G143)</f>
        <v>0</v>
      </c>
      <c r="H144" s="135">
        <f>SUM(H141:H143)</f>
        <v>0</v>
      </c>
      <c r="I144" s="135">
        <f>SUM(I141:I143)</f>
        <v>0</v>
      </c>
      <c r="J144" s="117">
        <f>SUM(J141:J143)</f>
        <v>0</v>
      </c>
      <c r="K144" s="19"/>
      <c r="L144" s="19"/>
      <c r="M144" s="302"/>
      <c r="O144" s="16"/>
      <c r="P144" s="16"/>
      <c r="Q144" s="16"/>
    </row>
    <row r="145" spans="1:17" ht="13.5" thickBot="1" x14ac:dyDescent="0.25">
      <c r="A145" s="1041"/>
      <c r="B145" s="1041"/>
      <c r="C145" s="1041"/>
      <c r="D145" s="1041"/>
      <c r="E145" s="1041"/>
      <c r="F145" s="1299"/>
      <c r="G145" s="19"/>
      <c r="H145" s="19"/>
      <c r="I145" s="19"/>
      <c r="J145" s="19"/>
      <c r="K145" s="19"/>
      <c r="L145" s="19"/>
      <c r="M145" s="302"/>
      <c r="O145" s="16"/>
      <c r="P145" s="16"/>
      <c r="Q145" s="16"/>
    </row>
    <row r="146" spans="1:17" ht="13.5" thickBot="1" x14ac:dyDescent="0.25">
      <c r="A146" s="1312" t="str">
        <f>'Budget Plan'!C128</f>
        <v>In-Year Contingency</v>
      </c>
      <c r="B146" s="1313"/>
      <c r="C146" s="1313"/>
      <c r="D146" s="1313"/>
      <c r="E146" s="1313"/>
      <c r="F146" s="1314"/>
      <c r="G146" s="19"/>
      <c r="H146" s="476">
        <f>Virements!L132</f>
        <v>0</v>
      </c>
      <c r="I146" s="154"/>
      <c r="J146" s="279"/>
      <c r="K146" s="19"/>
      <c r="L146" s="19"/>
      <c r="M146" s="471"/>
      <c r="O146" s="16"/>
      <c r="P146" s="16"/>
      <c r="Q146" s="16"/>
    </row>
    <row r="147" spans="1:17" x14ac:dyDescent="0.2">
      <c r="A147" s="1041"/>
      <c r="B147" s="1041"/>
      <c r="C147" s="1041"/>
      <c r="D147" s="1041"/>
      <c r="E147" s="1041"/>
      <c r="F147" s="1299"/>
      <c r="G147" s="19"/>
      <c r="H147" s="19"/>
      <c r="I147" s="19"/>
      <c r="J147" s="19"/>
      <c r="K147" s="19"/>
      <c r="L147" s="19"/>
      <c r="M147" s="302"/>
      <c r="O147" s="16"/>
      <c r="P147" s="16"/>
      <c r="Q147" s="16"/>
    </row>
    <row r="148" spans="1:17" ht="13.5" thickBot="1" x14ac:dyDescent="0.25">
      <c r="A148" s="1041"/>
      <c r="B148" s="1041"/>
      <c r="C148" s="1041"/>
      <c r="D148" s="1041"/>
      <c r="E148" s="1041"/>
      <c r="F148" s="1299"/>
      <c r="G148" s="19"/>
      <c r="H148" s="19"/>
      <c r="I148" s="19"/>
      <c r="J148" s="19"/>
      <c r="K148" s="19"/>
      <c r="L148" s="19"/>
      <c r="M148" s="302"/>
      <c r="O148" s="16"/>
      <c r="P148" s="16"/>
      <c r="Q148" s="16"/>
    </row>
    <row r="149" spans="1:17" x14ac:dyDescent="0.2">
      <c r="A149" s="1026" t="s">
        <v>306</v>
      </c>
      <c r="B149" s="1027"/>
      <c r="C149" s="1027"/>
      <c r="D149" s="1027"/>
      <c r="E149" s="1027"/>
      <c r="F149" s="1108"/>
      <c r="G149" s="1348">
        <f>G146+G144+G137+G118+G110+G93+G82+G68</f>
        <v>0</v>
      </c>
      <c r="H149" s="1332" t="e">
        <f>H146+H144+H137+H118+H110+H93+H82+H68</f>
        <v>#N/A</v>
      </c>
      <c r="I149" s="1332">
        <f>I146+I144+I137+I118+I110+I93+I82+I68</f>
        <v>0</v>
      </c>
      <c r="J149" s="1320">
        <f>J146+J144+J137+J118+J110+J93+J82+J68</f>
        <v>0</v>
      </c>
      <c r="K149" s="1340"/>
      <c r="L149" s="1335"/>
      <c r="M149" s="1351"/>
      <c r="O149" s="16"/>
      <c r="P149" s="16"/>
      <c r="Q149" s="16"/>
    </row>
    <row r="150" spans="1:17" x14ac:dyDescent="0.2">
      <c r="A150" s="1028"/>
      <c r="B150" s="1029"/>
      <c r="C150" s="1029"/>
      <c r="D150" s="1029"/>
      <c r="E150" s="1029"/>
      <c r="F150" s="1341"/>
      <c r="G150" s="1349"/>
      <c r="H150" s="1333"/>
      <c r="I150" s="1333"/>
      <c r="J150" s="1321"/>
      <c r="K150" s="1340"/>
      <c r="L150" s="1335"/>
      <c r="M150" s="1351"/>
      <c r="O150" s="16"/>
      <c r="P150" s="16"/>
      <c r="Q150" s="16"/>
    </row>
    <row r="151" spans="1:17" ht="13.5" thickBot="1" x14ac:dyDescent="0.25">
      <c r="A151" s="1030"/>
      <c r="B151" s="1031"/>
      <c r="C151" s="1031"/>
      <c r="D151" s="1031"/>
      <c r="E151" s="1031"/>
      <c r="F151" s="1109"/>
      <c r="G151" s="1350"/>
      <c r="H151" s="1334"/>
      <c r="I151" s="1334"/>
      <c r="J151" s="1322"/>
      <c r="K151" s="1340"/>
      <c r="L151" s="1335"/>
      <c r="M151" s="1351"/>
      <c r="O151" s="16"/>
      <c r="P151" s="16"/>
      <c r="Q151" s="16"/>
    </row>
    <row r="152" spans="1:17" x14ac:dyDescent="0.2">
      <c r="A152" s="1041"/>
      <c r="B152" s="1041"/>
      <c r="C152" s="1041"/>
      <c r="D152" s="1041"/>
      <c r="E152" s="1041"/>
      <c r="F152" s="1299"/>
      <c r="M152" s="302"/>
      <c r="O152" s="16"/>
      <c r="P152" s="16"/>
      <c r="Q152" s="16"/>
    </row>
    <row r="153" spans="1:17" x14ac:dyDescent="0.2">
      <c r="A153" s="18"/>
      <c r="B153" s="18"/>
      <c r="C153" s="18"/>
      <c r="D153" s="18"/>
      <c r="E153" s="18"/>
      <c r="F153" s="107"/>
      <c r="M153" s="302"/>
      <c r="O153" s="16"/>
      <c r="P153" s="16"/>
      <c r="Q153" s="16"/>
    </row>
    <row r="154" spans="1:17" x14ac:dyDescent="0.2">
      <c r="A154" s="896" t="s">
        <v>396</v>
      </c>
      <c r="B154" s="896"/>
      <c r="C154" s="896"/>
      <c r="D154" s="896"/>
      <c r="E154" s="896"/>
      <c r="F154" s="1286"/>
      <c r="M154" s="302"/>
      <c r="O154" s="16"/>
      <c r="P154" s="16"/>
      <c r="Q154" s="16"/>
    </row>
    <row r="155" spans="1:17" x14ac:dyDescent="0.2">
      <c r="A155" s="1006"/>
      <c r="B155" s="1006"/>
      <c r="C155" s="1006"/>
      <c r="D155" s="1006"/>
      <c r="E155" s="1006"/>
      <c r="F155" s="1287"/>
      <c r="M155" s="302"/>
      <c r="O155" s="16"/>
      <c r="P155" s="16"/>
      <c r="Q155" s="16"/>
    </row>
    <row r="156" spans="1:17" x14ac:dyDescent="0.2">
      <c r="A156" s="947" t="str">
        <f>A16</f>
        <v>Funded Pupil Numbers</v>
      </c>
      <c r="B156" s="947"/>
      <c r="C156" s="947"/>
      <c r="D156" s="947"/>
      <c r="E156" s="947"/>
      <c r="F156" s="947"/>
      <c r="H156" s="219" t="e">
        <f t="shared" ref="H156:J157" si="0">H16</f>
        <v>#N/A</v>
      </c>
      <c r="I156" s="219">
        <f t="shared" si="0"/>
        <v>0</v>
      </c>
      <c r="J156" s="219">
        <f t="shared" si="0"/>
        <v>0</v>
      </c>
      <c r="K156" s="268"/>
      <c r="L156" s="268"/>
      <c r="M156" s="471"/>
      <c r="O156" s="16"/>
      <c r="P156" s="16"/>
      <c r="Q156" s="16"/>
    </row>
    <row r="157" spans="1:17" x14ac:dyDescent="0.2">
      <c r="A157" s="947" t="str">
        <f>A17</f>
        <v>Funded High Needs Place Numbers</v>
      </c>
      <c r="B157" s="947"/>
      <c r="C157" s="947"/>
      <c r="D157" s="947"/>
      <c r="E157" s="947"/>
      <c r="F157" s="947"/>
      <c r="H157" s="219">
        <f t="shared" si="0"/>
        <v>0</v>
      </c>
      <c r="I157" s="219">
        <f t="shared" si="0"/>
        <v>0</v>
      </c>
      <c r="J157" s="219">
        <f t="shared" si="0"/>
        <v>0</v>
      </c>
      <c r="K157" s="268"/>
      <c r="L157" s="268"/>
      <c r="M157" s="471"/>
      <c r="O157" s="16"/>
      <c r="P157" s="16"/>
      <c r="Q157" s="16"/>
    </row>
    <row r="158" spans="1:17" x14ac:dyDescent="0.2">
      <c r="A158" s="105"/>
      <c r="B158" s="105"/>
      <c r="C158" s="105"/>
      <c r="D158" s="105"/>
      <c r="E158" s="105"/>
      <c r="F158" s="106"/>
      <c r="H158" s="268"/>
      <c r="I158" s="268"/>
      <c r="J158" s="268"/>
      <c r="K158" s="268"/>
      <c r="L158" s="268"/>
      <c r="M158" s="302"/>
      <c r="O158" s="16"/>
      <c r="P158" s="16"/>
      <c r="Q158" s="16"/>
    </row>
    <row r="159" spans="1:17" x14ac:dyDescent="0.2">
      <c r="A159" s="947" t="s">
        <v>387</v>
      </c>
      <c r="B159" s="947"/>
      <c r="C159" s="947"/>
      <c r="D159" s="947"/>
      <c r="E159" s="947"/>
      <c r="F159" s="947"/>
      <c r="H159" s="219">
        <f t="shared" ref="H159:J160" si="1">H19</f>
        <v>0</v>
      </c>
      <c r="I159" s="219">
        <f t="shared" si="1"/>
        <v>0</v>
      </c>
      <c r="J159" s="219">
        <f t="shared" si="1"/>
        <v>0</v>
      </c>
      <c r="K159" s="268"/>
      <c r="L159" s="268"/>
      <c r="M159" s="471"/>
      <c r="O159" s="16"/>
      <c r="P159" s="16"/>
      <c r="Q159" s="16"/>
    </row>
    <row r="160" spans="1:17" x14ac:dyDescent="0.2">
      <c r="A160" s="947" t="s">
        <v>388</v>
      </c>
      <c r="B160" s="947"/>
      <c r="C160" s="947"/>
      <c r="D160" s="947"/>
      <c r="E160" s="947"/>
      <c r="F160" s="947"/>
      <c r="H160" s="219">
        <f t="shared" si="1"/>
        <v>0</v>
      </c>
      <c r="I160" s="219">
        <f t="shared" si="1"/>
        <v>0</v>
      </c>
      <c r="J160" s="219">
        <f t="shared" si="1"/>
        <v>0</v>
      </c>
      <c r="K160" s="268"/>
      <c r="L160" s="268"/>
      <c r="M160" s="471"/>
      <c r="O160" s="16"/>
      <c r="P160" s="16"/>
      <c r="Q160" s="16"/>
    </row>
    <row r="161" spans="1:17" x14ac:dyDescent="0.2">
      <c r="A161" s="1041"/>
      <c r="B161" s="1041"/>
      <c r="C161" s="1041"/>
      <c r="D161" s="1041"/>
      <c r="E161" s="1041"/>
      <c r="F161" s="1299"/>
      <c r="M161" s="302"/>
      <c r="O161" s="16"/>
      <c r="P161" s="16"/>
      <c r="Q161" s="16"/>
    </row>
    <row r="162" spans="1:17" x14ac:dyDescent="0.2">
      <c r="A162" s="896" t="s">
        <v>315</v>
      </c>
      <c r="B162" s="1315"/>
      <c r="C162" s="1315"/>
      <c r="D162" s="1315"/>
      <c r="E162" s="1315"/>
      <c r="F162" s="1316"/>
      <c r="M162" s="302"/>
      <c r="O162" s="16"/>
      <c r="P162" s="16"/>
      <c r="Q162" s="16"/>
    </row>
    <row r="163" spans="1:17" ht="13.5" thickBot="1" x14ac:dyDescent="0.25">
      <c r="A163" s="1315"/>
      <c r="B163" s="1315"/>
      <c r="C163" s="1315"/>
      <c r="D163" s="1315"/>
      <c r="E163" s="1315"/>
      <c r="F163" s="1316"/>
      <c r="G163" s="19"/>
      <c r="H163" s="19"/>
      <c r="I163" s="19"/>
      <c r="J163" s="19"/>
      <c r="K163" s="19"/>
      <c r="L163" s="19"/>
      <c r="M163" s="302"/>
      <c r="O163" s="16"/>
      <c r="P163" s="16"/>
      <c r="Q163" s="16"/>
    </row>
    <row r="164" spans="1:17" x14ac:dyDescent="0.2">
      <c r="A164" s="1093" t="s">
        <v>124</v>
      </c>
      <c r="B164" s="1094"/>
      <c r="C164" s="1094"/>
      <c r="D164" s="1094"/>
      <c r="E164" s="1094"/>
      <c r="F164" s="1337"/>
      <c r="G164" s="1329" t="e">
        <f>G55</f>
        <v>#N/A</v>
      </c>
      <c r="H164" s="1332" t="e">
        <f>H55</f>
        <v>#N/A</v>
      </c>
      <c r="I164" s="1332">
        <f>I55</f>
        <v>0</v>
      </c>
      <c r="J164" s="1320">
        <f>J55</f>
        <v>0</v>
      </c>
      <c r="K164" s="1340"/>
      <c r="L164" s="1335"/>
      <c r="M164" s="1364"/>
      <c r="O164" s="16"/>
      <c r="P164" s="16"/>
      <c r="Q164" s="16"/>
    </row>
    <row r="165" spans="1:17" x14ac:dyDescent="0.2">
      <c r="A165" s="1336"/>
      <c r="B165" s="960"/>
      <c r="C165" s="960"/>
      <c r="D165" s="960"/>
      <c r="E165" s="960"/>
      <c r="F165" s="961"/>
      <c r="G165" s="1330"/>
      <c r="H165" s="1358"/>
      <c r="I165" s="1358"/>
      <c r="J165" s="1339"/>
      <c r="K165" s="1340"/>
      <c r="L165" s="1335"/>
      <c r="M165" s="1365"/>
      <c r="O165" s="16"/>
      <c r="P165" s="16"/>
      <c r="Q165" s="16"/>
    </row>
    <row r="166" spans="1:17" x14ac:dyDescent="0.2">
      <c r="A166" s="1327" t="s">
        <v>306</v>
      </c>
      <c r="B166" s="957"/>
      <c r="C166" s="957"/>
      <c r="D166" s="957"/>
      <c r="E166" s="957"/>
      <c r="F166" s="958"/>
      <c r="G166" s="1342">
        <f>G149</f>
        <v>0</v>
      </c>
      <c r="H166" s="1342" t="e">
        <f>H149</f>
        <v>#N/A</v>
      </c>
      <c r="I166" s="1342">
        <f>I149</f>
        <v>0</v>
      </c>
      <c r="J166" s="1338">
        <f>J149</f>
        <v>0</v>
      </c>
      <c r="K166" s="1340"/>
      <c r="L166" s="1335"/>
      <c r="M166" s="1365"/>
      <c r="O166" s="16"/>
      <c r="P166" s="16"/>
      <c r="Q166" s="16"/>
    </row>
    <row r="167" spans="1:17" x14ac:dyDescent="0.2">
      <c r="A167" s="1336"/>
      <c r="B167" s="960"/>
      <c r="C167" s="960"/>
      <c r="D167" s="960"/>
      <c r="E167" s="960"/>
      <c r="F167" s="961"/>
      <c r="G167" s="1358"/>
      <c r="H167" s="1358"/>
      <c r="I167" s="1358"/>
      <c r="J167" s="1339"/>
      <c r="K167" s="1340"/>
      <c r="L167" s="1335"/>
      <c r="M167" s="1365"/>
      <c r="O167" s="16"/>
      <c r="P167" s="16"/>
      <c r="Q167" s="16"/>
    </row>
    <row r="168" spans="1:17" x14ac:dyDescent="0.2">
      <c r="A168" s="1327" t="s">
        <v>316</v>
      </c>
      <c r="B168" s="957"/>
      <c r="C168" s="957"/>
      <c r="D168" s="957"/>
      <c r="E168" s="957"/>
      <c r="F168" s="958"/>
      <c r="G168" s="1342" t="e">
        <f>G164-G166</f>
        <v>#N/A</v>
      </c>
      <c r="H168" s="1342" t="e">
        <f>H164-H166</f>
        <v>#N/A</v>
      </c>
      <c r="I168" s="1342">
        <f>I164-I166</f>
        <v>0</v>
      </c>
      <c r="J168" s="1338">
        <f>J164-J166</f>
        <v>0</v>
      </c>
      <c r="K168" s="1340"/>
      <c r="L168" s="1335"/>
      <c r="M168" s="1365"/>
      <c r="O168" s="16"/>
      <c r="P168" s="16"/>
      <c r="Q168" s="16"/>
    </row>
    <row r="169" spans="1:17" ht="13.5" thickBot="1" x14ac:dyDescent="0.25">
      <c r="A169" s="1048"/>
      <c r="B169" s="1049"/>
      <c r="C169" s="1049"/>
      <c r="D169" s="1049"/>
      <c r="E169" s="1049"/>
      <c r="F169" s="1328"/>
      <c r="G169" s="1334"/>
      <c r="H169" s="1334"/>
      <c r="I169" s="1334"/>
      <c r="J169" s="1322"/>
      <c r="K169" s="1340"/>
      <c r="L169" s="1335"/>
      <c r="M169" s="1366"/>
      <c r="O169" s="16"/>
      <c r="P169" s="16"/>
      <c r="Q169" s="16"/>
    </row>
    <row r="170" spans="1:17" x14ac:dyDescent="0.2">
      <c r="A170" s="1041"/>
      <c r="B170" s="1041"/>
      <c r="C170" s="1041"/>
      <c r="D170" s="1041"/>
      <c r="E170" s="1041"/>
      <c r="F170" s="1299"/>
      <c r="G170" s="19"/>
      <c r="H170" s="19"/>
      <c r="I170" s="19"/>
      <c r="J170" s="19"/>
      <c r="K170" s="19"/>
      <c r="L170" s="316"/>
      <c r="M170" s="302"/>
      <c r="O170" s="16"/>
      <c r="P170" s="16"/>
      <c r="Q170" s="16"/>
    </row>
    <row r="171" spans="1:17" x14ac:dyDescent="0.2">
      <c r="A171" s="896" t="s">
        <v>317</v>
      </c>
      <c r="B171" s="896"/>
      <c r="C171" s="896"/>
      <c r="D171" s="896"/>
      <c r="E171" s="896"/>
      <c r="F171" s="1286"/>
      <c r="G171" s="19"/>
      <c r="H171" s="19"/>
      <c r="I171" s="19"/>
      <c r="J171" s="19"/>
      <c r="K171" s="19"/>
      <c r="L171" s="316"/>
      <c r="M171" s="302"/>
      <c r="O171" s="16"/>
      <c r="P171" s="16"/>
      <c r="Q171" s="16"/>
    </row>
    <row r="172" spans="1:17" ht="13.5" thickBot="1" x14ac:dyDescent="0.25">
      <c r="A172" s="896"/>
      <c r="B172" s="896"/>
      <c r="C172" s="896"/>
      <c r="D172" s="896"/>
      <c r="E172" s="896"/>
      <c r="F172" s="1286"/>
      <c r="G172" s="19"/>
      <c r="H172" s="19"/>
      <c r="I172" s="19"/>
      <c r="J172" s="19"/>
      <c r="K172" s="19"/>
      <c r="L172" s="316"/>
      <c r="M172" s="302"/>
      <c r="O172" s="16"/>
      <c r="P172" s="16"/>
      <c r="Q172" s="16"/>
    </row>
    <row r="173" spans="1:17" x14ac:dyDescent="0.2">
      <c r="A173" s="1093" t="s">
        <v>318</v>
      </c>
      <c r="B173" s="1094"/>
      <c r="C173" s="1094"/>
      <c r="D173" s="1094"/>
      <c r="E173" s="1094"/>
      <c r="F173" s="1337"/>
      <c r="G173" s="1343">
        <f>'Budget Plan'!F153</f>
        <v>0</v>
      </c>
      <c r="H173" s="1329" t="e">
        <f>Virements!L138</f>
        <v>#N/A</v>
      </c>
      <c r="I173" s="1329" t="e">
        <f>H177</f>
        <v>#N/A</v>
      </c>
      <c r="J173" s="1345" t="e">
        <f>I177</f>
        <v>#N/A</v>
      </c>
      <c r="K173" s="1335"/>
      <c r="L173" s="1335"/>
      <c r="M173" s="1364"/>
      <c r="O173" s="16"/>
      <c r="P173" s="16"/>
      <c r="Q173" s="16"/>
    </row>
    <row r="174" spans="1:17" x14ac:dyDescent="0.2">
      <c r="A174" s="1336"/>
      <c r="B174" s="960"/>
      <c r="C174" s="960"/>
      <c r="D174" s="960"/>
      <c r="E174" s="960"/>
      <c r="F174" s="961"/>
      <c r="G174" s="1344"/>
      <c r="H174" s="1330"/>
      <c r="I174" s="1330"/>
      <c r="J174" s="1346"/>
      <c r="K174" s="1335"/>
      <c r="L174" s="1335"/>
      <c r="M174" s="1365"/>
      <c r="O174" s="16"/>
      <c r="P174" s="16"/>
      <c r="Q174" s="16"/>
    </row>
    <row r="175" spans="1:17" x14ac:dyDescent="0.2">
      <c r="A175" s="1327" t="s">
        <v>397</v>
      </c>
      <c r="B175" s="957"/>
      <c r="C175" s="957"/>
      <c r="D175" s="957"/>
      <c r="E175" s="957"/>
      <c r="F175" s="958"/>
      <c r="G175" s="1330" t="e">
        <f>G168</f>
        <v>#N/A</v>
      </c>
      <c r="H175" s="1342" t="e">
        <f>H168</f>
        <v>#N/A</v>
      </c>
      <c r="I175" s="1342">
        <f>I168</f>
        <v>0</v>
      </c>
      <c r="J175" s="1338">
        <f>J168</f>
        <v>0</v>
      </c>
      <c r="K175" s="1340"/>
      <c r="L175" s="1335"/>
      <c r="M175" s="1365"/>
      <c r="O175" s="16"/>
      <c r="P175" s="16"/>
      <c r="Q175" s="16"/>
    </row>
    <row r="176" spans="1:17" x14ac:dyDescent="0.2">
      <c r="A176" s="1336"/>
      <c r="B176" s="960"/>
      <c r="C176" s="960"/>
      <c r="D176" s="960"/>
      <c r="E176" s="960"/>
      <c r="F176" s="961"/>
      <c r="G176" s="1330"/>
      <c r="H176" s="1358"/>
      <c r="I176" s="1358"/>
      <c r="J176" s="1339"/>
      <c r="K176" s="1340"/>
      <c r="L176" s="1335"/>
      <c r="M176" s="1365"/>
      <c r="O176" s="16"/>
      <c r="P176" s="16"/>
      <c r="Q176" s="16"/>
    </row>
    <row r="177" spans="1:17" x14ac:dyDescent="0.2">
      <c r="A177" s="1327" t="s">
        <v>320</v>
      </c>
      <c r="B177" s="957"/>
      <c r="C177" s="957"/>
      <c r="D177" s="957"/>
      <c r="E177" s="957"/>
      <c r="F177" s="958"/>
      <c r="G177" s="1330" t="e">
        <f>G173+G175</f>
        <v>#N/A</v>
      </c>
      <c r="H177" s="1342" t="e">
        <f>H173+H175</f>
        <v>#N/A</v>
      </c>
      <c r="I177" s="1342" t="e">
        <f>I173+I175</f>
        <v>#N/A</v>
      </c>
      <c r="J177" s="1338" t="e">
        <f>J173+J175</f>
        <v>#N/A</v>
      </c>
      <c r="K177" s="1340"/>
      <c r="L177" s="1335"/>
      <c r="M177" s="1365"/>
      <c r="O177" s="16"/>
      <c r="P177" s="16"/>
      <c r="Q177" s="16"/>
    </row>
    <row r="178" spans="1:17" ht="13.5" thickBot="1" x14ac:dyDescent="0.25">
      <c r="A178" s="1048"/>
      <c r="B178" s="1049"/>
      <c r="C178" s="1049"/>
      <c r="D178" s="1049"/>
      <c r="E178" s="1049"/>
      <c r="F178" s="1328"/>
      <c r="G178" s="1331"/>
      <c r="H178" s="1334"/>
      <c r="I178" s="1334"/>
      <c r="J178" s="1322"/>
      <c r="K178" s="1340"/>
      <c r="L178" s="1335"/>
      <c r="M178" s="1366"/>
      <c r="O178" s="16"/>
      <c r="P178" s="16"/>
      <c r="Q178" s="16"/>
    </row>
    <row r="179" spans="1:17" x14ac:dyDescent="0.2">
      <c r="A179" s="1041"/>
      <c r="B179" s="1041"/>
      <c r="C179" s="1041"/>
      <c r="D179" s="1041"/>
      <c r="E179" s="1041"/>
      <c r="F179" s="1299"/>
      <c r="G179" s="19"/>
      <c r="H179" s="19"/>
      <c r="I179" s="19"/>
      <c r="J179" s="19"/>
      <c r="K179" s="19"/>
      <c r="L179" s="19"/>
      <c r="M179" s="302"/>
      <c r="O179" s="16"/>
      <c r="P179" s="16"/>
      <c r="Q179" s="16"/>
    </row>
    <row r="180" spans="1:17" ht="13.5" hidden="1" thickBot="1" x14ac:dyDescent="0.25">
      <c r="A180" s="1085" t="s">
        <v>321</v>
      </c>
      <c r="B180" s="1086"/>
      <c r="C180" s="1086"/>
      <c r="D180" s="1086"/>
      <c r="E180" s="1086"/>
      <c r="F180" s="1326"/>
      <c r="G180" s="19"/>
      <c r="H180" s="442"/>
      <c r="I180" s="477"/>
      <c r="J180" s="478"/>
      <c r="K180" s="19"/>
      <c r="L180" s="19"/>
      <c r="M180" s="479"/>
      <c r="O180" s="16"/>
      <c r="P180" s="16"/>
      <c r="Q180" s="16"/>
    </row>
    <row r="181" spans="1:17" x14ac:dyDescent="0.2">
      <c r="A181" s="1041"/>
      <c r="B181" s="1041"/>
      <c r="C181" s="1041"/>
      <c r="D181" s="1041"/>
      <c r="E181" s="1041"/>
      <c r="F181" s="1299"/>
      <c r="G181" s="19"/>
      <c r="H181" s="19"/>
      <c r="I181" s="19"/>
      <c r="J181" s="19"/>
      <c r="K181" s="19"/>
      <c r="L181" s="19"/>
      <c r="M181" s="302"/>
      <c r="O181" s="16"/>
      <c r="P181" s="16"/>
      <c r="Q181" s="16"/>
    </row>
    <row r="182" spans="1:17" hidden="1" x14ac:dyDescent="0.2">
      <c r="A182" s="1014" t="s">
        <v>324</v>
      </c>
      <c r="B182" s="1015"/>
      <c r="C182" s="1015"/>
      <c r="D182" s="1015"/>
      <c r="E182" s="1015"/>
      <c r="F182" s="1016"/>
      <c r="G182" s="1335"/>
      <c r="H182" s="1352" t="s">
        <v>525</v>
      </c>
      <c r="I182" s="1352" t="s">
        <v>525</v>
      </c>
      <c r="J182" s="1355" t="s">
        <v>525</v>
      </c>
      <c r="K182" s="1335"/>
      <c r="L182" s="1335"/>
      <c r="M182" s="1364"/>
      <c r="O182" s="16"/>
      <c r="P182" s="16"/>
      <c r="Q182" s="16"/>
    </row>
    <row r="183" spans="1:17" hidden="1" x14ac:dyDescent="0.2">
      <c r="A183" s="1323"/>
      <c r="B183" s="1324"/>
      <c r="C183" s="1324"/>
      <c r="D183" s="1324"/>
      <c r="E183" s="1324"/>
      <c r="F183" s="1325"/>
      <c r="G183" s="1335"/>
      <c r="H183" s="1353"/>
      <c r="I183" s="1353"/>
      <c r="J183" s="1356"/>
      <c r="K183" s="1335"/>
      <c r="L183" s="1335"/>
      <c r="M183" s="1365"/>
      <c r="O183" s="16"/>
      <c r="P183" s="16"/>
      <c r="Q183" s="16"/>
    </row>
    <row r="184" spans="1:17" ht="13.5" hidden="1" thickBot="1" x14ac:dyDescent="0.25">
      <c r="A184" s="1017"/>
      <c r="B184" s="1018"/>
      <c r="C184" s="1018"/>
      <c r="D184" s="1018"/>
      <c r="E184" s="1018"/>
      <c r="F184" s="1019"/>
      <c r="G184" s="1335"/>
      <c r="H184" s="1354"/>
      <c r="I184" s="1354"/>
      <c r="J184" s="1357"/>
      <c r="K184" s="1335"/>
      <c r="L184" s="1335"/>
      <c r="M184" s="1366"/>
      <c r="O184" s="16"/>
      <c r="P184" s="16"/>
      <c r="Q184" s="16"/>
    </row>
    <row r="185" spans="1:17" x14ac:dyDescent="0.2">
      <c r="G185" s="19"/>
      <c r="H185" s="19"/>
      <c r="I185" s="19"/>
      <c r="J185" s="19"/>
      <c r="K185" s="19"/>
      <c r="L185" s="19"/>
      <c r="M185" s="297"/>
      <c r="O185" s="16"/>
      <c r="P185" s="16"/>
      <c r="Q185" s="16"/>
    </row>
    <row r="186" spans="1:17" x14ac:dyDescent="0.2">
      <c r="H186" s="261"/>
      <c r="M186" s="297"/>
      <c r="O186" s="16"/>
      <c r="P186" s="16"/>
      <c r="Q186" s="16"/>
    </row>
    <row r="187" spans="1:17" x14ac:dyDescent="0.2">
      <c r="H187" s="261"/>
      <c r="M187" s="46"/>
      <c r="O187" s="16"/>
      <c r="P187" s="16"/>
      <c r="Q187" s="16"/>
    </row>
    <row r="188" spans="1:17" x14ac:dyDescent="0.2">
      <c r="M188" s="297"/>
      <c r="O188" s="16"/>
      <c r="P188" s="16"/>
      <c r="Q188" s="16"/>
    </row>
    <row r="189" spans="1:17" x14ac:dyDescent="0.2">
      <c r="A189" s="932" t="s">
        <v>326</v>
      </c>
      <c r="B189" s="933"/>
      <c r="C189" s="933"/>
      <c r="D189" s="933"/>
      <c r="E189" s="933"/>
      <c r="F189" s="933"/>
      <c r="G189" s="272"/>
      <c r="H189" s="272"/>
      <c r="I189" s="272"/>
      <c r="J189" s="272"/>
      <c r="K189" s="272"/>
      <c r="L189" s="272"/>
      <c r="M189" s="472"/>
      <c r="O189" s="16"/>
      <c r="P189" s="16"/>
      <c r="Q189" s="16"/>
    </row>
    <row r="190" spans="1:17" x14ac:dyDescent="0.2">
      <c r="A190" s="935"/>
      <c r="B190" s="936"/>
      <c r="C190" s="936"/>
      <c r="D190" s="936"/>
      <c r="E190" s="936"/>
      <c r="F190" s="936"/>
      <c r="G190" s="141"/>
      <c r="H190" s="141"/>
      <c r="I190" s="141"/>
      <c r="J190" s="141"/>
      <c r="K190" s="141"/>
      <c r="L190" s="141"/>
      <c r="M190" s="274"/>
      <c r="O190" s="16"/>
      <c r="P190" s="16"/>
      <c r="Q190" s="16"/>
    </row>
    <row r="191" spans="1:17" x14ac:dyDescent="0.2">
      <c r="A191" s="938"/>
      <c r="B191" s="939"/>
      <c r="C191" s="939"/>
      <c r="D191" s="939"/>
      <c r="E191" s="939"/>
      <c r="F191" s="939"/>
      <c r="G191" s="275"/>
      <c r="H191" s="275"/>
      <c r="I191" s="275"/>
      <c r="J191" s="275"/>
      <c r="K191" s="275"/>
      <c r="L191" s="275"/>
      <c r="M191" s="473"/>
      <c r="O191" s="16"/>
      <c r="P191" s="16"/>
      <c r="Q191" s="16"/>
    </row>
    <row r="192" spans="1:17" ht="13.5" thickBot="1" x14ac:dyDescent="0.25">
      <c r="A192" s="1041"/>
      <c r="B192" s="1041"/>
      <c r="C192" s="1041"/>
      <c r="D192" s="1041"/>
      <c r="E192" s="1041"/>
      <c r="F192" s="1299"/>
      <c r="M192" s="297"/>
      <c r="O192" s="16"/>
      <c r="P192" s="16"/>
      <c r="Q192" s="16"/>
    </row>
    <row r="193" spans="1:17" x14ac:dyDescent="0.2">
      <c r="A193" s="1051" t="s">
        <v>327</v>
      </c>
      <c r="B193" s="1060"/>
      <c r="C193" s="1060"/>
      <c r="D193" s="1060"/>
      <c r="E193" s="1060"/>
      <c r="F193" s="1061"/>
      <c r="M193" s="297"/>
      <c r="O193" s="16"/>
      <c r="P193" s="16"/>
      <c r="Q193" s="16"/>
    </row>
    <row r="194" spans="1:17" ht="13.5" thickBot="1" x14ac:dyDescent="0.25">
      <c r="A194" s="1062"/>
      <c r="B194" s="1063"/>
      <c r="C194" s="1063"/>
      <c r="D194" s="1063"/>
      <c r="E194" s="1063"/>
      <c r="F194" s="1064"/>
      <c r="M194" s="297"/>
      <c r="O194" s="16"/>
      <c r="P194" s="16"/>
      <c r="Q194" s="16"/>
    </row>
    <row r="195" spans="1:17" x14ac:dyDescent="0.2">
      <c r="M195" s="302"/>
      <c r="O195" s="16"/>
      <c r="P195" s="16"/>
      <c r="Q195" s="16"/>
    </row>
    <row r="196" spans="1:17" x14ac:dyDescent="0.2">
      <c r="A196" s="949" t="str">
        <f>'Budget Plan'!C166</f>
        <v>TOTAL CAPITAL BALANCE B/F (Estimate)</v>
      </c>
      <c r="B196" s="949"/>
      <c r="C196" s="949"/>
      <c r="D196" s="949"/>
      <c r="E196" s="949"/>
      <c r="F196" s="1007"/>
      <c r="G196" s="147">
        <f>'Budget Plan'!F166</f>
        <v>0</v>
      </c>
      <c r="H196" s="147">
        <f>Virements!L162</f>
        <v>0</v>
      </c>
      <c r="I196" s="147">
        <f>H211</f>
        <v>0</v>
      </c>
      <c r="J196" s="147">
        <f>I211</f>
        <v>0</v>
      </c>
      <c r="K196" s="19"/>
      <c r="L196" s="37"/>
      <c r="M196" s="675" t="s">
        <v>1465</v>
      </c>
      <c r="O196" s="16"/>
      <c r="P196" s="16"/>
      <c r="Q196" s="16"/>
    </row>
    <row r="197" spans="1:17" x14ac:dyDescent="0.2">
      <c r="A197" s="949" t="str">
        <f>'Budget Plan'!C167</f>
        <v>Capital Grants</v>
      </c>
      <c r="B197" s="949"/>
      <c r="C197" s="949"/>
      <c r="D197" s="949"/>
      <c r="E197" s="949"/>
      <c r="F197" s="1007"/>
      <c r="G197" s="152">
        <v>0</v>
      </c>
      <c r="H197" s="147">
        <f>Virements!L163</f>
        <v>0</v>
      </c>
      <c r="I197" s="152"/>
      <c r="J197" s="152"/>
      <c r="K197" s="19"/>
      <c r="L197" s="19"/>
      <c r="M197" s="471"/>
      <c r="O197" s="16"/>
      <c r="P197" s="16"/>
      <c r="Q197" s="16"/>
    </row>
    <row r="198" spans="1:17" ht="13.5" thickBot="1" x14ac:dyDescent="0.25">
      <c r="A198" s="1317" t="str">
        <f>'Budget Plan'!C168</f>
        <v>Voluntary And Private Capital</v>
      </c>
      <c r="B198" s="1317"/>
      <c r="C198" s="1317"/>
      <c r="D198" s="1317"/>
      <c r="E198" s="1317"/>
      <c r="F198" s="1318"/>
      <c r="G198" s="153">
        <v>0</v>
      </c>
      <c r="H198" s="149">
        <f>Virements!L164</f>
        <v>0</v>
      </c>
      <c r="I198" s="153"/>
      <c r="J198" s="153"/>
      <c r="K198" s="19"/>
      <c r="L198" s="19"/>
      <c r="M198" s="471"/>
      <c r="O198" s="16"/>
      <c r="P198" s="16"/>
      <c r="Q198" s="16"/>
    </row>
    <row r="199" spans="1:17" ht="18" customHeight="1" thickBot="1" x14ac:dyDescent="0.25">
      <c r="A199" s="1069" t="str">
        <f>'Budget Plan'!C169</f>
        <v>TOTAL CAPITAL RESOURCES</v>
      </c>
      <c r="B199" s="1311"/>
      <c r="C199" s="1311"/>
      <c r="D199" s="1311"/>
      <c r="E199" s="1311"/>
      <c r="F199" s="1311"/>
      <c r="G199" s="135">
        <f>SUM(G196:G198)</f>
        <v>0</v>
      </c>
      <c r="H199" s="135">
        <f>SUM(H196:H198)</f>
        <v>0</v>
      </c>
      <c r="I199" s="135">
        <f>SUM(I196:I198)</f>
        <v>0</v>
      </c>
      <c r="J199" s="117">
        <f>SUM(J196:J198)</f>
        <v>0</v>
      </c>
      <c r="K199" s="19"/>
      <c r="L199" s="19"/>
      <c r="M199" s="302"/>
      <c r="O199" s="16"/>
      <c r="P199" s="16"/>
      <c r="Q199" s="16"/>
    </row>
    <row r="200" spans="1:17" x14ac:dyDescent="0.2">
      <c r="A200" s="1041"/>
      <c r="B200" s="1041"/>
      <c r="C200" s="1041"/>
      <c r="D200" s="1041"/>
      <c r="E200" s="1041"/>
      <c r="F200" s="1299"/>
      <c r="G200" s="19"/>
      <c r="H200" s="19"/>
      <c r="I200" s="19"/>
      <c r="J200" s="19"/>
      <c r="K200" s="19"/>
      <c r="L200" s="19"/>
      <c r="M200" s="302"/>
      <c r="O200" s="16"/>
      <c r="P200" s="16"/>
      <c r="Q200" s="16"/>
    </row>
    <row r="201" spans="1:17" ht="13.5" thickBot="1" x14ac:dyDescent="0.25">
      <c r="A201" s="1041"/>
      <c r="B201" s="1041"/>
      <c r="C201" s="1041"/>
      <c r="D201" s="1041"/>
      <c r="E201" s="1041"/>
      <c r="F201" s="1299"/>
      <c r="G201" s="19"/>
      <c r="H201" s="19"/>
      <c r="I201" s="19"/>
      <c r="J201" s="19"/>
      <c r="K201" s="19"/>
      <c r="L201" s="19"/>
      <c r="M201" s="302"/>
      <c r="O201" s="16"/>
      <c r="P201" s="16"/>
      <c r="Q201" s="16"/>
    </row>
    <row r="202" spans="1:17" x14ac:dyDescent="0.2">
      <c r="A202" s="1051" t="s">
        <v>336</v>
      </c>
      <c r="B202" s="1060"/>
      <c r="C202" s="1060"/>
      <c r="D202" s="1060"/>
      <c r="E202" s="1060"/>
      <c r="F202" s="1061"/>
      <c r="G202" s="19"/>
      <c r="H202" s="19"/>
      <c r="I202" s="19"/>
      <c r="J202" s="19"/>
      <c r="K202" s="19"/>
      <c r="L202" s="19"/>
      <c r="M202" s="302"/>
      <c r="O202" s="16"/>
      <c r="P202" s="16"/>
      <c r="Q202" s="16"/>
    </row>
    <row r="203" spans="1:17" ht="13.5" thickBot="1" x14ac:dyDescent="0.25">
      <c r="A203" s="1062"/>
      <c r="B203" s="1063"/>
      <c r="C203" s="1063"/>
      <c r="D203" s="1063"/>
      <c r="E203" s="1063"/>
      <c r="F203" s="1064"/>
      <c r="G203" s="19"/>
      <c r="H203" s="19"/>
      <c r="I203" s="19"/>
      <c r="J203" s="19"/>
      <c r="K203" s="19"/>
      <c r="L203" s="19"/>
      <c r="M203" s="302"/>
      <c r="O203" s="16"/>
      <c r="P203" s="16"/>
      <c r="Q203" s="16"/>
    </row>
    <row r="204" spans="1:17" x14ac:dyDescent="0.2">
      <c r="A204" s="1041"/>
      <c r="B204" s="1041"/>
      <c r="C204" s="1041"/>
      <c r="D204" s="1041"/>
      <c r="E204" s="1041"/>
      <c r="F204" s="1299"/>
      <c r="G204" s="19"/>
      <c r="H204" s="19"/>
      <c r="I204" s="19"/>
      <c r="J204" s="19"/>
      <c r="K204" s="19"/>
      <c r="L204" s="19"/>
      <c r="M204" s="302"/>
      <c r="O204" s="16"/>
      <c r="P204" s="16"/>
      <c r="Q204" s="16"/>
    </row>
    <row r="205" spans="1:17" x14ac:dyDescent="0.2">
      <c r="A205" s="949" t="str">
        <f>'Budget Plan'!C172</f>
        <v>Capital - Premises</v>
      </c>
      <c r="B205" s="949"/>
      <c r="C205" s="949"/>
      <c r="D205" s="949"/>
      <c r="E205" s="949"/>
      <c r="F205" s="1007"/>
      <c r="G205" s="152">
        <v>0</v>
      </c>
      <c r="H205" s="147">
        <f>Virements!L171</f>
        <v>0</v>
      </c>
      <c r="I205" s="152"/>
      <c r="J205" s="152"/>
      <c r="K205" s="37"/>
      <c r="L205" s="37"/>
      <c r="M205" s="471"/>
      <c r="O205" s="16"/>
      <c r="P205" s="16"/>
      <c r="Q205" s="16"/>
    </row>
    <row r="206" spans="1:17" x14ac:dyDescent="0.2">
      <c r="A206" s="949" t="str">
        <f>'Budget Plan'!C173</f>
        <v>Capital - Equipment</v>
      </c>
      <c r="B206" s="949"/>
      <c r="C206" s="949"/>
      <c r="D206" s="949"/>
      <c r="E206" s="949"/>
      <c r="F206" s="1007"/>
      <c r="G206" s="152">
        <v>0</v>
      </c>
      <c r="H206" s="147">
        <f>Virements!L172</f>
        <v>0</v>
      </c>
      <c r="I206" s="152"/>
      <c r="J206" s="152"/>
      <c r="K206" s="19"/>
      <c r="L206" s="19"/>
      <c r="M206" s="471"/>
      <c r="O206" s="16"/>
      <c r="P206" s="16"/>
      <c r="Q206" s="16"/>
    </row>
    <row r="207" spans="1:17" ht="13.5" thickBot="1" x14ac:dyDescent="0.25">
      <c r="A207" s="1025" t="str">
        <f>'Budget Plan'!C174</f>
        <v>Capital - ICT</v>
      </c>
      <c r="B207" s="1025"/>
      <c r="C207" s="1025"/>
      <c r="D207" s="1025"/>
      <c r="E207" s="1025"/>
      <c r="F207" s="1025"/>
      <c r="G207" s="153">
        <v>0</v>
      </c>
      <c r="H207" s="149">
        <f>Virements!L173</f>
        <v>0</v>
      </c>
      <c r="I207" s="153"/>
      <c r="J207" s="153"/>
      <c r="K207" s="19"/>
      <c r="L207" s="19"/>
      <c r="M207" s="471"/>
      <c r="O207" s="16"/>
      <c r="P207" s="16"/>
      <c r="Q207" s="16"/>
    </row>
    <row r="208" spans="1:17" ht="18" customHeight="1" thickBot="1" x14ac:dyDescent="0.25">
      <c r="A208" s="1069" t="str">
        <f>'Budget Plan'!C175</f>
        <v>TOTAL CAPITAL EXPENDITURE</v>
      </c>
      <c r="B208" s="1311"/>
      <c r="C208" s="1311"/>
      <c r="D208" s="1311"/>
      <c r="E208" s="1311"/>
      <c r="F208" s="1311"/>
      <c r="G208" s="135">
        <f>SUM(G205:G207)</f>
        <v>0</v>
      </c>
      <c r="H208" s="135">
        <f>SUM(H205:H207)</f>
        <v>0</v>
      </c>
      <c r="I208" s="135">
        <f>SUM(I205:I207)</f>
        <v>0</v>
      </c>
      <c r="J208" s="117">
        <f>SUM(J205:J207)</f>
        <v>0</v>
      </c>
      <c r="K208" s="19"/>
      <c r="L208" s="19"/>
      <c r="M208" s="302"/>
      <c r="O208" s="16"/>
      <c r="P208" s="16"/>
      <c r="Q208" s="16"/>
    </row>
    <row r="209" spans="1:17" x14ac:dyDescent="0.2">
      <c r="A209" s="1041"/>
      <c r="B209" s="1041"/>
      <c r="C209" s="1041"/>
      <c r="D209" s="1041"/>
      <c r="E209" s="1041"/>
      <c r="F209" s="1299"/>
      <c r="G209" s="19"/>
      <c r="H209" s="19"/>
      <c r="I209" s="19"/>
      <c r="J209" s="19"/>
      <c r="K209" s="19"/>
      <c r="L209" s="19"/>
      <c r="M209" s="302"/>
      <c r="O209" s="16"/>
      <c r="P209" s="16"/>
      <c r="Q209" s="16"/>
    </row>
    <row r="210" spans="1:17" ht="13.5" thickBot="1" x14ac:dyDescent="0.25">
      <c r="A210" s="1041"/>
      <c r="B210" s="1041"/>
      <c r="C210" s="1041"/>
      <c r="D210" s="1041"/>
      <c r="E210" s="1041"/>
      <c r="F210" s="1299"/>
      <c r="G210" s="19"/>
      <c r="H210" s="19"/>
      <c r="I210" s="19"/>
      <c r="J210" s="19"/>
      <c r="K210" s="19"/>
      <c r="L210" s="19"/>
      <c r="M210" s="302"/>
      <c r="O210" s="16"/>
      <c r="P210" s="16"/>
      <c r="Q210" s="16"/>
    </row>
    <row r="211" spans="1:17" ht="18" customHeight="1" thickBot="1" x14ac:dyDescent="0.25">
      <c r="A211" s="1069" t="str">
        <f>'Budget Plan'!C177</f>
        <v>PROJECTED BALANCES</v>
      </c>
      <c r="B211" s="1311"/>
      <c r="C211" s="1311"/>
      <c r="D211" s="1311"/>
      <c r="E211" s="1311"/>
      <c r="F211" s="1311"/>
      <c r="G211" s="135">
        <f>G199-G208</f>
        <v>0</v>
      </c>
      <c r="H211" s="135">
        <f>H199-H208</f>
        <v>0</v>
      </c>
      <c r="I211" s="135">
        <f>I199-I208</f>
        <v>0</v>
      </c>
      <c r="J211" s="117">
        <f>J199-J208</f>
        <v>0</v>
      </c>
      <c r="K211" s="19"/>
      <c r="L211" s="19"/>
      <c r="M211" s="302"/>
      <c r="O211" s="16"/>
      <c r="P211" s="16"/>
      <c r="Q211" s="16"/>
    </row>
    <row r="212" spans="1:17" x14ac:dyDescent="0.2">
      <c r="A212" s="1041"/>
      <c r="B212" s="1041"/>
      <c r="C212" s="1041"/>
      <c r="D212" s="1041"/>
      <c r="E212" s="1041"/>
      <c r="F212" s="1299"/>
      <c r="G212" s="19"/>
      <c r="H212" s="19"/>
      <c r="I212" s="19"/>
      <c r="J212" s="19"/>
      <c r="K212" s="19"/>
      <c r="L212" s="19"/>
      <c r="M212" s="302"/>
      <c r="O212" s="16"/>
      <c r="P212" s="16"/>
      <c r="Q212" s="16"/>
    </row>
    <row r="213" spans="1:17" x14ac:dyDescent="0.2">
      <c r="A213" s="1041"/>
      <c r="B213" s="1041"/>
      <c r="C213" s="1041"/>
      <c r="D213" s="1041"/>
      <c r="E213" s="1041"/>
      <c r="F213" s="1299"/>
      <c r="G213" s="19"/>
      <c r="H213" s="19"/>
      <c r="I213" s="19"/>
      <c r="J213" s="19"/>
      <c r="K213" s="19"/>
      <c r="L213" s="19"/>
      <c r="M213" s="302"/>
      <c r="O213" s="16"/>
      <c r="P213" s="16"/>
      <c r="Q213" s="16"/>
    </row>
    <row r="214" spans="1:17" x14ac:dyDescent="0.2">
      <c r="A214" s="1306" t="str">
        <f>'Budget Plan'!C180</f>
        <v>SUMMARY OF CAPITAL BALANCES ESTIMATES</v>
      </c>
      <c r="B214" s="1306"/>
      <c r="C214" s="1306"/>
      <c r="D214" s="1306"/>
      <c r="E214" s="1306"/>
      <c r="F214" s="1307"/>
      <c r="G214" s="19"/>
      <c r="H214" s="19"/>
      <c r="I214" s="19"/>
      <c r="J214" s="19"/>
      <c r="K214" s="19"/>
      <c r="L214" s="19"/>
      <c r="M214" s="302"/>
      <c r="O214" s="16"/>
      <c r="P214" s="16"/>
      <c r="Q214" s="16"/>
    </row>
    <row r="215" spans="1:17" ht="13.5" thickBot="1" x14ac:dyDescent="0.25">
      <c r="A215" s="1306"/>
      <c r="B215" s="1306"/>
      <c r="C215" s="1306"/>
      <c r="D215" s="1306"/>
      <c r="E215" s="1306"/>
      <c r="F215" s="1307"/>
      <c r="G215" s="19"/>
      <c r="H215" s="19"/>
      <c r="I215" s="19"/>
      <c r="J215" s="19"/>
      <c r="K215" s="19"/>
      <c r="L215" s="19"/>
      <c r="M215" s="302"/>
      <c r="O215" s="16"/>
      <c r="P215" s="16"/>
      <c r="Q215" s="16"/>
    </row>
    <row r="216" spans="1:17" x14ac:dyDescent="0.2">
      <c r="A216" s="1057" t="str">
        <f>'Budget Plan'!C181</f>
        <v>TOTAL CAPITAL RESOURCES</v>
      </c>
      <c r="B216" s="1058"/>
      <c r="C216" s="1058"/>
      <c r="D216" s="1058"/>
      <c r="E216" s="1058"/>
      <c r="F216" s="1304"/>
      <c r="G216" s="271">
        <f>G199</f>
        <v>0</v>
      </c>
      <c r="H216" s="467">
        <f>H199</f>
        <v>0</v>
      </c>
      <c r="I216" s="271">
        <f>I199</f>
        <v>0</v>
      </c>
      <c r="J216" s="115">
        <f>J199</f>
        <v>0</v>
      </c>
      <c r="K216" s="19"/>
      <c r="L216" s="19"/>
      <c r="M216" s="292"/>
      <c r="O216" s="16"/>
      <c r="P216" s="16"/>
      <c r="Q216" s="16"/>
    </row>
    <row r="217" spans="1:17" x14ac:dyDescent="0.2">
      <c r="A217" s="1298" t="str">
        <f>'Budget Plan'!C182</f>
        <v>TOTAL CAPITAL EXPENDITURE</v>
      </c>
      <c r="B217" s="967"/>
      <c r="C217" s="967"/>
      <c r="D217" s="967"/>
      <c r="E217" s="967"/>
      <c r="F217" s="951"/>
      <c r="G217" s="112">
        <f>G208</f>
        <v>0</v>
      </c>
      <c r="H217" s="468">
        <f>H208</f>
        <v>0</v>
      </c>
      <c r="I217" s="112">
        <f>I208</f>
        <v>0</v>
      </c>
      <c r="J217" s="116">
        <f>J208</f>
        <v>0</v>
      </c>
      <c r="K217" s="19"/>
      <c r="L217" s="19"/>
      <c r="M217" s="293"/>
      <c r="O217" s="16"/>
      <c r="P217" s="16"/>
      <c r="Q217" s="16"/>
    </row>
    <row r="218" spans="1:17" ht="13.5" thickBot="1" x14ac:dyDescent="0.25">
      <c r="A218" s="1042" t="str">
        <f>'Budget Plan'!C183</f>
        <v>PROJECTED BALANCES</v>
      </c>
      <c r="B218" s="1043"/>
      <c r="C218" s="1043"/>
      <c r="D218" s="1043"/>
      <c r="E218" s="1043"/>
      <c r="F218" s="941"/>
      <c r="G218" s="112">
        <f>G211</f>
        <v>0</v>
      </c>
      <c r="H218" s="468">
        <f>H211</f>
        <v>0</v>
      </c>
      <c r="I218" s="112">
        <f>I211</f>
        <v>0</v>
      </c>
      <c r="J218" s="116">
        <f>J211</f>
        <v>0</v>
      </c>
      <c r="K218" s="19"/>
      <c r="L218" s="19"/>
      <c r="M218" s="293"/>
      <c r="O218" s="16"/>
      <c r="P218" s="16"/>
      <c r="Q218" s="16"/>
    </row>
    <row r="219" spans="1:17" ht="13.5" thickBot="1" x14ac:dyDescent="0.25">
      <c r="A219" s="1301" t="str">
        <f>'Budget Plan'!C184</f>
        <v>IN ADDITION - REVENUE CONTRIBUTION TO CAPITAL</v>
      </c>
      <c r="B219" s="1302"/>
      <c r="C219" s="1302"/>
      <c r="D219" s="1302"/>
      <c r="E219" s="1302"/>
      <c r="F219" s="1303"/>
      <c r="G219" s="113">
        <f>G144</f>
        <v>0</v>
      </c>
      <c r="H219" s="469">
        <f>H144</f>
        <v>0</v>
      </c>
      <c r="I219" s="113">
        <f>I144</f>
        <v>0</v>
      </c>
      <c r="J219" s="118">
        <f>J144</f>
        <v>0</v>
      </c>
      <c r="K219" s="19"/>
      <c r="L219" s="19"/>
      <c r="M219" s="365"/>
      <c r="O219" s="16"/>
      <c r="P219" s="16"/>
      <c r="Q219" s="16"/>
    </row>
    <row r="220" spans="1:17" x14ac:dyDescent="0.2">
      <c r="A220" s="1288"/>
      <c r="B220" s="1288"/>
      <c r="C220" s="1288"/>
      <c r="D220" s="1288"/>
      <c r="E220" s="1288"/>
      <c r="F220" s="1175"/>
      <c r="G220" s="19"/>
      <c r="H220" s="19"/>
      <c r="I220" s="19"/>
      <c r="J220" s="19"/>
      <c r="K220" s="19"/>
      <c r="L220" s="19"/>
      <c r="M220" s="302"/>
      <c r="O220" s="16"/>
      <c r="P220" s="16"/>
      <c r="Q220" s="16"/>
    </row>
    <row r="221" spans="1:17" ht="18" hidden="1" customHeight="1" x14ac:dyDescent="0.2">
      <c r="A221" s="1057" t="str">
        <f>'Budget Plan'!C186</f>
        <v>BALANCE OF MUTUAL LOANS B/F</v>
      </c>
      <c r="B221" s="1058"/>
      <c r="C221" s="1058"/>
      <c r="D221" s="1058"/>
      <c r="E221" s="1058"/>
      <c r="F221" s="1304"/>
      <c r="G221" s="281"/>
      <c r="H221" s="281"/>
      <c r="I221" s="271"/>
      <c r="J221" s="115"/>
      <c r="K221" s="19"/>
      <c r="L221" s="19"/>
      <c r="M221" s="1359"/>
      <c r="O221" s="16"/>
      <c r="P221" s="16"/>
      <c r="Q221" s="16"/>
    </row>
    <row r="222" spans="1:17" ht="18" hidden="1" customHeight="1" x14ac:dyDescent="0.2">
      <c r="A222" s="1298" t="str">
        <f>'Budget Plan'!C187</f>
        <v>MUTUAL LOANS TO BE APPLIED FOR</v>
      </c>
      <c r="B222" s="967"/>
      <c r="C222" s="967"/>
      <c r="D222" s="967"/>
      <c r="E222" s="967"/>
      <c r="F222" s="951"/>
      <c r="G222" s="152"/>
      <c r="H222" s="152"/>
      <c r="I222" s="152"/>
      <c r="J222" s="284"/>
      <c r="K222" s="19"/>
      <c r="L222" s="19"/>
      <c r="M222" s="1360"/>
      <c r="O222" s="16"/>
      <c r="P222" s="16"/>
      <c r="Q222" s="16"/>
    </row>
    <row r="223" spans="1:17" ht="18" hidden="1" customHeight="1" x14ac:dyDescent="0.2">
      <c r="A223" s="1298" t="str">
        <f>'Budget Plan'!C188</f>
        <v>REPAYMENT OF CAPITAL ELEMENT OF MUTUAL LOAN</v>
      </c>
      <c r="B223" s="967"/>
      <c r="C223" s="967"/>
      <c r="D223" s="967"/>
      <c r="E223" s="967"/>
      <c r="F223" s="951"/>
      <c r="G223" s="152"/>
      <c r="H223" s="152"/>
      <c r="I223" s="152"/>
      <c r="J223" s="284"/>
      <c r="K223" s="19"/>
      <c r="L223" s="19"/>
      <c r="M223" s="1360"/>
      <c r="O223" s="16"/>
      <c r="P223" s="16"/>
      <c r="Q223" s="16"/>
    </row>
    <row r="224" spans="1:17" ht="18" hidden="1" customHeight="1" thickBot="1" x14ac:dyDescent="0.25">
      <c r="A224" s="1045" t="str">
        <f>'Budget Plan'!C189</f>
        <v>PROJECTED BALANCE OF MUTUAL LOAN</v>
      </c>
      <c r="B224" s="1046"/>
      <c r="C224" s="1046"/>
      <c r="D224" s="1046"/>
      <c r="E224" s="1046"/>
      <c r="F224" s="1300"/>
      <c r="G224" s="113"/>
      <c r="H224" s="113"/>
      <c r="I224" s="113"/>
      <c r="J224" s="118"/>
      <c r="K224" s="19"/>
      <c r="L224" s="19"/>
      <c r="M224" s="1361"/>
      <c r="O224" s="16"/>
      <c r="P224" s="16"/>
      <c r="Q224" s="16"/>
    </row>
    <row r="225" spans="1:17" x14ac:dyDescent="0.2">
      <c r="G225" s="19"/>
      <c r="H225" s="19"/>
      <c r="I225" s="19"/>
      <c r="J225" s="19"/>
      <c r="K225" s="19"/>
      <c r="L225" s="19"/>
      <c r="M225" s="302"/>
      <c r="O225" s="16"/>
      <c r="P225" s="16"/>
      <c r="Q225" s="16"/>
    </row>
    <row r="226" spans="1:17" x14ac:dyDescent="0.2">
      <c r="M226" s="302"/>
      <c r="O226" s="16"/>
      <c r="P226" s="16"/>
      <c r="Q226" s="16"/>
    </row>
    <row r="227" spans="1:17" x14ac:dyDescent="0.2">
      <c r="M227" s="297"/>
      <c r="O227" s="16"/>
      <c r="P227" s="16"/>
      <c r="Q227" s="16"/>
    </row>
    <row r="228" spans="1:17" x14ac:dyDescent="0.2">
      <c r="M228" s="297"/>
      <c r="O228" s="16"/>
      <c r="P228" s="16"/>
      <c r="Q228" s="16"/>
    </row>
    <row r="229" spans="1:17" x14ac:dyDescent="0.2">
      <c r="M229" s="297"/>
      <c r="O229" s="16"/>
      <c r="P229" s="16"/>
      <c r="Q229" s="16"/>
    </row>
    <row r="230" spans="1:17" x14ac:dyDescent="0.2">
      <c r="M230" s="297"/>
      <c r="O230" s="16"/>
      <c r="P230" s="16"/>
      <c r="Q230" s="16"/>
    </row>
    <row r="231" spans="1:17" x14ac:dyDescent="0.2">
      <c r="M231" s="297"/>
      <c r="O231" s="16"/>
      <c r="P231" s="16"/>
      <c r="Q231" s="16"/>
    </row>
    <row r="232" spans="1:17" x14ac:dyDescent="0.2">
      <c r="A232" s="16"/>
      <c r="B232" s="16"/>
      <c r="C232" s="16"/>
      <c r="D232" s="16"/>
      <c r="E232" s="16"/>
      <c r="F232" s="16"/>
      <c r="G232" s="16"/>
      <c r="H232" s="16"/>
      <c r="I232" s="16"/>
      <c r="J232" s="16"/>
      <c r="K232" s="16"/>
      <c r="L232" s="16"/>
      <c r="M232" s="301"/>
      <c r="N232" s="16"/>
      <c r="O232" s="16"/>
      <c r="P232" s="16"/>
      <c r="Q232" s="16"/>
    </row>
    <row r="233" spans="1:17" x14ac:dyDescent="0.2">
      <c r="A233" s="16"/>
      <c r="B233" s="16"/>
      <c r="C233" s="16"/>
      <c r="D233" s="16"/>
      <c r="E233" s="16"/>
      <c r="F233" s="16"/>
      <c r="G233" s="16"/>
      <c r="H233" s="16"/>
      <c r="I233" s="16"/>
      <c r="J233" s="16"/>
      <c r="K233" s="16"/>
      <c r="L233" s="16"/>
      <c r="M233" s="301"/>
      <c r="N233" s="16"/>
      <c r="O233" s="16"/>
      <c r="P233" s="16"/>
      <c r="Q233" s="16"/>
    </row>
    <row r="234" spans="1:17" x14ac:dyDescent="0.2">
      <c r="A234" s="16"/>
      <c r="B234" s="16"/>
      <c r="C234" s="16"/>
      <c r="D234" s="16"/>
      <c r="E234" s="16"/>
      <c r="F234" s="16"/>
      <c r="G234" s="16"/>
      <c r="H234" s="16"/>
      <c r="I234" s="16"/>
      <c r="J234" s="16"/>
      <c r="K234" s="16"/>
      <c r="L234" s="16"/>
      <c r="M234" s="301"/>
      <c r="N234" s="16"/>
      <c r="O234" s="16"/>
      <c r="P234" s="16"/>
      <c r="Q234" s="16"/>
    </row>
    <row r="235" spans="1:17" x14ac:dyDescent="0.2">
      <c r="A235" s="16"/>
      <c r="B235" s="16"/>
      <c r="C235" s="16"/>
      <c r="D235" s="16"/>
      <c r="E235" s="16"/>
      <c r="F235" s="16"/>
      <c r="G235" s="16"/>
      <c r="H235" s="16"/>
      <c r="I235" s="16"/>
      <c r="J235" s="16"/>
      <c r="K235" s="16"/>
      <c r="L235" s="16"/>
      <c r="M235" s="301"/>
      <c r="N235" s="16"/>
      <c r="O235" s="16"/>
      <c r="P235" s="16"/>
      <c r="Q235" s="16"/>
    </row>
    <row r="236" spans="1:17" x14ac:dyDescent="0.2">
      <c r="A236" s="16"/>
      <c r="B236" s="16"/>
      <c r="C236" s="16"/>
      <c r="D236" s="16"/>
      <c r="E236" s="16"/>
      <c r="F236" s="16"/>
      <c r="G236" s="16"/>
      <c r="H236" s="16"/>
      <c r="I236" s="16"/>
      <c r="J236" s="16"/>
      <c r="K236" s="16"/>
      <c r="L236" s="16"/>
      <c r="M236" s="301"/>
      <c r="N236" s="16"/>
      <c r="O236" s="16"/>
      <c r="P236" s="16"/>
      <c r="Q236" s="16"/>
    </row>
    <row r="237" spans="1:17" x14ac:dyDescent="0.2">
      <c r="A237" s="16"/>
      <c r="B237" s="16"/>
      <c r="C237" s="16"/>
      <c r="D237" s="16"/>
      <c r="E237" s="16"/>
      <c r="F237" s="16"/>
      <c r="G237" s="16"/>
      <c r="H237" s="16"/>
      <c r="I237" s="16"/>
      <c r="J237" s="16"/>
      <c r="K237" s="16"/>
      <c r="L237" s="16"/>
      <c r="M237" s="301"/>
      <c r="N237" s="16"/>
      <c r="O237" s="16"/>
      <c r="P237" s="16"/>
      <c r="Q237" s="16"/>
    </row>
    <row r="238" spans="1:17" x14ac:dyDescent="0.2">
      <c r="A238" s="16"/>
      <c r="B238" s="16"/>
      <c r="C238" s="16"/>
      <c r="D238" s="16"/>
      <c r="E238" s="16"/>
      <c r="F238" s="16"/>
      <c r="G238" s="16"/>
      <c r="H238" s="16"/>
      <c r="I238" s="16"/>
      <c r="J238" s="16"/>
      <c r="K238" s="16"/>
      <c r="L238" s="16"/>
      <c r="M238" s="301"/>
      <c r="N238" s="16"/>
      <c r="O238" s="16"/>
      <c r="P238" s="16"/>
      <c r="Q238" s="16"/>
    </row>
    <row r="239" spans="1:17" x14ac:dyDescent="0.2">
      <c r="A239" s="16"/>
      <c r="B239" s="16"/>
      <c r="C239" s="16"/>
      <c r="D239" s="16"/>
      <c r="E239" s="16"/>
      <c r="F239" s="16"/>
      <c r="G239" s="16"/>
      <c r="H239" s="16"/>
      <c r="I239" s="16"/>
      <c r="J239" s="16"/>
      <c r="K239" s="16"/>
      <c r="L239" s="16"/>
      <c r="M239" s="301"/>
      <c r="N239" s="16"/>
      <c r="O239" s="16"/>
      <c r="P239" s="16"/>
      <c r="Q239" s="16"/>
    </row>
    <row r="240" spans="1:17" x14ac:dyDescent="0.2">
      <c r="A240" s="16"/>
      <c r="B240" s="16"/>
      <c r="C240" s="16"/>
      <c r="D240" s="16"/>
      <c r="E240" s="16"/>
      <c r="F240" s="16"/>
      <c r="G240" s="16"/>
      <c r="H240" s="16"/>
      <c r="I240" s="16"/>
      <c r="J240" s="16"/>
      <c r="K240" s="16"/>
      <c r="L240" s="16"/>
      <c r="M240" s="301"/>
      <c r="N240" s="16"/>
      <c r="O240" s="16"/>
      <c r="P240" s="16"/>
      <c r="Q240" s="16"/>
    </row>
    <row r="241" spans="1:17" x14ac:dyDescent="0.2">
      <c r="A241" s="16"/>
      <c r="B241" s="16"/>
      <c r="C241" s="16"/>
      <c r="D241" s="16"/>
      <c r="E241" s="16"/>
      <c r="F241" s="16"/>
      <c r="G241" s="16"/>
      <c r="H241" s="16"/>
      <c r="I241" s="16"/>
      <c r="J241" s="16"/>
      <c r="K241" s="16"/>
      <c r="L241" s="16"/>
      <c r="M241" s="301"/>
      <c r="N241" s="16"/>
      <c r="O241" s="16"/>
      <c r="P241" s="16"/>
      <c r="Q241" s="16"/>
    </row>
    <row r="242" spans="1:17" x14ac:dyDescent="0.2">
      <c r="M242" s="297"/>
    </row>
    <row r="243" spans="1:17" x14ac:dyDescent="0.2">
      <c r="M243" s="297"/>
    </row>
    <row r="244" spans="1:17" x14ac:dyDescent="0.2">
      <c r="M244" s="297"/>
    </row>
    <row r="245" spans="1:17" x14ac:dyDescent="0.2">
      <c r="M245" s="297"/>
    </row>
    <row r="246" spans="1:17" x14ac:dyDescent="0.2">
      <c r="M246" s="297"/>
    </row>
    <row r="247" spans="1:17" x14ac:dyDescent="0.2">
      <c r="M247" s="297"/>
    </row>
    <row r="248" spans="1:17" x14ac:dyDescent="0.2">
      <c r="M248" s="297"/>
    </row>
    <row r="249" spans="1:17" x14ac:dyDescent="0.2">
      <c r="M249" s="297"/>
    </row>
    <row r="250" spans="1:17" x14ac:dyDescent="0.2">
      <c r="M250" s="297"/>
    </row>
    <row r="251" spans="1:17" x14ac:dyDescent="0.2">
      <c r="M251" s="297"/>
    </row>
    <row r="252" spans="1:17" x14ac:dyDescent="0.2">
      <c r="M252" s="297"/>
    </row>
    <row r="253" spans="1:17" x14ac:dyDescent="0.2">
      <c r="M253" s="297"/>
    </row>
    <row r="254" spans="1:17" x14ac:dyDescent="0.2">
      <c r="M254" s="297"/>
    </row>
    <row r="255" spans="1:17" x14ac:dyDescent="0.2">
      <c r="M255" s="297"/>
    </row>
    <row r="256" spans="1:17" x14ac:dyDescent="0.2">
      <c r="M256" s="297"/>
    </row>
    <row r="257" spans="13:13" x14ac:dyDescent="0.2">
      <c r="M257" s="297"/>
    </row>
    <row r="258" spans="13:13" x14ac:dyDescent="0.2">
      <c r="M258" s="297"/>
    </row>
    <row r="259" spans="13:13" x14ac:dyDescent="0.2">
      <c r="M259" s="297"/>
    </row>
    <row r="260" spans="13:13" x14ac:dyDescent="0.2">
      <c r="M260" s="297"/>
    </row>
    <row r="261" spans="13:13" x14ac:dyDescent="0.2">
      <c r="M261" s="297"/>
    </row>
    <row r="262" spans="13:13" x14ac:dyDescent="0.2">
      <c r="M262" s="297"/>
    </row>
    <row r="263" spans="13:13" x14ac:dyDescent="0.2">
      <c r="M263" s="297"/>
    </row>
    <row r="264" spans="13:13" x14ac:dyDescent="0.2">
      <c r="M264" s="297"/>
    </row>
    <row r="265" spans="13:13" x14ac:dyDescent="0.2">
      <c r="M265" s="46"/>
    </row>
    <row r="266" spans="13:13" x14ac:dyDescent="0.2">
      <c r="M266" s="46"/>
    </row>
    <row r="267" spans="13:13" x14ac:dyDescent="0.2">
      <c r="M267" s="46"/>
    </row>
  </sheetData>
  <sheetProtection sheet="1" formatColumns="0" formatRows="0"/>
  <mergeCells count="250">
    <mergeCell ref="A177:F178"/>
    <mergeCell ref="M221:M224"/>
    <mergeCell ref="G23:G25"/>
    <mergeCell ref="H23:H25"/>
    <mergeCell ref="I23:I25"/>
    <mergeCell ref="J23:J25"/>
    <mergeCell ref="K23:K25"/>
    <mergeCell ref="L23:L25"/>
    <mergeCell ref="M23:M25"/>
    <mergeCell ref="K55:K57"/>
    <mergeCell ref="L55:L57"/>
    <mergeCell ref="K95:K96"/>
    <mergeCell ref="L95:L96"/>
    <mergeCell ref="M182:M184"/>
    <mergeCell ref="M173:M178"/>
    <mergeCell ref="M164:M169"/>
    <mergeCell ref="I166:I167"/>
    <mergeCell ref="J166:J167"/>
    <mergeCell ref="G168:G169"/>
    <mergeCell ref="H168:H169"/>
    <mergeCell ref="I168:I169"/>
    <mergeCell ref="J168:J169"/>
    <mergeCell ref="G166:G167"/>
    <mergeCell ref="H166:H167"/>
    <mergeCell ref="G177:G178"/>
    <mergeCell ref="L182:L184"/>
    <mergeCell ref="L175:L176"/>
    <mergeCell ref="L166:L167"/>
    <mergeCell ref="M149:M151"/>
    <mergeCell ref="A192:F192"/>
    <mergeCell ref="A193:F194"/>
    <mergeCell ref="G182:G184"/>
    <mergeCell ref="H182:H184"/>
    <mergeCell ref="I182:I184"/>
    <mergeCell ref="J182:J184"/>
    <mergeCell ref="K182:K184"/>
    <mergeCell ref="G175:G176"/>
    <mergeCell ref="J149:J151"/>
    <mergeCell ref="K149:K151"/>
    <mergeCell ref="H175:H176"/>
    <mergeCell ref="I175:I176"/>
    <mergeCell ref="K168:K169"/>
    <mergeCell ref="L168:L169"/>
    <mergeCell ref="K166:K167"/>
    <mergeCell ref="G164:G165"/>
    <mergeCell ref="H164:H165"/>
    <mergeCell ref="I164:I165"/>
    <mergeCell ref="J164:J165"/>
    <mergeCell ref="K164:K165"/>
    <mergeCell ref="J95:J96"/>
    <mergeCell ref="A115:F115"/>
    <mergeCell ref="A116:F116"/>
    <mergeCell ref="A117:F117"/>
    <mergeCell ref="A120:F121"/>
    <mergeCell ref="A161:F161"/>
    <mergeCell ref="G149:G151"/>
    <mergeCell ref="H149:H151"/>
    <mergeCell ref="A138:F138"/>
    <mergeCell ref="A134:F134"/>
    <mergeCell ref="A135:F135"/>
    <mergeCell ref="A137:F137"/>
    <mergeCell ref="L177:L178"/>
    <mergeCell ref="L149:L151"/>
    <mergeCell ref="A175:F176"/>
    <mergeCell ref="A173:F174"/>
    <mergeCell ref="A171:F172"/>
    <mergeCell ref="A164:F165"/>
    <mergeCell ref="A166:F167"/>
    <mergeCell ref="A133:F133"/>
    <mergeCell ref="A131:F131"/>
    <mergeCell ref="J175:J176"/>
    <mergeCell ref="K175:K176"/>
    <mergeCell ref="A152:F152"/>
    <mergeCell ref="A149:F151"/>
    <mergeCell ref="H177:H178"/>
    <mergeCell ref="I177:I178"/>
    <mergeCell ref="J177:J178"/>
    <mergeCell ref="K177:K178"/>
    <mergeCell ref="G173:G174"/>
    <mergeCell ref="H173:H174"/>
    <mergeCell ref="I173:I174"/>
    <mergeCell ref="J173:J174"/>
    <mergeCell ref="K173:K174"/>
    <mergeCell ref="L173:L174"/>
    <mergeCell ref="L164:L165"/>
    <mergeCell ref="H55:H57"/>
    <mergeCell ref="I149:I151"/>
    <mergeCell ref="A104:F104"/>
    <mergeCell ref="A111:F111"/>
    <mergeCell ref="A107:F107"/>
    <mergeCell ref="A100:F100"/>
    <mergeCell ref="A101:F101"/>
    <mergeCell ref="A102:F102"/>
    <mergeCell ref="A75:F75"/>
    <mergeCell ref="A76:F76"/>
    <mergeCell ref="A77:F77"/>
    <mergeCell ref="A78:F78"/>
    <mergeCell ref="A65:F65"/>
    <mergeCell ref="A73:F73"/>
    <mergeCell ref="I55:I57"/>
    <mergeCell ref="G95:G96"/>
    <mergeCell ref="A114:F114"/>
    <mergeCell ref="A112:F113"/>
    <mergeCell ref="H95:H96"/>
    <mergeCell ref="I95:I96"/>
    <mergeCell ref="A118:F118"/>
    <mergeCell ref="A119:F119"/>
    <mergeCell ref="A122:F122"/>
    <mergeCell ref="A93:F93"/>
    <mergeCell ref="J55:J57"/>
    <mergeCell ref="A201:F201"/>
    <mergeCell ref="A60:F61"/>
    <mergeCell ref="A182:F184"/>
    <mergeCell ref="A160:F160"/>
    <mergeCell ref="A154:F155"/>
    <mergeCell ref="A156:F156"/>
    <mergeCell ref="A157:F157"/>
    <mergeCell ref="A47:F47"/>
    <mergeCell ref="A179:F179"/>
    <mergeCell ref="A180:F180"/>
    <mergeCell ref="A181:F181"/>
    <mergeCell ref="A199:F199"/>
    <mergeCell ref="A200:F200"/>
    <mergeCell ref="A198:F198"/>
    <mergeCell ref="A168:F169"/>
    <mergeCell ref="A139:F140"/>
    <mergeCell ref="A141:F141"/>
    <mergeCell ref="A142:F142"/>
    <mergeCell ref="A159:F159"/>
    <mergeCell ref="A196:F196"/>
    <mergeCell ref="A189:F191"/>
    <mergeCell ref="A129:F129"/>
    <mergeCell ref="G55:G57"/>
    <mergeCell ref="A91:F91"/>
    <mergeCell ref="A92:F92"/>
    <mergeCell ref="A103:F103"/>
    <mergeCell ref="A80:F80"/>
    <mergeCell ref="A81:F81"/>
    <mergeCell ref="A82:F82"/>
    <mergeCell ref="A44:F44"/>
    <mergeCell ref="A16:F16"/>
    <mergeCell ref="A17:F17"/>
    <mergeCell ref="A19:F19"/>
    <mergeCell ref="A20:F20"/>
    <mergeCell ref="A45:F45"/>
    <mergeCell ref="A46:F46"/>
    <mergeCell ref="A55:F57"/>
    <mergeCell ref="A53:F53"/>
    <mergeCell ref="A38:F38"/>
    <mergeCell ref="A30:F30"/>
    <mergeCell ref="A32:F32"/>
    <mergeCell ref="A35:F35"/>
    <mergeCell ref="A39:F39"/>
    <mergeCell ref="A41:F41"/>
    <mergeCell ref="A42:F43"/>
    <mergeCell ref="A202:F203"/>
    <mergeCell ref="A58:F58"/>
    <mergeCell ref="A59:F59"/>
    <mergeCell ref="A50:F50"/>
    <mergeCell ref="A51:F51"/>
    <mergeCell ref="A143:F143"/>
    <mergeCell ref="A144:F144"/>
    <mergeCell ref="A211:F211"/>
    <mergeCell ref="A146:F146"/>
    <mergeCell ref="A147:F147"/>
    <mergeCell ref="A148:F148"/>
    <mergeCell ref="A207:F207"/>
    <mergeCell ref="A208:F208"/>
    <mergeCell ref="A209:F209"/>
    <mergeCell ref="A162:F163"/>
    <mergeCell ref="A170:F170"/>
    <mergeCell ref="A210:F210"/>
    <mergeCell ref="A205:F205"/>
    <mergeCell ref="A206:F206"/>
    <mergeCell ref="A79:F79"/>
    <mergeCell ref="A108:F108"/>
    <mergeCell ref="A109:F109"/>
    <mergeCell ref="A110:F110"/>
    <mergeCell ref="A123:F123"/>
    <mergeCell ref="A216:F216"/>
    <mergeCell ref="A94:F94"/>
    <mergeCell ref="A97:F97"/>
    <mergeCell ref="A95:F96"/>
    <mergeCell ref="A105:F105"/>
    <mergeCell ref="A106:F106"/>
    <mergeCell ref="A98:F99"/>
    <mergeCell ref="A83:F83"/>
    <mergeCell ref="A84:F84"/>
    <mergeCell ref="A85:F85"/>
    <mergeCell ref="A204:F204"/>
    <mergeCell ref="A197:F197"/>
    <mergeCell ref="A214:F215"/>
    <mergeCell ref="A124:F124"/>
    <mergeCell ref="A125:F125"/>
    <mergeCell ref="A126:F126"/>
    <mergeCell ref="A127:F127"/>
    <mergeCell ref="A213:F213"/>
    <mergeCell ref="A130:F130"/>
    <mergeCell ref="A128:F128"/>
    <mergeCell ref="A212:F212"/>
    <mergeCell ref="A145:F145"/>
    <mergeCell ref="A136:F136"/>
    <mergeCell ref="A132:F132"/>
    <mergeCell ref="A223:F223"/>
    <mergeCell ref="A74:F74"/>
    <mergeCell ref="A68:F68"/>
    <mergeCell ref="A69:F69"/>
    <mergeCell ref="A70:F70"/>
    <mergeCell ref="A71:F71"/>
    <mergeCell ref="A72:F72"/>
    <mergeCell ref="A224:F224"/>
    <mergeCell ref="A48:F48"/>
    <mergeCell ref="A49:F49"/>
    <mergeCell ref="A219:F219"/>
    <mergeCell ref="A220:F220"/>
    <mergeCell ref="A221:F221"/>
    <mergeCell ref="A222:F222"/>
    <mergeCell ref="A66:F66"/>
    <mergeCell ref="A67:F67"/>
    <mergeCell ref="A63:F64"/>
    <mergeCell ref="A218:F218"/>
    <mergeCell ref="A86:F86"/>
    <mergeCell ref="A87:F87"/>
    <mergeCell ref="A88:F88"/>
    <mergeCell ref="A89:F89"/>
    <mergeCell ref="A217:F217"/>
    <mergeCell ref="A90:F90"/>
    <mergeCell ref="G3:M3"/>
    <mergeCell ref="A40:F40"/>
    <mergeCell ref="A23:F25"/>
    <mergeCell ref="A33:F34"/>
    <mergeCell ref="A36:F36"/>
    <mergeCell ref="A37:F37"/>
    <mergeCell ref="A31:F31"/>
    <mergeCell ref="D6:F6"/>
    <mergeCell ref="G6:M6"/>
    <mergeCell ref="M8:M10"/>
    <mergeCell ref="L8:L10"/>
    <mergeCell ref="J8:J10"/>
    <mergeCell ref="K8:K10"/>
    <mergeCell ref="A8:F10"/>
    <mergeCell ref="G8:G10"/>
    <mergeCell ref="H8:H10"/>
    <mergeCell ref="I8:I10"/>
    <mergeCell ref="E12:F12"/>
    <mergeCell ref="E13:F13"/>
    <mergeCell ref="A27:F28"/>
    <mergeCell ref="G12:J12"/>
    <mergeCell ref="G13:J13"/>
    <mergeCell ref="G4:M4"/>
  </mergeCells>
  <phoneticPr fontId="0" type="noConversion"/>
  <pageMargins left="0" right="0" top="0" bottom="0.78740157480314965" header="0" footer="0.39370078740157483"/>
  <pageSetup paperSize="9" scale="53" orientation="landscape" errors="blank" r:id="rId1"/>
  <headerFooter alignWithMargins="0">
    <oddFooter>&amp;L&amp;D&amp;C&amp;A&amp;RPage &amp;P of&amp;N</oddFooter>
  </headerFooter>
  <rowBreaks count="5" manualBreakCount="5">
    <brk id="57" max="12" man="1"/>
    <brk id="110" max="12" man="1"/>
    <brk id="152" max="12" man="1"/>
    <brk id="188" max="12" man="1"/>
    <brk id="231" max="12" man="1"/>
  </rowBreaks>
  <colBreaks count="1" manualBreakCount="1">
    <brk id="13"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indexed="54"/>
  </sheetPr>
  <dimension ref="A1:X267"/>
  <sheetViews>
    <sheetView showGridLines="0" zoomScale="85" zoomScaleNormal="85" workbookViewId="0">
      <pane xSplit="6" ySplit="10" topLeftCell="G11" activePane="bottomRight" state="frozen"/>
      <selection pane="topRight"/>
      <selection pane="bottomLeft"/>
      <selection pane="bottomRight" activeCell="B3" sqref="B3"/>
    </sheetView>
  </sheetViews>
  <sheetFormatPr defaultColWidth="9.140625" defaultRowHeight="12.75" x14ac:dyDescent="0.2"/>
  <cols>
    <col min="1" max="6" width="9.140625" style="302"/>
    <col min="7" max="10" width="12.7109375" style="302" customWidth="1"/>
    <col min="11" max="11" width="5.28515625" style="302" customWidth="1"/>
    <col min="12" max="12" width="12.7109375" style="302" customWidth="1"/>
    <col min="13" max="13" width="4.140625" style="302" customWidth="1"/>
    <col min="14" max="14" width="12.85546875" style="302" customWidth="1"/>
    <col min="15" max="15" width="9.140625" style="302"/>
    <col min="16" max="16" width="19.140625" style="302" customWidth="1"/>
    <col min="17" max="17" width="19.85546875" style="302" customWidth="1"/>
    <col min="18" max="18" width="36.140625" style="302" customWidth="1"/>
    <col min="19" max="19" width="40.140625" style="302" customWidth="1"/>
    <col min="20" max="16384" width="9.140625" style="302"/>
  </cols>
  <sheetData>
    <row r="1" spans="1:24" s="14" customFormat="1" ht="33.75" customHeight="1" x14ac:dyDescent="0.2">
      <c r="A1" s="565" t="s">
        <v>1162</v>
      </c>
      <c r="B1" s="13"/>
      <c r="C1" s="13"/>
      <c r="D1" s="13"/>
      <c r="E1" s="13"/>
      <c r="F1" s="13"/>
      <c r="G1" s="13"/>
      <c r="H1" s="13"/>
      <c r="I1" s="13"/>
      <c r="J1" s="13"/>
      <c r="K1" s="13"/>
      <c r="L1" s="13"/>
      <c r="M1" s="13"/>
      <c r="N1" s="13"/>
      <c r="O1" s="13"/>
      <c r="P1" s="13"/>
      <c r="Q1" s="13"/>
      <c r="R1" s="13"/>
      <c r="S1" s="13"/>
      <c r="T1" s="13"/>
      <c r="U1" s="13"/>
      <c r="V1" s="13"/>
      <c r="W1" s="13"/>
      <c r="X1" s="13"/>
    </row>
    <row r="2" spans="1:24" x14ac:dyDescent="0.2">
      <c r="V2" s="16"/>
      <c r="W2" s="16"/>
      <c r="X2" s="16"/>
    </row>
    <row r="3" spans="1:24" ht="24" customHeight="1" x14ac:dyDescent="0.2">
      <c r="G3" s="999" t="str">
        <f>'Strategic Financial Plan'!G3:M3</f>
        <v>000 - SELECT SCHOOL</v>
      </c>
      <c r="H3" s="999"/>
      <c r="I3" s="999"/>
      <c r="J3" s="999"/>
      <c r="K3" s="999"/>
      <c r="L3" s="999"/>
      <c r="M3" s="999"/>
      <c r="N3" s="999"/>
      <c r="O3" s="999"/>
      <c r="P3" s="999"/>
      <c r="Q3" s="999"/>
      <c r="V3" s="16"/>
      <c r="W3" s="16"/>
      <c r="X3" s="16"/>
    </row>
    <row r="4" spans="1:24" ht="24" customHeight="1" x14ac:dyDescent="0.2">
      <c r="G4" s="266"/>
      <c r="I4" s="999" t="str">
        <f>'Main Menu'!B12</f>
        <v>2021-2022</v>
      </c>
      <c r="J4" s="999"/>
      <c r="K4" s="999"/>
      <c r="L4" s="999"/>
      <c r="M4" s="999"/>
      <c r="N4" s="999"/>
      <c r="O4" s="999"/>
      <c r="P4" s="999"/>
      <c r="V4" s="16"/>
      <c r="W4" s="16"/>
      <c r="X4" s="16"/>
    </row>
    <row r="5" spans="1:24" x14ac:dyDescent="0.2">
      <c r="V5" s="16"/>
      <c r="W5" s="16"/>
      <c r="X5" s="16"/>
    </row>
    <row r="6" spans="1:24" x14ac:dyDescent="0.2">
      <c r="D6" s="1288" t="s">
        <v>521</v>
      </c>
      <c r="E6" s="1288"/>
      <c r="F6" s="1288"/>
      <c r="G6" s="1370" t="s">
        <v>1625</v>
      </c>
      <c r="H6" s="1371"/>
      <c r="I6" s="1371"/>
      <c r="J6" s="1371"/>
      <c r="K6" s="1371"/>
      <c r="L6" s="1371"/>
      <c r="M6" s="1371"/>
      <c r="N6" s="1371"/>
      <c r="O6" s="1371"/>
      <c r="P6" s="1371"/>
      <c r="Q6" s="1371"/>
      <c r="V6" s="16"/>
      <c r="W6" s="16"/>
      <c r="X6" s="16"/>
    </row>
    <row r="7" spans="1:24" ht="13.5" thickBot="1" x14ac:dyDescent="0.25">
      <c r="V7" s="16"/>
      <c r="W7" s="16"/>
      <c r="X7" s="16"/>
    </row>
    <row r="8" spans="1:24" ht="12.75" customHeight="1" x14ac:dyDescent="0.2">
      <c r="A8" s="1002" t="s">
        <v>386</v>
      </c>
      <c r="B8" s="1002"/>
      <c r="C8" s="1002"/>
      <c r="D8" s="1002"/>
      <c r="E8" s="1002"/>
      <c r="F8" s="1002"/>
      <c r="G8" s="1004" t="s">
        <v>1669</v>
      </c>
      <c r="H8" s="1004" t="s">
        <v>1670</v>
      </c>
      <c r="I8" s="1004" t="s">
        <v>1671</v>
      </c>
      <c r="J8" s="1004" t="s">
        <v>1672</v>
      </c>
      <c r="K8" s="1293"/>
      <c r="L8" s="1004" t="s">
        <v>1673</v>
      </c>
      <c r="M8" s="1293"/>
      <c r="N8" s="1004" t="s">
        <v>1674</v>
      </c>
      <c r="O8" s="1014" t="s">
        <v>522</v>
      </c>
      <c r="P8" s="1015"/>
      <c r="Q8" s="1015"/>
      <c r="R8" s="1015"/>
      <c r="S8" s="1015"/>
      <c r="T8" s="1016"/>
      <c r="V8" s="16"/>
      <c r="W8" s="16"/>
      <c r="X8" s="16"/>
    </row>
    <row r="9" spans="1:24" x14ac:dyDescent="0.2">
      <c r="A9" s="1292"/>
      <c r="B9" s="1292"/>
      <c r="C9" s="1292"/>
      <c r="D9" s="1292"/>
      <c r="E9" s="1292"/>
      <c r="F9" s="1292"/>
      <c r="G9" s="1294"/>
      <c r="H9" s="1294"/>
      <c r="I9" s="1294"/>
      <c r="J9" s="1294"/>
      <c r="K9" s="1293"/>
      <c r="L9" s="1294"/>
      <c r="M9" s="1293"/>
      <c r="N9" s="1294"/>
      <c r="O9" s="1323"/>
      <c r="P9" s="1324"/>
      <c r="Q9" s="1324"/>
      <c r="R9" s="1324"/>
      <c r="S9" s="1324"/>
      <c r="T9" s="1325"/>
      <c r="V9" s="16"/>
      <c r="W9" s="16"/>
      <c r="X9" s="16"/>
    </row>
    <row r="10" spans="1:24" ht="28.5" customHeight="1" thickBot="1" x14ac:dyDescent="0.25">
      <c r="A10" s="1003"/>
      <c r="B10" s="1003"/>
      <c r="C10" s="1003"/>
      <c r="D10" s="1003"/>
      <c r="E10" s="1003"/>
      <c r="F10" s="1003"/>
      <c r="G10" s="1005"/>
      <c r="H10" s="1005"/>
      <c r="I10" s="1005"/>
      <c r="J10" s="1005"/>
      <c r="K10" s="1293"/>
      <c r="L10" s="1005"/>
      <c r="M10" s="1293"/>
      <c r="N10" s="1005"/>
      <c r="O10" s="1017"/>
      <c r="P10" s="1018"/>
      <c r="Q10" s="1018"/>
      <c r="R10" s="1018"/>
      <c r="S10" s="1018"/>
      <c r="T10" s="1019"/>
      <c r="V10" s="16"/>
      <c r="W10" s="16"/>
      <c r="X10" s="16"/>
    </row>
    <row r="11" spans="1:24" ht="13.5" thickBot="1" x14ac:dyDescent="0.25">
      <c r="A11" s="295"/>
      <c r="B11" s="295"/>
      <c r="C11" s="295"/>
      <c r="D11" s="295"/>
      <c r="E11" s="295"/>
      <c r="F11" s="295"/>
      <c r="V11" s="16"/>
      <c r="W11" s="16"/>
      <c r="X11" s="16"/>
    </row>
    <row r="12" spans="1:24" ht="18" customHeight="1" thickBot="1" x14ac:dyDescent="0.25">
      <c r="A12" s="267"/>
      <c r="B12" s="267"/>
      <c r="C12" s="267"/>
      <c r="D12" s="267"/>
      <c r="E12" s="983" t="s">
        <v>523</v>
      </c>
      <c r="F12" s="983"/>
      <c r="H12" s="1367"/>
      <c r="I12" s="1368"/>
      <c r="J12" s="1368"/>
      <c r="K12" s="1368"/>
      <c r="L12" s="1369"/>
      <c r="O12" s="1041"/>
      <c r="P12" s="1041"/>
      <c r="Q12" s="1041"/>
      <c r="R12" s="1041"/>
      <c r="S12" s="1041"/>
      <c r="T12" s="1041"/>
      <c r="V12" s="16"/>
      <c r="W12" s="16"/>
      <c r="X12" s="16"/>
    </row>
    <row r="13" spans="1:24" ht="18" customHeight="1" thickBot="1" x14ac:dyDescent="0.25">
      <c r="A13" s="267"/>
      <c r="B13" s="267"/>
      <c r="C13" s="267"/>
      <c r="D13" s="267"/>
      <c r="E13" s="983" t="s">
        <v>524</v>
      </c>
      <c r="F13" s="983"/>
      <c r="H13" s="1367"/>
      <c r="I13" s="1368"/>
      <c r="J13" s="1368"/>
      <c r="K13" s="1368"/>
      <c r="L13" s="1369"/>
      <c r="O13" s="1041"/>
      <c r="P13" s="1041"/>
      <c r="Q13" s="1041"/>
      <c r="R13" s="1041"/>
      <c r="S13" s="1041"/>
      <c r="T13" s="1041"/>
      <c r="V13" s="16"/>
      <c r="W13" s="16"/>
      <c r="X13" s="16"/>
    </row>
    <row r="14" spans="1:24" x14ac:dyDescent="0.2">
      <c r="A14" s="295"/>
      <c r="B14" s="295"/>
      <c r="C14" s="295"/>
      <c r="D14" s="295"/>
      <c r="E14" s="295"/>
      <c r="F14" s="295"/>
      <c r="O14" s="1041"/>
      <c r="P14" s="1041"/>
      <c r="Q14" s="1041"/>
      <c r="R14" s="1041"/>
      <c r="S14" s="1041"/>
      <c r="T14" s="1041"/>
      <c r="V14" s="16"/>
      <c r="W14" s="16"/>
      <c r="X14" s="16"/>
    </row>
    <row r="15" spans="1:24" x14ac:dyDescent="0.2">
      <c r="F15" s="41"/>
      <c r="G15" s="41"/>
      <c r="O15" s="1317"/>
      <c r="P15" s="1317"/>
      <c r="Q15" s="1317"/>
      <c r="R15" s="1317"/>
      <c r="S15" s="1317"/>
      <c r="T15" s="1317"/>
      <c r="V15" s="16"/>
      <c r="W15" s="16"/>
      <c r="X15" s="16"/>
    </row>
    <row r="16" spans="1:24" x14ac:dyDescent="0.2">
      <c r="A16" s="947" t="str">
        <f>'Budget Plan'!C12</f>
        <v>Funded Pupil Numbers</v>
      </c>
      <c r="B16" s="947"/>
      <c r="C16" s="947"/>
      <c r="D16" s="947"/>
      <c r="E16" s="947"/>
      <c r="F16" s="947"/>
      <c r="H16" s="219" t="e">
        <f>'Strategic Financial Plan'!H16</f>
        <v>#N/A</v>
      </c>
      <c r="I16" s="487">
        <f>'Strategic Financial Plan'!I16</f>
        <v>0</v>
      </c>
      <c r="J16" s="487">
        <f>'Strategic Financial Plan'!J16</f>
        <v>0</v>
      </c>
      <c r="K16" s="268"/>
      <c r="L16" s="255"/>
      <c r="M16" s="268"/>
      <c r="N16" s="255"/>
      <c r="O16" s="1372"/>
      <c r="P16" s="1372"/>
      <c r="Q16" s="1372"/>
      <c r="R16" s="1372"/>
      <c r="S16" s="1372"/>
      <c r="T16" s="1372"/>
      <c r="V16" s="16"/>
      <c r="W16" s="16"/>
      <c r="X16" s="16"/>
    </row>
    <row r="17" spans="1:24" x14ac:dyDescent="0.2">
      <c r="A17" s="947" t="str">
        <f>'Budget Plan'!C13</f>
        <v>Funded High Needs Place Numbers</v>
      </c>
      <c r="B17" s="947"/>
      <c r="C17" s="947"/>
      <c r="D17" s="947"/>
      <c r="E17" s="947"/>
      <c r="F17" s="947"/>
      <c r="H17" s="219">
        <f>'Strategic Financial Plan'!H17</f>
        <v>0</v>
      </c>
      <c r="I17" s="487">
        <f>'Strategic Financial Plan'!I17</f>
        <v>0</v>
      </c>
      <c r="J17" s="487">
        <f>'Strategic Financial Plan'!J17</f>
        <v>0</v>
      </c>
      <c r="K17" s="268"/>
      <c r="L17" s="255"/>
      <c r="M17" s="268"/>
      <c r="N17" s="255"/>
      <c r="O17" s="1372"/>
      <c r="P17" s="1372"/>
      <c r="Q17" s="1372"/>
      <c r="R17" s="1372"/>
      <c r="S17" s="1372"/>
      <c r="T17" s="1372"/>
      <c r="V17" s="16"/>
      <c r="W17" s="16"/>
      <c r="X17" s="16"/>
    </row>
    <row r="18" spans="1:24" x14ac:dyDescent="0.2">
      <c r="A18" s="105"/>
      <c r="B18" s="105"/>
      <c r="C18" s="105"/>
      <c r="D18" s="105"/>
      <c r="E18" s="105"/>
      <c r="F18" s="106"/>
      <c r="H18" s="268"/>
      <c r="I18" s="268"/>
      <c r="J18" s="268"/>
      <c r="K18" s="268"/>
      <c r="L18" s="268"/>
      <c r="M18" s="268"/>
      <c r="N18" s="268"/>
      <c r="O18" s="1351"/>
      <c r="P18" s="1351"/>
      <c r="Q18" s="1351"/>
      <c r="R18" s="1351"/>
      <c r="S18" s="1351"/>
      <c r="T18" s="1351"/>
      <c r="V18" s="16"/>
      <c r="W18" s="16"/>
      <c r="X18" s="16"/>
    </row>
    <row r="19" spans="1:24" x14ac:dyDescent="0.2">
      <c r="A19" s="947" t="s">
        <v>387</v>
      </c>
      <c r="B19" s="947"/>
      <c r="C19" s="947"/>
      <c r="D19" s="947"/>
      <c r="E19" s="947"/>
      <c r="F19" s="947"/>
      <c r="H19" s="219">
        <f>'Strategic Financial Plan'!H19</f>
        <v>0</v>
      </c>
      <c r="I19" s="487">
        <f>'Strategic Financial Plan'!I19</f>
        <v>0</v>
      </c>
      <c r="J19" s="487">
        <f>'Strategic Financial Plan'!J19</f>
        <v>0</v>
      </c>
      <c r="K19" s="268"/>
      <c r="L19" s="255"/>
      <c r="M19" s="268"/>
      <c r="N19" s="255"/>
      <c r="O19" s="1372"/>
      <c r="P19" s="1372"/>
      <c r="Q19" s="1372"/>
      <c r="R19" s="1372"/>
      <c r="S19" s="1372"/>
      <c r="T19" s="1372"/>
      <c r="V19" s="16"/>
      <c r="W19" s="16"/>
      <c r="X19" s="16"/>
    </row>
    <row r="20" spans="1:24" x14ac:dyDescent="0.2">
      <c r="A20" s="947" t="s">
        <v>388</v>
      </c>
      <c r="B20" s="947"/>
      <c r="C20" s="947"/>
      <c r="D20" s="947"/>
      <c r="E20" s="947"/>
      <c r="F20" s="947"/>
      <c r="H20" s="219">
        <f>'Strategic Financial Plan'!H20</f>
        <v>0</v>
      </c>
      <c r="I20" s="487">
        <f>'Strategic Financial Plan'!I20</f>
        <v>0</v>
      </c>
      <c r="J20" s="487">
        <f>'Strategic Financial Plan'!J20</f>
        <v>0</v>
      </c>
      <c r="K20" s="268"/>
      <c r="L20" s="255"/>
      <c r="M20" s="268"/>
      <c r="N20" s="255"/>
      <c r="O20" s="1372"/>
      <c r="P20" s="1372"/>
      <c r="Q20" s="1372"/>
      <c r="R20" s="1372"/>
      <c r="S20" s="1372"/>
      <c r="T20" s="1372"/>
      <c r="V20" s="16"/>
      <c r="W20" s="16"/>
      <c r="X20" s="16"/>
    </row>
    <row r="21" spans="1:24" x14ac:dyDescent="0.2">
      <c r="F21" s="43"/>
      <c r="O21" s="1317"/>
      <c r="P21" s="1317"/>
      <c r="Q21" s="1317"/>
      <c r="R21" s="1317"/>
      <c r="S21" s="1317"/>
      <c r="T21" s="1317"/>
      <c r="V21" s="16"/>
      <c r="W21" s="16"/>
      <c r="X21" s="16"/>
    </row>
    <row r="22" spans="1:24" ht="13.5" thickBot="1" x14ac:dyDescent="0.25">
      <c r="F22" s="43"/>
      <c r="O22" s="297"/>
      <c r="P22" s="297"/>
      <c r="Q22" s="297"/>
      <c r="R22" s="297"/>
      <c r="S22" s="297"/>
      <c r="T22" s="297"/>
      <c r="V22" s="16"/>
      <c r="W22" s="16"/>
      <c r="X22" s="16"/>
    </row>
    <row r="23" spans="1:24" x14ac:dyDescent="0.2">
      <c r="A23" s="1009" t="s">
        <v>55</v>
      </c>
      <c r="B23" s="1010"/>
      <c r="C23" s="1010"/>
      <c r="D23" s="1010"/>
      <c r="E23" s="1010"/>
      <c r="F23" s="1010"/>
      <c r="G23" s="1089"/>
      <c r="H23" s="1089"/>
      <c r="I23" s="1089"/>
      <c r="J23" s="1089"/>
      <c r="K23" s="1089"/>
      <c r="L23" s="1089"/>
      <c r="M23" s="1089"/>
      <c r="N23" s="1089"/>
      <c r="O23" s="1089"/>
      <c r="P23" s="1089"/>
      <c r="Q23" s="1089"/>
      <c r="R23" s="1089"/>
      <c r="S23" s="1089"/>
      <c r="T23" s="1087"/>
      <c r="V23" s="16"/>
      <c r="W23" s="16"/>
      <c r="X23" s="16"/>
    </row>
    <row r="24" spans="1:24" x14ac:dyDescent="0.2">
      <c r="A24" s="1011"/>
      <c r="B24" s="993"/>
      <c r="C24" s="993"/>
      <c r="D24" s="993"/>
      <c r="E24" s="993"/>
      <c r="F24" s="993"/>
      <c r="G24" s="1362"/>
      <c r="H24" s="1362"/>
      <c r="I24" s="1362"/>
      <c r="J24" s="1362"/>
      <c r="K24" s="1362"/>
      <c r="L24" s="1362"/>
      <c r="M24" s="1362"/>
      <c r="N24" s="1362"/>
      <c r="O24" s="1362"/>
      <c r="P24" s="1362"/>
      <c r="Q24" s="1362"/>
      <c r="R24" s="1362"/>
      <c r="S24" s="1362"/>
      <c r="T24" s="1363"/>
      <c r="V24" s="16"/>
      <c r="W24" s="16"/>
      <c r="X24" s="16"/>
    </row>
    <row r="25" spans="1:24" ht="13.5" thickBot="1" x14ac:dyDescent="0.25">
      <c r="A25" s="1012"/>
      <c r="B25" s="1013"/>
      <c r="C25" s="1013"/>
      <c r="D25" s="1013"/>
      <c r="E25" s="1013"/>
      <c r="F25" s="1013"/>
      <c r="G25" s="1090"/>
      <c r="H25" s="1090"/>
      <c r="I25" s="1090"/>
      <c r="J25" s="1090"/>
      <c r="K25" s="1090"/>
      <c r="L25" s="1090"/>
      <c r="M25" s="1090"/>
      <c r="N25" s="1090"/>
      <c r="O25" s="1090"/>
      <c r="P25" s="1090"/>
      <c r="Q25" s="1090"/>
      <c r="R25" s="1090"/>
      <c r="S25" s="1090"/>
      <c r="T25" s="1088"/>
      <c r="V25" s="16"/>
      <c r="W25" s="16"/>
      <c r="X25" s="16"/>
    </row>
    <row r="26" spans="1:24" ht="13.5" thickBot="1" x14ac:dyDescent="0.25">
      <c r="F26" s="43"/>
      <c r="O26" s="297"/>
      <c r="P26" s="297"/>
      <c r="Q26" s="297"/>
      <c r="R26" s="297"/>
      <c r="S26" s="297"/>
      <c r="T26" s="297"/>
      <c r="V26" s="16"/>
      <c r="W26" s="16"/>
      <c r="X26" s="16"/>
    </row>
    <row r="27" spans="1:24" x14ac:dyDescent="0.2">
      <c r="A27" s="1014" t="s">
        <v>56</v>
      </c>
      <c r="B27" s="1015"/>
      <c r="C27" s="1015"/>
      <c r="D27" s="1015"/>
      <c r="E27" s="1015"/>
      <c r="F27" s="1016"/>
      <c r="O27" s="297"/>
      <c r="P27" s="297"/>
      <c r="Q27" s="297"/>
      <c r="R27" s="297"/>
      <c r="S27" s="297"/>
      <c r="T27" s="297"/>
      <c r="V27" s="16"/>
      <c r="W27" s="16"/>
      <c r="X27" s="16"/>
    </row>
    <row r="28" spans="1:24" ht="13.5" thickBot="1" x14ac:dyDescent="0.25">
      <c r="A28" s="1017"/>
      <c r="B28" s="1018"/>
      <c r="C28" s="1018"/>
      <c r="D28" s="1018"/>
      <c r="E28" s="1018"/>
      <c r="F28" s="1019"/>
      <c r="O28" s="297"/>
      <c r="P28" s="297"/>
      <c r="Q28" s="297"/>
      <c r="R28" s="297"/>
      <c r="S28" s="297"/>
      <c r="T28" s="297"/>
      <c r="V28" s="16"/>
      <c r="W28" s="16"/>
      <c r="X28" s="16"/>
    </row>
    <row r="29" spans="1:24" x14ac:dyDescent="0.2">
      <c r="F29" s="43"/>
      <c r="O29" s="297"/>
      <c r="P29" s="297"/>
      <c r="Q29" s="297"/>
      <c r="R29" s="297"/>
      <c r="S29" s="297"/>
      <c r="T29" s="297"/>
      <c r="V29" s="16"/>
      <c r="W29" s="16"/>
      <c r="X29" s="16"/>
    </row>
    <row r="30" spans="1:24" x14ac:dyDescent="0.2">
      <c r="A30" s="1319" t="str">
        <f>'Budget Plan'!C22</f>
        <v>LA Delegated Budget (excl. Sixth Form)</v>
      </c>
      <c r="B30" s="1319"/>
      <c r="C30" s="1319"/>
      <c r="D30" s="1319"/>
      <c r="E30" s="1319"/>
      <c r="F30" s="1020"/>
      <c r="G30" s="147" t="e">
        <f>'Strategic Financial Plan'!G30</f>
        <v>#N/A</v>
      </c>
      <c r="H30" s="147" t="e">
        <f>'Strategic Financial Plan'!H30</f>
        <v>#N/A</v>
      </c>
      <c r="I30" s="485">
        <f>'Strategic Financial Plan'!I30</f>
        <v>0</v>
      </c>
      <c r="J30" s="485">
        <f>'Strategic Financial Plan'!J30</f>
        <v>0</v>
      </c>
      <c r="K30" s="19"/>
      <c r="L30" s="307"/>
      <c r="M30" s="19"/>
      <c r="N30" s="307"/>
      <c r="O30" s="1372"/>
      <c r="P30" s="1372"/>
      <c r="Q30" s="1372"/>
      <c r="R30" s="1372"/>
      <c r="S30" s="1372"/>
      <c r="T30" s="1372"/>
      <c r="V30" s="16"/>
      <c r="W30" s="16"/>
      <c r="X30" s="16"/>
    </row>
    <row r="31" spans="1:24" ht="13.5" thickBot="1" x14ac:dyDescent="0.25">
      <c r="A31" s="949" t="str">
        <f>'Budget Plan'!C23</f>
        <v>Funding for Sixth Form Students</v>
      </c>
      <c r="B31" s="949"/>
      <c r="C31" s="949"/>
      <c r="D31" s="949"/>
      <c r="E31" s="949"/>
      <c r="F31" s="1007"/>
      <c r="G31" s="147">
        <f>'Strategic Financial Plan'!G31</f>
        <v>0</v>
      </c>
      <c r="H31" s="147">
        <f>'Strategic Financial Plan'!H31</f>
        <v>0</v>
      </c>
      <c r="I31" s="485">
        <f>'Strategic Financial Plan'!I31</f>
        <v>0</v>
      </c>
      <c r="J31" s="485">
        <f>'Strategic Financial Plan'!J31</f>
        <v>0</v>
      </c>
      <c r="K31" s="19"/>
      <c r="L31" s="307"/>
      <c r="M31" s="19"/>
      <c r="N31" s="307"/>
      <c r="O31" s="1372"/>
      <c r="P31" s="1372"/>
      <c r="Q31" s="1372"/>
      <c r="R31" s="1372"/>
      <c r="S31" s="1372"/>
      <c r="T31" s="1372"/>
      <c r="V31" s="16"/>
      <c r="W31" s="16"/>
      <c r="X31" s="16"/>
    </row>
    <row r="32" spans="1:24" ht="18" customHeight="1" thickBot="1" x14ac:dyDescent="0.25">
      <c r="A32" s="1022" t="s">
        <v>389</v>
      </c>
      <c r="B32" s="1023"/>
      <c r="C32" s="1023"/>
      <c r="D32" s="1023"/>
      <c r="E32" s="1023"/>
      <c r="F32" s="1023"/>
      <c r="G32" s="269" t="e">
        <f>SUM(G30:G31)</f>
        <v>#N/A</v>
      </c>
      <c r="H32" s="135" t="e">
        <f>SUM(H30:H31)</f>
        <v>#N/A</v>
      </c>
      <c r="I32" s="270">
        <f>SUM(I30:I31)</f>
        <v>0</v>
      </c>
      <c r="J32" s="114">
        <f>SUM(J30:J31)</f>
        <v>0</v>
      </c>
      <c r="K32" s="19"/>
      <c r="L32" s="131">
        <f>SUM(L30:L31)</f>
        <v>0</v>
      </c>
      <c r="M32" s="19"/>
      <c r="N32" s="131">
        <f>SUM(N30:N31)</f>
        <v>0</v>
      </c>
      <c r="O32" s="1351"/>
      <c r="P32" s="1351"/>
      <c r="Q32" s="1351"/>
      <c r="R32" s="1351"/>
      <c r="S32" s="1351"/>
      <c r="T32" s="1351"/>
      <c r="V32" s="16"/>
      <c r="W32" s="16"/>
      <c r="X32" s="16"/>
    </row>
    <row r="33" spans="1:24" x14ac:dyDescent="0.2">
      <c r="A33" s="976" t="s">
        <v>390</v>
      </c>
      <c r="B33" s="976"/>
      <c r="C33" s="976"/>
      <c r="D33" s="976"/>
      <c r="E33" s="976"/>
      <c r="F33" s="1286"/>
      <c r="G33" s="19"/>
      <c r="H33" s="19"/>
      <c r="I33" s="19"/>
      <c r="J33" s="19"/>
      <c r="K33" s="19"/>
      <c r="L33" s="19"/>
      <c r="M33" s="19"/>
      <c r="N33" s="19"/>
      <c r="O33" s="1351"/>
      <c r="P33" s="1351"/>
      <c r="Q33" s="1351"/>
      <c r="R33" s="1351"/>
      <c r="S33" s="1351"/>
      <c r="T33" s="1351"/>
      <c r="V33" s="16"/>
      <c r="W33" s="16"/>
      <c r="X33" s="16"/>
    </row>
    <row r="34" spans="1:24" x14ac:dyDescent="0.2">
      <c r="A34" s="1006"/>
      <c r="B34" s="1006"/>
      <c r="C34" s="1006"/>
      <c r="D34" s="1006"/>
      <c r="E34" s="1006"/>
      <c r="F34" s="1287"/>
      <c r="G34" s="19"/>
      <c r="H34" s="19"/>
      <c r="I34" s="19"/>
      <c r="J34" s="19"/>
      <c r="K34" s="19"/>
      <c r="L34" s="19"/>
      <c r="M34" s="19"/>
      <c r="N34" s="19"/>
      <c r="O34" s="1351"/>
      <c r="P34" s="1351"/>
      <c r="Q34" s="1351"/>
      <c r="R34" s="1351"/>
      <c r="S34" s="1351"/>
      <c r="T34" s="1351"/>
      <c r="V34" s="16"/>
      <c r="W34" s="16"/>
      <c r="X34" s="16"/>
    </row>
    <row r="35" spans="1:24" x14ac:dyDescent="0.2">
      <c r="A35" s="949" t="str">
        <f>'Budget Plan'!C27</f>
        <v>Additional Resources from LA</v>
      </c>
      <c r="B35" s="949"/>
      <c r="C35" s="949"/>
      <c r="D35" s="949"/>
      <c r="E35" s="949"/>
      <c r="F35" s="1007"/>
      <c r="G35" s="147">
        <f>'Strategic Financial Plan'!G35</f>
        <v>0</v>
      </c>
      <c r="H35" s="147">
        <f>'Strategic Financial Plan'!H35</f>
        <v>0</v>
      </c>
      <c r="I35" s="485">
        <f>'Strategic Financial Plan'!I35</f>
        <v>0</v>
      </c>
      <c r="J35" s="485">
        <f>'Strategic Financial Plan'!J35</f>
        <v>0</v>
      </c>
      <c r="K35" s="19"/>
      <c r="L35" s="307"/>
      <c r="M35" s="19"/>
      <c r="N35" s="307"/>
      <c r="O35" s="1372"/>
      <c r="P35" s="1372"/>
      <c r="Q35" s="1372"/>
      <c r="R35" s="1372"/>
      <c r="S35" s="1372"/>
      <c r="T35" s="1372"/>
      <c r="V35" s="16"/>
      <c r="W35" s="16"/>
      <c r="X35" s="16"/>
    </row>
    <row r="36" spans="1:24" x14ac:dyDescent="0.2">
      <c r="A36" s="949" t="str">
        <f>'Budget Plan'!C28</f>
        <v>SEN and High Needs Funding</v>
      </c>
      <c r="B36" s="949"/>
      <c r="C36" s="949"/>
      <c r="D36" s="949"/>
      <c r="E36" s="949"/>
      <c r="F36" s="1007"/>
      <c r="G36" s="147">
        <f>'Strategic Financial Plan'!G36</f>
        <v>0</v>
      </c>
      <c r="H36" s="147">
        <f>'Strategic Financial Plan'!H36</f>
        <v>0</v>
      </c>
      <c r="I36" s="485">
        <f>'Strategic Financial Plan'!I36</f>
        <v>0</v>
      </c>
      <c r="J36" s="485">
        <f>'Strategic Financial Plan'!J36</f>
        <v>0</v>
      </c>
      <c r="K36" s="19"/>
      <c r="L36" s="307"/>
      <c r="M36" s="19"/>
      <c r="N36" s="307"/>
      <c r="O36" s="1372"/>
      <c r="P36" s="1372"/>
      <c r="Q36" s="1372"/>
      <c r="R36" s="1372"/>
      <c r="S36" s="1372"/>
      <c r="T36" s="1372"/>
      <c r="V36" s="16"/>
      <c r="W36" s="16"/>
      <c r="X36" s="16"/>
    </row>
    <row r="37" spans="1:24" x14ac:dyDescent="0.2">
      <c r="A37" s="949" t="str">
        <f>'Budget Plan'!C29</f>
        <v>Funding for Ethnic Minority Pupils</v>
      </c>
      <c r="B37" s="949"/>
      <c r="C37" s="949"/>
      <c r="D37" s="949"/>
      <c r="E37" s="949"/>
      <c r="F37" s="1007"/>
      <c r="G37" s="147">
        <f>'Strategic Financial Plan'!G37</f>
        <v>0</v>
      </c>
      <c r="H37" s="147">
        <f>'Strategic Financial Plan'!H37</f>
        <v>0</v>
      </c>
      <c r="I37" s="485">
        <f>'Strategic Financial Plan'!I37</f>
        <v>0</v>
      </c>
      <c r="J37" s="485">
        <f>'Strategic Financial Plan'!J37</f>
        <v>0</v>
      </c>
      <c r="K37" s="19"/>
      <c r="L37" s="307"/>
      <c r="M37" s="19"/>
      <c r="N37" s="307"/>
      <c r="O37" s="1372"/>
      <c r="P37" s="1372"/>
      <c r="Q37" s="1372"/>
      <c r="R37" s="1372"/>
      <c r="S37" s="1372"/>
      <c r="T37" s="1372"/>
      <c r="V37" s="16"/>
      <c r="W37" s="16"/>
      <c r="X37" s="16"/>
    </row>
    <row r="38" spans="1:24" x14ac:dyDescent="0.2">
      <c r="A38" s="949" t="str">
        <f>'Budget Plan'!C30</f>
        <v>Pupil Premium</v>
      </c>
      <c r="B38" s="949"/>
      <c r="C38" s="949"/>
      <c r="D38" s="949"/>
      <c r="E38" s="949"/>
      <c r="F38" s="1007"/>
      <c r="G38" s="147">
        <f>'Strategic Financial Plan'!G38</f>
        <v>0</v>
      </c>
      <c r="H38" s="147">
        <f>'Strategic Financial Plan'!H38</f>
        <v>0</v>
      </c>
      <c r="I38" s="485">
        <f>'Strategic Financial Plan'!I38</f>
        <v>0</v>
      </c>
      <c r="J38" s="485">
        <f>'Strategic Financial Plan'!J38</f>
        <v>0</v>
      </c>
      <c r="K38" s="19"/>
      <c r="L38" s="307"/>
      <c r="M38" s="19"/>
      <c r="N38" s="307"/>
      <c r="O38" s="1372"/>
      <c r="P38" s="1372"/>
      <c r="Q38" s="1372"/>
      <c r="R38" s="1372"/>
      <c r="S38" s="1372"/>
      <c r="T38" s="1372"/>
      <c r="V38" s="16"/>
      <c r="W38" s="16"/>
      <c r="X38" s="16"/>
    </row>
    <row r="39" spans="1:24" x14ac:dyDescent="0.2">
      <c r="A39" s="949" t="str">
        <f>'Budget Plan'!C31</f>
        <v>Other Government Grants</v>
      </c>
      <c r="B39" s="949"/>
      <c r="C39" s="949"/>
      <c r="D39" s="949"/>
      <c r="E39" s="949"/>
      <c r="F39" s="1007"/>
      <c r="G39" s="147">
        <f>'Strategic Financial Plan'!G39</f>
        <v>0</v>
      </c>
      <c r="H39" s="147">
        <f>'Strategic Financial Plan'!H39</f>
        <v>0</v>
      </c>
      <c r="I39" s="485">
        <f>'Strategic Financial Plan'!I39</f>
        <v>0</v>
      </c>
      <c r="J39" s="485">
        <f>'Strategic Financial Plan'!J39</f>
        <v>0</v>
      </c>
      <c r="K39" s="19"/>
      <c r="L39" s="307"/>
      <c r="M39" s="19"/>
      <c r="N39" s="307"/>
      <c r="O39" s="1372"/>
      <c r="P39" s="1372"/>
      <c r="Q39" s="1372"/>
      <c r="R39" s="1372"/>
      <c r="S39" s="1372"/>
      <c r="T39" s="1372"/>
      <c r="V39" s="16"/>
      <c r="W39" s="16"/>
      <c r="X39" s="16"/>
    </row>
    <row r="40" spans="1:24" ht="13.5" thickBot="1" x14ac:dyDescent="0.25">
      <c r="A40" s="1024" t="str">
        <f>'Budget Plan'!C32</f>
        <v>Other Grants and Payments Received</v>
      </c>
      <c r="B40" s="1025"/>
      <c r="C40" s="1025"/>
      <c r="D40" s="1025"/>
      <c r="E40" s="1025"/>
      <c r="F40" s="1025"/>
      <c r="G40" s="149">
        <f>'Strategic Financial Plan'!G40</f>
        <v>0</v>
      </c>
      <c r="H40" s="147">
        <f>'Strategic Financial Plan'!H40</f>
        <v>0</v>
      </c>
      <c r="I40" s="149">
        <f>'Strategic Financial Plan'!I40</f>
        <v>0</v>
      </c>
      <c r="J40" s="149">
        <f>'Strategic Financial Plan'!J40</f>
        <v>0</v>
      </c>
      <c r="K40" s="19"/>
      <c r="L40" s="153"/>
      <c r="M40" s="19"/>
      <c r="N40" s="153"/>
      <c r="O40" s="1372"/>
      <c r="P40" s="1372"/>
      <c r="Q40" s="1372"/>
      <c r="R40" s="1372"/>
      <c r="S40" s="1372"/>
      <c r="T40" s="1372"/>
      <c r="V40" s="16"/>
      <c r="W40" s="16"/>
      <c r="X40" s="16"/>
    </row>
    <row r="41" spans="1:24" ht="18" customHeight="1" thickBot="1" x14ac:dyDescent="0.25">
      <c r="A41" s="1022" t="s">
        <v>391</v>
      </c>
      <c r="B41" s="1023"/>
      <c r="C41" s="1023"/>
      <c r="D41" s="1023"/>
      <c r="E41" s="1023"/>
      <c r="F41" s="1023"/>
      <c r="G41" s="135">
        <f>SUM(G35:G40)</f>
        <v>0</v>
      </c>
      <c r="H41" s="135">
        <f t="shared" ref="H41:N41" si="0">SUM(H35:H40)</f>
        <v>0</v>
      </c>
      <c r="I41" s="135">
        <f t="shared" si="0"/>
        <v>0</v>
      </c>
      <c r="J41" s="117">
        <f t="shared" si="0"/>
        <v>0</v>
      </c>
      <c r="K41" s="19"/>
      <c r="L41" s="131">
        <f t="shared" si="0"/>
        <v>0</v>
      </c>
      <c r="M41" s="19"/>
      <c r="N41" s="131">
        <f t="shared" si="0"/>
        <v>0</v>
      </c>
      <c r="O41" s="1351"/>
      <c r="P41" s="1351"/>
      <c r="Q41" s="1351"/>
      <c r="R41" s="1351"/>
      <c r="S41" s="1351"/>
      <c r="T41" s="1351"/>
      <c r="V41" s="16"/>
      <c r="W41" s="16"/>
      <c r="X41" s="16"/>
    </row>
    <row r="42" spans="1:24" x14ac:dyDescent="0.2">
      <c r="A42" s="976" t="s">
        <v>87</v>
      </c>
      <c r="B42" s="976"/>
      <c r="C42" s="976"/>
      <c r="D42" s="976"/>
      <c r="E42" s="976"/>
      <c r="F42" s="1286"/>
      <c r="G42" s="19"/>
      <c r="H42" s="19"/>
      <c r="I42" s="19"/>
      <c r="J42" s="19"/>
      <c r="K42" s="19"/>
      <c r="L42" s="19"/>
      <c r="M42" s="19"/>
      <c r="N42" s="19"/>
      <c r="O42" s="1351"/>
      <c r="P42" s="1351"/>
      <c r="Q42" s="1351"/>
      <c r="R42" s="1351"/>
      <c r="S42" s="1351"/>
      <c r="T42" s="1351"/>
      <c r="V42" s="16"/>
      <c r="W42" s="16"/>
      <c r="X42" s="16"/>
    </row>
    <row r="43" spans="1:24" x14ac:dyDescent="0.2">
      <c r="A43" s="976"/>
      <c r="B43" s="976"/>
      <c r="C43" s="976"/>
      <c r="D43" s="976"/>
      <c r="E43" s="976"/>
      <c r="F43" s="1286"/>
      <c r="G43" s="19"/>
      <c r="H43" s="19"/>
      <c r="I43" s="19"/>
      <c r="J43" s="19"/>
      <c r="K43" s="19"/>
      <c r="L43" s="19"/>
      <c r="M43" s="19"/>
      <c r="N43" s="19"/>
      <c r="O43" s="1351"/>
      <c r="P43" s="1351"/>
      <c r="Q43" s="1351"/>
      <c r="R43" s="1351"/>
      <c r="S43" s="1351"/>
      <c r="T43" s="1351"/>
      <c r="V43" s="16"/>
      <c r="W43" s="16"/>
      <c r="X43" s="16"/>
    </row>
    <row r="44" spans="1:24" x14ac:dyDescent="0.2">
      <c r="A44" s="949" t="str">
        <f>'Budget Plan'!C36</f>
        <v>Income from Services Provided</v>
      </c>
      <c r="B44" s="949"/>
      <c r="C44" s="949"/>
      <c r="D44" s="949"/>
      <c r="E44" s="949"/>
      <c r="F44" s="1007"/>
      <c r="G44" s="147">
        <f>'Strategic Financial Plan'!G44</f>
        <v>0</v>
      </c>
      <c r="H44" s="147">
        <f>'Strategic Financial Plan'!H44</f>
        <v>0</v>
      </c>
      <c r="I44" s="485">
        <f>'Strategic Financial Plan'!I44</f>
        <v>0</v>
      </c>
      <c r="J44" s="485">
        <f>'Strategic Financial Plan'!J44</f>
        <v>0</v>
      </c>
      <c r="K44" s="19"/>
      <c r="L44" s="307"/>
      <c r="M44" s="19"/>
      <c r="N44" s="307"/>
      <c r="O44" s="1372"/>
      <c r="P44" s="1372"/>
      <c r="Q44" s="1372"/>
      <c r="R44" s="1372"/>
      <c r="S44" s="1372"/>
      <c r="T44" s="1372"/>
      <c r="V44" s="16"/>
      <c r="W44" s="16"/>
      <c r="X44" s="16"/>
    </row>
    <row r="45" spans="1:24" x14ac:dyDescent="0.2">
      <c r="A45" s="949" t="str">
        <f>'Budget Plan'!C37</f>
        <v>Interest Received</v>
      </c>
      <c r="B45" s="949"/>
      <c r="C45" s="949"/>
      <c r="D45" s="949"/>
      <c r="E45" s="949"/>
      <c r="F45" s="1007"/>
      <c r="G45" s="147">
        <f>'Strategic Financial Plan'!G45</f>
        <v>0</v>
      </c>
      <c r="H45" s="147">
        <f>'Strategic Financial Plan'!H45</f>
        <v>0</v>
      </c>
      <c r="I45" s="485">
        <f>'Strategic Financial Plan'!I45</f>
        <v>0</v>
      </c>
      <c r="J45" s="485">
        <f>'Strategic Financial Plan'!J45</f>
        <v>0</v>
      </c>
      <c r="K45" s="19"/>
      <c r="L45" s="307"/>
      <c r="M45" s="19"/>
      <c r="N45" s="307"/>
      <c r="O45" s="1372"/>
      <c r="P45" s="1372"/>
      <c r="Q45" s="1372"/>
      <c r="R45" s="1372"/>
      <c r="S45" s="1372"/>
      <c r="T45" s="1372"/>
      <c r="V45" s="16"/>
      <c r="W45" s="16"/>
      <c r="X45" s="16"/>
    </row>
    <row r="46" spans="1:24" x14ac:dyDescent="0.2">
      <c r="A46" s="949" t="str">
        <f>'Budget Plan'!C38</f>
        <v>Lettings</v>
      </c>
      <c r="B46" s="949"/>
      <c r="C46" s="949"/>
      <c r="D46" s="949"/>
      <c r="E46" s="949"/>
      <c r="F46" s="1007"/>
      <c r="G46" s="147">
        <f>'Strategic Financial Plan'!G46</f>
        <v>0</v>
      </c>
      <c r="H46" s="147">
        <f>'Strategic Financial Plan'!H46</f>
        <v>0</v>
      </c>
      <c r="I46" s="485">
        <f>'Strategic Financial Plan'!I46</f>
        <v>0</v>
      </c>
      <c r="J46" s="485">
        <f>'Strategic Financial Plan'!J46</f>
        <v>0</v>
      </c>
      <c r="K46" s="19"/>
      <c r="L46" s="307"/>
      <c r="M46" s="19"/>
      <c r="N46" s="307"/>
      <c r="O46" s="1372"/>
      <c r="P46" s="1372"/>
      <c r="Q46" s="1372"/>
      <c r="R46" s="1372"/>
      <c r="S46" s="1372"/>
      <c r="T46" s="1372"/>
      <c r="V46" s="16"/>
      <c r="W46" s="16"/>
      <c r="X46" s="16"/>
    </row>
    <row r="47" spans="1:24" x14ac:dyDescent="0.2">
      <c r="A47" s="949" t="str">
        <f>'Budget Plan'!C39</f>
        <v>Income from Catering</v>
      </c>
      <c r="B47" s="949"/>
      <c r="C47" s="949"/>
      <c r="D47" s="949"/>
      <c r="E47" s="949"/>
      <c r="F47" s="1007"/>
      <c r="G47" s="147">
        <f>'Strategic Financial Plan'!G47</f>
        <v>0</v>
      </c>
      <c r="H47" s="147">
        <f>'Strategic Financial Plan'!H47</f>
        <v>0</v>
      </c>
      <c r="I47" s="485">
        <f>'Strategic Financial Plan'!I47</f>
        <v>0</v>
      </c>
      <c r="J47" s="485">
        <f>'Strategic Financial Plan'!J47</f>
        <v>0</v>
      </c>
      <c r="K47" s="19"/>
      <c r="L47" s="307"/>
      <c r="M47" s="19"/>
      <c r="N47" s="307"/>
      <c r="O47" s="1372"/>
      <c r="P47" s="1372"/>
      <c r="Q47" s="1372"/>
      <c r="R47" s="1372"/>
      <c r="S47" s="1372"/>
      <c r="T47" s="1372"/>
      <c r="V47" s="16"/>
      <c r="W47" s="16"/>
      <c r="X47" s="16"/>
    </row>
    <row r="48" spans="1:24" x14ac:dyDescent="0.2">
      <c r="A48" s="949" t="str">
        <f>'Budget Plan'!C40</f>
        <v>Receipts from Supply Teacher Insurance Claims</v>
      </c>
      <c r="B48" s="949"/>
      <c r="C48" s="949"/>
      <c r="D48" s="949"/>
      <c r="E48" s="949"/>
      <c r="F48" s="1007"/>
      <c r="G48" s="147">
        <f>'Strategic Financial Plan'!G48</f>
        <v>0</v>
      </c>
      <c r="H48" s="147">
        <f>'Strategic Financial Plan'!H48</f>
        <v>0</v>
      </c>
      <c r="I48" s="485">
        <f>'Strategic Financial Plan'!I48</f>
        <v>0</v>
      </c>
      <c r="J48" s="485">
        <f>'Strategic Financial Plan'!J48</f>
        <v>0</v>
      </c>
      <c r="K48" s="19"/>
      <c r="L48" s="307"/>
      <c r="M48" s="19"/>
      <c r="N48" s="307"/>
      <c r="O48" s="1372"/>
      <c r="P48" s="1372"/>
      <c r="Q48" s="1372"/>
      <c r="R48" s="1372"/>
      <c r="S48" s="1372"/>
      <c r="T48" s="1372"/>
      <c r="V48" s="16"/>
      <c r="W48" s="16"/>
      <c r="X48" s="16"/>
    </row>
    <row r="49" spans="1:24" x14ac:dyDescent="0.2">
      <c r="A49" s="949" t="str">
        <f>'Budget Plan'!C41</f>
        <v>Receipts from Other Insurance Claims</v>
      </c>
      <c r="B49" s="949"/>
      <c r="C49" s="949"/>
      <c r="D49" s="949"/>
      <c r="E49" s="949"/>
      <c r="F49" s="1007"/>
      <c r="G49" s="147">
        <f>'Strategic Financial Plan'!G49</f>
        <v>0</v>
      </c>
      <c r="H49" s="147">
        <f>'Strategic Financial Plan'!H49</f>
        <v>0</v>
      </c>
      <c r="I49" s="485">
        <f>'Strategic Financial Plan'!I49</f>
        <v>0</v>
      </c>
      <c r="J49" s="485">
        <f>'Strategic Financial Plan'!J49</f>
        <v>0</v>
      </c>
      <c r="K49" s="19"/>
      <c r="L49" s="307"/>
      <c r="M49" s="19"/>
      <c r="N49" s="307"/>
      <c r="O49" s="1372"/>
      <c r="P49" s="1372"/>
      <c r="Q49" s="1372"/>
      <c r="R49" s="1372"/>
      <c r="S49" s="1372"/>
      <c r="T49" s="1372"/>
      <c r="V49" s="16"/>
      <c r="W49" s="16"/>
      <c r="X49" s="16"/>
    </row>
    <row r="50" spans="1:24" x14ac:dyDescent="0.2">
      <c r="A50" s="949" t="str">
        <f>'Budget Plan'!C42</f>
        <v>Income from Visits</v>
      </c>
      <c r="B50" s="949"/>
      <c r="C50" s="949"/>
      <c r="D50" s="949"/>
      <c r="E50" s="949"/>
      <c r="F50" s="1007"/>
      <c r="G50" s="147">
        <f>'Strategic Financial Plan'!G50</f>
        <v>0</v>
      </c>
      <c r="H50" s="147">
        <f>'Strategic Financial Plan'!H50</f>
        <v>0</v>
      </c>
      <c r="I50" s="485">
        <f>'Strategic Financial Plan'!I50</f>
        <v>0</v>
      </c>
      <c r="J50" s="485">
        <f>'Strategic Financial Plan'!J50</f>
        <v>0</v>
      </c>
      <c r="K50" s="19"/>
      <c r="L50" s="307"/>
      <c r="M50" s="19"/>
      <c r="N50" s="307"/>
      <c r="O50" s="1372"/>
      <c r="P50" s="1372"/>
      <c r="Q50" s="1372"/>
      <c r="R50" s="1372"/>
      <c r="S50" s="1372"/>
      <c r="T50" s="1372"/>
      <c r="V50" s="16"/>
      <c r="W50" s="16"/>
      <c r="X50" s="16"/>
    </row>
    <row r="51" spans="1:24" x14ac:dyDescent="0.2">
      <c r="A51" s="949" t="str">
        <f>'Budget Plan'!C43</f>
        <v>Donations / Private Funds</v>
      </c>
      <c r="B51" s="949"/>
      <c r="C51" s="949"/>
      <c r="D51" s="949"/>
      <c r="E51" s="949"/>
      <c r="F51" s="1007"/>
      <c r="G51" s="147">
        <f>'Strategic Financial Plan'!G51</f>
        <v>0</v>
      </c>
      <c r="H51" s="147">
        <f>'Strategic Financial Plan'!H51</f>
        <v>0</v>
      </c>
      <c r="I51" s="485">
        <f>'Strategic Financial Plan'!I51</f>
        <v>0</v>
      </c>
      <c r="J51" s="485">
        <f>'Strategic Financial Plan'!J51</f>
        <v>0</v>
      </c>
      <c r="K51" s="19"/>
      <c r="L51" s="307"/>
      <c r="M51" s="19"/>
      <c r="N51" s="307"/>
      <c r="O51" s="1372"/>
      <c r="P51" s="1372"/>
      <c r="Q51" s="1372"/>
      <c r="R51" s="1372"/>
      <c r="S51" s="1372"/>
      <c r="T51" s="1372"/>
      <c r="V51" s="16"/>
      <c r="W51" s="16"/>
      <c r="X51" s="16"/>
    </row>
    <row r="52" spans="1:24" ht="13.5" thickBot="1" x14ac:dyDescent="0.25">
      <c r="A52" s="302" t="str">
        <f>'Budget Plan'!C44</f>
        <v>School Fund Income</v>
      </c>
      <c r="F52" s="41"/>
      <c r="G52" s="149">
        <f>'Strategic Financial Plan'!G52</f>
        <v>0</v>
      </c>
      <c r="H52" s="147">
        <f>'Strategic Financial Plan'!H52</f>
        <v>0</v>
      </c>
      <c r="I52" s="149">
        <f>'Strategic Financial Plan'!I52</f>
        <v>0</v>
      </c>
      <c r="J52" s="149">
        <f>'Strategic Financial Plan'!J52</f>
        <v>0</v>
      </c>
      <c r="K52" s="19"/>
      <c r="L52" s="153"/>
      <c r="M52" s="19"/>
      <c r="N52" s="153"/>
      <c r="O52" s="1372"/>
      <c r="P52" s="1372"/>
      <c r="Q52" s="1372"/>
      <c r="R52" s="1372"/>
      <c r="S52" s="1372"/>
      <c r="T52" s="1372"/>
      <c r="V52" s="16"/>
      <c r="W52" s="16"/>
      <c r="X52" s="16"/>
    </row>
    <row r="53" spans="1:24" ht="18" customHeight="1" thickBot="1" x14ac:dyDescent="0.25">
      <c r="A53" s="1022" t="s">
        <v>122</v>
      </c>
      <c r="B53" s="1023"/>
      <c r="C53" s="1023"/>
      <c r="D53" s="1023"/>
      <c r="E53" s="1023"/>
      <c r="F53" s="1023"/>
      <c r="G53" s="135">
        <f>SUM(G44:G52)</f>
        <v>0</v>
      </c>
      <c r="H53" s="135">
        <f t="shared" ref="H53:N53" si="1">SUM(H44:H52)</f>
        <v>0</v>
      </c>
      <c r="I53" s="135">
        <f t="shared" si="1"/>
        <v>0</v>
      </c>
      <c r="J53" s="117">
        <f t="shared" si="1"/>
        <v>0</v>
      </c>
      <c r="K53" s="19"/>
      <c r="L53" s="131">
        <f t="shared" si="1"/>
        <v>0</v>
      </c>
      <c r="M53" s="19"/>
      <c r="N53" s="131">
        <f t="shared" si="1"/>
        <v>0</v>
      </c>
      <c r="O53" s="1351"/>
      <c r="P53" s="1351"/>
      <c r="Q53" s="1351"/>
      <c r="R53" s="1351"/>
      <c r="S53" s="1351"/>
      <c r="T53" s="1351"/>
      <c r="V53" s="16"/>
      <c r="W53" s="16"/>
      <c r="X53" s="16"/>
    </row>
    <row r="54" spans="1:24" ht="13.5" thickBot="1" x14ac:dyDescent="0.25">
      <c r="F54" s="43"/>
      <c r="G54" s="19"/>
      <c r="H54" s="19"/>
      <c r="I54" s="19"/>
      <c r="J54" s="19"/>
      <c r="K54" s="19"/>
      <c r="L54" s="19"/>
      <c r="M54" s="19"/>
      <c r="N54" s="19"/>
      <c r="O54" s="1351"/>
      <c r="P54" s="1351"/>
      <c r="Q54" s="1351"/>
      <c r="R54" s="1351"/>
      <c r="S54" s="1351"/>
      <c r="T54" s="1351"/>
      <c r="V54" s="16"/>
      <c r="W54" s="16"/>
      <c r="X54" s="16"/>
    </row>
    <row r="55" spans="1:24" x14ac:dyDescent="0.2">
      <c r="A55" s="1026" t="s">
        <v>124</v>
      </c>
      <c r="B55" s="1027"/>
      <c r="C55" s="1027"/>
      <c r="D55" s="1027"/>
      <c r="E55" s="1027"/>
      <c r="F55" s="1027"/>
      <c r="G55" s="1329" t="e">
        <f>G53+G41+G32</f>
        <v>#N/A</v>
      </c>
      <c r="H55" s="1332" t="e">
        <f t="shared" ref="H55:N55" si="2">H53+H41+H32</f>
        <v>#N/A</v>
      </c>
      <c r="I55" s="1332">
        <f t="shared" si="2"/>
        <v>0</v>
      </c>
      <c r="J55" s="1320">
        <f t="shared" si="2"/>
        <v>0</v>
      </c>
      <c r="K55" s="1373"/>
      <c r="L55" s="1374">
        <f t="shared" si="2"/>
        <v>0</v>
      </c>
      <c r="M55" s="1373"/>
      <c r="N55" s="1374">
        <f t="shared" si="2"/>
        <v>0</v>
      </c>
      <c r="O55" s="1351"/>
      <c r="P55" s="1351"/>
      <c r="Q55" s="1351"/>
      <c r="R55" s="1351"/>
      <c r="S55" s="1351"/>
      <c r="T55" s="1351"/>
      <c r="V55" s="16"/>
      <c r="W55" s="16"/>
      <c r="X55" s="16"/>
    </row>
    <row r="56" spans="1:24" x14ac:dyDescent="0.2">
      <c r="A56" s="1028"/>
      <c r="B56" s="1029"/>
      <c r="C56" s="1029"/>
      <c r="D56" s="1029"/>
      <c r="E56" s="1029"/>
      <c r="F56" s="1029"/>
      <c r="G56" s="1330"/>
      <c r="H56" s="1333"/>
      <c r="I56" s="1333"/>
      <c r="J56" s="1321"/>
      <c r="K56" s="1373"/>
      <c r="L56" s="1373"/>
      <c r="M56" s="1373"/>
      <c r="N56" s="1373"/>
      <c r="O56" s="1351"/>
      <c r="P56" s="1351"/>
      <c r="Q56" s="1351"/>
      <c r="R56" s="1351"/>
      <c r="S56" s="1351"/>
      <c r="T56" s="1351"/>
      <c r="V56" s="16"/>
      <c r="W56" s="16"/>
      <c r="X56" s="16"/>
    </row>
    <row r="57" spans="1:24" ht="13.5" thickBot="1" x14ac:dyDescent="0.25">
      <c r="A57" s="1030"/>
      <c r="B57" s="1031"/>
      <c r="C57" s="1031"/>
      <c r="D57" s="1031"/>
      <c r="E57" s="1031"/>
      <c r="F57" s="1031"/>
      <c r="G57" s="1331"/>
      <c r="H57" s="1334"/>
      <c r="I57" s="1334"/>
      <c r="J57" s="1322"/>
      <c r="K57" s="1373"/>
      <c r="L57" s="1375"/>
      <c r="M57" s="1373"/>
      <c r="N57" s="1375"/>
      <c r="O57" s="1351"/>
      <c r="P57" s="1351"/>
      <c r="Q57" s="1351"/>
      <c r="R57" s="1351"/>
      <c r="S57" s="1351"/>
      <c r="T57" s="1351"/>
      <c r="V57" s="16"/>
      <c r="W57" s="16"/>
      <c r="X57" s="16"/>
    </row>
    <row r="58" spans="1:24" x14ac:dyDescent="0.2">
      <c r="A58" s="983"/>
      <c r="B58" s="983"/>
      <c r="C58" s="983"/>
      <c r="D58" s="983"/>
      <c r="E58" s="983"/>
      <c r="F58" s="983"/>
      <c r="G58" s="19"/>
      <c r="H58" s="19"/>
      <c r="I58" s="19"/>
      <c r="J58" s="19"/>
      <c r="K58" s="19"/>
      <c r="L58" s="19"/>
      <c r="M58" s="19"/>
      <c r="N58" s="19"/>
      <c r="O58" s="1351"/>
      <c r="P58" s="1351"/>
      <c r="Q58" s="1351"/>
      <c r="R58" s="1351"/>
      <c r="S58" s="1351"/>
      <c r="T58" s="1351"/>
      <c r="V58" s="16"/>
      <c r="W58" s="16"/>
      <c r="X58" s="16"/>
    </row>
    <row r="59" spans="1:24" ht="13.5" thickBot="1" x14ac:dyDescent="0.25">
      <c r="A59" s="1041"/>
      <c r="B59" s="1041"/>
      <c r="C59" s="1041"/>
      <c r="D59" s="1041"/>
      <c r="E59" s="1041"/>
      <c r="F59" s="1299"/>
      <c r="G59" s="19"/>
      <c r="H59" s="19"/>
      <c r="I59" s="19"/>
      <c r="J59" s="19"/>
      <c r="K59" s="19"/>
      <c r="L59" s="19"/>
      <c r="M59" s="19"/>
      <c r="N59" s="19"/>
      <c r="O59" s="1351"/>
      <c r="P59" s="1351"/>
      <c r="Q59" s="1351"/>
      <c r="R59" s="1351"/>
      <c r="S59" s="1351"/>
      <c r="T59" s="1351"/>
      <c r="V59" s="16"/>
      <c r="W59" s="16"/>
      <c r="X59" s="16"/>
    </row>
    <row r="60" spans="1:24" x14ac:dyDescent="0.2">
      <c r="A60" s="1014" t="s">
        <v>125</v>
      </c>
      <c r="B60" s="1015"/>
      <c r="C60" s="1015"/>
      <c r="D60" s="1015"/>
      <c r="E60" s="1015"/>
      <c r="F60" s="1016"/>
      <c r="G60" s="19"/>
      <c r="H60" s="19"/>
      <c r="I60" s="19"/>
      <c r="J60" s="19"/>
      <c r="K60" s="19"/>
      <c r="L60" s="19"/>
      <c r="M60" s="19"/>
      <c r="N60" s="19"/>
      <c r="O60" s="1351"/>
      <c r="P60" s="1351"/>
      <c r="Q60" s="1351"/>
      <c r="R60" s="1351"/>
      <c r="S60" s="1351"/>
      <c r="T60" s="1351"/>
      <c r="V60" s="16"/>
      <c r="W60" s="16"/>
      <c r="X60" s="16"/>
    </row>
    <row r="61" spans="1:24" ht="13.5" thickBot="1" x14ac:dyDescent="0.25">
      <c r="A61" s="1017"/>
      <c r="B61" s="1018"/>
      <c r="C61" s="1018"/>
      <c r="D61" s="1018"/>
      <c r="E61" s="1018"/>
      <c r="F61" s="1019"/>
      <c r="G61" s="19"/>
      <c r="H61" s="19"/>
      <c r="I61" s="19"/>
      <c r="J61" s="19"/>
      <c r="K61" s="19"/>
      <c r="L61" s="19"/>
      <c r="M61" s="19"/>
      <c r="N61" s="19"/>
      <c r="O61" s="1351"/>
      <c r="P61" s="1351"/>
      <c r="Q61" s="1351"/>
      <c r="R61" s="1351"/>
      <c r="S61" s="1351"/>
      <c r="T61" s="1351"/>
      <c r="V61" s="16"/>
      <c r="W61" s="16"/>
      <c r="X61" s="16"/>
    </row>
    <row r="62" spans="1:24" x14ac:dyDescent="0.2">
      <c r="A62" s="108"/>
      <c r="B62" s="108"/>
      <c r="C62" s="108"/>
      <c r="D62" s="108"/>
      <c r="E62" s="108"/>
      <c r="F62" s="108"/>
      <c r="G62" s="19"/>
      <c r="H62" s="19"/>
      <c r="I62" s="19"/>
      <c r="J62" s="19"/>
      <c r="K62" s="19"/>
      <c r="L62" s="19"/>
      <c r="M62" s="19"/>
      <c r="N62" s="19"/>
      <c r="O62" s="1351"/>
      <c r="P62" s="1351"/>
      <c r="Q62" s="1351"/>
      <c r="R62" s="1351"/>
      <c r="S62" s="1351"/>
      <c r="T62" s="1351"/>
      <c r="V62" s="16"/>
      <c r="W62" s="16"/>
      <c r="X62" s="16"/>
    </row>
    <row r="63" spans="1:24" x14ac:dyDescent="0.2">
      <c r="A63" s="976" t="s">
        <v>126</v>
      </c>
      <c r="B63" s="976"/>
      <c r="C63" s="976"/>
      <c r="D63" s="976"/>
      <c r="E63" s="976"/>
      <c r="F63" s="1286"/>
      <c r="G63" s="19"/>
      <c r="H63" s="19"/>
      <c r="I63" s="19"/>
      <c r="J63" s="19"/>
      <c r="K63" s="19"/>
      <c r="L63" s="19"/>
      <c r="M63" s="19"/>
      <c r="N63" s="19"/>
      <c r="O63" s="1351"/>
      <c r="P63" s="1351"/>
      <c r="Q63" s="1351"/>
      <c r="R63" s="1351"/>
      <c r="S63" s="1351"/>
      <c r="T63" s="1351"/>
      <c r="V63" s="16"/>
      <c r="W63" s="16"/>
      <c r="X63" s="16"/>
    </row>
    <row r="64" spans="1:24" x14ac:dyDescent="0.2">
      <c r="A64" s="976"/>
      <c r="B64" s="976"/>
      <c r="C64" s="976"/>
      <c r="D64" s="976"/>
      <c r="E64" s="976"/>
      <c r="F64" s="1286"/>
      <c r="G64" s="19"/>
      <c r="H64" s="19"/>
      <c r="I64" s="19"/>
      <c r="J64" s="19"/>
      <c r="K64" s="19"/>
      <c r="L64" s="19"/>
      <c r="M64" s="19"/>
      <c r="N64" s="19"/>
      <c r="O64" s="1351"/>
      <c r="P64" s="1351"/>
      <c r="Q64" s="1351"/>
      <c r="R64" s="1351"/>
      <c r="S64" s="1351"/>
      <c r="T64" s="1351"/>
      <c r="V64" s="16"/>
      <c r="W64" s="16"/>
      <c r="X64" s="16"/>
    </row>
    <row r="65" spans="1:24" x14ac:dyDescent="0.2">
      <c r="A65" s="896" t="s">
        <v>127</v>
      </c>
      <c r="B65" s="896"/>
      <c r="C65" s="896"/>
      <c r="D65" s="896"/>
      <c r="E65" s="896"/>
      <c r="F65" s="1286"/>
      <c r="G65" s="19"/>
      <c r="H65" s="19"/>
      <c r="I65" s="19"/>
      <c r="J65" s="19"/>
      <c r="K65" s="19"/>
      <c r="L65" s="19"/>
      <c r="M65" s="19"/>
      <c r="N65" s="19"/>
      <c r="O65" s="1351"/>
      <c r="P65" s="1351"/>
      <c r="Q65" s="1351"/>
      <c r="R65" s="1351"/>
      <c r="S65" s="1351"/>
      <c r="T65" s="1351"/>
      <c r="V65" s="16"/>
      <c r="W65" s="16"/>
      <c r="X65" s="16"/>
    </row>
    <row r="66" spans="1:24" x14ac:dyDescent="0.2">
      <c r="A66" s="949" t="str">
        <f>'Budget Plan'!C54</f>
        <v>Teaching Staff</v>
      </c>
      <c r="B66" s="949"/>
      <c r="C66" s="949"/>
      <c r="D66" s="949"/>
      <c r="E66" s="949"/>
      <c r="F66" s="1007"/>
      <c r="G66" s="147">
        <f>'Strategic Financial Plan'!G66</f>
        <v>0</v>
      </c>
      <c r="H66" s="147">
        <f>'Strategic Financial Plan'!H66</f>
        <v>0</v>
      </c>
      <c r="I66" s="485">
        <f>'Strategic Financial Plan'!I66</f>
        <v>0</v>
      </c>
      <c r="J66" s="485">
        <f>'Strategic Financial Plan'!J66</f>
        <v>0</v>
      </c>
      <c r="K66" s="19"/>
      <c r="L66" s="307"/>
      <c r="M66" s="19"/>
      <c r="N66" s="307"/>
      <c r="O66" s="1372"/>
      <c r="P66" s="1372"/>
      <c r="Q66" s="1372"/>
      <c r="R66" s="1372"/>
      <c r="S66" s="1372"/>
      <c r="T66" s="1372"/>
      <c r="V66" s="16"/>
      <c r="W66" s="16"/>
      <c r="X66" s="16"/>
    </row>
    <row r="67" spans="1:24" ht="13.5" thickBot="1" x14ac:dyDescent="0.25">
      <c r="A67" s="1305" t="str">
        <f>'Budget Plan'!C55</f>
        <v>Supply Staff</v>
      </c>
      <c r="B67" s="1305"/>
      <c r="C67" s="1305"/>
      <c r="D67" s="1305"/>
      <c r="E67" s="1305"/>
      <c r="F67" s="1024"/>
      <c r="G67" s="149">
        <f>'Strategic Financial Plan'!G67</f>
        <v>0</v>
      </c>
      <c r="H67" s="147">
        <f>'Strategic Financial Plan'!H67</f>
        <v>0</v>
      </c>
      <c r="I67" s="149">
        <f>'Strategic Financial Plan'!I67</f>
        <v>0</v>
      </c>
      <c r="J67" s="149">
        <f>'Strategic Financial Plan'!J67</f>
        <v>0</v>
      </c>
      <c r="K67" s="19"/>
      <c r="L67" s="153"/>
      <c r="M67" s="19"/>
      <c r="N67" s="153"/>
      <c r="O67" s="1372"/>
      <c r="P67" s="1372"/>
      <c r="Q67" s="1372"/>
      <c r="R67" s="1372"/>
      <c r="S67" s="1372"/>
      <c r="T67" s="1372"/>
      <c r="V67" s="16"/>
      <c r="W67" s="16"/>
      <c r="X67" s="16"/>
    </row>
    <row r="68" spans="1:24" ht="18" customHeight="1" thickBot="1" x14ac:dyDescent="0.25">
      <c r="A68" s="1022" t="s">
        <v>393</v>
      </c>
      <c r="B68" s="1023"/>
      <c r="C68" s="1023"/>
      <c r="D68" s="1023"/>
      <c r="E68" s="1023"/>
      <c r="F68" s="1023"/>
      <c r="G68" s="135">
        <f>G66+G67</f>
        <v>0</v>
      </c>
      <c r="H68" s="135">
        <f t="shared" ref="H68:N68" si="3">H66+H67</f>
        <v>0</v>
      </c>
      <c r="I68" s="135">
        <f t="shared" si="3"/>
        <v>0</v>
      </c>
      <c r="J68" s="117">
        <f t="shared" si="3"/>
        <v>0</v>
      </c>
      <c r="K68" s="19"/>
      <c r="L68" s="131">
        <f t="shared" si="3"/>
        <v>0</v>
      </c>
      <c r="M68" s="19"/>
      <c r="N68" s="131">
        <f t="shared" si="3"/>
        <v>0</v>
      </c>
      <c r="O68" s="1351"/>
      <c r="P68" s="1351"/>
      <c r="Q68" s="1351"/>
      <c r="R68" s="1351"/>
      <c r="S68" s="1351"/>
      <c r="T68" s="1351"/>
      <c r="V68" s="16"/>
      <c r="W68" s="16"/>
      <c r="X68" s="16"/>
    </row>
    <row r="69" spans="1:24" x14ac:dyDescent="0.2">
      <c r="A69" s="1041"/>
      <c r="B69" s="1041"/>
      <c r="C69" s="1041"/>
      <c r="D69" s="1041"/>
      <c r="E69" s="1041"/>
      <c r="F69" s="1299"/>
      <c r="G69" s="19"/>
      <c r="H69" s="19"/>
      <c r="I69" s="19"/>
      <c r="J69" s="19"/>
      <c r="K69" s="19"/>
      <c r="L69" s="19"/>
      <c r="M69" s="19"/>
      <c r="N69" s="19"/>
      <c r="O69" s="1351"/>
      <c r="P69" s="1351"/>
      <c r="Q69" s="1351"/>
      <c r="R69" s="1351"/>
      <c r="S69" s="1351"/>
      <c r="T69" s="1351"/>
      <c r="V69" s="16"/>
      <c r="W69" s="16"/>
      <c r="X69" s="16"/>
    </row>
    <row r="70" spans="1:24" x14ac:dyDescent="0.2">
      <c r="A70" s="896" t="s">
        <v>136</v>
      </c>
      <c r="B70" s="896"/>
      <c r="C70" s="896"/>
      <c r="D70" s="896"/>
      <c r="E70" s="896"/>
      <c r="F70" s="1286"/>
      <c r="G70" s="19"/>
      <c r="H70" s="19"/>
      <c r="I70" s="19"/>
      <c r="J70" s="19"/>
      <c r="K70" s="19"/>
      <c r="L70" s="19"/>
      <c r="M70" s="19"/>
      <c r="N70" s="19"/>
      <c r="O70" s="1351"/>
      <c r="P70" s="1351"/>
      <c r="Q70" s="1351"/>
      <c r="R70" s="1351"/>
      <c r="S70" s="1351"/>
      <c r="T70" s="1351"/>
      <c r="V70" s="16"/>
      <c r="W70" s="16"/>
      <c r="X70" s="16"/>
    </row>
    <row r="71" spans="1:24" x14ac:dyDescent="0.2">
      <c r="A71" s="949" t="str">
        <f>'Budget Plan'!C59</f>
        <v>LSA / Ancillary / Classroom Assistants</v>
      </c>
      <c r="B71" s="949"/>
      <c r="C71" s="949"/>
      <c r="D71" s="949"/>
      <c r="E71" s="949"/>
      <c r="F71" s="1007"/>
      <c r="G71" s="147">
        <f>'Strategic Financial Plan'!G71</f>
        <v>0</v>
      </c>
      <c r="H71" s="147">
        <f>'Strategic Financial Plan'!H71</f>
        <v>0</v>
      </c>
      <c r="I71" s="485">
        <f>'Strategic Financial Plan'!I71</f>
        <v>0</v>
      </c>
      <c r="J71" s="485">
        <f>'Strategic Financial Plan'!J71</f>
        <v>0</v>
      </c>
      <c r="K71" s="19"/>
      <c r="L71" s="307"/>
      <c r="M71" s="19"/>
      <c r="N71" s="307"/>
      <c r="O71" s="1372"/>
      <c r="P71" s="1372"/>
      <c r="Q71" s="1372"/>
      <c r="R71" s="1372"/>
      <c r="S71" s="1372"/>
      <c r="T71" s="1372"/>
      <c r="V71" s="16"/>
      <c r="W71" s="16"/>
      <c r="X71" s="16"/>
    </row>
    <row r="72" spans="1:24" x14ac:dyDescent="0.2">
      <c r="A72" s="949" t="str">
        <f>'Budget Plan'!C60</f>
        <v>Foreign Language Assistant / Nursery Nurse</v>
      </c>
      <c r="B72" s="949"/>
      <c r="C72" s="949"/>
      <c r="D72" s="949"/>
      <c r="E72" s="949"/>
      <c r="F72" s="1007"/>
      <c r="G72" s="147">
        <f>'Strategic Financial Plan'!G72</f>
        <v>0</v>
      </c>
      <c r="H72" s="147">
        <f>'Strategic Financial Plan'!H72</f>
        <v>0</v>
      </c>
      <c r="I72" s="485">
        <f>'Strategic Financial Plan'!I72</f>
        <v>0</v>
      </c>
      <c r="J72" s="485">
        <f>'Strategic Financial Plan'!J72</f>
        <v>0</v>
      </c>
      <c r="K72" s="19"/>
      <c r="L72" s="307"/>
      <c r="M72" s="19"/>
      <c r="N72" s="307"/>
      <c r="O72" s="1372"/>
      <c r="P72" s="1372"/>
      <c r="Q72" s="1372"/>
      <c r="R72" s="1372"/>
      <c r="S72" s="1372"/>
      <c r="T72" s="1372"/>
      <c r="V72" s="16"/>
      <c r="W72" s="16"/>
      <c r="X72" s="16"/>
    </row>
    <row r="73" spans="1:24" x14ac:dyDescent="0.2">
      <c r="A73" s="949" t="str">
        <f>'Budget Plan'!C61</f>
        <v>Instructor</v>
      </c>
      <c r="B73" s="949"/>
      <c r="C73" s="949"/>
      <c r="D73" s="949"/>
      <c r="E73" s="949"/>
      <c r="F73" s="1007"/>
      <c r="G73" s="147">
        <f>'Strategic Financial Plan'!G73</f>
        <v>0</v>
      </c>
      <c r="H73" s="147">
        <f>'Strategic Financial Plan'!H73</f>
        <v>0</v>
      </c>
      <c r="I73" s="485">
        <f>'Strategic Financial Plan'!I73</f>
        <v>0</v>
      </c>
      <c r="J73" s="485">
        <f>'Strategic Financial Plan'!J73</f>
        <v>0</v>
      </c>
      <c r="K73" s="19"/>
      <c r="L73" s="307"/>
      <c r="M73" s="19"/>
      <c r="N73" s="307"/>
      <c r="O73" s="1372"/>
      <c r="P73" s="1372"/>
      <c r="Q73" s="1372"/>
      <c r="R73" s="1372"/>
      <c r="S73" s="1372"/>
      <c r="T73" s="1372"/>
      <c r="V73" s="16"/>
      <c r="W73" s="16"/>
      <c r="X73" s="16"/>
    </row>
    <row r="74" spans="1:24" x14ac:dyDescent="0.2">
      <c r="A74" s="949" t="str">
        <f>'Budget Plan'!C62</f>
        <v>Librarian</v>
      </c>
      <c r="B74" s="949"/>
      <c r="C74" s="949"/>
      <c r="D74" s="949"/>
      <c r="E74" s="949"/>
      <c r="F74" s="1007"/>
      <c r="G74" s="147">
        <f>'Strategic Financial Plan'!G74</f>
        <v>0</v>
      </c>
      <c r="H74" s="147">
        <f>'Strategic Financial Plan'!H74</f>
        <v>0</v>
      </c>
      <c r="I74" s="485">
        <f>'Strategic Financial Plan'!I74</f>
        <v>0</v>
      </c>
      <c r="J74" s="485">
        <f>'Strategic Financial Plan'!J74</f>
        <v>0</v>
      </c>
      <c r="K74" s="19"/>
      <c r="L74" s="307"/>
      <c r="M74" s="19"/>
      <c r="N74" s="307"/>
      <c r="O74" s="1372"/>
      <c r="P74" s="1372"/>
      <c r="Q74" s="1372"/>
      <c r="R74" s="1372"/>
      <c r="S74" s="1372"/>
      <c r="T74" s="1372"/>
      <c r="V74" s="16"/>
      <c r="W74" s="16"/>
      <c r="X74" s="16"/>
    </row>
    <row r="75" spans="1:24" x14ac:dyDescent="0.2">
      <c r="A75" s="949" t="str">
        <f>'Budget Plan'!C63</f>
        <v>School Technician</v>
      </c>
      <c r="B75" s="949"/>
      <c r="C75" s="949"/>
      <c r="D75" s="949"/>
      <c r="E75" s="949"/>
      <c r="F75" s="1007"/>
      <c r="G75" s="147">
        <f>'Strategic Financial Plan'!G75</f>
        <v>0</v>
      </c>
      <c r="H75" s="147">
        <f>'Strategic Financial Plan'!H75</f>
        <v>0</v>
      </c>
      <c r="I75" s="485">
        <f>'Strategic Financial Plan'!I75</f>
        <v>0</v>
      </c>
      <c r="J75" s="485">
        <f>'Strategic Financial Plan'!J75</f>
        <v>0</v>
      </c>
      <c r="K75" s="19"/>
      <c r="L75" s="307"/>
      <c r="M75" s="19"/>
      <c r="N75" s="307"/>
      <c r="O75" s="1372"/>
      <c r="P75" s="1372"/>
      <c r="Q75" s="1372"/>
      <c r="R75" s="1372"/>
      <c r="S75" s="1372"/>
      <c r="T75" s="1372"/>
      <c r="V75" s="16"/>
      <c r="W75" s="16"/>
      <c r="X75" s="16"/>
    </row>
    <row r="76" spans="1:24" x14ac:dyDescent="0.2">
      <c r="A76" s="949" t="str">
        <f>'Budget Plan'!C64</f>
        <v>Residential Care Officer (Special Schools Only)</v>
      </c>
      <c r="B76" s="949"/>
      <c r="C76" s="949"/>
      <c r="D76" s="949"/>
      <c r="E76" s="949"/>
      <c r="F76" s="1007"/>
      <c r="G76" s="147">
        <f>'Strategic Financial Plan'!G76</f>
        <v>0</v>
      </c>
      <c r="H76" s="147">
        <f>'Strategic Financial Plan'!H76</f>
        <v>0</v>
      </c>
      <c r="I76" s="485">
        <f>'Strategic Financial Plan'!I76</f>
        <v>0</v>
      </c>
      <c r="J76" s="485">
        <f>'Strategic Financial Plan'!J76</f>
        <v>0</v>
      </c>
      <c r="K76" s="19"/>
      <c r="L76" s="307"/>
      <c r="M76" s="19"/>
      <c r="N76" s="307"/>
      <c r="O76" s="1372"/>
      <c r="P76" s="1372"/>
      <c r="Q76" s="1372"/>
      <c r="R76" s="1372"/>
      <c r="S76" s="1372"/>
      <c r="T76" s="1372"/>
      <c r="V76" s="16"/>
      <c r="W76" s="16"/>
      <c r="X76" s="16"/>
    </row>
    <row r="77" spans="1:24" x14ac:dyDescent="0.2">
      <c r="A77" s="949" t="str">
        <f>'Budget Plan'!C65</f>
        <v>Premises Staff</v>
      </c>
      <c r="B77" s="949"/>
      <c r="C77" s="949"/>
      <c r="D77" s="949"/>
      <c r="E77" s="949"/>
      <c r="F77" s="1007"/>
      <c r="G77" s="147">
        <f>'Strategic Financial Plan'!G77</f>
        <v>0</v>
      </c>
      <c r="H77" s="147">
        <f>'Strategic Financial Plan'!H77</f>
        <v>0</v>
      </c>
      <c r="I77" s="485">
        <f>'Strategic Financial Plan'!I77</f>
        <v>0</v>
      </c>
      <c r="J77" s="485">
        <f>'Strategic Financial Plan'!J77</f>
        <v>0</v>
      </c>
      <c r="K77" s="19"/>
      <c r="L77" s="307"/>
      <c r="M77" s="19"/>
      <c r="N77" s="307"/>
      <c r="O77" s="1372"/>
      <c r="P77" s="1372"/>
      <c r="Q77" s="1372"/>
      <c r="R77" s="1372"/>
      <c r="S77" s="1372"/>
      <c r="T77" s="1372"/>
      <c r="V77" s="16"/>
      <c r="W77" s="16"/>
      <c r="X77" s="16"/>
    </row>
    <row r="78" spans="1:24" x14ac:dyDescent="0.2">
      <c r="A78" s="949" t="str">
        <f>'Budget Plan'!C66</f>
        <v>Administrative &amp; Clerical Staff</v>
      </c>
      <c r="B78" s="949"/>
      <c r="C78" s="949"/>
      <c r="D78" s="949"/>
      <c r="E78" s="949"/>
      <c r="F78" s="1007"/>
      <c r="G78" s="147">
        <f>'Strategic Financial Plan'!G78</f>
        <v>0</v>
      </c>
      <c r="H78" s="147">
        <f>'Strategic Financial Plan'!H78</f>
        <v>0</v>
      </c>
      <c r="I78" s="485">
        <f>'Strategic Financial Plan'!I78</f>
        <v>0</v>
      </c>
      <c r="J78" s="485">
        <f>'Strategic Financial Plan'!J78</f>
        <v>0</v>
      </c>
      <c r="K78" s="19"/>
      <c r="L78" s="307"/>
      <c r="M78" s="19"/>
      <c r="N78" s="307"/>
      <c r="O78" s="1372"/>
      <c r="P78" s="1372"/>
      <c r="Q78" s="1372"/>
      <c r="R78" s="1372"/>
      <c r="S78" s="1372"/>
      <c r="T78" s="1372"/>
      <c r="V78" s="16"/>
      <c r="W78" s="16"/>
      <c r="X78" s="16"/>
    </row>
    <row r="79" spans="1:24" x14ac:dyDescent="0.2">
      <c r="A79" s="949" t="str">
        <f>'Budget Plan'!C67</f>
        <v>Catering Staff</v>
      </c>
      <c r="B79" s="949"/>
      <c r="C79" s="949"/>
      <c r="D79" s="949"/>
      <c r="E79" s="949"/>
      <c r="F79" s="1007"/>
      <c r="G79" s="147">
        <f>'Strategic Financial Plan'!G79</f>
        <v>0</v>
      </c>
      <c r="H79" s="147">
        <f>'Strategic Financial Plan'!H79</f>
        <v>0</v>
      </c>
      <c r="I79" s="485">
        <f>'Strategic Financial Plan'!I79</f>
        <v>0</v>
      </c>
      <c r="J79" s="485">
        <f>'Strategic Financial Plan'!J79</f>
        <v>0</v>
      </c>
      <c r="K79" s="19"/>
      <c r="L79" s="307"/>
      <c r="M79" s="19"/>
      <c r="N79" s="307"/>
      <c r="O79" s="1372"/>
      <c r="P79" s="1372"/>
      <c r="Q79" s="1372"/>
      <c r="R79" s="1372"/>
      <c r="S79" s="1372"/>
      <c r="T79" s="1372"/>
      <c r="V79" s="16"/>
      <c r="W79" s="16"/>
      <c r="X79" s="16"/>
    </row>
    <row r="80" spans="1:24" x14ac:dyDescent="0.2">
      <c r="A80" s="949" t="str">
        <f>'Budget Plan'!C68</f>
        <v>Mid-day Supervision Staff</v>
      </c>
      <c r="B80" s="949"/>
      <c r="C80" s="949"/>
      <c r="D80" s="949"/>
      <c r="E80" s="949"/>
      <c r="F80" s="1007"/>
      <c r="G80" s="147">
        <f>'Strategic Financial Plan'!G80</f>
        <v>0</v>
      </c>
      <c r="H80" s="147">
        <f>'Strategic Financial Plan'!H80</f>
        <v>0</v>
      </c>
      <c r="I80" s="485">
        <f>'Strategic Financial Plan'!I80</f>
        <v>0</v>
      </c>
      <c r="J80" s="485">
        <f>'Strategic Financial Plan'!J80</f>
        <v>0</v>
      </c>
      <c r="K80" s="19"/>
      <c r="L80" s="307"/>
      <c r="M80" s="19"/>
      <c r="N80" s="307"/>
      <c r="O80" s="1372"/>
      <c r="P80" s="1372"/>
      <c r="Q80" s="1372"/>
      <c r="R80" s="1372"/>
      <c r="S80" s="1372"/>
      <c r="T80" s="1372"/>
      <c r="V80" s="16"/>
      <c r="W80" s="16"/>
      <c r="X80" s="16"/>
    </row>
    <row r="81" spans="1:24" ht="13.5" thickBot="1" x14ac:dyDescent="0.25">
      <c r="A81" s="1317" t="str">
        <f>'Budget Plan'!C69</f>
        <v>Other Staff - Special Facilities</v>
      </c>
      <c r="B81" s="1317"/>
      <c r="C81" s="1317"/>
      <c r="D81" s="1317"/>
      <c r="E81" s="1317"/>
      <c r="F81" s="1318"/>
      <c r="G81" s="149">
        <f>'Strategic Financial Plan'!G81</f>
        <v>0</v>
      </c>
      <c r="H81" s="147">
        <f>'Strategic Financial Plan'!H81</f>
        <v>0</v>
      </c>
      <c r="I81" s="149">
        <f>'Strategic Financial Plan'!I81</f>
        <v>0</v>
      </c>
      <c r="J81" s="149">
        <f>'Strategic Financial Plan'!J81</f>
        <v>0</v>
      </c>
      <c r="K81" s="19"/>
      <c r="L81" s="153"/>
      <c r="M81" s="19"/>
      <c r="N81" s="153"/>
      <c r="O81" s="1372"/>
      <c r="P81" s="1372"/>
      <c r="Q81" s="1372"/>
      <c r="R81" s="1372"/>
      <c r="S81" s="1372"/>
      <c r="T81" s="1372"/>
      <c r="V81" s="16"/>
      <c r="W81" s="16"/>
      <c r="X81" s="16"/>
    </row>
    <row r="82" spans="1:24" ht="18" customHeight="1" thickBot="1" x14ac:dyDescent="0.25">
      <c r="A82" s="1022" t="s">
        <v>164</v>
      </c>
      <c r="B82" s="1023"/>
      <c r="C82" s="1023"/>
      <c r="D82" s="1023"/>
      <c r="E82" s="1023"/>
      <c r="F82" s="1023"/>
      <c r="G82" s="135">
        <f>SUM(G71:G81)</f>
        <v>0</v>
      </c>
      <c r="H82" s="135">
        <f t="shared" ref="H82:N82" si="4">SUM(H71:H81)</f>
        <v>0</v>
      </c>
      <c r="I82" s="135">
        <f t="shared" si="4"/>
        <v>0</v>
      </c>
      <c r="J82" s="117">
        <f t="shared" si="4"/>
        <v>0</v>
      </c>
      <c r="K82" s="19"/>
      <c r="L82" s="131">
        <f t="shared" si="4"/>
        <v>0</v>
      </c>
      <c r="M82" s="19"/>
      <c r="N82" s="131">
        <f t="shared" si="4"/>
        <v>0</v>
      </c>
      <c r="O82" s="1351"/>
      <c r="P82" s="1351"/>
      <c r="Q82" s="1351"/>
      <c r="R82" s="1351"/>
      <c r="S82" s="1351"/>
      <c r="T82" s="1351"/>
      <c r="V82" s="16"/>
      <c r="W82" s="16"/>
      <c r="X82" s="16"/>
    </row>
    <row r="83" spans="1:24" x14ac:dyDescent="0.2">
      <c r="A83" s="1041"/>
      <c r="B83" s="1041"/>
      <c r="C83" s="1041"/>
      <c r="D83" s="1041"/>
      <c r="E83" s="1041"/>
      <c r="F83" s="1299"/>
      <c r="G83" s="19"/>
      <c r="H83" s="19"/>
      <c r="I83" s="19"/>
      <c r="J83" s="19"/>
      <c r="K83" s="19"/>
      <c r="L83" s="19"/>
      <c r="M83" s="19"/>
      <c r="N83" s="19"/>
      <c r="O83" s="1351"/>
      <c r="P83" s="1351"/>
      <c r="Q83" s="1351"/>
      <c r="R83" s="1351"/>
      <c r="S83" s="1351"/>
      <c r="T83" s="1351"/>
      <c r="V83" s="16"/>
      <c r="W83" s="16"/>
      <c r="X83" s="16"/>
    </row>
    <row r="84" spans="1:24" ht="18" customHeight="1" x14ac:dyDescent="0.2">
      <c r="A84" s="896" t="s">
        <v>165</v>
      </c>
      <c r="B84" s="896"/>
      <c r="C84" s="896"/>
      <c r="D84" s="896"/>
      <c r="E84" s="896"/>
      <c r="F84" s="1286"/>
      <c r="G84" s="19"/>
      <c r="H84" s="19"/>
      <c r="I84" s="19"/>
      <c r="J84" s="19"/>
      <c r="K84" s="19"/>
      <c r="L84" s="19"/>
      <c r="M84" s="19"/>
      <c r="N84" s="19"/>
      <c r="O84" s="1351"/>
      <c r="P84" s="1351"/>
      <c r="Q84" s="1351"/>
      <c r="R84" s="1351"/>
      <c r="S84" s="1351"/>
      <c r="T84" s="1351"/>
      <c r="V84" s="16"/>
      <c r="W84" s="16"/>
      <c r="X84" s="16"/>
    </row>
    <row r="85" spans="1:24" x14ac:dyDescent="0.2">
      <c r="A85" s="1024" t="str">
        <f>'Budget Plan'!C73</f>
        <v>Advertising / Interview / Recruitment</v>
      </c>
      <c r="B85" s="1025"/>
      <c r="C85" s="1025"/>
      <c r="D85" s="1025"/>
      <c r="E85" s="1025"/>
      <c r="F85" s="1025"/>
      <c r="G85" s="149">
        <f>'Strategic Financial Plan'!G85</f>
        <v>0</v>
      </c>
      <c r="H85" s="149">
        <f>'Strategic Financial Plan'!H85</f>
        <v>0</v>
      </c>
      <c r="I85" s="149">
        <f>'Strategic Financial Plan'!I85</f>
        <v>0</v>
      </c>
      <c r="J85" s="149">
        <f>'Strategic Financial Plan'!J85</f>
        <v>0</v>
      </c>
      <c r="K85" s="19"/>
      <c r="L85" s="153"/>
      <c r="M85" s="19"/>
      <c r="N85" s="153"/>
      <c r="O85" s="1376"/>
      <c r="P85" s="1377"/>
      <c r="Q85" s="1377"/>
      <c r="R85" s="1377"/>
      <c r="S85" s="1377"/>
      <c r="T85" s="1378"/>
      <c r="V85" s="16"/>
      <c r="W85" s="16"/>
      <c r="X85" s="16"/>
    </row>
    <row r="86" spans="1:24" x14ac:dyDescent="0.2">
      <c r="A86" s="949" t="str">
        <f>'Budget Plan'!C74</f>
        <v>Long Service Awards / Premature Retirement</v>
      </c>
      <c r="B86" s="949"/>
      <c r="C86" s="949"/>
      <c r="D86" s="949"/>
      <c r="E86" s="949"/>
      <c r="F86" s="1007"/>
      <c r="G86" s="147">
        <f>'Strategic Financial Plan'!G86</f>
        <v>0</v>
      </c>
      <c r="H86" s="149">
        <f>'Strategic Financial Plan'!H86</f>
        <v>0</v>
      </c>
      <c r="I86" s="485">
        <f>'Strategic Financial Plan'!I86</f>
        <v>0</v>
      </c>
      <c r="J86" s="485">
        <f>'Strategic Financial Plan'!J86</f>
        <v>0</v>
      </c>
      <c r="K86" s="19"/>
      <c r="L86" s="307"/>
      <c r="M86" s="19"/>
      <c r="N86" s="307"/>
      <c r="O86" s="1372"/>
      <c r="P86" s="1372"/>
      <c r="Q86" s="1372"/>
      <c r="R86" s="1372"/>
      <c r="S86" s="1372"/>
      <c r="T86" s="1372"/>
      <c r="V86" s="16"/>
      <c r="W86" s="16"/>
      <c r="X86" s="16"/>
    </row>
    <row r="87" spans="1:24" x14ac:dyDescent="0.2">
      <c r="A87" s="949" t="str">
        <f>'Budget Plan'!C75</f>
        <v>Staff Travel / Travel / Subsistence</v>
      </c>
      <c r="B87" s="949"/>
      <c r="C87" s="949"/>
      <c r="D87" s="949"/>
      <c r="E87" s="949"/>
      <c r="F87" s="1007"/>
      <c r="G87" s="147">
        <f>'Strategic Financial Plan'!G87</f>
        <v>0</v>
      </c>
      <c r="H87" s="149">
        <f>'Strategic Financial Plan'!H87</f>
        <v>0</v>
      </c>
      <c r="I87" s="485">
        <f>'Strategic Financial Plan'!I87</f>
        <v>0</v>
      </c>
      <c r="J87" s="485">
        <f>'Strategic Financial Plan'!J87</f>
        <v>0</v>
      </c>
      <c r="K87" s="19"/>
      <c r="L87" s="307"/>
      <c r="M87" s="19"/>
      <c r="N87" s="307"/>
      <c r="O87" s="1372"/>
      <c r="P87" s="1372"/>
      <c r="Q87" s="1372"/>
      <c r="R87" s="1372"/>
      <c r="S87" s="1372"/>
      <c r="T87" s="1372"/>
      <c r="V87" s="16"/>
      <c r="W87" s="16"/>
      <c r="X87" s="16"/>
    </row>
    <row r="88" spans="1:24" x14ac:dyDescent="0.2">
      <c r="A88" s="949" t="str">
        <f>'Budget Plan'!C76</f>
        <v>Other Indirect Employee Expenses</v>
      </c>
      <c r="B88" s="949"/>
      <c r="C88" s="949"/>
      <c r="D88" s="949"/>
      <c r="E88" s="949"/>
      <c r="F88" s="1007"/>
      <c r="G88" s="147">
        <f>'Strategic Financial Plan'!G88</f>
        <v>0</v>
      </c>
      <c r="H88" s="149">
        <f>'Strategic Financial Plan'!H88</f>
        <v>0</v>
      </c>
      <c r="I88" s="485">
        <f>'Strategic Financial Plan'!I88</f>
        <v>0</v>
      </c>
      <c r="J88" s="485">
        <f>'Strategic Financial Plan'!J88</f>
        <v>0</v>
      </c>
      <c r="K88" s="19"/>
      <c r="L88" s="307"/>
      <c r="M88" s="19"/>
      <c r="N88" s="307"/>
      <c r="O88" s="1372"/>
      <c r="P88" s="1372"/>
      <c r="Q88" s="1372"/>
      <c r="R88" s="1372"/>
      <c r="S88" s="1372"/>
      <c r="T88" s="1372"/>
      <c r="V88" s="16"/>
      <c r="W88" s="16"/>
      <c r="X88" s="16"/>
    </row>
    <row r="89" spans="1:24" x14ac:dyDescent="0.2">
      <c r="A89" s="949" t="str">
        <f>'Budget Plan'!C77</f>
        <v>Duty Meals</v>
      </c>
      <c r="B89" s="949"/>
      <c r="C89" s="949"/>
      <c r="D89" s="949"/>
      <c r="E89" s="949"/>
      <c r="F89" s="1007"/>
      <c r="G89" s="147">
        <f>'Strategic Financial Plan'!G89</f>
        <v>0</v>
      </c>
      <c r="H89" s="149">
        <f>'Strategic Financial Plan'!H89</f>
        <v>0</v>
      </c>
      <c r="I89" s="485">
        <f>'Strategic Financial Plan'!I89</f>
        <v>0</v>
      </c>
      <c r="J89" s="485">
        <f>'Strategic Financial Plan'!J89</f>
        <v>0</v>
      </c>
      <c r="K89" s="19"/>
      <c r="L89" s="307"/>
      <c r="M89" s="19"/>
      <c r="N89" s="307"/>
      <c r="O89" s="1372"/>
      <c r="P89" s="1372"/>
      <c r="Q89" s="1372"/>
      <c r="R89" s="1372"/>
      <c r="S89" s="1372"/>
      <c r="T89" s="1372"/>
      <c r="V89" s="16"/>
      <c r="W89" s="16"/>
      <c r="X89" s="16"/>
    </row>
    <row r="90" spans="1:24" x14ac:dyDescent="0.2">
      <c r="A90" s="949" t="str">
        <f>'Budget Plan'!C78</f>
        <v>Staff Development And Training</v>
      </c>
      <c r="B90" s="949"/>
      <c r="C90" s="949"/>
      <c r="D90" s="949"/>
      <c r="E90" s="949"/>
      <c r="F90" s="1007"/>
      <c r="G90" s="147">
        <f>'Strategic Financial Plan'!G90</f>
        <v>0</v>
      </c>
      <c r="H90" s="149">
        <f>'Strategic Financial Plan'!H90</f>
        <v>0</v>
      </c>
      <c r="I90" s="485">
        <f>'Strategic Financial Plan'!I90</f>
        <v>0</v>
      </c>
      <c r="J90" s="485">
        <f>'Strategic Financial Plan'!J90</f>
        <v>0</v>
      </c>
      <c r="K90" s="19"/>
      <c r="L90" s="307"/>
      <c r="M90" s="19"/>
      <c r="N90" s="307"/>
      <c r="O90" s="1372"/>
      <c r="P90" s="1372"/>
      <c r="Q90" s="1372"/>
      <c r="R90" s="1372"/>
      <c r="S90" s="1372"/>
      <c r="T90" s="1372"/>
      <c r="V90" s="16"/>
      <c r="W90" s="16"/>
      <c r="X90" s="16"/>
    </row>
    <row r="91" spans="1:24" x14ac:dyDescent="0.2">
      <c r="A91" s="1024" t="str">
        <f>'Budget Plan'!C79</f>
        <v>Supply Teacher Insurance Premiums - Inc. Maternity</v>
      </c>
      <c r="B91" s="1025"/>
      <c r="C91" s="1025"/>
      <c r="D91" s="1025"/>
      <c r="E91" s="1025"/>
      <c r="F91" s="1025"/>
      <c r="G91" s="149">
        <f>'Strategic Financial Plan'!G91</f>
        <v>0</v>
      </c>
      <c r="H91" s="149">
        <f>'Strategic Financial Plan'!H91</f>
        <v>0</v>
      </c>
      <c r="I91" s="149">
        <f>'Strategic Financial Plan'!I91</f>
        <v>0</v>
      </c>
      <c r="J91" s="149">
        <f>'Strategic Financial Plan'!J91</f>
        <v>0</v>
      </c>
      <c r="K91" s="19"/>
      <c r="L91" s="153"/>
      <c r="M91" s="19"/>
      <c r="N91" s="153"/>
      <c r="O91" s="1376"/>
      <c r="P91" s="1377"/>
      <c r="Q91" s="1377"/>
      <c r="R91" s="1377"/>
      <c r="S91" s="1377"/>
      <c r="T91" s="1378"/>
      <c r="V91" s="16"/>
      <c r="W91" s="16"/>
      <c r="X91" s="16"/>
    </row>
    <row r="92" spans="1:24" ht="13.5" thickBot="1" x14ac:dyDescent="0.25">
      <c r="A92" s="1305" t="str">
        <f>'Budget Plan'!C80</f>
        <v>Staff Related Insurance Premiums</v>
      </c>
      <c r="B92" s="1305"/>
      <c r="C92" s="1305"/>
      <c r="D92" s="1305"/>
      <c r="E92" s="1305"/>
      <c r="F92" s="1024"/>
      <c r="G92" s="149">
        <f>'Strategic Financial Plan'!G92</f>
        <v>0</v>
      </c>
      <c r="H92" s="149">
        <f>'Strategic Financial Plan'!H92</f>
        <v>0</v>
      </c>
      <c r="I92" s="149">
        <f>'Strategic Financial Plan'!I92</f>
        <v>0</v>
      </c>
      <c r="J92" s="149">
        <f>'Strategic Financial Plan'!J92</f>
        <v>0</v>
      </c>
      <c r="K92" s="19"/>
      <c r="L92" s="153"/>
      <c r="M92" s="19"/>
      <c r="N92" s="153"/>
      <c r="O92" s="1372"/>
      <c r="P92" s="1372"/>
      <c r="Q92" s="1372"/>
      <c r="R92" s="1372"/>
      <c r="S92" s="1372"/>
      <c r="T92" s="1372"/>
      <c r="V92" s="16"/>
      <c r="W92" s="16"/>
      <c r="X92" s="16"/>
    </row>
    <row r="93" spans="1:24" ht="18" customHeight="1" thickBot="1" x14ac:dyDescent="0.25">
      <c r="A93" s="1022" t="s">
        <v>191</v>
      </c>
      <c r="B93" s="1023"/>
      <c r="C93" s="1023"/>
      <c r="D93" s="1023"/>
      <c r="E93" s="1023"/>
      <c r="F93" s="1023"/>
      <c r="G93" s="135">
        <f>SUM(G85:G92)</f>
        <v>0</v>
      </c>
      <c r="H93" s="135">
        <f t="shared" ref="H93:N93" si="5">SUM(H85:H92)</f>
        <v>0</v>
      </c>
      <c r="I93" s="135">
        <f t="shared" si="5"/>
        <v>0</v>
      </c>
      <c r="J93" s="117">
        <f t="shared" si="5"/>
        <v>0</v>
      </c>
      <c r="K93" s="19"/>
      <c r="L93" s="131">
        <f t="shared" si="5"/>
        <v>0</v>
      </c>
      <c r="M93" s="19"/>
      <c r="N93" s="131">
        <f t="shared" si="5"/>
        <v>0</v>
      </c>
      <c r="O93" s="1351"/>
      <c r="P93" s="1351"/>
      <c r="Q93" s="1351"/>
      <c r="R93" s="1351"/>
      <c r="S93" s="1351"/>
      <c r="T93" s="1351"/>
      <c r="V93" s="16"/>
      <c r="W93" s="16"/>
      <c r="X93" s="16"/>
    </row>
    <row r="94" spans="1:24" ht="13.5" thickBot="1" x14ac:dyDescent="0.25">
      <c r="A94" s="1041"/>
      <c r="B94" s="1041"/>
      <c r="C94" s="1041"/>
      <c r="D94" s="1041"/>
      <c r="E94" s="1041"/>
      <c r="F94" s="1299"/>
      <c r="G94" s="19"/>
      <c r="H94" s="19"/>
      <c r="I94" s="19"/>
      <c r="J94" s="19"/>
      <c r="K94" s="19"/>
      <c r="L94" s="19"/>
      <c r="M94" s="19"/>
      <c r="N94" s="19"/>
      <c r="O94" s="1351"/>
      <c r="P94" s="1351"/>
      <c r="Q94" s="1351"/>
      <c r="R94" s="1351"/>
      <c r="S94" s="1351"/>
      <c r="T94" s="1351"/>
      <c r="V94" s="16"/>
      <c r="W94" s="16"/>
      <c r="X94" s="16"/>
    </row>
    <row r="95" spans="1:24" x14ac:dyDescent="0.2">
      <c r="A95" s="1026" t="s">
        <v>192</v>
      </c>
      <c r="B95" s="1027"/>
      <c r="C95" s="1027"/>
      <c r="D95" s="1027"/>
      <c r="E95" s="1027"/>
      <c r="F95" s="1027"/>
      <c r="G95" s="1329">
        <f>G68+G82+G93</f>
        <v>0</v>
      </c>
      <c r="H95" s="1332">
        <f t="shared" ref="H95:N95" si="6">H68+H82+H93</f>
        <v>0</v>
      </c>
      <c r="I95" s="1332">
        <f t="shared" si="6"/>
        <v>0</v>
      </c>
      <c r="J95" s="1320">
        <f t="shared" si="6"/>
        <v>0</v>
      </c>
      <c r="K95" s="1373"/>
      <c r="L95" s="1374">
        <f t="shared" si="6"/>
        <v>0</v>
      </c>
      <c r="M95" s="1373"/>
      <c r="N95" s="1374">
        <f t="shared" si="6"/>
        <v>0</v>
      </c>
      <c r="O95" s="1351"/>
      <c r="P95" s="1351"/>
      <c r="Q95" s="1351"/>
      <c r="R95" s="1351"/>
      <c r="S95" s="1351"/>
      <c r="T95" s="1351"/>
      <c r="V95" s="16"/>
      <c r="W95" s="16"/>
      <c r="X95" s="16"/>
    </row>
    <row r="96" spans="1:24" ht="13.5" thickBot="1" x14ac:dyDescent="0.25">
      <c r="A96" s="1030"/>
      <c r="B96" s="1031"/>
      <c r="C96" s="1031"/>
      <c r="D96" s="1031"/>
      <c r="E96" s="1031"/>
      <c r="F96" s="1031"/>
      <c r="G96" s="1331"/>
      <c r="H96" s="1334"/>
      <c r="I96" s="1334"/>
      <c r="J96" s="1322"/>
      <c r="K96" s="1373"/>
      <c r="L96" s="1375"/>
      <c r="M96" s="1373"/>
      <c r="N96" s="1375"/>
      <c r="O96" s="1351"/>
      <c r="P96" s="1351"/>
      <c r="Q96" s="1351"/>
      <c r="R96" s="1351"/>
      <c r="S96" s="1351"/>
      <c r="T96" s="1351"/>
      <c r="V96" s="16"/>
      <c r="W96" s="16"/>
      <c r="X96" s="16"/>
    </row>
    <row r="97" spans="1:24" x14ac:dyDescent="0.2">
      <c r="A97" s="1041"/>
      <c r="B97" s="1041"/>
      <c r="C97" s="1041"/>
      <c r="D97" s="1041"/>
      <c r="E97" s="1041"/>
      <c r="F97" s="1299"/>
      <c r="G97" s="19"/>
      <c r="H97" s="19"/>
      <c r="I97" s="19"/>
      <c r="J97" s="19"/>
      <c r="K97" s="19"/>
      <c r="L97" s="19"/>
      <c r="M97" s="19"/>
      <c r="N97" s="19"/>
      <c r="O97" s="1351"/>
      <c r="P97" s="1351"/>
      <c r="Q97" s="1351"/>
      <c r="R97" s="1351"/>
      <c r="S97" s="1351"/>
      <c r="T97" s="1351"/>
      <c r="V97" s="16"/>
      <c r="W97" s="16"/>
      <c r="X97" s="16"/>
    </row>
    <row r="98" spans="1:24" x14ac:dyDescent="0.2">
      <c r="A98" s="896" t="s">
        <v>193</v>
      </c>
      <c r="B98" s="896"/>
      <c r="C98" s="896"/>
      <c r="D98" s="896"/>
      <c r="E98" s="896"/>
      <c r="F98" s="1286"/>
      <c r="G98" s="19"/>
      <c r="H98" s="19"/>
      <c r="I98" s="19"/>
      <c r="J98" s="19"/>
      <c r="K98" s="19"/>
      <c r="L98" s="19"/>
      <c r="M98" s="19"/>
      <c r="N98" s="19"/>
      <c r="O98" s="1351"/>
      <c r="P98" s="1351"/>
      <c r="Q98" s="1351"/>
      <c r="R98" s="1351"/>
      <c r="S98" s="1351"/>
      <c r="T98" s="1351"/>
      <c r="V98" s="16"/>
      <c r="W98" s="16"/>
      <c r="X98" s="16"/>
    </row>
    <row r="99" spans="1:24" x14ac:dyDescent="0.2">
      <c r="A99" s="896"/>
      <c r="B99" s="896"/>
      <c r="C99" s="896"/>
      <c r="D99" s="896"/>
      <c r="E99" s="896"/>
      <c r="F99" s="1286"/>
      <c r="G99" s="19"/>
      <c r="H99" s="19"/>
      <c r="I99" s="19"/>
      <c r="J99" s="19"/>
      <c r="K99" s="19"/>
      <c r="L99" s="19"/>
      <c r="M99" s="19"/>
      <c r="N99" s="19"/>
      <c r="O99" s="1351"/>
      <c r="P99" s="1351"/>
      <c r="Q99" s="1351"/>
      <c r="R99" s="1351"/>
      <c r="S99" s="1351"/>
      <c r="T99" s="1351"/>
      <c r="V99" s="16"/>
      <c r="W99" s="16"/>
      <c r="X99" s="16"/>
    </row>
    <row r="100" spans="1:24" x14ac:dyDescent="0.2">
      <c r="A100" s="949" t="str">
        <f>'Budget Plan'!C85</f>
        <v>Repairs &amp; Maintenance</v>
      </c>
      <c r="B100" s="949"/>
      <c r="C100" s="949"/>
      <c r="D100" s="949"/>
      <c r="E100" s="949"/>
      <c r="F100" s="949"/>
      <c r="G100" s="149">
        <f>'Strategic Financial Plan'!G100</f>
        <v>0</v>
      </c>
      <c r="H100" s="149">
        <f>'Strategic Financial Plan'!H100</f>
        <v>0</v>
      </c>
      <c r="I100" s="149">
        <f>'Strategic Financial Plan'!I100</f>
        <v>0</v>
      </c>
      <c r="J100" s="149">
        <f>'Strategic Financial Plan'!J100</f>
        <v>0</v>
      </c>
      <c r="K100" s="19"/>
      <c r="L100" s="153"/>
      <c r="M100" s="19"/>
      <c r="N100" s="153"/>
      <c r="O100" s="1376"/>
      <c r="P100" s="1377"/>
      <c r="Q100" s="1377"/>
      <c r="R100" s="1377"/>
      <c r="S100" s="1377"/>
      <c r="T100" s="1378"/>
      <c r="V100" s="16"/>
      <c r="W100" s="16"/>
      <c r="X100" s="16"/>
    </row>
    <row r="101" spans="1:24" x14ac:dyDescent="0.2">
      <c r="A101" s="949" t="str">
        <f>'Budget Plan'!C86</f>
        <v>Grounds Maintenance &amp; Improvement</v>
      </c>
      <c r="B101" s="949"/>
      <c r="C101" s="949"/>
      <c r="D101" s="949"/>
      <c r="E101" s="949"/>
      <c r="F101" s="949"/>
      <c r="G101" s="149">
        <f>'Strategic Financial Plan'!G101</f>
        <v>0</v>
      </c>
      <c r="H101" s="149">
        <f>'Strategic Financial Plan'!H101</f>
        <v>0</v>
      </c>
      <c r="I101" s="149">
        <f>'Strategic Financial Plan'!I101</f>
        <v>0</v>
      </c>
      <c r="J101" s="149">
        <f>'Strategic Financial Plan'!J101</f>
        <v>0</v>
      </c>
      <c r="K101" s="19"/>
      <c r="L101" s="153"/>
      <c r="M101" s="19"/>
      <c r="N101" s="153"/>
      <c r="O101" s="1376"/>
      <c r="P101" s="1377"/>
      <c r="Q101" s="1377"/>
      <c r="R101" s="1377"/>
      <c r="S101" s="1377"/>
      <c r="T101" s="1378"/>
      <c r="V101" s="16"/>
      <c r="W101" s="16"/>
      <c r="X101" s="16"/>
    </row>
    <row r="102" spans="1:24" x14ac:dyDescent="0.2">
      <c r="A102" s="949" t="str">
        <f>'Budget Plan'!C87</f>
        <v>Cleaning &amp; Caretaking</v>
      </c>
      <c r="B102" s="949"/>
      <c r="C102" s="949"/>
      <c r="D102" s="949"/>
      <c r="E102" s="949"/>
      <c r="F102" s="949"/>
      <c r="G102" s="149">
        <f>'Strategic Financial Plan'!G102</f>
        <v>0</v>
      </c>
      <c r="H102" s="149">
        <f>'Strategic Financial Plan'!H102</f>
        <v>0</v>
      </c>
      <c r="I102" s="149">
        <f>'Strategic Financial Plan'!I102</f>
        <v>0</v>
      </c>
      <c r="J102" s="149">
        <f>'Strategic Financial Plan'!J102</f>
        <v>0</v>
      </c>
      <c r="K102" s="19"/>
      <c r="L102" s="153"/>
      <c r="M102" s="19"/>
      <c r="N102" s="153"/>
      <c r="O102" s="1376"/>
      <c r="P102" s="1377"/>
      <c r="Q102" s="1377"/>
      <c r="R102" s="1377"/>
      <c r="S102" s="1377"/>
      <c r="T102" s="1378"/>
      <c r="V102" s="16"/>
      <c r="W102" s="16"/>
      <c r="X102" s="16"/>
    </row>
    <row r="103" spans="1:24" x14ac:dyDescent="0.2">
      <c r="A103" s="949" t="str">
        <f>'Budget Plan'!C88</f>
        <v>Water &amp; Sewerage</v>
      </c>
      <c r="B103" s="949"/>
      <c r="C103" s="949"/>
      <c r="D103" s="949"/>
      <c r="E103" s="949"/>
      <c r="F103" s="949"/>
      <c r="G103" s="147">
        <f>'Strategic Financial Plan'!G103</f>
        <v>0</v>
      </c>
      <c r="H103" s="149">
        <f>'Strategic Financial Plan'!H103</f>
        <v>0</v>
      </c>
      <c r="I103" s="485">
        <f>'Strategic Financial Plan'!I103</f>
        <v>0</v>
      </c>
      <c r="J103" s="485">
        <f>'Strategic Financial Plan'!J103</f>
        <v>0</v>
      </c>
      <c r="K103" s="19"/>
      <c r="L103" s="307"/>
      <c r="M103" s="19"/>
      <c r="N103" s="307"/>
      <c r="O103" s="1372"/>
      <c r="P103" s="1372"/>
      <c r="Q103" s="1372"/>
      <c r="R103" s="1372"/>
      <c r="S103" s="1372"/>
      <c r="T103" s="1372"/>
      <c r="V103" s="16"/>
      <c r="W103" s="16"/>
      <c r="X103" s="16"/>
    </row>
    <row r="104" spans="1:24" x14ac:dyDescent="0.2">
      <c r="A104" s="949" t="str">
        <f>'Budget Plan'!C89</f>
        <v>Oil</v>
      </c>
      <c r="B104" s="949"/>
      <c r="C104" s="949"/>
      <c r="D104" s="949"/>
      <c r="E104" s="949"/>
      <c r="F104" s="949"/>
      <c r="G104" s="147">
        <f>'Strategic Financial Plan'!G104</f>
        <v>0</v>
      </c>
      <c r="H104" s="149">
        <f>'Strategic Financial Plan'!H104</f>
        <v>0</v>
      </c>
      <c r="I104" s="485">
        <f>'Strategic Financial Plan'!I104</f>
        <v>0</v>
      </c>
      <c r="J104" s="485">
        <f>'Strategic Financial Plan'!J104</f>
        <v>0</v>
      </c>
      <c r="K104" s="19"/>
      <c r="L104" s="307"/>
      <c r="M104" s="19"/>
      <c r="N104" s="307"/>
      <c r="O104" s="1372"/>
      <c r="P104" s="1372"/>
      <c r="Q104" s="1372"/>
      <c r="R104" s="1372"/>
      <c r="S104" s="1372"/>
      <c r="T104" s="1372"/>
      <c r="V104" s="16"/>
      <c r="W104" s="16"/>
      <c r="X104" s="16"/>
    </row>
    <row r="105" spans="1:24" x14ac:dyDescent="0.2">
      <c r="A105" s="949" t="str">
        <f>'Budget Plan'!C90</f>
        <v>Gas &amp; LPG</v>
      </c>
      <c r="B105" s="949"/>
      <c r="C105" s="949"/>
      <c r="D105" s="949"/>
      <c r="E105" s="949"/>
      <c r="F105" s="949"/>
      <c r="G105" s="147">
        <f>'Strategic Financial Plan'!G105</f>
        <v>0</v>
      </c>
      <c r="H105" s="149">
        <f>'Strategic Financial Plan'!H105</f>
        <v>0</v>
      </c>
      <c r="I105" s="485">
        <f>'Strategic Financial Plan'!I105</f>
        <v>0</v>
      </c>
      <c r="J105" s="485">
        <f>'Strategic Financial Plan'!J105</f>
        <v>0</v>
      </c>
      <c r="K105" s="19"/>
      <c r="L105" s="307"/>
      <c r="M105" s="19"/>
      <c r="N105" s="307"/>
      <c r="O105" s="1372"/>
      <c r="P105" s="1372"/>
      <c r="Q105" s="1372"/>
      <c r="R105" s="1372"/>
      <c r="S105" s="1372"/>
      <c r="T105" s="1372"/>
      <c r="V105" s="16"/>
      <c r="W105" s="16"/>
      <c r="X105" s="16"/>
    </row>
    <row r="106" spans="1:24" x14ac:dyDescent="0.2">
      <c r="A106" s="949" t="str">
        <f>'Budget Plan'!C91</f>
        <v>Electricity</v>
      </c>
      <c r="B106" s="949"/>
      <c r="C106" s="949"/>
      <c r="D106" s="949"/>
      <c r="E106" s="949"/>
      <c r="F106" s="949"/>
      <c r="G106" s="147">
        <f>'Strategic Financial Plan'!G106</f>
        <v>0</v>
      </c>
      <c r="H106" s="149">
        <f>'Strategic Financial Plan'!H106</f>
        <v>0</v>
      </c>
      <c r="I106" s="485">
        <f>'Strategic Financial Plan'!I106</f>
        <v>0</v>
      </c>
      <c r="J106" s="485">
        <f>'Strategic Financial Plan'!J106</f>
        <v>0</v>
      </c>
      <c r="K106" s="19"/>
      <c r="L106" s="307"/>
      <c r="M106" s="19"/>
      <c r="N106" s="307"/>
      <c r="O106" s="1372"/>
      <c r="P106" s="1372"/>
      <c r="Q106" s="1372"/>
      <c r="R106" s="1372"/>
      <c r="S106" s="1372"/>
      <c r="T106" s="1372"/>
      <c r="V106" s="16"/>
      <c r="W106" s="16"/>
      <c r="X106" s="16"/>
    </row>
    <row r="107" spans="1:24" x14ac:dyDescent="0.2">
      <c r="A107" s="949" t="str">
        <f>'Budget Plan'!C92</f>
        <v>Rates</v>
      </c>
      <c r="B107" s="949"/>
      <c r="C107" s="949"/>
      <c r="D107" s="949"/>
      <c r="E107" s="949"/>
      <c r="F107" s="949"/>
      <c r="G107" s="147">
        <f>'Strategic Financial Plan'!G107</f>
        <v>0</v>
      </c>
      <c r="H107" s="149" t="e">
        <f>'Strategic Financial Plan'!H107</f>
        <v>#N/A</v>
      </c>
      <c r="I107" s="485">
        <f>'Strategic Financial Plan'!I107</f>
        <v>0</v>
      </c>
      <c r="J107" s="485">
        <f>'Strategic Financial Plan'!J107</f>
        <v>0</v>
      </c>
      <c r="K107" s="19"/>
      <c r="L107" s="307"/>
      <c r="M107" s="19"/>
      <c r="N107" s="307"/>
      <c r="O107" s="1372"/>
      <c r="P107" s="1372"/>
      <c r="Q107" s="1372"/>
      <c r="R107" s="1372"/>
      <c r="S107" s="1372"/>
      <c r="T107" s="1372"/>
      <c r="V107" s="16"/>
      <c r="W107" s="16"/>
      <c r="X107" s="16"/>
    </row>
    <row r="108" spans="1:24" x14ac:dyDescent="0.2">
      <c r="A108" s="949" t="str">
        <f>'Budget Plan'!C93</f>
        <v>Rent</v>
      </c>
      <c r="B108" s="949"/>
      <c r="C108" s="949"/>
      <c r="D108" s="949"/>
      <c r="E108" s="949"/>
      <c r="F108" s="949"/>
      <c r="G108" s="147">
        <f>'Strategic Financial Plan'!G108</f>
        <v>0</v>
      </c>
      <c r="H108" s="149">
        <f>'Strategic Financial Plan'!H108</f>
        <v>0</v>
      </c>
      <c r="I108" s="485">
        <f>'Strategic Financial Plan'!I108</f>
        <v>0</v>
      </c>
      <c r="J108" s="485">
        <f>'Strategic Financial Plan'!J108</f>
        <v>0</v>
      </c>
      <c r="K108" s="19"/>
      <c r="L108" s="307"/>
      <c r="M108" s="19"/>
      <c r="N108" s="307"/>
      <c r="O108" s="1372"/>
      <c r="P108" s="1372"/>
      <c r="Q108" s="1372"/>
      <c r="R108" s="1372"/>
      <c r="S108" s="1372"/>
      <c r="T108" s="1372"/>
      <c r="V108" s="16"/>
      <c r="W108" s="16"/>
      <c r="X108" s="16"/>
    </row>
    <row r="109" spans="1:24" ht="13.5" thickBot="1" x14ac:dyDescent="0.25">
      <c r="A109" s="1305" t="str">
        <f>'Budget Plan'!C94</f>
        <v>Other Premises Costs</v>
      </c>
      <c r="B109" s="1305"/>
      <c r="C109" s="1305"/>
      <c r="D109" s="1305"/>
      <c r="E109" s="1305"/>
      <c r="F109" s="1305"/>
      <c r="G109" s="149">
        <f>'Strategic Financial Plan'!G109</f>
        <v>0</v>
      </c>
      <c r="H109" s="149">
        <f>'Strategic Financial Plan'!H109</f>
        <v>0</v>
      </c>
      <c r="I109" s="149">
        <f>'Strategic Financial Plan'!I109</f>
        <v>0</v>
      </c>
      <c r="J109" s="149">
        <f>'Strategic Financial Plan'!J109</f>
        <v>0</v>
      </c>
      <c r="K109" s="19"/>
      <c r="L109" s="153"/>
      <c r="M109" s="19"/>
      <c r="N109" s="153"/>
      <c r="O109" s="1372"/>
      <c r="P109" s="1372"/>
      <c r="Q109" s="1372"/>
      <c r="R109" s="1372"/>
      <c r="S109" s="1372"/>
      <c r="T109" s="1372"/>
      <c r="V109" s="16"/>
      <c r="W109" s="16"/>
      <c r="X109" s="16"/>
    </row>
    <row r="110" spans="1:24" ht="18" customHeight="1" thickBot="1" x14ac:dyDescent="0.25">
      <c r="A110" s="1308" t="s">
        <v>228</v>
      </c>
      <c r="B110" s="1309"/>
      <c r="C110" s="1309"/>
      <c r="D110" s="1309"/>
      <c r="E110" s="1309"/>
      <c r="F110" s="1309"/>
      <c r="G110" s="135">
        <f>SUM(G100:G109)</f>
        <v>0</v>
      </c>
      <c r="H110" s="135" t="e">
        <f>SUM(H100:H109)</f>
        <v>#N/A</v>
      </c>
      <c r="I110" s="135">
        <f>SUM(I100:I109)</f>
        <v>0</v>
      </c>
      <c r="J110" s="135">
        <f>SUM(J100:J109)</f>
        <v>0</v>
      </c>
      <c r="K110" s="19"/>
      <c r="L110" s="131">
        <f>SUM(L100:L109)</f>
        <v>0</v>
      </c>
      <c r="M110" s="19"/>
      <c r="N110" s="131">
        <f>SUM(N100:N109)</f>
        <v>0</v>
      </c>
      <c r="O110" s="1351"/>
      <c r="P110" s="1351"/>
      <c r="Q110" s="1351"/>
      <c r="R110" s="1351"/>
      <c r="S110" s="1351"/>
      <c r="T110" s="1351"/>
      <c r="V110" s="16"/>
      <c r="W110" s="16"/>
      <c r="X110" s="16"/>
    </row>
    <row r="111" spans="1:24" x14ac:dyDescent="0.2">
      <c r="A111" s="1041"/>
      <c r="B111" s="1041"/>
      <c r="C111" s="1041"/>
      <c r="D111" s="1041"/>
      <c r="E111" s="1041"/>
      <c r="F111" s="1299"/>
      <c r="G111" s="19"/>
      <c r="H111" s="19"/>
      <c r="I111" s="19"/>
      <c r="J111" s="19"/>
      <c r="K111" s="19"/>
      <c r="L111" s="19"/>
      <c r="M111" s="19"/>
      <c r="N111" s="19"/>
      <c r="O111" s="1351"/>
      <c r="P111" s="1351"/>
      <c r="Q111" s="1351"/>
      <c r="R111" s="1351"/>
      <c r="S111" s="1351"/>
      <c r="T111" s="1351"/>
      <c r="V111" s="16"/>
      <c r="W111" s="16"/>
      <c r="X111" s="16"/>
    </row>
    <row r="112" spans="1:24" x14ac:dyDescent="0.2">
      <c r="A112" s="896" t="s">
        <v>229</v>
      </c>
      <c r="B112" s="896"/>
      <c r="C112" s="896"/>
      <c r="D112" s="896"/>
      <c r="E112" s="896"/>
      <c r="F112" s="1286"/>
      <c r="G112" s="19"/>
      <c r="H112" s="19"/>
      <c r="I112" s="19"/>
      <c r="J112" s="19"/>
      <c r="K112" s="19"/>
      <c r="L112" s="19"/>
      <c r="M112" s="19"/>
      <c r="N112" s="19"/>
      <c r="O112" s="1351"/>
      <c r="P112" s="1351"/>
      <c r="Q112" s="1351"/>
      <c r="R112" s="1351"/>
      <c r="S112" s="1351"/>
      <c r="T112" s="1351"/>
      <c r="V112" s="16"/>
      <c r="W112" s="16"/>
      <c r="X112" s="16"/>
    </row>
    <row r="113" spans="1:24" x14ac:dyDescent="0.2">
      <c r="A113" s="896"/>
      <c r="B113" s="896"/>
      <c r="C113" s="896"/>
      <c r="D113" s="896"/>
      <c r="E113" s="896"/>
      <c r="F113" s="1286"/>
      <c r="G113" s="19"/>
      <c r="H113" s="19"/>
      <c r="I113" s="19"/>
      <c r="J113" s="19"/>
      <c r="K113" s="19"/>
      <c r="L113" s="19"/>
      <c r="M113" s="19"/>
      <c r="N113" s="19"/>
      <c r="O113" s="1351"/>
      <c r="P113" s="1351"/>
      <c r="Q113" s="1351"/>
      <c r="R113" s="1351"/>
      <c r="S113" s="1351"/>
      <c r="T113" s="1351"/>
      <c r="V113" s="16"/>
      <c r="W113" s="16"/>
      <c r="X113" s="16"/>
    </row>
    <row r="114" spans="1:24" x14ac:dyDescent="0.2">
      <c r="A114" s="949" t="str">
        <f>'Budget Plan'!C98</f>
        <v>Educational Supplies &amp; Services</v>
      </c>
      <c r="B114" s="949"/>
      <c r="C114" s="949"/>
      <c r="D114" s="949"/>
      <c r="E114" s="949"/>
      <c r="F114" s="949"/>
      <c r="G114" s="149">
        <f>'Strategic Financial Plan'!G114</f>
        <v>0</v>
      </c>
      <c r="H114" s="149">
        <f>'Strategic Financial Plan'!H114</f>
        <v>0</v>
      </c>
      <c r="I114" s="149">
        <f>'Strategic Financial Plan'!I114</f>
        <v>0</v>
      </c>
      <c r="J114" s="149">
        <f>'Strategic Financial Plan'!J114</f>
        <v>0</v>
      </c>
      <c r="K114" s="19"/>
      <c r="L114" s="153"/>
      <c r="M114" s="19"/>
      <c r="N114" s="153"/>
      <c r="O114" s="1376"/>
      <c r="P114" s="1377"/>
      <c r="Q114" s="1377"/>
      <c r="R114" s="1377"/>
      <c r="S114" s="1377"/>
      <c r="T114" s="1378"/>
      <c r="V114" s="16"/>
      <c r="W114" s="16"/>
      <c r="X114" s="16"/>
    </row>
    <row r="115" spans="1:24" x14ac:dyDescent="0.2">
      <c r="A115" s="949" t="str">
        <f>'Budget Plan'!C99</f>
        <v>Educational Visits</v>
      </c>
      <c r="B115" s="949"/>
      <c r="C115" s="949"/>
      <c r="D115" s="949"/>
      <c r="E115" s="949"/>
      <c r="F115" s="949"/>
      <c r="G115" s="147">
        <f>'Strategic Financial Plan'!G115</f>
        <v>0</v>
      </c>
      <c r="H115" s="149">
        <f>'Strategic Financial Plan'!H115</f>
        <v>0</v>
      </c>
      <c r="I115" s="485">
        <f>'Strategic Financial Plan'!I115</f>
        <v>0</v>
      </c>
      <c r="J115" s="485">
        <f>'Strategic Financial Plan'!J115</f>
        <v>0</v>
      </c>
      <c r="K115" s="19"/>
      <c r="L115" s="307"/>
      <c r="M115" s="19"/>
      <c r="N115" s="307"/>
      <c r="O115" s="1372"/>
      <c r="P115" s="1372"/>
      <c r="Q115" s="1372"/>
      <c r="R115" s="1372"/>
      <c r="S115" s="1372"/>
      <c r="T115" s="1372"/>
      <c r="V115" s="16"/>
      <c r="W115" s="16"/>
      <c r="X115" s="16"/>
    </row>
    <row r="116" spans="1:24" x14ac:dyDescent="0.2">
      <c r="A116" s="949" t="str">
        <f>LEFT('Budget Plan'!C100,22)</f>
        <v>ICT Learning Resources</v>
      </c>
      <c r="B116" s="1347"/>
      <c r="C116" s="1347"/>
      <c r="D116" s="1347"/>
      <c r="E116" s="1347"/>
      <c r="F116" s="1347"/>
      <c r="G116" s="147">
        <f>'Strategic Financial Plan'!G116</f>
        <v>0</v>
      </c>
      <c r="H116" s="149">
        <f>'Strategic Financial Plan'!H116</f>
        <v>0</v>
      </c>
      <c r="I116" s="485">
        <f>'Strategic Financial Plan'!I116</f>
        <v>0</v>
      </c>
      <c r="J116" s="485">
        <f>'Strategic Financial Plan'!J116</f>
        <v>0</v>
      </c>
      <c r="K116" s="19"/>
      <c r="L116" s="307"/>
      <c r="M116" s="19"/>
      <c r="N116" s="307"/>
      <c r="O116" s="1372"/>
      <c r="P116" s="1372"/>
      <c r="Q116" s="1372"/>
      <c r="R116" s="1372"/>
      <c r="S116" s="1372"/>
      <c r="T116" s="1372"/>
      <c r="V116" s="16"/>
      <c r="W116" s="16"/>
      <c r="X116" s="16"/>
    </row>
    <row r="117" spans="1:24" ht="13.5" thickBot="1" x14ac:dyDescent="0.25">
      <c r="A117" s="1305" t="str">
        <f>'Budget Plan'!C101</f>
        <v>Exam Fees</v>
      </c>
      <c r="B117" s="1305"/>
      <c r="C117" s="1305"/>
      <c r="D117" s="1305"/>
      <c r="E117" s="1305"/>
      <c r="F117" s="1305"/>
      <c r="G117" s="149">
        <f>'Strategic Financial Plan'!G117</f>
        <v>0</v>
      </c>
      <c r="H117" s="149">
        <f>'Strategic Financial Plan'!H117</f>
        <v>0</v>
      </c>
      <c r="I117" s="149">
        <f>'Strategic Financial Plan'!I117</f>
        <v>0</v>
      </c>
      <c r="J117" s="149">
        <f>'Strategic Financial Plan'!J117</f>
        <v>0</v>
      </c>
      <c r="K117" s="19"/>
      <c r="L117" s="153"/>
      <c r="M117" s="19"/>
      <c r="N117" s="153"/>
      <c r="O117" s="1372"/>
      <c r="P117" s="1372"/>
      <c r="Q117" s="1372"/>
      <c r="R117" s="1372"/>
      <c r="S117" s="1372"/>
      <c r="T117" s="1372"/>
      <c r="V117" s="16"/>
      <c r="W117" s="16"/>
      <c r="X117" s="16"/>
    </row>
    <row r="118" spans="1:24" ht="18" customHeight="1" thickBot="1" x14ac:dyDescent="0.25">
      <c r="A118" s="1308" t="s">
        <v>242</v>
      </c>
      <c r="B118" s="1309"/>
      <c r="C118" s="1309"/>
      <c r="D118" s="1309"/>
      <c r="E118" s="1309"/>
      <c r="F118" s="1309"/>
      <c r="G118" s="135">
        <f>SUM(G114:G117)</f>
        <v>0</v>
      </c>
      <c r="H118" s="135">
        <f>SUM(H114:H117)</f>
        <v>0</v>
      </c>
      <c r="I118" s="135">
        <f>SUM(I114:I117)</f>
        <v>0</v>
      </c>
      <c r="J118" s="117">
        <f>SUM(J114:J117)</f>
        <v>0</v>
      </c>
      <c r="K118" s="19"/>
      <c r="L118" s="131">
        <f>SUM(L114:L117)</f>
        <v>0</v>
      </c>
      <c r="M118" s="19"/>
      <c r="N118" s="131">
        <f>SUM(N114:N117)</f>
        <v>0</v>
      </c>
      <c r="O118" s="1351"/>
      <c r="P118" s="1351"/>
      <c r="Q118" s="1351"/>
      <c r="R118" s="1351"/>
      <c r="S118" s="1351"/>
      <c r="T118" s="1351"/>
      <c r="V118" s="16"/>
      <c r="W118" s="16"/>
      <c r="X118" s="16"/>
    </row>
    <row r="119" spans="1:24" x14ac:dyDescent="0.2">
      <c r="A119" s="1041"/>
      <c r="B119" s="1041"/>
      <c r="C119" s="1041"/>
      <c r="D119" s="1041"/>
      <c r="E119" s="1041"/>
      <c r="F119" s="1299"/>
      <c r="G119" s="19"/>
      <c r="H119" s="19"/>
      <c r="I119" s="19"/>
      <c r="J119" s="19"/>
      <c r="K119" s="19"/>
      <c r="L119" s="19"/>
      <c r="M119" s="19"/>
      <c r="N119" s="19"/>
      <c r="O119" s="1351"/>
      <c r="P119" s="1351"/>
      <c r="Q119" s="1351"/>
      <c r="R119" s="1351"/>
      <c r="S119" s="1351"/>
      <c r="T119" s="1351"/>
      <c r="V119" s="16"/>
      <c r="W119" s="16"/>
      <c r="X119" s="16"/>
    </row>
    <row r="120" spans="1:24" x14ac:dyDescent="0.2">
      <c r="A120" s="896" t="s">
        <v>394</v>
      </c>
      <c r="B120" s="896"/>
      <c r="C120" s="896"/>
      <c r="D120" s="896"/>
      <c r="E120" s="896"/>
      <c r="F120" s="1286"/>
      <c r="G120" s="19"/>
      <c r="H120" s="19"/>
      <c r="I120" s="19"/>
      <c r="J120" s="19"/>
      <c r="K120" s="19"/>
      <c r="L120" s="19"/>
      <c r="M120" s="19"/>
      <c r="N120" s="19"/>
      <c r="O120" s="1351"/>
      <c r="P120" s="1351"/>
      <c r="Q120" s="1351"/>
      <c r="R120" s="1351"/>
      <c r="S120" s="1351"/>
      <c r="T120" s="1351"/>
      <c r="V120" s="16"/>
      <c r="W120" s="16"/>
      <c r="X120" s="16"/>
    </row>
    <row r="121" spans="1:24" x14ac:dyDescent="0.2">
      <c r="A121" s="1006"/>
      <c r="B121" s="1006"/>
      <c r="C121" s="1006"/>
      <c r="D121" s="1006"/>
      <c r="E121" s="1006"/>
      <c r="F121" s="1287"/>
      <c r="G121" s="19"/>
      <c r="H121" s="19"/>
      <c r="I121" s="19"/>
      <c r="J121" s="19"/>
      <c r="K121" s="19"/>
      <c r="L121" s="19"/>
      <c r="M121" s="19"/>
      <c r="N121" s="19"/>
      <c r="O121" s="1351"/>
      <c r="P121" s="1351"/>
      <c r="Q121" s="1351"/>
      <c r="R121" s="1351"/>
      <c r="S121" s="1351"/>
      <c r="T121" s="1351"/>
      <c r="V121" s="16"/>
      <c r="W121" s="16"/>
      <c r="X121" s="16"/>
    </row>
    <row r="122" spans="1:24" x14ac:dyDescent="0.2">
      <c r="A122" s="1025" t="str">
        <f>'Budget Plan'!C105</f>
        <v>Administrative Supplies &amp; Maintenance</v>
      </c>
      <c r="B122" s="1025"/>
      <c r="C122" s="1025"/>
      <c r="D122" s="1025"/>
      <c r="E122" s="1025"/>
      <c r="F122" s="1025"/>
      <c r="G122" s="147">
        <f>'Strategic Financial Plan'!G122</f>
        <v>0</v>
      </c>
      <c r="H122" s="147">
        <f>'Strategic Financial Plan'!H122</f>
        <v>0</v>
      </c>
      <c r="I122" s="485">
        <f>'Strategic Financial Plan'!I122</f>
        <v>0</v>
      </c>
      <c r="J122" s="485">
        <f>'Strategic Financial Plan'!J122</f>
        <v>0</v>
      </c>
      <c r="K122" s="309"/>
      <c r="L122" s="307"/>
      <c r="M122" s="309"/>
      <c r="N122" s="307"/>
      <c r="O122" s="1289"/>
      <c r="P122" s="1290"/>
      <c r="Q122" s="1290"/>
      <c r="R122" s="1290"/>
      <c r="S122" s="1290"/>
      <c r="T122" s="1291"/>
      <c r="V122" s="16"/>
      <c r="W122" s="16"/>
      <c r="X122" s="16"/>
    </row>
    <row r="123" spans="1:24" x14ac:dyDescent="0.2">
      <c r="A123" s="949" t="str">
        <f>'Budget Plan'!C106</f>
        <v>Telephone Rental &amp; Calls</v>
      </c>
      <c r="B123" s="949"/>
      <c r="C123" s="949"/>
      <c r="D123" s="949"/>
      <c r="E123" s="949"/>
      <c r="F123" s="1007"/>
      <c r="G123" s="147">
        <f>'Strategic Financial Plan'!G123</f>
        <v>0</v>
      </c>
      <c r="H123" s="147">
        <f>'Strategic Financial Plan'!H123</f>
        <v>0</v>
      </c>
      <c r="I123" s="485">
        <f>'Strategic Financial Plan'!I123</f>
        <v>0</v>
      </c>
      <c r="J123" s="485">
        <f>'Strategic Financial Plan'!J123</f>
        <v>0</v>
      </c>
      <c r="K123" s="19"/>
      <c r="L123" s="307"/>
      <c r="M123" s="19"/>
      <c r="N123" s="307"/>
      <c r="O123" s="1372"/>
      <c r="P123" s="1372"/>
      <c r="Q123" s="1372"/>
      <c r="R123" s="1372"/>
      <c r="S123" s="1372"/>
      <c r="T123" s="1372"/>
      <c r="V123" s="16"/>
      <c r="W123" s="16"/>
      <c r="X123" s="16"/>
    </row>
    <row r="124" spans="1:24" x14ac:dyDescent="0.2">
      <c r="A124" s="949" t="str">
        <f>'Budget Plan'!C107</f>
        <v>Postage</v>
      </c>
      <c r="B124" s="949"/>
      <c r="C124" s="949"/>
      <c r="D124" s="949"/>
      <c r="E124" s="949"/>
      <c r="F124" s="1007"/>
      <c r="G124" s="147">
        <f>'Strategic Financial Plan'!G124</f>
        <v>0</v>
      </c>
      <c r="H124" s="147">
        <f>'Strategic Financial Plan'!H124</f>
        <v>0</v>
      </c>
      <c r="I124" s="485">
        <f>'Strategic Financial Plan'!I124</f>
        <v>0</v>
      </c>
      <c r="J124" s="485">
        <f>'Strategic Financial Plan'!J124</f>
        <v>0</v>
      </c>
      <c r="K124" s="19"/>
      <c r="L124" s="307"/>
      <c r="M124" s="19"/>
      <c r="N124" s="307"/>
      <c r="O124" s="1372"/>
      <c r="P124" s="1372"/>
      <c r="Q124" s="1372"/>
      <c r="R124" s="1372"/>
      <c r="S124" s="1372"/>
      <c r="T124" s="1372"/>
      <c r="V124" s="16"/>
      <c r="W124" s="16"/>
      <c r="X124" s="16"/>
    </row>
    <row r="125" spans="1:24" x14ac:dyDescent="0.2">
      <c r="A125" s="949" t="str">
        <f>'Budget Plan'!C108</f>
        <v>Bank Charges</v>
      </c>
      <c r="B125" s="949"/>
      <c r="C125" s="949"/>
      <c r="D125" s="949"/>
      <c r="E125" s="949"/>
      <c r="F125" s="1007"/>
      <c r="G125" s="147">
        <f>'Strategic Financial Plan'!G125</f>
        <v>0</v>
      </c>
      <c r="H125" s="147">
        <f>'Strategic Financial Plan'!H125</f>
        <v>0</v>
      </c>
      <c r="I125" s="485">
        <f>'Strategic Financial Plan'!I125</f>
        <v>0</v>
      </c>
      <c r="J125" s="485">
        <f>'Strategic Financial Plan'!J125</f>
        <v>0</v>
      </c>
      <c r="K125" s="19"/>
      <c r="L125" s="307"/>
      <c r="M125" s="19"/>
      <c r="N125" s="307"/>
      <c r="O125" s="1372"/>
      <c r="P125" s="1372"/>
      <c r="Q125" s="1372"/>
      <c r="R125" s="1372"/>
      <c r="S125" s="1372"/>
      <c r="T125" s="1372"/>
      <c r="V125" s="16"/>
      <c r="W125" s="16"/>
      <c r="X125" s="16"/>
    </row>
    <row r="126" spans="1:24" x14ac:dyDescent="0.2">
      <c r="A126" s="1024" t="str">
        <f>'Budget Plan'!C109</f>
        <v>Other Insurance Premiums</v>
      </c>
      <c r="B126" s="1025"/>
      <c r="C126" s="1025"/>
      <c r="D126" s="1025"/>
      <c r="E126" s="1025"/>
      <c r="F126" s="1025"/>
      <c r="G126" s="147">
        <f>'Strategic Financial Plan'!G126</f>
        <v>0</v>
      </c>
      <c r="H126" s="147">
        <f>'Strategic Financial Plan'!H126</f>
        <v>0</v>
      </c>
      <c r="I126" s="485">
        <f>'Strategic Financial Plan'!I126</f>
        <v>0</v>
      </c>
      <c r="J126" s="485">
        <f>'Strategic Financial Plan'!J126</f>
        <v>0</v>
      </c>
      <c r="K126" s="309"/>
      <c r="L126" s="307"/>
      <c r="M126" s="309"/>
      <c r="N126" s="307"/>
      <c r="O126" s="1372"/>
      <c r="P126" s="1372"/>
      <c r="Q126" s="1372"/>
      <c r="R126" s="1372"/>
      <c r="S126" s="1372"/>
      <c r="T126" s="1372"/>
      <c r="V126" s="16"/>
      <c r="W126" s="16"/>
      <c r="X126" s="16"/>
    </row>
    <row r="127" spans="1:24" x14ac:dyDescent="0.2">
      <c r="A127" s="949" t="str">
        <f>'Budget Plan'!C110</f>
        <v>Special Facilities - Supplies &amp; Materials</v>
      </c>
      <c r="B127" s="949"/>
      <c r="C127" s="949"/>
      <c r="D127" s="949"/>
      <c r="E127" s="949"/>
      <c r="F127" s="1007"/>
      <c r="G127" s="147">
        <f>'Strategic Financial Plan'!G127</f>
        <v>0</v>
      </c>
      <c r="H127" s="147">
        <f>'Strategic Financial Plan'!H127</f>
        <v>0</v>
      </c>
      <c r="I127" s="485">
        <f>'Strategic Financial Plan'!I127</f>
        <v>0</v>
      </c>
      <c r="J127" s="485">
        <f>'Strategic Financial Plan'!J127</f>
        <v>0</v>
      </c>
      <c r="K127" s="19"/>
      <c r="L127" s="307"/>
      <c r="M127" s="19"/>
      <c r="N127" s="307"/>
      <c r="O127" s="1372"/>
      <c r="P127" s="1372"/>
      <c r="Q127" s="1372"/>
      <c r="R127" s="1372"/>
      <c r="S127" s="1372"/>
      <c r="T127" s="1372"/>
      <c r="V127" s="16"/>
      <c r="W127" s="16"/>
      <c r="X127" s="16"/>
    </row>
    <row r="128" spans="1:24" x14ac:dyDescent="0.2">
      <c r="A128" s="949" t="str">
        <f>'Budget Plan'!C111</f>
        <v>Payments to Other Schools</v>
      </c>
      <c r="B128" s="949"/>
      <c r="C128" s="949"/>
      <c r="D128" s="949"/>
      <c r="E128" s="949"/>
      <c r="F128" s="1007"/>
      <c r="G128" s="147">
        <f>'Strategic Financial Plan'!G128</f>
        <v>0</v>
      </c>
      <c r="H128" s="147">
        <f>'Strategic Financial Plan'!H128</f>
        <v>0</v>
      </c>
      <c r="I128" s="485">
        <f>'Strategic Financial Plan'!I128</f>
        <v>0</v>
      </c>
      <c r="J128" s="485">
        <f>'Strategic Financial Plan'!J128</f>
        <v>0</v>
      </c>
      <c r="K128" s="19"/>
      <c r="L128" s="307"/>
      <c r="M128" s="19"/>
      <c r="N128" s="307"/>
      <c r="O128" s="1372"/>
      <c r="P128" s="1372"/>
      <c r="Q128" s="1372"/>
      <c r="R128" s="1372"/>
      <c r="S128" s="1372"/>
      <c r="T128" s="1372"/>
      <c r="V128" s="16"/>
      <c r="W128" s="16"/>
      <c r="X128" s="16"/>
    </row>
    <row r="129" spans="1:24" x14ac:dyDescent="0.2">
      <c r="A129" s="949" t="str">
        <f>'Budget Plan'!C112</f>
        <v>Catering Services</v>
      </c>
      <c r="B129" s="949"/>
      <c r="C129" s="949"/>
      <c r="D129" s="949"/>
      <c r="E129" s="949"/>
      <c r="F129" s="1007"/>
      <c r="G129" s="147">
        <f>'Strategic Financial Plan'!G129</f>
        <v>0</v>
      </c>
      <c r="H129" s="147">
        <f>'Strategic Financial Plan'!H129</f>
        <v>0</v>
      </c>
      <c r="I129" s="485">
        <f>'Strategic Financial Plan'!I129</f>
        <v>0</v>
      </c>
      <c r="J129" s="485">
        <f>'Strategic Financial Plan'!J129</f>
        <v>0</v>
      </c>
      <c r="K129" s="19"/>
      <c r="L129" s="307"/>
      <c r="M129" s="19"/>
      <c r="N129" s="307"/>
      <c r="O129" s="1372"/>
      <c r="P129" s="1372"/>
      <c r="Q129" s="1372"/>
      <c r="R129" s="1372"/>
      <c r="S129" s="1372"/>
      <c r="T129" s="1372"/>
      <c r="V129" s="16"/>
      <c r="W129" s="16"/>
      <c r="X129" s="16"/>
    </row>
    <row r="130" spans="1:24" x14ac:dyDescent="0.2">
      <c r="A130" s="949" t="str">
        <f>'Budget Plan'!C113</f>
        <v>Agency Supply Staff</v>
      </c>
      <c r="B130" s="949"/>
      <c r="C130" s="949"/>
      <c r="D130" s="949"/>
      <c r="E130" s="949"/>
      <c r="F130" s="1007"/>
      <c r="G130" s="147">
        <f>'Strategic Financial Plan'!G130</f>
        <v>0</v>
      </c>
      <c r="H130" s="147">
        <f>'Strategic Financial Plan'!H130</f>
        <v>0</v>
      </c>
      <c r="I130" s="485">
        <f>'Strategic Financial Plan'!I130</f>
        <v>0</v>
      </c>
      <c r="J130" s="485">
        <f>'Strategic Financial Plan'!J130</f>
        <v>0</v>
      </c>
      <c r="K130" s="19"/>
      <c r="L130" s="307"/>
      <c r="M130" s="19"/>
      <c r="N130" s="307"/>
      <c r="O130" s="1372"/>
      <c r="P130" s="1372"/>
      <c r="Q130" s="1372"/>
      <c r="R130" s="1372"/>
      <c r="S130" s="1372"/>
      <c r="T130" s="1372"/>
      <c r="V130" s="16"/>
      <c r="W130" s="16"/>
      <c r="X130" s="16"/>
    </row>
    <row r="131" spans="1:24" x14ac:dyDescent="0.2">
      <c r="A131" s="1024" t="str">
        <f>'Budget Plan'!C114</f>
        <v>Curriculum Services</v>
      </c>
      <c r="B131" s="1025"/>
      <c r="C131" s="1025"/>
      <c r="D131" s="1025"/>
      <c r="E131" s="1025"/>
      <c r="F131" s="1025"/>
      <c r="G131" s="147">
        <f>'Strategic Financial Plan'!G131</f>
        <v>0</v>
      </c>
      <c r="H131" s="147">
        <f>'Strategic Financial Plan'!H131</f>
        <v>0</v>
      </c>
      <c r="I131" s="485">
        <f>'Strategic Financial Plan'!I131</f>
        <v>0</v>
      </c>
      <c r="J131" s="485">
        <f>'Strategic Financial Plan'!J131</f>
        <v>0</v>
      </c>
      <c r="K131" s="309"/>
      <c r="L131" s="307"/>
      <c r="M131" s="309"/>
      <c r="N131" s="307"/>
      <c r="O131" s="1372"/>
      <c r="P131" s="1372"/>
      <c r="Q131" s="1372"/>
      <c r="R131" s="1372"/>
      <c r="S131" s="1372"/>
      <c r="T131" s="1372"/>
      <c r="V131" s="16"/>
      <c r="W131" s="16"/>
      <c r="X131" s="16"/>
    </row>
    <row r="132" spans="1:24" x14ac:dyDescent="0.2">
      <c r="A132" s="949" t="str">
        <f>'Budget Plan'!C115</f>
        <v>Agency Curriculum Staff</v>
      </c>
      <c r="B132" s="949"/>
      <c r="C132" s="949"/>
      <c r="D132" s="949"/>
      <c r="E132" s="949"/>
      <c r="F132" s="1007"/>
      <c r="G132" s="147">
        <f>'Strategic Financial Plan'!G132</f>
        <v>0</v>
      </c>
      <c r="H132" s="147">
        <f>'Strategic Financial Plan'!H132</f>
        <v>0</v>
      </c>
      <c r="I132" s="485">
        <f>'Strategic Financial Plan'!I132</f>
        <v>0</v>
      </c>
      <c r="J132" s="485">
        <f>'Strategic Financial Plan'!J132</f>
        <v>0</v>
      </c>
      <c r="K132" s="19"/>
      <c r="L132" s="307"/>
      <c r="M132" s="19"/>
      <c r="N132" s="307"/>
      <c r="O132" s="1372"/>
      <c r="P132" s="1372"/>
      <c r="Q132" s="1372"/>
      <c r="R132" s="1372"/>
      <c r="S132" s="1372"/>
      <c r="T132" s="1372"/>
      <c r="V132" s="16"/>
      <c r="W132" s="16"/>
      <c r="X132" s="16"/>
    </row>
    <row r="133" spans="1:24" x14ac:dyDescent="0.2">
      <c r="A133" s="949" t="str">
        <f>'Budget Plan'!C116</f>
        <v>Agency Non-Curriculum Staff</v>
      </c>
      <c r="B133" s="949"/>
      <c r="C133" s="949"/>
      <c r="D133" s="949"/>
      <c r="E133" s="949"/>
      <c r="F133" s="1007"/>
      <c r="G133" s="147">
        <f>'Strategic Financial Plan'!G133</f>
        <v>0</v>
      </c>
      <c r="H133" s="147">
        <f>'Strategic Financial Plan'!H133</f>
        <v>0</v>
      </c>
      <c r="I133" s="485">
        <f>'Strategic Financial Plan'!I133</f>
        <v>0</v>
      </c>
      <c r="J133" s="485">
        <f>'Strategic Financial Plan'!J133</f>
        <v>0</v>
      </c>
      <c r="K133" s="19"/>
      <c r="L133" s="307"/>
      <c r="M133" s="19"/>
      <c r="N133" s="307"/>
      <c r="O133" s="1372"/>
      <c r="P133" s="1372"/>
      <c r="Q133" s="1372"/>
      <c r="R133" s="1372"/>
      <c r="S133" s="1372"/>
      <c r="T133" s="1372"/>
      <c r="V133" s="16"/>
      <c r="W133" s="16"/>
      <c r="X133" s="16"/>
    </row>
    <row r="134" spans="1:24" x14ac:dyDescent="0.2">
      <c r="A134" s="1024" t="str">
        <f>'Budget Plan'!C117</f>
        <v>Administrative Services</v>
      </c>
      <c r="B134" s="1025"/>
      <c r="C134" s="1025"/>
      <c r="D134" s="1025"/>
      <c r="E134" s="1025"/>
      <c r="F134" s="1025"/>
      <c r="G134" s="147">
        <f>'Strategic Financial Plan'!G134</f>
        <v>0</v>
      </c>
      <c r="H134" s="147">
        <f>'Strategic Financial Plan'!H134</f>
        <v>0</v>
      </c>
      <c r="I134" s="485">
        <f>'Strategic Financial Plan'!I134</f>
        <v>0</v>
      </c>
      <c r="J134" s="485">
        <f>'Strategic Financial Plan'!J134</f>
        <v>0</v>
      </c>
      <c r="K134" s="309"/>
      <c r="L134" s="307"/>
      <c r="M134" s="309"/>
      <c r="N134" s="307"/>
      <c r="O134" s="1372"/>
      <c r="P134" s="1372"/>
      <c r="Q134" s="1372"/>
      <c r="R134" s="1372"/>
      <c r="S134" s="1372"/>
      <c r="T134" s="1372"/>
      <c r="V134" s="16"/>
      <c r="W134" s="16"/>
      <c r="X134" s="16"/>
    </row>
    <row r="135" spans="1:24" x14ac:dyDescent="0.2">
      <c r="A135" s="1007" t="str">
        <f>'Budget Plan'!C118</f>
        <v>Interest Payable</v>
      </c>
      <c r="B135" s="1008"/>
      <c r="C135" s="1008"/>
      <c r="D135" s="1008"/>
      <c r="E135" s="1008"/>
      <c r="F135" s="1065"/>
      <c r="G135" s="147">
        <f>'Strategic Financial Plan'!G135</f>
        <v>0</v>
      </c>
      <c r="H135" s="147">
        <f>'Strategic Financial Plan'!H135</f>
        <v>0</v>
      </c>
      <c r="I135" s="485">
        <f>'Strategic Financial Plan'!I135</f>
        <v>0</v>
      </c>
      <c r="J135" s="485">
        <f>'Strategic Financial Plan'!J135</f>
        <v>0</v>
      </c>
      <c r="K135" s="19"/>
      <c r="L135" s="307"/>
      <c r="M135" s="19"/>
      <c r="N135" s="307"/>
      <c r="O135" s="1289"/>
      <c r="P135" s="1290"/>
      <c r="Q135" s="1290"/>
      <c r="R135" s="1290"/>
      <c r="S135" s="1290"/>
      <c r="T135" s="1291"/>
      <c r="V135" s="16"/>
      <c r="W135" s="16"/>
      <c r="X135" s="16"/>
    </row>
    <row r="136" spans="1:24" ht="13.5" thickBot="1" x14ac:dyDescent="0.25">
      <c r="A136" s="1305" t="str">
        <f>'Budget Plan'!C119</f>
        <v>School Fund Expenditure</v>
      </c>
      <c r="B136" s="1305"/>
      <c r="C136" s="1305"/>
      <c r="D136" s="1305"/>
      <c r="E136" s="1305"/>
      <c r="F136" s="1024"/>
      <c r="G136" s="149">
        <f>'Strategic Financial Plan'!G136</f>
        <v>0</v>
      </c>
      <c r="H136" s="147">
        <f>'Strategic Financial Plan'!H136</f>
        <v>0</v>
      </c>
      <c r="I136" s="149">
        <f>'Strategic Financial Plan'!I136</f>
        <v>0</v>
      </c>
      <c r="J136" s="149">
        <f>'Strategic Financial Plan'!J136</f>
        <v>0</v>
      </c>
      <c r="K136" s="19"/>
      <c r="L136" s="153"/>
      <c r="M136" s="19"/>
      <c r="N136" s="153"/>
      <c r="O136" s="1372"/>
      <c r="P136" s="1372"/>
      <c r="Q136" s="1372"/>
      <c r="R136" s="1372"/>
      <c r="S136" s="1372"/>
      <c r="T136" s="1372"/>
      <c r="V136" s="16"/>
      <c r="W136" s="16"/>
      <c r="X136" s="16"/>
    </row>
    <row r="137" spans="1:24" ht="18" customHeight="1" thickBot="1" x14ac:dyDescent="0.25">
      <c r="A137" s="1022" t="s">
        <v>395</v>
      </c>
      <c r="B137" s="1023"/>
      <c r="C137" s="1023"/>
      <c r="D137" s="1023"/>
      <c r="E137" s="1023"/>
      <c r="F137" s="1023"/>
      <c r="G137" s="135">
        <f>SUM(G122:G136)</f>
        <v>0</v>
      </c>
      <c r="H137" s="135">
        <f t="shared" ref="H137:N137" si="7">SUM(H122:H136)</f>
        <v>0</v>
      </c>
      <c r="I137" s="135">
        <f t="shared" si="7"/>
        <v>0</v>
      </c>
      <c r="J137" s="117">
        <f t="shared" si="7"/>
        <v>0</v>
      </c>
      <c r="K137" s="19"/>
      <c r="L137" s="131">
        <f t="shared" si="7"/>
        <v>0</v>
      </c>
      <c r="M137" s="19"/>
      <c r="N137" s="131">
        <f t="shared" si="7"/>
        <v>0</v>
      </c>
      <c r="O137" s="1351"/>
      <c r="P137" s="1351"/>
      <c r="Q137" s="1351"/>
      <c r="R137" s="1351"/>
      <c r="S137" s="1351"/>
      <c r="T137" s="1351"/>
      <c r="V137" s="16"/>
      <c r="W137" s="16"/>
      <c r="X137" s="16"/>
    </row>
    <row r="138" spans="1:24" x14ac:dyDescent="0.2">
      <c r="A138" s="1041"/>
      <c r="B138" s="1041"/>
      <c r="C138" s="1041"/>
      <c r="D138" s="1041"/>
      <c r="E138" s="1041"/>
      <c r="F138" s="1299"/>
      <c r="G138" s="19"/>
      <c r="H138" s="19"/>
      <c r="I138" s="19"/>
      <c r="J138" s="19"/>
      <c r="K138" s="19"/>
      <c r="L138" s="19"/>
      <c r="M138" s="19"/>
      <c r="N138" s="19"/>
      <c r="O138" s="1351"/>
      <c r="P138" s="1351"/>
      <c r="Q138" s="1351"/>
      <c r="R138" s="1351"/>
      <c r="S138" s="1351"/>
      <c r="T138" s="1351"/>
      <c r="V138" s="16"/>
      <c r="W138" s="16"/>
      <c r="X138" s="16"/>
    </row>
    <row r="139" spans="1:24" x14ac:dyDescent="0.2">
      <c r="A139" s="896" t="s">
        <v>292</v>
      </c>
      <c r="B139" s="896"/>
      <c r="C139" s="896"/>
      <c r="D139" s="896"/>
      <c r="E139" s="896"/>
      <c r="F139" s="1286"/>
      <c r="G139" s="19"/>
      <c r="H139" s="19"/>
      <c r="I139" s="19"/>
      <c r="J139" s="19"/>
      <c r="K139" s="19"/>
      <c r="L139" s="19"/>
      <c r="M139" s="19"/>
      <c r="N139" s="19"/>
      <c r="O139" s="1351"/>
      <c r="P139" s="1351"/>
      <c r="Q139" s="1351"/>
      <c r="R139" s="1351"/>
      <c r="S139" s="1351"/>
      <c r="T139" s="1351"/>
      <c r="V139" s="16"/>
      <c r="W139" s="16"/>
      <c r="X139" s="16"/>
    </row>
    <row r="140" spans="1:24" x14ac:dyDescent="0.2">
      <c r="A140" s="896"/>
      <c r="B140" s="896"/>
      <c r="C140" s="896"/>
      <c r="D140" s="896"/>
      <c r="E140" s="896"/>
      <c r="F140" s="1286"/>
      <c r="G140" s="19"/>
      <c r="H140" s="19"/>
      <c r="I140" s="19"/>
      <c r="J140" s="19"/>
      <c r="K140" s="19"/>
      <c r="L140" s="19"/>
      <c r="M140" s="19"/>
      <c r="N140" s="19"/>
      <c r="O140" s="1351"/>
      <c r="P140" s="1351"/>
      <c r="Q140" s="1351"/>
      <c r="R140" s="1351"/>
      <c r="S140" s="1351"/>
      <c r="T140" s="1351"/>
      <c r="V140" s="16"/>
      <c r="W140" s="16"/>
      <c r="X140" s="16"/>
    </row>
    <row r="141" spans="1:24" x14ac:dyDescent="0.2">
      <c r="A141" s="949" t="str">
        <f>'Budget Plan'!C123</f>
        <v>Premises Extensions &amp; Improvements</v>
      </c>
      <c r="B141" s="949"/>
      <c r="C141" s="949"/>
      <c r="D141" s="949"/>
      <c r="E141" s="949"/>
      <c r="F141" s="1007"/>
      <c r="G141" s="147">
        <f>'Strategic Financial Plan'!G141</f>
        <v>0</v>
      </c>
      <c r="H141" s="147">
        <f>'Strategic Financial Plan'!H141</f>
        <v>0</v>
      </c>
      <c r="I141" s="485">
        <f>'Strategic Financial Plan'!I141</f>
        <v>0</v>
      </c>
      <c r="J141" s="485">
        <f>'Strategic Financial Plan'!J141</f>
        <v>0</v>
      </c>
      <c r="K141" s="19"/>
      <c r="L141" s="307"/>
      <c r="M141" s="19"/>
      <c r="N141" s="307"/>
      <c r="O141" s="1372"/>
      <c r="P141" s="1372"/>
      <c r="Q141" s="1372"/>
      <c r="R141" s="1372"/>
      <c r="S141" s="1372"/>
      <c r="T141" s="1372"/>
      <c r="V141" s="16"/>
      <c r="W141" s="16"/>
      <c r="X141" s="16"/>
    </row>
    <row r="142" spans="1:24" x14ac:dyDescent="0.2">
      <c r="A142" s="949" t="str">
        <f>'Budget Plan'!C124</f>
        <v>Major Equipment Purchase</v>
      </c>
      <c r="B142" s="949"/>
      <c r="C142" s="949"/>
      <c r="D142" s="949"/>
      <c r="E142" s="949"/>
      <c r="F142" s="1007"/>
      <c r="G142" s="147">
        <f>'Strategic Financial Plan'!G142</f>
        <v>0</v>
      </c>
      <c r="H142" s="147">
        <f>'Strategic Financial Plan'!H142</f>
        <v>0</v>
      </c>
      <c r="I142" s="485">
        <f>'Strategic Financial Plan'!I142</f>
        <v>0</v>
      </c>
      <c r="J142" s="485">
        <f>'Strategic Financial Plan'!J142</f>
        <v>0</v>
      </c>
      <c r="K142" s="19"/>
      <c r="L142" s="307"/>
      <c r="M142" s="19"/>
      <c r="N142" s="307"/>
      <c r="O142" s="1372"/>
      <c r="P142" s="1372"/>
      <c r="Q142" s="1372"/>
      <c r="R142" s="1372"/>
      <c r="S142" s="1372"/>
      <c r="T142" s="1372"/>
      <c r="V142" s="16"/>
      <c r="W142" s="16"/>
      <c r="X142" s="16"/>
    </row>
    <row r="143" spans="1:24" ht="13.5" thickBot="1" x14ac:dyDescent="0.25">
      <c r="A143" s="1305" t="str">
        <f>'Budget Plan'!C125</f>
        <v>ICT Equipment</v>
      </c>
      <c r="B143" s="1305"/>
      <c r="C143" s="1305"/>
      <c r="D143" s="1305"/>
      <c r="E143" s="1305"/>
      <c r="F143" s="1024"/>
      <c r="G143" s="149">
        <f>'Strategic Financial Plan'!G143</f>
        <v>0</v>
      </c>
      <c r="H143" s="147">
        <f>'Strategic Financial Plan'!H143</f>
        <v>0</v>
      </c>
      <c r="I143" s="149">
        <f>'Strategic Financial Plan'!I143</f>
        <v>0</v>
      </c>
      <c r="J143" s="149">
        <f>'Strategic Financial Plan'!J143</f>
        <v>0</v>
      </c>
      <c r="K143" s="19"/>
      <c r="L143" s="153"/>
      <c r="M143" s="19"/>
      <c r="N143" s="153"/>
      <c r="O143" s="1372"/>
      <c r="P143" s="1372"/>
      <c r="Q143" s="1372"/>
      <c r="R143" s="1372"/>
      <c r="S143" s="1372"/>
      <c r="T143" s="1372"/>
      <c r="V143" s="16"/>
      <c r="W143" s="16"/>
      <c r="X143" s="16"/>
    </row>
    <row r="144" spans="1:24" ht="18" customHeight="1" thickBot="1" x14ac:dyDescent="0.25">
      <c r="A144" s="1308" t="s">
        <v>302</v>
      </c>
      <c r="B144" s="1309"/>
      <c r="C144" s="1309"/>
      <c r="D144" s="1309"/>
      <c r="E144" s="1309"/>
      <c r="F144" s="1310"/>
      <c r="G144" s="135">
        <f>SUM(G141:G143)</f>
        <v>0</v>
      </c>
      <c r="H144" s="135">
        <f t="shared" ref="H144:N144" si="8">SUM(H141:H143)</f>
        <v>0</v>
      </c>
      <c r="I144" s="135">
        <f t="shared" si="8"/>
        <v>0</v>
      </c>
      <c r="J144" s="117">
        <f t="shared" si="8"/>
        <v>0</v>
      </c>
      <c r="K144" s="19"/>
      <c r="L144" s="131">
        <f t="shared" si="8"/>
        <v>0</v>
      </c>
      <c r="M144" s="19"/>
      <c r="N144" s="131">
        <f t="shared" si="8"/>
        <v>0</v>
      </c>
      <c r="O144" s="1351"/>
      <c r="P144" s="1351"/>
      <c r="Q144" s="1351"/>
      <c r="R144" s="1351"/>
      <c r="S144" s="1351"/>
      <c r="T144" s="1351"/>
      <c r="V144" s="16"/>
      <c r="W144" s="16"/>
      <c r="X144" s="16"/>
    </row>
    <row r="145" spans="1:24" ht="13.5" thickBot="1" x14ac:dyDescent="0.25">
      <c r="A145" s="1041"/>
      <c r="B145" s="1041"/>
      <c r="C145" s="1041"/>
      <c r="D145" s="1041"/>
      <c r="E145" s="1041"/>
      <c r="F145" s="1299"/>
      <c r="G145" s="19"/>
      <c r="H145" s="19"/>
      <c r="I145" s="19"/>
      <c r="J145" s="19"/>
      <c r="K145" s="19"/>
      <c r="L145" s="19"/>
      <c r="M145" s="19"/>
      <c r="N145" s="19"/>
      <c r="O145" s="1351"/>
      <c r="P145" s="1351"/>
      <c r="Q145" s="1351"/>
      <c r="R145" s="1351"/>
      <c r="S145" s="1351"/>
      <c r="T145" s="1351"/>
      <c r="V145" s="16"/>
      <c r="W145" s="16"/>
      <c r="X145" s="16"/>
    </row>
    <row r="146" spans="1:24" ht="13.5" thickBot="1" x14ac:dyDescent="0.25">
      <c r="A146" s="1312" t="str">
        <f>'Budget Plan'!C128</f>
        <v>In-Year Contingency</v>
      </c>
      <c r="B146" s="1313"/>
      <c r="C146" s="1313"/>
      <c r="D146" s="1313"/>
      <c r="E146" s="1313"/>
      <c r="F146" s="1314"/>
      <c r="G146" s="481"/>
      <c r="H146" s="480">
        <f>'Strategic Financial Plan'!H146</f>
        <v>0</v>
      </c>
      <c r="I146" s="476">
        <f>'Strategic Financial Plan'!I146</f>
        <v>0</v>
      </c>
      <c r="J146" s="488">
        <f>'Strategic Financial Plan'!J146</f>
        <v>0</v>
      </c>
      <c r="K146" s="19"/>
      <c r="L146" s="280"/>
      <c r="M146" s="19"/>
      <c r="N146" s="280"/>
      <c r="O146" s="1291"/>
      <c r="P146" s="1372"/>
      <c r="Q146" s="1372"/>
      <c r="R146" s="1372"/>
      <c r="S146" s="1372"/>
      <c r="T146" s="1372"/>
      <c r="V146" s="16"/>
      <c r="W146" s="16"/>
      <c r="X146" s="16"/>
    </row>
    <row r="147" spans="1:24" x14ac:dyDescent="0.2">
      <c r="A147" s="1041"/>
      <c r="B147" s="1041"/>
      <c r="C147" s="1041"/>
      <c r="D147" s="1041"/>
      <c r="E147" s="1041"/>
      <c r="F147" s="1299"/>
      <c r="G147" s="19"/>
      <c r="H147" s="19"/>
      <c r="I147" s="19"/>
      <c r="J147" s="19"/>
      <c r="K147" s="19"/>
      <c r="L147" s="19"/>
      <c r="M147" s="19"/>
      <c r="N147" s="19"/>
      <c r="O147" s="1351"/>
      <c r="P147" s="1351"/>
      <c r="Q147" s="1351"/>
      <c r="R147" s="1351"/>
      <c r="S147" s="1351"/>
      <c r="T147" s="1351"/>
      <c r="V147" s="16"/>
      <c r="W147" s="16"/>
      <c r="X147" s="16"/>
    </row>
    <row r="148" spans="1:24" ht="13.5" thickBot="1" x14ac:dyDescent="0.25">
      <c r="A148" s="1041"/>
      <c r="B148" s="1041"/>
      <c r="C148" s="1041"/>
      <c r="D148" s="1041"/>
      <c r="E148" s="1041"/>
      <c r="F148" s="1299"/>
      <c r="G148" s="19"/>
      <c r="H148" s="19"/>
      <c r="I148" s="19"/>
      <c r="J148" s="19"/>
      <c r="K148" s="19"/>
      <c r="L148" s="19"/>
      <c r="M148" s="19"/>
      <c r="N148" s="19"/>
      <c r="O148" s="1351"/>
      <c r="P148" s="1351"/>
      <c r="Q148" s="1351"/>
      <c r="R148" s="1351"/>
      <c r="S148" s="1351"/>
      <c r="T148" s="1351"/>
      <c r="V148" s="16"/>
      <c r="W148" s="16"/>
      <c r="X148" s="16"/>
    </row>
    <row r="149" spans="1:24" x14ac:dyDescent="0.2">
      <c r="A149" s="1026" t="s">
        <v>306</v>
      </c>
      <c r="B149" s="1027"/>
      <c r="C149" s="1027"/>
      <c r="D149" s="1027"/>
      <c r="E149" s="1027"/>
      <c r="F149" s="1108"/>
      <c r="G149" s="1348">
        <f>G146+G144+G137+G118+G110+G93+G82+G68</f>
        <v>0</v>
      </c>
      <c r="H149" s="1332" t="e">
        <f>H146+H144+H137+H118+H110+H93+H82+H68</f>
        <v>#N/A</v>
      </c>
      <c r="I149" s="1332">
        <f>I146+I144+I137+I118+I110+I93+I82+I68</f>
        <v>0</v>
      </c>
      <c r="J149" s="1320">
        <f>J146+J144+J137+J118+J110+J93+J82+J68</f>
        <v>0</v>
      </c>
      <c r="K149" s="1373"/>
      <c r="L149" s="1374">
        <f>L146+L144+L137+L118+L110+L93+L82+L68</f>
        <v>0</v>
      </c>
      <c r="M149" s="1373"/>
      <c r="N149" s="1374">
        <f>N146+N144+N137+N118+N110+N93+N82+N68</f>
        <v>0</v>
      </c>
      <c r="O149" s="1351"/>
      <c r="P149" s="1351"/>
      <c r="Q149" s="1351"/>
      <c r="R149" s="1351"/>
      <c r="S149" s="1351"/>
      <c r="T149" s="1351"/>
      <c r="V149" s="16"/>
      <c r="W149" s="16"/>
      <c r="X149" s="16"/>
    </row>
    <row r="150" spans="1:24" x14ac:dyDescent="0.2">
      <c r="A150" s="1028"/>
      <c r="B150" s="1029"/>
      <c r="C150" s="1029"/>
      <c r="D150" s="1029"/>
      <c r="E150" s="1029"/>
      <c r="F150" s="1341"/>
      <c r="G150" s="1349"/>
      <c r="H150" s="1333"/>
      <c r="I150" s="1333"/>
      <c r="J150" s="1321"/>
      <c r="K150" s="1373"/>
      <c r="L150" s="1373"/>
      <c r="M150" s="1373"/>
      <c r="N150" s="1373"/>
      <c r="O150" s="1351"/>
      <c r="P150" s="1351"/>
      <c r="Q150" s="1351"/>
      <c r="R150" s="1351"/>
      <c r="S150" s="1351"/>
      <c r="T150" s="1351"/>
      <c r="V150" s="16"/>
      <c r="W150" s="16"/>
      <c r="X150" s="16"/>
    </row>
    <row r="151" spans="1:24" ht="13.5" thickBot="1" x14ac:dyDescent="0.25">
      <c r="A151" s="1030"/>
      <c r="B151" s="1031"/>
      <c r="C151" s="1031"/>
      <c r="D151" s="1031"/>
      <c r="E151" s="1031"/>
      <c r="F151" s="1109"/>
      <c r="G151" s="1350"/>
      <c r="H151" s="1334"/>
      <c r="I151" s="1334"/>
      <c r="J151" s="1322"/>
      <c r="K151" s="1373"/>
      <c r="L151" s="1375"/>
      <c r="M151" s="1373"/>
      <c r="N151" s="1375"/>
      <c r="O151" s="1351"/>
      <c r="P151" s="1351"/>
      <c r="Q151" s="1351"/>
      <c r="R151" s="1351"/>
      <c r="S151" s="1351"/>
      <c r="T151" s="1351"/>
      <c r="V151" s="16"/>
      <c r="W151" s="16"/>
      <c r="X151" s="16"/>
    </row>
    <row r="152" spans="1:24" x14ac:dyDescent="0.2">
      <c r="A152" s="1041"/>
      <c r="B152" s="1041"/>
      <c r="C152" s="1041"/>
      <c r="D152" s="1041"/>
      <c r="E152" s="1041"/>
      <c r="F152" s="1299"/>
      <c r="O152" s="1351"/>
      <c r="P152" s="1351"/>
      <c r="Q152" s="1351"/>
      <c r="R152" s="1351"/>
      <c r="S152" s="1351"/>
      <c r="T152" s="1351"/>
      <c r="V152" s="16"/>
      <c r="W152" s="16"/>
      <c r="X152" s="16"/>
    </row>
    <row r="153" spans="1:24" x14ac:dyDescent="0.2">
      <c r="A153" s="296"/>
      <c r="B153" s="296"/>
      <c r="C153" s="296"/>
      <c r="D153" s="296"/>
      <c r="E153" s="296"/>
      <c r="F153" s="298"/>
      <c r="O153" s="1351"/>
      <c r="P153" s="1351"/>
      <c r="Q153" s="1351"/>
      <c r="R153" s="1351"/>
      <c r="S153" s="1351"/>
      <c r="T153" s="1351"/>
      <c r="V153" s="16"/>
      <c r="W153" s="16"/>
      <c r="X153" s="16"/>
    </row>
    <row r="154" spans="1:24" x14ac:dyDescent="0.2">
      <c r="A154" s="896" t="s">
        <v>396</v>
      </c>
      <c r="B154" s="896"/>
      <c r="C154" s="896"/>
      <c r="D154" s="896"/>
      <c r="E154" s="896"/>
      <c r="F154" s="1286"/>
      <c r="O154" s="1351"/>
      <c r="P154" s="1351"/>
      <c r="Q154" s="1351"/>
      <c r="R154" s="1351"/>
      <c r="S154" s="1351"/>
      <c r="T154" s="1351"/>
      <c r="V154" s="16"/>
      <c r="W154" s="16"/>
      <c r="X154" s="16"/>
    </row>
    <row r="155" spans="1:24" x14ac:dyDescent="0.2">
      <c r="A155" s="1006"/>
      <c r="B155" s="1006"/>
      <c r="C155" s="1006"/>
      <c r="D155" s="1006"/>
      <c r="E155" s="1006"/>
      <c r="F155" s="1287"/>
      <c r="O155" s="1351"/>
      <c r="P155" s="1351"/>
      <c r="Q155" s="1351"/>
      <c r="R155" s="1351"/>
      <c r="S155" s="1351"/>
      <c r="T155" s="1351"/>
      <c r="V155" s="16"/>
      <c r="W155" s="16"/>
      <c r="X155" s="16"/>
    </row>
    <row r="156" spans="1:24" x14ac:dyDescent="0.2">
      <c r="A156" s="947" t="str">
        <f>A16</f>
        <v>Funded Pupil Numbers</v>
      </c>
      <c r="B156" s="947"/>
      <c r="C156" s="947"/>
      <c r="D156" s="947"/>
      <c r="E156" s="947"/>
      <c r="F156" s="947"/>
      <c r="H156" s="219" t="e">
        <f t="shared" ref="H156:J157" si="9">H16</f>
        <v>#N/A</v>
      </c>
      <c r="I156" s="219">
        <f t="shared" si="9"/>
        <v>0</v>
      </c>
      <c r="J156" s="219">
        <f t="shared" si="9"/>
        <v>0</v>
      </c>
      <c r="K156" s="268"/>
      <c r="L156" s="219">
        <f>L16</f>
        <v>0</v>
      </c>
      <c r="M156" s="268"/>
      <c r="N156" s="219">
        <f>N16</f>
        <v>0</v>
      </c>
      <c r="O156" s="1372"/>
      <c r="P156" s="1372"/>
      <c r="Q156" s="1372"/>
      <c r="R156" s="1372"/>
      <c r="S156" s="1372"/>
      <c r="T156" s="1372"/>
      <c r="V156" s="16"/>
      <c r="W156" s="16"/>
      <c r="X156" s="16"/>
    </row>
    <row r="157" spans="1:24" x14ac:dyDescent="0.2">
      <c r="A157" s="947" t="str">
        <f>A17</f>
        <v>Funded High Needs Place Numbers</v>
      </c>
      <c r="B157" s="947"/>
      <c r="C157" s="947"/>
      <c r="D157" s="947"/>
      <c r="E157" s="947"/>
      <c r="F157" s="947"/>
      <c r="H157" s="219">
        <f t="shared" si="9"/>
        <v>0</v>
      </c>
      <c r="I157" s="219">
        <f t="shared" si="9"/>
        <v>0</v>
      </c>
      <c r="J157" s="219">
        <f t="shared" si="9"/>
        <v>0</v>
      </c>
      <c r="K157" s="268"/>
      <c r="L157" s="219">
        <f>L17</f>
        <v>0</v>
      </c>
      <c r="M157" s="268"/>
      <c r="N157" s="219">
        <f>N17</f>
        <v>0</v>
      </c>
      <c r="O157" s="1372"/>
      <c r="P157" s="1372"/>
      <c r="Q157" s="1372"/>
      <c r="R157" s="1372"/>
      <c r="S157" s="1372"/>
      <c r="T157" s="1372"/>
      <c r="V157" s="16"/>
      <c r="W157" s="16"/>
      <c r="X157" s="16"/>
    </row>
    <row r="158" spans="1:24" x14ac:dyDescent="0.2">
      <c r="A158" s="105"/>
      <c r="B158" s="105"/>
      <c r="C158" s="105"/>
      <c r="D158" s="105"/>
      <c r="E158" s="105"/>
      <c r="F158" s="106"/>
      <c r="H158" s="268"/>
      <c r="I158" s="268"/>
      <c r="J158" s="268"/>
      <c r="K158" s="268"/>
      <c r="L158" s="268"/>
      <c r="M158" s="268"/>
      <c r="N158" s="268"/>
      <c r="O158" s="1351"/>
      <c r="P158" s="1351"/>
      <c r="Q158" s="1351"/>
      <c r="R158" s="1351"/>
      <c r="S158" s="1351"/>
      <c r="T158" s="1351"/>
      <c r="V158" s="16"/>
      <c r="W158" s="16"/>
      <c r="X158" s="16"/>
    </row>
    <row r="159" spans="1:24" x14ac:dyDescent="0.2">
      <c r="A159" s="947" t="s">
        <v>387</v>
      </c>
      <c r="B159" s="947"/>
      <c r="C159" s="947"/>
      <c r="D159" s="947"/>
      <c r="E159" s="947"/>
      <c r="F159" s="947"/>
      <c r="H159" s="219">
        <f t="shared" ref="H159:J160" si="10">H19</f>
        <v>0</v>
      </c>
      <c r="I159" s="219">
        <f t="shared" si="10"/>
        <v>0</v>
      </c>
      <c r="J159" s="219">
        <f t="shared" si="10"/>
        <v>0</v>
      </c>
      <c r="K159" s="268"/>
      <c r="L159" s="219">
        <f>L19</f>
        <v>0</v>
      </c>
      <c r="M159" s="268"/>
      <c r="N159" s="219">
        <f>N19</f>
        <v>0</v>
      </c>
      <c r="O159" s="1372"/>
      <c r="P159" s="1372"/>
      <c r="Q159" s="1372"/>
      <c r="R159" s="1372"/>
      <c r="S159" s="1372"/>
      <c r="T159" s="1372"/>
      <c r="V159" s="16"/>
      <c r="W159" s="16"/>
      <c r="X159" s="16"/>
    </row>
    <row r="160" spans="1:24" x14ac:dyDescent="0.2">
      <c r="A160" s="947" t="s">
        <v>388</v>
      </c>
      <c r="B160" s="947"/>
      <c r="C160" s="947"/>
      <c r="D160" s="947"/>
      <c r="E160" s="947"/>
      <c r="F160" s="947"/>
      <c r="H160" s="219">
        <f t="shared" si="10"/>
        <v>0</v>
      </c>
      <c r="I160" s="219">
        <f t="shared" si="10"/>
        <v>0</v>
      </c>
      <c r="J160" s="219">
        <f t="shared" si="10"/>
        <v>0</v>
      </c>
      <c r="K160" s="268"/>
      <c r="L160" s="219">
        <f>L20</f>
        <v>0</v>
      </c>
      <c r="M160" s="268"/>
      <c r="N160" s="219">
        <f>N20</f>
        <v>0</v>
      </c>
      <c r="O160" s="1372"/>
      <c r="P160" s="1372"/>
      <c r="Q160" s="1372"/>
      <c r="R160" s="1372"/>
      <c r="S160" s="1372"/>
      <c r="T160" s="1372"/>
      <c r="V160" s="16"/>
      <c r="W160" s="16"/>
      <c r="X160" s="16"/>
    </row>
    <row r="161" spans="1:24" x14ac:dyDescent="0.2">
      <c r="A161" s="1041"/>
      <c r="B161" s="1041"/>
      <c r="C161" s="1041"/>
      <c r="D161" s="1041"/>
      <c r="E161" s="1041"/>
      <c r="F161" s="1299"/>
      <c r="O161" s="1351"/>
      <c r="P161" s="1351"/>
      <c r="Q161" s="1351"/>
      <c r="R161" s="1351"/>
      <c r="S161" s="1351"/>
      <c r="T161" s="1351"/>
      <c r="V161" s="16"/>
      <c r="W161" s="16"/>
      <c r="X161" s="16"/>
    </row>
    <row r="162" spans="1:24" x14ac:dyDescent="0.2">
      <c r="A162" s="896" t="s">
        <v>315</v>
      </c>
      <c r="B162" s="1315"/>
      <c r="C162" s="1315"/>
      <c r="D162" s="1315"/>
      <c r="E162" s="1315"/>
      <c r="F162" s="1316"/>
      <c r="O162" s="1351"/>
      <c r="P162" s="1351"/>
      <c r="Q162" s="1351"/>
      <c r="R162" s="1351"/>
      <c r="S162" s="1351"/>
      <c r="T162" s="1351"/>
      <c r="V162" s="16"/>
      <c r="W162" s="16"/>
      <c r="X162" s="16"/>
    </row>
    <row r="163" spans="1:24" ht="13.5" thickBot="1" x14ac:dyDescent="0.25">
      <c r="A163" s="1315"/>
      <c r="B163" s="1315"/>
      <c r="C163" s="1315"/>
      <c r="D163" s="1315"/>
      <c r="E163" s="1315"/>
      <c r="F163" s="1316"/>
      <c r="G163" s="19"/>
      <c r="H163" s="19"/>
      <c r="I163" s="19"/>
      <c r="J163" s="19"/>
      <c r="K163" s="19"/>
      <c r="L163" s="19"/>
      <c r="M163" s="19"/>
      <c r="N163" s="19"/>
      <c r="O163" s="1351"/>
      <c r="P163" s="1351"/>
      <c r="Q163" s="1351"/>
      <c r="R163" s="1351"/>
      <c r="S163" s="1351"/>
      <c r="T163" s="1351"/>
      <c r="V163" s="16"/>
      <c r="W163" s="16"/>
      <c r="X163" s="16"/>
    </row>
    <row r="164" spans="1:24" x14ac:dyDescent="0.2">
      <c r="A164" s="1093" t="s">
        <v>124</v>
      </c>
      <c r="B164" s="1094"/>
      <c r="C164" s="1094"/>
      <c r="D164" s="1094"/>
      <c r="E164" s="1094"/>
      <c r="F164" s="1337"/>
      <c r="G164" s="1329" t="e">
        <f>G55</f>
        <v>#N/A</v>
      </c>
      <c r="H164" s="1332" t="e">
        <f>H55</f>
        <v>#N/A</v>
      </c>
      <c r="I164" s="1332">
        <f>I55</f>
        <v>0</v>
      </c>
      <c r="J164" s="1320">
        <f>J55</f>
        <v>0</v>
      </c>
      <c r="K164" s="1373"/>
      <c r="L164" s="1374">
        <f>L55</f>
        <v>0</v>
      </c>
      <c r="M164" s="1373"/>
      <c r="N164" s="1374">
        <f>N55</f>
        <v>0</v>
      </c>
      <c r="O164" s="1380"/>
      <c r="P164" s="1381"/>
      <c r="Q164" s="1381"/>
      <c r="R164" s="1381"/>
      <c r="S164" s="1381"/>
      <c r="T164" s="1382"/>
      <c r="V164" s="16"/>
      <c r="W164" s="16"/>
      <c r="X164" s="16"/>
    </row>
    <row r="165" spans="1:24" x14ac:dyDescent="0.2">
      <c r="A165" s="1336"/>
      <c r="B165" s="960"/>
      <c r="C165" s="960"/>
      <c r="D165" s="960"/>
      <c r="E165" s="960"/>
      <c r="F165" s="961"/>
      <c r="G165" s="1330"/>
      <c r="H165" s="1358"/>
      <c r="I165" s="1358"/>
      <c r="J165" s="1339"/>
      <c r="K165" s="1373"/>
      <c r="L165" s="1379"/>
      <c r="M165" s="1373"/>
      <c r="N165" s="1379"/>
      <c r="O165" s="1383"/>
      <c r="P165" s="1384"/>
      <c r="Q165" s="1384"/>
      <c r="R165" s="1384"/>
      <c r="S165" s="1384"/>
      <c r="T165" s="1385"/>
      <c r="V165" s="16"/>
      <c r="W165" s="16"/>
      <c r="X165" s="16"/>
    </row>
    <row r="166" spans="1:24" x14ac:dyDescent="0.2">
      <c r="A166" s="1327" t="s">
        <v>306</v>
      </c>
      <c r="B166" s="957"/>
      <c r="C166" s="957"/>
      <c r="D166" s="957"/>
      <c r="E166" s="957"/>
      <c r="F166" s="958"/>
      <c r="G166" s="1342">
        <f>G149</f>
        <v>0</v>
      </c>
      <c r="H166" s="1342" t="e">
        <f t="shared" ref="H166:N166" si="11">H149</f>
        <v>#N/A</v>
      </c>
      <c r="I166" s="1342">
        <f t="shared" si="11"/>
        <v>0</v>
      </c>
      <c r="J166" s="1338">
        <f t="shared" si="11"/>
        <v>0</v>
      </c>
      <c r="K166" s="1373"/>
      <c r="L166" s="1389">
        <f t="shared" si="11"/>
        <v>0</v>
      </c>
      <c r="M166" s="1373"/>
      <c r="N166" s="1389">
        <f t="shared" si="11"/>
        <v>0</v>
      </c>
      <c r="O166" s="1383"/>
      <c r="P166" s="1384"/>
      <c r="Q166" s="1384"/>
      <c r="R166" s="1384"/>
      <c r="S166" s="1384"/>
      <c r="T166" s="1385"/>
      <c r="V166" s="16"/>
      <c r="W166" s="16"/>
      <c r="X166" s="16"/>
    </row>
    <row r="167" spans="1:24" x14ac:dyDescent="0.2">
      <c r="A167" s="1336"/>
      <c r="B167" s="960"/>
      <c r="C167" s="960"/>
      <c r="D167" s="960"/>
      <c r="E167" s="960"/>
      <c r="F167" s="961"/>
      <c r="G167" s="1358"/>
      <c r="H167" s="1358"/>
      <c r="I167" s="1358"/>
      <c r="J167" s="1339"/>
      <c r="K167" s="1373"/>
      <c r="L167" s="1379"/>
      <c r="M167" s="1373"/>
      <c r="N167" s="1379"/>
      <c r="O167" s="1383"/>
      <c r="P167" s="1384"/>
      <c r="Q167" s="1384"/>
      <c r="R167" s="1384"/>
      <c r="S167" s="1384"/>
      <c r="T167" s="1385"/>
      <c r="V167" s="16"/>
      <c r="W167" s="16"/>
      <c r="X167" s="16"/>
    </row>
    <row r="168" spans="1:24" x14ac:dyDescent="0.2">
      <c r="A168" s="1327" t="s">
        <v>316</v>
      </c>
      <c r="B168" s="957"/>
      <c r="C168" s="957"/>
      <c r="D168" s="957"/>
      <c r="E168" s="957"/>
      <c r="F168" s="958"/>
      <c r="G168" s="1342" t="e">
        <f>G164-G166</f>
        <v>#N/A</v>
      </c>
      <c r="H168" s="1342" t="e">
        <f t="shared" ref="H168:N168" si="12">H164-H166</f>
        <v>#N/A</v>
      </c>
      <c r="I168" s="1342">
        <f t="shared" si="12"/>
        <v>0</v>
      </c>
      <c r="J168" s="1338">
        <f t="shared" si="12"/>
        <v>0</v>
      </c>
      <c r="K168" s="1373"/>
      <c r="L168" s="1389">
        <f t="shared" si="12"/>
        <v>0</v>
      </c>
      <c r="M168" s="1373"/>
      <c r="N168" s="1389">
        <f t="shared" si="12"/>
        <v>0</v>
      </c>
      <c r="O168" s="1383"/>
      <c r="P168" s="1384"/>
      <c r="Q168" s="1384"/>
      <c r="R168" s="1384"/>
      <c r="S168" s="1384"/>
      <c r="T168" s="1385"/>
      <c r="V168" s="16"/>
      <c r="W168" s="16"/>
      <c r="X168" s="16"/>
    </row>
    <row r="169" spans="1:24" ht="13.5" thickBot="1" x14ac:dyDescent="0.25">
      <c r="A169" s="1048"/>
      <c r="B169" s="1049"/>
      <c r="C169" s="1049"/>
      <c r="D169" s="1049"/>
      <c r="E169" s="1049"/>
      <c r="F169" s="1328"/>
      <c r="G169" s="1334"/>
      <c r="H169" s="1334"/>
      <c r="I169" s="1334"/>
      <c r="J169" s="1322"/>
      <c r="K169" s="1373"/>
      <c r="L169" s="1375"/>
      <c r="M169" s="1373"/>
      <c r="N169" s="1375"/>
      <c r="O169" s="1386"/>
      <c r="P169" s="1387"/>
      <c r="Q169" s="1387"/>
      <c r="R169" s="1387"/>
      <c r="S169" s="1387"/>
      <c r="T169" s="1388"/>
      <c r="V169" s="16"/>
      <c r="W169" s="16"/>
      <c r="X169" s="16"/>
    </row>
    <row r="170" spans="1:24" x14ac:dyDescent="0.2">
      <c r="A170" s="1041"/>
      <c r="B170" s="1041"/>
      <c r="C170" s="1041"/>
      <c r="D170" s="1041"/>
      <c r="E170" s="1041"/>
      <c r="F170" s="1299"/>
      <c r="G170" s="19"/>
      <c r="H170" s="19"/>
      <c r="I170" s="19"/>
      <c r="J170" s="19"/>
      <c r="K170" s="19"/>
      <c r="L170" s="19"/>
      <c r="M170" s="19"/>
      <c r="N170" s="19"/>
      <c r="O170" s="1351"/>
      <c r="P170" s="1351"/>
      <c r="Q170" s="1351"/>
      <c r="R170" s="1351"/>
      <c r="S170" s="1351"/>
      <c r="T170" s="1351"/>
      <c r="V170" s="16"/>
      <c r="W170" s="16"/>
      <c r="X170" s="16"/>
    </row>
    <row r="171" spans="1:24" x14ac:dyDescent="0.2">
      <c r="A171" s="896" t="s">
        <v>317</v>
      </c>
      <c r="B171" s="896"/>
      <c r="C171" s="896"/>
      <c r="D171" s="896"/>
      <c r="E171" s="896"/>
      <c r="F171" s="1286"/>
      <c r="G171" s="19"/>
      <c r="H171" s="19"/>
      <c r="I171" s="19"/>
      <c r="J171" s="19"/>
      <c r="K171" s="19"/>
      <c r="L171" s="19"/>
      <c r="M171" s="19"/>
      <c r="N171" s="19"/>
      <c r="O171" s="1351"/>
      <c r="P171" s="1351"/>
      <c r="Q171" s="1351"/>
      <c r="R171" s="1351"/>
      <c r="S171" s="1351"/>
      <c r="T171" s="1351"/>
      <c r="V171" s="16"/>
      <c r="W171" s="16"/>
      <c r="X171" s="16"/>
    </row>
    <row r="172" spans="1:24" ht="13.5" thickBot="1" x14ac:dyDescent="0.25">
      <c r="A172" s="896"/>
      <c r="B172" s="896"/>
      <c r="C172" s="896"/>
      <c r="D172" s="896"/>
      <c r="E172" s="896"/>
      <c r="F172" s="1286"/>
      <c r="G172" s="19"/>
      <c r="H172" s="19"/>
      <c r="I172" s="19"/>
      <c r="J172" s="19"/>
      <c r="K172" s="19"/>
      <c r="L172" s="19"/>
      <c r="M172" s="19"/>
      <c r="N172" s="19"/>
      <c r="O172" s="1351"/>
      <c r="P172" s="1351"/>
      <c r="Q172" s="1351"/>
      <c r="R172" s="1351"/>
      <c r="S172" s="1351"/>
      <c r="T172" s="1351"/>
      <c r="V172" s="16"/>
      <c r="W172" s="16"/>
      <c r="X172" s="16"/>
    </row>
    <row r="173" spans="1:24" x14ac:dyDescent="0.2">
      <c r="A173" s="1093" t="s">
        <v>318</v>
      </c>
      <c r="B173" s="1094"/>
      <c r="C173" s="1094"/>
      <c r="D173" s="1094"/>
      <c r="E173" s="1094"/>
      <c r="F173" s="1337"/>
      <c r="G173" s="1343">
        <f>'Strategic Financial Plan'!G173</f>
        <v>0</v>
      </c>
      <c r="H173" s="1329" t="e">
        <f>Virements!L138</f>
        <v>#N/A</v>
      </c>
      <c r="I173" s="1329" t="e">
        <f>H177</f>
        <v>#N/A</v>
      </c>
      <c r="J173" s="1345" t="e">
        <f>I177</f>
        <v>#N/A</v>
      </c>
      <c r="K173" s="1335"/>
      <c r="L173" s="1390" t="e">
        <f>J177</f>
        <v>#N/A</v>
      </c>
      <c r="M173" s="1335"/>
      <c r="N173" s="1390" t="e">
        <f>L177</f>
        <v>#N/A</v>
      </c>
      <c r="O173" s="1380"/>
      <c r="P173" s="1381"/>
      <c r="Q173" s="1381"/>
      <c r="R173" s="1381"/>
      <c r="S173" s="1381"/>
      <c r="T173" s="1382"/>
      <c r="V173" s="16"/>
      <c r="W173" s="16"/>
      <c r="X173" s="16"/>
    </row>
    <row r="174" spans="1:24" x14ac:dyDescent="0.2">
      <c r="A174" s="1336"/>
      <c r="B174" s="960"/>
      <c r="C174" s="960"/>
      <c r="D174" s="960"/>
      <c r="E174" s="960"/>
      <c r="F174" s="961"/>
      <c r="G174" s="1344"/>
      <c r="H174" s="1330"/>
      <c r="I174" s="1330"/>
      <c r="J174" s="1346"/>
      <c r="K174" s="1335"/>
      <c r="L174" s="1391"/>
      <c r="M174" s="1335"/>
      <c r="N174" s="1391"/>
      <c r="O174" s="1383"/>
      <c r="P174" s="1384"/>
      <c r="Q174" s="1384"/>
      <c r="R174" s="1384"/>
      <c r="S174" s="1384"/>
      <c r="T174" s="1385"/>
      <c r="V174" s="16"/>
      <c r="W174" s="16"/>
      <c r="X174" s="16"/>
    </row>
    <row r="175" spans="1:24" x14ac:dyDescent="0.2">
      <c r="A175" s="1327" t="s">
        <v>397</v>
      </c>
      <c r="B175" s="957"/>
      <c r="C175" s="957"/>
      <c r="D175" s="957"/>
      <c r="E175" s="957"/>
      <c r="F175" s="958"/>
      <c r="G175" s="1330" t="e">
        <f>G168</f>
        <v>#N/A</v>
      </c>
      <c r="H175" s="1342" t="e">
        <f t="shared" ref="H175:N175" si="13">H168</f>
        <v>#N/A</v>
      </c>
      <c r="I175" s="1342">
        <f t="shared" si="13"/>
        <v>0</v>
      </c>
      <c r="J175" s="1338">
        <f t="shared" si="13"/>
        <v>0</v>
      </c>
      <c r="K175" s="1373"/>
      <c r="L175" s="1389">
        <f t="shared" si="13"/>
        <v>0</v>
      </c>
      <c r="M175" s="1373"/>
      <c r="N175" s="1389">
        <f t="shared" si="13"/>
        <v>0</v>
      </c>
      <c r="O175" s="1383"/>
      <c r="P175" s="1384"/>
      <c r="Q175" s="1384"/>
      <c r="R175" s="1384"/>
      <c r="S175" s="1384"/>
      <c r="T175" s="1385"/>
      <c r="V175" s="16"/>
      <c r="W175" s="16"/>
      <c r="X175" s="16"/>
    </row>
    <row r="176" spans="1:24" x14ac:dyDescent="0.2">
      <c r="A176" s="1336"/>
      <c r="B176" s="960"/>
      <c r="C176" s="960"/>
      <c r="D176" s="960"/>
      <c r="E176" s="960"/>
      <c r="F176" s="961"/>
      <c r="G176" s="1330"/>
      <c r="H176" s="1358"/>
      <c r="I176" s="1358"/>
      <c r="J176" s="1339"/>
      <c r="K176" s="1373"/>
      <c r="L176" s="1379"/>
      <c r="M176" s="1373"/>
      <c r="N176" s="1379"/>
      <c r="O176" s="1383"/>
      <c r="P176" s="1384"/>
      <c r="Q176" s="1384"/>
      <c r="R176" s="1384"/>
      <c r="S176" s="1384"/>
      <c r="T176" s="1385"/>
      <c r="V176" s="16"/>
      <c r="W176" s="16"/>
      <c r="X176" s="16"/>
    </row>
    <row r="177" spans="1:24" x14ac:dyDescent="0.2">
      <c r="A177" s="1327" t="s">
        <v>320</v>
      </c>
      <c r="B177" s="957"/>
      <c r="C177" s="957"/>
      <c r="D177" s="957"/>
      <c r="E177" s="957"/>
      <c r="F177" s="958"/>
      <c r="G177" s="1330" t="e">
        <f>G173+G175</f>
        <v>#N/A</v>
      </c>
      <c r="H177" s="1342" t="e">
        <f t="shared" ref="H177:N177" si="14">H173+H175</f>
        <v>#N/A</v>
      </c>
      <c r="I177" s="1342" t="e">
        <f t="shared" si="14"/>
        <v>#N/A</v>
      </c>
      <c r="J177" s="1338" t="e">
        <f t="shared" si="14"/>
        <v>#N/A</v>
      </c>
      <c r="K177" s="1373"/>
      <c r="L177" s="1389" t="e">
        <f t="shared" si="14"/>
        <v>#N/A</v>
      </c>
      <c r="M177" s="1373"/>
      <c r="N177" s="1389" t="e">
        <f t="shared" si="14"/>
        <v>#N/A</v>
      </c>
      <c r="O177" s="1383"/>
      <c r="P177" s="1384"/>
      <c r="Q177" s="1384"/>
      <c r="R177" s="1384"/>
      <c r="S177" s="1384"/>
      <c r="T177" s="1385"/>
      <c r="V177" s="16"/>
      <c r="W177" s="16"/>
      <c r="X177" s="16"/>
    </row>
    <row r="178" spans="1:24" ht="13.5" thickBot="1" x14ac:dyDescent="0.25">
      <c r="A178" s="1048"/>
      <c r="B178" s="1049"/>
      <c r="C178" s="1049"/>
      <c r="D178" s="1049"/>
      <c r="E178" s="1049"/>
      <c r="F178" s="1328"/>
      <c r="G178" s="1331"/>
      <c r="H178" s="1334"/>
      <c r="I178" s="1334"/>
      <c r="J178" s="1322"/>
      <c r="K178" s="1373"/>
      <c r="L178" s="1375"/>
      <c r="M178" s="1373"/>
      <c r="N178" s="1375"/>
      <c r="O178" s="1386"/>
      <c r="P178" s="1387"/>
      <c r="Q178" s="1387"/>
      <c r="R178" s="1387"/>
      <c r="S178" s="1387"/>
      <c r="T178" s="1388"/>
      <c r="V178" s="16"/>
      <c r="W178" s="16"/>
      <c r="X178" s="16"/>
    </row>
    <row r="179" spans="1:24" x14ac:dyDescent="0.2">
      <c r="A179" s="1041"/>
      <c r="B179" s="1041"/>
      <c r="C179" s="1041"/>
      <c r="D179" s="1041"/>
      <c r="E179" s="1041"/>
      <c r="F179" s="1299"/>
      <c r="G179" s="19"/>
      <c r="H179" s="19"/>
      <c r="I179" s="19"/>
      <c r="J179" s="19"/>
      <c r="K179" s="19"/>
      <c r="L179" s="19"/>
      <c r="M179" s="19"/>
      <c r="N179" s="19"/>
      <c r="O179" s="1351"/>
      <c r="P179" s="1351"/>
      <c r="Q179" s="1351"/>
      <c r="R179" s="1351"/>
      <c r="S179" s="1351"/>
      <c r="T179" s="1351"/>
      <c r="V179" s="16"/>
      <c r="W179" s="16"/>
      <c r="X179" s="16"/>
    </row>
    <row r="180" spans="1:24" ht="13.5" hidden="1" thickBot="1" x14ac:dyDescent="0.25">
      <c r="A180" s="1085" t="s">
        <v>321</v>
      </c>
      <c r="B180" s="1086"/>
      <c r="C180" s="1086"/>
      <c r="D180" s="1086"/>
      <c r="E180" s="1086"/>
      <c r="F180" s="1326"/>
      <c r="G180" s="19"/>
      <c r="H180" s="443">
        <f>'Strategic Financial Plan'!H180</f>
        <v>0</v>
      </c>
      <c r="I180" s="135">
        <f>'Strategic Financial Plan'!I180</f>
        <v>0</v>
      </c>
      <c r="J180" s="114">
        <f>'Strategic Financial Plan'!J180</f>
        <v>0</v>
      </c>
      <c r="K180" s="19"/>
      <c r="L180" s="482"/>
      <c r="M180" s="19"/>
      <c r="N180" s="482"/>
      <c r="O180" s="1392"/>
      <c r="P180" s="900"/>
      <c r="Q180" s="900"/>
      <c r="R180" s="900"/>
      <c r="S180" s="900"/>
      <c r="T180" s="901"/>
      <c r="V180" s="16"/>
      <c r="W180" s="16"/>
      <c r="X180" s="16"/>
    </row>
    <row r="181" spans="1:24" x14ac:dyDescent="0.2">
      <c r="A181" s="1041"/>
      <c r="B181" s="1041"/>
      <c r="C181" s="1041"/>
      <c r="D181" s="1041"/>
      <c r="E181" s="1041"/>
      <c r="F181" s="1299"/>
      <c r="G181" s="19"/>
      <c r="H181" s="19"/>
      <c r="I181" s="19"/>
      <c r="J181" s="19"/>
      <c r="K181" s="19"/>
      <c r="L181" s="19"/>
      <c r="M181" s="19"/>
      <c r="N181" s="19"/>
      <c r="O181" s="1351"/>
      <c r="P181" s="1351"/>
      <c r="Q181" s="1351"/>
      <c r="R181" s="1351"/>
      <c r="S181" s="1351"/>
      <c r="T181" s="1351"/>
      <c r="V181" s="16"/>
      <c r="W181" s="16"/>
      <c r="X181" s="16"/>
    </row>
    <row r="182" spans="1:24" hidden="1" x14ac:dyDescent="0.2">
      <c r="A182" s="1014" t="s">
        <v>324</v>
      </c>
      <c r="B182" s="1015"/>
      <c r="C182" s="1015"/>
      <c r="D182" s="1015"/>
      <c r="E182" s="1015"/>
      <c r="F182" s="1016"/>
      <c r="G182" s="1335"/>
      <c r="H182" s="1352" t="s">
        <v>525</v>
      </c>
      <c r="I182" s="1352" t="s">
        <v>525</v>
      </c>
      <c r="J182" s="1352" t="s">
        <v>525</v>
      </c>
      <c r="K182" s="1335"/>
      <c r="L182" s="1352" t="s">
        <v>525</v>
      </c>
      <c r="M182" s="1335"/>
      <c r="N182" s="1352" t="s">
        <v>525</v>
      </c>
      <c r="O182" s="1380"/>
      <c r="P182" s="1381"/>
      <c r="Q182" s="1381"/>
      <c r="R182" s="1381"/>
      <c r="S182" s="1381"/>
      <c r="T182" s="1382"/>
      <c r="V182" s="16"/>
      <c r="W182" s="16"/>
      <c r="X182" s="16"/>
    </row>
    <row r="183" spans="1:24" hidden="1" x14ac:dyDescent="0.2">
      <c r="A183" s="1323"/>
      <c r="B183" s="1324"/>
      <c r="C183" s="1324"/>
      <c r="D183" s="1324"/>
      <c r="E183" s="1324"/>
      <c r="F183" s="1325"/>
      <c r="G183" s="1335"/>
      <c r="H183" s="1353"/>
      <c r="I183" s="1353"/>
      <c r="J183" s="1353"/>
      <c r="K183" s="1335"/>
      <c r="L183" s="1353"/>
      <c r="M183" s="1335"/>
      <c r="N183" s="1353"/>
      <c r="O183" s="1383"/>
      <c r="P183" s="1384"/>
      <c r="Q183" s="1384"/>
      <c r="R183" s="1384"/>
      <c r="S183" s="1384"/>
      <c r="T183" s="1385"/>
      <c r="V183" s="16"/>
      <c r="W183" s="16"/>
      <c r="X183" s="16"/>
    </row>
    <row r="184" spans="1:24" ht="13.5" hidden="1" thickBot="1" x14ac:dyDescent="0.25">
      <c r="A184" s="1017"/>
      <c r="B184" s="1018"/>
      <c r="C184" s="1018"/>
      <c r="D184" s="1018"/>
      <c r="E184" s="1018"/>
      <c r="F184" s="1019"/>
      <c r="G184" s="1335"/>
      <c r="H184" s="1354"/>
      <c r="I184" s="1354"/>
      <c r="J184" s="1354"/>
      <c r="K184" s="1335"/>
      <c r="L184" s="1354"/>
      <c r="M184" s="1335"/>
      <c r="N184" s="1354"/>
      <c r="O184" s="1386"/>
      <c r="P184" s="1387"/>
      <c r="Q184" s="1387"/>
      <c r="R184" s="1387"/>
      <c r="S184" s="1387"/>
      <c r="T184" s="1388"/>
      <c r="V184" s="16"/>
      <c r="W184" s="16"/>
      <c r="X184" s="16"/>
    </row>
    <row r="185" spans="1:24" x14ac:dyDescent="0.2">
      <c r="G185" s="19"/>
      <c r="H185" s="19"/>
      <c r="I185" s="19"/>
      <c r="J185" s="19"/>
      <c r="K185" s="19"/>
      <c r="L185" s="19"/>
      <c r="M185" s="19"/>
      <c r="N185" s="19"/>
      <c r="O185" s="1317"/>
      <c r="P185" s="1317"/>
      <c r="Q185" s="1317"/>
      <c r="R185" s="1317"/>
      <c r="S185" s="1317"/>
      <c r="T185" s="1317"/>
      <c r="V185" s="16"/>
      <c r="W185" s="16"/>
      <c r="X185" s="16"/>
    </row>
    <row r="186" spans="1:24" x14ac:dyDescent="0.2">
      <c r="H186" s="261"/>
      <c r="O186" s="1317"/>
      <c r="P186" s="1317"/>
      <c r="Q186" s="1317"/>
      <c r="R186" s="1317"/>
      <c r="S186" s="1317"/>
      <c r="T186" s="1317"/>
      <c r="V186" s="16"/>
      <c r="W186" s="16"/>
      <c r="X186" s="16"/>
    </row>
    <row r="187" spans="1:24" x14ac:dyDescent="0.2">
      <c r="H187" s="261"/>
      <c r="O187" s="297"/>
      <c r="P187" s="297"/>
      <c r="Q187" s="297"/>
      <c r="R187" s="297"/>
      <c r="S187" s="297"/>
      <c r="T187" s="297"/>
      <c r="V187" s="16"/>
      <c r="W187" s="16"/>
      <c r="X187" s="16"/>
    </row>
    <row r="188" spans="1:24" x14ac:dyDescent="0.2">
      <c r="O188" s="1317"/>
      <c r="P188" s="1317"/>
      <c r="Q188" s="1317"/>
      <c r="R188" s="1317"/>
      <c r="S188" s="1317"/>
      <c r="T188" s="1317"/>
      <c r="V188" s="16"/>
      <c r="W188" s="16"/>
      <c r="X188" s="16"/>
    </row>
    <row r="189" spans="1:24" x14ac:dyDescent="0.2">
      <c r="A189" s="932" t="s">
        <v>326</v>
      </c>
      <c r="B189" s="933"/>
      <c r="C189" s="933"/>
      <c r="D189" s="933"/>
      <c r="E189" s="933"/>
      <c r="F189" s="933"/>
      <c r="G189" s="272"/>
      <c r="H189" s="272"/>
      <c r="I189" s="272"/>
      <c r="J189" s="272"/>
      <c r="K189" s="272"/>
      <c r="L189" s="272"/>
      <c r="M189" s="272"/>
      <c r="N189" s="272"/>
      <c r="O189" s="1393"/>
      <c r="P189" s="1393"/>
      <c r="Q189" s="1393"/>
      <c r="R189" s="1393"/>
      <c r="S189" s="1393"/>
      <c r="T189" s="1394"/>
      <c r="V189" s="16"/>
      <c r="W189" s="16"/>
      <c r="X189" s="16"/>
    </row>
    <row r="190" spans="1:24" x14ac:dyDescent="0.2">
      <c r="A190" s="935"/>
      <c r="B190" s="936"/>
      <c r="C190" s="936"/>
      <c r="D190" s="936"/>
      <c r="E190" s="936"/>
      <c r="F190" s="936"/>
      <c r="G190" s="141"/>
      <c r="H190" s="141"/>
      <c r="I190" s="141"/>
      <c r="J190" s="141"/>
      <c r="K190" s="141"/>
      <c r="L190" s="141"/>
      <c r="M190" s="141"/>
      <c r="N190" s="141"/>
      <c r="O190" s="273"/>
      <c r="P190" s="273"/>
      <c r="Q190" s="273"/>
      <c r="R190" s="273"/>
      <c r="S190" s="273"/>
      <c r="T190" s="274"/>
      <c r="V190" s="16"/>
      <c r="W190" s="16"/>
      <c r="X190" s="16"/>
    </row>
    <row r="191" spans="1:24" x14ac:dyDescent="0.2">
      <c r="A191" s="938"/>
      <c r="B191" s="939"/>
      <c r="C191" s="939"/>
      <c r="D191" s="939"/>
      <c r="E191" s="939"/>
      <c r="F191" s="939"/>
      <c r="G191" s="275"/>
      <c r="H191" s="275"/>
      <c r="I191" s="275"/>
      <c r="J191" s="275"/>
      <c r="K191" s="275"/>
      <c r="L191" s="275"/>
      <c r="M191" s="275"/>
      <c r="N191" s="275"/>
      <c r="O191" s="1395"/>
      <c r="P191" s="1395"/>
      <c r="Q191" s="1395"/>
      <c r="R191" s="1395"/>
      <c r="S191" s="1395"/>
      <c r="T191" s="1396"/>
      <c r="V191" s="16"/>
      <c r="W191" s="16"/>
      <c r="X191" s="16"/>
    </row>
    <row r="192" spans="1:24" ht="13.5" thickBot="1" x14ac:dyDescent="0.25">
      <c r="A192" s="1041"/>
      <c r="B192" s="1041"/>
      <c r="C192" s="1041"/>
      <c r="D192" s="1041"/>
      <c r="E192" s="1041"/>
      <c r="F192" s="1299"/>
      <c r="O192" s="1317"/>
      <c r="P192" s="1317"/>
      <c r="Q192" s="1317"/>
      <c r="R192" s="1317"/>
      <c r="S192" s="1317"/>
      <c r="T192" s="1317"/>
      <c r="V192" s="16"/>
      <c r="W192" s="16"/>
      <c r="X192" s="16"/>
    </row>
    <row r="193" spans="1:24" x14ac:dyDescent="0.2">
      <c r="A193" s="1051" t="s">
        <v>327</v>
      </c>
      <c r="B193" s="1060"/>
      <c r="C193" s="1060"/>
      <c r="D193" s="1060"/>
      <c r="E193" s="1060"/>
      <c r="F193" s="1061"/>
      <c r="O193" s="1317"/>
      <c r="P193" s="1317"/>
      <c r="Q193" s="1317"/>
      <c r="R193" s="1317"/>
      <c r="S193" s="1317"/>
      <c r="T193" s="1317"/>
      <c r="V193" s="16"/>
      <c r="W193" s="16"/>
      <c r="X193" s="16"/>
    </row>
    <row r="194" spans="1:24" ht="13.5" thickBot="1" x14ac:dyDescent="0.25">
      <c r="A194" s="1062"/>
      <c r="B194" s="1063"/>
      <c r="C194" s="1063"/>
      <c r="D194" s="1063"/>
      <c r="E194" s="1063"/>
      <c r="F194" s="1064"/>
      <c r="O194" s="1317"/>
      <c r="P194" s="1317"/>
      <c r="Q194" s="1317"/>
      <c r="R194" s="1317"/>
      <c r="S194" s="1317"/>
      <c r="T194" s="1317"/>
      <c r="V194" s="16"/>
      <c r="W194" s="16"/>
      <c r="X194" s="16"/>
    </row>
    <row r="195" spans="1:24" x14ac:dyDescent="0.2">
      <c r="O195" s="1351"/>
      <c r="P195" s="1351"/>
      <c r="Q195" s="1351"/>
      <c r="R195" s="1351"/>
      <c r="S195" s="1351"/>
      <c r="T195" s="1351"/>
      <c r="V195" s="16"/>
      <c r="W195" s="16"/>
      <c r="X195" s="16"/>
    </row>
    <row r="196" spans="1:24" x14ac:dyDescent="0.2">
      <c r="A196" s="949" t="str">
        <f>'Budget Plan'!C166</f>
        <v>TOTAL CAPITAL BALANCE B/F (Estimate)</v>
      </c>
      <c r="B196" s="949"/>
      <c r="C196" s="949"/>
      <c r="D196" s="949"/>
      <c r="E196" s="949"/>
      <c r="F196" s="1007"/>
      <c r="G196" s="147">
        <f>'Strategic Financial Plan'!G196</f>
        <v>0</v>
      </c>
      <c r="H196" s="147">
        <f>'Strategic Financial Plan'!H196</f>
        <v>0</v>
      </c>
      <c r="I196" s="485">
        <f>'Strategic Financial Plan'!I196</f>
        <v>0</v>
      </c>
      <c r="J196" s="485">
        <f>'Strategic Financial Plan'!J196</f>
        <v>0</v>
      </c>
      <c r="K196" s="19"/>
      <c r="L196" s="147">
        <f>J211</f>
        <v>0</v>
      </c>
      <c r="M196" s="37"/>
      <c r="N196" s="147">
        <f>L211</f>
        <v>0</v>
      </c>
      <c r="O196" s="1397" t="s">
        <v>1465</v>
      </c>
      <c r="P196" s="1398"/>
      <c r="Q196" s="1398"/>
      <c r="R196" s="1398"/>
      <c r="S196" s="1398"/>
      <c r="T196" s="1398"/>
      <c r="V196" s="16"/>
      <c r="W196" s="16"/>
      <c r="X196" s="16"/>
    </row>
    <row r="197" spans="1:24" x14ac:dyDescent="0.2">
      <c r="A197" s="949" t="str">
        <f>'Budget Plan'!C167</f>
        <v>Capital Grants</v>
      </c>
      <c r="B197" s="949"/>
      <c r="C197" s="949"/>
      <c r="D197" s="949"/>
      <c r="E197" s="949"/>
      <c r="F197" s="1007"/>
      <c r="G197" s="147">
        <f>'Strategic Financial Plan'!G197</f>
        <v>0</v>
      </c>
      <c r="H197" s="147">
        <f>'Strategic Financial Plan'!H197</f>
        <v>0</v>
      </c>
      <c r="I197" s="485">
        <f>'Strategic Financial Plan'!I197</f>
        <v>0</v>
      </c>
      <c r="J197" s="485">
        <f>'Strategic Financial Plan'!J197</f>
        <v>0</v>
      </c>
      <c r="K197" s="19"/>
      <c r="L197" s="307"/>
      <c r="M197" s="19"/>
      <c r="N197" s="307"/>
      <c r="O197" s="1372"/>
      <c r="P197" s="1372"/>
      <c r="Q197" s="1372"/>
      <c r="R197" s="1372"/>
      <c r="S197" s="1372"/>
      <c r="T197" s="1372"/>
      <c r="V197" s="16"/>
      <c r="W197" s="16"/>
      <c r="X197" s="16"/>
    </row>
    <row r="198" spans="1:24" ht="13.5" thickBot="1" x14ac:dyDescent="0.25">
      <c r="A198" s="1317" t="str">
        <f>'Budget Plan'!C168</f>
        <v>Voluntary And Private Capital</v>
      </c>
      <c r="B198" s="1317"/>
      <c r="C198" s="1317"/>
      <c r="D198" s="1317"/>
      <c r="E198" s="1317"/>
      <c r="F198" s="1318"/>
      <c r="G198" s="149">
        <f>'Strategic Financial Plan'!G198</f>
        <v>0</v>
      </c>
      <c r="H198" s="149">
        <f>'Strategic Financial Plan'!H198</f>
        <v>0</v>
      </c>
      <c r="I198" s="149">
        <f>'Strategic Financial Plan'!I198</f>
        <v>0</v>
      </c>
      <c r="J198" s="149">
        <f>'Strategic Financial Plan'!J198</f>
        <v>0</v>
      </c>
      <c r="K198" s="19"/>
      <c r="L198" s="153"/>
      <c r="M198" s="19"/>
      <c r="N198" s="153"/>
      <c r="O198" s="1372"/>
      <c r="P198" s="1372"/>
      <c r="Q198" s="1372"/>
      <c r="R198" s="1372"/>
      <c r="S198" s="1372"/>
      <c r="T198" s="1372"/>
      <c r="V198" s="16"/>
      <c r="W198" s="16"/>
      <c r="X198" s="16"/>
    </row>
    <row r="199" spans="1:24" ht="18" customHeight="1" thickBot="1" x14ac:dyDescent="0.25">
      <c r="A199" s="1069" t="str">
        <f>'Budget Plan'!C169</f>
        <v>TOTAL CAPITAL RESOURCES</v>
      </c>
      <c r="B199" s="1311"/>
      <c r="C199" s="1311"/>
      <c r="D199" s="1311"/>
      <c r="E199" s="1311"/>
      <c r="F199" s="1311"/>
      <c r="G199" s="135">
        <f>SUM(G196:G198)</f>
        <v>0</v>
      </c>
      <c r="H199" s="135">
        <f t="shared" ref="H199:N199" si="15">SUM(H196:H198)</f>
        <v>0</v>
      </c>
      <c r="I199" s="135">
        <f t="shared" si="15"/>
        <v>0</v>
      </c>
      <c r="J199" s="117">
        <f t="shared" si="15"/>
        <v>0</v>
      </c>
      <c r="K199" s="19"/>
      <c r="L199" s="131">
        <f t="shared" si="15"/>
        <v>0</v>
      </c>
      <c r="M199" s="19"/>
      <c r="N199" s="131">
        <f t="shared" si="15"/>
        <v>0</v>
      </c>
      <c r="O199" s="1351"/>
      <c r="P199" s="1351"/>
      <c r="Q199" s="1351"/>
      <c r="R199" s="1351"/>
      <c r="S199" s="1351"/>
      <c r="T199" s="1351"/>
      <c r="V199" s="16"/>
      <c r="W199" s="16"/>
      <c r="X199" s="16"/>
    </row>
    <row r="200" spans="1:24" x14ac:dyDescent="0.2">
      <c r="A200" s="1041"/>
      <c r="B200" s="1041"/>
      <c r="C200" s="1041"/>
      <c r="D200" s="1041"/>
      <c r="E200" s="1041"/>
      <c r="F200" s="1299"/>
      <c r="G200" s="19"/>
      <c r="H200" s="19"/>
      <c r="I200" s="19"/>
      <c r="J200" s="19"/>
      <c r="K200" s="19"/>
      <c r="L200" s="19"/>
      <c r="M200" s="19"/>
      <c r="N200" s="19"/>
      <c r="O200" s="1351"/>
      <c r="P200" s="1351"/>
      <c r="Q200" s="1351"/>
      <c r="R200" s="1351"/>
      <c r="S200" s="1351"/>
      <c r="T200" s="1351"/>
      <c r="V200" s="16"/>
      <c r="W200" s="16"/>
      <c r="X200" s="16"/>
    </row>
    <row r="201" spans="1:24" ht="13.5" thickBot="1" x14ac:dyDescent="0.25">
      <c r="A201" s="1041"/>
      <c r="B201" s="1041"/>
      <c r="C201" s="1041"/>
      <c r="D201" s="1041"/>
      <c r="E201" s="1041"/>
      <c r="F201" s="1299"/>
      <c r="G201" s="19"/>
      <c r="H201" s="19"/>
      <c r="I201" s="19"/>
      <c r="J201" s="19"/>
      <c r="K201" s="19"/>
      <c r="L201" s="19"/>
      <c r="M201" s="19"/>
      <c r="N201" s="19"/>
      <c r="O201" s="1351"/>
      <c r="P201" s="1351"/>
      <c r="Q201" s="1351"/>
      <c r="R201" s="1351"/>
      <c r="S201" s="1351"/>
      <c r="T201" s="1351"/>
      <c r="V201" s="16"/>
      <c r="W201" s="16"/>
      <c r="X201" s="16"/>
    </row>
    <row r="202" spans="1:24" x14ac:dyDescent="0.2">
      <c r="A202" s="1051" t="s">
        <v>336</v>
      </c>
      <c r="B202" s="1060"/>
      <c r="C202" s="1060"/>
      <c r="D202" s="1060"/>
      <c r="E202" s="1060"/>
      <c r="F202" s="1061"/>
      <c r="G202" s="19"/>
      <c r="H202" s="19"/>
      <c r="I202" s="19"/>
      <c r="J202" s="19"/>
      <c r="K202" s="19"/>
      <c r="L202" s="19"/>
      <c r="M202" s="19"/>
      <c r="N202" s="19"/>
      <c r="O202" s="1351"/>
      <c r="P202" s="1351"/>
      <c r="Q202" s="1351"/>
      <c r="R202" s="1351"/>
      <c r="S202" s="1351"/>
      <c r="T202" s="1351"/>
      <c r="V202" s="16"/>
      <c r="W202" s="16"/>
      <c r="X202" s="16"/>
    </row>
    <row r="203" spans="1:24" ht="13.5" thickBot="1" x14ac:dyDescent="0.25">
      <c r="A203" s="1062"/>
      <c r="B203" s="1063"/>
      <c r="C203" s="1063"/>
      <c r="D203" s="1063"/>
      <c r="E203" s="1063"/>
      <c r="F203" s="1064"/>
      <c r="G203" s="19"/>
      <c r="H203" s="19"/>
      <c r="I203" s="19"/>
      <c r="J203" s="19"/>
      <c r="K203" s="19"/>
      <c r="L203" s="19"/>
      <c r="M203" s="19"/>
      <c r="N203" s="19"/>
      <c r="O203" s="1351"/>
      <c r="P203" s="1351"/>
      <c r="Q203" s="1351"/>
      <c r="R203" s="1351"/>
      <c r="S203" s="1351"/>
      <c r="T203" s="1351"/>
      <c r="V203" s="16"/>
      <c r="W203" s="16"/>
      <c r="X203" s="16"/>
    </row>
    <row r="204" spans="1:24" x14ac:dyDescent="0.2">
      <c r="A204" s="1041"/>
      <c r="B204" s="1041"/>
      <c r="C204" s="1041"/>
      <c r="D204" s="1041"/>
      <c r="E204" s="1041"/>
      <c r="F204" s="1299"/>
      <c r="G204" s="19"/>
      <c r="H204" s="19"/>
      <c r="I204" s="19"/>
      <c r="J204" s="19"/>
      <c r="K204" s="19"/>
      <c r="L204" s="19"/>
      <c r="M204" s="19"/>
      <c r="N204" s="19"/>
      <c r="O204" s="1351"/>
      <c r="P204" s="1351"/>
      <c r="Q204" s="1351"/>
      <c r="R204" s="1351"/>
      <c r="S204" s="1351"/>
      <c r="T204" s="1351"/>
      <c r="V204" s="16"/>
      <c r="W204" s="16"/>
      <c r="X204" s="16"/>
    </row>
    <row r="205" spans="1:24" x14ac:dyDescent="0.2">
      <c r="A205" s="949" t="str">
        <f>'Budget Plan'!C172</f>
        <v>Capital - Premises</v>
      </c>
      <c r="B205" s="949"/>
      <c r="C205" s="949"/>
      <c r="D205" s="949"/>
      <c r="E205" s="949"/>
      <c r="F205" s="1007"/>
      <c r="G205" s="147">
        <f>'Strategic Financial Plan'!G205</f>
        <v>0</v>
      </c>
      <c r="H205" s="147">
        <f>'Strategic Financial Plan'!H205</f>
        <v>0</v>
      </c>
      <c r="I205" s="485">
        <f>'Strategic Financial Plan'!I205</f>
        <v>0</v>
      </c>
      <c r="J205" s="485">
        <f>'Strategic Financial Plan'!J205</f>
        <v>0</v>
      </c>
      <c r="K205" s="37"/>
      <c r="L205" s="307"/>
      <c r="M205" s="37"/>
      <c r="N205" s="307"/>
      <c r="O205" s="1398"/>
      <c r="P205" s="1398"/>
      <c r="Q205" s="1398"/>
      <c r="R205" s="1398"/>
      <c r="S205" s="1398"/>
      <c r="T205" s="1398"/>
      <c r="V205" s="16"/>
      <c r="W205" s="16"/>
      <c r="X205" s="16"/>
    </row>
    <row r="206" spans="1:24" x14ac:dyDescent="0.2">
      <c r="A206" s="949" t="str">
        <f>'Budget Plan'!C173</f>
        <v>Capital - Equipment</v>
      </c>
      <c r="B206" s="949"/>
      <c r="C206" s="949"/>
      <c r="D206" s="949"/>
      <c r="E206" s="949"/>
      <c r="F206" s="1007"/>
      <c r="G206" s="147">
        <f>'Strategic Financial Plan'!G206</f>
        <v>0</v>
      </c>
      <c r="H206" s="147">
        <f>'Strategic Financial Plan'!H206</f>
        <v>0</v>
      </c>
      <c r="I206" s="485">
        <f>'Strategic Financial Plan'!I206</f>
        <v>0</v>
      </c>
      <c r="J206" s="485">
        <f>'Strategic Financial Plan'!J206</f>
        <v>0</v>
      </c>
      <c r="K206" s="19"/>
      <c r="L206" s="307"/>
      <c r="M206" s="19"/>
      <c r="N206" s="307"/>
      <c r="O206" s="1372"/>
      <c r="P206" s="1372"/>
      <c r="Q206" s="1372"/>
      <c r="R206" s="1372"/>
      <c r="S206" s="1372"/>
      <c r="T206" s="1372"/>
      <c r="V206" s="16"/>
      <c r="W206" s="16"/>
      <c r="X206" s="16"/>
    </row>
    <row r="207" spans="1:24" ht="13.5" thickBot="1" x14ac:dyDescent="0.25">
      <c r="A207" s="1025" t="str">
        <f>'Budget Plan'!C174</f>
        <v>Capital - ICT</v>
      </c>
      <c r="B207" s="1025"/>
      <c r="C207" s="1025"/>
      <c r="D207" s="1025"/>
      <c r="E207" s="1025"/>
      <c r="F207" s="1025"/>
      <c r="G207" s="149">
        <f>'Strategic Financial Plan'!G207</f>
        <v>0</v>
      </c>
      <c r="H207" s="149">
        <f>'Strategic Financial Plan'!H207</f>
        <v>0</v>
      </c>
      <c r="I207" s="149">
        <f>'Strategic Financial Plan'!I207</f>
        <v>0</v>
      </c>
      <c r="J207" s="149">
        <f>'Strategic Financial Plan'!J207</f>
        <v>0</v>
      </c>
      <c r="K207" s="19"/>
      <c r="L207" s="153"/>
      <c r="M207" s="19"/>
      <c r="N207" s="153"/>
      <c r="O207" s="1372"/>
      <c r="P207" s="1372"/>
      <c r="Q207" s="1372"/>
      <c r="R207" s="1372"/>
      <c r="S207" s="1372"/>
      <c r="T207" s="1372"/>
      <c r="V207" s="16"/>
      <c r="W207" s="16"/>
      <c r="X207" s="16"/>
    </row>
    <row r="208" spans="1:24" ht="18" customHeight="1" thickBot="1" x14ac:dyDescent="0.25">
      <c r="A208" s="1069" t="str">
        <f>'Budget Plan'!C175</f>
        <v>TOTAL CAPITAL EXPENDITURE</v>
      </c>
      <c r="B208" s="1311"/>
      <c r="C208" s="1311"/>
      <c r="D208" s="1311"/>
      <c r="E208" s="1311"/>
      <c r="F208" s="1311"/>
      <c r="G208" s="135">
        <f>SUM(G205:G207)</f>
        <v>0</v>
      </c>
      <c r="H208" s="135">
        <f>SUM(H205:H207)</f>
        <v>0</v>
      </c>
      <c r="I208" s="135">
        <f>SUM(I205:I207)</f>
        <v>0</v>
      </c>
      <c r="J208" s="117">
        <f>SUM(J205:J207)</f>
        <v>0</v>
      </c>
      <c r="K208" s="19"/>
      <c r="L208" s="131">
        <f>SUM(L205:L207)</f>
        <v>0</v>
      </c>
      <c r="M208" s="19"/>
      <c r="N208" s="131">
        <f>SUM(N205:N207)</f>
        <v>0</v>
      </c>
      <c r="O208" s="1351"/>
      <c r="P208" s="1351"/>
      <c r="Q208" s="1351"/>
      <c r="R208" s="1351"/>
      <c r="S208" s="1351"/>
      <c r="T208" s="1351"/>
      <c r="V208" s="16"/>
      <c r="W208" s="16"/>
      <c r="X208" s="16"/>
    </row>
    <row r="209" spans="1:24" x14ac:dyDescent="0.2">
      <c r="A209" s="1041"/>
      <c r="B209" s="1041"/>
      <c r="C209" s="1041"/>
      <c r="D209" s="1041"/>
      <c r="E209" s="1041"/>
      <c r="F209" s="1299"/>
      <c r="G209" s="19"/>
      <c r="H209" s="19"/>
      <c r="I209" s="19"/>
      <c r="J209" s="19"/>
      <c r="K209" s="19"/>
      <c r="L209" s="19"/>
      <c r="M209" s="19"/>
      <c r="N209" s="19"/>
      <c r="O209" s="1351"/>
      <c r="P209" s="1351"/>
      <c r="Q209" s="1351"/>
      <c r="R209" s="1351"/>
      <c r="S209" s="1351"/>
      <c r="T209" s="1351"/>
      <c r="V209" s="16"/>
      <c r="W209" s="16"/>
      <c r="X209" s="16"/>
    </row>
    <row r="210" spans="1:24" ht="13.5" thickBot="1" x14ac:dyDescent="0.25">
      <c r="A210" s="1041"/>
      <c r="B210" s="1041"/>
      <c r="C210" s="1041"/>
      <c r="D210" s="1041"/>
      <c r="E210" s="1041"/>
      <c r="F210" s="1299"/>
      <c r="G210" s="19"/>
      <c r="H210" s="19"/>
      <c r="I210" s="19"/>
      <c r="J210" s="19"/>
      <c r="K210" s="19"/>
      <c r="L210" s="19"/>
      <c r="M210" s="19"/>
      <c r="N210" s="19"/>
      <c r="O210" s="1351"/>
      <c r="P210" s="1351"/>
      <c r="Q210" s="1351"/>
      <c r="R210" s="1351"/>
      <c r="S210" s="1351"/>
      <c r="T210" s="1351"/>
      <c r="V210" s="16"/>
      <c r="W210" s="16"/>
      <c r="X210" s="16"/>
    </row>
    <row r="211" spans="1:24" ht="18" customHeight="1" thickBot="1" x14ac:dyDescent="0.25">
      <c r="A211" s="1069" t="str">
        <f>'Budget Plan'!C177</f>
        <v>PROJECTED BALANCES</v>
      </c>
      <c r="B211" s="1311"/>
      <c r="C211" s="1311"/>
      <c r="D211" s="1311"/>
      <c r="E211" s="1311"/>
      <c r="F211" s="1311"/>
      <c r="G211" s="135">
        <f>G199-G208</f>
        <v>0</v>
      </c>
      <c r="H211" s="135">
        <f>H199-H208</f>
        <v>0</v>
      </c>
      <c r="I211" s="135">
        <f>I199-I208</f>
        <v>0</v>
      </c>
      <c r="J211" s="117">
        <f>J199-J208</f>
        <v>0</v>
      </c>
      <c r="K211" s="19"/>
      <c r="L211" s="131">
        <f>L199-L208</f>
        <v>0</v>
      </c>
      <c r="M211" s="19"/>
      <c r="N211" s="131">
        <f>N199-N208</f>
        <v>0</v>
      </c>
      <c r="O211" s="1351"/>
      <c r="P211" s="1351"/>
      <c r="Q211" s="1351"/>
      <c r="R211" s="1351"/>
      <c r="S211" s="1351"/>
      <c r="T211" s="1351"/>
      <c r="V211" s="16"/>
      <c r="W211" s="16"/>
      <c r="X211" s="16"/>
    </row>
    <row r="212" spans="1:24" x14ac:dyDescent="0.2">
      <c r="A212" s="1041"/>
      <c r="B212" s="1041"/>
      <c r="C212" s="1041"/>
      <c r="D212" s="1041"/>
      <c r="E212" s="1041"/>
      <c r="F212" s="1299"/>
      <c r="G212" s="19"/>
      <c r="H212" s="19"/>
      <c r="I212" s="19"/>
      <c r="J212" s="19"/>
      <c r="K212" s="19"/>
      <c r="L212" s="19"/>
      <c r="M212" s="19"/>
      <c r="N212" s="19"/>
      <c r="O212" s="1351"/>
      <c r="P212" s="1351"/>
      <c r="Q212" s="1351"/>
      <c r="R212" s="1351"/>
      <c r="S212" s="1351"/>
      <c r="T212" s="1351"/>
      <c r="V212" s="16"/>
      <c r="W212" s="16"/>
      <c r="X212" s="16"/>
    </row>
    <row r="213" spans="1:24" x14ac:dyDescent="0.2">
      <c r="A213" s="1041"/>
      <c r="B213" s="1041"/>
      <c r="C213" s="1041"/>
      <c r="D213" s="1041"/>
      <c r="E213" s="1041"/>
      <c r="F213" s="1299"/>
      <c r="G213" s="19"/>
      <c r="H213" s="19"/>
      <c r="I213" s="19"/>
      <c r="J213" s="19"/>
      <c r="K213" s="19"/>
      <c r="L213" s="19"/>
      <c r="M213" s="19"/>
      <c r="N213" s="19"/>
      <c r="O213" s="1351"/>
      <c r="P213" s="1351"/>
      <c r="Q213" s="1351"/>
      <c r="R213" s="1351"/>
      <c r="S213" s="1351"/>
      <c r="T213" s="1351"/>
      <c r="V213" s="16"/>
      <c r="W213" s="16"/>
      <c r="X213" s="16"/>
    </row>
    <row r="214" spans="1:24" x14ac:dyDescent="0.2">
      <c r="A214" s="1306" t="str">
        <f>'Budget Plan'!C180</f>
        <v>SUMMARY OF CAPITAL BALANCES ESTIMATES</v>
      </c>
      <c r="B214" s="1306"/>
      <c r="C214" s="1306"/>
      <c r="D214" s="1306"/>
      <c r="E214" s="1306"/>
      <c r="F214" s="1307"/>
      <c r="G214" s="19"/>
      <c r="H214" s="19"/>
      <c r="I214" s="19"/>
      <c r="J214" s="19"/>
      <c r="K214" s="19"/>
      <c r="L214" s="19"/>
      <c r="M214" s="19"/>
      <c r="N214" s="19"/>
      <c r="O214" s="1351"/>
      <c r="P214" s="1351"/>
      <c r="Q214" s="1351"/>
      <c r="R214" s="1351"/>
      <c r="S214" s="1351"/>
      <c r="T214" s="1351"/>
      <c r="V214" s="16"/>
      <c r="W214" s="16"/>
      <c r="X214" s="16"/>
    </row>
    <row r="215" spans="1:24" ht="13.5" thickBot="1" x14ac:dyDescent="0.25">
      <c r="A215" s="1306"/>
      <c r="B215" s="1306"/>
      <c r="C215" s="1306"/>
      <c r="D215" s="1306"/>
      <c r="E215" s="1306"/>
      <c r="F215" s="1307"/>
      <c r="G215" s="19"/>
      <c r="H215" s="19"/>
      <c r="I215" s="19"/>
      <c r="J215" s="19"/>
      <c r="K215" s="19"/>
      <c r="L215" s="19"/>
      <c r="M215" s="19"/>
      <c r="N215" s="19"/>
      <c r="O215" s="1351"/>
      <c r="P215" s="1351"/>
      <c r="Q215" s="1351"/>
      <c r="R215" s="1351"/>
      <c r="S215" s="1351"/>
      <c r="T215" s="1351"/>
      <c r="V215" s="16"/>
      <c r="W215" s="16"/>
      <c r="X215" s="16"/>
    </row>
    <row r="216" spans="1:24" x14ac:dyDescent="0.2">
      <c r="A216" s="1057" t="str">
        <f>'Budget Plan'!C181</f>
        <v>TOTAL CAPITAL RESOURCES</v>
      </c>
      <c r="B216" s="1058"/>
      <c r="C216" s="1058"/>
      <c r="D216" s="1058"/>
      <c r="E216" s="1058"/>
      <c r="F216" s="1304"/>
      <c r="G216" s="467">
        <f>G199</f>
        <v>0</v>
      </c>
      <c r="H216" s="467">
        <f>H199</f>
        <v>0</v>
      </c>
      <c r="I216" s="303">
        <f>I199</f>
        <v>0</v>
      </c>
      <c r="J216" s="300">
        <f>J199</f>
        <v>0</v>
      </c>
      <c r="K216" s="19"/>
      <c r="L216" s="310">
        <f>L199</f>
        <v>0</v>
      </c>
      <c r="M216" s="19"/>
      <c r="N216" s="299">
        <f>N199</f>
        <v>0</v>
      </c>
      <c r="O216" s="1399"/>
      <c r="P216" s="1399"/>
      <c r="Q216" s="1399"/>
      <c r="R216" s="1399"/>
      <c r="S216" s="1399"/>
      <c r="T216" s="1400"/>
      <c r="V216" s="16"/>
      <c r="W216" s="16"/>
      <c r="X216" s="16"/>
    </row>
    <row r="217" spans="1:24" x14ac:dyDescent="0.2">
      <c r="A217" s="1298" t="str">
        <f>'Budget Plan'!C182</f>
        <v>TOTAL CAPITAL EXPENDITURE</v>
      </c>
      <c r="B217" s="967"/>
      <c r="C217" s="967"/>
      <c r="D217" s="967"/>
      <c r="E217" s="967"/>
      <c r="F217" s="951"/>
      <c r="G217" s="468">
        <f>G208</f>
        <v>0</v>
      </c>
      <c r="H217" s="468">
        <f>H208</f>
        <v>0</v>
      </c>
      <c r="I217" s="304">
        <f>I208</f>
        <v>0</v>
      </c>
      <c r="J217" s="308">
        <f>J208</f>
        <v>0</v>
      </c>
      <c r="K217" s="19"/>
      <c r="L217" s="311">
        <f>L208</f>
        <v>0</v>
      </c>
      <c r="M217" s="19"/>
      <c r="N217" s="276">
        <f>N208</f>
        <v>0</v>
      </c>
      <c r="O217" s="1372"/>
      <c r="P217" s="1372"/>
      <c r="Q217" s="1372"/>
      <c r="R217" s="1372"/>
      <c r="S217" s="1372"/>
      <c r="T217" s="1401"/>
      <c r="V217" s="16"/>
      <c r="W217" s="16"/>
      <c r="X217" s="16"/>
    </row>
    <row r="218" spans="1:24" ht="13.5" thickBot="1" x14ac:dyDescent="0.25">
      <c r="A218" s="1042" t="str">
        <f>'Budget Plan'!C183</f>
        <v>PROJECTED BALANCES</v>
      </c>
      <c r="B218" s="1043"/>
      <c r="C218" s="1043"/>
      <c r="D218" s="1043"/>
      <c r="E218" s="1043"/>
      <c r="F218" s="941"/>
      <c r="G218" s="468">
        <f>G211</f>
        <v>0</v>
      </c>
      <c r="H218" s="468">
        <f>H211</f>
        <v>0</v>
      </c>
      <c r="I218" s="304">
        <f>I211</f>
        <v>0</v>
      </c>
      <c r="J218" s="308">
        <f>J211</f>
        <v>0</v>
      </c>
      <c r="K218" s="19"/>
      <c r="L218" s="311">
        <f>L211</f>
        <v>0</v>
      </c>
      <c r="M218" s="19"/>
      <c r="N218" s="276">
        <f>N211</f>
        <v>0</v>
      </c>
      <c r="O218" s="1372"/>
      <c r="P218" s="1372"/>
      <c r="Q218" s="1372"/>
      <c r="R218" s="1372"/>
      <c r="S218" s="1372"/>
      <c r="T218" s="1401"/>
      <c r="V218" s="16"/>
      <c r="W218" s="16"/>
      <c r="X218" s="16"/>
    </row>
    <row r="219" spans="1:24" ht="13.5" thickBot="1" x14ac:dyDescent="0.25">
      <c r="A219" s="1301" t="str">
        <f>'Budget Plan'!C184</f>
        <v>IN ADDITION - REVENUE CONTRIBUTION TO CAPITAL</v>
      </c>
      <c r="B219" s="1302"/>
      <c r="C219" s="1302"/>
      <c r="D219" s="1302"/>
      <c r="E219" s="1302"/>
      <c r="F219" s="1303"/>
      <c r="G219" s="469">
        <f>G144</f>
        <v>0</v>
      </c>
      <c r="H219" s="469">
        <f>H144</f>
        <v>0</v>
      </c>
      <c r="I219" s="305">
        <f>I144</f>
        <v>0</v>
      </c>
      <c r="J219" s="118">
        <f>J144</f>
        <v>0</v>
      </c>
      <c r="K219" s="19"/>
      <c r="L219" s="277">
        <f>L144</f>
        <v>0</v>
      </c>
      <c r="M219" s="19"/>
      <c r="N219" s="278">
        <f>N144</f>
        <v>0</v>
      </c>
      <c r="O219" s="1402"/>
      <c r="P219" s="1402"/>
      <c r="Q219" s="1402"/>
      <c r="R219" s="1402"/>
      <c r="S219" s="1402"/>
      <c r="T219" s="1403"/>
      <c r="V219" s="16"/>
      <c r="W219" s="16"/>
      <c r="X219" s="16"/>
    </row>
    <row r="220" spans="1:24" x14ac:dyDescent="0.2">
      <c r="A220" s="1288"/>
      <c r="B220" s="1288"/>
      <c r="C220" s="1288"/>
      <c r="D220" s="1288"/>
      <c r="E220" s="1288"/>
      <c r="F220" s="1175"/>
      <c r="G220" s="19"/>
      <c r="H220" s="19"/>
      <c r="I220" s="19"/>
      <c r="J220" s="19"/>
      <c r="K220" s="19"/>
      <c r="L220" s="19"/>
      <c r="M220" s="19"/>
      <c r="N220" s="19"/>
      <c r="O220" s="1351"/>
      <c r="P220" s="1351"/>
      <c r="Q220" s="1351"/>
      <c r="R220" s="1351"/>
      <c r="S220" s="1351"/>
      <c r="T220" s="1351"/>
      <c r="V220" s="16"/>
      <c r="W220" s="16"/>
      <c r="X220" s="16"/>
    </row>
    <row r="221" spans="1:24" ht="18" hidden="1" customHeight="1" x14ac:dyDescent="0.2">
      <c r="A221" s="1057" t="str">
        <f>'Budget Plan'!C186</f>
        <v>BALANCE OF MUTUAL LOANS B/F</v>
      </c>
      <c r="B221" s="1058"/>
      <c r="C221" s="1058"/>
      <c r="D221" s="1058"/>
      <c r="E221" s="1058"/>
      <c r="F221" s="1304"/>
      <c r="G221" s="306"/>
      <c r="H221" s="306"/>
      <c r="I221" s="303"/>
      <c r="J221" s="300"/>
      <c r="K221" s="19"/>
      <c r="L221" s="310"/>
      <c r="M221" s="19"/>
      <c r="N221" s="299"/>
      <c r="O221" s="1359"/>
      <c r="P221" s="1404"/>
      <c r="Q221" s="1404"/>
      <c r="R221" s="1404"/>
      <c r="S221" s="1404"/>
      <c r="T221" s="1405"/>
      <c r="V221" s="16"/>
      <c r="W221" s="16"/>
      <c r="X221" s="16"/>
    </row>
    <row r="222" spans="1:24" ht="18" hidden="1" customHeight="1" x14ac:dyDescent="0.2">
      <c r="A222" s="1298" t="str">
        <f>'Budget Plan'!C187</f>
        <v>MUTUAL LOANS TO BE APPLIED FOR</v>
      </c>
      <c r="B222" s="967"/>
      <c r="C222" s="967"/>
      <c r="D222" s="967"/>
      <c r="E222" s="967"/>
      <c r="F222" s="951"/>
      <c r="G222" s="307"/>
      <c r="H222" s="307"/>
      <c r="I222" s="307"/>
      <c r="J222" s="284"/>
      <c r="K222" s="19"/>
      <c r="L222" s="283"/>
      <c r="M222" s="19"/>
      <c r="N222" s="282"/>
      <c r="O222" s="1360"/>
      <c r="P222" s="1406"/>
      <c r="Q222" s="1406"/>
      <c r="R222" s="1406"/>
      <c r="S222" s="1406"/>
      <c r="T222" s="1407"/>
      <c r="V222" s="16"/>
      <c r="W222" s="16"/>
      <c r="X222" s="16"/>
    </row>
    <row r="223" spans="1:24" ht="18" hidden="1" customHeight="1" x14ac:dyDescent="0.2">
      <c r="A223" s="1298" t="str">
        <f>'Budget Plan'!C188</f>
        <v>REPAYMENT OF CAPITAL ELEMENT OF MUTUAL LOAN</v>
      </c>
      <c r="B223" s="967"/>
      <c r="C223" s="967"/>
      <c r="D223" s="967"/>
      <c r="E223" s="967"/>
      <c r="F223" s="951"/>
      <c r="G223" s="307"/>
      <c r="H223" s="307"/>
      <c r="I223" s="307"/>
      <c r="J223" s="284"/>
      <c r="K223" s="19"/>
      <c r="L223" s="283"/>
      <c r="M223" s="19"/>
      <c r="N223" s="282"/>
      <c r="O223" s="1360"/>
      <c r="P223" s="1406"/>
      <c r="Q223" s="1406"/>
      <c r="R223" s="1406"/>
      <c r="S223" s="1406"/>
      <c r="T223" s="1407"/>
      <c r="V223" s="16"/>
      <c r="W223" s="16"/>
      <c r="X223" s="16"/>
    </row>
    <row r="224" spans="1:24" ht="18" hidden="1" customHeight="1" thickBot="1" x14ac:dyDescent="0.25">
      <c r="A224" s="1045" t="str">
        <f>'Budget Plan'!C189</f>
        <v>PROJECTED BALANCE OF MUTUAL LOAN</v>
      </c>
      <c r="B224" s="1046"/>
      <c r="C224" s="1046"/>
      <c r="D224" s="1046"/>
      <c r="E224" s="1046"/>
      <c r="F224" s="1300"/>
      <c r="G224" s="305"/>
      <c r="H224" s="305"/>
      <c r="I224" s="305"/>
      <c r="J224" s="118"/>
      <c r="K224" s="19"/>
      <c r="L224" s="277"/>
      <c r="M224" s="19"/>
      <c r="N224" s="278"/>
      <c r="O224" s="1361"/>
      <c r="P224" s="1408"/>
      <c r="Q224" s="1408"/>
      <c r="R224" s="1408"/>
      <c r="S224" s="1408"/>
      <c r="T224" s="1409"/>
      <c r="V224" s="16"/>
      <c r="W224" s="16"/>
      <c r="X224" s="16"/>
    </row>
    <row r="225" spans="1:24" x14ac:dyDescent="0.2">
      <c r="G225" s="19"/>
      <c r="H225" s="19"/>
      <c r="I225" s="19"/>
      <c r="J225" s="19"/>
      <c r="K225" s="19"/>
      <c r="L225" s="19"/>
      <c r="M225" s="19"/>
      <c r="N225" s="19"/>
      <c r="O225" s="1351"/>
      <c r="P225" s="1351"/>
      <c r="Q225" s="1351"/>
      <c r="R225" s="1351"/>
      <c r="S225" s="1351"/>
      <c r="T225" s="1351"/>
      <c r="V225" s="16"/>
      <c r="W225" s="16"/>
      <c r="X225" s="16"/>
    </row>
    <row r="226" spans="1:24" x14ac:dyDescent="0.2">
      <c r="O226" s="1351"/>
      <c r="P226" s="1351"/>
      <c r="Q226" s="1351"/>
      <c r="R226" s="1351"/>
      <c r="S226" s="1351"/>
      <c r="T226" s="1351"/>
      <c r="V226" s="16"/>
      <c r="W226" s="16"/>
      <c r="X226" s="16"/>
    </row>
    <row r="227" spans="1:24" x14ac:dyDescent="0.2">
      <c r="O227" s="1317"/>
      <c r="P227" s="1317"/>
      <c r="Q227" s="1317"/>
      <c r="R227" s="1317"/>
      <c r="S227" s="1317"/>
      <c r="T227" s="1317"/>
      <c r="V227" s="16"/>
      <c r="W227" s="16"/>
      <c r="X227" s="16"/>
    </row>
    <row r="228" spans="1:24" x14ac:dyDescent="0.2">
      <c r="O228" s="1317"/>
      <c r="P228" s="1317"/>
      <c r="Q228" s="1317"/>
      <c r="R228" s="1317"/>
      <c r="S228" s="1317"/>
      <c r="T228" s="1317"/>
      <c r="V228" s="16"/>
      <c r="W228" s="16"/>
      <c r="X228" s="16"/>
    </row>
    <row r="229" spans="1:24" x14ac:dyDescent="0.2">
      <c r="O229" s="1317"/>
      <c r="P229" s="1317"/>
      <c r="Q229" s="1317"/>
      <c r="R229" s="1317"/>
      <c r="S229" s="1317"/>
      <c r="T229" s="1317"/>
      <c r="V229" s="16"/>
      <c r="W229" s="16"/>
      <c r="X229" s="16"/>
    </row>
    <row r="230" spans="1:24" x14ac:dyDescent="0.2">
      <c r="O230" s="1317"/>
      <c r="P230" s="1317"/>
      <c r="Q230" s="1317"/>
      <c r="R230" s="1317"/>
      <c r="S230" s="1317"/>
      <c r="T230" s="1317"/>
      <c r="V230" s="16"/>
      <c r="W230" s="16"/>
      <c r="X230" s="16"/>
    </row>
    <row r="231" spans="1:24" x14ac:dyDescent="0.2">
      <c r="O231" s="1317"/>
      <c r="P231" s="1317"/>
      <c r="Q231" s="1317"/>
      <c r="R231" s="1317"/>
      <c r="S231" s="1317"/>
      <c r="T231" s="1317"/>
      <c r="V231" s="16"/>
      <c r="W231" s="16"/>
      <c r="X231" s="16"/>
    </row>
    <row r="232" spans="1:24" x14ac:dyDescent="0.2">
      <c r="A232" s="16"/>
      <c r="B232" s="16"/>
      <c r="C232" s="16"/>
      <c r="D232" s="16"/>
      <c r="E232" s="16"/>
      <c r="F232" s="16"/>
      <c r="G232" s="16"/>
      <c r="H232" s="16"/>
      <c r="I232" s="16"/>
      <c r="J232" s="16"/>
      <c r="K232" s="16"/>
      <c r="L232" s="16"/>
      <c r="M232" s="16"/>
      <c r="N232" s="16"/>
      <c r="O232" s="1410"/>
      <c r="P232" s="1410"/>
      <c r="Q232" s="1410"/>
      <c r="R232" s="1410"/>
      <c r="S232" s="1410"/>
      <c r="T232" s="1410"/>
      <c r="U232" s="16"/>
      <c r="V232" s="16"/>
      <c r="W232" s="16"/>
      <c r="X232" s="16"/>
    </row>
    <row r="233" spans="1:24" x14ac:dyDescent="0.2">
      <c r="A233" s="16"/>
      <c r="B233" s="16"/>
      <c r="C233" s="16"/>
      <c r="D233" s="16"/>
      <c r="E233" s="16"/>
      <c r="F233" s="16"/>
      <c r="G233" s="16"/>
      <c r="H233" s="16"/>
      <c r="I233" s="16"/>
      <c r="J233" s="16"/>
      <c r="K233" s="16"/>
      <c r="L233" s="16"/>
      <c r="M233" s="16"/>
      <c r="N233" s="16"/>
      <c r="O233" s="1410"/>
      <c r="P233" s="1410"/>
      <c r="Q233" s="1410"/>
      <c r="R233" s="1410"/>
      <c r="S233" s="1410"/>
      <c r="T233" s="1410"/>
      <c r="U233" s="16"/>
      <c r="V233" s="16"/>
      <c r="W233" s="16"/>
      <c r="X233" s="16"/>
    </row>
    <row r="234" spans="1:24" x14ac:dyDescent="0.2">
      <c r="A234" s="16"/>
      <c r="B234" s="16"/>
      <c r="C234" s="16"/>
      <c r="D234" s="16"/>
      <c r="E234" s="16"/>
      <c r="F234" s="16"/>
      <c r="G234" s="16"/>
      <c r="H234" s="16"/>
      <c r="I234" s="16"/>
      <c r="J234" s="16"/>
      <c r="K234" s="16"/>
      <c r="L234" s="16"/>
      <c r="M234" s="16"/>
      <c r="N234" s="16"/>
      <c r="O234" s="1410"/>
      <c r="P234" s="1410"/>
      <c r="Q234" s="1410"/>
      <c r="R234" s="1410"/>
      <c r="S234" s="1410"/>
      <c r="T234" s="1410"/>
      <c r="U234" s="16"/>
      <c r="V234" s="16"/>
      <c r="W234" s="16"/>
      <c r="X234" s="16"/>
    </row>
    <row r="235" spans="1:24" x14ac:dyDescent="0.2">
      <c r="A235" s="16"/>
      <c r="B235" s="16"/>
      <c r="C235" s="16"/>
      <c r="D235" s="16"/>
      <c r="E235" s="16"/>
      <c r="F235" s="16"/>
      <c r="G235" s="16"/>
      <c r="H235" s="16"/>
      <c r="I235" s="16"/>
      <c r="J235" s="16"/>
      <c r="K235" s="16"/>
      <c r="L235" s="16"/>
      <c r="M235" s="16"/>
      <c r="N235" s="16"/>
      <c r="O235" s="1410"/>
      <c r="P235" s="1410"/>
      <c r="Q235" s="1410"/>
      <c r="R235" s="1410"/>
      <c r="S235" s="1410"/>
      <c r="T235" s="1410"/>
      <c r="U235" s="16"/>
      <c r="V235" s="16"/>
      <c r="W235" s="16"/>
      <c r="X235" s="16"/>
    </row>
    <row r="236" spans="1:24" x14ac:dyDescent="0.2">
      <c r="A236" s="16"/>
      <c r="B236" s="16"/>
      <c r="C236" s="16"/>
      <c r="D236" s="16"/>
      <c r="E236" s="16"/>
      <c r="F236" s="16"/>
      <c r="G236" s="16"/>
      <c r="H236" s="16"/>
      <c r="I236" s="16"/>
      <c r="J236" s="16"/>
      <c r="K236" s="16"/>
      <c r="L236" s="16"/>
      <c r="M236" s="16"/>
      <c r="N236" s="16"/>
      <c r="O236" s="1410"/>
      <c r="P236" s="1410"/>
      <c r="Q236" s="1410"/>
      <c r="R236" s="1410"/>
      <c r="S236" s="1410"/>
      <c r="T236" s="1410"/>
      <c r="U236" s="16"/>
      <c r="V236" s="16"/>
      <c r="W236" s="16"/>
      <c r="X236" s="16"/>
    </row>
    <row r="237" spans="1:24" x14ac:dyDescent="0.2">
      <c r="A237" s="16"/>
      <c r="B237" s="16"/>
      <c r="C237" s="16"/>
      <c r="D237" s="16"/>
      <c r="E237" s="16"/>
      <c r="F237" s="16"/>
      <c r="G237" s="16"/>
      <c r="H237" s="16"/>
      <c r="I237" s="16"/>
      <c r="J237" s="16"/>
      <c r="K237" s="16"/>
      <c r="L237" s="16"/>
      <c r="M237" s="16"/>
      <c r="N237" s="16"/>
      <c r="O237" s="1410"/>
      <c r="P237" s="1410"/>
      <c r="Q237" s="1410"/>
      <c r="R237" s="1410"/>
      <c r="S237" s="1410"/>
      <c r="T237" s="1410"/>
      <c r="U237" s="16"/>
      <c r="V237" s="16"/>
      <c r="W237" s="16"/>
      <c r="X237" s="16"/>
    </row>
    <row r="238" spans="1:24" x14ac:dyDescent="0.2">
      <c r="A238" s="16"/>
      <c r="B238" s="16"/>
      <c r="C238" s="16"/>
      <c r="D238" s="16"/>
      <c r="E238" s="16"/>
      <c r="F238" s="16"/>
      <c r="G238" s="16"/>
      <c r="H238" s="16"/>
      <c r="I238" s="16"/>
      <c r="J238" s="16"/>
      <c r="K238" s="16"/>
      <c r="L238" s="16"/>
      <c r="M238" s="16"/>
      <c r="N238" s="16"/>
      <c r="O238" s="1410"/>
      <c r="P238" s="1410"/>
      <c r="Q238" s="1410"/>
      <c r="R238" s="1410"/>
      <c r="S238" s="1410"/>
      <c r="T238" s="1410"/>
      <c r="U238" s="16"/>
      <c r="V238" s="16"/>
      <c r="W238" s="16"/>
      <c r="X238" s="16"/>
    </row>
    <row r="239" spans="1:24" x14ac:dyDescent="0.2">
      <c r="A239" s="16"/>
      <c r="B239" s="16"/>
      <c r="C239" s="16"/>
      <c r="D239" s="16"/>
      <c r="E239" s="16"/>
      <c r="F239" s="16"/>
      <c r="G239" s="16"/>
      <c r="H239" s="16"/>
      <c r="I239" s="16"/>
      <c r="J239" s="16"/>
      <c r="K239" s="16"/>
      <c r="L239" s="16"/>
      <c r="M239" s="16"/>
      <c r="N239" s="16"/>
      <c r="O239" s="1410"/>
      <c r="P239" s="1410"/>
      <c r="Q239" s="1410"/>
      <c r="R239" s="1410"/>
      <c r="S239" s="1410"/>
      <c r="T239" s="1410"/>
      <c r="U239" s="16"/>
      <c r="V239" s="16"/>
      <c r="W239" s="16"/>
      <c r="X239" s="16"/>
    </row>
    <row r="240" spans="1:24" x14ac:dyDescent="0.2">
      <c r="A240" s="16"/>
      <c r="B240" s="16"/>
      <c r="C240" s="16"/>
      <c r="D240" s="16"/>
      <c r="E240" s="16"/>
      <c r="F240" s="16"/>
      <c r="G240" s="16"/>
      <c r="H240" s="16"/>
      <c r="I240" s="16"/>
      <c r="J240" s="16"/>
      <c r="K240" s="16"/>
      <c r="L240" s="16"/>
      <c r="M240" s="16"/>
      <c r="N240" s="16"/>
      <c r="O240" s="1410"/>
      <c r="P240" s="1410"/>
      <c r="Q240" s="1410"/>
      <c r="R240" s="1410"/>
      <c r="S240" s="1410"/>
      <c r="T240" s="1410"/>
      <c r="U240" s="16"/>
      <c r="V240" s="16"/>
      <c r="W240" s="16"/>
      <c r="X240" s="16"/>
    </row>
    <row r="241" spans="1:24" x14ac:dyDescent="0.2">
      <c r="A241" s="16"/>
      <c r="B241" s="16"/>
      <c r="C241" s="16"/>
      <c r="D241" s="16"/>
      <c r="E241" s="16"/>
      <c r="F241" s="16"/>
      <c r="G241" s="16"/>
      <c r="H241" s="16"/>
      <c r="I241" s="16"/>
      <c r="J241" s="16"/>
      <c r="K241" s="16"/>
      <c r="L241" s="16"/>
      <c r="M241" s="16"/>
      <c r="N241" s="16"/>
      <c r="O241" s="1410"/>
      <c r="P241" s="1410"/>
      <c r="Q241" s="1410"/>
      <c r="R241" s="1410"/>
      <c r="S241" s="1410"/>
      <c r="T241" s="1410"/>
      <c r="U241" s="16"/>
      <c r="V241" s="16"/>
      <c r="W241" s="16"/>
      <c r="X241" s="16"/>
    </row>
    <row r="242" spans="1:24" x14ac:dyDescent="0.2">
      <c r="O242" s="1317"/>
      <c r="P242" s="1317"/>
      <c r="Q242" s="1317"/>
      <c r="R242" s="1317"/>
      <c r="S242" s="1317"/>
      <c r="T242" s="1317"/>
    </row>
    <row r="243" spans="1:24" x14ac:dyDescent="0.2">
      <c r="O243" s="1317"/>
      <c r="P243" s="1317"/>
      <c r="Q243" s="1317"/>
      <c r="R243" s="1317"/>
      <c r="S243" s="1317"/>
      <c r="T243" s="1317"/>
    </row>
    <row r="244" spans="1:24" x14ac:dyDescent="0.2">
      <c r="O244" s="1317"/>
      <c r="P244" s="1317"/>
      <c r="Q244" s="1317"/>
      <c r="R244" s="1317"/>
      <c r="S244" s="1317"/>
      <c r="T244" s="1317"/>
    </row>
    <row r="245" spans="1:24" x14ac:dyDescent="0.2">
      <c r="O245" s="1317"/>
      <c r="P245" s="1317"/>
      <c r="Q245" s="1317"/>
      <c r="R245" s="1317"/>
      <c r="S245" s="1317"/>
      <c r="T245" s="1317"/>
    </row>
    <row r="246" spans="1:24" x14ac:dyDescent="0.2">
      <c r="O246" s="1317"/>
      <c r="P246" s="1317"/>
      <c r="Q246" s="1317"/>
      <c r="R246" s="1317"/>
      <c r="S246" s="1317"/>
      <c r="T246" s="1317"/>
    </row>
    <row r="247" spans="1:24" x14ac:dyDescent="0.2">
      <c r="O247" s="1317"/>
      <c r="P247" s="1317"/>
      <c r="Q247" s="1317"/>
      <c r="R247" s="1317"/>
      <c r="S247" s="1317"/>
      <c r="T247" s="1317"/>
    </row>
    <row r="248" spans="1:24" x14ac:dyDescent="0.2">
      <c r="O248" s="1317"/>
      <c r="P248" s="1317"/>
      <c r="Q248" s="1317"/>
      <c r="R248" s="1317"/>
      <c r="S248" s="1317"/>
      <c r="T248" s="1317"/>
    </row>
    <row r="249" spans="1:24" x14ac:dyDescent="0.2">
      <c r="O249" s="1317"/>
      <c r="P249" s="1317"/>
      <c r="Q249" s="1317"/>
      <c r="R249" s="1317"/>
      <c r="S249" s="1317"/>
      <c r="T249" s="1317"/>
    </row>
    <row r="250" spans="1:24" x14ac:dyDescent="0.2">
      <c r="O250" s="1317"/>
      <c r="P250" s="1317"/>
      <c r="Q250" s="1317"/>
      <c r="R250" s="1317"/>
      <c r="S250" s="1317"/>
      <c r="T250" s="1317"/>
    </row>
    <row r="251" spans="1:24" x14ac:dyDescent="0.2">
      <c r="O251" s="1317"/>
      <c r="P251" s="1317"/>
      <c r="Q251" s="1317"/>
      <c r="R251" s="1317"/>
      <c r="S251" s="1317"/>
      <c r="T251" s="1317"/>
    </row>
    <row r="252" spans="1:24" x14ac:dyDescent="0.2">
      <c r="O252" s="1317"/>
      <c r="P252" s="1317"/>
      <c r="Q252" s="1317"/>
      <c r="R252" s="1317"/>
      <c r="S252" s="1317"/>
      <c r="T252" s="1317"/>
    </row>
    <row r="253" spans="1:24" x14ac:dyDescent="0.2">
      <c r="O253" s="1317"/>
      <c r="P253" s="1317"/>
      <c r="Q253" s="1317"/>
      <c r="R253" s="1317"/>
      <c r="S253" s="1317"/>
      <c r="T253" s="1317"/>
    </row>
    <row r="254" spans="1:24" x14ac:dyDescent="0.2">
      <c r="O254" s="1317"/>
      <c r="P254" s="1317"/>
      <c r="Q254" s="1317"/>
      <c r="R254" s="1317"/>
      <c r="S254" s="1317"/>
      <c r="T254" s="1317"/>
    </row>
    <row r="255" spans="1:24" x14ac:dyDescent="0.2">
      <c r="O255" s="1317"/>
      <c r="P255" s="1317"/>
      <c r="Q255" s="1317"/>
      <c r="R255" s="1317"/>
      <c r="S255" s="1317"/>
      <c r="T255" s="1317"/>
    </row>
    <row r="256" spans="1:24" x14ac:dyDescent="0.2">
      <c r="O256" s="1317"/>
      <c r="P256" s="1317"/>
      <c r="Q256" s="1317"/>
      <c r="R256" s="1317"/>
      <c r="S256" s="1317"/>
      <c r="T256" s="1317"/>
    </row>
    <row r="257" spans="15:20" x14ac:dyDescent="0.2">
      <c r="O257" s="1317"/>
      <c r="P257" s="1317"/>
      <c r="Q257" s="1317"/>
      <c r="R257" s="1317"/>
      <c r="S257" s="1317"/>
      <c r="T257" s="1317"/>
    </row>
    <row r="258" spans="15:20" x14ac:dyDescent="0.2">
      <c r="O258" s="1317"/>
      <c r="P258" s="1317"/>
      <c r="Q258" s="1317"/>
      <c r="R258" s="1317"/>
      <c r="S258" s="1317"/>
      <c r="T258" s="1317"/>
    </row>
    <row r="259" spans="15:20" x14ac:dyDescent="0.2">
      <c r="O259" s="1317"/>
      <c r="P259" s="1317"/>
      <c r="Q259" s="1317"/>
      <c r="R259" s="1317"/>
      <c r="S259" s="1317"/>
      <c r="T259" s="1317"/>
    </row>
    <row r="260" spans="15:20" x14ac:dyDescent="0.2">
      <c r="O260" s="1317"/>
      <c r="P260" s="1317"/>
      <c r="Q260" s="1317"/>
      <c r="R260" s="1317"/>
      <c r="S260" s="1317"/>
      <c r="T260" s="1317"/>
    </row>
    <row r="261" spans="15:20" x14ac:dyDescent="0.2">
      <c r="O261" s="1317"/>
      <c r="P261" s="1317"/>
      <c r="Q261" s="1317"/>
      <c r="R261" s="1317"/>
      <c r="S261" s="1317"/>
      <c r="T261" s="1317"/>
    </row>
    <row r="262" spans="15:20" x14ac:dyDescent="0.2">
      <c r="O262" s="1317"/>
      <c r="P262" s="1317"/>
      <c r="Q262" s="1317"/>
      <c r="R262" s="1317"/>
      <c r="S262" s="1317"/>
      <c r="T262" s="1317"/>
    </row>
    <row r="263" spans="15:20" x14ac:dyDescent="0.2">
      <c r="O263" s="1317"/>
      <c r="P263" s="1317"/>
      <c r="Q263" s="1317"/>
      <c r="R263" s="1317"/>
      <c r="S263" s="1317"/>
      <c r="T263" s="1317"/>
    </row>
    <row r="264" spans="15:20" x14ac:dyDescent="0.2">
      <c r="O264" s="1317"/>
      <c r="P264" s="1317"/>
      <c r="Q264" s="1317"/>
      <c r="R264" s="1317"/>
      <c r="S264" s="1317"/>
      <c r="T264" s="1317"/>
    </row>
    <row r="265" spans="15:20" x14ac:dyDescent="0.2">
      <c r="O265" s="297"/>
      <c r="P265" s="297"/>
      <c r="Q265" s="297"/>
      <c r="R265" s="297"/>
      <c r="S265" s="297"/>
      <c r="T265" s="297"/>
    </row>
    <row r="266" spans="15:20" x14ac:dyDescent="0.2">
      <c r="O266" s="297"/>
      <c r="P266" s="297"/>
      <c r="Q266" s="297"/>
      <c r="R266" s="297"/>
      <c r="S266" s="297"/>
      <c r="T266" s="297"/>
    </row>
    <row r="267" spans="15:20" x14ac:dyDescent="0.2">
      <c r="O267" s="297"/>
      <c r="P267" s="297"/>
      <c r="Q267" s="297"/>
      <c r="R267" s="297"/>
      <c r="S267" s="297"/>
      <c r="T267" s="297"/>
    </row>
  </sheetData>
  <sheetProtection sheet="1" formatColumns="0" formatRows="0"/>
  <mergeCells count="500">
    <mergeCell ref="O261:T261"/>
    <mergeCell ref="O262:T262"/>
    <mergeCell ref="O263:T263"/>
    <mergeCell ref="O264:T264"/>
    <mergeCell ref="O255:T255"/>
    <mergeCell ref="O256:T256"/>
    <mergeCell ref="O257:T257"/>
    <mergeCell ref="O258:T258"/>
    <mergeCell ref="O259:T259"/>
    <mergeCell ref="O260:T260"/>
    <mergeCell ref="O249:T249"/>
    <mergeCell ref="O250:T250"/>
    <mergeCell ref="O251:T251"/>
    <mergeCell ref="O252:T252"/>
    <mergeCell ref="O253:T253"/>
    <mergeCell ref="O254:T254"/>
    <mergeCell ref="O243:T243"/>
    <mergeCell ref="O244:T244"/>
    <mergeCell ref="O245:T245"/>
    <mergeCell ref="O246:T246"/>
    <mergeCell ref="O247:T247"/>
    <mergeCell ref="O248:T248"/>
    <mergeCell ref="O237:T237"/>
    <mergeCell ref="O238:T238"/>
    <mergeCell ref="O239:T239"/>
    <mergeCell ref="O240:T240"/>
    <mergeCell ref="O241:T241"/>
    <mergeCell ref="O242:T242"/>
    <mergeCell ref="O231:T231"/>
    <mergeCell ref="O232:T232"/>
    <mergeCell ref="O233:T233"/>
    <mergeCell ref="O234:T234"/>
    <mergeCell ref="O235:T235"/>
    <mergeCell ref="O236:T236"/>
    <mergeCell ref="O225:T225"/>
    <mergeCell ref="O226:T226"/>
    <mergeCell ref="O227:T227"/>
    <mergeCell ref="O228:T228"/>
    <mergeCell ref="O229:T229"/>
    <mergeCell ref="O230:T230"/>
    <mergeCell ref="A219:F219"/>
    <mergeCell ref="O219:T219"/>
    <mergeCell ref="A220:F220"/>
    <mergeCell ref="O220:T220"/>
    <mergeCell ref="A221:F221"/>
    <mergeCell ref="O221:T224"/>
    <mergeCell ref="A222:F222"/>
    <mergeCell ref="A223:F223"/>
    <mergeCell ref="A224:F224"/>
    <mergeCell ref="A216:F216"/>
    <mergeCell ref="O216:T216"/>
    <mergeCell ref="A217:F217"/>
    <mergeCell ref="O217:T217"/>
    <mergeCell ref="A218:F218"/>
    <mergeCell ref="O218:T218"/>
    <mergeCell ref="A212:F212"/>
    <mergeCell ref="O212:T212"/>
    <mergeCell ref="A213:F213"/>
    <mergeCell ref="O213:T213"/>
    <mergeCell ref="A214:F215"/>
    <mergeCell ref="O214:T214"/>
    <mergeCell ref="O215:T215"/>
    <mergeCell ref="A209:F209"/>
    <mergeCell ref="O209:T209"/>
    <mergeCell ref="A210:F210"/>
    <mergeCell ref="O210:T210"/>
    <mergeCell ref="A211:F211"/>
    <mergeCell ref="O211:T211"/>
    <mergeCell ref="A206:F206"/>
    <mergeCell ref="O206:T206"/>
    <mergeCell ref="A207:F207"/>
    <mergeCell ref="O207:T207"/>
    <mergeCell ref="A208:F208"/>
    <mergeCell ref="O208:T208"/>
    <mergeCell ref="A202:F203"/>
    <mergeCell ref="O202:T202"/>
    <mergeCell ref="O203:T203"/>
    <mergeCell ref="A204:F204"/>
    <mergeCell ref="O204:T204"/>
    <mergeCell ref="A205:F205"/>
    <mergeCell ref="O205:T205"/>
    <mergeCell ref="A199:F199"/>
    <mergeCell ref="O199:T199"/>
    <mergeCell ref="A200:F200"/>
    <mergeCell ref="O200:T200"/>
    <mergeCell ref="A201:F201"/>
    <mergeCell ref="O201:T201"/>
    <mergeCell ref="A196:F196"/>
    <mergeCell ref="O196:T196"/>
    <mergeCell ref="A197:F197"/>
    <mergeCell ref="O197:T197"/>
    <mergeCell ref="A198:F198"/>
    <mergeCell ref="O198:T198"/>
    <mergeCell ref="A192:F192"/>
    <mergeCell ref="O192:T192"/>
    <mergeCell ref="A193:F194"/>
    <mergeCell ref="O193:T193"/>
    <mergeCell ref="O194:T194"/>
    <mergeCell ref="O195:T195"/>
    <mergeCell ref="N182:N184"/>
    <mergeCell ref="O182:T184"/>
    <mergeCell ref="O185:T185"/>
    <mergeCell ref="O186:T186"/>
    <mergeCell ref="O188:T188"/>
    <mergeCell ref="A189:F191"/>
    <mergeCell ref="O189:T189"/>
    <mergeCell ref="O191:T191"/>
    <mergeCell ref="A181:F181"/>
    <mergeCell ref="O181:T181"/>
    <mergeCell ref="A182:F184"/>
    <mergeCell ref="G182:G184"/>
    <mergeCell ref="H182:H184"/>
    <mergeCell ref="I182:I184"/>
    <mergeCell ref="J182:J184"/>
    <mergeCell ref="K182:K184"/>
    <mergeCell ref="L182:L184"/>
    <mergeCell ref="M182:M184"/>
    <mergeCell ref="A179:F179"/>
    <mergeCell ref="O179:T179"/>
    <mergeCell ref="A180:F180"/>
    <mergeCell ref="O180:T180"/>
    <mergeCell ref="L175:L176"/>
    <mergeCell ref="M175:M176"/>
    <mergeCell ref="N175:N176"/>
    <mergeCell ref="A177:F178"/>
    <mergeCell ref="G177:G178"/>
    <mergeCell ref="H177:H178"/>
    <mergeCell ref="I177:I178"/>
    <mergeCell ref="J177:J178"/>
    <mergeCell ref="K177:K178"/>
    <mergeCell ref="L177:L178"/>
    <mergeCell ref="L173:L174"/>
    <mergeCell ref="M173:M174"/>
    <mergeCell ref="N173:N174"/>
    <mergeCell ref="O173:T178"/>
    <mergeCell ref="A175:F176"/>
    <mergeCell ref="G175:G176"/>
    <mergeCell ref="H175:H176"/>
    <mergeCell ref="I175:I176"/>
    <mergeCell ref="J175:J176"/>
    <mergeCell ref="K175:K176"/>
    <mergeCell ref="A173:F174"/>
    <mergeCell ref="G173:G174"/>
    <mergeCell ref="H173:H174"/>
    <mergeCell ref="I173:I174"/>
    <mergeCell ref="J173:J174"/>
    <mergeCell ref="K173:K174"/>
    <mergeCell ref="M177:M178"/>
    <mergeCell ref="N177:N178"/>
    <mergeCell ref="A170:F170"/>
    <mergeCell ref="O170:T170"/>
    <mergeCell ref="A171:F172"/>
    <mergeCell ref="O171:T171"/>
    <mergeCell ref="O172:T172"/>
    <mergeCell ref="K166:K167"/>
    <mergeCell ref="L166:L167"/>
    <mergeCell ref="M166:M167"/>
    <mergeCell ref="N166:N167"/>
    <mergeCell ref="A168:F169"/>
    <mergeCell ref="G168:G169"/>
    <mergeCell ref="H168:H169"/>
    <mergeCell ref="I168:I169"/>
    <mergeCell ref="J168:J169"/>
    <mergeCell ref="K168:K169"/>
    <mergeCell ref="A161:F161"/>
    <mergeCell ref="O161:T161"/>
    <mergeCell ref="A162:F163"/>
    <mergeCell ref="O162:T162"/>
    <mergeCell ref="O163:T163"/>
    <mergeCell ref="A164:F165"/>
    <mergeCell ref="G164:G165"/>
    <mergeCell ref="H164:H165"/>
    <mergeCell ref="I164:I165"/>
    <mergeCell ref="J164:J165"/>
    <mergeCell ref="K164:K165"/>
    <mergeCell ref="L164:L165"/>
    <mergeCell ref="M164:M165"/>
    <mergeCell ref="N164:N165"/>
    <mergeCell ref="O164:T169"/>
    <mergeCell ref="A166:F167"/>
    <mergeCell ref="G166:G167"/>
    <mergeCell ref="H166:H167"/>
    <mergeCell ref="I166:I167"/>
    <mergeCell ref="J166:J167"/>
    <mergeCell ref="L168:L169"/>
    <mergeCell ref="M168:M169"/>
    <mergeCell ref="N168:N169"/>
    <mergeCell ref="A157:F157"/>
    <mergeCell ref="O157:T157"/>
    <mergeCell ref="O158:T158"/>
    <mergeCell ref="A159:F159"/>
    <mergeCell ref="O159:T159"/>
    <mergeCell ref="A160:F160"/>
    <mergeCell ref="O160:T160"/>
    <mergeCell ref="O153:T153"/>
    <mergeCell ref="A154:F155"/>
    <mergeCell ref="O154:T154"/>
    <mergeCell ref="O155:T155"/>
    <mergeCell ref="A156:F156"/>
    <mergeCell ref="O156:T156"/>
    <mergeCell ref="L149:L151"/>
    <mergeCell ref="M149:M151"/>
    <mergeCell ref="N149:N151"/>
    <mergeCell ref="O149:T151"/>
    <mergeCell ref="A152:F152"/>
    <mergeCell ref="O152:T152"/>
    <mergeCell ref="A149:F151"/>
    <mergeCell ref="G149:G151"/>
    <mergeCell ref="H149:H151"/>
    <mergeCell ref="I149:I151"/>
    <mergeCell ref="J149:J151"/>
    <mergeCell ref="K149:K151"/>
    <mergeCell ref="A146:F146"/>
    <mergeCell ref="O146:T146"/>
    <mergeCell ref="A147:F147"/>
    <mergeCell ref="O147:T147"/>
    <mergeCell ref="A148:F148"/>
    <mergeCell ref="O148:T148"/>
    <mergeCell ref="A143:F143"/>
    <mergeCell ref="O143:T143"/>
    <mergeCell ref="A144:F144"/>
    <mergeCell ref="O144:T144"/>
    <mergeCell ref="A145:F145"/>
    <mergeCell ref="O145:T145"/>
    <mergeCell ref="A139:F140"/>
    <mergeCell ref="O139:T139"/>
    <mergeCell ref="O140:T140"/>
    <mergeCell ref="A141:F141"/>
    <mergeCell ref="O141:T141"/>
    <mergeCell ref="A142:F142"/>
    <mergeCell ref="O142:T142"/>
    <mergeCell ref="A136:F136"/>
    <mergeCell ref="O136:T136"/>
    <mergeCell ref="A137:F137"/>
    <mergeCell ref="O137:T137"/>
    <mergeCell ref="A138:F138"/>
    <mergeCell ref="O138:T138"/>
    <mergeCell ref="A133:F133"/>
    <mergeCell ref="O133:T133"/>
    <mergeCell ref="A134:F134"/>
    <mergeCell ref="O134:T134"/>
    <mergeCell ref="A135:F135"/>
    <mergeCell ref="O135:T135"/>
    <mergeCell ref="A130:F130"/>
    <mergeCell ref="O130:T130"/>
    <mergeCell ref="A131:F131"/>
    <mergeCell ref="O131:T131"/>
    <mergeCell ref="A132:F132"/>
    <mergeCell ref="O132:T132"/>
    <mergeCell ref="A127:F127"/>
    <mergeCell ref="O127:T127"/>
    <mergeCell ref="A128:F128"/>
    <mergeCell ref="O128:T128"/>
    <mergeCell ref="A129:F129"/>
    <mergeCell ref="O129:T129"/>
    <mergeCell ref="A124:F124"/>
    <mergeCell ref="O124:T124"/>
    <mergeCell ref="A125:F125"/>
    <mergeCell ref="O125:T125"/>
    <mergeCell ref="A126:F126"/>
    <mergeCell ref="O126:T126"/>
    <mergeCell ref="A120:F121"/>
    <mergeCell ref="O120:T120"/>
    <mergeCell ref="O121:T121"/>
    <mergeCell ref="A122:F122"/>
    <mergeCell ref="O122:T122"/>
    <mergeCell ref="A123:F123"/>
    <mergeCell ref="O123:T123"/>
    <mergeCell ref="A117:F117"/>
    <mergeCell ref="O117:T117"/>
    <mergeCell ref="A118:F118"/>
    <mergeCell ref="O118:T118"/>
    <mergeCell ref="A119:F119"/>
    <mergeCell ref="O119:T119"/>
    <mergeCell ref="A115:F115"/>
    <mergeCell ref="O115:T115"/>
    <mergeCell ref="A116:F116"/>
    <mergeCell ref="O116:T116"/>
    <mergeCell ref="A111:F111"/>
    <mergeCell ref="O111:T111"/>
    <mergeCell ref="A112:F113"/>
    <mergeCell ref="O112:T112"/>
    <mergeCell ref="O113:T113"/>
    <mergeCell ref="A114:F114"/>
    <mergeCell ref="O114:T114"/>
    <mergeCell ref="A108:F108"/>
    <mergeCell ref="O108:T108"/>
    <mergeCell ref="A109:F109"/>
    <mergeCell ref="O109:T109"/>
    <mergeCell ref="A110:F110"/>
    <mergeCell ref="O110:T110"/>
    <mergeCell ref="A105:F105"/>
    <mergeCell ref="O105:T105"/>
    <mergeCell ref="A106:F106"/>
    <mergeCell ref="O106:T106"/>
    <mergeCell ref="A107:F107"/>
    <mergeCell ref="O107:T107"/>
    <mergeCell ref="A102:F102"/>
    <mergeCell ref="O102:T102"/>
    <mergeCell ref="A103:F103"/>
    <mergeCell ref="O103:T103"/>
    <mergeCell ref="A104:F104"/>
    <mergeCell ref="O104:T104"/>
    <mergeCell ref="A98:F99"/>
    <mergeCell ref="O98:T98"/>
    <mergeCell ref="O99:T99"/>
    <mergeCell ref="A100:F100"/>
    <mergeCell ref="O100:T100"/>
    <mergeCell ref="A101:F101"/>
    <mergeCell ref="O101:T101"/>
    <mergeCell ref="L95:L96"/>
    <mergeCell ref="M95:M96"/>
    <mergeCell ref="N95:N96"/>
    <mergeCell ref="O95:T95"/>
    <mergeCell ref="O96:T96"/>
    <mergeCell ref="A97:F97"/>
    <mergeCell ref="O97:T97"/>
    <mergeCell ref="A95:F96"/>
    <mergeCell ref="G95:G96"/>
    <mergeCell ref="H95:H96"/>
    <mergeCell ref="I95:I96"/>
    <mergeCell ref="J95:J96"/>
    <mergeCell ref="K95:K96"/>
    <mergeCell ref="A92:F92"/>
    <mergeCell ref="O92:T92"/>
    <mergeCell ref="A93:F93"/>
    <mergeCell ref="O93:T93"/>
    <mergeCell ref="A94:F94"/>
    <mergeCell ref="O94:T94"/>
    <mergeCell ref="A89:F89"/>
    <mergeCell ref="O89:T89"/>
    <mergeCell ref="A90:F90"/>
    <mergeCell ref="O90:T90"/>
    <mergeCell ref="A91:F91"/>
    <mergeCell ref="O91:T91"/>
    <mergeCell ref="A86:F86"/>
    <mergeCell ref="O86:T86"/>
    <mergeCell ref="A87:F87"/>
    <mergeCell ref="O87:T87"/>
    <mergeCell ref="A88:F88"/>
    <mergeCell ref="O88:T88"/>
    <mergeCell ref="A83:F83"/>
    <mergeCell ref="O83:T83"/>
    <mergeCell ref="A84:F84"/>
    <mergeCell ref="O84:T84"/>
    <mergeCell ref="A85:F85"/>
    <mergeCell ref="O85:T85"/>
    <mergeCell ref="A80:F80"/>
    <mergeCell ref="O80:T80"/>
    <mergeCell ref="A81:F81"/>
    <mergeCell ref="O81:T81"/>
    <mergeCell ref="A82:F82"/>
    <mergeCell ref="O82:T82"/>
    <mergeCell ref="A77:F77"/>
    <mergeCell ref="O77:T77"/>
    <mergeCell ref="A78:F78"/>
    <mergeCell ref="O78:T78"/>
    <mergeCell ref="A79:F79"/>
    <mergeCell ref="O79:T79"/>
    <mergeCell ref="A74:F74"/>
    <mergeCell ref="O74:T74"/>
    <mergeCell ref="A75:F75"/>
    <mergeCell ref="O75:T75"/>
    <mergeCell ref="A76:F76"/>
    <mergeCell ref="O76:T76"/>
    <mergeCell ref="A71:F71"/>
    <mergeCell ref="O71:T71"/>
    <mergeCell ref="A72:F72"/>
    <mergeCell ref="O72:T72"/>
    <mergeCell ref="A73:F73"/>
    <mergeCell ref="O73:T73"/>
    <mergeCell ref="A68:F68"/>
    <mergeCell ref="O68:T68"/>
    <mergeCell ref="A69:F69"/>
    <mergeCell ref="O69:T69"/>
    <mergeCell ref="A70:F70"/>
    <mergeCell ref="O70:T70"/>
    <mergeCell ref="A65:F65"/>
    <mergeCell ref="O65:T65"/>
    <mergeCell ref="A66:F66"/>
    <mergeCell ref="O66:T66"/>
    <mergeCell ref="A67:F67"/>
    <mergeCell ref="O67:T67"/>
    <mergeCell ref="A60:F61"/>
    <mergeCell ref="O60:T60"/>
    <mergeCell ref="O61:T61"/>
    <mergeCell ref="O62:T62"/>
    <mergeCell ref="A63:F64"/>
    <mergeCell ref="O63:T63"/>
    <mergeCell ref="O64:T64"/>
    <mergeCell ref="O55:T55"/>
    <mergeCell ref="O56:T56"/>
    <mergeCell ref="O57:T57"/>
    <mergeCell ref="A58:F58"/>
    <mergeCell ref="O58:T58"/>
    <mergeCell ref="A59:F59"/>
    <mergeCell ref="O59:T59"/>
    <mergeCell ref="O54:T54"/>
    <mergeCell ref="A55:F57"/>
    <mergeCell ref="G55:G57"/>
    <mergeCell ref="H55:H57"/>
    <mergeCell ref="I55:I57"/>
    <mergeCell ref="J55:J57"/>
    <mergeCell ref="K55:K57"/>
    <mergeCell ref="L55:L57"/>
    <mergeCell ref="M55:M57"/>
    <mergeCell ref="N55:N57"/>
    <mergeCell ref="A50:F50"/>
    <mergeCell ref="O50:T50"/>
    <mergeCell ref="A51:F51"/>
    <mergeCell ref="O51:T51"/>
    <mergeCell ref="O52:T52"/>
    <mergeCell ref="A53:F53"/>
    <mergeCell ref="O53:T53"/>
    <mergeCell ref="A47:F47"/>
    <mergeCell ref="O47:T47"/>
    <mergeCell ref="A48:F48"/>
    <mergeCell ref="O48:T48"/>
    <mergeCell ref="A49:F49"/>
    <mergeCell ref="O49:T49"/>
    <mergeCell ref="A44:F44"/>
    <mergeCell ref="O44:T44"/>
    <mergeCell ref="A45:F45"/>
    <mergeCell ref="O45:T45"/>
    <mergeCell ref="A46:F46"/>
    <mergeCell ref="O46:T46"/>
    <mergeCell ref="A40:F40"/>
    <mergeCell ref="O40:T40"/>
    <mergeCell ref="A41:F41"/>
    <mergeCell ref="O41:T41"/>
    <mergeCell ref="A42:F43"/>
    <mergeCell ref="O42:T42"/>
    <mergeCell ref="O43:T43"/>
    <mergeCell ref="A37:F37"/>
    <mergeCell ref="O37:T37"/>
    <mergeCell ref="A38:F38"/>
    <mergeCell ref="O38:T38"/>
    <mergeCell ref="A39:F39"/>
    <mergeCell ref="O39:T39"/>
    <mergeCell ref="A33:F34"/>
    <mergeCell ref="O33:T33"/>
    <mergeCell ref="O34:T34"/>
    <mergeCell ref="A35:F35"/>
    <mergeCell ref="O35:T35"/>
    <mergeCell ref="A36:F36"/>
    <mergeCell ref="O36:T36"/>
    <mergeCell ref="A27:F28"/>
    <mergeCell ref="A30:F30"/>
    <mergeCell ref="O30:T30"/>
    <mergeCell ref="A31:F31"/>
    <mergeCell ref="O31:T31"/>
    <mergeCell ref="A32:F32"/>
    <mergeCell ref="O32:T32"/>
    <mergeCell ref="O23:O25"/>
    <mergeCell ref="P23:P25"/>
    <mergeCell ref="Q23:Q25"/>
    <mergeCell ref="R23:R25"/>
    <mergeCell ref="S23:S25"/>
    <mergeCell ref="T23:T25"/>
    <mergeCell ref="O21:T21"/>
    <mergeCell ref="A23:F25"/>
    <mergeCell ref="G23:G25"/>
    <mergeCell ref="H23:H25"/>
    <mergeCell ref="I23:I25"/>
    <mergeCell ref="J23:J25"/>
    <mergeCell ref="K23:K25"/>
    <mergeCell ref="L23:L25"/>
    <mergeCell ref="M23:M25"/>
    <mergeCell ref="N23:N25"/>
    <mergeCell ref="A17:F17"/>
    <mergeCell ref="O17:T17"/>
    <mergeCell ref="O18:T18"/>
    <mergeCell ref="A19:F19"/>
    <mergeCell ref="O19:T19"/>
    <mergeCell ref="A20:F20"/>
    <mergeCell ref="O20:T20"/>
    <mergeCell ref="E13:F13"/>
    <mergeCell ref="H13:L13"/>
    <mergeCell ref="O13:T13"/>
    <mergeCell ref="O14:T14"/>
    <mergeCell ref="O15:T15"/>
    <mergeCell ref="A16:F16"/>
    <mergeCell ref="O16:T16"/>
    <mergeCell ref="L8:L10"/>
    <mergeCell ref="M8:M10"/>
    <mergeCell ref="N8:N10"/>
    <mergeCell ref="O8:T10"/>
    <mergeCell ref="E12:F12"/>
    <mergeCell ref="H12:L12"/>
    <mergeCell ref="O12:T12"/>
    <mergeCell ref="G3:Q3"/>
    <mergeCell ref="I4:P4"/>
    <mergeCell ref="D6:F6"/>
    <mergeCell ref="G6:Q6"/>
    <mergeCell ref="A8:F10"/>
    <mergeCell ref="G8:G10"/>
    <mergeCell ref="H8:H10"/>
    <mergeCell ref="I8:I10"/>
    <mergeCell ref="J8:J10"/>
    <mergeCell ref="K8:K10"/>
  </mergeCells>
  <pageMargins left="0" right="0" top="0" bottom="0.78740157480314965" header="0" footer="0.39370078740157483"/>
  <pageSetup paperSize="9" scale="53" orientation="landscape" errors="blank" r:id="rId1"/>
  <headerFooter alignWithMargins="0">
    <oddFooter>&amp;L&amp;D&amp;C&amp;A&amp;RPage &amp;P of&amp;N</oddFooter>
  </headerFooter>
  <rowBreaks count="5" manualBreakCount="5">
    <brk id="57" max="19" man="1"/>
    <brk id="110" max="19" man="1"/>
    <brk id="152" max="19" man="1"/>
    <brk id="188" max="19" man="1"/>
    <brk id="231" max="19" man="1"/>
  </rowBreaks>
  <colBreaks count="1" manualBreakCount="1">
    <brk id="20"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9"/>
  </sheetPr>
  <dimension ref="A1:F68"/>
  <sheetViews>
    <sheetView showGridLines="0" showRowColHeaders="0" zoomScaleNormal="100" workbookViewId="0">
      <pane ySplit="1" topLeftCell="A2" activePane="bottomLeft" state="frozen"/>
      <selection sqref="A1:XFD1048576"/>
      <selection pane="bottomLeft" activeCell="B55" sqref="B55"/>
    </sheetView>
  </sheetViews>
  <sheetFormatPr defaultColWidth="9.140625" defaultRowHeight="12.75" x14ac:dyDescent="0.2"/>
  <cols>
    <col min="1" max="1" width="2.5703125" style="4" customWidth="1"/>
    <col min="2" max="2" width="116.42578125" style="4" customWidth="1"/>
    <col min="3" max="16384" width="9.140625" style="4"/>
  </cols>
  <sheetData>
    <row r="1" spans="1:3" ht="33.75" customHeight="1" x14ac:dyDescent="0.2">
      <c r="A1" s="2"/>
      <c r="B1" s="2" t="s">
        <v>2</v>
      </c>
      <c r="C1" s="3"/>
    </row>
    <row r="2" spans="1:3" x14ac:dyDescent="0.2">
      <c r="A2" s="3"/>
      <c r="B2" s="3"/>
      <c r="C2" s="3"/>
    </row>
    <row r="3" spans="1:3" x14ac:dyDescent="0.2">
      <c r="A3" s="3"/>
      <c r="B3" s="3"/>
      <c r="C3" s="3"/>
    </row>
    <row r="4" spans="1:3" x14ac:dyDescent="0.2">
      <c r="A4" s="3"/>
      <c r="B4" s="3"/>
      <c r="C4" s="3"/>
    </row>
    <row r="5" spans="1:3" x14ac:dyDescent="0.2">
      <c r="A5" s="3"/>
      <c r="B5" s="3"/>
      <c r="C5" s="3"/>
    </row>
    <row r="6" spans="1:3" x14ac:dyDescent="0.2">
      <c r="A6" s="3"/>
      <c r="B6" s="3"/>
      <c r="C6" s="3"/>
    </row>
    <row r="7" spans="1:3" x14ac:dyDescent="0.2">
      <c r="A7" s="3"/>
      <c r="B7" s="3"/>
      <c r="C7" s="3"/>
    </row>
    <row r="8" spans="1:3" x14ac:dyDescent="0.2">
      <c r="A8" s="3"/>
      <c r="B8" s="3"/>
      <c r="C8" s="3"/>
    </row>
    <row r="9" spans="1:3" x14ac:dyDescent="0.2">
      <c r="A9" s="3"/>
      <c r="B9" s="3"/>
      <c r="C9" s="3"/>
    </row>
    <row r="10" spans="1:3" x14ac:dyDescent="0.2">
      <c r="A10" s="3"/>
      <c r="B10" s="3"/>
      <c r="C10" s="3"/>
    </row>
    <row r="11" spans="1:3" x14ac:dyDescent="0.2">
      <c r="A11" s="3"/>
      <c r="B11" s="3"/>
      <c r="C11" s="3"/>
    </row>
    <row r="12" spans="1:3" x14ac:dyDescent="0.2">
      <c r="A12" s="3"/>
      <c r="B12" s="3"/>
      <c r="C12" s="3"/>
    </row>
    <row r="13" spans="1:3" x14ac:dyDescent="0.2">
      <c r="A13" s="3"/>
      <c r="B13" s="463" t="s">
        <v>572</v>
      </c>
      <c r="C13" s="3"/>
    </row>
    <row r="14" spans="1:3" x14ac:dyDescent="0.2">
      <c r="A14" s="3"/>
      <c r="B14" s="3"/>
      <c r="C14" s="3"/>
    </row>
    <row r="15" spans="1:3" x14ac:dyDescent="0.2">
      <c r="A15" s="3"/>
      <c r="B15" s="5"/>
      <c r="C15" s="3"/>
    </row>
    <row r="16" spans="1:3" ht="20.25" x14ac:dyDescent="0.2">
      <c r="A16" s="3"/>
      <c r="B16" s="461" t="s">
        <v>3</v>
      </c>
      <c r="C16" s="3"/>
    </row>
    <row r="17" spans="1:3" ht="76.5" x14ac:dyDescent="0.2">
      <c r="A17" s="3"/>
      <c r="B17" s="6" t="s">
        <v>575</v>
      </c>
      <c r="C17" s="3"/>
    </row>
    <row r="18" spans="1:3" x14ac:dyDescent="0.2">
      <c r="A18" s="3"/>
      <c r="B18" s="457" t="s">
        <v>6</v>
      </c>
      <c r="C18" s="3"/>
    </row>
    <row r="19" spans="1:3" ht="306" x14ac:dyDescent="0.2">
      <c r="A19" s="3"/>
      <c r="B19" s="6" t="s">
        <v>1703</v>
      </c>
      <c r="C19" s="3"/>
    </row>
    <row r="20" spans="1:3" ht="18.75" customHeight="1" x14ac:dyDescent="0.2">
      <c r="A20" s="3"/>
      <c r="B20" s="457" t="s">
        <v>7</v>
      </c>
      <c r="C20" s="3"/>
    </row>
    <row r="21" spans="1:3" x14ac:dyDescent="0.2">
      <c r="A21" s="3"/>
      <c r="B21" s="8" t="s">
        <v>8</v>
      </c>
      <c r="C21" s="3"/>
    </row>
    <row r="22" spans="1:3" x14ac:dyDescent="0.2">
      <c r="A22" s="3"/>
      <c r="B22" s="457" t="s">
        <v>9</v>
      </c>
      <c r="C22" s="3"/>
    </row>
    <row r="23" spans="1:3" ht="76.5" x14ac:dyDescent="0.2">
      <c r="A23" s="3"/>
      <c r="B23" s="6" t="s">
        <v>557</v>
      </c>
      <c r="C23" s="3"/>
    </row>
    <row r="24" spans="1:3" x14ac:dyDescent="0.2">
      <c r="A24" s="3"/>
      <c r="B24" s="3"/>
      <c r="C24" s="3"/>
    </row>
    <row r="25" spans="1:3" ht="20.25" x14ac:dyDescent="0.2">
      <c r="A25" s="3"/>
      <c r="B25" s="460" t="s">
        <v>555</v>
      </c>
      <c r="C25" s="3"/>
    </row>
    <row r="26" spans="1:3" x14ac:dyDescent="0.2">
      <c r="A26" s="3"/>
      <c r="B26" s="6" t="s">
        <v>1179</v>
      </c>
      <c r="C26" s="3"/>
    </row>
    <row r="27" spans="1:3" x14ac:dyDescent="0.2">
      <c r="A27" s="3"/>
      <c r="B27" s="458" t="s">
        <v>564</v>
      </c>
      <c r="C27" s="3"/>
    </row>
    <row r="28" spans="1:3" ht="38.25" x14ac:dyDescent="0.2">
      <c r="A28" s="3"/>
      <c r="B28" s="459" t="s">
        <v>567</v>
      </c>
      <c r="C28" s="3"/>
    </row>
    <row r="29" spans="1:3" x14ac:dyDescent="0.2">
      <c r="A29" s="3"/>
      <c r="B29" s="458" t="s">
        <v>565</v>
      </c>
      <c r="C29" s="3"/>
    </row>
    <row r="30" spans="1:3" ht="114.75" x14ac:dyDescent="0.2">
      <c r="A30" s="3"/>
      <c r="B30" s="459" t="s">
        <v>574</v>
      </c>
      <c r="C30" s="3"/>
    </row>
    <row r="31" spans="1:3" x14ac:dyDescent="0.2">
      <c r="A31" s="3"/>
      <c r="B31" s="458" t="s">
        <v>566</v>
      </c>
      <c r="C31" s="3"/>
    </row>
    <row r="32" spans="1:3" x14ac:dyDescent="0.2">
      <c r="A32" s="3"/>
      <c r="B32" s="6" t="s">
        <v>1704</v>
      </c>
      <c r="C32" s="3"/>
    </row>
    <row r="33" spans="1:6" x14ac:dyDescent="0.2">
      <c r="A33" s="3"/>
      <c r="B33" s="7"/>
      <c r="C33" s="3"/>
    </row>
    <row r="34" spans="1:6" ht="20.25" x14ac:dyDescent="0.2">
      <c r="A34" s="3"/>
      <c r="B34" s="670" t="s">
        <v>4</v>
      </c>
      <c r="C34" s="3"/>
    </row>
    <row r="35" spans="1:6" ht="25.5" x14ac:dyDescent="0.2">
      <c r="A35" s="3"/>
      <c r="B35" s="6" t="s">
        <v>573</v>
      </c>
      <c r="C35" s="3"/>
    </row>
    <row r="36" spans="1:6" x14ac:dyDescent="0.2">
      <c r="A36" s="3"/>
      <c r="B36" s="7"/>
      <c r="C36" s="3"/>
    </row>
    <row r="37" spans="1:6" x14ac:dyDescent="0.2">
      <c r="A37" s="3"/>
      <c r="B37" s="9"/>
      <c r="C37" s="3"/>
    </row>
    <row r="38" spans="1:6" ht="20.25" x14ac:dyDescent="0.2">
      <c r="A38" s="3"/>
      <c r="B38" s="464" t="s">
        <v>556</v>
      </c>
      <c r="C38" s="3"/>
    </row>
    <row r="39" spans="1:6" ht="27" customHeight="1" x14ac:dyDescent="0.2">
      <c r="A39" s="3"/>
      <c r="B39" s="6" t="s">
        <v>561</v>
      </c>
      <c r="C39" s="3"/>
    </row>
    <row r="40" spans="1:6" x14ac:dyDescent="0.2">
      <c r="A40" s="3"/>
      <c r="B40" s="462" t="s">
        <v>558</v>
      </c>
      <c r="C40" s="3"/>
    </row>
    <row r="41" spans="1:6" ht="38.25" x14ac:dyDescent="0.2">
      <c r="A41" s="3"/>
      <c r="B41" s="6" t="s">
        <v>584</v>
      </c>
      <c r="C41" s="3"/>
    </row>
    <row r="42" spans="1:6" x14ac:dyDescent="0.2">
      <c r="A42" s="3"/>
      <c r="B42" s="462" t="s">
        <v>11</v>
      </c>
      <c r="C42" s="3"/>
    </row>
    <row r="43" spans="1:6" ht="38.25" x14ac:dyDescent="0.2">
      <c r="A43" s="3"/>
      <c r="B43" s="6" t="s">
        <v>1705</v>
      </c>
      <c r="C43" s="3"/>
    </row>
    <row r="44" spans="1:6" x14ac:dyDescent="0.2">
      <c r="A44" s="3"/>
      <c r="B44" s="462" t="s">
        <v>533</v>
      </c>
      <c r="C44" s="3"/>
    </row>
    <row r="45" spans="1:6" ht="165.75" x14ac:dyDescent="0.2">
      <c r="A45" s="3"/>
      <c r="B45" s="6" t="s">
        <v>1713</v>
      </c>
      <c r="C45" s="3"/>
      <c r="F45" s="669"/>
    </row>
    <row r="46" spans="1:6" x14ac:dyDescent="0.2">
      <c r="A46" s="3"/>
      <c r="B46" s="462" t="s">
        <v>562</v>
      </c>
      <c r="C46" s="3"/>
    </row>
    <row r="47" spans="1:6" ht="46.5" customHeight="1" x14ac:dyDescent="0.2">
      <c r="A47" s="3"/>
      <c r="B47" s="6" t="s">
        <v>563</v>
      </c>
      <c r="C47" s="3"/>
    </row>
    <row r="48" spans="1:6" x14ac:dyDescent="0.2">
      <c r="A48" s="3"/>
      <c r="B48" s="6"/>
      <c r="C48" s="3"/>
    </row>
    <row r="49" spans="1:3" x14ac:dyDescent="0.2">
      <c r="A49" s="3"/>
      <c r="B49" s="462" t="s">
        <v>12</v>
      </c>
      <c r="C49" s="3"/>
    </row>
    <row r="50" spans="1:3" x14ac:dyDescent="0.2">
      <c r="A50" s="3"/>
      <c r="B50" s="6" t="s">
        <v>13</v>
      </c>
      <c r="C50" s="3"/>
    </row>
    <row r="51" spans="1:3" x14ac:dyDescent="0.2">
      <c r="A51" s="3"/>
      <c r="B51" s="10"/>
      <c r="C51" s="3"/>
    </row>
    <row r="52" spans="1:3" x14ac:dyDescent="0.2">
      <c r="A52" s="3"/>
      <c r="B52" s="10"/>
      <c r="C52" s="3"/>
    </row>
    <row r="53" spans="1:3" ht="20.25" x14ac:dyDescent="0.2">
      <c r="A53" s="3"/>
      <c r="B53" s="465" t="s">
        <v>5</v>
      </c>
      <c r="C53" s="3"/>
    </row>
    <row r="54" spans="1:3" ht="25.5" x14ac:dyDescent="0.2">
      <c r="A54" s="3"/>
      <c r="B54" s="6" t="s">
        <v>1839</v>
      </c>
      <c r="C54" s="3"/>
    </row>
    <row r="55" spans="1:3" x14ac:dyDescent="0.2">
      <c r="A55" s="3"/>
      <c r="B55" s="11" t="s">
        <v>439</v>
      </c>
      <c r="C55" s="3"/>
    </row>
    <row r="56" spans="1:3" ht="25.5" x14ac:dyDescent="0.2">
      <c r="A56" s="3"/>
      <c r="B56" s="6" t="s">
        <v>1838</v>
      </c>
      <c r="C56" s="3"/>
    </row>
    <row r="57" spans="1:3" x14ac:dyDescent="0.2">
      <c r="A57" s="3"/>
      <c r="B57" s="11" t="s">
        <v>15</v>
      </c>
      <c r="C57" s="3"/>
    </row>
    <row r="58" spans="1:3" ht="25.5" x14ac:dyDescent="0.2">
      <c r="A58" s="3"/>
      <c r="B58" s="6" t="s">
        <v>1298</v>
      </c>
      <c r="C58" s="3"/>
    </row>
    <row r="59" spans="1:3" x14ac:dyDescent="0.2">
      <c r="A59" s="3"/>
      <c r="B59" s="11" t="s">
        <v>16</v>
      </c>
      <c r="C59" s="3"/>
    </row>
    <row r="60" spans="1:3" ht="25.5" x14ac:dyDescent="0.2">
      <c r="A60" s="3"/>
      <c r="B60" s="6" t="s">
        <v>17</v>
      </c>
      <c r="C60" s="3"/>
    </row>
    <row r="61" spans="1:3" x14ac:dyDescent="0.2">
      <c r="A61" s="3"/>
      <c r="B61" s="11" t="s">
        <v>18</v>
      </c>
      <c r="C61" s="3"/>
    </row>
    <row r="62" spans="1:3" ht="63.75" x14ac:dyDescent="0.2">
      <c r="A62" s="3"/>
      <c r="B62" s="6" t="s">
        <v>1464</v>
      </c>
      <c r="C62" s="3"/>
    </row>
    <row r="63" spans="1:3" x14ac:dyDescent="0.2">
      <c r="A63" s="3"/>
      <c r="B63" s="3"/>
      <c r="C63" s="3"/>
    </row>
    <row r="64" spans="1:3" x14ac:dyDescent="0.2">
      <c r="A64" s="3"/>
      <c r="B64" s="3"/>
      <c r="C64" s="3"/>
    </row>
    <row r="65" spans="1:3" x14ac:dyDescent="0.2">
      <c r="A65" s="3"/>
      <c r="B65" s="3"/>
      <c r="C65" s="3"/>
    </row>
    <row r="66" spans="1:3" x14ac:dyDescent="0.2">
      <c r="A66" s="3"/>
      <c r="B66" s="3"/>
      <c r="C66" s="3"/>
    </row>
    <row r="67" spans="1:3" x14ac:dyDescent="0.2">
      <c r="A67" s="3"/>
      <c r="B67" s="3"/>
      <c r="C67" s="3"/>
    </row>
    <row r="68" spans="1:3" x14ac:dyDescent="0.2">
      <c r="A68" s="3"/>
      <c r="B68" s="3"/>
      <c r="C68" s="3"/>
    </row>
  </sheetData>
  <sheetProtection sheet="1" objects="1" scenarios="1"/>
  <phoneticPr fontId="0" type="noConversion"/>
  <hyperlinks>
    <hyperlink ref="B25" location="'Strategic Financial Plans Menu'!A1" tooltip="Click to go to Strategic Financial Plan Menu" display="STRATEGIC FINANCIAL PLAN" xr:uid="{00000000-0004-0000-0100-000000000000}"/>
    <hyperlink ref="B16" location="'1 Yr Budget Menu'!A1" tooltip="Click to go to 1 Year Budget Plan Menu" display="1 YEAR BUDGET PLAN MENU" xr:uid="{00000000-0004-0000-0100-000001000000}"/>
    <hyperlink ref="B34" location="Virements!A1" tooltip="Click to go to Virements" display="VIREMENTS" xr:uid="{00000000-0004-0000-0100-000002000000}"/>
    <hyperlink ref="B38" location="'Reports Menu'!A1" tooltip="Click to go to Reports and Management Summary Menu" display="REPORTS AND MANAGEMENT SUMMARY" xr:uid="{00000000-0004-0000-0100-000003000000}"/>
    <hyperlink ref="B53" location="'Information Menu'!A1" tooltip="Click to go to Information Menu" display="FOR INFORMATION MENU" xr:uid="{00000000-0004-0000-0100-000004000000}"/>
  </hyperlinks>
  <printOptions horizontalCentered="1"/>
  <pageMargins left="0" right="0" top="0" bottom="0.78740157480314965" header="0" footer="0.39370078740157483"/>
  <pageSetup paperSize="9" scale="86" fitToHeight="2" orientation="portrait" r:id="rId1"/>
  <headerFooter alignWithMargins="0">
    <oddFooter>&amp;L&amp;D&amp;C&amp;A&amp;RPage &amp;P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8" tint="-0.249977111117893"/>
    <pageSetUpPr fitToPage="1"/>
  </sheetPr>
  <dimension ref="A1"/>
  <sheetViews>
    <sheetView showGridLines="0" workbookViewId="0"/>
  </sheetViews>
  <sheetFormatPr defaultColWidth="9.140625" defaultRowHeight="12.75" x14ac:dyDescent="0.2"/>
  <cols>
    <col min="1" max="16384" width="9.140625" style="455"/>
  </cols>
  <sheetData/>
  <sheetProtection sheet="1" objects="1" scenarios="1"/>
  <pageMargins left="0" right="0" top="0" bottom="0" header="0" footer="0"/>
  <pageSetup paperSize="9" scale="8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theme="8" tint="-0.249977111117893"/>
  </sheetPr>
  <dimension ref="B1:N14"/>
  <sheetViews>
    <sheetView showGridLines="0" workbookViewId="0"/>
  </sheetViews>
  <sheetFormatPr defaultColWidth="12.140625" defaultRowHeight="49.5" customHeight="1" x14ac:dyDescent="0.2"/>
  <cols>
    <col min="1" max="1" width="23" style="410" customWidth="1"/>
    <col min="2" max="2" width="3" style="410" customWidth="1"/>
    <col min="3" max="3" width="13.140625" style="410" customWidth="1"/>
    <col min="4" max="4" width="5.85546875" style="410" customWidth="1"/>
    <col min="5" max="5" width="13.140625" style="410" customWidth="1"/>
    <col min="6" max="6" width="5.85546875" style="410" customWidth="1"/>
    <col min="7" max="7" width="13.140625" style="410" customWidth="1"/>
    <col min="8" max="8" width="5.85546875" style="410" customWidth="1"/>
    <col min="9" max="9" width="13.140625" style="410" customWidth="1"/>
    <col min="10" max="10" width="5.85546875" style="410" customWidth="1"/>
    <col min="11" max="11" width="13.140625" style="410" customWidth="1"/>
    <col min="12" max="12" width="2.85546875" style="410" customWidth="1"/>
    <col min="13" max="13" width="4.7109375" style="410" customWidth="1"/>
    <col min="14" max="14" width="65.42578125" style="410" customWidth="1"/>
    <col min="15" max="16384" width="12.140625" style="410"/>
  </cols>
  <sheetData>
    <row r="1" spans="2:14" ht="39.75" customHeight="1" thickBot="1" x14ac:dyDescent="0.25">
      <c r="B1" s="426"/>
      <c r="C1" s="1411" t="s">
        <v>536</v>
      </c>
      <c r="D1" s="1411"/>
      <c r="E1" s="1411"/>
      <c r="F1" s="1411"/>
      <c r="G1" s="1411"/>
      <c r="H1" s="1411"/>
      <c r="I1" s="1411"/>
      <c r="J1" s="1411"/>
      <c r="K1" s="1411"/>
      <c r="L1" s="427"/>
    </row>
    <row r="2" spans="2:14" ht="49.5" customHeight="1" thickBot="1" x14ac:dyDescent="0.25">
      <c r="B2" s="428"/>
      <c r="C2" s="419" t="s">
        <v>40</v>
      </c>
      <c r="D2" s="429"/>
      <c r="E2" s="419" t="s">
        <v>9</v>
      </c>
      <c r="F2" s="429"/>
      <c r="G2" s="419" t="s">
        <v>541</v>
      </c>
      <c r="H2" s="429"/>
      <c r="I2" s="419" t="s">
        <v>535</v>
      </c>
      <c r="J2" s="429"/>
      <c r="K2" s="419" t="s">
        <v>533</v>
      </c>
      <c r="L2" s="430"/>
    </row>
    <row r="3" spans="2:14" ht="49.5" customHeight="1" thickBot="1" x14ac:dyDescent="0.25">
      <c r="B3" s="428"/>
      <c r="C3" s="416" t="s">
        <v>537</v>
      </c>
      <c r="D3" s="429"/>
      <c r="E3" s="413"/>
      <c r="F3" s="429"/>
      <c r="G3" s="413"/>
      <c r="H3" s="429"/>
      <c r="I3" s="413"/>
      <c r="J3" s="429"/>
      <c r="K3" s="418" t="s">
        <v>537</v>
      </c>
      <c r="L3" s="430"/>
      <c r="N3" s="456" t="s">
        <v>559</v>
      </c>
    </row>
    <row r="4" spans="2:14" ht="49.5" customHeight="1" thickBot="1" x14ac:dyDescent="0.25">
      <c r="B4" s="428"/>
      <c r="C4" s="417" t="s">
        <v>6</v>
      </c>
      <c r="D4" s="429"/>
      <c r="E4" s="417" t="s">
        <v>544</v>
      </c>
      <c r="F4" s="429"/>
      <c r="G4" s="411" t="s">
        <v>6</v>
      </c>
      <c r="H4" s="429"/>
      <c r="I4" s="411" t="s">
        <v>6</v>
      </c>
      <c r="J4" s="429"/>
      <c r="K4" s="411" t="s">
        <v>6</v>
      </c>
      <c r="L4" s="430"/>
      <c r="N4" s="411" t="s">
        <v>560</v>
      </c>
    </row>
    <row r="5" spans="2:14" ht="9" customHeight="1" thickBot="1" x14ac:dyDescent="0.25">
      <c r="B5" s="428"/>
      <c r="C5" s="429"/>
      <c r="D5" s="429"/>
      <c r="E5" s="429"/>
      <c r="F5" s="429"/>
      <c r="G5" s="413"/>
      <c r="H5" s="429"/>
      <c r="I5" s="413"/>
      <c r="J5" s="429"/>
      <c r="K5" s="429"/>
      <c r="L5" s="430"/>
    </row>
    <row r="6" spans="2:14" ht="49.5" customHeight="1" thickBot="1" x14ac:dyDescent="0.25">
      <c r="B6" s="428"/>
      <c r="C6" s="429"/>
      <c r="D6" s="429"/>
      <c r="E6" s="429"/>
      <c r="F6" s="429"/>
      <c r="G6" s="417" t="s">
        <v>538</v>
      </c>
      <c r="H6" s="429"/>
      <c r="I6" s="411" t="s">
        <v>538</v>
      </c>
      <c r="J6" s="429"/>
      <c r="K6" s="411" t="s">
        <v>538</v>
      </c>
      <c r="L6" s="430"/>
    </row>
    <row r="7" spans="2:14" ht="49.5" customHeight="1" thickBot="1" x14ac:dyDescent="0.25">
      <c r="B7" s="431"/>
      <c r="C7" s="422" t="s">
        <v>548</v>
      </c>
      <c r="D7" s="429"/>
      <c r="E7" s="429"/>
      <c r="F7" s="429"/>
      <c r="G7" s="417" t="s">
        <v>539</v>
      </c>
      <c r="H7" s="429"/>
      <c r="I7" s="411" t="s">
        <v>539</v>
      </c>
      <c r="J7" s="429"/>
      <c r="K7" s="411" t="s">
        <v>539</v>
      </c>
      <c r="L7" s="430"/>
    </row>
    <row r="8" spans="2:14" ht="49.5" customHeight="1" thickBot="1" x14ac:dyDescent="0.25">
      <c r="B8" s="431"/>
      <c r="C8" s="419" t="s">
        <v>546</v>
      </c>
      <c r="D8" s="429"/>
      <c r="E8" s="429"/>
      <c r="F8" s="414"/>
      <c r="G8" s="417" t="s">
        <v>540</v>
      </c>
      <c r="H8" s="429"/>
      <c r="I8" s="415" t="s">
        <v>540</v>
      </c>
      <c r="J8" s="429"/>
      <c r="K8" s="411" t="s">
        <v>540</v>
      </c>
      <c r="L8" s="430"/>
    </row>
    <row r="9" spans="2:14" ht="49.5" customHeight="1" thickBot="1" x14ac:dyDescent="0.25">
      <c r="B9" s="431"/>
      <c r="C9" s="421" t="s">
        <v>545</v>
      </c>
      <c r="D9" s="429"/>
      <c r="E9" s="429"/>
      <c r="F9" s="414"/>
      <c r="G9" s="413"/>
      <c r="H9" s="414"/>
      <c r="I9" s="417" t="s">
        <v>542</v>
      </c>
      <c r="J9" s="429"/>
      <c r="K9" s="429"/>
      <c r="L9" s="430"/>
    </row>
    <row r="10" spans="2:14" ht="49.5" customHeight="1" thickBot="1" x14ac:dyDescent="0.25">
      <c r="B10" s="431"/>
      <c r="C10" s="420" t="s">
        <v>547</v>
      </c>
      <c r="D10" s="429"/>
      <c r="E10" s="429"/>
      <c r="F10" s="414"/>
      <c r="G10" s="412"/>
      <c r="H10" s="414"/>
      <c r="I10" s="416" t="s">
        <v>543</v>
      </c>
      <c r="J10" s="429"/>
      <c r="K10" s="429"/>
      <c r="L10" s="430"/>
    </row>
    <row r="11" spans="2:14" ht="13.5" customHeight="1" thickBot="1" x14ac:dyDescent="0.25">
      <c r="B11" s="432"/>
      <c r="C11" s="433"/>
      <c r="D11" s="433"/>
      <c r="E11" s="433"/>
      <c r="F11" s="434"/>
      <c r="G11" s="435"/>
      <c r="H11" s="434"/>
      <c r="I11" s="433"/>
      <c r="J11" s="433"/>
      <c r="K11" s="433"/>
      <c r="L11" s="436"/>
    </row>
    <row r="12" spans="2:14" ht="49.5" customHeight="1" x14ac:dyDescent="0.2">
      <c r="F12" s="414"/>
      <c r="G12" s="412"/>
      <c r="H12" s="414"/>
    </row>
    <row r="13" spans="2:14" ht="49.5" customHeight="1" x14ac:dyDescent="0.2">
      <c r="F13" s="414"/>
      <c r="G13" s="413"/>
      <c r="H13" s="414"/>
    </row>
    <row r="14" spans="2:14" ht="49.5" customHeight="1" x14ac:dyDescent="0.2">
      <c r="G14" s="414"/>
      <c r="H14" s="414"/>
    </row>
  </sheetData>
  <mergeCells count="1">
    <mergeCell ref="C1:K1"/>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pageSetUpPr fitToPage="1"/>
  </sheetPr>
  <dimension ref="A1"/>
  <sheetViews>
    <sheetView showGridLines="0" zoomScaleNormal="100" workbookViewId="0">
      <selection activeCell="Q26" sqref="Q26"/>
    </sheetView>
  </sheetViews>
  <sheetFormatPr defaultRowHeight="12.75" x14ac:dyDescent="0.2"/>
  <sheetData/>
  <pageMargins left="0" right="0" top="0" bottom="0" header="0" footer="0"/>
  <pageSetup paperSize="9" scale="86" fitToHeight="0" orientation="portrait" r:id="rId1"/>
  <rowBreaks count="2" manualBreakCount="2">
    <brk id="73" max="16383" man="1"/>
    <brk id="14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8D44B-D1F2-4EBF-8D1E-0CAA8A689CC9}">
  <sheetPr codeName="Sheet3">
    <tabColor rgb="FF00B050"/>
  </sheetPr>
  <dimension ref="A1:AI378"/>
  <sheetViews>
    <sheetView workbookViewId="0">
      <selection activeCell="A9" sqref="A9:A11 A16:A17 A19 A21 A23 A26 A34 A51 A61 A64 A66 A70:A72 A87:A90 A92:A93 A96:A98 A101:A102 A104 A107:A109 A113:A114 A121:A122 A130 A132 A136:A138 A146 A148:A152 A154:A155 A157:A158 A161 A163 A165:A173 A183 A190 A193:A196 A198 A200:A201 A203:A206 A208 A210 A212 A214:A215 A220:A222 A228 A233:A236 A239:A241 A248:A249 A252 A255 A257 A261 A263 A267 A270:A272 A275 A278 A285:A286 A293 A311:A315 A325"/>
    </sheetView>
  </sheetViews>
  <sheetFormatPr defaultColWidth="9.140625" defaultRowHeight="11.25" x14ac:dyDescent="0.2"/>
  <cols>
    <col min="1" max="2" width="9.140625" style="637"/>
    <col min="3" max="4" width="9.140625" style="649"/>
    <col min="5" max="5" width="10" style="644" customWidth="1"/>
    <col min="6" max="6" width="37.7109375" style="637" bestFit="1" customWidth="1"/>
    <col min="7" max="7" width="13.28515625" style="637" bestFit="1" customWidth="1"/>
    <col min="8" max="9" width="10.28515625" style="637" customWidth="1"/>
    <col min="10" max="10" width="11.85546875" style="637" bestFit="1" customWidth="1"/>
    <col min="11" max="11" width="10.85546875" style="637" bestFit="1" customWidth="1"/>
    <col min="12" max="12" width="12.7109375" style="647" bestFit="1" customWidth="1"/>
    <col min="13" max="13" width="13.140625" style="647" bestFit="1" customWidth="1"/>
    <col min="14" max="14" width="13.28515625" style="647" bestFit="1" customWidth="1"/>
    <col min="15" max="15" width="11.7109375" style="664" bestFit="1" customWidth="1"/>
    <col min="16" max="16" width="11.28515625" style="664" customWidth="1"/>
    <col min="17" max="17" width="12.5703125" style="664" bestFit="1" customWidth="1"/>
    <col min="18" max="19" width="12.5703125" style="664" customWidth="1"/>
    <col min="20" max="21" width="11.7109375" style="637" bestFit="1" customWidth="1"/>
    <col min="22" max="22" width="11.7109375" style="637" customWidth="1"/>
    <col min="23" max="23" width="11.7109375" style="637" bestFit="1" customWidth="1"/>
    <col min="24" max="25" width="9.5703125" style="637" bestFit="1" customWidth="1"/>
    <col min="26" max="26" width="11.7109375" style="637" bestFit="1" customWidth="1"/>
    <col min="27" max="27" width="9.5703125" style="637" bestFit="1" customWidth="1"/>
    <col min="28" max="28" width="8.7109375" style="637" bestFit="1" customWidth="1"/>
    <col min="29" max="30" width="9.140625" style="637"/>
    <col min="31" max="31" width="9.5703125" style="637" bestFit="1" customWidth="1"/>
    <col min="32" max="16384" width="9.140625" style="637"/>
  </cols>
  <sheetData>
    <row r="1" spans="1:35" ht="33.75" x14ac:dyDescent="0.2">
      <c r="A1" s="637" t="s">
        <v>1616</v>
      </c>
      <c r="C1" s="1412" t="s">
        <v>1661</v>
      </c>
      <c r="D1" s="1413"/>
      <c r="E1" s="1413"/>
      <c r="F1" s="1413"/>
      <c r="G1" s="1413"/>
      <c r="H1" s="1413"/>
      <c r="I1" s="1413"/>
      <c r="J1" s="1413"/>
      <c r="K1" s="1413"/>
      <c r="L1" s="1413"/>
      <c r="M1" s="1413"/>
      <c r="N1" s="1413"/>
      <c r="O1" s="1413"/>
      <c r="P1" s="1413"/>
      <c r="Q1" s="1414"/>
      <c r="R1" s="680"/>
      <c r="S1" s="680"/>
      <c r="T1" s="635"/>
      <c r="U1" s="636" t="s">
        <v>1434</v>
      </c>
      <c r="V1" s="636" t="s">
        <v>1435</v>
      </c>
      <c r="W1" s="636" t="s">
        <v>1436</v>
      </c>
      <c r="X1" s="636" t="s">
        <v>1437</v>
      </c>
      <c r="Y1" s="636" t="s">
        <v>1438</v>
      </c>
      <c r="Z1" s="636" t="s">
        <v>1439</v>
      </c>
      <c r="AA1" s="636" t="s">
        <v>1440</v>
      </c>
    </row>
    <row r="2" spans="1:35" ht="56.25" x14ac:dyDescent="0.2">
      <c r="A2" s="637" t="s">
        <v>1163</v>
      </c>
      <c r="C2" s="636" t="s">
        <v>576</v>
      </c>
      <c r="D2" s="636" t="s">
        <v>1287</v>
      </c>
      <c r="E2" s="681" t="s">
        <v>577</v>
      </c>
      <c r="F2" s="638" t="s">
        <v>1474</v>
      </c>
      <c r="G2" s="639" t="s">
        <v>1145</v>
      </c>
      <c r="H2" s="639" t="s">
        <v>1146</v>
      </c>
      <c r="I2" s="639" t="s">
        <v>1475</v>
      </c>
      <c r="J2" s="639" t="s">
        <v>1147</v>
      </c>
      <c r="K2" s="639" t="s">
        <v>1476</v>
      </c>
      <c r="L2" s="639" t="s">
        <v>1662</v>
      </c>
      <c r="M2" s="639" t="s">
        <v>1663</v>
      </c>
      <c r="N2" s="639" t="s">
        <v>1664</v>
      </c>
      <c r="O2" s="640" t="s">
        <v>1665</v>
      </c>
      <c r="P2" s="640" t="s">
        <v>1150</v>
      </c>
      <c r="Q2" s="640" t="s">
        <v>1289</v>
      </c>
      <c r="R2" s="682"/>
      <c r="S2" s="682"/>
      <c r="T2" s="641"/>
      <c r="U2" s="799">
        <v>11</v>
      </c>
      <c r="V2" s="799">
        <v>9.68</v>
      </c>
      <c r="W2" s="799">
        <v>12.18</v>
      </c>
      <c r="X2" s="799">
        <v>1.91</v>
      </c>
      <c r="Y2" s="799">
        <v>1.5</v>
      </c>
      <c r="Z2" s="799"/>
      <c r="AA2" s="799"/>
      <c r="AB2" s="800" t="s">
        <v>986</v>
      </c>
      <c r="AF2" s="639" t="s">
        <v>1146</v>
      </c>
    </row>
    <row r="3" spans="1:35" x14ac:dyDescent="0.2">
      <c r="A3" s="637" t="str">
        <f t="shared" ref="A3:A66" si="0">B3&amp;$A$1&amp;F3</f>
        <v xml:space="preserve">001 - Aldeburgh Primary School </v>
      </c>
      <c r="B3" s="637" t="s">
        <v>587</v>
      </c>
      <c r="C3" s="643">
        <v>1</v>
      </c>
      <c r="D3" s="643" t="s">
        <v>577</v>
      </c>
      <c r="E3" s="644" t="s">
        <v>577</v>
      </c>
      <c r="F3" s="637" t="s">
        <v>588</v>
      </c>
      <c r="G3" s="645">
        <v>497520.51449037099</v>
      </c>
      <c r="H3" s="645">
        <v>0</v>
      </c>
      <c r="I3" s="645"/>
      <c r="J3" s="645">
        <v>497520.51449037099</v>
      </c>
      <c r="K3" s="684"/>
      <c r="L3" s="645">
        <v>0</v>
      </c>
      <c r="M3" s="645">
        <v>0</v>
      </c>
      <c r="N3" s="645">
        <v>0</v>
      </c>
      <c r="O3" s="646">
        <v>0</v>
      </c>
      <c r="P3" s="646"/>
      <c r="Q3" s="646">
        <v>497521</v>
      </c>
      <c r="R3" s="646"/>
      <c r="S3" s="646"/>
      <c r="T3" s="643">
        <v>1</v>
      </c>
      <c r="U3" s="647">
        <v>0</v>
      </c>
      <c r="V3" s="647"/>
      <c r="W3" s="647">
        <v>0</v>
      </c>
      <c r="X3" s="647">
        <v>0</v>
      </c>
      <c r="Y3" s="647">
        <v>0</v>
      </c>
      <c r="Z3" s="647">
        <v>0</v>
      </c>
      <c r="AA3" s="647">
        <v>0</v>
      </c>
      <c r="AB3" s="647">
        <v>105</v>
      </c>
      <c r="AF3" s="645" t="e">
        <v>#REF!</v>
      </c>
      <c r="AG3" s="643">
        <v>1</v>
      </c>
      <c r="AH3" s="644" t="s">
        <v>577</v>
      </c>
      <c r="AI3" s="637" t="s">
        <v>588</v>
      </c>
    </row>
    <row r="4" spans="1:35" x14ac:dyDescent="0.2">
      <c r="A4" s="637" t="str">
        <f t="shared" si="0"/>
        <v xml:space="preserve">005 - Barnby &amp; North Cover Community Primary </v>
      </c>
      <c r="B4" s="637" t="s">
        <v>589</v>
      </c>
      <c r="C4" s="643">
        <v>5</v>
      </c>
      <c r="D4" s="643" t="s">
        <v>577</v>
      </c>
      <c r="E4" s="644" t="s">
        <v>577</v>
      </c>
      <c r="F4" s="637" t="s">
        <v>590</v>
      </c>
      <c r="G4" s="645">
        <v>452859.94335252058</v>
      </c>
      <c r="H4" s="645">
        <v>0</v>
      </c>
      <c r="I4" s="645"/>
      <c r="J4" s="645">
        <v>452859.94335252058</v>
      </c>
      <c r="K4" s="684"/>
      <c r="L4" s="645">
        <v>0</v>
      </c>
      <c r="M4" s="645">
        <v>0</v>
      </c>
      <c r="N4" s="645">
        <v>0</v>
      </c>
      <c r="O4" s="646">
        <v>0</v>
      </c>
      <c r="P4" s="646"/>
      <c r="Q4" s="646">
        <v>452860</v>
      </c>
      <c r="R4" s="646"/>
      <c r="S4" s="646"/>
      <c r="T4" s="643">
        <v>5</v>
      </c>
      <c r="U4" s="647">
        <v>0</v>
      </c>
      <c r="V4" s="647"/>
      <c r="W4" s="647">
        <v>0</v>
      </c>
      <c r="X4" s="647">
        <v>0</v>
      </c>
      <c r="Y4" s="647">
        <v>0</v>
      </c>
      <c r="Z4" s="647">
        <v>0</v>
      </c>
      <c r="AA4" s="647">
        <v>0</v>
      </c>
      <c r="AB4" s="647">
        <v>94</v>
      </c>
      <c r="AF4" s="645" t="e">
        <v>#REF!</v>
      </c>
      <c r="AG4" s="643">
        <v>5</v>
      </c>
      <c r="AH4" s="644" t="s">
        <v>577</v>
      </c>
      <c r="AI4" s="637" t="s">
        <v>590</v>
      </c>
    </row>
    <row r="5" spans="1:35" x14ac:dyDescent="0.2">
      <c r="A5" s="637" t="str">
        <f t="shared" si="0"/>
        <v>006 - The Albert Pye Community Primary School</v>
      </c>
      <c r="B5" s="637" t="s">
        <v>591</v>
      </c>
      <c r="C5" s="643">
        <v>6</v>
      </c>
      <c r="D5" s="643" t="s">
        <v>577</v>
      </c>
      <c r="E5" s="644" t="s">
        <v>577</v>
      </c>
      <c r="F5" s="637" t="s">
        <v>592</v>
      </c>
      <c r="G5" s="645">
        <v>1349505.6</v>
      </c>
      <c r="H5" s="645">
        <v>0</v>
      </c>
      <c r="I5" s="645"/>
      <c r="J5" s="645">
        <v>1349505.6</v>
      </c>
      <c r="K5" s="684"/>
      <c r="L5" s="645">
        <v>0</v>
      </c>
      <c r="M5" s="645">
        <v>0</v>
      </c>
      <c r="N5" s="645">
        <v>0</v>
      </c>
      <c r="O5" s="646">
        <v>0</v>
      </c>
      <c r="P5" s="646"/>
      <c r="Q5" s="646">
        <v>1349506</v>
      </c>
      <c r="R5" s="646"/>
      <c r="S5" s="646"/>
      <c r="T5" s="643">
        <v>6</v>
      </c>
      <c r="U5" s="647">
        <v>0</v>
      </c>
      <c r="V5" s="647"/>
      <c r="W5" s="647">
        <v>0</v>
      </c>
      <c r="X5" s="647">
        <v>0</v>
      </c>
      <c r="Y5" s="647">
        <v>0</v>
      </c>
      <c r="Z5" s="647">
        <v>0</v>
      </c>
      <c r="AA5" s="647">
        <v>0</v>
      </c>
      <c r="AB5" s="647">
        <v>358</v>
      </c>
      <c r="AF5" s="645" t="e">
        <v>#REF!</v>
      </c>
      <c r="AG5" s="643">
        <v>6</v>
      </c>
      <c r="AH5" s="644" t="s">
        <v>577</v>
      </c>
      <c r="AI5" s="637" t="s">
        <v>592</v>
      </c>
    </row>
    <row r="6" spans="1:35" x14ac:dyDescent="0.2">
      <c r="A6" s="637" t="str">
        <f t="shared" si="0"/>
        <v>007 - Ravensmere Infant School</v>
      </c>
      <c r="B6" s="637" t="s">
        <v>593</v>
      </c>
      <c r="C6" s="643">
        <v>7</v>
      </c>
      <c r="D6" s="643" t="s">
        <v>577</v>
      </c>
      <c r="E6" s="644" t="s">
        <v>577</v>
      </c>
      <c r="F6" s="637" t="s">
        <v>594</v>
      </c>
      <c r="G6" s="645">
        <v>316651.18566923076</v>
      </c>
      <c r="H6" s="645">
        <v>0</v>
      </c>
      <c r="I6" s="645"/>
      <c r="J6" s="645">
        <v>316651.18566923076</v>
      </c>
      <c r="K6" s="684"/>
      <c r="L6" s="645">
        <v>0</v>
      </c>
      <c r="M6" s="645">
        <v>0</v>
      </c>
      <c r="N6" s="645">
        <v>0</v>
      </c>
      <c r="O6" s="646">
        <v>0</v>
      </c>
      <c r="P6" s="646"/>
      <c r="Q6" s="646">
        <v>316651</v>
      </c>
      <c r="R6" s="646"/>
      <c r="S6" s="646"/>
      <c r="T6" s="643">
        <v>7</v>
      </c>
      <c r="U6" s="647">
        <v>0</v>
      </c>
      <c r="V6" s="647"/>
      <c r="W6" s="647">
        <v>0</v>
      </c>
      <c r="X6" s="647">
        <v>0</v>
      </c>
      <c r="Y6" s="647">
        <v>0</v>
      </c>
      <c r="Z6" s="647">
        <v>0</v>
      </c>
      <c r="AA6" s="647">
        <v>0</v>
      </c>
      <c r="AB6" s="647">
        <v>59</v>
      </c>
      <c r="AF6" s="645" t="e">
        <v>#REF!</v>
      </c>
      <c r="AG6" s="643">
        <v>7</v>
      </c>
      <c r="AH6" s="644" t="s">
        <v>577</v>
      </c>
      <c r="AI6" s="637" t="s">
        <v>594</v>
      </c>
    </row>
    <row r="7" spans="1:35" x14ac:dyDescent="0.2">
      <c r="A7" s="637" t="str">
        <f t="shared" si="0"/>
        <v>008 - Beccles Primary Academy</v>
      </c>
      <c r="B7" s="637" t="s">
        <v>595</v>
      </c>
      <c r="C7" s="643">
        <v>8</v>
      </c>
      <c r="D7" s="643" t="s">
        <v>577</v>
      </c>
      <c r="E7" s="644" t="s">
        <v>577</v>
      </c>
      <c r="F7" s="637" t="s">
        <v>1102</v>
      </c>
      <c r="G7" s="645">
        <v>950075.76403551223</v>
      </c>
      <c r="H7" s="645">
        <v>0</v>
      </c>
      <c r="I7" s="645"/>
      <c r="J7" s="645">
        <v>950075.76403551223</v>
      </c>
      <c r="K7" s="684"/>
      <c r="L7" s="645">
        <v>0</v>
      </c>
      <c r="M7" s="645">
        <v>0</v>
      </c>
      <c r="N7" s="645">
        <v>0</v>
      </c>
      <c r="O7" s="646">
        <v>0</v>
      </c>
      <c r="P7" s="646"/>
      <c r="Q7" s="646">
        <v>950076</v>
      </c>
      <c r="R7" s="646"/>
      <c r="S7" s="646"/>
      <c r="T7" s="643">
        <v>8</v>
      </c>
      <c r="U7" s="647">
        <v>0</v>
      </c>
      <c r="V7" s="647"/>
      <c r="W7" s="647">
        <v>0</v>
      </c>
      <c r="X7" s="647">
        <v>0</v>
      </c>
      <c r="Y7" s="647">
        <v>0</v>
      </c>
      <c r="Z7" s="647">
        <v>0</v>
      </c>
      <c r="AA7" s="647">
        <v>0</v>
      </c>
      <c r="AB7" s="647">
        <v>213</v>
      </c>
      <c r="AF7" s="645" t="e">
        <v>#REF!</v>
      </c>
      <c r="AG7" s="643">
        <v>8</v>
      </c>
      <c r="AH7" s="644" t="s">
        <v>577</v>
      </c>
      <c r="AI7" s="637" t="s">
        <v>1102</v>
      </c>
    </row>
    <row r="8" spans="1:35" x14ac:dyDescent="0.2">
      <c r="A8" s="637" t="str">
        <f t="shared" si="0"/>
        <v>009 - St Benet's Catholic Primary School</v>
      </c>
      <c r="B8" s="637" t="s">
        <v>596</v>
      </c>
      <c r="C8" s="643">
        <v>9</v>
      </c>
      <c r="D8" s="643" t="s">
        <v>577</v>
      </c>
      <c r="E8" s="644" t="s">
        <v>577</v>
      </c>
      <c r="F8" s="637" t="s">
        <v>597</v>
      </c>
      <c r="G8" s="645">
        <v>439711.9407567567</v>
      </c>
      <c r="H8" s="645">
        <v>0</v>
      </c>
      <c r="I8" s="645"/>
      <c r="J8" s="645">
        <v>439711.9407567567</v>
      </c>
      <c r="K8" s="684"/>
      <c r="L8" s="645">
        <v>0</v>
      </c>
      <c r="M8" s="645">
        <v>0</v>
      </c>
      <c r="N8" s="645">
        <v>0</v>
      </c>
      <c r="O8" s="646">
        <v>0</v>
      </c>
      <c r="P8" s="646"/>
      <c r="Q8" s="646">
        <v>439712</v>
      </c>
      <c r="R8" s="646"/>
      <c r="S8" s="646"/>
      <c r="T8" s="643">
        <v>9</v>
      </c>
      <c r="U8" s="647">
        <v>0</v>
      </c>
      <c r="V8" s="647"/>
      <c r="W8" s="647">
        <v>0</v>
      </c>
      <c r="X8" s="647">
        <v>0</v>
      </c>
      <c r="Y8" s="647">
        <v>0</v>
      </c>
      <c r="Z8" s="647">
        <v>0</v>
      </c>
      <c r="AA8" s="647">
        <v>0</v>
      </c>
      <c r="AB8" s="647">
        <v>90</v>
      </c>
      <c r="AF8" s="645" t="e">
        <v>#REF!</v>
      </c>
      <c r="AG8" s="643">
        <v>9</v>
      </c>
      <c r="AH8" s="644" t="s">
        <v>577</v>
      </c>
      <c r="AI8" s="637" t="s">
        <v>597</v>
      </c>
    </row>
    <row r="9" spans="1:35" x14ac:dyDescent="0.2">
      <c r="A9" s="637" t="str">
        <f t="shared" si="0"/>
        <v>010 - Bedfield C of E VCP School</v>
      </c>
      <c r="B9" s="637" t="s">
        <v>598</v>
      </c>
      <c r="C9" s="643">
        <v>10</v>
      </c>
      <c r="D9" s="643">
        <v>10</v>
      </c>
      <c r="E9" s="644">
        <v>0</v>
      </c>
      <c r="F9" s="637" t="s">
        <v>599</v>
      </c>
      <c r="G9" s="645">
        <v>273762.25714320783</v>
      </c>
      <c r="H9" s="645">
        <v>-1196.55</v>
      </c>
      <c r="I9" s="645"/>
      <c r="J9" s="645">
        <v>272565.70714320784</v>
      </c>
      <c r="K9" s="684"/>
      <c r="L9" s="645">
        <v>0</v>
      </c>
      <c r="M9" s="645">
        <v>0</v>
      </c>
      <c r="N9" s="645">
        <v>0</v>
      </c>
      <c r="O9" s="646">
        <v>0</v>
      </c>
      <c r="P9" s="646"/>
      <c r="Q9" s="646">
        <v>272566</v>
      </c>
      <c r="R9" s="646"/>
      <c r="S9" s="646"/>
      <c r="T9" s="643">
        <v>10</v>
      </c>
      <c r="U9" s="647">
        <v>495</v>
      </c>
      <c r="V9" s="647"/>
      <c r="W9" s="647">
        <v>548.1</v>
      </c>
      <c r="X9" s="647">
        <v>85.95</v>
      </c>
      <c r="Y9" s="647">
        <v>67.5</v>
      </c>
      <c r="Z9" s="647">
        <v>-1196.55</v>
      </c>
      <c r="AA9" s="647">
        <v>0</v>
      </c>
      <c r="AB9" s="647">
        <v>45</v>
      </c>
      <c r="AF9" s="645" t="e">
        <v>#REF!</v>
      </c>
      <c r="AG9" s="643">
        <v>10</v>
      </c>
      <c r="AH9" s="644">
        <v>0</v>
      </c>
      <c r="AI9" s="637" t="s">
        <v>599</v>
      </c>
    </row>
    <row r="10" spans="1:35" x14ac:dyDescent="0.2">
      <c r="A10" s="637" t="str">
        <f t="shared" si="0"/>
        <v>011 - Benhall St Mary's C of E VCP School</v>
      </c>
      <c r="B10" s="637" t="s">
        <v>600</v>
      </c>
      <c r="C10" s="643">
        <v>11</v>
      </c>
      <c r="D10" s="643">
        <v>11</v>
      </c>
      <c r="E10" s="644">
        <v>0</v>
      </c>
      <c r="F10" s="637" t="s">
        <v>601</v>
      </c>
      <c r="G10" s="645">
        <v>459661.73919999995</v>
      </c>
      <c r="H10" s="645">
        <v>-2579.23</v>
      </c>
      <c r="I10" s="645"/>
      <c r="J10" s="645">
        <v>457082.50919999997</v>
      </c>
      <c r="K10" s="684"/>
      <c r="L10" s="645">
        <v>0</v>
      </c>
      <c r="M10" s="645">
        <v>0</v>
      </c>
      <c r="N10" s="645">
        <v>0</v>
      </c>
      <c r="O10" s="646">
        <v>0</v>
      </c>
      <c r="P10" s="646"/>
      <c r="Q10" s="646">
        <v>457083</v>
      </c>
      <c r="R10" s="646"/>
      <c r="S10" s="646"/>
      <c r="T10" s="643">
        <v>11</v>
      </c>
      <c r="U10" s="647">
        <v>1067</v>
      </c>
      <c r="V10" s="647"/>
      <c r="W10" s="647">
        <v>1181.46</v>
      </c>
      <c r="X10" s="647">
        <v>185.26999999999998</v>
      </c>
      <c r="Y10" s="647">
        <v>145.5</v>
      </c>
      <c r="Z10" s="647">
        <v>-2579.23</v>
      </c>
      <c r="AA10" s="647">
        <v>0</v>
      </c>
      <c r="AB10" s="647">
        <v>97</v>
      </c>
      <c r="AF10" s="645" t="e">
        <v>#REF!</v>
      </c>
      <c r="AG10" s="643">
        <v>11</v>
      </c>
      <c r="AH10" s="644">
        <v>0</v>
      </c>
      <c r="AI10" s="637" t="s">
        <v>601</v>
      </c>
    </row>
    <row r="11" spans="1:35" x14ac:dyDescent="0.2">
      <c r="A11" s="637" t="str">
        <f t="shared" si="0"/>
        <v>012 - Blundeston C of E VCP School</v>
      </c>
      <c r="B11" s="637" t="s">
        <v>602</v>
      </c>
      <c r="C11" s="643">
        <v>12</v>
      </c>
      <c r="D11" s="643">
        <v>12</v>
      </c>
      <c r="E11" s="644">
        <v>0</v>
      </c>
      <c r="F11" s="637" t="s">
        <v>603</v>
      </c>
      <c r="G11" s="645">
        <v>799677.50642802659</v>
      </c>
      <c r="H11" s="645">
        <v>-5185.05</v>
      </c>
      <c r="I11" s="645"/>
      <c r="J11" s="645">
        <v>794492.45642802655</v>
      </c>
      <c r="K11" s="684"/>
      <c r="L11" s="645">
        <v>0</v>
      </c>
      <c r="M11" s="645">
        <v>0</v>
      </c>
      <c r="N11" s="645">
        <v>0</v>
      </c>
      <c r="O11" s="646">
        <v>0</v>
      </c>
      <c r="P11" s="646"/>
      <c r="Q11" s="646">
        <v>794492</v>
      </c>
      <c r="R11" s="646"/>
      <c r="S11" s="646"/>
      <c r="T11" s="643">
        <v>12</v>
      </c>
      <c r="U11" s="647">
        <v>2145</v>
      </c>
      <c r="V11" s="647"/>
      <c r="W11" s="647">
        <v>2375.1</v>
      </c>
      <c r="X11" s="647">
        <v>372.45</v>
      </c>
      <c r="Y11" s="647">
        <v>292.5</v>
      </c>
      <c r="Z11" s="647">
        <v>-5185.05</v>
      </c>
      <c r="AA11" s="647">
        <v>0</v>
      </c>
      <c r="AB11" s="647">
        <v>195</v>
      </c>
      <c r="AF11" s="645" t="e">
        <v>#REF!</v>
      </c>
      <c r="AG11" s="643">
        <v>12</v>
      </c>
      <c r="AH11" s="644">
        <v>0</v>
      </c>
      <c r="AI11" s="637" t="s">
        <v>603</v>
      </c>
    </row>
    <row r="12" spans="1:35" x14ac:dyDescent="0.2">
      <c r="A12" s="637" t="str">
        <f t="shared" si="0"/>
        <v>013 - Bramfield C of E VCP School</v>
      </c>
      <c r="B12" s="637" t="s">
        <v>604</v>
      </c>
      <c r="C12" s="643">
        <v>13</v>
      </c>
      <c r="D12" s="643" t="s">
        <v>577</v>
      </c>
      <c r="E12" s="644" t="s">
        <v>577</v>
      </c>
      <c r="F12" s="637" t="s">
        <v>605</v>
      </c>
      <c r="G12" s="645">
        <v>445322.25115158677</v>
      </c>
      <c r="H12" s="645">
        <v>0</v>
      </c>
      <c r="I12" s="645"/>
      <c r="J12" s="645">
        <v>445322.25115158677</v>
      </c>
      <c r="K12" s="684"/>
      <c r="L12" s="645">
        <v>0</v>
      </c>
      <c r="M12" s="645">
        <v>0</v>
      </c>
      <c r="N12" s="645">
        <v>0</v>
      </c>
      <c r="O12" s="646">
        <v>0</v>
      </c>
      <c r="P12" s="646"/>
      <c r="Q12" s="646">
        <v>445322</v>
      </c>
      <c r="R12" s="646"/>
      <c r="S12" s="646"/>
      <c r="T12" s="643">
        <v>13</v>
      </c>
      <c r="U12" s="647">
        <v>0</v>
      </c>
      <c r="V12" s="647"/>
      <c r="W12" s="647">
        <v>0</v>
      </c>
      <c r="X12" s="647">
        <v>0</v>
      </c>
      <c r="Y12" s="647">
        <v>0</v>
      </c>
      <c r="Z12" s="647">
        <v>0</v>
      </c>
      <c r="AA12" s="647">
        <v>0</v>
      </c>
      <c r="AB12" s="647">
        <v>90</v>
      </c>
      <c r="AE12" s="801">
        <v>148440.75038386227</v>
      </c>
      <c r="AF12" s="645" t="e">
        <v>#REF!</v>
      </c>
      <c r="AG12" s="643">
        <v>13</v>
      </c>
      <c r="AH12" s="644" t="s">
        <v>577</v>
      </c>
      <c r="AI12" s="637" t="s">
        <v>605</v>
      </c>
    </row>
    <row r="13" spans="1:35" x14ac:dyDescent="0.2">
      <c r="A13" s="637" t="str">
        <f t="shared" si="0"/>
        <v>014 - Brampton C of E VCP School</v>
      </c>
      <c r="B13" s="637" t="s">
        <v>606</v>
      </c>
      <c r="C13" s="643">
        <v>14</v>
      </c>
      <c r="D13" s="643" t="s">
        <v>577</v>
      </c>
      <c r="E13" s="644" t="s">
        <v>577</v>
      </c>
      <c r="F13" s="637" t="s">
        <v>607</v>
      </c>
      <c r="G13" s="645">
        <v>436335.46598835033</v>
      </c>
      <c r="H13" s="645">
        <v>0</v>
      </c>
      <c r="I13" s="645"/>
      <c r="J13" s="645">
        <v>436335.46598835033</v>
      </c>
      <c r="K13" s="684"/>
      <c r="L13" s="645">
        <v>0</v>
      </c>
      <c r="M13" s="645">
        <v>0</v>
      </c>
      <c r="N13" s="645">
        <v>0</v>
      </c>
      <c r="O13" s="646">
        <v>0</v>
      </c>
      <c r="P13" s="646"/>
      <c r="Q13" s="646">
        <v>436335</v>
      </c>
      <c r="R13" s="646"/>
      <c r="S13" s="646"/>
      <c r="T13" s="643">
        <v>14</v>
      </c>
      <c r="U13" s="647">
        <v>0</v>
      </c>
      <c r="V13" s="647"/>
      <c r="W13" s="647">
        <v>0</v>
      </c>
      <c r="X13" s="647">
        <v>0</v>
      </c>
      <c r="Y13" s="647">
        <v>0</v>
      </c>
      <c r="Z13" s="647">
        <v>0</v>
      </c>
      <c r="AA13" s="647">
        <v>0</v>
      </c>
      <c r="AB13" s="647">
        <v>84</v>
      </c>
      <c r="AF13" s="645" t="e">
        <v>#REF!</v>
      </c>
      <c r="AG13" s="643">
        <v>14</v>
      </c>
      <c r="AH13" s="644" t="s">
        <v>577</v>
      </c>
      <c r="AI13" s="637" t="s">
        <v>607</v>
      </c>
    </row>
    <row r="14" spans="1:35" x14ac:dyDescent="0.2">
      <c r="A14" s="637" t="str">
        <f t="shared" si="0"/>
        <v>015 - Bungay Primary School</v>
      </c>
      <c r="B14" s="637" t="s">
        <v>608</v>
      </c>
      <c r="C14" s="643">
        <v>15</v>
      </c>
      <c r="D14" s="643" t="s">
        <v>577</v>
      </c>
      <c r="E14" s="644" t="s">
        <v>577</v>
      </c>
      <c r="F14" s="637" t="s">
        <v>609</v>
      </c>
      <c r="G14" s="645">
        <v>877820.47557047708</v>
      </c>
      <c r="H14" s="645">
        <v>0</v>
      </c>
      <c r="I14" s="645"/>
      <c r="J14" s="645">
        <v>877820.47557047708</v>
      </c>
      <c r="K14" s="684"/>
      <c r="L14" s="645">
        <v>0</v>
      </c>
      <c r="M14" s="645">
        <v>0</v>
      </c>
      <c r="N14" s="645">
        <v>0</v>
      </c>
      <c r="O14" s="646">
        <v>0</v>
      </c>
      <c r="P14" s="646"/>
      <c r="Q14" s="646">
        <v>877820</v>
      </c>
      <c r="R14" s="646"/>
      <c r="S14" s="646"/>
      <c r="T14" s="643">
        <v>15</v>
      </c>
      <c r="U14" s="647">
        <v>0</v>
      </c>
      <c r="V14" s="647"/>
      <c r="W14" s="647">
        <v>0</v>
      </c>
      <c r="X14" s="647">
        <v>0</v>
      </c>
      <c r="Y14" s="647">
        <v>0</v>
      </c>
      <c r="Z14" s="647">
        <v>0</v>
      </c>
      <c r="AA14" s="647">
        <v>0</v>
      </c>
      <c r="AB14" s="647">
        <v>204</v>
      </c>
      <c r="AF14" s="645" t="e">
        <v>#REF!</v>
      </c>
      <c r="AG14" s="643">
        <v>15</v>
      </c>
      <c r="AH14" s="644" t="s">
        <v>577</v>
      </c>
      <c r="AI14" s="637" t="s">
        <v>609</v>
      </c>
    </row>
    <row r="15" spans="1:35" x14ac:dyDescent="0.2">
      <c r="A15" s="637" t="str">
        <f t="shared" si="0"/>
        <v>016 - St Edmund's Catholic Primary School, Bungay</v>
      </c>
      <c r="B15" s="637" t="s">
        <v>610</v>
      </c>
      <c r="C15" s="643">
        <v>16</v>
      </c>
      <c r="D15" s="643" t="s">
        <v>577</v>
      </c>
      <c r="E15" s="644" t="s">
        <v>577</v>
      </c>
      <c r="F15" s="637" t="s">
        <v>611</v>
      </c>
      <c r="G15" s="645">
        <v>431127.01509179064</v>
      </c>
      <c r="H15" s="645">
        <v>0</v>
      </c>
      <c r="I15" s="645"/>
      <c r="J15" s="645">
        <v>431127.01509179064</v>
      </c>
      <c r="K15" s="684"/>
      <c r="L15" s="645">
        <v>0</v>
      </c>
      <c r="M15" s="645">
        <v>0</v>
      </c>
      <c r="N15" s="645">
        <v>0</v>
      </c>
      <c r="O15" s="646">
        <v>0</v>
      </c>
      <c r="P15" s="646"/>
      <c r="Q15" s="646">
        <v>431127</v>
      </c>
      <c r="R15" s="646"/>
      <c r="S15" s="646"/>
      <c r="T15" s="643">
        <v>16</v>
      </c>
      <c r="U15" s="647">
        <v>0</v>
      </c>
      <c r="V15" s="647"/>
      <c r="W15" s="647">
        <v>0</v>
      </c>
      <c r="X15" s="647">
        <v>0</v>
      </c>
      <c r="Y15" s="647">
        <v>0</v>
      </c>
      <c r="Z15" s="647">
        <v>0</v>
      </c>
      <c r="AA15" s="647">
        <v>0</v>
      </c>
      <c r="AB15" s="647">
        <v>88</v>
      </c>
      <c r="AF15" s="645" t="e">
        <v>#REF!</v>
      </c>
      <c r="AG15" s="643">
        <v>16</v>
      </c>
      <c r="AH15" s="644" t="s">
        <v>577</v>
      </c>
      <c r="AI15" s="637" t="s">
        <v>611</v>
      </c>
    </row>
    <row r="16" spans="1:35" x14ac:dyDescent="0.2">
      <c r="A16" s="637" t="str">
        <f t="shared" si="0"/>
        <v>017 - St Botolph's CEVCP School</v>
      </c>
      <c r="B16" s="637" t="s">
        <v>612</v>
      </c>
      <c r="C16" s="643">
        <v>17</v>
      </c>
      <c r="D16" s="643">
        <v>17</v>
      </c>
      <c r="E16" s="644">
        <v>0</v>
      </c>
      <c r="F16" s="637" t="s">
        <v>613</v>
      </c>
      <c r="G16" s="645">
        <v>722247.82594689727</v>
      </c>
      <c r="H16" s="645">
        <v>-4546.8900000000003</v>
      </c>
      <c r="I16" s="645"/>
      <c r="J16" s="645">
        <v>717700.93594689725</v>
      </c>
      <c r="K16" s="684"/>
      <c r="L16" s="645">
        <v>0</v>
      </c>
      <c r="M16" s="645">
        <v>0</v>
      </c>
      <c r="N16" s="645">
        <v>0</v>
      </c>
      <c r="O16" s="646">
        <v>0</v>
      </c>
      <c r="P16" s="646"/>
      <c r="Q16" s="646">
        <v>717701</v>
      </c>
      <c r="R16" s="646"/>
      <c r="S16" s="646"/>
      <c r="T16" s="643">
        <v>17</v>
      </c>
      <c r="U16" s="647">
        <v>1881</v>
      </c>
      <c r="V16" s="647"/>
      <c r="W16" s="647">
        <v>2082.7799999999997</v>
      </c>
      <c r="X16" s="647">
        <v>326.61</v>
      </c>
      <c r="Y16" s="647">
        <v>256.5</v>
      </c>
      <c r="Z16" s="647">
        <v>-4546.8899999999994</v>
      </c>
      <c r="AA16" s="647">
        <v>0</v>
      </c>
      <c r="AB16" s="647">
        <v>171</v>
      </c>
      <c r="AF16" s="645" t="e">
        <v>#REF!</v>
      </c>
      <c r="AG16" s="643">
        <v>17</v>
      </c>
      <c r="AH16" s="644">
        <v>0</v>
      </c>
      <c r="AI16" s="637" t="s">
        <v>613</v>
      </c>
    </row>
    <row r="17" spans="1:35" x14ac:dyDescent="0.2">
      <c r="A17" s="637" t="str">
        <f t="shared" si="0"/>
        <v>019 - Carlton Colville Primary School</v>
      </c>
      <c r="B17" s="637" t="s">
        <v>614</v>
      </c>
      <c r="C17" s="643">
        <v>19</v>
      </c>
      <c r="D17" s="643">
        <v>19</v>
      </c>
      <c r="E17" s="644">
        <v>0</v>
      </c>
      <c r="F17" s="637" t="s">
        <v>615</v>
      </c>
      <c r="G17" s="645">
        <v>1609786.86</v>
      </c>
      <c r="H17" s="645">
        <v>-11114.62</v>
      </c>
      <c r="I17" s="645"/>
      <c r="J17" s="645">
        <v>1598672.24</v>
      </c>
      <c r="K17" s="684"/>
      <c r="L17" s="645">
        <v>0</v>
      </c>
      <c r="M17" s="645">
        <v>0</v>
      </c>
      <c r="N17" s="645">
        <v>0</v>
      </c>
      <c r="O17" s="646">
        <v>0</v>
      </c>
      <c r="P17" s="646"/>
      <c r="Q17" s="646">
        <v>1598672</v>
      </c>
      <c r="R17" s="646"/>
      <c r="S17" s="646"/>
      <c r="T17" s="643">
        <v>19</v>
      </c>
      <c r="U17" s="647">
        <v>4598</v>
      </c>
      <c r="V17" s="647"/>
      <c r="W17" s="647">
        <v>5091.24</v>
      </c>
      <c r="X17" s="647">
        <v>798.38</v>
      </c>
      <c r="Y17" s="647">
        <v>627</v>
      </c>
      <c r="Z17" s="647">
        <v>-11114.619999999999</v>
      </c>
      <c r="AA17" s="647">
        <v>0</v>
      </c>
      <c r="AB17" s="647">
        <v>418</v>
      </c>
      <c r="AF17" s="645" t="e">
        <v>#REF!</v>
      </c>
      <c r="AG17" s="643">
        <v>19</v>
      </c>
      <c r="AH17" s="644">
        <v>0</v>
      </c>
      <c r="AI17" s="637" t="s">
        <v>615</v>
      </c>
    </row>
    <row r="18" spans="1:35" x14ac:dyDescent="0.2">
      <c r="A18" s="637" t="str">
        <f t="shared" si="0"/>
        <v>020 - Charsfield CEVCP School</v>
      </c>
      <c r="B18" s="637" t="s">
        <v>616</v>
      </c>
      <c r="C18" s="643">
        <v>20</v>
      </c>
      <c r="D18" s="643" t="s">
        <v>577</v>
      </c>
      <c r="E18" s="644" t="s">
        <v>577</v>
      </c>
      <c r="F18" s="637" t="s">
        <v>617</v>
      </c>
      <c r="G18" s="645">
        <v>287142.57531739131</v>
      </c>
      <c r="H18" s="645">
        <v>0</v>
      </c>
      <c r="I18" s="645"/>
      <c r="J18" s="645">
        <v>287142.57531739131</v>
      </c>
      <c r="K18" s="684"/>
      <c r="L18" s="645">
        <v>0</v>
      </c>
      <c r="M18" s="645">
        <v>0</v>
      </c>
      <c r="N18" s="645">
        <v>0</v>
      </c>
      <c r="O18" s="646">
        <v>0</v>
      </c>
      <c r="P18" s="646"/>
      <c r="Q18" s="646">
        <v>287143</v>
      </c>
      <c r="R18" s="646"/>
      <c r="S18" s="646"/>
      <c r="T18" s="643">
        <v>20</v>
      </c>
      <c r="U18" s="647">
        <v>0</v>
      </c>
      <c r="V18" s="647"/>
      <c r="W18" s="647">
        <v>0</v>
      </c>
      <c r="X18" s="647">
        <v>0</v>
      </c>
      <c r="Y18" s="647">
        <v>0</v>
      </c>
      <c r="Z18" s="647">
        <v>0</v>
      </c>
      <c r="AA18" s="647">
        <v>0</v>
      </c>
      <c r="AB18" s="647">
        <v>41</v>
      </c>
      <c r="AF18" s="645" t="e">
        <v>#REF!</v>
      </c>
      <c r="AG18" s="643">
        <v>20</v>
      </c>
      <c r="AH18" s="644">
        <v>0</v>
      </c>
      <c r="AI18" s="637" t="s">
        <v>617</v>
      </c>
    </row>
    <row r="19" spans="1:35" x14ac:dyDescent="0.2">
      <c r="A19" s="637" t="str">
        <f t="shared" si="0"/>
        <v>022 - Corton CEVCP School</v>
      </c>
      <c r="B19" s="637" t="s">
        <v>618</v>
      </c>
      <c r="C19" s="643">
        <v>22</v>
      </c>
      <c r="D19" s="643">
        <v>22</v>
      </c>
      <c r="E19" s="644">
        <v>0</v>
      </c>
      <c r="F19" s="637" t="s">
        <v>1151</v>
      </c>
      <c r="G19" s="645">
        <v>493893.70376481302</v>
      </c>
      <c r="H19" s="645">
        <v>-2951.49</v>
      </c>
      <c r="I19" s="645"/>
      <c r="J19" s="645">
        <v>490942.21376481303</v>
      </c>
      <c r="K19" s="684"/>
      <c r="L19" s="645">
        <v>0</v>
      </c>
      <c r="M19" s="645">
        <v>0</v>
      </c>
      <c r="N19" s="645">
        <v>0</v>
      </c>
      <c r="O19" s="646">
        <v>0</v>
      </c>
      <c r="P19" s="646"/>
      <c r="Q19" s="646">
        <v>490942</v>
      </c>
      <c r="R19" s="646"/>
      <c r="S19" s="646"/>
      <c r="T19" s="643">
        <v>22</v>
      </c>
      <c r="U19" s="647">
        <v>1221</v>
      </c>
      <c r="V19" s="647"/>
      <c r="W19" s="647">
        <v>1351.98</v>
      </c>
      <c r="X19" s="647">
        <v>212.01</v>
      </c>
      <c r="Y19" s="647">
        <v>166.5</v>
      </c>
      <c r="Z19" s="647">
        <v>-2951.49</v>
      </c>
      <c r="AA19" s="647">
        <v>0</v>
      </c>
      <c r="AB19" s="647">
        <v>111</v>
      </c>
      <c r="AF19" s="645" t="e">
        <v>#REF!</v>
      </c>
      <c r="AG19" s="643">
        <v>22</v>
      </c>
      <c r="AH19" s="644">
        <v>0</v>
      </c>
      <c r="AI19" s="637" t="s">
        <v>1151</v>
      </c>
    </row>
    <row r="20" spans="1:35" x14ac:dyDescent="0.2">
      <c r="A20" s="637" t="str">
        <f t="shared" si="0"/>
        <v>023 - Coldfair Green CP School</v>
      </c>
      <c r="B20" s="637" t="s">
        <v>620</v>
      </c>
      <c r="C20" s="643">
        <v>23</v>
      </c>
      <c r="D20" s="643" t="s">
        <v>577</v>
      </c>
      <c r="E20" s="644" t="s">
        <v>577</v>
      </c>
      <c r="F20" s="637" t="s">
        <v>621</v>
      </c>
      <c r="G20" s="645">
        <v>549989.05861884123</v>
      </c>
      <c r="H20" s="645">
        <v>0</v>
      </c>
      <c r="I20" s="645"/>
      <c r="J20" s="645">
        <v>549989.05861884123</v>
      </c>
      <c r="K20" s="684"/>
      <c r="L20" s="645">
        <v>0</v>
      </c>
      <c r="M20" s="645">
        <v>0</v>
      </c>
      <c r="N20" s="645">
        <v>0</v>
      </c>
      <c r="O20" s="646">
        <v>0</v>
      </c>
      <c r="P20" s="646"/>
      <c r="Q20" s="646">
        <v>549989</v>
      </c>
      <c r="R20" s="646"/>
      <c r="S20" s="646"/>
      <c r="T20" s="643">
        <v>23</v>
      </c>
      <c r="U20" s="647">
        <v>0</v>
      </c>
      <c r="V20" s="647"/>
      <c r="W20" s="647">
        <v>0</v>
      </c>
      <c r="X20" s="647">
        <v>0</v>
      </c>
      <c r="Y20" s="647">
        <v>0</v>
      </c>
      <c r="Z20" s="647">
        <v>0</v>
      </c>
      <c r="AA20" s="647">
        <v>0</v>
      </c>
      <c r="AB20" s="647">
        <v>132</v>
      </c>
      <c r="AF20" s="645" t="e">
        <v>#REF!</v>
      </c>
      <c r="AG20" s="643">
        <v>23</v>
      </c>
      <c r="AH20" s="644">
        <v>0</v>
      </c>
      <c r="AI20" s="637" t="s">
        <v>621</v>
      </c>
    </row>
    <row r="21" spans="1:35" x14ac:dyDescent="0.2">
      <c r="A21" s="637" t="str">
        <f t="shared" si="0"/>
        <v>025 - Sir Robert Hitcham's CEVAP School, Debenham</v>
      </c>
      <c r="B21" s="637" t="s">
        <v>622</v>
      </c>
      <c r="C21" s="643">
        <v>25</v>
      </c>
      <c r="D21" s="643">
        <v>25</v>
      </c>
      <c r="E21" s="644">
        <v>0</v>
      </c>
      <c r="F21" s="637" t="s">
        <v>623</v>
      </c>
      <c r="G21" s="645">
        <v>686595.90772550437</v>
      </c>
      <c r="H21" s="645">
        <v>-4626.66</v>
      </c>
      <c r="I21" s="645"/>
      <c r="J21" s="645">
        <v>681969.24772550433</v>
      </c>
      <c r="K21" s="684"/>
      <c r="L21" s="645">
        <v>0</v>
      </c>
      <c r="M21" s="645">
        <v>0</v>
      </c>
      <c r="N21" s="645">
        <v>0</v>
      </c>
      <c r="O21" s="646">
        <v>0</v>
      </c>
      <c r="P21" s="646"/>
      <c r="Q21" s="646">
        <v>681969</v>
      </c>
      <c r="R21" s="646"/>
      <c r="S21" s="646"/>
      <c r="T21" s="643">
        <v>25</v>
      </c>
      <c r="U21" s="647">
        <v>1914</v>
      </c>
      <c r="V21" s="647"/>
      <c r="W21" s="647">
        <v>2119.3200000000002</v>
      </c>
      <c r="X21" s="647">
        <v>332.34</v>
      </c>
      <c r="Y21" s="647">
        <v>261</v>
      </c>
      <c r="Z21" s="647">
        <v>-4626.66</v>
      </c>
      <c r="AA21" s="647">
        <v>0</v>
      </c>
      <c r="AB21" s="647">
        <v>174</v>
      </c>
      <c r="AF21" s="645" t="e">
        <v>#REF!</v>
      </c>
      <c r="AG21" s="643">
        <v>25</v>
      </c>
      <c r="AH21" s="644">
        <v>0</v>
      </c>
      <c r="AI21" s="637" t="s">
        <v>623</v>
      </c>
    </row>
    <row r="22" spans="1:35" x14ac:dyDescent="0.2">
      <c r="A22" s="637" t="str">
        <f t="shared" si="0"/>
        <v>026 - Dennington CEVCP School</v>
      </c>
      <c r="B22" s="637" t="s">
        <v>624</v>
      </c>
      <c r="C22" s="643">
        <v>26</v>
      </c>
      <c r="D22" s="643" t="s">
        <v>577</v>
      </c>
      <c r="E22" s="644" t="s">
        <v>577</v>
      </c>
      <c r="F22" s="637" t="s">
        <v>625</v>
      </c>
      <c r="G22" s="645">
        <v>374671.4674606811</v>
      </c>
      <c r="H22" s="645">
        <v>0</v>
      </c>
      <c r="I22" s="645"/>
      <c r="J22" s="645">
        <v>374671.4674606811</v>
      </c>
      <c r="K22" s="684"/>
      <c r="L22" s="645">
        <v>0</v>
      </c>
      <c r="M22" s="645">
        <v>0</v>
      </c>
      <c r="N22" s="645">
        <v>0</v>
      </c>
      <c r="O22" s="646">
        <v>0</v>
      </c>
      <c r="P22" s="646"/>
      <c r="Q22" s="646">
        <v>374671</v>
      </c>
      <c r="R22" s="646"/>
      <c r="S22" s="646"/>
      <c r="T22" s="643">
        <v>26</v>
      </c>
      <c r="U22" s="647">
        <v>0</v>
      </c>
      <c r="V22" s="647"/>
      <c r="W22" s="647">
        <v>0</v>
      </c>
      <c r="X22" s="647">
        <v>0</v>
      </c>
      <c r="Y22" s="647">
        <v>0</v>
      </c>
      <c r="Z22" s="647">
        <v>0</v>
      </c>
      <c r="AA22" s="647">
        <v>0</v>
      </c>
      <c r="AB22" s="647">
        <v>66</v>
      </c>
      <c r="AF22" s="645" t="e">
        <v>#REF!</v>
      </c>
      <c r="AG22" s="643">
        <v>26</v>
      </c>
      <c r="AH22" s="644">
        <v>0</v>
      </c>
      <c r="AI22" s="637" t="s">
        <v>625</v>
      </c>
    </row>
    <row r="23" spans="1:35" x14ac:dyDescent="0.2">
      <c r="A23" s="637" t="str">
        <f t="shared" si="0"/>
        <v>029 - Earl Soham Community Primary School</v>
      </c>
      <c r="B23" s="637" t="s">
        <v>626</v>
      </c>
      <c r="C23" s="643">
        <v>29</v>
      </c>
      <c r="D23" s="643">
        <v>29</v>
      </c>
      <c r="E23" s="644">
        <v>0</v>
      </c>
      <c r="F23" s="637" t="s">
        <v>627</v>
      </c>
      <c r="G23" s="645">
        <v>345875.65191145515</v>
      </c>
      <c r="H23" s="645">
        <v>-1542.22</v>
      </c>
      <c r="I23" s="645"/>
      <c r="J23" s="645">
        <v>344333.43191145518</v>
      </c>
      <c r="K23" s="684"/>
      <c r="L23" s="645">
        <v>0</v>
      </c>
      <c r="M23" s="645">
        <v>0</v>
      </c>
      <c r="N23" s="645">
        <v>0</v>
      </c>
      <c r="O23" s="646">
        <v>0</v>
      </c>
      <c r="P23" s="646"/>
      <c r="Q23" s="646">
        <v>344333</v>
      </c>
      <c r="R23" s="646"/>
      <c r="S23" s="646"/>
      <c r="T23" s="643">
        <v>29</v>
      </c>
      <c r="U23" s="647">
        <v>638</v>
      </c>
      <c r="V23" s="647"/>
      <c r="W23" s="647">
        <v>706.43999999999994</v>
      </c>
      <c r="X23" s="647">
        <v>110.78</v>
      </c>
      <c r="Y23" s="647">
        <v>87</v>
      </c>
      <c r="Z23" s="647">
        <v>-1542.22</v>
      </c>
      <c r="AA23" s="647">
        <v>0</v>
      </c>
      <c r="AB23" s="647">
        <v>58</v>
      </c>
      <c r="AF23" s="645" t="e">
        <v>#REF!</v>
      </c>
      <c r="AG23" s="643">
        <v>29</v>
      </c>
      <c r="AH23" s="644">
        <v>0</v>
      </c>
      <c r="AI23" s="637" t="s">
        <v>627</v>
      </c>
    </row>
    <row r="24" spans="1:35" x14ac:dyDescent="0.2">
      <c r="A24" s="637" t="str">
        <f t="shared" si="0"/>
        <v>030 - Easton Community Primary School</v>
      </c>
      <c r="B24" s="637" t="s">
        <v>628</v>
      </c>
      <c r="C24" s="643">
        <v>30</v>
      </c>
      <c r="D24" s="643" t="s">
        <v>577</v>
      </c>
      <c r="E24" s="644" t="s">
        <v>577</v>
      </c>
      <c r="F24" s="637" t="s">
        <v>629</v>
      </c>
      <c r="G24" s="645">
        <v>405466.25685459434</v>
      </c>
      <c r="H24" s="645">
        <v>0</v>
      </c>
      <c r="I24" s="645"/>
      <c r="J24" s="645">
        <v>405466.25685459434</v>
      </c>
      <c r="K24" s="684"/>
      <c r="L24" s="645">
        <v>0</v>
      </c>
      <c r="M24" s="645">
        <v>0</v>
      </c>
      <c r="N24" s="645">
        <v>0</v>
      </c>
      <c r="O24" s="646">
        <v>0</v>
      </c>
      <c r="P24" s="646"/>
      <c r="Q24" s="646">
        <v>405466</v>
      </c>
      <c r="R24" s="646"/>
      <c r="S24" s="646"/>
      <c r="T24" s="643">
        <v>30</v>
      </c>
      <c r="U24" s="647">
        <v>0</v>
      </c>
      <c r="V24" s="647"/>
      <c r="W24" s="647">
        <v>0</v>
      </c>
      <c r="X24" s="647">
        <v>0</v>
      </c>
      <c r="Y24" s="647">
        <v>0</v>
      </c>
      <c r="Z24" s="647">
        <v>0</v>
      </c>
      <c r="AA24" s="647">
        <v>0</v>
      </c>
      <c r="AB24" s="647">
        <v>81</v>
      </c>
      <c r="AF24" s="645" t="e">
        <v>#REF!</v>
      </c>
      <c r="AG24" s="643">
        <v>30</v>
      </c>
      <c r="AH24" s="644" t="s">
        <v>577</v>
      </c>
      <c r="AI24" s="637" t="s">
        <v>629</v>
      </c>
    </row>
    <row r="25" spans="1:35" x14ac:dyDescent="0.2">
      <c r="A25" s="637" t="str">
        <f t="shared" si="0"/>
        <v>031 - St Peter and St Paul CEVAP School</v>
      </c>
      <c r="B25" s="637" t="s">
        <v>630</v>
      </c>
      <c r="C25" s="643">
        <v>31</v>
      </c>
      <c r="D25" s="643" t="s">
        <v>577</v>
      </c>
      <c r="E25" s="644" t="s">
        <v>577</v>
      </c>
      <c r="F25" s="637" t="s">
        <v>631</v>
      </c>
      <c r="G25" s="645">
        <v>753718.99571661663</v>
      </c>
      <c r="H25" s="645">
        <v>0</v>
      </c>
      <c r="I25" s="645"/>
      <c r="J25" s="645">
        <v>753718.99571661663</v>
      </c>
      <c r="K25" s="684"/>
      <c r="L25" s="645">
        <v>0</v>
      </c>
      <c r="M25" s="645">
        <v>0</v>
      </c>
      <c r="N25" s="645">
        <v>0</v>
      </c>
      <c r="O25" s="646">
        <v>0</v>
      </c>
      <c r="P25" s="646"/>
      <c r="Q25" s="646">
        <v>753719</v>
      </c>
      <c r="R25" s="646"/>
      <c r="S25" s="646"/>
      <c r="T25" s="643">
        <v>31</v>
      </c>
      <c r="U25" s="647">
        <v>0</v>
      </c>
      <c r="V25" s="647"/>
      <c r="W25" s="647">
        <v>0</v>
      </c>
      <c r="X25" s="647">
        <v>0</v>
      </c>
      <c r="Y25" s="647">
        <v>0</v>
      </c>
      <c r="Z25" s="647">
        <v>0</v>
      </c>
      <c r="AA25" s="647">
        <v>0</v>
      </c>
      <c r="AB25" s="647">
        <v>189</v>
      </c>
      <c r="AF25" s="645" t="e">
        <v>#REF!</v>
      </c>
      <c r="AG25" s="643">
        <v>31</v>
      </c>
      <c r="AH25" s="644" t="s">
        <v>577</v>
      </c>
      <c r="AI25" s="637" t="s">
        <v>631</v>
      </c>
    </row>
    <row r="26" spans="1:35" x14ac:dyDescent="0.2">
      <c r="A26" s="637" t="str">
        <f t="shared" si="0"/>
        <v>035 - Sir Robert Hitcham's CEVAP School, Framlingham</v>
      </c>
      <c r="B26" s="637" t="s">
        <v>632</v>
      </c>
      <c r="C26" s="643">
        <v>35</v>
      </c>
      <c r="D26" s="643">
        <v>35</v>
      </c>
      <c r="E26" s="644">
        <v>0</v>
      </c>
      <c r="F26" s="637" t="s">
        <v>633</v>
      </c>
      <c r="G26" s="645">
        <v>1185161.3500000001</v>
      </c>
      <c r="H26" s="645">
        <v>-8349.26</v>
      </c>
      <c r="I26" s="645"/>
      <c r="J26" s="645">
        <v>1176812.0900000001</v>
      </c>
      <c r="K26" s="684"/>
      <c r="L26" s="645">
        <v>0</v>
      </c>
      <c r="M26" s="645">
        <v>0</v>
      </c>
      <c r="N26" s="645">
        <v>0</v>
      </c>
      <c r="O26" s="646">
        <v>0</v>
      </c>
      <c r="P26" s="646"/>
      <c r="Q26" s="646">
        <v>1176812</v>
      </c>
      <c r="R26" s="646"/>
      <c r="S26" s="646"/>
      <c r="T26" s="643">
        <v>35</v>
      </c>
      <c r="U26" s="647">
        <v>3454</v>
      </c>
      <c r="V26" s="647"/>
      <c r="W26" s="647">
        <v>3824.52</v>
      </c>
      <c r="X26" s="647">
        <v>599.74</v>
      </c>
      <c r="Y26" s="647">
        <v>471</v>
      </c>
      <c r="Z26" s="647">
        <v>-8349.26</v>
      </c>
      <c r="AA26" s="647">
        <v>0</v>
      </c>
      <c r="AB26" s="647">
        <v>314</v>
      </c>
      <c r="AF26" s="645" t="e">
        <v>#REF!</v>
      </c>
      <c r="AG26" s="643">
        <v>35</v>
      </c>
      <c r="AH26" s="644">
        <v>0</v>
      </c>
      <c r="AI26" s="637" t="s">
        <v>633</v>
      </c>
    </row>
    <row r="27" spans="1:35" x14ac:dyDescent="0.2">
      <c r="A27" s="637" t="str">
        <f t="shared" si="0"/>
        <v>036 - Fressingfield CEVCP School</v>
      </c>
      <c r="B27" s="637" t="s">
        <v>634</v>
      </c>
      <c r="C27" s="643">
        <v>36</v>
      </c>
      <c r="D27" s="643" t="s">
        <v>577</v>
      </c>
      <c r="E27" s="644" t="s">
        <v>577</v>
      </c>
      <c r="F27" s="637" t="s">
        <v>635</v>
      </c>
      <c r="G27" s="645">
        <v>558012.65248103254</v>
      </c>
      <c r="H27" s="645">
        <v>0</v>
      </c>
      <c r="I27" s="645"/>
      <c r="J27" s="645">
        <v>558012.65248103254</v>
      </c>
      <c r="K27" s="684"/>
      <c r="L27" s="645">
        <v>0</v>
      </c>
      <c r="M27" s="645">
        <v>0</v>
      </c>
      <c r="N27" s="645">
        <v>0</v>
      </c>
      <c r="O27" s="646">
        <v>0</v>
      </c>
      <c r="P27" s="646"/>
      <c r="Q27" s="646">
        <v>558013</v>
      </c>
      <c r="R27" s="646"/>
      <c r="S27" s="646"/>
      <c r="T27" s="643">
        <v>36</v>
      </c>
      <c r="U27" s="647">
        <v>0</v>
      </c>
      <c r="V27" s="647"/>
      <c r="W27" s="647">
        <v>0</v>
      </c>
      <c r="X27" s="647">
        <v>0</v>
      </c>
      <c r="Y27" s="647">
        <v>0</v>
      </c>
      <c r="Z27" s="647">
        <v>0</v>
      </c>
      <c r="AA27" s="647">
        <v>0</v>
      </c>
      <c r="AB27" s="647">
        <v>129</v>
      </c>
      <c r="AF27" s="645" t="e">
        <v>#REF!</v>
      </c>
      <c r="AG27" s="643">
        <v>36</v>
      </c>
      <c r="AH27" s="644" t="s">
        <v>577</v>
      </c>
      <c r="AI27" s="637" t="s">
        <v>635</v>
      </c>
    </row>
    <row r="28" spans="1:35" x14ac:dyDescent="0.2">
      <c r="A28" s="637" t="str">
        <f t="shared" si="0"/>
        <v>038 - Gislingham CEVCP School</v>
      </c>
      <c r="B28" s="637" t="s">
        <v>636</v>
      </c>
      <c r="C28" s="643">
        <v>38</v>
      </c>
      <c r="D28" s="643" t="s">
        <v>577</v>
      </c>
      <c r="E28" s="644" t="s">
        <v>577</v>
      </c>
      <c r="F28" s="637" t="s">
        <v>637</v>
      </c>
      <c r="G28" s="645">
        <v>554869.72097688692</v>
      </c>
      <c r="H28" s="645">
        <v>0</v>
      </c>
      <c r="I28" s="645"/>
      <c r="J28" s="645">
        <v>554869.72097688692</v>
      </c>
      <c r="K28" s="684"/>
      <c r="L28" s="645">
        <v>0</v>
      </c>
      <c r="M28" s="645">
        <v>0</v>
      </c>
      <c r="N28" s="645">
        <v>0</v>
      </c>
      <c r="O28" s="646">
        <v>0</v>
      </c>
      <c r="P28" s="646"/>
      <c r="Q28" s="646">
        <v>554870</v>
      </c>
      <c r="R28" s="646"/>
      <c r="S28" s="646"/>
      <c r="T28" s="643">
        <v>38</v>
      </c>
      <c r="U28" s="647">
        <v>0</v>
      </c>
      <c r="V28" s="647"/>
      <c r="W28" s="647">
        <v>0</v>
      </c>
      <c r="X28" s="647">
        <v>0</v>
      </c>
      <c r="Y28" s="647">
        <v>0</v>
      </c>
      <c r="Z28" s="647">
        <v>0</v>
      </c>
      <c r="AA28" s="647">
        <v>0</v>
      </c>
      <c r="AB28" s="647">
        <v>132</v>
      </c>
      <c r="AF28" s="645" t="e">
        <v>#REF!</v>
      </c>
      <c r="AG28" s="643">
        <v>38</v>
      </c>
      <c r="AH28" s="644" t="s">
        <v>577</v>
      </c>
      <c r="AI28" s="637" t="s">
        <v>637</v>
      </c>
    </row>
    <row r="29" spans="1:35" x14ac:dyDescent="0.2">
      <c r="A29" s="637" t="str">
        <f t="shared" si="0"/>
        <v>041 - Edgar Sewter Community Primary School</v>
      </c>
      <c r="B29" s="637" t="s">
        <v>638</v>
      </c>
      <c r="C29" s="643">
        <v>41</v>
      </c>
      <c r="D29" s="643" t="s">
        <v>577</v>
      </c>
      <c r="E29" s="644" t="s">
        <v>577</v>
      </c>
      <c r="F29" s="637" t="s">
        <v>639</v>
      </c>
      <c r="G29" s="645">
        <v>1062904.4905176582</v>
      </c>
      <c r="H29" s="645">
        <v>0</v>
      </c>
      <c r="I29" s="645"/>
      <c r="J29" s="645">
        <v>1062904.4905176582</v>
      </c>
      <c r="K29" s="684"/>
      <c r="L29" s="645">
        <v>0</v>
      </c>
      <c r="M29" s="645">
        <v>0</v>
      </c>
      <c r="N29" s="645">
        <v>0</v>
      </c>
      <c r="O29" s="646">
        <v>0</v>
      </c>
      <c r="P29" s="646"/>
      <c r="Q29" s="646">
        <v>1062904</v>
      </c>
      <c r="R29" s="646"/>
      <c r="S29" s="646"/>
      <c r="T29" s="643">
        <v>41</v>
      </c>
      <c r="U29" s="647">
        <v>0</v>
      </c>
      <c r="V29" s="647"/>
      <c r="W29" s="647">
        <v>0</v>
      </c>
      <c r="X29" s="647">
        <v>0</v>
      </c>
      <c r="Y29" s="647">
        <v>0</v>
      </c>
      <c r="Z29" s="647">
        <v>0</v>
      </c>
      <c r="AA29" s="647">
        <v>0</v>
      </c>
      <c r="AB29" s="647">
        <v>276</v>
      </c>
      <c r="AF29" s="645" t="e">
        <v>#REF!</v>
      </c>
      <c r="AG29" s="643">
        <v>41</v>
      </c>
      <c r="AH29" s="644" t="s">
        <v>577</v>
      </c>
      <c r="AI29" s="637" t="s">
        <v>639</v>
      </c>
    </row>
    <row r="30" spans="1:35" x14ac:dyDescent="0.2">
      <c r="A30" s="637" t="str">
        <f t="shared" si="0"/>
        <v>042 - Helmingham Community Primary School</v>
      </c>
      <c r="B30" s="637" t="s">
        <v>640</v>
      </c>
      <c r="C30" s="643">
        <v>42</v>
      </c>
      <c r="D30" s="643" t="s">
        <v>577</v>
      </c>
      <c r="E30" s="644" t="s">
        <v>577</v>
      </c>
      <c r="F30" s="637" t="s">
        <v>641</v>
      </c>
      <c r="G30" s="645">
        <v>339465.42424892157</v>
      </c>
      <c r="H30" s="645">
        <v>0</v>
      </c>
      <c r="I30" s="645"/>
      <c r="J30" s="645">
        <v>339465.42424892157</v>
      </c>
      <c r="K30" s="684"/>
      <c r="L30" s="645">
        <v>0</v>
      </c>
      <c r="M30" s="645">
        <v>0</v>
      </c>
      <c r="N30" s="645">
        <v>0</v>
      </c>
      <c r="O30" s="646">
        <v>0</v>
      </c>
      <c r="P30" s="646"/>
      <c r="Q30" s="646">
        <v>339465</v>
      </c>
      <c r="R30" s="646"/>
      <c r="S30" s="646"/>
      <c r="T30" s="643">
        <v>42</v>
      </c>
      <c r="U30" s="647">
        <v>0</v>
      </c>
      <c r="V30" s="647"/>
      <c r="W30" s="647">
        <v>0</v>
      </c>
      <c r="X30" s="647">
        <v>0</v>
      </c>
      <c r="Y30" s="647">
        <v>0</v>
      </c>
      <c r="Z30" s="647">
        <v>0</v>
      </c>
      <c r="AA30" s="647">
        <v>0</v>
      </c>
      <c r="AB30" s="647">
        <v>51</v>
      </c>
      <c r="AF30" s="645" t="e">
        <v>#REF!</v>
      </c>
      <c r="AG30" s="643">
        <v>42</v>
      </c>
      <c r="AH30" s="644">
        <v>0</v>
      </c>
      <c r="AI30" s="637" t="s">
        <v>641</v>
      </c>
    </row>
    <row r="31" spans="1:35" x14ac:dyDescent="0.2">
      <c r="A31" s="637" t="str">
        <f t="shared" si="0"/>
        <v>044 - Holton St Peter Community Primary School</v>
      </c>
      <c r="B31" s="637" t="s">
        <v>642</v>
      </c>
      <c r="C31" s="643">
        <v>44</v>
      </c>
      <c r="D31" s="643" t="s">
        <v>577</v>
      </c>
      <c r="E31" s="644" t="s">
        <v>577</v>
      </c>
      <c r="F31" s="637" t="s">
        <v>643</v>
      </c>
      <c r="G31" s="645">
        <v>418265.39438461536</v>
      </c>
      <c r="H31" s="645">
        <v>0</v>
      </c>
      <c r="I31" s="645"/>
      <c r="J31" s="645">
        <v>418265.39438461536</v>
      </c>
      <c r="K31" s="684"/>
      <c r="L31" s="645">
        <v>0</v>
      </c>
      <c r="M31" s="645">
        <v>0</v>
      </c>
      <c r="N31" s="645">
        <v>0</v>
      </c>
      <c r="O31" s="646">
        <v>0</v>
      </c>
      <c r="P31" s="646"/>
      <c r="Q31" s="646">
        <v>418265</v>
      </c>
      <c r="R31" s="646"/>
      <c r="S31" s="646"/>
      <c r="T31" s="643">
        <v>44</v>
      </c>
      <c r="U31" s="647">
        <v>0</v>
      </c>
      <c r="V31" s="647"/>
      <c r="W31" s="647">
        <v>0</v>
      </c>
      <c r="X31" s="647">
        <v>0</v>
      </c>
      <c r="Y31" s="647">
        <v>0</v>
      </c>
      <c r="Z31" s="647">
        <v>0</v>
      </c>
      <c r="AA31" s="647">
        <v>0</v>
      </c>
      <c r="AB31" s="647">
        <v>90</v>
      </c>
      <c r="AF31" s="645" t="e">
        <v>#REF!</v>
      </c>
      <c r="AG31" s="643">
        <v>44</v>
      </c>
      <c r="AH31" s="644" t="s">
        <v>577</v>
      </c>
      <c r="AI31" s="637" t="s">
        <v>643</v>
      </c>
    </row>
    <row r="32" spans="1:35" x14ac:dyDescent="0.2">
      <c r="A32" s="637" t="str">
        <f t="shared" si="0"/>
        <v>045 - St Edmund's Primary School, Hoxne</v>
      </c>
      <c r="B32" s="637" t="s">
        <v>644</v>
      </c>
      <c r="C32" s="643">
        <v>45</v>
      </c>
      <c r="D32" s="643" t="s">
        <v>577</v>
      </c>
      <c r="E32" s="644" t="s">
        <v>577</v>
      </c>
      <c r="F32" s="637" t="s">
        <v>645</v>
      </c>
      <c r="G32" s="645">
        <v>394843.44869838713</v>
      </c>
      <c r="H32" s="645">
        <v>0</v>
      </c>
      <c r="I32" s="645"/>
      <c r="J32" s="645">
        <v>394843.44869838713</v>
      </c>
      <c r="K32" s="684"/>
      <c r="L32" s="645">
        <v>0</v>
      </c>
      <c r="M32" s="645">
        <v>0</v>
      </c>
      <c r="N32" s="645">
        <v>0</v>
      </c>
      <c r="O32" s="646">
        <v>0</v>
      </c>
      <c r="P32" s="646"/>
      <c r="Q32" s="646">
        <v>394843</v>
      </c>
      <c r="R32" s="646"/>
      <c r="S32" s="646"/>
      <c r="T32" s="643">
        <v>45</v>
      </c>
      <c r="U32" s="647">
        <v>0</v>
      </c>
      <c r="V32" s="647"/>
      <c r="W32" s="647">
        <v>0</v>
      </c>
      <c r="X32" s="647">
        <v>0</v>
      </c>
      <c r="Y32" s="647">
        <v>0</v>
      </c>
      <c r="Z32" s="647">
        <v>0</v>
      </c>
      <c r="AA32" s="647">
        <v>0</v>
      </c>
      <c r="AB32" s="647">
        <v>74</v>
      </c>
      <c r="AF32" s="645" t="e">
        <v>#REF!</v>
      </c>
      <c r="AG32" s="643">
        <v>45</v>
      </c>
      <c r="AH32" s="644" t="s">
        <v>577</v>
      </c>
      <c r="AI32" s="637" t="s">
        <v>645</v>
      </c>
    </row>
    <row r="33" spans="1:35" x14ac:dyDescent="0.2">
      <c r="A33" s="637" t="str">
        <f t="shared" si="0"/>
        <v>048 - Ilketshall St Lawrence School</v>
      </c>
      <c r="B33" s="637" t="s">
        <v>646</v>
      </c>
      <c r="C33" s="643">
        <v>48</v>
      </c>
      <c r="D33" s="643" t="s">
        <v>577</v>
      </c>
      <c r="E33" s="644" t="s">
        <v>577</v>
      </c>
      <c r="F33" s="637" t="s">
        <v>647</v>
      </c>
      <c r="G33" s="645">
        <v>452780.0109755905</v>
      </c>
      <c r="H33" s="645">
        <v>0</v>
      </c>
      <c r="I33" s="645"/>
      <c r="J33" s="645">
        <v>452780.0109755905</v>
      </c>
      <c r="K33" s="684"/>
      <c r="L33" s="645">
        <v>0</v>
      </c>
      <c r="M33" s="645">
        <v>0</v>
      </c>
      <c r="N33" s="645">
        <v>0</v>
      </c>
      <c r="O33" s="646">
        <v>0</v>
      </c>
      <c r="P33" s="646"/>
      <c r="Q33" s="646">
        <v>452780</v>
      </c>
      <c r="R33" s="646"/>
      <c r="S33" s="646"/>
      <c r="T33" s="643">
        <v>48</v>
      </c>
      <c r="U33" s="647">
        <v>0</v>
      </c>
      <c r="V33" s="647"/>
      <c r="W33" s="647">
        <v>0</v>
      </c>
      <c r="X33" s="647">
        <v>0</v>
      </c>
      <c r="Y33" s="647">
        <v>0</v>
      </c>
      <c r="Z33" s="647">
        <v>0</v>
      </c>
      <c r="AA33" s="647">
        <v>0</v>
      </c>
      <c r="AB33" s="647">
        <v>97</v>
      </c>
      <c r="AF33" s="645" t="e">
        <v>#REF!</v>
      </c>
      <c r="AG33" s="643">
        <v>48</v>
      </c>
      <c r="AH33" s="644" t="s">
        <v>577</v>
      </c>
      <c r="AI33" s="637" t="s">
        <v>647</v>
      </c>
    </row>
    <row r="34" spans="1:35" x14ac:dyDescent="0.2">
      <c r="A34" s="637" t="str">
        <f t="shared" si="0"/>
        <v>050 - Kelsale CEVCP School</v>
      </c>
      <c r="B34" s="637" t="s">
        <v>648</v>
      </c>
      <c r="C34" s="643">
        <v>50</v>
      </c>
      <c r="D34" s="643">
        <v>50</v>
      </c>
      <c r="E34" s="644">
        <v>0</v>
      </c>
      <c r="F34" s="637" t="s">
        <v>649</v>
      </c>
      <c r="G34" s="645">
        <v>689289.09073548845</v>
      </c>
      <c r="H34" s="645">
        <v>-4387.3500000000004</v>
      </c>
      <c r="I34" s="645"/>
      <c r="J34" s="645">
        <v>684901.74073548848</v>
      </c>
      <c r="K34" s="684"/>
      <c r="L34" s="645">
        <v>0</v>
      </c>
      <c r="M34" s="645">
        <v>0</v>
      </c>
      <c r="N34" s="645">
        <v>0</v>
      </c>
      <c r="O34" s="646">
        <v>0</v>
      </c>
      <c r="P34" s="646"/>
      <c r="Q34" s="646">
        <v>684902</v>
      </c>
      <c r="R34" s="646"/>
      <c r="S34" s="646"/>
      <c r="T34" s="643">
        <v>50</v>
      </c>
      <c r="U34" s="647">
        <v>1815</v>
      </c>
      <c r="V34" s="647"/>
      <c r="W34" s="647">
        <v>2009.7</v>
      </c>
      <c r="X34" s="647">
        <v>315.14999999999998</v>
      </c>
      <c r="Y34" s="647">
        <v>247.5</v>
      </c>
      <c r="Z34" s="647">
        <v>-4387.3499999999995</v>
      </c>
      <c r="AA34" s="647">
        <v>0</v>
      </c>
      <c r="AB34" s="647">
        <v>165</v>
      </c>
      <c r="AF34" s="645" t="e">
        <v>#REF!</v>
      </c>
      <c r="AG34" s="643">
        <v>50</v>
      </c>
      <c r="AH34" s="644">
        <v>0</v>
      </c>
      <c r="AI34" s="637" t="s">
        <v>649</v>
      </c>
    </row>
    <row r="35" spans="1:35" x14ac:dyDescent="0.2">
      <c r="A35" s="637" t="str">
        <f t="shared" si="0"/>
        <v>052 - Kessingland CEVCP School</v>
      </c>
      <c r="B35" s="637" t="s">
        <v>650</v>
      </c>
      <c r="C35" s="643">
        <v>52</v>
      </c>
      <c r="D35" s="643" t="s">
        <v>577</v>
      </c>
      <c r="E35" s="644" t="s">
        <v>577</v>
      </c>
      <c r="F35" s="637" t="s">
        <v>651</v>
      </c>
      <c r="G35" s="645">
        <v>1048037.6953899867</v>
      </c>
      <c r="H35" s="645">
        <v>0</v>
      </c>
      <c r="I35" s="645"/>
      <c r="J35" s="645">
        <v>1048037.6953899867</v>
      </c>
      <c r="K35" s="684"/>
      <c r="L35" s="645">
        <v>0</v>
      </c>
      <c r="M35" s="645">
        <v>0</v>
      </c>
      <c r="N35" s="645">
        <v>0</v>
      </c>
      <c r="O35" s="646">
        <v>0</v>
      </c>
      <c r="P35" s="646"/>
      <c r="Q35" s="646">
        <v>1048038</v>
      </c>
      <c r="R35" s="646"/>
      <c r="S35" s="646"/>
      <c r="T35" s="643">
        <v>52</v>
      </c>
      <c r="U35" s="647">
        <v>0</v>
      </c>
      <c r="V35" s="647"/>
      <c r="W35" s="647">
        <v>0</v>
      </c>
      <c r="X35" s="647">
        <v>0</v>
      </c>
      <c r="Y35" s="647">
        <v>0</v>
      </c>
      <c r="Z35" s="647">
        <v>0</v>
      </c>
      <c r="AA35" s="647">
        <v>0</v>
      </c>
      <c r="AB35" s="647">
        <v>231</v>
      </c>
      <c r="AF35" s="645" t="e">
        <v>#REF!</v>
      </c>
      <c r="AG35" s="643">
        <v>52</v>
      </c>
      <c r="AH35" s="644" t="s">
        <v>577</v>
      </c>
      <c r="AI35" s="637" t="s">
        <v>651</v>
      </c>
    </row>
    <row r="36" spans="1:35" x14ac:dyDescent="0.2">
      <c r="A36" s="637" t="str">
        <f t="shared" si="0"/>
        <v>056 - All Saints CEVAP School, Laxfield</v>
      </c>
      <c r="B36" s="637" t="s">
        <v>652</v>
      </c>
      <c r="C36" s="643">
        <v>56</v>
      </c>
      <c r="D36" s="643" t="s">
        <v>577</v>
      </c>
      <c r="E36" s="644" t="s">
        <v>577</v>
      </c>
      <c r="F36" s="637" t="s">
        <v>653</v>
      </c>
      <c r="G36" s="645">
        <v>509436.83253479854</v>
      </c>
      <c r="H36" s="645">
        <v>0</v>
      </c>
      <c r="I36" s="645"/>
      <c r="J36" s="645">
        <v>509436.83253479854</v>
      </c>
      <c r="K36" s="684"/>
      <c r="L36" s="645">
        <v>0</v>
      </c>
      <c r="M36" s="645">
        <v>0</v>
      </c>
      <c r="N36" s="645">
        <v>0</v>
      </c>
      <c r="O36" s="646">
        <v>0</v>
      </c>
      <c r="P36" s="646"/>
      <c r="Q36" s="646">
        <v>509437</v>
      </c>
      <c r="R36" s="646"/>
      <c r="S36" s="646"/>
      <c r="T36" s="643">
        <v>56</v>
      </c>
      <c r="U36" s="647">
        <v>0</v>
      </c>
      <c r="V36" s="647"/>
      <c r="W36" s="647">
        <v>0</v>
      </c>
      <c r="X36" s="647">
        <v>0</v>
      </c>
      <c r="Y36" s="647">
        <v>0</v>
      </c>
      <c r="Z36" s="647">
        <v>0</v>
      </c>
      <c r="AA36" s="647">
        <v>0</v>
      </c>
      <c r="AB36" s="647">
        <v>117</v>
      </c>
      <c r="AF36" s="645" t="e">
        <v>#REF!</v>
      </c>
      <c r="AG36" s="643">
        <v>56</v>
      </c>
      <c r="AH36" s="644" t="s">
        <v>577</v>
      </c>
      <c r="AI36" s="637" t="s">
        <v>653</v>
      </c>
    </row>
    <row r="37" spans="1:35" x14ac:dyDescent="0.2">
      <c r="A37" s="637" t="str">
        <f t="shared" si="0"/>
        <v>057 - Leiston Primary School</v>
      </c>
      <c r="B37" s="637" t="s">
        <v>654</v>
      </c>
      <c r="C37" s="643">
        <v>57</v>
      </c>
      <c r="D37" s="643" t="s">
        <v>577</v>
      </c>
      <c r="E37" s="644" t="s">
        <v>577</v>
      </c>
      <c r="F37" s="637" t="s">
        <v>655</v>
      </c>
      <c r="G37" s="645">
        <v>1116678.5879213109</v>
      </c>
      <c r="H37" s="645">
        <v>0</v>
      </c>
      <c r="I37" s="645"/>
      <c r="J37" s="645">
        <v>1116678.5879213109</v>
      </c>
      <c r="K37" s="684"/>
      <c r="L37" s="645">
        <v>0</v>
      </c>
      <c r="M37" s="645">
        <v>0</v>
      </c>
      <c r="N37" s="645">
        <v>0</v>
      </c>
      <c r="O37" s="646">
        <v>0</v>
      </c>
      <c r="P37" s="646"/>
      <c r="Q37" s="646">
        <v>1116679</v>
      </c>
      <c r="R37" s="646"/>
      <c r="S37" s="646"/>
      <c r="T37" s="643">
        <v>57</v>
      </c>
      <c r="U37" s="647">
        <v>0</v>
      </c>
      <c r="V37" s="647"/>
      <c r="W37" s="647">
        <v>0</v>
      </c>
      <c r="X37" s="647">
        <v>0</v>
      </c>
      <c r="Y37" s="647">
        <v>0</v>
      </c>
      <c r="Z37" s="647">
        <v>0</v>
      </c>
      <c r="AA37" s="647">
        <v>0</v>
      </c>
      <c r="AB37" s="647">
        <v>278</v>
      </c>
      <c r="AF37" s="645" t="e">
        <v>#REF!</v>
      </c>
      <c r="AG37" s="643">
        <v>57</v>
      </c>
      <c r="AH37" s="644" t="s">
        <v>577</v>
      </c>
      <c r="AI37" s="637" t="s">
        <v>655</v>
      </c>
    </row>
    <row r="38" spans="1:35" x14ac:dyDescent="0.2">
      <c r="A38" s="637" t="str">
        <f t="shared" si="0"/>
        <v>059 - Dell Primary School</v>
      </c>
      <c r="B38" s="637" t="s">
        <v>656</v>
      </c>
      <c r="C38" s="643">
        <v>59</v>
      </c>
      <c r="D38" s="643" t="s">
        <v>577</v>
      </c>
      <c r="E38" s="644" t="s">
        <v>577</v>
      </c>
      <c r="F38" s="637" t="s">
        <v>657</v>
      </c>
      <c r="G38" s="645">
        <v>1497741.3387287159</v>
      </c>
      <c r="H38" s="645">
        <v>0</v>
      </c>
      <c r="I38" s="645"/>
      <c r="J38" s="645">
        <v>1497741.3387287159</v>
      </c>
      <c r="K38" s="684"/>
      <c r="L38" s="645">
        <v>0</v>
      </c>
      <c r="M38" s="645">
        <v>0</v>
      </c>
      <c r="N38" s="645">
        <v>0</v>
      </c>
      <c r="O38" s="646">
        <v>0</v>
      </c>
      <c r="P38" s="646"/>
      <c r="Q38" s="646">
        <v>1497741</v>
      </c>
      <c r="R38" s="646"/>
      <c r="S38" s="646"/>
      <c r="T38" s="643">
        <v>59</v>
      </c>
      <c r="U38" s="647">
        <v>0</v>
      </c>
      <c r="V38" s="647"/>
      <c r="W38" s="647">
        <v>0</v>
      </c>
      <c r="X38" s="647">
        <v>0</v>
      </c>
      <c r="Y38" s="647">
        <v>0</v>
      </c>
      <c r="Z38" s="647">
        <v>0</v>
      </c>
      <c r="AA38" s="647">
        <v>0</v>
      </c>
      <c r="AB38" s="647">
        <v>372</v>
      </c>
      <c r="AF38" s="645" t="e">
        <v>#REF!</v>
      </c>
      <c r="AG38" s="643">
        <v>59</v>
      </c>
      <c r="AH38" s="644" t="s">
        <v>577</v>
      </c>
      <c r="AI38" s="637" t="s">
        <v>657</v>
      </c>
    </row>
    <row r="39" spans="1:35" x14ac:dyDescent="0.2">
      <c r="A39" s="637" t="str">
        <f t="shared" si="0"/>
        <v>060 - Elm Tree Community Primary School</v>
      </c>
      <c r="B39" s="637" t="s">
        <v>658</v>
      </c>
      <c r="C39" s="643">
        <v>60</v>
      </c>
      <c r="D39" s="643" t="s">
        <v>577</v>
      </c>
      <c r="E39" s="644" t="s">
        <v>577</v>
      </c>
      <c r="F39" s="637" t="s">
        <v>659</v>
      </c>
      <c r="G39" s="645">
        <v>1480366.3586301554</v>
      </c>
      <c r="H39" s="645">
        <v>0</v>
      </c>
      <c r="I39" s="645"/>
      <c r="J39" s="645">
        <v>1480366.3586301554</v>
      </c>
      <c r="K39" s="684"/>
      <c r="L39" s="645">
        <v>0</v>
      </c>
      <c r="M39" s="645">
        <v>0</v>
      </c>
      <c r="N39" s="645">
        <v>0</v>
      </c>
      <c r="O39" s="646">
        <v>0</v>
      </c>
      <c r="P39" s="646"/>
      <c r="Q39" s="646">
        <v>1480366</v>
      </c>
      <c r="R39" s="646"/>
      <c r="S39" s="646"/>
      <c r="T39" s="643">
        <v>60</v>
      </c>
      <c r="U39" s="647">
        <v>0</v>
      </c>
      <c r="V39" s="647"/>
      <c r="W39" s="647">
        <v>0</v>
      </c>
      <c r="X39" s="647">
        <v>0</v>
      </c>
      <c r="Y39" s="647">
        <v>0</v>
      </c>
      <c r="Z39" s="647">
        <v>0</v>
      </c>
      <c r="AA39" s="647">
        <v>0</v>
      </c>
      <c r="AB39" s="647">
        <v>358</v>
      </c>
      <c r="AF39" s="645" t="e">
        <v>#REF!</v>
      </c>
      <c r="AG39" s="643">
        <v>60</v>
      </c>
      <c r="AH39" s="644" t="s">
        <v>577</v>
      </c>
      <c r="AI39" s="637" t="s">
        <v>659</v>
      </c>
    </row>
    <row r="40" spans="1:35" x14ac:dyDescent="0.2">
      <c r="A40" s="637" t="str">
        <f t="shared" si="0"/>
        <v>061 - Red Oak Primary</v>
      </c>
      <c r="B40" s="637" t="s">
        <v>660</v>
      </c>
      <c r="C40" s="643">
        <v>61</v>
      </c>
      <c r="D40" s="643" t="s">
        <v>577</v>
      </c>
      <c r="E40" s="644" t="s">
        <v>577</v>
      </c>
      <c r="F40" s="637" t="s">
        <v>1152</v>
      </c>
      <c r="G40" s="645">
        <v>1769621.5283146498</v>
      </c>
      <c r="H40" s="645">
        <v>0</v>
      </c>
      <c r="I40" s="645"/>
      <c r="J40" s="645">
        <v>1769621.5283146498</v>
      </c>
      <c r="K40" s="684"/>
      <c r="L40" s="645">
        <v>0</v>
      </c>
      <c r="M40" s="645">
        <v>0</v>
      </c>
      <c r="N40" s="645">
        <v>0</v>
      </c>
      <c r="O40" s="646">
        <v>0</v>
      </c>
      <c r="P40" s="646"/>
      <c r="Q40" s="646">
        <v>1769622</v>
      </c>
      <c r="R40" s="646"/>
      <c r="S40" s="646"/>
      <c r="T40" s="643">
        <v>61</v>
      </c>
      <c r="U40" s="647">
        <v>0</v>
      </c>
      <c r="V40" s="647"/>
      <c r="W40" s="647">
        <v>0</v>
      </c>
      <c r="X40" s="647">
        <v>0</v>
      </c>
      <c r="Y40" s="647">
        <v>0</v>
      </c>
      <c r="Z40" s="647">
        <v>0</v>
      </c>
      <c r="AA40" s="647">
        <v>0</v>
      </c>
      <c r="AB40" s="647">
        <v>406</v>
      </c>
      <c r="AF40" s="645" t="e">
        <v>#REF!</v>
      </c>
      <c r="AG40" s="643">
        <v>61</v>
      </c>
      <c r="AH40" s="644" t="s">
        <v>577</v>
      </c>
      <c r="AI40" s="637" t="s">
        <v>1152</v>
      </c>
    </row>
    <row r="41" spans="1:35" x14ac:dyDescent="0.2">
      <c r="A41" s="637" t="str">
        <f t="shared" si="0"/>
        <v>062 - Gunton Community Primary School</v>
      </c>
      <c r="B41" s="637" t="s">
        <v>661</v>
      </c>
      <c r="C41" s="643">
        <v>62</v>
      </c>
      <c r="D41" s="643" t="s">
        <v>577</v>
      </c>
      <c r="E41" s="644" t="s">
        <v>577</v>
      </c>
      <c r="F41" s="637" t="s">
        <v>662</v>
      </c>
      <c r="G41" s="645">
        <v>1210515.9535329144</v>
      </c>
      <c r="H41" s="645">
        <v>0</v>
      </c>
      <c r="I41" s="645"/>
      <c r="J41" s="645">
        <v>1210515.9535329144</v>
      </c>
      <c r="K41" s="684"/>
      <c r="L41" s="645">
        <v>0</v>
      </c>
      <c r="M41" s="645">
        <v>0</v>
      </c>
      <c r="N41" s="645">
        <v>0</v>
      </c>
      <c r="O41" s="646">
        <v>0</v>
      </c>
      <c r="P41" s="646"/>
      <c r="Q41" s="646">
        <v>1210516</v>
      </c>
      <c r="R41" s="646"/>
      <c r="S41" s="646"/>
      <c r="T41" s="643">
        <v>62</v>
      </c>
      <c r="U41" s="647">
        <v>0</v>
      </c>
      <c r="V41" s="647"/>
      <c r="W41" s="647">
        <v>0</v>
      </c>
      <c r="X41" s="647">
        <v>0</v>
      </c>
      <c r="Y41" s="647">
        <v>0</v>
      </c>
      <c r="Z41" s="647">
        <v>0</v>
      </c>
      <c r="AA41" s="647">
        <v>0</v>
      </c>
      <c r="AB41" s="647">
        <v>308</v>
      </c>
      <c r="AF41" s="645" t="e">
        <v>#REF!</v>
      </c>
      <c r="AG41" s="643">
        <v>62</v>
      </c>
      <c r="AH41" s="644" t="s">
        <v>577</v>
      </c>
      <c r="AI41" s="637" t="s">
        <v>662</v>
      </c>
    </row>
    <row r="42" spans="1:35" x14ac:dyDescent="0.2">
      <c r="A42" s="637" t="str">
        <f t="shared" si="0"/>
        <v>063 - Meadow Community Primary School</v>
      </c>
      <c r="B42" s="637" t="s">
        <v>663</v>
      </c>
      <c r="C42" s="643">
        <v>63</v>
      </c>
      <c r="D42" s="643" t="s">
        <v>577</v>
      </c>
      <c r="E42" s="644" t="s">
        <v>577</v>
      </c>
      <c r="F42" s="637" t="s">
        <v>664</v>
      </c>
      <c r="G42" s="645">
        <v>837982.25420959585</v>
      </c>
      <c r="H42" s="645">
        <v>0</v>
      </c>
      <c r="I42" s="645"/>
      <c r="J42" s="645">
        <v>837982.25420959585</v>
      </c>
      <c r="K42" s="684"/>
      <c r="L42" s="645">
        <v>0</v>
      </c>
      <c r="M42" s="645">
        <v>0</v>
      </c>
      <c r="N42" s="645">
        <v>0</v>
      </c>
      <c r="O42" s="646">
        <v>0</v>
      </c>
      <c r="P42" s="646"/>
      <c r="Q42" s="646">
        <v>837982</v>
      </c>
      <c r="R42" s="646"/>
      <c r="S42" s="646"/>
      <c r="T42" s="643">
        <v>63</v>
      </c>
      <c r="U42" s="647">
        <v>0</v>
      </c>
      <c r="V42" s="647"/>
      <c r="W42" s="647">
        <v>0</v>
      </c>
      <c r="X42" s="647">
        <v>0</v>
      </c>
      <c r="Y42" s="647">
        <v>0</v>
      </c>
      <c r="Z42" s="647">
        <v>0</v>
      </c>
      <c r="AA42" s="647">
        <v>0</v>
      </c>
      <c r="AB42" s="647">
        <v>179</v>
      </c>
      <c r="AF42" s="645" t="e">
        <v>#REF!</v>
      </c>
      <c r="AG42" s="643">
        <v>63</v>
      </c>
      <c r="AH42" s="644" t="s">
        <v>577</v>
      </c>
      <c r="AI42" s="637" t="s">
        <v>664</v>
      </c>
    </row>
    <row r="43" spans="1:35" x14ac:dyDescent="0.2">
      <c r="A43" s="637" t="str">
        <f t="shared" si="0"/>
        <v>064 - Northfield St Nicholas Primary School</v>
      </c>
      <c r="B43" s="637" t="s">
        <v>665</v>
      </c>
      <c r="C43" s="643">
        <v>64</v>
      </c>
      <c r="D43" s="643" t="s">
        <v>577</v>
      </c>
      <c r="E43" s="644" t="s">
        <v>577</v>
      </c>
      <c r="F43" s="637" t="s">
        <v>666</v>
      </c>
      <c r="G43" s="645">
        <v>1762147.81431808</v>
      </c>
      <c r="H43" s="645">
        <v>0</v>
      </c>
      <c r="I43" s="645"/>
      <c r="J43" s="645">
        <v>1762147.81431808</v>
      </c>
      <c r="K43" s="684"/>
      <c r="L43" s="645">
        <v>0</v>
      </c>
      <c r="M43" s="645">
        <v>0</v>
      </c>
      <c r="N43" s="645">
        <v>0</v>
      </c>
      <c r="O43" s="646">
        <v>0</v>
      </c>
      <c r="P43" s="646"/>
      <c r="Q43" s="646">
        <v>1762148</v>
      </c>
      <c r="R43" s="646"/>
      <c r="S43" s="646"/>
      <c r="T43" s="643">
        <v>64</v>
      </c>
      <c r="U43" s="647">
        <v>0</v>
      </c>
      <c r="V43" s="647"/>
      <c r="W43" s="647">
        <v>0</v>
      </c>
      <c r="X43" s="647">
        <v>0</v>
      </c>
      <c r="Y43" s="647">
        <v>0</v>
      </c>
      <c r="Z43" s="647">
        <v>0</v>
      </c>
      <c r="AA43" s="647">
        <v>0</v>
      </c>
      <c r="AB43" s="647">
        <v>402</v>
      </c>
      <c r="AF43" s="645" t="e">
        <v>#REF!</v>
      </c>
      <c r="AG43" s="643">
        <v>64</v>
      </c>
      <c r="AH43" s="644" t="s">
        <v>577</v>
      </c>
      <c r="AI43" s="637" t="s">
        <v>666</v>
      </c>
    </row>
    <row r="44" spans="1:35" x14ac:dyDescent="0.2">
      <c r="A44" s="637" t="str">
        <f t="shared" si="0"/>
        <v>065 - Poplars Community Primary School</v>
      </c>
      <c r="B44" s="637" t="s">
        <v>667</v>
      </c>
      <c r="C44" s="643">
        <v>65</v>
      </c>
      <c r="D44" s="643" t="s">
        <v>577</v>
      </c>
      <c r="E44" s="644" t="s">
        <v>577</v>
      </c>
      <c r="F44" s="637" t="s">
        <v>668</v>
      </c>
      <c r="G44" s="645">
        <v>1901023.7912250515</v>
      </c>
      <c r="H44" s="645">
        <v>0</v>
      </c>
      <c r="I44" s="645"/>
      <c r="J44" s="645">
        <v>1901023.7912250515</v>
      </c>
      <c r="K44" s="684"/>
      <c r="L44" s="645">
        <v>0</v>
      </c>
      <c r="M44" s="645">
        <v>0</v>
      </c>
      <c r="N44" s="645">
        <v>0</v>
      </c>
      <c r="O44" s="646">
        <v>0</v>
      </c>
      <c r="P44" s="646"/>
      <c r="Q44" s="646">
        <v>1901024</v>
      </c>
      <c r="R44" s="646"/>
      <c r="S44" s="646"/>
      <c r="T44" s="643">
        <v>65</v>
      </c>
      <c r="U44" s="647">
        <v>0</v>
      </c>
      <c r="V44" s="647"/>
      <c r="W44" s="647">
        <v>0</v>
      </c>
      <c r="X44" s="647">
        <v>0</v>
      </c>
      <c r="Y44" s="647">
        <v>0</v>
      </c>
      <c r="Z44" s="647">
        <v>0</v>
      </c>
      <c r="AA44" s="647">
        <v>0</v>
      </c>
      <c r="AB44" s="647">
        <v>434</v>
      </c>
      <c r="AF44" s="645" t="e">
        <v>#REF!</v>
      </c>
      <c r="AG44" s="643">
        <v>65</v>
      </c>
      <c r="AH44" s="644" t="s">
        <v>577</v>
      </c>
      <c r="AI44" s="637" t="s">
        <v>668</v>
      </c>
    </row>
    <row r="45" spans="1:35" x14ac:dyDescent="0.2">
      <c r="A45" s="637" t="str">
        <f t="shared" si="0"/>
        <v>067 - Pakefield Primary School</v>
      </c>
      <c r="B45" s="637" t="s">
        <v>669</v>
      </c>
      <c r="C45" s="643">
        <v>67</v>
      </c>
      <c r="D45" s="643" t="s">
        <v>577</v>
      </c>
      <c r="E45" s="644" t="s">
        <v>577</v>
      </c>
      <c r="F45" s="637" t="s">
        <v>670</v>
      </c>
      <c r="G45" s="645">
        <v>1461352.6864189757</v>
      </c>
      <c r="H45" s="645">
        <v>0</v>
      </c>
      <c r="I45" s="645"/>
      <c r="J45" s="645">
        <v>1461352.6864189757</v>
      </c>
      <c r="K45" s="684"/>
      <c r="L45" s="645">
        <v>0</v>
      </c>
      <c r="M45" s="645">
        <v>0</v>
      </c>
      <c r="N45" s="645">
        <v>0</v>
      </c>
      <c r="O45" s="646">
        <v>0</v>
      </c>
      <c r="P45" s="646"/>
      <c r="Q45" s="646">
        <v>1461353</v>
      </c>
      <c r="R45" s="646"/>
      <c r="S45" s="646"/>
      <c r="T45" s="643">
        <v>67</v>
      </c>
      <c r="U45" s="647">
        <v>0</v>
      </c>
      <c r="V45" s="647"/>
      <c r="W45" s="647">
        <v>0</v>
      </c>
      <c r="X45" s="647">
        <v>0</v>
      </c>
      <c r="Y45" s="647">
        <v>0</v>
      </c>
      <c r="Z45" s="647">
        <v>0</v>
      </c>
      <c r="AA45" s="647">
        <v>0</v>
      </c>
      <c r="AB45" s="647">
        <v>387</v>
      </c>
      <c r="AF45" s="645" t="e">
        <v>#REF!</v>
      </c>
      <c r="AG45" s="643">
        <v>67</v>
      </c>
      <c r="AH45" s="644" t="s">
        <v>577</v>
      </c>
      <c r="AI45" s="637" t="s">
        <v>670</v>
      </c>
    </row>
    <row r="46" spans="1:35" x14ac:dyDescent="0.2">
      <c r="A46" s="637" t="str">
        <f t="shared" si="0"/>
        <v>068 - Roman Hill Primary School</v>
      </c>
      <c r="B46" s="637" t="s">
        <v>671</v>
      </c>
      <c r="C46" s="643">
        <v>68</v>
      </c>
      <c r="D46" s="643" t="s">
        <v>577</v>
      </c>
      <c r="E46" s="644" t="s">
        <v>577</v>
      </c>
      <c r="F46" s="637" t="s">
        <v>672</v>
      </c>
      <c r="G46" s="645">
        <v>2215517.1730986214</v>
      </c>
      <c r="H46" s="645">
        <v>0</v>
      </c>
      <c r="I46" s="645"/>
      <c r="J46" s="645">
        <v>2215517.1730986214</v>
      </c>
      <c r="K46" s="684"/>
      <c r="L46" s="645">
        <v>0</v>
      </c>
      <c r="M46" s="645">
        <v>0</v>
      </c>
      <c r="N46" s="645">
        <v>0</v>
      </c>
      <c r="O46" s="646">
        <v>0</v>
      </c>
      <c r="P46" s="646"/>
      <c r="Q46" s="646">
        <v>2215517</v>
      </c>
      <c r="R46" s="646"/>
      <c r="S46" s="646"/>
      <c r="T46" s="643">
        <v>68</v>
      </c>
      <c r="U46" s="647">
        <v>0</v>
      </c>
      <c r="V46" s="647"/>
      <c r="W46" s="647">
        <v>0</v>
      </c>
      <c r="X46" s="647">
        <v>0</v>
      </c>
      <c r="Y46" s="647">
        <v>0</v>
      </c>
      <c r="Z46" s="647">
        <v>0</v>
      </c>
      <c r="AA46" s="647">
        <v>0</v>
      </c>
      <c r="AB46" s="647">
        <v>483</v>
      </c>
      <c r="AF46" s="645" t="e">
        <v>#REF!</v>
      </c>
      <c r="AG46" s="643">
        <v>68</v>
      </c>
      <c r="AH46" s="644" t="s">
        <v>577</v>
      </c>
      <c r="AI46" s="637" t="s">
        <v>672</v>
      </c>
    </row>
    <row r="47" spans="1:35" x14ac:dyDescent="0.2">
      <c r="A47" s="637" t="str">
        <f t="shared" si="0"/>
        <v>070 - St Margaret's Community Primary School, Lowestoft</v>
      </c>
      <c r="B47" s="637" t="s">
        <v>673</v>
      </c>
      <c r="C47" s="643">
        <v>70</v>
      </c>
      <c r="D47" s="643" t="s">
        <v>577</v>
      </c>
      <c r="E47" s="644" t="s">
        <v>577</v>
      </c>
      <c r="F47" s="637" t="s">
        <v>674</v>
      </c>
      <c r="G47" s="645">
        <v>1720975.7270355972</v>
      </c>
      <c r="H47" s="645">
        <v>0</v>
      </c>
      <c r="I47" s="645"/>
      <c r="J47" s="645">
        <v>1720975.7270355972</v>
      </c>
      <c r="K47" s="684"/>
      <c r="L47" s="645">
        <v>0</v>
      </c>
      <c r="M47" s="645">
        <v>0</v>
      </c>
      <c r="N47" s="645">
        <v>0</v>
      </c>
      <c r="O47" s="646">
        <v>0</v>
      </c>
      <c r="P47" s="646"/>
      <c r="Q47" s="646">
        <v>1720976</v>
      </c>
      <c r="R47" s="646"/>
      <c r="S47" s="646"/>
      <c r="T47" s="643">
        <v>70</v>
      </c>
      <c r="U47" s="647">
        <v>0</v>
      </c>
      <c r="V47" s="647"/>
      <c r="W47" s="647">
        <v>0</v>
      </c>
      <c r="X47" s="647">
        <v>0</v>
      </c>
      <c r="Y47" s="647">
        <v>0</v>
      </c>
      <c r="Z47" s="647">
        <v>0</v>
      </c>
      <c r="AA47" s="647">
        <v>0</v>
      </c>
      <c r="AB47" s="647">
        <v>397</v>
      </c>
      <c r="AF47" s="645" t="e">
        <v>#REF!</v>
      </c>
      <c r="AG47" s="643">
        <v>70</v>
      </c>
      <c r="AH47" s="644" t="s">
        <v>577</v>
      </c>
      <c r="AI47" s="637" t="s">
        <v>674</v>
      </c>
    </row>
    <row r="48" spans="1:35" x14ac:dyDescent="0.2">
      <c r="A48" s="637" t="str">
        <f t="shared" si="0"/>
        <v>072 - St Mary's RC Primary School, Lowestoft</v>
      </c>
      <c r="B48" s="637" t="s">
        <v>675</v>
      </c>
      <c r="C48" s="643">
        <v>72</v>
      </c>
      <c r="D48" s="643" t="s">
        <v>577</v>
      </c>
      <c r="E48" s="644" t="s">
        <v>577</v>
      </c>
      <c r="F48" s="637" t="s">
        <v>676</v>
      </c>
      <c r="G48" s="645">
        <v>849464.10755064129</v>
      </c>
      <c r="H48" s="645">
        <v>0</v>
      </c>
      <c r="I48" s="645"/>
      <c r="J48" s="645">
        <v>849464.10755064129</v>
      </c>
      <c r="K48" s="684"/>
      <c r="L48" s="645">
        <v>0</v>
      </c>
      <c r="M48" s="645">
        <v>0</v>
      </c>
      <c r="N48" s="645">
        <v>0</v>
      </c>
      <c r="O48" s="646">
        <v>0</v>
      </c>
      <c r="P48" s="646"/>
      <c r="Q48" s="646">
        <v>849464</v>
      </c>
      <c r="R48" s="646"/>
      <c r="S48" s="646"/>
      <c r="T48" s="643">
        <v>72</v>
      </c>
      <c r="U48" s="647">
        <v>0</v>
      </c>
      <c r="V48" s="647"/>
      <c r="W48" s="647">
        <v>0</v>
      </c>
      <c r="X48" s="647">
        <v>0</v>
      </c>
      <c r="Y48" s="647">
        <v>0</v>
      </c>
      <c r="Z48" s="647">
        <v>0</v>
      </c>
      <c r="AA48" s="647">
        <v>0</v>
      </c>
      <c r="AB48" s="647">
        <v>205</v>
      </c>
      <c r="AF48" s="645" t="e">
        <v>#REF!</v>
      </c>
      <c r="AG48" s="643">
        <v>72</v>
      </c>
      <c r="AH48" s="644" t="s">
        <v>577</v>
      </c>
      <c r="AI48" s="637" t="s">
        <v>676</v>
      </c>
    </row>
    <row r="49" spans="1:35" x14ac:dyDescent="0.2">
      <c r="A49" s="637" t="str">
        <f t="shared" si="0"/>
        <v>073 - Westwood Primary School</v>
      </c>
      <c r="B49" s="637" t="s">
        <v>677</v>
      </c>
      <c r="C49" s="643">
        <v>73</v>
      </c>
      <c r="D49" s="643" t="s">
        <v>577</v>
      </c>
      <c r="E49" s="644" t="s">
        <v>577</v>
      </c>
      <c r="F49" s="637" t="s">
        <v>678</v>
      </c>
      <c r="G49" s="645">
        <v>921468.21293081169</v>
      </c>
      <c r="H49" s="645">
        <v>0</v>
      </c>
      <c r="I49" s="645"/>
      <c r="J49" s="645">
        <v>921468.21293081169</v>
      </c>
      <c r="K49" s="684"/>
      <c r="L49" s="645">
        <v>0</v>
      </c>
      <c r="M49" s="645">
        <v>0</v>
      </c>
      <c r="N49" s="645">
        <v>0</v>
      </c>
      <c r="O49" s="646">
        <v>0</v>
      </c>
      <c r="P49" s="646"/>
      <c r="Q49" s="646">
        <v>921468</v>
      </c>
      <c r="R49" s="646"/>
      <c r="S49" s="646"/>
      <c r="T49" s="643">
        <v>73</v>
      </c>
      <c r="U49" s="647">
        <v>0</v>
      </c>
      <c r="V49" s="647"/>
      <c r="W49" s="647">
        <v>0</v>
      </c>
      <c r="X49" s="647">
        <v>0</v>
      </c>
      <c r="Y49" s="647">
        <v>0</v>
      </c>
      <c r="Z49" s="647">
        <v>0</v>
      </c>
      <c r="AA49" s="647">
        <v>0</v>
      </c>
      <c r="AB49" s="647">
        <v>202</v>
      </c>
      <c r="AF49" s="645" t="e">
        <v>#REF!</v>
      </c>
      <c r="AG49" s="643">
        <v>73</v>
      </c>
      <c r="AH49" s="644" t="s">
        <v>577</v>
      </c>
      <c r="AI49" s="637" t="s">
        <v>678</v>
      </c>
    </row>
    <row r="50" spans="1:35" x14ac:dyDescent="0.2">
      <c r="A50" s="637" t="str">
        <f t="shared" si="0"/>
        <v>074 - Woods Loke Community Primary School</v>
      </c>
      <c r="B50" s="637" t="s">
        <v>679</v>
      </c>
      <c r="C50" s="643">
        <v>74</v>
      </c>
      <c r="D50" s="643" t="s">
        <v>577</v>
      </c>
      <c r="E50" s="644" t="s">
        <v>577</v>
      </c>
      <c r="F50" s="637" t="s">
        <v>680</v>
      </c>
      <c r="G50" s="645">
        <v>1576572</v>
      </c>
      <c r="H50" s="645">
        <v>0</v>
      </c>
      <c r="I50" s="645"/>
      <c r="J50" s="645">
        <v>1576572</v>
      </c>
      <c r="K50" s="684"/>
      <c r="L50" s="645">
        <v>0</v>
      </c>
      <c r="M50" s="645">
        <v>0</v>
      </c>
      <c r="N50" s="645">
        <v>0</v>
      </c>
      <c r="O50" s="646">
        <v>0</v>
      </c>
      <c r="P50" s="646"/>
      <c r="Q50" s="646">
        <v>1576572</v>
      </c>
      <c r="R50" s="646"/>
      <c r="S50" s="646"/>
      <c r="T50" s="643">
        <v>74</v>
      </c>
      <c r="U50" s="647">
        <v>0</v>
      </c>
      <c r="V50" s="647"/>
      <c r="W50" s="647">
        <v>0</v>
      </c>
      <c r="X50" s="647">
        <v>0</v>
      </c>
      <c r="Y50" s="647">
        <v>0</v>
      </c>
      <c r="Z50" s="647">
        <v>0</v>
      </c>
      <c r="AA50" s="647">
        <v>0</v>
      </c>
      <c r="AB50" s="647">
        <v>418</v>
      </c>
      <c r="AF50" s="645" t="e">
        <v>#REF!</v>
      </c>
      <c r="AG50" s="643">
        <v>74</v>
      </c>
      <c r="AH50" s="644">
        <v>0</v>
      </c>
      <c r="AI50" s="637" t="s">
        <v>680</v>
      </c>
    </row>
    <row r="51" spans="1:35" x14ac:dyDescent="0.2">
      <c r="A51" s="637" t="str">
        <f t="shared" si="0"/>
        <v>075 - Oulton Broad Primary School</v>
      </c>
      <c r="B51" s="637" t="s">
        <v>681</v>
      </c>
      <c r="C51" s="643">
        <v>75</v>
      </c>
      <c r="D51" s="643">
        <v>75</v>
      </c>
      <c r="E51" s="644">
        <v>0</v>
      </c>
      <c r="F51" s="637" t="s">
        <v>682</v>
      </c>
      <c r="G51" s="645">
        <v>1096094.1499999999</v>
      </c>
      <c r="H51" s="645">
        <v>-7604.74</v>
      </c>
      <c r="I51" s="645"/>
      <c r="J51" s="645">
        <v>1088489.4099999999</v>
      </c>
      <c r="K51" s="684"/>
      <c r="L51" s="645">
        <v>0</v>
      </c>
      <c r="M51" s="645">
        <v>0</v>
      </c>
      <c r="N51" s="645">
        <v>0</v>
      </c>
      <c r="O51" s="646">
        <v>0</v>
      </c>
      <c r="P51" s="646"/>
      <c r="Q51" s="646">
        <v>1088489</v>
      </c>
      <c r="R51" s="646"/>
      <c r="S51" s="646"/>
      <c r="T51" s="643">
        <v>75</v>
      </c>
      <c r="U51" s="647">
        <v>3146</v>
      </c>
      <c r="V51" s="647"/>
      <c r="W51" s="647">
        <v>3483.48</v>
      </c>
      <c r="X51" s="647">
        <v>546.26</v>
      </c>
      <c r="Y51" s="647">
        <v>429</v>
      </c>
      <c r="Z51" s="647">
        <v>-7604.74</v>
      </c>
      <c r="AA51" s="647">
        <v>0</v>
      </c>
      <c r="AB51" s="647">
        <v>286</v>
      </c>
      <c r="AF51" s="645" t="e">
        <v>#REF!</v>
      </c>
      <c r="AG51" s="643">
        <v>75</v>
      </c>
      <c r="AH51" s="644">
        <v>0</v>
      </c>
      <c r="AI51" s="637" t="s">
        <v>682</v>
      </c>
    </row>
    <row r="52" spans="1:35" x14ac:dyDescent="0.2">
      <c r="A52" s="637" t="str">
        <f t="shared" si="0"/>
        <v>077 - Grove Primary School</v>
      </c>
      <c r="B52" s="637" t="s">
        <v>683</v>
      </c>
      <c r="C52" s="643">
        <v>77</v>
      </c>
      <c r="D52" s="643" t="s">
        <v>577</v>
      </c>
      <c r="E52" s="644" t="s">
        <v>577</v>
      </c>
      <c r="F52" s="637" t="s">
        <v>684</v>
      </c>
      <c r="G52" s="645">
        <v>1195230.9371840514</v>
      </c>
      <c r="H52" s="645">
        <v>0</v>
      </c>
      <c r="I52" s="645"/>
      <c r="J52" s="645">
        <v>1195230.9371840514</v>
      </c>
      <c r="K52" s="684"/>
      <c r="L52" s="645">
        <v>0</v>
      </c>
      <c r="M52" s="645">
        <v>0</v>
      </c>
      <c r="N52" s="645">
        <v>0</v>
      </c>
      <c r="O52" s="646">
        <v>0</v>
      </c>
      <c r="P52" s="646"/>
      <c r="Q52" s="646">
        <v>1195231</v>
      </c>
      <c r="R52" s="646"/>
      <c r="S52" s="646"/>
      <c r="T52" s="643">
        <v>77</v>
      </c>
      <c r="U52" s="647">
        <v>0</v>
      </c>
      <c r="V52" s="647"/>
      <c r="W52" s="647">
        <v>0</v>
      </c>
      <c r="X52" s="647">
        <v>0</v>
      </c>
      <c r="Y52" s="647">
        <v>0</v>
      </c>
      <c r="Z52" s="647">
        <v>0</v>
      </c>
      <c r="AA52" s="647">
        <v>0</v>
      </c>
      <c r="AB52" s="647">
        <v>296</v>
      </c>
      <c r="AF52" s="645" t="e">
        <v>#REF!</v>
      </c>
      <c r="AG52" s="643">
        <v>77</v>
      </c>
      <c r="AH52" s="644" t="s">
        <v>577</v>
      </c>
      <c r="AI52" s="637" t="s">
        <v>684</v>
      </c>
    </row>
    <row r="53" spans="1:35" x14ac:dyDescent="0.2">
      <c r="A53" s="637" t="str">
        <f t="shared" si="0"/>
        <v>080 - Mellis CEVCP School</v>
      </c>
      <c r="B53" s="637" t="s">
        <v>685</v>
      </c>
      <c r="C53" s="643">
        <v>80</v>
      </c>
      <c r="D53" s="643" t="s">
        <v>577</v>
      </c>
      <c r="E53" s="644" t="s">
        <v>577</v>
      </c>
      <c r="F53" s="637" t="s">
        <v>686</v>
      </c>
      <c r="G53" s="645">
        <v>658236.04494686169</v>
      </c>
      <c r="H53" s="645">
        <v>0</v>
      </c>
      <c r="I53" s="645"/>
      <c r="J53" s="645">
        <v>658236.04494686169</v>
      </c>
      <c r="K53" s="684"/>
      <c r="L53" s="645">
        <v>0</v>
      </c>
      <c r="M53" s="645">
        <v>0</v>
      </c>
      <c r="N53" s="645">
        <v>0</v>
      </c>
      <c r="O53" s="646">
        <v>0</v>
      </c>
      <c r="P53" s="646"/>
      <c r="Q53" s="646">
        <v>658236</v>
      </c>
      <c r="R53" s="646"/>
      <c r="S53" s="646"/>
      <c r="T53" s="643">
        <v>80</v>
      </c>
      <c r="U53" s="647">
        <v>0</v>
      </c>
      <c r="V53" s="647"/>
      <c r="W53" s="647">
        <v>0</v>
      </c>
      <c r="X53" s="647">
        <v>0</v>
      </c>
      <c r="Y53" s="647">
        <v>0</v>
      </c>
      <c r="Z53" s="647">
        <v>0</v>
      </c>
      <c r="AA53" s="647">
        <v>0</v>
      </c>
      <c r="AB53" s="647">
        <v>171</v>
      </c>
      <c r="AF53" s="645" t="e">
        <v>#REF!</v>
      </c>
      <c r="AG53" s="643">
        <v>80</v>
      </c>
      <c r="AH53" s="644" t="s">
        <v>577</v>
      </c>
      <c r="AI53" s="637" t="s">
        <v>686</v>
      </c>
    </row>
    <row r="54" spans="1:35" x14ac:dyDescent="0.2">
      <c r="A54" s="637" t="str">
        <f t="shared" si="0"/>
        <v>081 - Mendham Primary School</v>
      </c>
      <c r="B54" s="637" t="s">
        <v>687</v>
      </c>
      <c r="C54" s="643">
        <v>81</v>
      </c>
      <c r="D54" s="643" t="s">
        <v>577</v>
      </c>
      <c r="E54" s="644" t="s">
        <v>577</v>
      </c>
      <c r="F54" s="637" t="s">
        <v>688</v>
      </c>
      <c r="G54" s="645">
        <v>394783.6746430553</v>
      </c>
      <c r="H54" s="645">
        <v>0</v>
      </c>
      <c r="I54" s="645"/>
      <c r="J54" s="645">
        <v>394783.6746430553</v>
      </c>
      <c r="K54" s="684"/>
      <c r="L54" s="645">
        <v>0</v>
      </c>
      <c r="M54" s="645">
        <v>0</v>
      </c>
      <c r="N54" s="645">
        <v>0</v>
      </c>
      <c r="O54" s="646">
        <v>0</v>
      </c>
      <c r="P54" s="646"/>
      <c r="Q54" s="646">
        <v>394784</v>
      </c>
      <c r="R54" s="646"/>
      <c r="S54" s="646"/>
      <c r="T54" s="643">
        <v>81</v>
      </c>
      <c r="U54" s="647">
        <v>0</v>
      </c>
      <c r="V54" s="647"/>
      <c r="W54" s="647">
        <v>0</v>
      </c>
      <c r="X54" s="647">
        <v>0</v>
      </c>
      <c r="Y54" s="647">
        <v>0</v>
      </c>
      <c r="Z54" s="647">
        <v>0</v>
      </c>
      <c r="AA54" s="647">
        <v>0</v>
      </c>
      <c r="AB54" s="647">
        <v>75</v>
      </c>
      <c r="AF54" s="645" t="e">
        <v>#REF!</v>
      </c>
      <c r="AG54" s="643">
        <v>81</v>
      </c>
      <c r="AH54" s="644" t="s">
        <v>577</v>
      </c>
      <c r="AI54" s="637" t="s">
        <v>688</v>
      </c>
    </row>
    <row r="55" spans="1:35" x14ac:dyDescent="0.2">
      <c r="A55" s="637" t="str">
        <f t="shared" si="0"/>
        <v>082 - Middleton Community Primary School</v>
      </c>
      <c r="B55" s="637" t="s">
        <v>689</v>
      </c>
      <c r="C55" s="643">
        <v>82</v>
      </c>
      <c r="D55" s="643" t="s">
        <v>577</v>
      </c>
      <c r="E55" s="644" t="s">
        <v>577</v>
      </c>
      <c r="F55" s="637" t="s">
        <v>690</v>
      </c>
      <c r="G55" s="645">
        <v>271221.88069999998</v>
      </c>
      <c r="H55" s="645">
        <v>0</v>
      </c>
      <c r="I55" s="645"/>
      <c r="J55" s="645">
        <v>271221.88069999998</v>
      </c>
      <c r="K55" s="684"/>
      <c r="L55" s="645">
        <v>0</v>
      </c>
      <c r="M55" s="645">
        <v>0</v>
      </c>
      <c r="N55" s="645">
        <v>0</v>
      </c>
      <c r="O55" s="646">
        <v>0</v>
      </c>
      <c r="P55" s="646"/>
      <c r="Q55" s="646">
        <v>271222</v>
      </c>
      <c r="R55" s="646"/>
      <c r="S55" s="646"/>
      <c r="T55" s="643">
        <v>82</v>
      </c>
      <c r="U55" s="647">
        <v>0</v>
      </c>
      <c r="V55" s="647"/>
      <c r="W55" s="647">
        <v>0</v>
      </c>
      <c r="X55" s="647">
        <v>0</v>
      </c>
      <c r="Y55" s="647">
        <v>0</v>
      </c>
      <c r="Z55" s="647">
        <v>0</v>
      </c>
      <c r="AA55" s="647">
        <v>0</v>
      </c>
      <c r="AB55" s="647">
        <v>37</v>
      </c>
      <c r="AF55" s="645" t="e">
        <v>#REF!</v>
      </c>
      <c r="AG55" s="643">
        <v>82</v>
      </c>
      <c r="AH55" s="644" t="s">
        <v>577</v>
      </c>
      <c r="AI55" s="637" t="s">
        <v>690</v>
      </c>
    </row>
    <row r="56" spans="1:35" x14ac:dyDescent="0.2">
      <c r="A56" s="637" t="str">
        <f t="shared" si="0"/>
        <v>084 - Occold Primary School</v>
      </c>
      <c r="B56" s="637" t="s">
        <v>691</v>
      </c>
      <c r="C56" s="643">
        <v>84</v>
      </c>
      <c r="D56" s="643" t="s">
        <v>577</v>
      </c>
      <c r="E56" s="644" t="s">
        <v>577</v>
      </c>
      <c r="F56" s="637" t="s">
        <v>692</v>
      </c>
      <c r="G56" s="645">
        <v>350327.41475737258</v>
      </c>
      <c r="H56" s="645">
        <v>0</v>
      </c>
      <c r="I56" s="645"/>
      <c r="J56" s="645">
        <v>350327.41475737258</v>
      </c>
      <c r="K56" s="684"/>
      <c r="L56" s="645">
        <v>0</v>
      </c>
      <c r="M56" s="645">
        <v>0</v>
      </c>
      <c r="N56" s="645">
        <v>0</v>
      </c>
      <c r="O56" s="646">
        <v>0</v>
      </c>
      <c r="P56" s="646"/>
      <c r="Q56" s="646">
        <v>350327</v>
      </c>
      <c r="R56" s="646"/>
      <c r="S56" s="646"/>
      <c r="T56" s="643">
        <v>84</v>
      </c>
      <c r="U56" s="647">
        <v>0</v>
      </c>
      <c r="V56" s="647"/>
      <c r="W56" s="647">
        <v>0</v>
      </c>
      <c r="X56" s="647">
        <v>0</v>
      </c>
      <c r="Y56" s="647">
        <v>0</v>
      </c>
      <c r="Z56" s="647">
        <v>0</v>
      </c>
      <c r="AA56" s="647">
        <v>0</v>
      </c>
      <c r="AB56" s="647">
        <v>67</v>
      </c>
      <c r="AF56" s="645" t="e">
        <v>#REF!</v>
      </c>
      <c r="AG56" s="643">
        <v>84</v>
      </c>
      <c r="AH56" s="644">
        <v>0</v>
      </c>
      <c r="AI56" s="637" t="s">
        <v>692</v>
      </c>
    </row>
    <row r="57" spans="1:35" x14ac:dyDescent="0.2">
      <c r="A57" s="637" t="str">
        <f t="shared" si="0"/>
        <v>086 - Palgrave CEVCP School</v>
      </c>
      <c r="B57" s="637" t="s">
        <v>693</v>
      </c>
      <c r="C57" s="643">
        <v>86</v>
      </c>
      <c r="D57" s="643" t="s">
        <v>577</v>
      </c>
      <c r="E57" s="644" t="s">
        <v>577</v>
      </c>
      <c r="F57" s="637" t="s">
        <v>694</v>
      </c>
      <c r="G57" s="645">
        <v>369538.32846890262</v>
      </c>
      <c r="H57" s="645">
        <v>0</v>
      </c>
      <c r="I57" s="645"/>
      <c r="J57" s="645">
        <v>369538.32846890262</v>
      </c>
      <c r="K57" s="684"/>
      <c r="L57" s="645">
        <v>0</v>
      </c>
      <c r="M57" s="645">
        <v>0</v>
      </c>
      <c r="N57" s="645">
        <v>0</v>
      </c>
      <c r="O57" s="646">
        <v>0</v>
      </c>
      <c r="P57" s="646"/>
      <c r="Q57" s="646">
        <v>369538</v>
      </c>
      <c r="R57" s="646"/>
      <c r="S57" s="646"/>
      <c r="T57" s="643">
        <v>86</v>
      </c>
      <c r="U57" s="647">
        <v>0</v>
      </c>
      <c r="V57" s="647"/>
      <c r="W57" s="647">
        <v>0</v>
      </c>
      <c r="X57" s="647">
        <v>0</v>
      </c>
      <c r="Y57" s="647">
        <v>0</v>
      </c>
      <c r="Z57" s="647">
        <v>0</v>
      </c>
      <c r="AA57" s="647">
        <v>0</v>
      </c>
      <c r="AB57" s="647">
        <v>80</v>
      </c>
      <c r="AF57" s="645" t="e">
        <v>#REF!</v>
      </c>
      <c r="AG57" s="643">
        <v>86</v>
      </c>
      <c r="AH57" s="644" t="s">
        <v>577</v>
      </c>
      <c r="AI57" s="637" t="s">
        <v>694</v>
      </c>
    </row>
    <row r="58" spans="1:35" x14ac:dyDescent="0.2">
      <c r="A58" s="637" t="str">
        <f t="shared" si="0"/>
        <v>092 - Reydon Primary School</v>
      </c>
      <c r="B58" s="637" t="s">
        <v>695</v>
      </c>
      <c r="C58" s="643">
        <v>92</v>
      </c>
      <c r="D58" s="643" t="s">
        <v>577</v>
      </c>
      <c r="E58" s="644" t="s">
        <v>577</v>
      </c>
      <c r="F58" s="637" t="s">
        <v>696</v>
      </c>
      <c r="G58" s="645">
        <v>757633.89299893612</v>
      </c>
      <c r="H58" s="645">
        <v>0</v>
      </c>
      <c r="I58" s="645"/>
      <c r="J58" s="645">
        <v>757633.89299893612</v>
      </c>
      <c r="K58" s="684"/>
      <c r="L58" s="645">
        <v>0</v>
      </c>
      <c r="M58" s="645">
        <v>0</v>
      </c>
      <c r="N58" s="645">
        <v>0</v>
      </c>
      <c r="O58" s="646">
        <v>0</v>
      </c>
      <c r="P58" s="646"/>
      <c r="Q58" s="646">
        <v>757634</v>
      </c>
      <c r="R58" s="646"/>
      <c r="S58" s="646"/>
      <c r="T58" s="643">
        <v>92</v>
      </c>
      <c r="U58" s="647">
        <v>0</v>
      </c>
      <c r="V58" s="647"/>
      <c r="W58" s="647">
        <v>0</v>
      </c>
      <c r="X58" s="647">
        <v>0</v>
      </c>
      <c r="Y58" s="647">
        <v>0</v>
      </c>
      <c r="Z58" s="647">
        <v>0</v>
      </c>
      <c r="AA58" s="647">
        <v>0</v>
      </c>
      <c r="AB58" s="647">
        <v>191</v>
      </c>
      <c r="AF58" s="645" t="e">
        <v>#REF!</v>
      </c>
      <c r="AG58" s="643">
        <v>92</v>
      </c>
      <c r="AH58" s="644" t="s">
        <v>577</v>
      </c>
      <c r="AI58" s="637" t="s">
        <v>696</v>
      </c>
    </row>
    <row r="59" spans="1:35" x14ac:dyDescent="0.2">
      <c r="A59" s="637" t="str">
        <f t="shared" si="0"/>
        <v>093 - Ringsfield CEVCP School</v>
      </c>
      <c r="B59" s="637" t="s">
        <v>697</v>
      </c>
      <c r="C59" s="643">
        <v>93</v>
      </c>
      <c r="D59" s="643" t="s">
        <v>577</v>
      </c>
      <c r="E59" s="644" t="s">
        <v>577</v>
      </c>
      <c r="F59" s="637" t="s">
        <v>698</v>
      </c>
      <c r="G59" s="645">
        <v>425318.87481444573</v>
      </c>
      <c r="H59" s="645">
        <v>0</v>
      </c>
      <c r="I59" s="645"/>
      <c r="J59" s="645">
        <v>425318.87481444573</v>
      </c>
      <c r="K59" s="684"/>
      <c r="L59" s="645">
        <v>0</v>
      </c>
      <c r="M59" s="645">
        <v>0</v>
      </c>
      <c r="N59" s="645">
        <v>0</v>
      </c>
      <c r="O59" s="646">
        <v>0</v>
      </c>
      <c r="P59" s="646"/>
      <c r="Q59" s="646">
        <v>425319</v>
      </c>
      <c r="R59" s="646"/>
      <c r="S59" s="646"/>
      <c r="T59" s="643">
        <v>93</v>
      </c>
      <c r="U59" s="647">
        <v>0</v>
      </c>
      <c r="V59" s="647"/>
      <c r="W59" s="647">
        <v>0</v>
      </c>
      <c r="X59" s="647">
        <v>0</v>
      </c>
      <c r="Y59" s="647">
        <v>0</v>
      </c>
      <c r="Z59" s="647">
        <v>0</v>
      </c>
      <c r="AA59" s="647">
        <v>0</v>
      </c>
      <c r="AB59" s="647">
        <v>91</v>
      </c>
      <c r="AF59" s="645" t="e">
        <v>#REF!</v>
      </c>
      <c r="AG59" s="643">
        <v>93</v>
      </c>
      <c r="AH59" s="644" t="s">
        <v>577</v>
      </c>
      <c r="AI59" s="637" t="s">
        <v>698</v>
      </c>
    </row>
    <row r="60" spans="1:35" x14ac:dyDescent="0.2">
      <c r="A60" s="637" t="str">
        <f t="shared" si="0"/>
        <v>096 - Saxmundham Primary School</v>
      </c>
      <c r="B60" s="637" t="s">
        <v>699</v>
      </c>
      <c r="C60" s="643">
        <v>96</v>
      </c>
      <c r="D60" s="643" t="s">
        <v>577</v>
      </c>
      <c r="E60" s="644" t="s">
        <v>577</v>
      </c>
      <c r="F60" s="637" t="s">
        <v>700</v>
      </c>
      <c r="G60" s="645">
        <v>1093797.5632385027</v>
      </c>
      <c r="H60" s="645">
        <v>0</v>
      </c>
      <c r="I60" s="645"/>
      <c r="J60" s="645">
        <v>1093797.5632385027</v>
      </c>
      <c r="K60" s="684"/>
      <c r="L60" s="645">
        <v>0</v>
      </c>
      <c r="M60" s="645">
        <v>0</v>
      </c>
      <c r="N60" s="645">
        <v>0</v>
      </c>
      <c r="O60" s="646">
        <v>0</v>
      </c>
      <c r="P60" s="646"/>
      <c r="Q60" s="646">
        <v>1093798</v>
      </c>
      <c r="R60" s="646"/>
      <c r="S60" s="646"/>
      <c r="T60" s="643">
        <v>96</v>
      </c>
      <c r="U60" s="647">
        <v>0</v>
      </c>
      <c r="V60" s="647"/>
      <c r="W60" s="647">
        <v>0</v>
      </c>
      <c r="X60" s="647">
        <v>0</v>
      </c>
      <c r="Y60" s="647">
        <v>0</v>
      </c>
      <c r="Z60" s="647">
        <v>0</v>
      </c>
      <c r="AA60" s="647">
        <v>0</v>
      </c>
      <c r="AB60" s="647">
        <v>272</v>
      </c>
      <c r="AF60" s="645" t="e">
        <v>#REF!</v>
      </c>
      <c r="AG60" s="643">
        <v>96</v>
      </c>
      <c r="AH60" s="644">
        <v>0</v>
      </c>
      <c r="AI60" s="637" t="s">
        <v>700</v>
      </c>
    </row>
    <row r="61" spans="1:35" x14ac:dyDescent="0.2">
      <c r="A61" s="637" t="str">
        <f t="shared" si="0"/>
        <v>097 - Snape Community Primary School</v>
      </c>
      <c r="B61" s="637" t="s">
        <v>701</v>
      </c>
      <c r="C61" s="643">
        <v>97</v>
      </c>
      <c r="D61" s="643">
        <v>97</v>
      </c>
      <c r="E61" s="644">
        <v>0</v>
      </c>
      <c r="F61" s="637" t="s">
        <v>702</v>
      </c>
      <c r="G61" s="645">
        <v>348476.32764285716</v>
      </c>
      <c r="H61" s="645">
        <v>-1462.45</v>
      </c>
      <c r="I61" s="645"/>
      <c r="J61" s="645">
        <v>347013.87764285714</v>
      </c>
      <c r="K61" s="684"/>
      <c r="L61" s="645">
        <v>0</v>
      </c>
      <c r="M61" s="645">
        <v>0</v>
      </c>
      <c r="N61" s="645">
        <v>0</v>
      </c>
      <c r="O61" s="646">
        <v>0</v>
      </c>
      <c r="P61" s="646"/>
      <c r="Q61" s="646">
        <v>347014</v>
      </c>
      <c r="R61" s="646"/>
      <c r="S61" s="646"/>
      <c r="T61" s="643">
        <v>97</v>
      </c>
      <c r="U61" s="647">
        <v>605</v>
      </c>
      <c r="V61" s="647"/>
      <c r="W61" s="647">
        <v>669.9</v>
      </c>
      <c r="X61" s="647">
        <v>105.05</v>
      </c>
      <c r="Y61" s="647">
        <v>82.5</v>
      </c>
      <c r="Z61" s="647">
        <v>-1462.45</v>
      </c>
      <c r="AA61" s="647">
        <v>0</v>
      </c>
      <c r="AB61" s="647">
        <v>55</v>
      </c>
      <c r="AF61" s="645" t="e">
        <v>#REF!</v>
      </c>
      <c r="AG61" s="643">
        <v>97</v>
      </c>
      <c r="AH61" s="644">
        <v>0</v>
      </c>
      <c r="AI61" s="637" t="s">
        <v>702</v>
      </c>
    </row>
    <row r="62" spans="1:35" x14ac:dyDescent="0.2">
      <c r="A62" s="637" t="str">
        <f t="shared" si="0"/>
        <v>098 - Somerleyton Primary School</v>
      </c>
      <c r="B62" s="637" t="s">
        <v>703</v>
      </c>
      <c r="C62" s="643">
        <v>98</v>
      </c>
      <c r="D62" s="643" t="s">
        <v>577</v>
      </c>
      <c r="E62" s="644" t="s">
        <v>577</v>
      </c>
      <c r="F62" s="637" t="s">
        <v>704</v>
      </c>
      <c r="G62" s="645">
        <v>323834.71667389164</v>
      </c>
      <c r="H62" s="645">
        <v>0</v>
      </c>
      <c r="I62" s="645"/>
      <c r="J62" s="645">
        <v>323834.71667389164</v>
      </c>
      <c r="K62" s="684"/>
      <c r="L62" s="645">
        <v>0</v>
      </c>
      <c r="M62" s="645">
        <v>0</v>
      </c>
      <c r="N62" s="645">
        <v>0</v>
      </c>
      <c r="O62" s="646">
        <v>0</v>
      </c>
      <c r="P62" s="646"/>
      <c r="Q62" s="646">
        <v>323835</v>
      </c>
      <c r="R62" s="646"/>
      <c r="S62" s="646"/>
      <c r="T62" s="643">
        <v>98</v>
      </c>
      <c r="U62" s="647">
        <v>0</v>
      </c>
      <c r="V62" s="647"/>
      <c r="W62" s="647">
        <v>0</v>
      </c>
      <c r="X62" s="647">
        <v>0</v>
      </c>
      <c r="Y62" s="647">
        <v>0</v>
      </c>
      <c r="Z62" s="647">
        <v>0</v>
      </c>
      <c r="AA62" s="647">
        <v>0</v>
      </c>
      <c r="AB62" s="647">
        <v>56</v>
      </c>
      <c r="AF62" s="645" t="e">
        <v>#REF!</v>
      </c>
      <c r="AG62" s="643">
        <v>98</v>
      </c>
      <c r="AH62" s="644">
        <v>0</v>
      </c>
      <c r="AI62" s="637" t="s">
        <v>704</v>
      </c>
    </row>
    <row r="63" spans="1:35" x14ac:dyDescent="0.2">
      <c r="A63" s="637" t="str">
        <f t="shared" si="0"/>
        <v>099 - Southwold Primary School</v>
      </c>
      <c r="B63" s="637" t="s">
        <v>705</v>
      </c>
      <c r="C63" s="643">
        <v>99</v>
      </c>
      <c r="D63" s="643" t="s">
        <v>577</v>
      </c>
      <c r="E63" s="644" t="s">
        <v>577</v>
      </c>
      <c r="F63" s="637" t="s">
        <v>706</v>
      </c>
      <c r="G63" s="645">
        <v>306049.99103735207</v>
      </c>
      <c r="H63" s="645">
        <v>0</v>
      </c>
      <c r="I63" s="645"/>
      <c r="J63" s="645">
        <v>306049.99103735207</v>
      </c>
      <c r="K63" s="684"/>
      <c r="L63" s="645">
        <v>0</v>
      </c>
      <c r="M63" s="645">
        <v>0</v>
      </c>
      <c r="N63" s="645">
        <v>0</v>
      </c>
      <c r="O63" s="646">
        <v>0</v>
      </c>
      <c r="P63" s="646"/>
      <c r="Q63" s="646">
        <v>306050</v>
      </c>
      <c r="R63" s="646"/>
      <c r="S63" s="646"/>
      <c r="T63" s="643">
        <v>99</v>
      </c>
      <c r="U63" s="647">
        <v>0</v>
      </c>
      <c r="V63" s="647"/>
      <c r="W63" s="647">
        <v>0</v>
      </c>
      <c r="X63" s="647">
        <v>0</v>
      </c>
      <c r="Y63" s="647">
        <v>0</v>
      </c>
      <c r="Z63" s="647">
        <v>0</v>
      </c>
      <c r="AA63" s="647">
        <v>0</v>
      </c>
      <c r="AB63" s="647">
        <v>54</v>
      </c>
      <c r="AF63" s="645" t="e">
        <v>#REF!</v>
      </c>
      <c r="AG63" s="643">
        <v>99</v>
      </c>
      <c r="AH63" s="644" t="s">
        <v>577</v>
      </c>
      <c r="AI63" s="637" t="s">
        <v>706</v>
      </c>
    </row>
    <row r="64" spans="1:35" x14ac:dyDescent="0.2">
      <c r="A64" s="637" t="str">
        <f t="shared" si="0"/>
        <v>101 - Stonham Aspal CEVAP School</v>
      </c>
      <c r="B64" s="637">
        <v>101</v>
      </c>
      <c r="C64" s="643">
        <v>101</v>
      </c>
      <c r="D64" s="643">
        <v>101</v>
      </c>
      <c r="E64" s="644">
        <v>0</v>
      </c>
      <c r="F64" s="637" t="s">
        <v>707</v>
      </c>
      <c r="G64" s="645">
        <v>760568.96996599319</v>
      </c>
      <c r="H64" s="645">
        <v>-5238.2299999999996</v>
      </c>
      <c r="I64" s="645"/>
      <c r="J64" s="645">
        <v>755330.73996599321</v>
      </c>
      <c r="K64" s="684"/>
      <c r="L64" s="645">
        <v>0</v>
      </c>
      <c r="M64" s="645">
        <v>0</v>
      </c>
      <c r="N64" s="645">
        <v>0</v>
      </c>
      <c r="O64" s="646">
        <v>0</v>
      </c>
      <c r="P64" s="646"/>
      <c r="Q64" s="646">
        <v>755331</v>
      </c>
      <c r="R64" s="646"/>
      <c r="S64" s="646"/>
      <c r="T64" s="643">
        <v>101</v>
      </c>
      <c r="U64" s="647">
        <v>2167</v>
      </c>
      <c r="V64" s="647"/>
      <c r="W64" s="647">
        <v>2399.46</v>
      </c>
      <c r="X64" s="647">
        <v>376.27</v>
      </c>
      <c r="Y64" s="647">
        <v>295.5</v>
      </c>
      <c r="Z64" s="647">
        <v>-5238.2299999999996</v>
      </c>
      <c r="AA64" s="647">
        <v>0</v>
      </c>
      <c r="AB64" s="647">
        <v>197</v>
      </c>
      <c r="AF64" s="645" t="e">
        <v>#REF!</v>
      </c>
      <c r="AG64" s="643">
        <v>101</v>
      </c>
      <c r="AH64" s="644">
        <v>0</v>
      </c>
      <c r="AI64" s="637" t="s">
        <v>707</v>
      </c>
    </row>
    <row r="65" spans="1:35" x14ac:dyDescent="0.2">
      <c r="A65" s="637" t="str">
        <f t="shared" si="0"/>
        <v>102 - Stradbroke CEVCP School</v>
      </c>
      <c r="B65" s="637">
        <v>102</v>
      </c>
      <c r="C65" s="643">
        <v>102</v>
      </c>
      <c r="D65" s="643" t="s">
        <v>577</v>
      </c>
      <c r="E65" s="644" t="s">
        <v>577</v>
      </c>
      <c r="F65" s="637" t="s">
        <v>708</v>
      </c>
      <c r="G65" s="645">
        <v>464603.63885779341</v>
      </c>
      <c r="H65" s="645">
        <v>0</v>
      </c>
      <c r="I65" s="645"/>
      <c r="J65" s="645">
        <v>464603.63885779341</v>
      </c>
      <c r="K65" s="684"/>
      <c r="L65" s="645">
        <v>0</v>
      </c>
      <c r="M65" s="645">
        <v>0</v>
      </c>
      <c r="N65" s="645">
        <v>0</v>
      </c>
      <c r="O65" s="646">
        <v>0</v>
      </c>
      <c r="P65" s="646"/>
      <c r="Q65" s="646">
        <v>464604</v>
      </c>
      <c r="R65" s="646"/>
      <c r="S65" s="646"/>
      <c r="T65" s="643">
        <v>102</v>
      </c>
      <c r="U65" s="647">
        <v>0</v>
      </c>
      <c r="V65" s="647"/>
      <c r="W65" s="647">
        <v>0</v>
      </c>
      <c r="X65" s="647">
        <v>0</v>
      </c>
      <c r="Y65" s="647">
        <v>0</v>
      </c>
      <c r="Z65" s="647">
        <v>0</v>
      </c>
      <c r="AA65" s="647">
        <v>0</v>
      </c>
      <c r="AB65" s="647">
        <v>99</v>
      </c>
      <c r="AF65" s="645" t="e">
        <v>#REF!</v>
      </c>
      <c r="AG65" s="643">
        <v>102</v>
      </c>
      <c r="AH65" s="644" t="s">
        <v>577</v>
      </c>
      <c r="AI65" s="637" t="s">
        <v>708</v>
      </c>
    </row>
    <row r="66" spans="1:35" x14ac:dyDescent="0.2">
      <c r="A66" s="637" t="str">
        <f t="shared" si="0"/>
        <v>106 - Thorndon CEVCP School</v>
      </c>
      <c r="B66" s="637">
        <v>106</v>
      </c>
      <c r="C66" s="643">
        <v>106</v>
      </c>
      <c r="D66" s="643">
        <v>106</v>
      </c>
      <c r="E66" s="644">
        <v>0</v>
      </c>
      <c r="F66" s="637" t="s">
        <v>709</v>
      </c>
      <c r="G66" s="645">
        <v>329443.47904385964</v>
      </c>
      <c r="H66" s="645">
        <v>-1728.35</v>
      </c>
      <c r="I66" s="645"/>
      <c r="J66" s="645">
        <v>327715.12904385966</v>
      </c>
      <c r="K66" s="684"/>
      <c r="L66" s="645">
        <v>0</v>
      </c>
      <c r="M66" s="645">
        <v>0</v>
      </c>
      <c r="N66" s="645">
        <v>0</v>
      </c>
      <c r="O66" s="646">
        <v>0</v>
      </c>
      <c r="P66" s="646"/>
      <c r="Q66" s="646">
        <v>327715</v>
      </c>
      <c r="R66" s="646"/>
      <c r="S66" s="646"/>
      <c r="T66" s="643">
        <v>106</v>
      </c>
      <c r="U66" s="647">
        <v>715</v>
      </c>
      <c r="V66" s="647"/>
      <c r="W66" s="647">
        <v>791.69999999999993</v>
      </c>
      <c r="X66" s="647">
        <v>124.14999999999999</v>
      </c>
      <c r="Y66" s="647">
        <v>97.5</v>
      </c>
      <c r="Z66" s="647">
        <v>-1728.35</v>
      </c>
      <c r="AA66" s="647">
        <v>0</v>
      </c>
      <c r="AB66" s="647">
        <v>65</v>
      </c>
      <c r="AF66" s="645" t="e">
        <v>#REF!</v>
      </c>
      <c r="AG66" s="643">
        <v>106</v>
      </c>
      <c r="AH66" s="644">
        <v>0</v>
      </c>
      <c r="AI66" s="637" t="s">
        <v>709</v>
      </c>
    </row>
    <row r="67" spans="1:35" x14ac:dyDescent="0.2">
      <c r="A67" s="637" t="str">
        <f t="shared" ref="A67:A130" si="1">B67&amp;$A$1&amp;F67</f>
        <v>109 - Wenhaston Primary School</v>
      </c>
      <c r="B67" s="637">
        <v>109</v>
      </c>
      <c r="C67" s="643">
        <v>109</v>
      </c>
      <c r="D67" s="643" t="s">
        <v>577</v>
      </c>
      <c r="E67" s="644" t="s">
        <v>577</v>
      </c>
      <c r="F67" s="637" t="s">
        <v>710</v>
      </c>
      <c r="G67" s="645">
        <v>431329.71016989398</v>
      </c>
      <c r="H67" s="645">
        <v>0</v>
      </c>
      <c r="I67" s="645"/>
      <c r="J67" s="645">
        <v>431329.71016989398</v>
      </c>
      <c r="K67" s="684"/>
      <c r="L67" s="645">
        <v>0</v>
      </c>
      <c r="M67" s="645">
        <v>0</v>
      </c>
      <c r="N67" s="645">
        <v>0</v>
      </c>
      <c r="O67" s="646">
        <v>0</v>
      </c>
      <c r="P67" s="646"/>
      <c r="Q67" s="646">
        <v>431330</v>
      </c>
      <c r="R67" s="646"/>
      <c r="S67" s="646"/>
      <c r="T67" s="643">
        <v>109</v>
      </c>
      <c r="U67" s="647">
        <v>0</v>
      </c>
      <c r="V67" s="647"/>
      <c r="W67" s="647">
        <v>0</v>
      </c>
      <c r="X67" s="647">
        <v>0</v>
      </c>
      <c r="Y67" s="647">
        <v>0</v>
      </c>
      <c r="Z67" s="647">
        <v>0</v>
      </c>
      <c r="AA67" s="647">
        <v>0</v>
      </c>
      <c r="AB67" s="647">
        <v>86</v>
      </c>
      <c r="AF67" s="645" t="e">
        <v>#REF!</v>
      </c>
      <c r="AG67" s="643">
        <v>109</v>
      </c>
      <c r="AH67" s="644" t="s">
        <v>577</v>
      </c>
      <c r="AI67" s="637" t="s">
        <v>710</v>
      </c>
    </row>
    <row r="68" spans="1:35" x14ac:dyDescent="0.2">
      <c r="A68" s="637" t="str">
        <f t="shared" si="1"/>
        <v>110 - Wetheringsett CEVCP School</v>
      </c>
      <c r="B68" s="637">
        <v>110</v>
      </c>
      <c r="C68" s="643">
        <v>110</v>
      </c>
      <c r="D68" s="643" t="s">
        <v>577</v>
      </c>
      <c r="E68" s="644" t="s">
        <v>577</v>
      </c>
      <c r="F68" s="637" t="s">
        <v>711</v>
      </c>
      <c r="G68" s="645">
        <v>209777.90381739131</v>
      </c>
      <c r="H68" s="645">
        <v>0</v>
      </c>
      <c r="I68" s="645"/>
      <c r="J68" s="645">
        <v>209777.90381739131</v>
      </c>
      <c r="K68" s="684"/>
      <c r="L68" s="645">
        <v>0</v>
      </c>
      <c r="M68" s="645">
        <v>0</v>
      </c>
      <c r="N68" s="645">
        <v>0</v>
      </c>
      <c r="O68" s="646">
        <v>0</v>
      </c>
      <c r="P68" s="646"/>
      <c r="Q68" s="646">
        <v>209778</v>
      </c>
      <c r="R68" s="646"/>
      <c r="S68" s="646"/>
      <c r="T68" s="643">
        <v>110</v>
      </c>
      <c r="U68" s="647">
        <v>0</v>
      </c>
      <c r="V68" s="647"/>
      <c r="W68" s="647">
        <v>0</v>
      </c>
      <c r="X68" s="647">
        <v>0</v>
      </c>
      <c r="Y68" s="647">
        <v>0</v>
      </c>
      <c r="Z68" s="647">
        <v>0</v>
      </c>
      <c r="AA68" s="647">
        <v>0</v>
      </c>
      <c r="AB68" s="647">
        <v>26</v>
      </c>
      <c r="AF68" s="645" t="e">
        <v>#REF!</v>
      </c>
      <c r="AG68" s="643">
        <v>110</v>
      </c>
      <c r="AH68" s="644">
        <v>0</v>
      </c>
      <c r="AI68" s="637" t="s">
        <v>711</v>
      </c>
    </row>
    <row r="69" spans="1:35" x14ac:dyDescent="0.2">
      <c r="A69" s="637" t="str">
        <f t="shared" si="1"/>
        <v>111 - Wickham Market Community Primary School</v>
      </c>
      <c r="B69" s="637">
        <v>111</v>
      </c>
      <c r="C69" s="643">
        <v>111</v>
      </c>
      <c r="D69" s="643" t="s">
        <v>577</v>
      </c>
      <c r="E69" s="644" t="s">
        <v>577</v>
      </c>
      <c r="F69" s="637" t="s">
        <v>712</v>
      </c>
      <c r="G69" s="645">
        <v>621368.97393365321</v>
      </c>
      <c r="H69" s="645">
        <v>0</v>
      </c>
      <c r="I69" s="645"/>
      <c r="J69" s="645">
        <v>621368.97393365321</v>
      </c>
      <c r="K69" s="684"/>
      <c r="L69" s="645">
        <v>0</v>
      </c>
      <c r="M69" s="645">
        <v>0</v>
      </c>
      <c r="N69" s="645">
        <v>0</v>
      </c>
      <c r="O69" s="646">
        <v>0</v>
      </c>
      <c r="P69" s="646"/>
      <c r="Q69" s="646">
        <v>621369</v>
      </c>
      <c r="R69" s="646"/>
      <c r="S69" s="646"/>
      <c r="T69" s="643">
        <v>111</v>
      </c>
      <c r="U69" s="647">
        <v>0</v>
      </c>
      <c r="V69" s="647"/>
      <c r="W69" s="647">
        <v>0</v>
      </c>
      <c r="X69" s="647">
        <v>0</v>
      </c>
      <c r="Y69" s="647">
        <v>0</v>
      </c>
      <c r="Z69" s="647">
        <v>0</v>
      </c>
      <c r="AA69" s="647">
        <v>0</v>
      </c>
      <c r="AB69" s="647">
        <v>147</v>
      </c>
      <c r="AF69" s="645" t="e">
        <v>#REF!</v>
      </c>
      <c r="AG69" s="643">
        <v>111</v>
      </c>
      <c r="AH69" s="644" t="s">
        <v>577</v>
      </c>
      <c r="AI69" s="637" t="s">
        <v>712</v>
      </c>
    </row>
    <row r="70" spans="1:35" x14ac:dyDescent="0.2">
      <c r="A70" s="637" t="str">
        <f t="shared" si="1"/>
        <v>112 - Wilby CEVCP School</v>
      </c>
      <c r="B70" s="637">
        <v>112</v>
      </c>
      <c r="C70" s="643">
        <v>112</v>
      </c>
      <c r="D70" s="643">
        <v>112</v>
      </c>
      <c r="E70" s="644">
        <v>0</v>
      </c>
      <c r="F70" s="637" t="s">
        <v>713</v>
      </c>
      <c r="G70" s="645">
        <v>353232.38818644063</v>
      </c>
      <c r="H70" s="645">
        <v>-1861.3</v>
      </c>
      <c r="I70" s="645"/>
      <c r="J70" s="645">
        <v>351371.08818644064</v>
      </c>
      <c r="K70" s="684"/>
      <c r="L70" s="645">
        <v>0</v>
      </c>
      <c r="M70" s="645">
        <v>0</v>
      </c>
      <c r="N70" s="645">
        <v>0</v>
      </c>
      <c r="O70" s="646">
        <v>0</v>
      </c>
      <c r="P70" s="646"/>
      <c r="Q70" s="646">
        <v>351371</v>
      </c>
      <c r="R70" s="646"/>
      <c r="S70" s="646"/>
      <c r="T70" s="643">
        <v>112</v>
      </c>
      <c r="U70" s="647">
        <v>770</v>
      </c>
      <c r="V70" s="647"/>
      <c r="W70" s="647">
        <v>852.6</v>
      </c>
      <c r="X70" s="647">
        <v>133.69999999999999</v>
      </c>
      <c r="Y70" s="647">
        <v>105</v>
      </c>
      <c r="Z70" s="647">
        <v>-1861.3</v>
      </c>
      <c r="AA70" s="647">
        <v>0</v>
      </c>
      <c r="AB70" s="647">
        <v>70</v>
      </c>
      <c r="AF70" s="645" t="e">
        <v>#REF!</v>
      </c>
      <c r="AG70" s="643">
        <v>112</v>
      </c>
      <c r="AH70" s="644">
        <v>0</v>
      </c>
      <c r="AI70" s="637" t="s">
        <v>713</v>
      </c>
    </row>
    <row r="71" spans="1:35" x14ac:dyDescent="0.2">
      <c r="A71" s="637" t="str">
        <f t="shared" si="1"/>
        <v>113 - Worlingham CEVCP School</v>
      </c>
      <c r="B71" s="637">
        <v>113</v>
      </c>
      <c r="C71" s="643">
        <v>113</v>
      </c>
      <c r="D71" s="643">
        <v>113</v>
      </c>
      <c r="E71" s="644">
        <v>0</v>
      </c>
      <c r="F71" s="637" t="s">
        <v>714</v>
      </c>
      <c r="G71" s="645">
        <v>1349339.74</v>
      </c>
      <c r="H71" s="645">
        <v>-9306.5</v>
      </c>
      <c r="I71" s="645"/>
      <c r="J71" s="645">
        <v>1340033.24</v>
      </c>
      <c r="K71" s="684"/>
      <c r="L71" s="645">
        <v>0</v>
      </c>
      <c r="M71" s="645">
        <v>0</v>
      </c>
      <c r="N71" s="645">
        <v>0</v>
      </c>
      <c r="O71" s="646">
        <v>0</v>
      </c>
      <c r="P71" s="646"/>
      <c r="Q71" s="646">
        <v>1340033</v>
      </c>
      <c r="R71" s="646"/>
      <c r="S71" s="646"/>
      <c r="T71" s="643">
        <v>113</v>
      </c>
      <c r="U71" s="647">
        <v>3850</v>
      </c>
      <c r="V71" s="647"/>
      <c r="W71" s="647">
        <v>4263</v>
      </c>
      <c r="X71" s="647">
        <v>668.5</v>
      </c>
      <c r="Y71" s="647">
        <v>525</v>
      </c>
      <c r="Z71" s="647">
        <v>-9306.5</v>
      </c>
      <c r="AA71" s="647">
        <v>0</v>
      </c>
      <c r="AB71" s="647">
        <v>350</v>
      </c>
      <c r="AF71" s="645" t="e">
        <v>#REF!</v>
      </c>
      <c r="AG71" s="643">
        <v>113</v>
      </c>
      <c r="AH71" s="644">
        <v>0</v>
      </c>
      <c r="AI71" s="637" t="s">
        <v>714</v>
      </c>
    </row>
    <row r="72" spans="1:35" x14ac:dyDescent="0.2">
      <c r="A72" s="637" t="str">
        <f t="shared" si="1"/>
        <v>114 - Worlingworth CEVCP School</v>
      </c>
      <c r="B72" s="637">
        <v>114</v>
      </c>
      <c r="C72" s="643">
        <v>114</v>
      </c>
      <c r="D72" s="643">
        <v>114</v>
      </c>
      <c r="E72" s="644">
        <v>0</v>
      </c>
      <c r="F72" s="637" t="s">
        <v>715</v>
      </c>
      <c r="G72" s="645">
        <v>329253.0253939394</v>
      </c>
      <c r="H72" s="645">
        <v>-1595.4</v>
      </c>
      <c r="I72" s="645"/>
      <c r="J72" s="645">
        <v>327657.62539393938</v>
      </c>
      <c r="K72" s="684"/>
      <c r="L72" s="645">
        <v>0</v>
      </c>
      <c r="M72" s="645">
        <v>0</v>
      </c>
      <c r="N72" s="645">
        <v>0</v>
      </c>
      <c r="O72" s="646">
        <v>0</v>
      </c>
      <c r="P72" s="646"/>
      <c r="Q72" s="646">
        <v>327658</v>
      </c>
      <c r="R72" s="646"/>
      <c r="S72" s="646"/>
      <c r="T72" s="643">
        <v>114</v>
      </c>
      <c r="U72" s="647">
        <v>660</v>
      </c>
      <c r="V72" s="647"/>
      <c r="W72" s="647">
        <v>730.8</v>
      </c>
      <c r="X72" s="647">
        <v>114.6</v>
      </c>
      <c r="Y72" s="647">
        <v>90</v>
      </c>
      <c r="Z72" s="647">
        <v>-1595.3999999999999</v>
      </c>
      <c r="AA72" s="647">
        <v>0</v>
      </c>
      <c r="AB72" s="647">
        <v>60</v>
      </c>
      <c r="AF72" s="645" t="e">
        <v>#REF!</v>
      </c>
      <c r="AG72" s="643">
        <v>114</v>
      </c>
      <c r="AH72" s="644">
        <v>0</v>
      </c>
      <c r="AI72" s="637" t="s">
        <v>715</v>
      </c>
    </row>
    <row r="73" spans="1:35" x14ac:dyDescent="0.2">
      <c r="A73" s="637" t="str">
        <f t="shared" si="1"/>
        <v>115 - Wortham Primary School</v>
      </c>
      <c r="B73" s="637">
        <v>115</v>
      </c>
      <c r="C73" s="643">
        <v>115</v>
      </c>
      <c r="D73" s="643" t="s">
        <v>577</v>
      </c>
      <c r="E73" s="644" t="s">
        <v>577</v>
      </c>
      <c r="F73" s="637" t="s">
        <v>716</v>
      </c>
      <c r="G73" s="645">
        <v>428126.65201791702</v>
      </c>
      <c r="H73" s="645">
        <v>0</v>
      </c>
      <c r="I73" s="645"/>
      <c r="J73" s="645">
        <v>428126.65201791702</v>
      </c>
      <c r="K73" s="684"/>
      <c r="L73" s="645">
        <v>0</v>
      </c>
      <c r="M73" s="645">
        <v>0</v>
      </c>
      <c r="N73" s="645">
        <v>0</v>
      </c>
      <c r="O73" s="646">
        <v>0</v>
      </c>
      <c r="P73" s="646"/>
      <c r="Q73" s="646">
        <v>428127</v>
      </c>
      <c r="R73" s="646"/>
      <c r="S73" s="646"/>
      <c r="T73" s="643">
        <v>115</v>
      </c>
      <c r="U73" s="647">
        <v>0</v>
      </c>
      <c r="V73" s="647"/>
      <c r="W73" s="647">
        <v>0</v>
      </c>
      <c r="X73" s="647">
        <v>0</v>
      </c>
      <c r="Y73" s="647">
        <v>0</v>
      </c>
      <c r="Z73" s="647">
        <v>0</v>
      </c>
      <c r="AA73" s="647">
        <v>0</v>
      </c>
      <c r="AB73" s="647">
        <v>101</v>
      </c>
      <c r="AF73" s="645" t="e">
        <v>#REF!</v>
      </c>
      <c r="AG73" s="643">
        <v>115</v>
      </c>
      <c r="AH73" s="644" t="s">
        <v>577</v>
      </c>
      <c r="AI73" s="637" t="s">
        <v>716</v>
      </c>
    </row>
    <row r="74" spans="1:35" x14ac:dyDescent="0.2">
      <c r="A74" s="637" t="str">
        <f t="shared" si="1"/>
        <v>119 - Yoxford &amp; Peasenhall Primary School</v>
      </c>
      <c r="B74" s="637">
        <v>119</v>
      </c>
      <c r="C74" s="643">
        <v>119</v>
      </c>
      <c r="D74" s="643" t="s">
        <v>577</v>
      </c>
      <c r="E74" s="644" t="s">
        <v>577</v>
      </c>
      <c r="F74" s="637" t="s">
        <v>1286</v>
      </c>
      <c r="G74" s="645">
        <v>402046.3947699921</v>
      </c>
      <c r="H74" s="645">
        <v>0</v>
      </c>
      <c r="I74" s="645"/>
      <c r="J74" s="645">
        <v>402046.3947699921</v>
      </c>
      <c r="K74" s="684"/>
      <c r="L74" s="645">
        <v>0</v>
      </c>
      <c r="M74" s="645">
        <v>0</v>
      </c>
      <c r="N74" s="645">
        <v>0</v>
      </c>
      <c r="O74" s="646">
        <v>0</v>
      </c>
      <c r="P74" s="646"/>
      <c r="Q74" s="646">
        <v>402046</v>
      </c>
      <c r="R74" s="646"/>
      <c r="S74" s="646"/>
      <c r="T74" s="643">
        <v>119</v>
      </c>
      <c r="U74" s="647">
        <v>0</v>
      </c>
      <c r="V74" s="647"/>
      <c r="W74" s="647">
        <v>0</v>
      </c>
      <c r="X74" s="647">
        <v>0</v>
      </c>
      <c r="Y74" s="647">
        <v>0</v>
      </c>
      <c r="Z74" s="647">
        <v>0</v>
      </c>
      <c r="AA74" s="647">
        <v>0</v>
      </c>
      <c r="AB74" s="647">
        <v>74</v>
      </c>
      <c r="AF74" s="645" t="e">
        <v>#REF!</v>
      </c>
      <c r="AG74" s="643">
        <v>119</v>
      </c>
      <c r="AH74" s="644" t="s">
        <v>577</v>
      </c>
      <c r="AI74" s="637" t="s">
        <v>717</v>
      </c>
    </row>
    <row r="75" spans="1:35" x14ac:dyDescent="0.2">
      <c r="A75" s="637" t="str">
        <f t="shared" si="1"/>
        <v>121 - REAch2 The Limes Primary Academy (Lowestoft) E3/previously Woods Meadow (Lowestoft) E3</v>
      </c>
      <c r="B75" s="637">
        <v>121</v>
      </c>
      <c r="C75" s="643">
        <v>121</v>
      </c>
      <c r="D75" s="643" t="s">
        <v>577</v>
      </c>
      <c r="E75" s="644" t="s">
        <v>577</v>
      </c>
      <c r="F75" s="637" t="s">
        <v>1274</v>
      </c>
      <c r="G75" s="645">
        <v>564227.31386096799</v>
      </c>
      <c r="H75" s="645">
        <v>0</v>
      </c>
      <c r="I75" s="645"/>
      <c r="J75" s="645">
        <v>564227.31386096799</v>
      </c>
      <c r="K75" s="684"/>
      <c r="L75" s="645">
        <v>0</v>
      </c>
      <c r="M75" s="645">
        <v>0</v>
      </c>
      <c r="N75" s="645">
        <v>0</v>
      </c>
      <c r="O75" s="646">
        <v>0</v>
      </c>
      <c r="P75" s="646"/>
      <c r="Q75" s="646">
        <v>564227</v>
      </c>
      <c r="R75" s="646"/>
      <c r="S75" s="646"/>
      <c r="T75" s="643">
        <v>121</v>
      </c>
      <c r="U75" s="647">
        <v>0</v>
      </c>
      <c r="V75" s="647"/>
      <c r="W75" s="647">
        <v>0</v>
      </c>
      <c r="X75" s="647">
        <v>0</v>
      </c>
      <c r="Y75" s="647">
        <v>0</v>
      </c>
      <c r="Z75" s="647">
        <v>0</v>
      </c>
      <c r="AA75" s="647">
        <v>0</v>
      </c>
      <c r="AB75" s="647">
        <v>85.5</v>
      </c>
      <c r="AF75" s="645" t="e">
        <v>#REF!</v>
      </c>
      <c r="AG75" s="643">
        <v>121</v>
      </c>
      <c r="AH75" s="644" t="s">
        <v>577</v>
      </c>
    </row>
    <row r="76" spans="1:35" x14ac:dyDescent="0.2">
      <c r="A76" s="637" t="str">
        <f t="shared" si="1"/>
        <v>155 - Sir John Leman High School</v>
      </c>
      <c r="B76" s="637">
        <v>155</v>
      </c>
      <c r="C76" s="643">
        <v>155</v>
      </c>
      <c r="D76" s="643" t="s">
        <v>577</v>
      </c>
      <c r="E76" s="644" t="s">
        <v>577</v>
      </c>
      <c r="F76" s="637" t="s">
        <v>718</v>
      </c>
      <c r="G76" s="645">
        <v>6192538.1200000001</v>
      </c>
      <c r="H76" s="645">
        <v>0</v>
      </c>
      <c r="I76" s="645"/>
      <c r="J76" s="645">
        <v>6192538.1200000001</v>
      </c>
      <c r="K76" s="684"/>
      <c r="L76" s="645">
        <v>0</v>
      </c>
      <c r="M76" s="645">
        <v>0</v>
      </c>
      <c r="N76" s="645">
        <v>0</v>
      </c>
      <c r="O76" s="646">
        <v>0</v>
      </c>
      <c r="P76" s="646"/>
      <c r="Q76" s="646">
        <v>6192538</v>
      </c>
      <c r="R76" s="646"/>
      <c r="S76" s="646"/>
      <c r="T76" s="643">
        <v>155</v>
      </c>
      <c r="U76" s="647"/>
      <c r="V76" s="647">
        <v>0</v>
      </c>
      <c r="W76" s="647">
        <v>0</v>
      </c>
      <c r="X76" s="647">
        <v>0</v>
      </c>
      <c r="Y76" s="647">
        <v>0</v>
      </c>
      <c r="Z76" s="647">
        <v>0</v>
      </c>
      <c r="AA76" s="647">
        <v>0</v>
      </c>
      <c r="AB76" s="647">
        <v>1231</v>
      </c>
      <c r="AF76" s="645" t="e">
        <v>#REF!</v>
      </c>
      <c r="AG76" s="643">
        <v>155</v>
      </c>
      <c r="AH76" s="644" t="s">
        <v>577</v>
      </c>
      <c r="AI76" s="637" t="s">
        <v>718</v>
      </c>
    </row>
    <row r="77" spans="1:35" x14ac:dyDescent="0.2">
      <c r="A77" s="637" t="str">
        <f t="shared" si="1"/>
        <v>156 - Bungay High School</v>
      </c>
      <c r="B77" s="637">
        <v>156</v>
      </c>
      <c r="C77" s="643">
        <v>156</v>
      </c>
      <c r="D77" s="643" t="s">
        <v>577</v>
      </c>
      <c r="E77" s="644" t="s">
        <v>577</v>
      </c>
      <c r="F77" s="637" t="s">
        <v>719</v>
      </c>
      <c r="G77" s="645">
        <v>3930019.3343653199</v>
      </c>
      <c r="H77" s="645">
        <v>0</v>
      </c>
      <c r="I77" s="645"/>
      <c r="J77" s="645">
        <v>3930019.3343653199</v>
      </c>
      <c r="K77" s="684"/>
      <c r="L77" s="645">
        <v>0</v>
      </c>
      <c r="M77" s="645">
        <v>0</v>
      </c>
      <c r="N77" s="645">
        <v>0</v>
      </c>
      <c r="O77" s="646">
        <v>0</v>
      </c>
      <c r="P77" s="646"/>
      <c r="Q77" s="646">
        <v>3930019</v>
      </c>
      <c r="R77" s="646"/>
      <c r="S77" s="646"/>
      <c r="T77" s="643">
        <v>156</v>
      </c>
      <c r="U77" s="647"/>
      <c r="V77" s="647">
        <v>0</v>
      </c>
      <c r="W77" s="647">
        <v>0</v>
      </c>
      <c r="X77" s="647">
        <v>0</v>
      </c>
      <c r="Y77" s="647">
        <v>0</v>
      </c>
      <c r="Z77" s="647">
        <v>0</v>
      </c>
      <c r="AA77" s="647">
        <v>0</v>
      </c>
      <c r="AB77" s="647">
        <v>767</v>
      </c>
      <c r="AF77" s="645" t="e">
        <v>#REF!</v>
      </c>
      <c r="AG77" s="643">
        <v>156</v>
      </c>
      <c r="AH77" s="644" t="s">
        <v>577</v>
      </c>
      <c r="AI77" s="637" t="s">
        <v>719</v>
      </c>
    </row>
    <row r="78" spans="1:35" x14ac:dyDescent="0.2">
      <c r="A78" s="637" t="str">
        <f t="shared" si="1"/>
        <v>157 - Pakefield High School</v>
      </c>
      <c r="B78" s="637">
        <v>157</v>
      </c>
      <c r="C78" s="643">
        <v>157</v>
      </c>
      <c r="D78" s="643" t="s">
        <v>577</v>
      </c>
      <c r="E78" s="644" t="s">
        <v>577</v>
      </c>
      <c r="F78" s="637" t="s">
        <v>720</v>
      </c>
      <c r="G78" s="645">
        <v>4102415.999095655</v>
      </c>
      <c r="H78" s="645">
        <v>0</v>
      </c>
      <c r="I78" s="645"/>
      <c r="J78" s="645">
        <v>4102415.999095655</v>
      </c>
      <c r="K78" s="684"/>
      <c r="L78" s="645">
        <v>0</v>
      </c>
      <c r="M78" s="645">
        <v>0</v>
      </c>
      <c r="N78" s="645">
        <v>0</v>
      </c>
      <c r="O78" s="646">
        <v>0</v>
      </c>
      <c r="P78" s="646"/>
      <c r="Q78" s="646">
        <v>4102416</v>
      </c>
      <c r="R78" s="646"/>
      <c r="S78" s="646"/>
      <c r="T78" s="643">
        <v>157</v>
      </c>
      <c r="U78" s="647"/>
      <c r="V78" s="647">
        <v>0</v>
      </c>
      <c r="W78" s="647">
        <v>0</v>
      </c>
      <c r="X78" s="647">
        <v>0</v>
      </c>
      <c r="Y78" s="647">
        <v>0</v>
      </c>
      <c r="Z78" s="647">
        <v>0</v>
      </c>
      <c r="AA78" s="647">
        <v>0</v>
      </c>
      <c r="AB78" s="647">
        <v>750</v>
      </c>
      <c r="AF78" s="645" t="e">
        <v>#REF!</v>
      </c>
      <c r="AG78" s="643">
        <v>157</v>
      </c>
      <c r="AH78" s="644">
        <v>0</v>
      </c>
      <c r="AI78" s="637" t="s">
        <v>720</v>
      </c>
    </row>
    <row r="79" spans="1:35" x14ac:dyDescent="0.2">
      <c r="A79" s="637" t="str">
        <f t="shared" si="1"/>
        <v>159 - Debenham High School</v>
      </c>
      <c r="B79" s="637">
        <v>159</v>
      </c>
      <c r="C79" s="643">
        <v>159</v>
      </c>
      <c r="D79" s="643" t="s">
        <v>577</v>
      </c>
      <c r="E79" s="644" t="s">
        <v>577</v>
      </c>
      <c r="F79" s="637" t="s">
        <v>721</v>
      </c>
      <c r="G79" s="645">
        <v>3407528.8</v>
      </c>
      <c r="H79" s="645">
        <v>0</v>
      </c>
      <c r="I79" s="645"/>
      <c r="J79" s="645">
        <v>3407528.8</v>
      </c>
      <c r="K79" s="684"/>
      <c r="L79" s="645">
        <v>0</v>
      </c>
      <c r="M79" s="645">
        <v>0</v>
      </c>
      <c r="N79" s="645">
        <v>0</v>
      </c>
      <c r="O79" s="646">
        <v>0</v>
      </c>
      <c r="P79" s="646"/>
      <c r="Q79" s="646">
        <v>3407529</v>
      </c>
      <c r="R79" s="646"/>
      <c r="S79" s="646"/>
      <c r="T79" s="643">
        <v>159</v>
      </c>
      <c r="U79" s="647"/>
      <c r="V79" s="647">
        <v>0</v>
      </c>
      <c r="W79" s="647">
        <v>0</v>
      </c>
      <c r="X79" s="647">
        <v>0</v>
      </c>
      <c r="Y79" s="647">
        <v>0</v>
      </c>
      <c r="Z79" s="647">
        <v>0</v>
      </c>
      <c r="AA79" s="647">
        <v>0</v>
      </c>
      <c r="AB79" s="647">
        <v>673</v>
      </c>
      <c r="AF79" s="645" t="e">
        <v>#REF!</v>
      </c>
      <c r="AG79" s="643">
        <v>159</v>
      </c>
      <c r="AH79" s="644" t="s">
        <v>577</v>
      </c>
      <c r="AI79" s="637" t="s">
        <v>721</v>
      </c>
    </row>
    <row r="80" spans="1:35" x14ac:dyDescent="0.2">
      <c r="A80" s="637" t="str">
        <f t="shared" si="1"/>
        <v>165 - Thomas Mills High School</v>
      </c>
      <c r="B80" s="637">
        <v>165</v>
      </c>
      <c r="C80" s="643">
        <v>165</v>
      </c>
      <c r="D80" s="643" t="s">
        <v>577</v>
      </c>
      <c r="E80" s="644" t="s">
        <v>577</v>
      </c>
      <c r="F80" s="637" t="s">
        <v>722</v>
      </c>
      <c r="G80" s="645">
        <v>4508224</v>
      </c>
      <c r="H80" s="645">
        <v>0</v>
      </c>
      <c r="I80" s="645"/>
      <c r="J80" s="645">
        <v>4508224</v>
      </c>
      <c r="K80" s="684"/>
      <c r="L80" s="645">
        <v>0</v>
      </c>
      <c r="M80" s="645">
        <v>0</v>
      </c>
      <c r="N80" s="645">
        <v>0</v>
      </c>
      <c r="O80" s="646">
        <v>0</v>
      </c>
      <c r="P80" s="646"/>
      <c r="Q80" s="646">
        <v>4508224</v>
      </c>
      <c r="R80" s="646"/>
      <c r="S80" s="646"/>
      <c r="T80" s="643">
        <v>165</v>
      </c>
      <c r="U80" s="647"/>
      <c r="V80" s="647">
        <v>0</v>
      </c>
      <c r="W80" s="647">
        <v>0</v>
      </c>
      <c r="X80" s="647">
        <v>0</v>
      </c>
      <c r="Y80" s="647">
        <v>0</v>
      </c>
      <c r="Z80" s="647">
        <v>0</v>
      </c>
      <c r="AA80" s="647">
        <v>0</v>
      </c>
      <c r="AB80" s="647">
        <v>896</v>
      </c>
      <c r="AF80" s="645" t="e">
        <v>#REF!</v>
      </c>
      <c r="AG80" s="643">
        <v>165</v>
      </c>
      <c r="AH80" s="644" t="s">
        <v>577</v>
      </c>
      <c r="AI80" s="637" t="s">
        <v>722</v>
      </c>
    </row>
    <row r="81" spans="1:35" x14ac:dyDescent="0.2">
      <c r="A81" s="637" t="str">
        <f t="shared" si="1"/>
        <v>166 - Hartismere High School</v>
      </c>
      <c r="B81" s="637">
        <v>166</v>
      </c>
      <c r="C81" s="643">
        <v>166</v>
      </c>
      <c r="D81" s="643" t="s">
        <v>577</v>
      </c>
      <c r="E81" s="644" t="s">
        <v>577</v>
      </c>
      <c r="F81" s="637" t="s">
        <v>723</v>
      </c>
      <c r="G81" s="645">
        <v>4084897.6</v>
      </c>
      <c r="H81" s="645">
        <v>0</v>
      </c>
      <c r="I81" s="645"/>
      <c r="J81" s="645">
        <v>4084897.6</v>
      </c>
      <c r="K81" s="684"/>
      <c r="L81" s="645">
        <v>0</v>
      </c>
      <c r="M81" s="645">
        <v>0</v>
      </c>
      <c r="N81" s="645">
        <v>0</v>
      </c>
      <c r="O81" s="646">
        <v>0</v>
      </c>
      <c r="P81" s="646"/>
      <c r="Q81" s="646">
        <v>4084898</v>
      </c>
      <c r="R81" s="646"/>
      <c r="S81" s="646"/>
      <c r="T81" s="643">
        <v>166</v>
      </c>
      <c r="U81" s="647"/>
      <c r="V81" s="647">
        <v>0</v>
      </c>
      <c r="W81" s="647">
        <v>0</v>
      </c>
      <c r="X81" s="647">
        <v>0</v>
      </c>
      <c r="Y81" s="647">
        <v>0</v>
      </c>
      <c r="Z81" s="647">
        <v>0</v>
      </c>
      <c r="AA81" s="647">
        <v>0</v>
      </c>
      <c r="AB81" s="647">
        <v>812</v>
      </c>
      <c r="AF81" s="645" t="e">
        <v>#REF!</v>
      </c>
      <c r="AG81" s="643">
        <v>166</v>
      </c>
      <c r="AH81" s="644" t="s">
        <v>577</v>
      </c>
      <c r="AI81" s="637" t="s">
        <v>723</v>
      </c>
    </row>
    <row r="82" spans="1:35" x14ac:dyDescent="0.2">
      <c r="A82" s="637" t="str">
        <f t="shared" si="1"/>
        <v>167 - Alde Valley High School</v>
      </c>
      <c r="B82" s="637">
        <v>167</v>
      </c>
      <c r="C82" s="643">
        <v>167</v>
      </c>
      <c r="D82" s="643" t="s">
        <v>577</v>
      </c>
      <c r="E82" s="644" t="s">
        <v>577</v>
      </c>
      <c r="F82" s="637" t="s">
        <v>724</v>
      </c>
      <c r="G82" s="645">
        <v>2374596.7466286509</v>
      </c>
      <c r="H82" s="645">
        <v>0</v>
      </c>
      <c r="I82" s="645"/>
      <c r="J82" s="645">
        <v>2374596.7466286509</v>
      </c>
      <c r="K82" s="684"/>
      <c r="L82" s="645">
        <v>0</v>
      </c>
      <c r="M82" s="645">
        <v>0</v>
      </c>
      <c r="N82" s="645">
        <v>0</v>
      </c>
      <c r="O82" s="646">
        <v>0</v>
      </c>
      <c r="P82" s="646"/>
      <c r="Q82" s="646">
        <v>2374597</v>
      </c>
      <c r="R82" s="646"/>
      <c r="S82" s="646"/>
      <c r="T82" s="643">
        <v>167</v>
      </c>
      <c r="U82" s="647"/>
      <c r="V82" s="647">
        <v>0</v>
      </c>
      <c r="W82" s="647">
        <v>0</v>
      </c>
      <c r="X82" s="647">
        <v>0</v>
      </c>
      <c r="Y82" s="647">
        <v>0</v>
      </c>
      <c r="Z82" s="647">
        <v>0</v>
      </c>
      <c r="AA82" s="647">
        <v>0</v>
      </c>
      <c r="AB82" s="647">
        <v>429</v>
      </c>
      <c r="AF82" s="645" t="e">
        <v>#REF!</v>
      </c>
      <c r="AG82" s="643">
        <v>167</v>
      </c>
      <c r="AH82" s="644" t="s">
        <v>577</v>
      </c>
      <c r="AI82" s="637" t="s">
        <v>724</v>
      </c>
    </row>
    <row r="83" spans="1:35" x14ac:dyDescent="0.2">
      <c r="A83" s="637" t="str">
        <f t="shared" si="1"/>
        <v>169 - Ormiston Denes Academy</v>
      </c>
      <c r="B83" s="637">
        <v>169</v>
      </c>
      <c r="C83" s="643">
        <v>169</v>
      </c>
      <c r="D83" s="643" t="s">
        <v>577</v>
      </c>
      <c r="E83" s="644" t="s">
        <v>577</v>
      </c>
      <c r="F83" s="637" t="s">
        <v>725</v>
      </c>
      <c r="G83" s="645">
        <v>5234509.6146339159</v>
      </c>
      <c r="H83" s="645">
        <v>0</v>
      </c>
      <c r="I83" s="645"/>
      <c r="J83" s="645">
        <v>5234509.6146339159</v>
      </c>
      <c r="K83" s="684"/>
      <c r="L83" s="645">
        <v>0</v>
      </c>
      <c r="M83" s="645">
        <v>0</v>
      </c>
      <c r="N83" s="645">
        <v>0</v>
      </c>
      <c r="O83" s="646">
        <v>0</v>
      </c>
      <c r="P83" s="646"/>
      <c r="Q83" s="646">
        <v>5234510</v>
      </c>
      <c r="R83" s="646"/>
      <c r="S83" s="646"/>
      <c r="T83" s="643">
        <v>169</v>
      </c>
      <c r="U83" s="647"/>
      <c r="V83" s="647">
        <v>0</v>
      </c>
      <c r="W83" s="647">
        <v>0</v>
      </c>
      <c r="X83" s="647">
        <v>0</v>
      </c>
      <c r="Y83" s="647">
        <v>0</v>
      </c>
      <c r="Z83" s="647">
        <v>0</v>
      </c>
      <c r="AA83" s="647">
        <v>0</v>
      </c>
      <c r="AB83" s="647">
        <v>860</v>
      </c>
      <c r="AF83" s="645" t="e">
        <v>#REF!</v>
      </c>
      <c r="AG83" s="643">
        <v>169</v>
      </c>
      <c r="AH83" s="644" t="s">
        <v>577</v>
      </c>
      <c r="AI83" s="637" t="s">
        <v>725</v>
      </c>
    </row>
    <row r="84" spans="1:35" x14ac:dyDescent="0.2">
      <c r="A84" s="637" t="str">
        <f t="shared" si="1"/>
        <v>170 - East Point Academy</v>
      </c>
      <c r="B84" s="637">
        <v>170</v>
      </c>
      <c r="C84" s="643">
        <v>170</v>
      </c>
      <c r="D84" s="643" t="s">
        <v>577</v>
      </c>
      <c r="E84" s="644" t="s">
        <v>577</v>
      </c>
      <c r="F84" s="637" t="s">
        <v>726</v>
      </c>
      <c r="G84" s="645">
        <v>4123552.6918075285</v>
      </c>
      <c r="H84" s="645">
        <v>0</v>
      </c>
      <c r="I84" s="645"/>
      <c r="J84" s="645">
        <v>4123552.6918075285</v>
      </c>
      <c r="K84" s="684"/>
      <c r="L84" s="645">
        <v>0</v>
      </c>
      <c r="M84" s="645">
        <v>0</v>
      </c>
      <c r="N84" s="645">
        <v>0</v>
      </c>
      <c r="O84" s="646">
        <v>0</v>
      </c>
      <c r="P84" s="646"/>
      <c r="Q84" s="646">
        <v>4123553</v>
      </c>
      <c r="R84" s="646"/>
      <c r="S84" s="646"/>
      <c r="T84" s="643">
        <v>170</v>
      </c>
      <c r="U84" s="647"/>
      <c r="V84" s="647">
        <v>0</v>
      </c>
      <c r="W84" s="647">
        <v>0</v>
      </c>
      <c r="X84" s="647">
        <v>0</v>
      </c>
      <c r="Y84" s="647">
        <v>0</v>
      </c>
      <c r="Z84" s="647">
        <v>0</v>
      </c>
      <c r="AA84" s="647">
        <v>0</v>
      </c>
      <c r="AB84" s="647">
        <v>706</v>
      </c>
      <c r="AF84" s="645" t="e">
        <v>#REF!</v>
      </c>
      <c r="AG84" s="643">
        <v>170</v>
      </c>
      <c r="AH84" s="644" t="s">
        <v>577</v>
      </c>
      <c r="AI84" s="637" t="s">
        <v>726</v>
      </c>
    </row>
    <row r="85" spans="1:35" x14ac:dyDescent="0.2">
      <c r="A85" s="637" t="str">
        <f t="shared" si="1"/>
        <v>171 - Benjamin Britten High School</v>
      </c>
      <c r="B85" s="637">
        <v>171</v>
      </c>
      <c r="C85" s="643">
        <v>171</v>
      </c>
      <c r="D85" s="643" t="s">
        <v>577</v>
      </c>
      <c r="E85" s="644" t="s">
        <v>577</v>
      </c>
      <c r="F85" s="637" t="s">
        <v>727</v>
      </c>
      <c r="G85" s="645">
        <v>5520118.9077169839</v>
      </c>
      <c r="H85" s="645">
        <v>0</v>
      </c>
      <c r="I85" s="645"/>
      <c r="J85" s="645">
        <v>5520118.9077169839</v>
      </c>
      <c r="K85" s="684"/>
      <c r="L85" s="645">
        <v>0</v>
      </c>
      <c r="M85" s="645">
        <v>0</v>
      </c>
      <c r="N85" s="645">
        <v>0</v>
      </c>
      <c r="O85" s="646">
        <v>0</v>
      </c>
      <c r="P85" s="646"/>
      <c r="Q85" s="646">
        <v>5520119</v>
      </c>
      <c r="R85" s="646"/>
      <c r="S85" s="646"/>
      <c r="T85" s="643">
        <v>171</v>
      </c>
      <c r="U85" s="647"/>
      <c r="V85" s="647">
        <v>0</v>
      </c>
      <c r="W85" s="647">
        <v>0</v>
      </c>
      <c r="X85" s="647">
        <v>0</v>
      </c>
      <c r="Y85" s="647">
        <v>0</v>
      </c>
      <c r="Z85" s="647">
        <v>0</v>
      </c>
      <c r="AA85" s="647">
        <v>0</v>
      </c>
      <c r="AB85" s="647">
        <v>1030</v>
      </c>
      <c r="AF85" s="645" t="e">
        <v>#REF!</v>
      </c>
      <c r="AG85" s="643">
        <v>171</v>
      </c>
      <c r="AH85" s="644" t="s">
        <v>577</v>
      </c>
      <c r="AI85" s="637" t="s">
        <v>727</v>
      </c>
    </row>
    <row r="86" spans="1:35" x14ac:dyDescent="0.2">
      <c r="A86" s="637" t="str">
        <f t="shared" si="1"/>
        <v>175 - Stradbroke High</v>
      </c>
      <c r="B86" s="637">
        <v>175</v>
      </c>
      <c r="C86" s="643">
        <v>175</v>
      </c>
      <c r="D86" s="643" t="s">
        <v>577</v>
      </c>
      <c r="E86" s="644" t="s">
        <v>577</v>
      </c>
      <c r="F86" s="637" t="s">
        <v>728</v>
      </c>
      <c r="G86" s="645">
        <v>1832765.3118751196</v>
      </c>
      <c r="H86" s="645">
        <v>0</v>
      </c>
      <c r="I86" s="645"/>
      <c r="J86" s="645">
        <v>1832765.3118751196</v>
      </c>
      <c r="K86" s="684"/>
      <c r="L86" s="645">
        <v>0</v>
      </c>
      <c r="M86" s="645">
        <v>0</v>
      </c>
      <c r="N86" s="645">
        <v>0</v>
      </c>
      <c r="O86" s="646">
        <v>0</v>
      </c>
      <c r="P86" s="646"/>
      <c r="Q86" s="646">
        <v>1832765</v>
      </c>
      <c r="R86" s="646"/>
      <c r="S86" s="646"/>
      <c r="T86" s="643">
        <v>175</v>
      </c>
      <c r="U86" s="647"/>
      <c r="V86" s="647">
        <v>0</v>
      </c>
      <c r="W86" s="647">
        <v>0</v>
      </c>
      <c r="X86" s="647">
        <v>0</v>
      </c>
      <c r="Y86" s="647">
        <v>0</v>
      </c>
      <c r="Z86" s="647">
        <v>0</v>
      </c>
      <c r="AA86" s="647">
        <v>0</v>
      </c>
      <c r="AB86" s="647">
        <v>318</v>
      </c>
      <c r="AF86" s="645" t="e">
        <v>#REF!</v>
      </c>
      <c r="AG86" s="643">
        <v>175</v>
      </c>
      <c r="AH86" s="644" t="s">
        <v>577</v>
      </c>
      <c r="AI86" s="637" t="s">
        <v>728</v>
      </c>
    </row>
    <row r="87" spans="1:35" x14ac:dyDescent="0.2">
      <c r="A87" s="637" t="str">
        <f t="shared" si="1"/>
        <v xml:space="preserve">202 - Bawdsey CEVCP School </v>
      </c>
      <c r="B87" s="637">
        <v>202</v>
      </c>
      <c r="C87" s="643">
        <v>202</v>
      </c>
      <c r="D87" s="643">
        <v>202</v>
      </c>
      <c r="E87" s="644">
        <v>0</v>
      </c>
      <c r="F87" s="637" t="s">
        <v>729</v>
      </c>
      <c r="G87" s="645">
        <v>299162.52103293873</v>
      </c>
      <c r="H87" s="645">
        <v>-1196.55</v>
      </c>
      <c r="I87" s="645"/>
      <c r="J87" s="645">
        <v>297965.97103293875</v>
      </c>
      <c r="K87" s="684"/>
      <c r="L87" s="645">
        <v>0</v>
      </c>
      <c r="M87" s="645">
        <v>0</v>
      </c>
      <c r="N87" s="645">
        <v>0</v>
      </c>
      <c r="O87" s="646">
        <v>0</v>
      </c>
      <c r="P87" s="646"/>
      <c r="Q87" s="646">
        <v>297966</v>
      </c>
      <c r="R87" s="646"/>
      <c r="S87" s="646"/>
      <c r="T87" s="643">
        <v>202</v>
      </c>
      <c r="U87" s="647">
        <v>495</v>
      </c>
      <c r="V87" s="647"/>
      <c r="W87" s="647">
        <v>548.1</v>
      </c>
      <c r="X87" s="647">
        <v>85.95</v>
      </c>
      <c r="Y87" s="647">
        <v>67.5</v>
      </c>
      <c r="Z87" s="647">
        <v>-1196.55</v>
      </c>
      <c r="AA87" s="647">
        <v>0</v>
      </c>
      <c r="AB87" s="647">
        <v>45</v>
      </c>
      <c r="AF87" s="645" t="e">
        <v>#REF!</v>
      </c>
      <c r="AG87" s="643">
        <v>202</v>
      </c>
      <c r="AH87" s="644">
        <v>0</v>
      </c>
      <c r="AI87" s="637" t="s">
        <v>729</v>
      </c>
    </row>
    <row r="88" spans="1:35" x14ac:dyDescent="0.2">
      <c r="A88" s="637" t="str">
        <f t="shared" si="1"/>
        <v>203 - Bentley CEVCP School</v>
      </c>
      <c r="B88" s="637">
        <v>203</v>
      </c>
      <c r="C88" s="643">
        <v>203</v>
      </c>
      <c r="D88" s="643">
        <v>203</v>
      </c>
      <c r="E88" s="644">
        <v>0</v>
      </c>
      <c r="F88" s="637" t="s">
        <v>730</v>
      </c>
      <c r="G88" s="645">
        <v>336632.7036396226</v>
      </c>
      <c r="H88" s="645">
        <v>-1675.17</v>
      </c>
      <c r="I88" s="645"/>
      <c r="J88" s="645">
        <v>334957.53363962262</v>
      </c>
      <c r="K88" s="684"/>
      <c r="L88" s="645">
        <v>0</v>
      </c>
      <c r="M88" s="645">
        <v>0</v>
      </c>
      <c r="N88" s="645">
        <v>0</v>
      </c>
      <c r="O88" s="646">
        <v>0</v>
      </c>
      <c r="P88" s="646"/>
      <c r="Q88" s="646">
        <v>334958</v>
      </c>
      <c r="R88" s="646"/>
      <c r="S88" s="646"/>
      <c r="T88" s="643">
        <v>203</v>
      </c>
      <c r="U88" s="647">
        <v>693</v>
      </c>
      <c r="V88" s="647"/>
      <c r="W88" s="647">
        <v>767.34</v>
      </c>
      <c r="X88" s="647">
        <v>120.33</v>
      </c>
      <c r="Y88" s="647">
        <v>94.5</v>
      </c>
      <c r="Z88" s="647">
        <v>-1675.17</v>
      </c>
      <c r="AA88" s="647">
        <v>0</v>
      </c>
      <c r="AB88" s="647">
        <v>63</v>
      </c>
      <c r="AF88" s="645" t="e">
        <v>#REF!</v>
      </c>
      <c r="AG88" s="643">
        <v>203</v>
      </c>
      <c r="AH88" s="644">
        <v>0</v>
      </c>
      <c r="AI88" s="637" t="s">
        <v>730</v>
      </c>
    </row>
    <row r="89" spans="1:35" x14ac:dyDescent="0.2">
      <c r="A89" s="637" t="str">
        <f t="shared" si="1"/>
        <v>205 - Bildeston Primary School</v>
      </c>
      <c r="B89" s="637">
        <v>205</v>
      </c>
      <c r="C89" s="643">
        <v>205</v>
      </c>
      <c r="D89" s="643">
        <v>205</v>
      </c>
      <c r="E89" s="644">
        <v>0</v>
      </c>
      <c r="F89" s="637" t="s">
        <v>731</v>
      </c>
      <c r="G89" s="645">
        <v>493503.57862492034</v>
      </c>
      <c r="H89" s="645">
        <v>-2632.41</v>
      </c>
      <c r="I89" s="645"/>
      <c r="J89" s="645">
        <v>490871.16862492036</v>
      </c>
      <c r="K89" s="684"/>
      <c r="L89" s="645">
        <v>0</v>
      </c>
      <c r="M89" s="645">
        <v>0</v>
      </c>
      <c r="N89" s="645">
        <v>0</v>
      </c>
      <c r="O89" s="646">
        <v>0</v>
      </c>
      <c r="P89" s="646"/>
      <c r="Q89" s="646">
        <v>490871</v>
      </c>
      <c r="R89" s="646"/>
      <c r="S89" s="646"/>
      <c r="T89" s="643">
        <v>205</v>
      </c>
      <c r="U89" s="647">
        <v>1089</v>
      </c>
      <c r="V89" s="647"/>
      <c r="W89" s="647">
        <v>1205.82</v>
      </c>
      <c r="X89" s="647">
        <v>189.09</v>
      </c>
      <c r="Y89" s="647">
        <v>148.5</v>
      </c>
      <c r="Z89" s="647">
        <v>-2632.41</v>
      </c>
      <c r="AA89" s="647">
        <v>0</v>
      </c>
      <c r="AB89" s="647">
        <v>99</v>
      </c>
      <c r="AF89" s="645" t="e">
        <v>#REF!</v>
      </c>
      <c r="AG89" s="643">
        <v>205</v>
      </c>
      <c r="AH89" s="644">
        <v>0</v>
      </c>
      <c r="AI89" s="637" t="s">
        <v>731</v>
      </c>
    </row>
    <row r="90" spans="1:35" x14ac:dyDescent="0.2">
      <c r="A90" s="637" t="str">
        <f t="shared" si="1"/>
        <v>206 - Bramford CEVCP School</v>
      </c>
      <c r="B90" s="637">
        <v>206</v>
      </c>
      <c r="C90" s="643">
        <v>206</v>
      </c>
      <c r="D90" s="643">
        <v>206</v>
      </c>
      <c r="E90" s="644">
        <v>0</v>
      </c>
      <c r="F90" s="637" t="s">
        <v>732</v>
      </c>
      <c r="G90" s="645">
        <v>848085.09333726903</v>
      </c>
      <c r="H90" s="645">
        <v>-5450.95</v>
      </c>
      <c r="I90" s="645"/>
      <c r="J90" s="645">
        <v>842634.14333726908</v>
      </c>
      <c r="K90" s="684"/>
      <c r="L90" s="645">
        <v>0</v>
      </c>
      <c r="M90" s="645">
        <v>0</v>
      </c>
      <c r="N90" s="645">
        <v>0</v>
      </c>
      <c r="O90" s="646">
        <v>0</v>
      </c>
      <c r="P90" s="646"/>
      <c r="Q90" s="646">
        <v>842634</v>
      </c>
      <c r="R90" s="646"/>
      <c r="S90" s="646"/>
      <c r="T90" s="643">
        <v>206</v>
      </c>
      <c r="U90" s="647">
        <v>2255</v>
      </c>
      <c r="V90" s="647"/>
      <c r="W90" s="647">
        <v>2496.9</v>
      </c>
      <c r="X90" s="647">
        <v>391.55</v>
      </c>
      <c r="Y90" s="647">
        <v>307.5</v>
      </c>
      <c r="Z90" s="647">
        <v>-5450.95</v>
      </c>
      <c r="AA90" s="647">
        <v>0</v>
      </c>
      <c r="AB90" s="647">
        <v>205</v>
      </c>
      <c r="AF90" s="645" t="e">
        <v>#REF!</v>
      </c>
      <c r="AG90" s="643">
        <v>206</v>
      </c>
      <c r="AH90" s="644">
        <v>0</v>
      </c>
      <c r="AI90" s="637" t="s">
        <v>732</v>
      </c>
    </row>
    <row r="91" spans="1:35" x14ac:dyDescent="0.2">
      <c r="A91" s="637" t="str">
        <f t="shared" si="1"/>
        <v>208 - Brooklands Primary School</v>
      </c>
      <c r="B91" s="637">
        <v>208</v>
      </c>
      <c r="C91" s="643">
        <v>208</v>
      </c>
      <c r="D91" s="643" t="s">
        <v>577</v>
      </c>
      <c r="E91" s="644" t="s">
        <v>577</v>
      </c>
      <c r="F91" s="637" t="s">
        <v>733</v>
      </c>
      <c r="G91" s="645">
        <v>792992.34083552926</v>
      </c>
      <c r="H91" s="645">
        <v>0</v>
      </c>
      <c r="I91" s="645"/>
      <c r="J91" s="645">
        <v>792992.34083552926</v>
      </c>
      <c r="K91" s="684"/>
      <c r="L91" s="645">
        <v>0</v>
      </c>
      <c r="M91" s="645">
        <v>0</v>
      </c>
      <c r="N91" s="645">
        <v>0</v>
      </c>
      <c r="O91" s="646">
        <v>0</v>
      </c>
      <c r="P91" s="646"/>
      <c r="Q91" s="646">
        <v>792992</v>
      </c>
      <c r="R91" s="646"/>
      <c r="S91" s="646"/>
      <c r="T91" s="643">
        <v>208</v>
      </c>
      <c r="U91" s="647">
        <v>0</v>
      </c>
      <c r="V91" s="647"/>
      <c r="W91" s="647">
        <v>0</v>
      </c>
      <c r="X91" s="647">
        <v>0</v>
      </c>
      <c r="Y91" s="647">
        <v>0</v>
      </c>
      <c r="Z91" s="647">
        <v>0</v>
      </c>
      <c r="AA91" s="647">
        <v>0</v>
      </c>
      <c r="AB91" s="647">
        <v>208</v>
      </c>
      <c r="AF91" s="645" t="e">
        <v>#REF!</v>
      </c>
      <c r="AG91" s="643">
        <v>208</v>
      </c>
      <c r="AH91" s="644">
        <v>0</v>
      </c>
      <c r="AI91" s="637" t="s">
        <v>733</v>
      </c>
    </row>
    <row r="92" spans="1:35" x14ac:dyDescent="0.2">
      <c r="A92" s="637" t="str">
        <f t="shared" si="1"/>
        <v>211 - Bucklesham Primary School</v>
      </c>
      <c r="B92" s="637">
        <v>211</v>
      </c>
      <c r="C92" s="643">
        <v>211</v>
      </c>
      <c r="D92" s="643">
        <v>211</v>
      </c>
      <c r="E92" s="644">
        <v>0</v>
      </c>
      <c r="F92" s="637" t="s">
        <v>734</v>
      </c>
      <c r="G92" s="645">
        <v>440513.31834556954</v>
      </c>
      <c r="H92" s="645">
        <v>-2579.23</v>
      </c>
      <c r="I92" s="645"/>
      <c r="J92" s="645">
        <v>437934.08834556956</v>
      </c>
      <c r="K92" s="684"/>
      <c r="L92" s="645">
        <v>0</v>
      </c>
      <c r="M92" s="645">
        <v>0</v>
      </c>
      <c r="N92" s="645">
        <v>0</v>
      </c>
      <c r="O92" s="646">
        <v>0</v>
      </c>
      <c r="P92" s="646"/>
      <c r="Q92" s="646">
        <v>437934</v>
      </c>
      <c r="R92" s="646"/>
      <c r="S92" s="646"/>
      <c r="T92" s="643">
        <v>211</v>
      </c>
      <c r="U92" s="647">
        <v>1067</v>
      </c>
      <c r="V92" s="647"/>
      <c r="W92" s="647">
        <v>1181.46</v>
      </c>
      <c r="X92" s="647">
        <v>185.26999999999998</v>
      </c>
      <c r="Y92" s="647">
        <v>145.5</v>
      </c>
      <c r="Z92" s="647">
        <v>-2579.23</v>
      </c>
      <c r="AA92" s="647">
        <v>0</v>
      </c>
      <c r="AB92" s="647">
        <v>97</v>
      </c>
      <c r="AF92" s="645" t="e">
        <v>#REF!</v>
      </c>
      <c r="AG92" s="643">
        <v>211</v>
      </c>
      <c r="AH92" s="644">
        <v>0</v>
      </c>
      <c r="AI92" s="637" t="s">
        <v>734</v>
      </c>
    </row>
    <row r="93" spans="1:35" x14ac:dyDescent="0.2">
      <c r="A93" s="637" t="str">
        <f t="shared" si="1"/>
        <v>216 - Capel St Mary CEVCP School</v>
      </c>
      <c r="B93" s="637">
        <v>216</v>
      </c>
      <c r="C93" s="643">
        <v>216</v>
      </c>
      <c r="D93" s="643">
        <v>216</v>
      </c>
      <c r="E93" s="644">
        <v>0</v>
      </c>
      <c r="F93" s="637" t="s">
        <v>735</v>
      </c>
      <c r="G93" s="645">
        <v>1048191.24</v>
      </c>
      <c r="H93" s="645">
        <v>-7232.48</v>
      </c>
      <c r="I93" s="645"/>
      <c r="J93" s="645">
        <v>1040958.76</v>
      </c>
      <c r="K93" s="684"/>
      <c r="L93" s="645">
        <v>0</v>
      </c>
      <c r="M93" s="645">
        <v>0</v>
      </c>
      <c r="N93" s="645">
        <v>0</v>
      </c>
      <c r="O93" s="646">
        <v>0</v>
      </c>
      <c r="P93" s="646"/>
      <c r="Q93" s="646">
        <v>1040959</v>
      </c>
      <c r="R93" s="646"/>
      <c r="S93" s="646"/>
      <c r="T93" s="643">
        <v>216</v>
      </c>
      <c r="U93" s="647">
        <v>2992</v>
      </c>
      <c r="V93" s="647"/>
      <c r="W93" s="647">
        <v>3312.96</v>
      </c>
      <c r="X93" s="647">
        <v>519.52</v>
      </c>
      <c r="Y93" s="647">
        <v>408</v>
      </c>
      <c r="Z93" s="647">
        <v>-7232.48</v>
      </c>
      <c r="AA93" s="647">
        <v>0</v>
      </c>
      <c r="AB93" s="647">
        <v>272</v>
      </c>
      <c r="AF93" s="645" t="e">
        <v>#REF!</v>
      </c>
      <c r="AG93" s="643">
        <v>216</v>
      </c>
      <c r="AH93" s="644">
        <v>0</v>
      </c>
      <c r="AI93" s="637" t="s">
        <v>735</v>
      </c>
    </row>
    <row r="94" spans="1:35" x14ac:dyDescent="0.2">
      <c r="A94" s="637" t="str">
        <f t="shared" si="1"/>
        <v>217 - Chelmondiston CEVCP School</v>
      </c>
      <c r="B94" s="637">
        <v>217</v>
      </c>
      <c r="C94" s="643">
        <v>217</v>
      </c>
      <c r="D94" s="643" t="s">
        <v>577</v>
      </c>
      <c r="E94" s="644" t="s">
        <v>577</v>
      </c>
      <c r="F94" s="637" t="s">
        <v>736</v>
      </c>
      <c r="G94" s="645">
        <v>527697.05485714285</v>
      </c>
      <c r="H94" s="645">
        <v>0</v>
      </c>
      <c r="I94" s="645"/>
      <c r="J94" s="645">
        <v>527697.05485714285</v>
      </c>
      <c r="K94" s="684"/>
      <c r="L94" s="645">
        <v>0</v>
      </c>
      <c r="M94" s="645">
        <v>0</v>
      </c>
      <c r="N94" s="645">
        <v>0</v>
      </c>
      <c r="O94" s="646">
        <v>0</v>
      </c>
      <c r="P94" s="646"/>
      <c r="Q94" s="646">
        <v>527697</v>
      </c>
      <c r="R94" s="646"/>
      <c r="S94" s="646"/>
      <c r="T94" s="643">
        <v>217</v>
      </c>
      <c r="U94" s="647">
        <v>0</v>
      </c>
      <c r="V94" s="647"/>
      <c r="W94" s="647">
        <v>0</v>
      </c>
      <c r="X94" s="647">
        <v>0</v>
      </c>
      <c r="Y94" s="647">
        <v>0</v>
      </c>
      <c r="Z94" s="647">
        <v>0</v>
      </c>
      <c r="AA94" s="647">
        <v>0</v>
      </c>
      <c r="AB94" s="647">
        <v>120</v>
      </c>
      <c r="AF94" s="645" t="e">
        <v>#REF!</v>
      </c>
      <c r="AG94" s="643">
        <v>217</v>
      </c>
      <c r="AH94" s="644" t="s">
        <v>577</v>
      </c>
      <c r="AI94" s="637" t="s">
        <v>736</v>
      </c>
    </row>
    <row r="95" spans="1:35" x14ac:dyDescent="0.2">
      <c r="A95" s="637" t="str">
        <f t="shared" si="1"/>
        <v>219 - Claydon Primary School</v>
      </c>
      <c r="B95" s="637">
        <v>219</v>
      </c>
      <c r="C95" s="643">
        <v>219</v>
      </c>
      <c r="D95" s="643" t="s">
        <v>577</v>
      </c>
      <c r="E95" s="644" t="s">
        <v>577</v>
      </c>
      <c r="F95" s="637" t="s">
        <v>737</v>
      </c>
      <c r="G95" s="645">
        <v>1633296</v>
      </c>
      <c r="H95" s="645">
        <v>0</v>
      </c>
      <c r="I95" s="645"/>
      <c r="J95" s="645">
        <v>1633296</v>
      </c>
      <c r="K95" s="684"/>
      <c r="L95" s="645">
        <v>0</v>
      </c>
      <c r="M95" s="645">
        <v>0</v>
      </c>
      <c r="N95" s="645">
        <v>0</v>
      </c>
      <c r="O95" s="646">
        <v>0</v>
      </c>
      <c r="P95" s="646"/>
      <c r="Q95" s="646">
        <v>1633296</v>
      </c>
      <c r="R95" s="646"/>
      <c r="S95" s="646"/>
      <c r="T95" s="643">
        <v>219</v>
      </c>
      <c r="U95" s="647">
        <v>0</v>
      </c>
      <c r="V95" s="647"/>
      <c r="W95" s="647">
        <v>0</v>
      </c>
      <c r="X95" s="647">
        <v>0</v>
      </c>
      <c r="Y95" s="647">
        <v>0</v>
      </c>
      <c r="Z95" s="647">
        <v>0</v>
      </c>
      <c r="AA95" s="647">
        <v>0</v>
      </c>
      <c r="AB95" s="647">
        <v>434</v>
      </c>
      <c r="AF95" s="645" t="e">
        <v>#REF!</v>
      </c>
      <c r="AG95" s="643">
        <v>219</v>
      </c>
      <c r="AH95" s="644">
        <v>0</v>
      </c>
      <c r="AI95" s="637" t="s">
        <v>737</v>
      </c>
    </row>
    <row r="96" spans="1:35" x14ac:dyDescent="0.2">
      <c r="A96" s="637" t="str">
        <f t="shared" si="1"/>
        <v>220 - Copdock Primary School</v>
      </c>
      <c r="B96" s="637">
        <v>220</v>
      </c>
      <c r="C96" s="643">
        <v>220</v>
      </c>
      <c r="D96" s="643">
        <v>220</v>
      </c>
      <c r="E96" s="644">
        <v>0</v>
      </c>
      <c r="F96" s="637" t="s">
        <v>738</v>
      </c>
      <c r="G96" s="645">
        <v>396275.17462602834</v>
      </c>
      <c r="H96" s="645">
        <v>-2153.79</v>
      </c>
      <c r="I96" s="645"/>
      <c r="J96" s="645">
        <v>394121.38462602836</v>
      </c>
      <c r="K96" s="684"/>
      <c r="L96" s="645">
        <v>0</v>
      </c>
      <c r="M96" s="645">
        <v>0</v>
      </c>
      <c r="N96" s="645">
        <v>0</v>
      </c>
      <c r="O96" s="646">
        <v>0</v>
      </c>
      <c r="P96" s="646"/>
      <c r="Q96" s="646">
        <v>394121</v>
      </c>
      <c r="R96" s="646"/>
      <c r="S96" s="646"/>
      <c r="T96" s="643">
        <v>220</v>
      </c>
      <c r="U96" s="647">
        <v>891</v>
      </c>
      <c r="V96" s="647"/>
      <c r="W96" s="647">
        <v>986.57999999999993</v>
      </c>
      <c r="X96" s="647">
        <v>154.70999999999998</v>
      </c>
      <c r="Y96" s="647">
        <v>121.5</v>
      </c>
      <c r="Z96" s="647">
        <v>-2153.79</v>
      </c>
      <c r="AA96" s="647">
        <v>0</v>
      </c>
      <c r="AB96" s="647">
        <v>81</v>
      </c>
      <c r="AF96" s="645" t="e">
        <v>#REF!</v>
      </c>
      <c r="AG96" s="643">
        <v>220</v>
      </c>
      <c r="AH96" s="644">
        <v>0</v>
      </c>
      <c r="AI96" s="637" t="s">
        <v>738</v>
      </c>
    </row>
    <row r="97" spans="1:35" x14ac:dyDescent="0.2">
      <c r="A97" s="637" t="str">
        <f t="shared" si="1"/>
        <v>223 - East Bergholt CEVCP School</v>
      </c>
      <c r="B97" s="637">
        <v>223</v>
      </c>
      <c r="C97" s="643">
        <v>223</v>
      </c>
      <c r="D97" s="643">
        <v>223</v>
      </c>
      <c r="E97" s="644">
        <v>0</v>
      </c>
      <c r="F97" s="637" t="s">
        <v>739</v>
      </c>
      <c r="G97" s="645">
        <v>775351.66</v>
      </c>
      <c r="H97" s="645">
        <v>-5371.18</v>
      </c>
      <c r="I97" s="645"/>
      <c r="J97" s="645">
        <v>769980.48</v>
      </c>
      <c r="K97" s="684"/>
      <c r="L97" s="645">
        <v>0</v>
      </c>
      <c r="M97" s="645">
        <v>0</v>
      </c>
      <c r="N97" s="645">
        <v>0</v>
      </c>
      <c r="O97" s="646">
        <v>0</v>
      </c>
      <c r="P97" s="646"/>
      <c r="Q97" s="646">
        <v>769980</v>
      </c>
      <c r="R97" s="646"/>
      <c r="S97" s="646"/>
      <c r="T97" s="643">
        <v>223</v>
      </c>
      <c r="U97" s="647">
        <v>2222</v>
      </c>
      <c r="V97" s="647"/>
      <c r="W97" s="647">
        <v>2460.36</v>
      </c>
      <c r="X97" s="647">
        <v>385.82</v>
      </c>
      <c r="Y97" s="647">
        <v>303</v>
      </c>
      <c r="Z97" s="647">
        <v>-5371.18</v>
      </c>
      <c r="AA97" s="647">
        <v>0</v>
      </c>
      <c r="AB97" s="647">
        <v>202</v>
      </c>
      <c r="AF97" s="645" t="e">
        <v>#REF!</v>
      </c>
      <c r="AG97" s="643">
        <v>223</v>
      </c>
      <c r="AH97" s="644">
        <v>0</v>
      </c>
      <c r="AI97" s="637" t="s">
        <v>739</v>
      </c>
    </row>
    <row r="98" spans="1:35" x14ac:dyDescent="0.2">
      <c r="A98" s="637" t="str">
        <f t="shared" si="1"/>
        <v>224 - Elmsett CEVCP School</v>
      </c>
      <c r="B98" s="637">
        <v>224</v>
      </c>
      <c r="C98" s="643">
        <v>224</v>
      </c>
      <c r="D98" s="643">
        <v>224</v>
      </c>
      <c r="E98" s="644">
        <v>0</v>
      </c>
      <c r="F98" s="637" t="s">
        <v>740</v>
      </c>
      <c r="G98" s="645">
        <v>327644.72468115861</v>
      </c>
      <c r="H98" s="645">
        <v>-1701.76</v>
      </c>
      <c r="I98" s="645"/>
      <c r="J98" s="645">
        <v>325942.9646811586</v>
      </c>
      <c r="K98" s="684"/>
      <c r="L98" s="645">
        <v>0</v>
      </c>
      <c r="M98" s="645">
        <v>0</v>
      </c>
      <c r="N98" s="645">
        <v>0</v>
      </c>
      <c r="O98" s="646">
        <v>0</v>
      </c>
      <c r="P98" s="646"/>
      <c r="Q98" s="646">
        <v>325943</v>
      </c>
      <c r="R98" s="646"/>
      <c r="S98" s="646"/>
      <c r="T98" s="643">
        <v>224</v>
      </c>
      <c r="U98" s="647">
        <v>704</v>
      </c>
      <c r="V98" s="647"/>
      <c r="W98" s="647">
        <v>779.52</v>
      </c>
      <c r="X98" s="647">
        <v>122.24</v>
      </c>
      <c r="Y98" s="647">
        <v>96</v>
      </c>
      <c r="Z98" s="647">
        <v>-1701.76</v>
      </c>
      <c r="AA98" s="647">
        <v>0</v>
      </c>
      <c r="AB98" s="647">
        <v>64</v>
      </c>
      <c r="AF98" s="645" t="e">
        <v>#REF!</v>
      </c>
      <c r="AG98" s="643">
        <v>224</v>
      </c>
      <c r="AH98" s="644">
        <v>0</v>
      </c>
      <c r="AI98" s="637" t="s">
        <v>740</v>
      </c>
    </row>
    <row r="99" spans="1:35" x14ac:dyDescent="0.2">
      <c r="A99" s="637" t="str">
        <f t="shared" si="1"/>
        <v>225 - Eyke CEVCP School</v>
      </c>
      <c r="B99" s="637">
        <v>225</v>
      </c>
      <c r="C99" s="643">
        <v>225</v>
      </c>
      <c r="D99" s="643" t="s">
        <v>577</v>
      </c>
      <c r="E99" s="644" t="s">
        <v>577</v>
      </c>
      <c r="F99" s="637" t="s">
        <v>741</v>
      </c>
      <c r="G99" s="645">
        <v>496479.13575736678</v>
      </c>
      <c r="H99" s="645">
        <v>0</v>
      </c>
      <c r="I99" s="645"/>
      <c r="J99" s="645">
        <v>496479.13575736678</v>
      </c>
      <c r="K99" s="684"/>
      <c r="L99" s="645">
        <v>0</v>
      </c>
      <c r="M99" s="645">
        <v>0</v>
      </c>
      <c r="N99" s="645">
        <v>0</v>
      </c>
      <c r="O99" s="646">
        <v>0</v>
      </c>
      <c r="P99" s="646"/>
      <c r="Q99" s="646">
        <v>496479</v>
      </c>
      <c r="R99" s="646"/>
      <c r="S99" s="646"/>
      <c r="T99" s="643">
        <v>225</v>
      </c>
      <c r="U99" s="647">
        <v>0</v>
      </c>
      <c r="V99" s="647"/>
      <c r="W99" s="647">
        <v>0</v>
      </c>
      <c r="X99" s="647">
        <v>0</v>
      </c>
      <c r="Y99" s="647">
        <v>0</v>
      </c>
      <c r="Z99" s="647">
        <v>0</v>
      </c>
      <c r="AA99" s="647">
        <v>0</v>
      </c>
      <c r="AB99" s="647">
        <v>115</v>
      </c>
      <c r="AF99" s="645" t="e">
        <v>#REF!</v>
      </c>
      <c r="AG99" s="643">
        <v>225</v>
      </c>
      <c r="AH99" s="644" t="s">
        <v>577</v>
      </c>
      <c r="AI99" s="637" t="s">
        <v>741</v>
      </c>
    </row>
    <row r="100" spans="1:35" x14ac:dyDescent="0.2">
      <c r="A100" s="637" t="str">
        <f t="shared" si="1"/>
        <v>228 - Causton Junior School</v>
      </c>
      <c r="B100" s="637">
        <v>228</v>
      </c>
      <c r="C100" s="643">
        <v>228</v>
      </c>
      <c r="D100" s="643" t="s">
        <v>577</v>
      </c>
      <c r="E100" s="644" t="s">
        <v>577</v>
      </c>
      <c r="F100" s="637" t="s">
        <v>742</v>
      </c>
      <c r="G100" s="645">
        <v>996722.09187830309</v>
      </c>
      <c r="H100" s="645">
        <v>0</v>
      </c>
      <c r="I100" s="645"/>
      <c r="J100" s="645">
        <v>996722.09187830309</v>
      </c>
      <c r="K100" s="684"/>
      <c r="L100" s="645">
        <v>0</v>
      </c>
      <c r="M100" s="645">
        <v>0</v>
      </c>
      <c r="N100" s="645">
        <v>0</v>
      </c>
      <c r="O100" s="646">
        <v>0</v>
      </c>
      <c r="P100" s="646"/>
      <c r="Q100" s="646">
        <v>996722</v>
      </c>
      <c r="R100" s="646"/>
      <c r="S100" s="646"/>
      <c r="T100" s="643">
        <v>228</v>
      </c>
      <c r="U100" s="647">
        <v>0</v>
      </c>
      <c r="V100" s="647"/>
      <c r="W100" s="647">
        <v>0</v>
      </c>
      <c r="X100" s="647">
        <v>0</v>
      </c>
      <c r="Y100" s="647">
        <v>0</v>
      </c>
      <c r="Z100" s="647">
        <v>0</v>
      </c>
      <c r="AA100" s="647">
        <v>0</v>
      </c>
      <c r="AB100" s="647">
        <v>216</v>
      </c>
      <c r="AF100" s="645" t="e">
        <v>#REF!</v>
      </c>
      <c r="AG100" s="643">
        <v>228</v>
      </c>
      <c r="AH100" s="644">
        <v>0</v>
      </c>
      <c r="AI100" s="637" t="s">
        <v>742</v>
      </c>
    </row>
    <row r="101" spans="1:35" x14ac:dyDescent="0.2">
      <c r="A101" s="637" t="str">
        <f t="shared" si="1"/>
        <v>229 - Colneis Junior School</v>
      </c>
      <c r="B101" s="637">
        <v>229</v>
      </c>
      <c r="C101" s="643">
        <v>229</v>
      </c>
      <c r="D101" s="643">
        <v>229</v>
      </c>
      <c r="E101" s="644">
        <v>0</v>
      </c>
      <c r="F101" s="637" t="s">
        <v>743</v>
      </c>
      <c r="G101" s="645">
        <v>1371213.6883796954</v>
      </c>
      <c r="H101" s="645">
        <v>-9386.27</v>
      </c>
      <c r="I101" s="645"/>
      <c r="J101" s="645">
        <v>1361827.4183796954</v>
      </c>
      <c r="K101" s="684"/>
      <c r="L101" s="645">
        <v>0</v>
      </c>
      <c r="M101" s="645">
        <v>0</v>
      </c>
      <c r="N101" s="645">
        <v>0</v>
      </c>
      <c r="O101" s="646">
        <v>0</v>
      </c>
      <c r="P101" s="646"/>
      <c r="Q101" s="646">
        <v>1361827</v>
      </c>
      <c r="R101" s="646"/>
      <c r="S101" s="646"/>
      <c r="T101" s="643">
        <v>229</v>
      </c>
      <c r="U101" s="647">
        <v>3883</v>
      </c>
      <c r="V101" s="647"/>
      <c r="W101" s="647">
        <v>4299.54</v>
      </c>
      <c r="X101" s="647">
        <v>674.23</v>
      </c>
      <c r="Y101" s="647">
        <v>529.5</v>
      </c>
      <c r="Z101" s="647">
        <v>-9386.27</v>
      </c>
      <c r="AA101" s="647">
        <v>0</v>
      </c>
      <c r="AB101" s="647">
        <v>353</v>
      </c>
      <c r="AF101" s="645" t="e">
        <v>#REF!</v>
      </c>
      <c r="AG101" s="643">
        <v>229</v>
      </c>
      <c r="AH101" s="644">
        <v>0</v>
      </c>
      <c r="AI101" s="637" t="s">
        <v>743</v>
      </c>
    </row>
    <row r="102" spans="1:35" x14ac:dyDescent="0.2">
      <c r="A102" s="637" t="str">
        <f t="shared" si="1"/>
        <v>230 - Fairfield Infant School</v>
      </c>
      <c r="B102" s="637">
        <v>230</v>
      </c>
      <c r="C102" s="643">
        <v>230</v>
      </c>
      <c r="D102" s="643">
        <v>230</v>
      </c>
      <c r="E102" s="644">
        <v>0</v>
      </c>
      <c r="F102" s="637" t="s">
        <v>744</v>
      </c>
      <c r="G102" s="645">
        <v>1038747.8468743644</v>
      </c>
      <c r="H102" s="645">
        <v>-6780.45</v>
      </c>
      <c r="I102" s="645"/>
      <c r="J102" s="645">
        <v>1031967.3968743645</v>
      </c>
      <c r="K102" s="684"/>
      <c r="L102" s="645">
        <v>0</v>
      </c>
      <c r="M102" s="645">
        <v>0</v>
      </c>
      <c r="N102" s="645">
        <v>0</v>
      </c>
      <c r="O102" s="646">
        <v>0</v>
      </c>
      <c r="P102" s="646"/>
      <c r="Q102" s="646">
        <v>1031967</v>
      </c>
      <c r="R102" s="646"/>
      <c r="S102" s="646"/>
      <c r="T102" s="643">
        <v>230</v>
      </c>
      <c r="U102" s="647">
        <v>2805</v>
      </c>
      <c r="V102" s="647"/>
      <c r="W102" s="647">
        <v>3105.9</v>
      </c>
      <c r="X102" s="647">
        <v>487.04999999999995</v>
      </c>
      <c r="Y102" s="647">
        <v>382.5</v>
      </c>
      <c r="Z102" s="647">
        <v>-6780.45</v>
      </c>
      <c r="AA102" s="647">
        <v>0</v>
      </c>
      <c r="AB102" s="647">
        <v>255</v>
      </c>
      <c r="AF102" s="645" t="e">
        <v>#REF!</v>
      </c>
      <c r="AG102" s="643">
        <v>230</v>
      </c>
      <c r="AH102" s="644">
        <v>0</v>
      </c>
      <c r="AI102" s="637" t="s">
        <v>744</v>
      </c>
    </row>
    <row r="103" spans="1:35" x14ac:dyDescent="0.2">
      <c r="A103" s="637" t="str">
        <f t="shared" si="1"/>
        <v>231 - Grange Community Primary School</v>
      </c>
      <c r="B103" s="637">
        <v>231</v>
      </c>
      <c r="C103" s="643">
        <v>231</v>
      </c>
      <c r="D103" s="643" t="s">
        <v>577</v>
      </c>
      <c r="E103" s="644" t="s">
        <v>577</v>
      </c>
      <c r="F103" s="637" t="s">
        <v>745</v>
      </c>
      <c r="G103" s="645">
        <v>789095.67512839683</v>
      </c>
      <c r="H103" s="645">
        <v>0</v>
      </c>
      <c r="I103" s="645"/>
      <c r="J103" s="645">
        <v>789095.67512839683</v>
      </c>
      <c r="K103" s="684"/>
      <c r="L103" s="645">
        <v>0</v>
      </c>
      <c r="M103" s="645">
        <v>0</v>
      </c>
      <c r="N103" s="645">
        <v>0</v>
      </c>
      <c r="O103" s="646">
        <v>0</v>
      </c>
      <c r="P103" s="646"/>
      <c r="Q103" s="646">
        <v>789096</v>
      </c>
      <c r="R103" s="646"/>
      <c r="S103" s="646"/>
      <c r="T103" s="643">
        <v>231</v>
      </c>
      <c r="U103" s="647">
        <v>0</v>
      </c>
      <c r="V103" s="647"/>
      <c r="W103" s="647">
        <v>0</v>
      </c>
      <c r="X103" s="647">
        <v>0</v>
      </c>
      <c r="Y103" s="647">
        <v>0</v>
      </c>
      <c r="Z103" s="647">
        <v>0</v>
      </c>
      <c r="AA103" s="647">
        <v>0</v>
      </c>
      <c r="AB103" s="647">
        <v>175</v>
      </c>
      <c r="AF103" s="645" t="e">
        <v>#REF!</v>
      </c>
      <c r="AG103" s="643">
        <v>231</v>
      </c>
      <c r="AH103" s="644">
        <v>0</v>
      </c>
      <c r="AI103" s="637" t="s">
        <v>745</v>
      </c>
    </row>
    <row r="104" spans="1:35" x14ac:dyDescent="0.2">
      <c r="A104" s="637" t="str">
        <f t="shared" si="1"/>
        <v>232 - Kingsfleet Primary School</v>
      </c>
      <c r="B104" s="637">
        <v>232</v>
      </c>
      <c r="C104" s="643">
        <v>232</v>
      </c>
      <c r="D104" s="643">
        <v>232</v>
      </c>
      <c r="E104" s="644">
        <v>0</v>
      </c>
      <c r="F104" s="637" t="s">
        <v>746</v>
      </c>
      <c r="G104" s="645">
        <v>831197.96967599192</v>
      </c>
      <c r="H104" s="645">
        <v>-5371.18</v>
      </c>
      <c r="I104" s="645"/>
      <c r="J104" s="645">
        <v>825826.78967599187</v>
      </c>
      <c r="K104" s="684"/>
      <c r="L104" s="645">
        <v>0</v>
      </c>
      <c r="M104" s="645">
        <v>0</v>
      </c>
      <c r="N104" s="645">
        <v>0</v>
      </c>
      <c r="O104" s="646">
        <v>0</v>
      </c>
      <c r="P104" s="646"/>
      <c r="Q104" s="646">
        <v>825827</v>
      </c>
      <c r="R104" s="646"/>
      <c r="S104" s="646"/>
      <c r="T104" s="643">
        <v>232</v>
      </c>
      <c r="U104" s="647">
        <v>2222</v>
      </c>
      <c r="V104" s="647"/>
      <c r="W104" s="647">
        <v>2460.36</v>
      </c>
      <c r="X104" s="647">
        <v>385.82</v>
      </c>
      <c r="Y104" s="647">
        <v>303</v>
      </c>
      <c r="Z104" s="647">
        <v>-5371.18</v>
      </c>
      <c r="AA104" s="647">
        <v>0</v>
      </c>
      <c r="AB104" s="647">
        <v>202</v>
      </c>
      <c r="AF104" s="645" t="e">
        <v>#REF!</v>
      </c>
      <c r="AG104" s="643">
        <v>232</v>
      </c>
      <c r="AH104" s="644">
        <v>0</v>
      </c>
      <c r="AI104" s="637" t="s">
        <v>746</v>
      </c>
    </row>
    <row r="105" spans="1:35" x14ac:dyDescent="0.2">
      <c r="A105" s="637" t="str">
        <f t="shared" si="1"/>
        <v>233 - Langer Primary School</v>
      </c>
      <c r="B105" s="637">
        <v>233</v>
      </c>
      <c r="C105" s="643">
        <v>233</v>
      </c>
      <c r="D105" s="643" t="s">
        <v>577</v>
      </c>
      <c r="E105" s="644" t="s">
        <v>577</v>
      </c>
      <c r="F105" s="637" t="s">
        <v>747</v>
      </c>
      <c r="G105" s="645">
        <v>730585.61787896592</v>
      </c>
      <c r="H105" s="645">
        <v>0</v>
      </c>
      <c r="I105" s="645"/>
      <c r="J105" s="645">
        <v>730585.61787896592</v>
      </c>
      <c r="K105" s="684"/>
      <c r="L105" s="645">
        <v>0</v>
      </c>
      <c r="M105" s="645">
        <v>0</v>
      </c>
      <c r="N105" s="645">
        <v>0</v>
      </c>
      <c r="O105" s="646">
        <v>0</v>
      </c>
      <c r="P105" s="646"/>
      <c r="Q105" s="646">
        <v>730586</v>
      </c>
      <c r="R105" s="646"/>
      <c r="S105" s="646"/>
      <c r="T105" s="643">
        <v>233</v>
      </c>
      <c r="U105" s="647">
        <v>0</v>
      </c>
      <c r="V105" s="647"/>
      <c r="W105" s="647">
        <v>0</v>
      </c>
      <c r="X105" s="647">
        <v>0</v>
      </c>
      <c r="Y105" s="647">
        <v>0</v>
      </c>
      <c r="Z105" s="647">
        <v>0</v>
      </c>
      <c r="AA105" s="647">
        <v>0</v>
      </c>
      <c r="AB105" s="647">
        <v>150</v>
      </c>
      <c r="AF105" s="645" t="e">
        <v>#REF!</v>
      </c>
      <c r="AG105" s="643">
        <v>233</v>
      </c>
      <c r="AH105" s="644" t="s">
        <v>577</v>
      </c>
      <c r="AI105" s="637" t="s">
        <v>747</v>
      </c>
    </row>
    <row r="106" spans="1:35" x14ac:dyDescent="0.2">
      <c r="A106" s="637" t="str">
        <f t="shared" si="1"/>
        <v>234 - Maidstone Infant School</v>
      </c>
      <c r="B106" s="637">
        <v>234</v>
      </c>
      <c r="C106" s="643">
        <v>234</v>
      </c>
      <c r="D106" s="643" t="s">
        <v>577</v>
      </c>
      <c r="E106" s="644" t="s">
        <v>577</v>
      </c>
      <c r="F106" s="637" t="s">
        <v>748</v>
      </c>
      <c r="G106" s="645">
        <v>628165.08108708123</v>
      </c>
      <c r="H106" s="645">
        <v>0</v>
      </c>
      <c r="I106" s="645"/>
      <c r="J106" s="645">
        <v>628165.08108708123</v>
      </c>
      <c r="K106" s="684"/>
      <c r="L106" s="645">
        <v>0</v>
      </c>
      <c r="M106" s="645">
        <v>0</v>
      </c>
      <c r="N106" s="645">
        <v>0</v>
      </c>
      <c r="O106" s="646">
        <v>0</v>
      </c>
      <c r="P106" s="646"/>
      <c r="Q106" s="646">
        <v>628165</v>
      </c>
      <c r="R106" s="646"/>
      <c r="S106" s="646"/>
      <c r="T106" s="643">
        <v>234</v>
      </c>
      <c r="U106" s="647">
        <v>0</v>
      </c>
      <c r="V106" s="647"/>
      <c r="W106" s="647">
        <v>0</v>
      </c>
      <c r="X106" s="647">
        <v>0</v>
      </c>
      <c r="Y106" s="647">
        <v>0</v>
      </c>
      <c r="Z106" s="647">
        <v>0</v>
      </c>
      <c r="AA106" s="647">
        <v>0</v>
      </c>
      <c r="AB106" s="647">
        <v>128</v>
      </c>
      <c r="AF106" s="645" t="e">
        <v>#REF!</v>
      </c>
      <c r="AG106" s="643">
        <v>234</v>
      </c>
      <c r="AH106" s="644">
        <v>0</v>
      </c>
      <c r="AI106" s="637" t="s">
        <v>748</v>
      </c>
    </row>
    <row r="107" spans="1:35" x14ac:dyDescent="0.2">
      <c r="A107" s="637" t="str">
        <f t="shared" si="1"/>
        <v>237 - Grundisburgh Primary School</v>
      </c>
      <c r="B107" s="637">
        <v>237</v>
      </c>
      <c r="C107" s="643">
        <v>237</v>
      </c>
      <c r="D107" s="643">
        <v>237</v>
      </c>
      <c r="E107" s="644">
        <v>0</v>
      </c>
      <c r="F107" s="637" t="s">
        <v>749</v>
      </c>
      <c r="G107" s="645">
        <v>688639.65837722342</v>
      </c>
      <c r="H107" s="645">
        <v>-4520.3</v>
      </c>
      <c r="I107" s="645"/>
      <c r="J107" s="645">
        <v>684119.35837722337</v>
      </c>
      <c r="K107" s="684"/>
      <c r="L107" s="645">
        <v>0</v>
      </c>
      <c r="M107" s="645">
        <v>0</v>
      </c>
      <c r="N107" s="645">
        <v>0</v>
      </c>
      <c r="O107" s="646">
        <v>0</v>
      </c>
      <c r="P107" s="646"/>
      <c r="Q107" s="646">
        <v>684119</v>
      </c>
      <c r="R107" s="646"/>
      <c r="S107" s="646"/>
      <c r="T107" s="643">
        <v>237</v>
      </c>
      <c r="U107" s="647">
        <v>1870</v>
      </c>
      <c r="V107" s="647"/>
      <c r="W107" s="647">
        <v>2070.6</v>
      </c>
      <c r="X107" s="647">
        <v>324.7</v>
      </c>
      <c r="Y107" s="647">
        <v>255</v>
      </c>
      <c r="Z107" s="647">
        <v>-4520.3</v>
      </c>
      <c r="AA107" s="647">
        <v>0</v>
      </c>
      <c r="AB107" s="647">
        <v>170</v>
      </c>
      <c r="AF107" s="645" t="e">
        <v>#REF!</v>
      </c>
      <c r="AG107" s="643">
        <v>237</v>
      </c>
      <c r="AH107" s="644">
        <v>0</v>
      </c>
      <c r="AI107" s="637" t="s">
        <v>749</v>
      </c>
    </row>
    <row r="108" spans="1:35" x14ac:dyDescent="0.2">
      <c r="A108" s="637" t="str">
        <f t="shared" si="1"/>
        <v>238 - Beaumont Community Primary School</v>
      </c>
      <c r="B108" s="637">
        <v>238</v>
      </c>
      <c r="C108" s="643">
        <v>238</v>
      </c>
      <c r="D108" s="643">
        <v>238</v>
      </c>
      <c r="E108" s="644">
        <v>0</v>
      </c>
      <c r="F108" s="637" t="s">
        <v>750</v>
      </c>
      <c r="G108" s="645">
        <v>441891.84809480002</v>
      </c>
      <c r="H108" s="645">
        <v>-2366.5099999999998</v>
      </c>
      <c r="I108" s="645"/>
      <c r="J108" s="645">
        <v>439525.33809480001</v>
      </c>
      <c r="K108" s="684"/>
      <c r="L108" s="645">
        <v>0</v>
      </c>
      <c r="M108" s="645">
        <v>0</v>
      </c>
      <c r="N108" s="645">
        <v>0</v>
      </c>
      <c r="O108" s="646">
        <v>0</v>
      </c>
      <c r="P108" s="646"/>
      <c r="Q108" s="646">
        <v>439525</v>
      </c>
      <c r="R108" s="646"/>
      <c r="S108" s="646"/>
      <c r="T108" s="643">
        <v>238</v>
      </c>
      <c r="U108" s="647">
        <v>979</v>
      </c>
      <c r="V108" s="647"/>
      <c r="W108" s="647">
        <v>1084.02</v>
      </c>
      <c r="X108" s="647">
        <v>169.98999999999998</v>
      </c>
      <c r="Y108" s="647">
        <v>133.5</v>
      </c>
      <c r="Z108" s="647">
        <v>-2366.5099999999998</v>
      </c>
      <c r="AA108" s="647">
        <v>0</v>
      </c>
      <c r="AB108" s="647">
        <v>89</v>
      </c>
      <c r="AF108" s="645" t="e">
        <v>#REF!</v>
      </c>
      <c r="AG108" s="643">
        <v>238</v>
      </c>
      <c r="AH108" s="644">
        <v>0</v>
      </c>
      <c r="AI108" s="637" t="s">
        <v>750</v>
      </c>
    </row>
    <row r="109" spans="1:35" x14ac:dyDescent="0.2">
      <c r="A109" s="637" t="str">
        <f t="shared" si="1"/>
        <v>239 - Hadleigh Community Primary School</v>
      </c>
      <c r="B109" s="637">
        <v>239</v>
      </c>
      <c r="C109" s="643">
        <v>239</v>
      </c>
      <c r="D109" s="643">
        <v>239</v>
      </c>
      <c r="E109" s="644">
        <v>0</v>
      </c>
      <c r="F109" s="637" t="s">
        <v>751</v>
      </c>
      <c r="G109" s="645">
        <v>1904499.16</v>
      </c>
      <c r="H109" s="645">
        <v>-13215.23</v>
      </c>
      <c r="I109" s="645"/>
      <c r="J109" s="645">
        <v>1891283.93</v>
      </c>
      <c r="K109" s="684"/>
      <c r="L109" s="645">
        <v>0</v>
      </c>
      <c r="M109" s="645">
        <v>0</v>
      </c>
      <c r="N109" s="645">
        <v>0</v>
      </c>
      <c r="O109" s="646">
        <v>0</v>
      </c>
      <c r="P109" s="646"/>
      <c r="Q109" s="646">
        <v>1891284</v>
      </c>
      <c r="R109" s="646"/>
      <c r="S109" s="646"/>
      <c r="T109" s="643">
        <v>239</v>
      </c>
      <c r="U109" s="647">
        <v>5467</v>
      </c>
      <c r="V109" s="647"/>
      <c r="W109" s="647">
        <v>6053.46</v>
      </c>
      <c r="X109" s="647">
        <v>949.27</v>
      </c>
      <c r="Y109" s="647">
        <v>745.5</v>
      </c>
      <c r="Z109" s="647">
        <v>-13215.23</v>
      </c>
      <c r="AA109" s="647">
        <v>0</v>
      </c>
      <c r="AB109" s="647">
        <v>497</v>
      </c>
      <c r="AF109" s="645" t="e">
        <v>#REF!</v>
      </c>
      <c r="AG109" s="643">
        <v>239</v>
      </c>
      <c r="AH109" s="644">
        <v>0</v>
      </c>
      <c r="AI109" s="637" t="s">
        <v>751</v>
      </c>
    </row>
    <row r="110" spans="1:35" x14ac:dyDescent="0.2">
      <c r="A110" s="637" t="str">
        <f t="shared" si="1"/>
        <v>240 - St Mary's CEVAP School, Hadleigh</v>
      </c>
      <c r="B110" s="637">
        <v>240</v>
      </c>
      <c r="C110" s="643">
        <v>240</v>
      </c>
      <c r="D110" s="643" t="s">
        <v>577</v>
      </c>
      <c r="E110" s="644" t="s">
        <v>577</v>
      </c>
      <c r="F110" s="637" t="s">
        <v>752</v>
      </c>
      <c r="G110" s="645">
        <v>751302.15763515688</v>
      </c>
      <c r="H110" s="645">
        <v>0</v>
      </c>
      <c r="I110" s="645"/>
      <c r="J110" s="645">
        <v>751302.15763515688</v>
      </c>
      <c r="K110" s="684"/>
      <c r="L110" s="645">
        <v>0</v>
      </c>
      <c r="M110" s="645">
        <v>0</v>
      </c>
      <c r="N110" s="645">
        <v>0</v>
      </c>
      <c r="O110" s="646">
        <v>0</v>
      </c>
      <c r="P110" s="646"/>
      <c r="Q110" s="646">
        <v>751302</v>
      </c>
      <c r="R110" s="646"/>
      <c r="S110" s="646"/>
      <c r="T110" s="643">
        <v>240</v>
      </c>
      <c r="U110" s="647">
        <v>0</v>
      </c>
      <c r="V110" s="647"/>
      <c r="W110" s="647">
        <v>0</v>
      </c>
      <c r="X110" s="647">
        <v>0</v>
      </c>
      <c r="Y110" s="647">
        <v>0</v>
      </c>
      <c r="Z110" s="647">
        <v>0</v>
      </c>
      <c r="AA110" s="647">
        <v>0</v>
      </c>
      <c r="AB110" s="647">
        <v>184</v>
      </c>
      <c r="AF110" s="645" t="e">
        <v>#REF!</v>
      </c>
      <c r="AG110" s="643">
        <v>240</v>
      </c>
      <c r="AH110" s="644" t="s">
        <v>577</v>
      </c>
      <c r="AI110" s="637" t="s">
        <v>752</v>
      </c>
    </row>
    <row r="111" spans="1:35" x14ac:dyDescent="0.2">
      <c r="A111" s="637" t="str">
        <f t="shared" si="1"/>
        <v>242 - Henley Primary School</v>
      </c>
      <c r="B111" s="637">
        <v>242</v>
      </c>
      <c r="C111" s="643">
        <v>242</v>
      </c>
      <c r="D111" s="643" t="s">
        <v>577</v>
      </c>
      <c r="E111" s="644" t="s">
        <v>577</v>
      </c>
      <c r="F111" s="637" t="s">
        <v>753</v>
      </c>
      <c r="G111" s="645">
        <v>459374.87845471699</v>
      </c>
      <c r="H111" s="645">
        <v>0</v>
      </c>
      <c r="I111" s="645"/>
      <c r="J111" s="645">
        <v>459374.87845471699</v>
      </c>
      <c r="K111" s="684"/>
      <c r="L111" s="645">
        <v>0</v>
      </c>
      <c r="M111" s="645">
        <v>0</v>
      </c>
      <c r="N111" s="645">
        <v>0</v>
      </c>
      <c r="O111" s="646">
        <v>0</v>
      </c>
      <c r="P111" s="646"/>
      <c r="Q111" s="646">
        <v>459375</v>
      </c>
      <c r="R111" s="646"/>
      <c r="S111" s="646"/>
      <c r="T111" s="643">
        <v>242</v>
      </c>
      <c r="U111" s="647">
        <v>0</v>
      </c>
      <c r="V111" s="647"/>
      <c r="W111" s="647">
        <v>0</v>
      </c>
      <c r="X111" s="647">
        <v>0</v>
      </c>
      <c r="Y111" s="647">
        <v>0</v>
      </c>
      <c r="Z111" s="647">
        <v>0</v>
      </c>
      <c r="AA111" s="647">
        <v>0</v>
      </c>
      <c r="AB111" s="647">
        <v>107</v>
      </c>
      <c r="AF111" s="645" t="e">
        <v>#REF!</v>
      </c>
      <c r="AG111" s="643">
        <v>242</v>
      </c>
      <c r="AH111" s="644" t="s">
        <v>577</v>
      </c>
      <c r="AI111" s="637" t="s">
        <v>753</v>
      </c>
    </row>
    <row r="112" spans="1:35" x14ac:dyDescent="0.2">
      <c r="A112" s="637" t="str">
        <f t="shared" si="1"/>
        <v>243 - Hintlesham and Chattisham CEVCP School</v>
      </c>
      <c r="B112" s="637">
        <v>243</v>
      </c>
      <c r="C112" s="643">
        <v>243</v>
      </c>
      <c r="D112" s="643" t="s">
        <v>577</v>
      </c>
      <c r="E112" s="644" t="s">
        <v>577</v>
      </c>
      <c r="F112" s="637" t="s">
        <v>754</v>
      </c>
      <c r="G112" s="645">
        <v>419130.79652608803</v>
      </c>
      <c r="H112" s="645">
        <v>0</v>
      </c>
      <c r="I112" s="645"/>
      <c r="J112" s="645">
        <v>419130.79652608803</v>
      </c>
      <c r="K112" s="684"/>
      <c r="L112" s="645">
        <v>0</v>
      </c>
      <c r="M112" s="645">
        <v>0</v>
      </c>
      <c r="N112" s="645">
        <v>0</v>
      </c>
      <c r="O112" s="646">
        <v>0</v>
      </c>
      <c r="P112" s="646"/>
      <c r="Q112" s="646">
        <v>419131</v>
      </c>
      <c r="R112" s="646"/>
      <c r="S112" s="646"/>
      <c r="T112" s="643">
        <v>243</v>
      </c>
      <c r="U112" s="647">
        <v>0</v>
      </c>
      <c r="V112" s="647"/>
      <c r="W112" s="647">
        <v>0</v>
      </c>
      <c r="X112" s="647">
        <v>0</v>
      </c>
      <c r="Y112" s="647">
        <v>0</v>
      </c>
      <c r="Z112" s="647">
        <v>0</v>
      </c>
      <c r="AA112" s="647">
        <v>0</v>
      </c>
      <c r="AB112" s="647">
        <v>90</v>
      </c>
      <c r="AF112" s="645" t="e">
        <v>#REF!</v>
      </c>
      <c r="AG112" s="643">
        <v>243</v>
      </c>
      <c r="AH112" s="644" t="s">
        <v>577</v>
      </c>
      <c r="AI112" s="637" t="s">
        <v>754</v>
      </c>
    </row>
    <row r="113" spans="1:35" x14ac:dyDescent="0.2">
      <c r="A113" s="637" t="str">
        <f t="shared" si="1"/>
        <v>245 - Holbrook Primary School</v>
      </c>
      <c r="B113" s="637">
        <v>245</v>
      </c>
      <c r="C113" s="643">
        <v>245</v>
      </c>
      <c r="D113" s="643">
        <v>245</v>
      </c>
      <c r="E113" s="644">
        <v>0</v>
      </c>
      <c r="F113" s="637" t="s">
        <v>755</v>
      </c>
      <c r="G113" s="645">
        <v>677864.97801037971</v>
      </c>
      <c r="H113" s="645">
        <v>-4467.12</v>
      </c>
      <c r="I113" s="645"/>
      <c r="J113" s="645">
        <v>673397.85801037971</v>
      </c>
      <c r="K113" s="684"/>
      <c r="L113" s="645">
        <v>0</v>
      </c>
      <c r="M113" s="645">
        <v>0</v>
      </c>
      <c r="N113" s="645">
        <v>0</v>
      </c>
      <c r="O113" s="646">
        <v>0</v>
      </c>
      <c r="P113" s="646"/>
      <c r="Q113" s="646">
        <v>673398</v>
      </c>
      <c r="R113" s="646"/>
      <c r="S113" s="646"/>
      <c r="T113" s="643">
        <v>245</v>
      </c>
      <c r="U113" s="647">
        <v>1848</v>
      </c>
      <c r="V113" s="647"/>
      <c r="W113" s="647">
        <v>2046.24</v>
      </c>
      <c r="X113" s="647">
        <v>320.88</v>
      </c>
      <c r="Y113" s="647">
        <v>252</v>
      </c>
      <c r="Z113" s="647">
        <v>-4467.12</v>
      </c>
      <c r="AA113" s="647">
        <v>0</v>
      </c>
      <c r="AB113" s="647">
        <v>168</v>
      </c>
      <c r="AF113" s="645" t="e">
        <v>#REF!</v>
      </c>
      <c r="AG113" s="643">
        <v>245</v>
      </c>
      <c r="AH113" s="644">
        <v>0</v>
      </c>
      <c r="AI113" s="637" t="s">
        <v>755</v>
      </c>
    </row>
    <row r="114" spans="1:35" x14ac:dyDescent="0.2">
      <c r="A114" s="637" t="str">
        <f t="shared" si="1"/>
        <v>246 - Hollesley Primary School</v>
      </c>
      <c r="B114" s="637">
        <v>246</v>
      </c>
      <c r="C114" s="643">
        <v>246</v>
      </c>
      <c r="D114" s="643">
        <v>246</v>
      </c>
      <c r="E114" s="644">
        <v>0</v>
      </c>
      <c r="F114" s="637" t="s">
        <v>756</v>
      </c>
      <c r="G114" s="645">
        <v>452678.86931952724</v>
      </c>
      <c r="H114" s="645">
        <v>-2552.64</v>
      </c>
      <c r="I114" s="645"/>
      <c r="J114" s="645">
        <v>450126.22931952722</v>
      </c>
      <c r="K114" s="684"/>
      <c r="L114" s="645">
        <v>0</v>
      </c>
      <c r="M114" s="645">
        <v>0</v>
      </c>
      <c r="N114" s="645">
        <v>0</v>
      </c>
      <c r="O114" s="646">
        <v>0</v>
      </c>
      <c r="P114" s="646"/>
      <c r="Q114" s="646">
        <v>450126</v>
      </c>
      <c r="R114" s="646"/>
      <c r="S114" s="646"/>
      <c r="T114" s="643">
        <v>246</v>
      </c>
      <c r="U114" s="647">
        <v>1056</v>
      </c>
      <c r="V114" s="647"/>
      <c r="W114" s="647">
        <v>1169.28</v>
      </c>
      <c r="X114" s="647">
        <v>183.35999999999999</v>
      </c>
      <c r="Y114" s="647">
        <v>144</v>
      </c>
      <c r="Z114" s="647">
        <v>-2552.64</v>
      </c>
      <c r="AA114" s="647">
        <v>0</v>
      </c>
      <c r="AB114" s="647">
        <v>96</v>
      </c>
      <c r="AF114" s="645" t="e">
        <v>#REF!</v>
      </c>
      <c r="AG114" s="643">
        <v>246</v>
      </c>
      <c r="AH114" s="644">
        <v>0</v>
      </c>
      <c r="AI114" s="637" t="s">
        <v>756</v>
      </c>
    </row>
    <row r="115" spans="1:35" x14ac:dyDescent="0.2">
      <c r="A115" s="637" t="str">
        <f t="shared" si="1"/>
        <v>249 - Broke Hall Community Primary School</v>
      </c>
      <c r="B115" s="637">
        <v>249</v>
      </c>
      <c r="C115" s="643">
        <v>249</v>
      </c>
      <c r="D115" s="643" t="s">
        <v>577</v>
      </c>
      <c r="E115" s="644" t="s">
        <v>577</v>
      </c>
      <c r="F115" s="637" t="s">
        <v>757</v>
      </c>
      <c r="G115" s="645">
        <v>2413741.14</v>
      </c>
      <c r="H115" s="645">
        <v>0</v>
      </c>
      <c r="I115" s="645"/>
      <c r="J115" s="645">
        <v>2413741.14</v>
      </c>
      <c r="K115" s="684"/>
      <c r="L115" s="645">
        <v>0</v>
      </c>
      <c r="M115" s="645">
        <v>0</v>
      </c>
      <c r="N115" s="645">
        <v>0</v>
      </c>
      <c r="O115" s="646">
        <v>0</v>
      </c>
      <c r="P115" s="646"/>
      <c r="Q115" s="646">
        <v>2413741</v>
      </c>
      <c r="R115" s="646"/>
      <c r="S115" s="646"/>
      <c r="T115" s="643">
        <v>249</v>
      </c>
      <c r="U115" s="647">
        <v>0</v>
      </c>
      <c r="V115" s="647"/>
      <c r="W115" s="647">
        <v>0</v>
      </c>
      <c r="X115" s="647">
        <v>0</v>
      </c>
      <c r="Y115" s="647">
        <v>0</v>
      </c>
      <c r="Z115" s="647">
        <v>0</v>
      </c>
      <c r="AA115" s="647">
        <v>0</v>
      </c>
      <c r="AB115" s="647">
        <v>630</v>
      </c>
      <c r="AF115" s="645" t="e">
        <v>#REF!</v>
      </c>
      <c r="AG115" s="643">
        <v>249</v>
      </c>
      <c r="AH115" s="644">
        <v>0</v>
      </c>
      <c r="AI115" s="637" t="s">
        <v>757</v>
      </c>
    </row>
    <row r="116" spans="1:35" x14ac:dyDescent="0.2">
      <c r="A116" s="637" t="str">
        <f t="shared" si="1"/>
        <v>250 - Britannia Primary School and Nursery</v>
      </c>
      <c r="B116" s="637">
        <v>250</v>
      </c>
      <c r="C116" s="643">
        <v>250</v>
      </c>
      <c r="D116" s="643" t="s">
        <v>577</v>
      </c>
      <c r="E116" s="644" t="s">
        <v>577</v>
      </c>
      <c r="F116" s="637" t="s">
        <v>758</v>
      </c>
      <c r="G116" s="645">
        <v>2345271.6</v>
      </c>
      <c r="H116" s="645">
        <v>0</v>
      </c>
      <c r="I116" s="645"/>
      <c r="J116" s="645">
        <v>2345271.6</v>
      </c>
      <c r="K116" s="684"/>
      <c r="L116" s="645">
        <v>0</v>
      </c>
      <c r="M116" s="645">
        <v>0</v>
      </c>
      <c r="N116" s="645">
        <v>0</v>
      </c>
      <c r="O116" s="646">
        <v>0</v>
      </c>
      <c r="P116" s="646"/>
      <c r="Q116" s="646">
        <v>2345272</v>
      </c>
      <c r="R116" s="646"/>
      <c r="S116" s="646"/>
      <c r="T116" s="643">
        <v>250</v>
      </c>
      <c r="U116" s="647">
        <v>0</v>
      </c>
      <c r="V116" s="647"/>
      <c r="W116" s="647">
        <v>0</v>
      </c>
      <c r="X116" s="647">
        <v>0</v>
      </c>
      <c r="Y116" s="647">
        <v>0</v>
      </c>
      <c r="Z116" s="647">
        <v>0</v>
      </c>
      <c r="AA116" s="647">
        <v>0</v>
      </c>
      <c r="AB116" s="647">
        <v>623</v>
      </c>
      <c r="AF116" s="645" t="e">
        <v>#REF!</v>
      </c>
      <c r="AG116" s="643">
        <v>250</v>
      </c>
      <c r="AH116" s="644" t="s">
        <v>577</v>
      </c>
      <c r="AI116" s="637" t="s">
        <v>758</v>
      </c>
    </row>
    <row r="117" spans="1:35" x14ac:dyDescent="0.2">
      <c r="A117" s="637" t="str">
        <f t="shared" si="1"/>
        <v>251 - Castle Hill Infant School</v>
      </c>
      <c r="B117" s="637">
        <v>251</v>
      </c>
      <c r="C117" s="643">
        <v>251</v>
      </c>
      <c r="D117" s="643" t="s">
        <v>577</v>
      </c>
      <c r="E117" s="644" t="s">
        <v>577</v>
      </c>
      <c r="F117" s="637" t="s">
        <v>759</v>
      </c>
      <c r="G117" s="645">
        <v>883743.99289189198</v>
      </c>
      <c r="H117" s="645">
        <v>0</v>
      </c>
      <c r="I117" s="645"/>
      <c r="J117" s="645">
        <v>883743.99289189198</v>
      </c>
      <c r="K117" s="684"/>
      <c r="L117" s="645">
        <v>0</v>
      </c>
      <c r="M117" s="645">
        <v>0</v>
      </c>
      <c r="N117" s="645">
        <v>0</v>
      </c>
      <c r="O117" s="646">
        <v>0</v>
      </c>
      <c r="P117" s="646"/>
      <c r="Q117" s="646">
        <v>883744</v>
      </c>
      <c r="R117" s="646"/>
      <c r="S117" s="646"/>
      <c r="T117" s="643">
        <v>251</v>
      </c>
      <c r="U117" s="647">
        <v>0</v>
      </c>
      <c r="V117" s="647"/>
      <c r="W117" s="647">
        <v>0</v>
      </c>
      <c r="X117" s="647">
        <v>0</v>
      </c>
      <c r="Y117" s="647">
        <v>0</v>
      </c>
      <c r="Z117" s="647">
        <v>0</v>
      </c>
      <c r="AA117" s="647">
        <v>0</v>
      </c>
      <c r="AB117" s="647">
        <v>210</v>
      </c>
      <c r="AF117" s="645" t="e">
        <v>#REF!</v>
      </c>
      <c r="AG117" s="643">
        <v>251</v>
      </c>
      <c r="AH117" s="644" t="s">
        <v>577</v>
      </c>
      <c r="AI117" s="637" t="s">
        <v>759</v>
      </c>
    </row>
    <row r="118" spans="1:35" x14ac:dyDescent="0.2">
      <c r="A118" s="637" t="str">
        <f t="shared" si="1"/>
        <v>252 - Castle Hill Junior School</v>
      </c>
      <c r="B118" s="637">
        <v>252</v>
      </c>
      <c r="C118" s="643">
        <v>252</v>
      </c>
      <c r="D118" s="643" t="s">
        <v>577</v>
      </c>
      <c r="E118" s="644" t="s">
        <v>577</v>
      </c>
      <c r="F118" s="637" t="s">
        <v>760</v>
      </c>
      <c r="G118" s="645">
        <v>1296503.7450242199</v>
      </c>
      <c r="H118" s="645">
        <v>0</v>
      </c>
      <c r="I118" s="645"/>
      <c r="J118" s="645">
        <v>1296503.7450242199</v>
      </c>
      <c r="K118" s="684"/>
      <c r="L118" s="645">
        <v>0</v>
      </c>
      <c r="M118" s="645">
        <v>0</v>
      </c>
      <c r="N118" s="645">
        <v>0</v>
      </c>
      <c r="O118" s="646">
        <v>0</v>
      </c>
      <c r="P118" s="646"/>
      <c r="Q118" s="646">
        <v>1296504</v>
      </c>
      <c r="R118" s="646"/>
      <c r="S118" s="646"/>
      <c r="T118" s="643">
        <v>252</v>
      </c>
      <c r="U118" s="647">
        <v>0</v>
      </c>
      <c r="V118" s="647"/>
      <c r="W118" s="647">
        <v>0</v>
      </c>
      <c r="X118" s="647">
        <v>0</v>
      </c>
      <c r="Y118" s="647">
        <v>0</v>
      </c>
      <c r="Z118" s="647">
        <v>0</v>
      </c>
      <c r="AA118" s="647">
        <v>0</v>
      </c>
      <c r="AB118" s="647">
        <v>316</v>
      </c>
      <c r="AF118" s="645" t="e">
        <v>#REF!</v>
      </c>
      <c r="AG118" s="643">
        <v>252</v>
      </c>
      <c r="AH118" s="644" t="s">
        <v>577</v>
      </c>
      <c r="AI118" s="637" t="s">
        <v>760</v>
      </c>
    </row>
    <row r="119" spans="1:35" x14ac:dyDescent="0.2">
      <c r="A119" s="637" t="str">
        <f t="shared" si="1"/>
        <v>253 - The Oaks Community Primary School</v>
      </c>
      <c r="B119" s="637">
        <v>253</v>
      </c>
      <c r="C119" s="643">
        <v>253</v>
      </c>
      <c r="D119" s="643" t="s">
        <v>577</v>
      </c>
      <c r="E119" s="644" t="s">
        <v>577</v>
      </c>
      <c r="F119" s="637" t="s">
        <v>761</v>
      </c>
      <c r="G119" s="645">
        <v>1742859.2861189148</v>
      </c>
      <c r="H119" s="645">
        <v>0</v>
      </c>
      <c r="I119" s="645"/>
      <c r="J119" s="645">
        <v>1742859.2861189148</v>
      </c>
      <c r="K119" s="684"/>
      <c r="L119" s="645">
        <v>0</v>
      </c>
      <c r="M119" s="645">
        <v>0</v>
      </c>
      <c r="N119" s="645">
        <v>0</v>
      </c>
      <c r="O119" s="646">
        <v>0</v>
      </c>
      <c r="P119" s="646"/>
      <c r="Q119" s="646">
        <v>1742859</v>
      </c>
      <c r="R119" s="646"/>
      <c r="S119" s="646"/>
      <c r="T119" s="643">
        <v>253</v>
      </c>
      <c r="U119" s="647">
        <v>0</v>
      </c>
      <c r="V119" s="647"/>
      <c r="W119" s="647">
        <v>0</v>
      </c>
      <c r="X119" s="647">
        <v>0</v>
      </c>
      <c r="Y119" s="647">
        <v>0</v>
      </c>
      <c r="Z119" s="647">
        <v>0</v>
      </c>
      <c r="AA119" s="647">
        <v>0</v>
      </c>
      <c r="AB119" s="647">
        <v>398</v>
      </c>
      <c r="AF119" s="645" t="e">
        <v>#REF!</v>
      </c>
      <c r="AG119" s="643">
        <v>253</v>
      </c>
      <c r="AH119" s="644" t="s">
        <v>577</v>
      </c>
      <c r="AI119" s="637" t="s">
        <v>761</v>
      </c>
    </row>
    <row r="120" spans="1:35" x14ac:dyDescent="0.2">
      <c r="A120" s="637" t="str">
        <f t="shared" si="1"/>
        <v>256 - Cliff Lane Primary School</v>
      </c>
      <c r="B120" s="637">
        <v>256</v>
      </c>
      <c r="C120" s="643">
        <v>256</v>
      </c>
      <c r="D120" s="643" t="s">
        <v>577</v>
      </c>
      <c r="E120" s="644" t="s">
        <v>577</v>
      </c>
      <c r="F120" s="637" t="s">
        <v>762</v>
      </c>
      <c r="G120" s="645">
        <v>1484845.160196315</v>
      </c>
      <c r="H120" s="645">
        <v>0</v>
      </c>
      <c r="I120" s="645"/>
      <c r="J120" s="645">
        <v>1484845.160196315</v>
      </c>
      <c r="K120" s="684"/>
      <c r="L120" s="645">
        <v>0</v>
      </c>
      <c r="M120" s="645">
        <v>0</v>
      </c>
      <c r="N120" s="645">
        <v>0</v>
      </c>
      <c r="O120" s="646">
        <v>0</v>
      </c>
      <c r="P120" s="646"/>
      <c r="Q120" s="646">
        <v>1484845</v>
      </c>
      <c r="R120" s="646"/>
      <c r="S120" s="646"/>
      <c r="T120" s="643">
        <v>256</v>
      </c>
      <c r="U120" s="647">
        <v>0</v>
      </c>
      <c r="V120" s="647"/>
      <c r="W120" s="647">
        <v>0</v>
      </c>
      <c r="X120" s="647">
        <v>0</v>
      </c>
      <c r="Y120" s="647">
        <v>0</v>
      </c>
      <c r="Z120" s="647">
        <v>0</v>
      </c>
      <c r="AA120" s="647">
        <v>0</v>
      </c>
      <c r="AB120" s="647">
        <v>376</v>
      </c>
      <c r="AF120" s="645" t="e">
        <v>#REF!</v>
      </c>
      <c r="AG120" s="643">
        <v>256</v>
      </c>
      <c r="AH120" s="644" t="s">
        <v>577</v>
      </c>
      <c r="AI120" s="637" t="s">
        <v>762</v>
      </c>
    </row>
    <row r="121" spans="1:35" x14ac:dyDescent="0.2">
      <c r="A121" s="637" t="str">
        <f t="shared" si="1"/>
        <v>258 - Clifford Road Primary School</v>
      </c>
      <c r="B121" s="637">
        <v>258</v>
      </c>
      <c r="C121" s="643">
        <v>258</v>
      </c>
      <c r="D121" s="643">
        <v>258</v>
      </c>
      <c r="E121" s="644">
        <v>0</v>
      </c>
      <c r="F121" s="637" t="s">
        <v>763</v>
      </c>
      <c r="G121" s="645">
        <v>1567693.632829397</v>
      </c>
      <c r="H121" s="645">
        <v>-10875.31</v>
      </c>
      <c r="I121" s="645"/>
      <c r="J121" s="645">
        <v>1556818.3228293969</v>
      </c>
      <c r="K121" s="684"/>
      <c r="L121" s="645">
        <v>0</v>
      </c>
      <c r="M121" s="645">
        <v>0</v>
      </c>
      <c r="N121" s="645">
        <v>0</v>
      </c>
      <c r="O121" s="646">
        <v>0</v>
      </c>
      <c r="P121" s="646"/>
      <c r="Q121" s="646">
        <v>1556818</v>
      </c>
      <c r="R121" s="646"/>
      <c r="S121" s="646"/>
      <c r="T121" s="643">
        <v>258</v>
      </c>
      <c r="U121" s="647">
        <v>4499</v>
      </c>
      <c r="V121" s="647"/>
      <c r="W121" s="647">
        <v>4981.62</v>
      </c>
      <c r="X121" s="647">
        <v>781.18999999999994</v>
      </c>
      <c r="Y121" s="647">
        <v>613.5</v>
      </c>
      <c r="Z121" s="647">
        <v>-10875.31</v>
      </c>
      <c r="AA121" s="647">
        <v>0</v>
      </c>
      <c r="AB121" s="647">
        <v>409</v>
      </c>
      <c r="AF121" s="645" t="e">
        <v>#REF!</v>
      </c>
      <c r="AG121" s="643">
        <v>258</v>
      </c>
      <c r="AH121" s="644">
        <v>0</v>
      </c>
      <c r="AI121" s="637" t="s">
        <v>763</v>
      </c>
    </row>
    <row r="122" spans="1:35" x14ac:dyDescent="0.2">
      <c r="A122" s="637" t="str">
        <f t="shared" si="1"/>
        <v>259 - Dale Hall Community Primary School</v>
      </c>
      <c r="B122" s="637">
        <v>259</v>
      </c>
      <c r="C122" s="643">
        <v>259</v>
      </c>
      <c r="D122" s="643">
        <v>259</v>
      </c>
      <c r="E122" s="644">
        <v>0</v>
      </c>
      <c r="F122" s="637" t="s">
        <v>764</v>
      </c>
      <c r="G122" s="645">
        <v>1576779.22</v>
      </c>
      <c r="H122" s="645">
        <v>-10955.08</v>
      </c>
      <c r="I122" s="645"/>
      <c r="J122" s="645">
        <v>1565824.14</v>
      </c>
      <c r="K122" s="684"/>
      <c r="L122" s="645">
        <v>0</v>
      </c>
      <c r="M122" s="645">
        <v>0</v>
      </c>
      <c r="N122" s="645">
        <v>0</v>
      </c>
      <c r="O122" s="646">
        <v>0</v>
      </c>
      <c r="P122" s="646"/>
      <c r="Q122" s="646">
        <v>1565824</v>
      </c>
      <c r="R122" s="646"/>
      <c r="S122" s="646"/>
      <c r="T122" s="643">
        <v>259</v>
      </c>
      <c r="U122" s="647">
        <v>4532</v>
      </c>
      <c r="V122" s="647"/>
      <c r="W122" s="647">
        <v>5018.16</v>
      </c>
      <c r="X122" s="647">
        <v>786.92</v>
      </c>
      <c r="Y122" s="647">
        <v>618</v>
      </c>
      <c r="Z122" s="647">
        <v>-10955.08</v>
      </c>
      <c r="AA122" s="647">
        <v>0</v>
      </c>
      <c r="AB122" s="647">
        <v>412</v>
      </c>
      <c r="AF122" s="645" t="e">
        <v>#REF!</v>
      </c>
      <c r="AG122" s="643">
        <v>259</v>
      </c>
      <c r="AH122" s="644">
        <v>0</v>
      </c>
      <c r="AI122" s="637" t="s">
        <v>764</v>
      </c>
    </row>
    <row r="123" spans="1:35" x14ac:dyDescent="0.2">
      <c r="A123" s="637" t="str">
        <f t="shared" si="1"/>
        <v>260 - The Willows Primary School</v>
      </c>
      <c r="B123" s="637">
        <v>260</v>
      </c>
      <c r="C123" s="643">
        <v>260</v>
      </c>
      <c r="D123" s="643" t="s">
        <v>577</v>
      </c>
      <c r="E123" s="644" t="s">
        <v>577</v>
      </c>
      <c r="F123" s="637" t="s">
        <v>765</v>
      </c>
      <c r="G123" s="645">
        <v>1558666.4345257028</v>
      </c>
      <c r="H123" s="645">
        <v>0</v>
      </c>
      <c r="I123" s="645"/>
      <c r="J123" s="645">
        <v>1558666.4345257028</v>
      </c>
      <c r="K123" s="684"/>
      <c r="L123" s="645">
        <v>0</v>
      </c>
      <c r="M123" s="645">
        <v>0</v>
      </c>
      <c r="N123" s="645">
        <v>0</v>
      </c>
      <c r="O123" s="646">
        <v>0</v>
      </c>
      <c r="P123" s="646"/>
      <c r="Q123" s="646">
        <v>1558666</v>
      </c>
      <c r="R123" s="646"/>
      <c r="S123" s="646"/>
      <c r="T123" s="643">
        <v>260</v>
      </c>
      <c r="U123" s="647">
        <v>0</v>
      </c>
      <c r="V123" s="647"/>
      <c r="W123" s="647">
        <v>0</v>
      </c>
      <c r="X123" s="647">
        <v>0</v>
      </c>
      <c r="Y123" s="647">
        <v>0</v>
      </c>
      <c r="Z123" s="647">
        <v>0</v>
      </c>
      <c r="AA123" s="647">
        <v>0</v>
      </c>
      <c r="AB123" s="647">
        <v>357</v>
      </c>
      <c r="AF123" s="645" t="e">
        <v>#REF!</v>
      </c>
      <c r="AG123" s="643">
        <v>260</v>
      </c>
      <c r="AH123" s="644" t="s">
        <v>577</v>
      </c>
      <c r="AI123" s="637" t="s">
        <v>765</v>
      </c>
    </row>
    <row r="124" spans="1:35" x14ac:dyDescent="0.2">
      <c r="A124" s="637" t="str">
        <f t="shared" si="1"/>
        <v>262 - Gusford Primary School</v>
      </c>
      <c r="B124" s="637">
        <v>262</v>
      </c>
      <c r="C124" s="643">
        <v>262</v>
      </c>
      <c r="D124" s="643" t="s">
        <v>577</v>
      </c>
      <c r="E124" s="644" t="s">
        <v>577</v>
      </c>
      <c r="F124" s="637" t="s">
        <v>766</v>
      </c>
      <c r="G124" s="645">
        <v>2277345.5159431119</v>
      </c>
      <c r="H124" s="645">
        <v>0</v>
      </c>
      <c r="I124" s="645"/>
      <c r="J124" s="645">
        <v>2277345.5159431119</v>
      </c>
      <c r="K124" s="684"/>
      <c r="L124" s="645">
        <v>0</v>
      </c>
      <c r="M124" s="645">
        <v>0</v>
      </c>
      <c r="N124" s="645">
        <v>0</v>
      </c>
      <c r="O124" s="646">
        <v>0</v>
      </c>
      <c r="P124" s="646"/>
      <c r="Q124" s="646">
        <v>2277346</v>
      </c>
      <c r="R124" s="646"/>
      <c r="S124" s="646"/>
      <c r="T124" s="643">
        <v>262</v>
      </c>
      <c r="U124" s="647">
        <v>0</v>
      </c>
      <c r="V124" s="647"/>
      <c r="W124" s="647">
        <v>0</v>
      </c>
      <c r="X124" s="647">
        <v>0</v>
      </c>
      <c r="Y124" s="647">
        <v>0</v>
      </c>
      <c r="Z124" s="647">
        <v>0</v>
      </c>
      <c r="AA124" s="647">
        <v>0</v>
      </c>
      <c r="AB124" s="647">
        <v>578</v>
      </c>
      <c r="AF124" s="645" t="e">
        <v>#REF!</v>
      </c>
      <c r="AG124" s="643">
        <v>262</v>
      </c>
      <c r="AH124" s="644" t="s">
        <v>577</v>
      </c>
      <c r="AI124" s="637" t="s">
        <v>766</v>
      </c>
    </row>
    <row r="125" spans="1:35" x14ac:dyDescent="0.2">
      <c r="A125" s="637" t="str">
        <f t="shared" si="1"/>
        <v>263 - Halifax Primary School</v>
      </c>
      <c r="B125" s="637">
        <v>263</v>
      </c>
      <c r="C125" s="643">
        <v>263</v>
      </c>
      <c r="D125" s="643" t="s">
        <v>577</v>
      </c>
      <c r="E125" s="644" t="s">
        <v>577</v>
      </c>
      <c r="F125" s="637" t="s">
        <v>767</v>
      </c>
      <c r="G125" s="645">
        <v>1623768.7086285197</v>
      </c>
      <c r="H125" s="645">
        <v>0</v>
      </c>
      <c r="I125" s="645"/>
      <c r="J125" s="645">
        <v>1623768.7086285197</v>
      </c>
      <c r="K125" s="684"/>
      <c r="L125" s="645">
        <v>0</v>
      </c>
      <c r="M125" s="645">
        <v>0</v>
      </c>
      <c r="N125" s="645">
        <v>0</v>
      </c>
      <c r="O125" s="646">
        <v>0</v>
      </c>
      <c r="P125" s="646"/>
      <c r="Q125" s="646">
        <v>1623769</v>
      </c>
      <c r="R125" s="646"/>
      <c r="S125" s="646"/>
      <c r="T125" s="643">
        <v>263</v>
      </c>
      <c r="U125" s="647">
        <v>0</v>
      </c>
      <c r="V125" s="647"/>
      <c r="W125" s="647">
        <v>0</v>
      </c>
      <c r="X125" s="647">
        <v>0</v>
      </c>
      <c r="Y125" s="647">
        <v>0</v>
      </c>
      <c r="Z125" s="647">
        <v>0</v>
      </c>
      <c r="AA125" s="647">
        <v>0</v>
      </c>
      <c r="AB125" s="647">
        <v>417</v>
      </c>
      <c r="AF125" s="645" t="e">
        <v>#REF!</v>
      </c>
      <c r="AG125" s="643">
        <v>263</v>
      </c>
      <c r="AH125" s="644" t="s">
        <v>577</v>
      </c>
      <c r="AI125" s="637" t="s">
        <v>767</v>
      </c>
    </row>
    <row r="126" spans="1:35" x14ac:dyDescent="0.2">
      <c r="A126" s="637" t="str">
        <f t="shared" si="1"/>
        <v>264 - Handford Hall Primary School</v>
      </c>
      <c r="B126" s="637">
        <v>264</v>
      </c>
      <c r="C126" s="643">
        <v>264</v>
      </c>
      <c r="D126" s="643" t="s">
        <v>577</v>
      </c>
      <c r="E126" s="644" t="s">
        <v>577</v>
      </c>
      <c r="F126" s="637" t="s">
        <v>768</v>
      </c>
      <c r="G126" s="645">
        <v>1392584.6744203737</v>
      </c>
      <c r="H126" s="645">
        <v>0</v>
      </c>
      <c r="I126" s="645"/>
      <c r="J126" s="645">
        <v>1392584.6744203737</v>
      </c>
      <c r="K126" s="684"/>
      <c r="L126" s="645">
        <v>0</v>
      </c>
      <c r="M126" s="645">
        <v>0</v>
      </c>
      <c r="N126" s="645">
        <v>0</v>
      </c>
      <c r="O126" s="646">
        <v>0</v>
      </c>
      <c r="P126" s="646"/>
      <c r="Q126" s="646">
        <v>1392585</v>
      </c>
      <c r="R126" s="646"/>
      <c r="S126" s="646"/>
      <c r="T126" s="643">
        <v>264</v>
      </c>
      <c r="U126" s="647">
        <v>0</v>
      </c>
      <c r="V126" s="647"/>
      <c r="W126" s="647">
        <v>0</v>
      </c>
      <c r="X126" s="647">
        <v>0</v>
      </c>
      <c r="Y126" s="647">
        <v>0</v>
      </c>
      <c r="Z126" s="647">
        <v>0</v>
      </c>
      <c r="AA126" s="647">
        <v>0</v>
      </c>
      <c r="AB126" s="647">
        <v>335</v>
      </c>
      <c r="AF126" s="645" t="e">
        <v>#REF!</v>
      </c>
      <c r="AG126" s="643">
        <v>264</v>
      </c>
      <c r="AH126" s="644" t="s">
        <v>577</v>
      </c>
      <c r="AI126" s="637" t="s">
        <v>768</v>
      </c>
    </row>
    <row r="127" spans="1:35" x14ac:dyDescent="0.2">
      <c r="A127" s="637" t="str">
        <f t="shared" si="1"/>
        <v>267 - Hillside Community Primary School</v>
      </c>
      <c r="B127" s="637">
        <v>267</v>
      </c>
      <c r="C127" s="643">
        <v>267</v>
      </c>
      <c r="D127" s="643" t="s">
        <v>577</v>
      </c>
      <c r="E127" s="644" t="s">
        <v>577</v>
      </c>
      <c r="F127" s="637" t="s">
        <v>769</v>
      </c>
      <c r="G127" s="645">
        <v>2369391.3110702285</v>
      </c>
      <c r="H127" s="645">
        <v>0</v>
      </c>
      <c r="I127" s="645"/>
      <c r="J127" s="645">
        <v>2369391.3110702285</v>
      </c>
      <c r="K127" s="684"/>
      <c r="L127" s="645">
        <v>0</v>
      </c>
      <c r="M127" s="645">
        <v>0</v>
      </c>
      <c r="N127" s="645">
        <v>0</v>
      </c>
      <c r="O127" s="646">
        <v>0</v>
      </c>
      <c r="P127" s="646"/>
      <c r="Q127" s="646">
        <v>2369391</v>
      </c>
      <c r="R127" s="646"/>
      <c r="S127" s="646"/>
      <c r="T127" s="643">
        <v>267</v>
      </c>
      <c r="U127" s="647">
        <v>0</v>
      </c>
      <c r="V127" s="647"/>
      <c r="W127" s="647">
        <v>0</v>
      </c>
      <c r="X127" s="647">
        <v>0</v>
      </c>
      <c r="Y127" s="647">
        <v>0</v>
      </c>
      <c r="Z127" s="647">
        <v>0</v>
      </c>
      <c r="AA127" s="647">
        <v>0</v>
      </c>
      <c r="AB127" s="647">
        <v>534</v>
      </c>
      <c r="AF127" s="645" t="e">
        <v>#REF!</v>
      </c>
      <c r="AG127" s="643">
        <v>267</v>
      </c>
      <c r="AH127" s="644" t="s">
        <v>577</v>
      </c>
      <c r="AI127" s="637" t="s">
        <v>769</v>
      </c>
    </row>
    <row r="128" spans="1:35" x14ac:dyDescent="0.2">
      <c r="A128" s="637" t="str">
        <f t="shared" si="1"/>
        <v>269 - Morland Primary School</v>
      </c>
      <c r="B128" s="637">
        <v>269</v>
      </c>
      <c r="C128" s="643">
        <v>269</v>
      </c>
      <c r="D128" s="643" t="s">
        <v>577</v>
      </c>
      <c r="E128" s="644" t="s">
        <v>577</v>
      </c>
      <c r="F128" s="637" t="s">
        <v>1153</v>
      </c>
      <c r="G128" s="645">
        <v>1582390.5515178395</v>
      </c>
      <c r="H128" s="645">
        <v>0</v>
      </c>
      <c r="I128" s="645"/>
      <c r="J128" s="645">
        <v>1582390.5515178395</v>
      </c>
      <c r="K128" s="684"/>
      <c r="L128" s="645">
        <v>0</v>
      </c>
      <c r="M128" s="645">
        <v>0</v>
      </c>
      <c r="N128" s="645">
        <v>0</v>
      </c>
      <c r="O128" s="646">
        <v>0</v>
      </c>
      <c r="P128" s="646"/>
      <c r="Q128" s="646">
        <v>1582391</v>
      </c>
      <c r="R128" s="646"/>
      <c r="S128" s="646"/>
      <c r="T128" s="643">
        <v>269</v>
      </c>
      <c r="U128" s="647">
        <v>0</v>
      </c>
      <c r="V128" s="647"/>
      <c r="W128" s="647">
        <v>0</v>
      </c>
      <c r="X128" s="647">
        <v>0</v>
      </c>
      <c r="Y128" s="647">
        <v>0</v>
      </c>
      <c r="Z128" s="647">
        <v>0</v>
      </c>
      <c r="AA128" s="647">
        <v>0</v>
      </c>
      <c r="AB128" s="647">
        <v>362</v>
      </c>
      <c r="AF128" s="645" t="e">
        <v>#REF!</v>
      </c>
      <c r="AG128" s="643">
        <v>269</v>
      </c>
      <c r="AH128" s="644">
        <v>0</v>
      </c>
      <c r="AI128" s="637" t="s">
        <v>1153</v>
      </c>
    </row>
    <row r="129" spans="1:35" x14ac:dyDescent="0.2">
      <c r="A129" s="637" t="str">
        <f t="shared" si="1"/>
        <v>270 - Murrayfield Community Primary School</v>
      </c>
      <c r="B129" s="637">
        <v>270</v>
      </c>
      <c r="C129" s="643">
        <v>270</v>
      </c>
      <c r="D129" s="643" t="s">
        <v>577</v>
      </c>
      <c r="E129" s="644" t="s">
        <v>577</v>
      </c>
      <c r="F129" s="637" t="s">
        <v>770</v>
      </c>
      <c r="G129" s="645">
        <v>1450759.3019050143</v>
      </c>
      <c r="H129" s="645">
        <v>0</v>
      </c>
      <c r="I129" s="645"/>
      <c r="J129" s="645">
        <v>1450759.3019050143</v>
      </c>
      <c r="K129" s="684"/>
      <c r="L129" s="645">
        <v>0</v>
      </c>
      <c r="M129" s="645">
        <v>0</v>
      </c>
      <c r="N129" s="645">
        <v>0</v>
      </c>
      <c r="O129" s="646">
        <v>0</v>
      </c>
      <c r="P129" s="646"/>
      <c r="Q129" s="646">
        <v>1450759</v>
      </c>
      <c r="R129" s="646"/>
      <c r="S129" s="646"/>
      <c r="T129" s="643">
        <v>270</v>
      </c>
      <c r="U129" s="647">
        <v>0</v>
      </c>
      <c r="V129" s="647"/>
      <c r="W129" s="647">
        <v>0</v>
      </c>
      <c r="X129" s="647">
        <v>0</v>
      </c>
      <c r="Y129" s="647">
        <v>0</v>
      </c>
      <c r="Z129" s="647">
        <v>0</v>
      </c>
      <c r="AA129" s="647">
        <v>0</v>
      </c>
      <c r="AB129" s="647">
        <v>326</v>
      </c>
      <c r="AF129" s="645" t="e">
        <v>#REF!</v>
      </c>
      <c r="AG129" s="643">
        <v>270</v>
      </c>
      <c r="AH129" s="644" t="s">
        <v>577</v>
      </c>
      <c r="AI129" s="637" t="s">
        <v>770</v>
      </c>
    </row>
    <row r="130" spans="1:35" x14ac:dyDescent="0.2">
      <c r="A130" s="637" t="str">
        <f t="shared" si="1"/>
        <v>273 - Ravenswood Primary School</v>
      </c>
      <c r="B130" s="637">
        <v>273</v>
      </c>
      <c r="C130" s="643">
        <v>273</v>
      </c>
      <c r="D130" s="643">
        <v>273</v>
      </c>
      <c r="E130" s="644">
        <v>0</v>
      </c>
      <c r="F130" s="637" t="s">
        <v>771</v>
      </c>
      <c r="G130" s="645">
        <v>1815421.17975069</v>
      </c>
      <c r="H130" s="645">
        <v>-10822.13</v>
      </c>
      <c r="I130" s="645"/>
      <c r="J130" s="645">
        <v>1804599.0497506901</v>
      </c>
      <c r="K130" s="684"/>
      <c r="L130" s="645">
        <v>0</v>
      </c>
      <c r="M130" s="645">
        <v>0</v>
      </c>
      <c r="N130" s="645">
        <v>0</v>
      </c>
      <c r="O130" s="646">
        <v>0</v>
      </c>
      <c r="P130" s="646"/>
      <c r="Q130" s="646">
        <v>1804599</v>
      </c>
      <c r="R130" s="646"/>
      <c r="S130" s="646"/>
      <c r="T130" s="643">
        <v>273</v>
      </c>
      <c r="U130" s="647">
        <v>4477</v>
      </c>
      <c r="V130" s="647"/>
      <c r="W130" s="647">
        <v>4957.26</v>
      </c>
      <c r="X130" s="647">
        <v>777.37</v>
      </c>
      <c r="Y130" s="647">
        <v>610.5</v>
      </c>
      <c r="Z130" s="647">
        <v>-10822.130000000001</v>
      </c>
      <c r="AA130" s="647">
        <v>0</v>
      </c>
      <c r="AB130" s="647">
        <v>407</v>
      </c>
      <c r="AF130" s="645" t="e">
        <v>#REF!</v>
      </c>
      <c r="AG130" s="643">
        <v>273</v>
      </c>
      <c r="AH130" s="644">
        <v>0</v>
      </c>
      <c r="AI130" s="637" t="s">
        <v>771</v>
      </c>
    </row>
    <row r="131" spans="1:35" x14ac:dyDescent="0.2">
      <c r="A131" s="637" t="str">
        <f t="shared" ref="A131:A194" si="2">B131&amp;$A$1&amp;F131</f>
        <v>274 - Pipers Vale Community Primary School</v>
      </c>
      <c r="B131" s="637">
        <v>274</v>
      </c>
      <c r="C131" s="643">
        <v>274</v>
      </c>
      <c r="D131" s="643" t="s">
        <v>577</v>
      </c>
      <c r="E131" s="644" t="s">
        <v>577</v>
      </c>
      <c r="F131" s="637" t="s">
        <v>772</v>
      </c>
      <c r="G131" s="645">
        <v>1424595.8022132621</v>
      </c>
      <c r="H131" s="645">
        <v>0</v>
      </c>
      <c r="I131" s="645"/>
      <c r="J131" s="645">
        <v>1424595.8022132621</v>
      </c>
      <c r="K131" s="684"/>
      <c r="L131" s="645">
        <v>0</v>
      </c>
      <c r="M131" s="645">
        <v>0</v>
      </c>
      <c r="N131" s="645">
        <v>0</v>
      </c>
      <c r="O131" s="646">
        <v>0</v>
      </c>
      <c r="P131" s="646"/>
      <c r="Q131" s="646">
        <v>1424596</v>
      </c>
      <c r="R131" s="646"/>
      <c r="S131" s="646"/>
      <c r="T131" s="643">
        <v>274</v>
      </c>
      <c r="U131" s="647">
        <v>0</v>
      </c>
      <c r="V131" s="647"/>
      <c r="W131" s="647">
        <v>0</v>
      </c>
      <c r="X131" s="647">
        <v>0</v>
      </c>
      <c r="Y131" s="647">
        <v>0</v>
      </c>
      <c r="Z131" s="647">
        <v>0</v>
      </c>
      <c r="AA131" s="647">
        <v>0</v>
      </c>
      <c r="AB131" s="647">
        <v>309</v>
      </c>
      <c r="AF131" s="645" t="e">
        <v>#REF!</v>
      </c>
      <c r="AG131" s="643">
        <v>274</v>
      </c>
      <c r="AH131" s="644" t="s">
        <v>577</v>
      </c>
      <c r="AI131" s="637" t="s">
        <v>772</v>
      </c>
    </row>
    <row r="132" spans="1:35" x14ac:dyDescent="0.2">
      <c r="A132" s="637" t="str">
        <f t="shared" si="2"/>
        <v>275 - Ranelagh Primary School</v>
      </c>
      <c r="B132" s="637">
        <v>275</v>
      </c>
      <c r="C132" s="643">
        <v>275</v>
      </c>
      <c r="D132" s="643">
        <v>275</v>
      </c>
      <c r="E132" s="644">
        <v>0</v>
      </c>
      <c r="F132" s="637" t="s">
        <v>773</v>
      </c>
      <c r="G132" s="645">
        <v>1311170.0632047416</v>
      </c>
      <c r="H132" s="645">
        <v>-7578.15</v>
      </c>
      <c r="I132" s="645"/>
      <c r="J132" s="645">
        <v>1303591.9132047417</v>
      </c>
      <c r="K132" s="684"/>
      <c r="L132" s="645">
        <v>0</v>
      </c>
      <c r="M132" s="645">
        <v>0</v>
      </c>
      <c r="N132" s="645">
        <v>0</v>
      </c>
      <c r="O132" s="646">
        <v>0</v>
      </c>
      <c r="P132" s="646"/>
      <c r="Q132" s="646">
        <v>1303592</v>
      </c>
      <c r="R132" s="646"/>
      <c r="S132" s="646"/>
      <c r="T132" s="643">
        <v>275</v>
      </c>
      <c r="U132" s="647">
        <v>3135</v>
      </c>
      <c r="V132" s="647"/>
      <c r="W132" s="647">
        <v>3471.2999999999997</v>
      </c>
      <c r="X132" s="647">
        <v>544.35</v>
      </c>
      <c r="Y132" s="647">
        <v>427.5</v>
      </c>
      <c r="Z132" s="647">
        <v>-7578.15</v>
      </c>
      <c r="AA132" s="647">
        <v>0</v>
      </c>
      <c r="AB132" s="647">
        <v>285</v>
      </c>
      <c r="AF132" s="645" t="e">
        <v>#REF!</v>
      </c>
      <c r="AG132" s="643">
        <v>275</v>
      </c>
      <c r="AH132" s="644">
        <v>0</v>
      </c>
      <c r="AI132" s="637" t="s">
        <v>773</v>
      </c>
    </row>
    <row r="133" spans="1:35" x14ac:dyDescent="0.2">
      <c r="A133" s="637" t="str">
        <f t="shared" si="2"/>
        <v>279 - Rose Hill Primary School</v>
      </c>
      <c r="B133" s="637">
        <v>279</v>
      </c>
      <c r="C133" s="643">
        <v>279</v>
      </c>
      <c r="D133" s="643" t="s">
        <v>577</v>
      </c>
      <c r="E133" s="644" t="s">
        <v>577</v>
      </c>
      <c r="F133" s="637" t="s">
        <v>774</v>
      </c>
      <c r="G133" s="645">
        <v>1181159.1176652887</v>
      </c>
      <c r="H133" s="645">
        <v>0</v>
      </c>
      <c r="I133" s="645"/>
      <c r="J133" s="645">
        <v>1181159.1176652887</v>
      </c>
      <c r="K133" s="684"/>
      <c r="L133" s="645">
        <v>0</v>
      </c>
      <c r="M133" s="645">
        <v>0</v>
      </c>
      <c r="N133" s="645">
        <v>0</v>
      </c>
      <c r="O133" s="646">
        <v>0</v>
      </c>
      <c r="P133" s="646"/>
      <c r="Q133" s="646">
        <v>1181159</v>
      </c>
      <c r="R133" s="646"/>
      <c r="S133" s="646"/>
      <c r="T133" s="643">
        <v>279</v>
      </c>
      <c r="U133" s="647">
        <v>0</v>
      </c>
      <c r="V133" s="647"/>
      <c r="W133" s="647">
        <v>0</v>
      </c>
      <c r="X133" s="647">
        <v>0</v>
      </c>
      <c r="Y133" s="647">
        <v>0</v>
      </c>
      <c r="Z133" s="647">
        <v>0</v>
      </c>
      <c r="AA133" s="647">
        <v>0</v>
      </c>
      <c r="AB133" s="647">
        <v>301</v>
      </c>
      <c r="AF133" s="645" t="e">
        <v>#REF!</v>
      </c>
      <c r="AG133" s="643">
        <v>279</v>
      </c>
      <c r="AH133" s="644" t="s">
        <v>577</v>
      </c>
      <c r="AI133" s="637" t="s">
        <v>774</v>
      </c>
    </row>
    <row r="134" spans="1:35" x14ac:dyDescent="0.2">
      <c r="A134" s="637" t="str">
        <f t="shared" si="2"/>
        <v>281 - Rushmere Hall Primary School</v>
      </c>
      <c r="B134" s="637">
        <v>281</v>
      </c>
      <c r="C134" s="643">
        <v>281</v>
      </c>
      <c r="D134" s="643" t="s">
        <v>577</v>
      </c>
      <c r="E134" s="644" t="s">
        <v>577</v>
      </c>
      <c r="F134" s="637" t="s">
        <v>775</v>
      </c>
      <c r="G134" s="645">
        <v>2275911.1800000002</v>
      </c>
      <c r="H134" s="645">
        <v>-15874.23</v>
      </c>
      <c r="I134" s="645"/>
      <c r="J134" s="645">
        <v>2260036.9500000002</v>
      </c>
      <c r="K134" s="684"/>
      <c r="L134" s="645">
        <v>0</v>
      </c>
      <c r="M134" s="645">
        <v>0</v>
      </c>
      <c r="N134" s="645">
        <v>162000</v>
      </c>
      <c r="O134" s="646">
        <v>162000</v>
      </c>
      <c r="P134" s="646"/>
      <c r="Q134" s="646">
        <v>2422037</v>
      </c>
      <c r="R134" s="646"/>
      <c r="S134" s="646"/>
      <c r="T134" s="643">
        <v>281</v>
      </c>
      <c r="U134" s="647">
        <v>6567</v>
      </c>
      <c r="V134" s="647"/>
      <c r="W134" s="647">
        <v>7271.46</v>
      </c>
      <c r="X134" s="647">
        <v>1140.27</v>
      </c>
      <c r="Y134" s="647">
        <v>895.5</v>
      </c>
      <c r="Z134" s="647">
        <v>-15874.23</v>
      </c>
      <c r="AA134" s="647">
        <v>0</v>
      </c>
      <c r="AB134" s="647">
        <v>597</v>
      </c>
      <c r="AF134" s="645" t="e">
        <v>#REF!</v>
      </c>
      <c r="AG134" s="643">
        <v>281</v>
      </c>
      <c r="AH134" s="644">
        <v>0</v>
      </c>
      <c r="AI134" s="637" t="s">
        <v>775</v>
      </c>
    </row>
    <row r="135" spans="1:35" x14ac:dyDescent="0.2">
      <c r="A135" s="637" t="str">
        <f t="shared" si="2"/>
        <v>283 - St Helen's Primary School</v>
      </c>
      <c r="B135" s="637">
        <v>283</v>
      </c>
      <c r="C135" s="643">
        <v>283</v>
      </c>
      <c r="D135" s="643" t="s">
        <v>577</v>
      </c>
      <c r="E135" s="644" t="s">
        <v>577</v>
      </c>
      <c r="F135" s="637" t="s">
        <v>776</v>
      </c>
      <c r="G135" s="645">
        <v>1644037.6331319334</v>
      </c>
      <c r="H135" s="645">
        <v>0</v>
      </c>
      <c r="I135" s="645"/>
      <c r="J135" s="645">
        <v>1644037.6331319334</v>
      </c>
      <c r="K135" s="684"/>
      <c r="L135" s="645">
        <v>0</v>
      </c>
      <c r="M135" s="645">
        <v>0</v>
      </c>
      <c r="N135" s="645">
        <v>0</v>
      </c>
      <c r="O135" s="646">
        <v>0</v>
      </c>
      <c r="P135" s="646"/>
      <c r="Q135" s="646">
        <v>1644038</v>
      </c>
      <c r="R135" s="646"/>
      <c r="S135" s="646"/>
      <c r="T135" s="643">
        <v>283</v>
      </c>
      <c r="U135" s="647">
        <v>0</v>
      </c>
      <c r="V135" s="647"/>
      <c r="W135" s="647">
        <v>0</v>
      </c>
      <c r="X135" s="647">
        <v>0</v>
      </c>
      <c r="Y135" s="647">
        <v>0</v>
      </c>
      <c r="Z135" s="647">
        <v>0</v>
      </c>
      <c r="AA135" s="647">
        <v>0</v>
      </c>
      <c r="AB135" s="647">
        <v>414</v>
      </c>
      <c r="AF135" s="645" t="e">
        <v>#REF!</v>
      </c>
      <c r="AG135" s="643">
        <v>283</v>
      </c>
      <c r="AH135" s="644" t="s">
        <v>577</v>
      </c>
      <c r="AI135" s="637" t="s">
        <v>776</v>
      </c>
    </row>
    <row r="136" spans="1:35" x14ac:dyDescent="0.2">
      <c r="A136" s="637" t="str">
        <f t="shared" si="2"/>
        <v>284 - St John's CEVAP School</v>
      </c>
      <c r="B136" s="637">
        <v>284</v>
      </c>
      <c r="C136" s="643">
        <v>284</v>
      </c>
      <c r="D136" s="643">
        <v>284</v>
      </c>
      <c r="E136" s="644">
        <v>0</v>
      </c>
      <c r="F136" s="637" t="s">
        <v>777</v>
      </c>
      <c r="G136" s="645">
        <v>783750</v>
      </c>
      <c r="H136" s="645">
        <v>-5557.31</v>
      </c>
      <c r="I136" s="645"/>
      <c r="J136" s="645">
        <v>778192.69</v>
      </c>
      <c r="K136" s="684"/>
      <c r="L136" s="645">
        <v>0</v>
      </c>
      <c r="M136" s="645">
        <v>0</v>
      </c>
      <c r="N136" s="645">
        <v>0</v>
      </c>
      <c r="O136" s="646">
        <v>0</v>
      </c>
      <c r="P136" s="646"/>
      <c r="Q136" s="646">
        <v>778193</v>
      </c>
      <c r="R136" s="646"/>
      <c r="S136" s="646"/>
      <c r="T136" s="643">
        <v>284</v>
      </c>
      <c r="U136" s="647">
        <v>2299</v>
      </c>
      <c r="V136" s="647"/>
      <c r="W136" s="647">
        <v>2545.62</v>
      </c>
      <c r="X136" s="647">
        <v>399.19</v>
      </c>
      <c r="Y136" s="647">
        <v>313.5</v>
      </c>
      <c r="Z136" s="647">
        <v>-5557.3099999999995</v>
      </c>
      <c r="AA136" s="647">
        <v>0</v>
      </c>
      <c r="AB136" s="647">
        <v>209</v>
      </c>
      <c r="AF136" s="645" t="e">
        <v>#REF!</v>
      </c>
      <c r="AG136" s="643">
        <v>284</v>
      </c>
      <c r="AH136" s="644">
        <v>0</v>
      </c>
      <c r="AI136" s="637" t="s">
        <v>777</v>
      </c>
    </row>
    <row r="137" spans="1:35" x14ac:dyDescent="0.2">
      <c r="A137" s="637" t="str">
        <f t="shared" si="2"/>
        <v>285 - St Margaret's CEVAP School, Ipswich</v>
      </c>
      <c r="B137" s="637">
        <v>285</v>
      </c>
      <c r="C137" s="643">
        <v>285</v>
      </c>
      <c r="D137" s="643">
        <v>285</v>
      </c>
      <c r="E137" s="644">
        <v>0</v>
      </c>
      <c r="F137" s="637" t="s">
        <v>778</v>
      </c>
      <c r="G137" s="645">
        <v>1581485.4719215601</v>
      </c>
      <c r="H137" s="645">
        <v>-11167.8</v>
      </c>
      <c r="I137" s="645"/>
      <c r="J137" s="645">
        <v>1570317.6719215601</v>
      </c>
      <c r="K137" s="684"/>
      <c r="L137" s="645">
        <v>0</v>
      </c>
      <c r="M137" s="645">
        <v>0</v>
      </c>
      <c r="N137" s="645">
        <v>0</v>
      </c>
      <c r="O137" s="646">
        <v>0</v>
      </c>
      <c r="P137" s="646"/>
      <c r="Q137" s="646">
        <v>1570318</v>
      </c>
      <c r="R137" s="646"/>
      <c r="S137" s="646"/>
      <c r="T137" s="643">
        <v>285</v>
      </c>
      <c r="U137" s="647">
        <v>4620</v>
      </c>
      <c r="V137" s="647"/>
      <c r="W137" s="647">
        <v>5115.5999999999995</v>
      </c>
      <c r="X137" s="647">
        <v>802.19999999999993</v>
      </c>
      <c r="Y137" s="647">
        <v>630</v>
      </c>
      <c r="Z137" s="647">
        <v>-11167.8</v>
      </c>
      <c r="AA137" s="647">
        <v>0</v>
      </c>
      <c r="AB137" s="647">
        <v>420</v>
      </c>
      <c r="AF137" s="645" t="e">
        <v>#REF!</v>
      </c>
      <c r="AG137" s="643">
        <v>285</v>
      </c>
      <c r="AH137" s="644">
        <v>0</v>
      </c>
      <c r="AI137" s="637" t="s">
        <v>778</v>
      </c>
    </row>
    <row r="138" spans="1:35" x14ac:dyDescent="0.2">
      <c r="A138" s="637" t="str">
        <f t="shared" si="2"/>
        <v>287 - St Mark's Catholic Primary School</v>
      </c>
      <c r="B138" s="637">
        <v>287</v>
      </c>
      <c r="C138" s="643">
        <v>287</v>
      </c>
      <c r="D138" s="643">
        <v>287</v>
      </c>
      <c r="E138" s="644">
        <v>0</v>
      </c>
      <c r="F138" s="637" t="s">
        <v>779</v>
      </c>
      <c r="G138" s="645">
        <v>856363.13983865117</v>
      </c>
      <c r="H138" s="645">
        <v>-5637.08</v>
      </c>
      <c r="I138" s="645"/>
      <c r="J138" s="645">
        <v>850726.05983865121</v>
      </c>
      <c r="K138" s="684"/>
      <c r="L138" s="645">
        <v>0</v>
      </c>
      <c r="M138" s="645">
        <v>0</v>
      </c>
      <c r="N138" s="645">
        <v>0</v>
      </c>
      <c r="O138" s="646">
        <v>0</v>
      </c>
      <c r="P138" s="646"/>
      <c r="Q138" s="646">
        <v>850726</v>
      </c>
      <c r="R138" s="646"/>
      <c r="S138" s="646"/>
      <c r="T138" s="643">
        <v>287</v>
      </c>
      <c r="U138" s="647">
        <v>2332</v>
      </c>
      <c r="V138" s="647"/>
      <c r="W138" s="647">
        <v>2582.16</v>
      </c>
      <c r="X138" s="647">
        <v>404.91999999999996</v>
      </c>
      <c r="Y138" s="647">
        <v>318</v>
      </c>
      <c r="Z138" s="647">
        <v>-5637.08</v>
      </c>
      <c r="AA138" s="647">
        <v>0</v>
      </c>
      <c r="AB138" s="647">
        <v>212</v>
      </c>
      <c r="AF138" s="645" t="e">
        <v>#REF!</v>
      </c>
      <c r="AG138" s="643">
        <v>287</v>
      </c>
      <c r="AH138" s="644">
        <v>0</v>
      </c>
      <c r="AI138" s="637" t="s">
        <v>779</v>
      </c>
    </row>
    <row r="139" spans="1:35" x14ac:dyDescent="0.2">
      <c r="A139" s="637" t="str">
        <f t="shared" si="2"/>
        <v>288 - St Matthew's CEVAP School</v>
      </c>
      <c r="B139" s="637">
        <v>288</v>
      </c>
      <c r="C139" s="643">
        <v>288</v>
      </c>
      <c r="D139" s="643" t="s">
        <v>577</v>
      </c>
      <c r="E139" s="644" t="s">
        <v>577</v>
      </c>
      <c r="F139" s="637" t="s">
        <v>780</v>
      </c>
      <c r="G139" s="645">
        <v>1768522.1258249443</v>
      </c>
      <c r="H139" s="645">
        <v>0</v>
      </c>
      <c r="I139" s="645"/>
      <c r="J139" s="645">
        <v>1768522.1258249443</v>
      </c>
      <c r="K139" s="684"/>
      <c r="L139" s="645">
        <v>0</v>
      </c>
      <c r="M139" s="645">
        <v>0</v>
      </c>
      <c r="N139" s="645">
        <v>0</v>
      </c>
      <c r="O139" s="646">
        <v>0</v>
      </c>
      <c r="P139" s="646"/>
      <c r="Q139" s="646">
        <v>1768522</v>
      </c>
      <c r="R139" s="646"/>
      <c r="S139" s="646"/>
      <c r="T139" s="643">
        <v>288</v>
      </c>
      <c r="U139" s="647">
        <v>0</v>
      </c>
      <c r="V139" s="647"/>
      <c r="W139" s="647">
        <v>0</v>
      </c>
      <c r="X139" s="647">
        <v>0</v>
      </c>
      <c r="Y139" s="647">
        <v>0</v>
      </c>
      <c r="Z139" s="647">
        <v>0</v>
      </c>
      <c r="AA139" s="647">
        <v>0</v>
      </c>
      <c r="AB139" s="647">
        <v>417</v>
      </c>
      <c r="AF139" s="645" t="e">
        <v>#REF!</v>
      </c>
      <c r="AG139" s="643">
        <v>288</v>
      </c>
      <c r="AH139" s="644">
        <v>0</v>
      </c>
      <c r="AI139" s="637" t="s">
        <v>780</v>
      </c>
    </row>
    <row r="140" spans="1:35" x14ac:dyDescent="0.2">
      <c r="A140" s="637" t="str">
        <f t="shared" si="2"/>
        <v>289 - St Mary's Catholic Primary School, Ipswich</v>
      </c>
      <c r="B140" s="637">
        <v>289</v>
      </c>
      <c r="C140" s="643">
        <v>289</v>
      </c>
      <c r="D140" s="643" t="s">
        <v>577</v>
      </c>
      <c r="E140" s="644" t="s">
        <v>577</v>
      </c>
      <c r="F140" s="637" t="s">
        <v>781</v>
      </c>
      <c r="G140" s="645">
        <v>807719.11905031442</v>
      </c>
      <c r="H140" s="645">
        <v>0</v>
      </c>
      <c r="I140" s="645"/>
      <c r="J140" s="645">
        <v>807719.11905031442</v>
      </c>
      <c r="K140" s="684"/>
      <c r="L140" s="645">
        <v>0</v>
      </c>
      <c r="M140" s="645">
        <v>0</v>
      </c>
      <c r="N140" s="645">
        <v>0</v>
      </c>
      <c r="O140" s="646">
        <v>0</v>
      </c>
      <c r="P140" s="646"/>
      <c r="Q140" s="646">
        <v>807719</v>
      </c>
      <c r="R140" s="646"/>
      <c r="S140" s="646"/>
      <c r="T140" s="643">
        <v>289</v>
      </c>
      <c r="U140" s="647">
        <v>0</v>
      </c>
      <c r="V140" s="647"/>
      <c r="W140" s="647">
        <v>0</v>
      </c>
      <c r="X140" s="647">
        <v>0</v>
      </c>
      <c r="Y140" s="647">
        <v>0</v>
      </c>
      <c r="Z140" s="647">
        <v>0</v>
      </c>
      <c r="AA140" s="647">
        <v>0</v>
      </c>
      <c r="AB140" s="647">
        <v>210</v>
      </c>
      <c r="AF140" s="645" t="e">
        <v>#REF!</v>
      </c>
      <c r="AG140" s="643">
        <v>289</v>
      </c>
      <c r="AH140" s="644" t="s">
        <v>577</v>
      </c>
      <c r="AI140" s="637" t="s">
        <v>781</v>
      </c>
    </row>
    <row r="141" spans="1:35" x14ac:dyDescent="0.2">
      <c r="A141" s="637" t="str">
        <f t="shared" si="2"/>
        <v>291 - St Pancras Catholic Primary School</v>
      </c>
      <c r="B141" s="637">
        <v>291</v>
      </c>
      <c r="C141" s="643">
        <v>291</v>
      </c>
      <c r="D141" s="643" t="s">
        <v>577</v>
      </c>
      <c r="E141" s="644" t="s">
        <v>577</v>
      </c>
      <c r="F141" s="637" t="s">
        <v>782</v>
      </c>
      <c r="G141" s="645">
        <v>892408.9709003825</v>
      </c>
      <c r="H141" s="645">
        <v>0</v>
      </c>
      <c r="I141" s="645"/>
      <c r="J141" s="645">
        <v>892408.9709003825</v>
      </c>
      <c r="K141" s="684"/>
      <c r="L141" s="645">
        <v>0</v>
      </c>
      <c r="M141" s="645">
        <v>0</v>
      </c>
      <c r="N141" s="645">
        <v>0</v>
      </c>
      <c r="O141" s="646">
        <v>0</v>
      </c>
      <c r="P141" s="646"/>
      <c r="Q141" s="646">
        <v>892409</v>
      </c>
      <c r="R141" s="646"/>
      <c r="S141" s="646"/>
      <c r="T141" s="643">
        <v>291</v>
      </c>
      <c r="U141" s="647">
        <v>0</v>
      </c>
      <c r="V141" s="647"/>
      <c r="W141" s="647">
        <v>0</v>
      </c>
      <c r="X141" s="647">
        <v>0</v>
      </c>
      <c r="Y141" s="647">
        <v>0</v>
      </c>
      <c r="Z141" s="647">
        <v>0</v>
      </c>
      <c r="AA141" s="647">
        <v>0</v>
      </c>
      <c r="AB141" s="647">
        <v>207</v>
      </c>
      <c r="AF141" s="645" t="e">
        <v>#REF!</v>
      </c>
      <c r="AG141" s="643">
        <v>291</v>
      </c>
      <c r="AH141" s="644">
        <v>0</v>
      </c>
      <c r="AI141" s="637" t="s">
        <v>782</v>
      </c>
    </row>
    <row r="142" spans="1:35" x14ac:dyDescent="0.2">
      <c r="A142" s="637" t="str">
        <f t="shared" si="2"/>
        <v>292 - Sidegate Primary School</v>
      </c>
      <c r="B142" s="637">
        <v>292</v>
      </c>
      <c r="C142" s="643">
        <v>292</v>
      </c>
      <c r="D142" s="643" t="s">
        <v>577</v>
      </c>
      <c r="E142" s="644" t="s">
        <v>577</v>
      </c>
      <c r="F142" s="637" t="s">
        <v>783</v>
      </c>
      <c r="G142" s="645">
        <v>2454928.7999999998</v>
      </c>
      <c r="H142" s="645">
        <v>0</v>
      </c>
      <c r="I142" s="645"/>
      <c r="J142" s="645">
        <v>2454928.7999999998</v>
      </c>
      <c r="K142" s="684"/>
      <c r="L142" s="645">
        <v>0</v>
      </c>
      <c r="M142" s="645">
        <v>0</v>
      </c>
      <c r="N142" s="645">
        <v>0</v>
      </c>
      <c r="O142" s="646">
        <v>0</v>
      </c>
      <c r="P142" s="646"/>
      <c r="Q142" s="646">
        <v>2454929</v>
      </c>
      <c r="R142" s="646"/>
      <c r="S142" s="646"/>
      <c r="T142" s="643">
        <v>292</v>
      </c>
      <c r="U142" s="647">
        <v>0</v>
      </c>
      <c r="V142" s="647"/>
      <c r="W142" s="647">
        <v>0</v>
      </c>
      <c r="X142" s="647">
        <v>0</v>
      </c>
      <c r="Y142" s="647">
        <v>0</v>
      </c>
      <c r="Z142" s="647">
        <v>0</v>
      </c>
      <c r="AA142" s="647">
        <v>0</v>
      </c>
      <c r="AB142" s="647">
        <v>652</v>
      </c>
      <c r="AF142" s="645" t="e">
        <v>#REF!</v>
      </c>
      <c r="AG142" s="643">
        <v>292</v>
      </c>
      <c r="AH142" s="644" t="s">
        <v>577</v>
      </c>
      <c r="AI142" s="637" t="s">
        <v>783</v>
      </c>
    </row>
    <row r="143" spans="1:35" x14ac:dyDescent="0.2">
      <c r="A143" s="637" t="str">
        <f t="shared" si="2"/>
        <v>293 - Springfield Infant and Nursery School</v>
      </c>
      <c r="B143" s="637">
        <v>293</v>
      </c>
      <c r="C143" s="643">
        <v>293</v>
      </c>
      <c r="D143" s="643" t="s">
        <v>577</v>
      </c>
      <c r="E143" s="644" t="s">
        <v>577</v>
      </c>
      <c r="F143" s="637" t="s">
        <v>784</v>
      </c>
      <c r="G143" s="645">
        <v>1054466.9656348357</v>
      </c>
      <c r="H143" s="645">
        <v>0</v>
      </c>
      <c r="I143" s="645"/>
      <c r="J143" s="645">
        <v>1054466.9656348357</v>
      </c>
      <c r="K143" s="684"/>
      <c r="L143" s="645">
        <v>0</v>
      </c>
      <c r="M143" s="645">
        <v>0</v>
      </c>
      <c r="N143" s="645">
        <v>0</v>
      </c>
      <c r="O143" s="646">
        <v>0</v>
      </c>
      <c r="P143" s="646"/>
      <c r="Q143" s="646">
        <v>1054467</v>
      </c>
      <c r="R143" s="646"/>
      <c r="S143" s="646"/>
      <c r="T143" s="643">
        <v>293</v>
      </c>
      <c r="U143" s="647">
        <v>0</v>
      </c>
      <c r="V143" s="647"/>
      <c r="W143" s="647">
        <v>0</v>
      </c>
      <c r="X143" s="647">
        <v>0</v>
      </c>
      <c r="Y143" s="647">
        <v>0</v>
      </c>
      <c r="Z143" s="647">
        <v>0</v>
      </c>
      <c r="AA143" s="647">
        <v>0</v>
      </c>
      <c r="AB143" s="647">
        <v>262</v>
      </c>
      <c r="AF143" s="645" t="e">
        <v>#REF!</v>
      </c>
      <c r="AG143" s="643">
        <v>293</v>
      </c>
      <c r="AH143" s="644" t="s">
        <v>577</v>
      </c>
      <c r="AI143" s="637" t="s">
        <v>784</v>
      </c>
    </row>
    <row r="144" spans="1:35" x14ac:dyDescent="0.2">
      <c r="A144" s="637" t="str">
        <f t="shared" si="2"/>
        <v>294 - Springfield Junior School</v>
      </c>
      <c r="B144" s="637">
        <v>294</v>
      </c>
      <c r="C144" s="643">
        <v>294</v>
      </c>
      <c r="D144" s="643" t="s">
        <v>577</v>
      </c>
      <c r="E144" s="644" t="s">
        <v>577</v>
      </c>
      <c r="F144" s="637" t="s">
        <v>785</v>
      </c>
      <c r="G144" s="645">
        <v>1425039.9741670438</v>
      </c>
      <c r="H144" s="645">
        <v>0</v>
      </c>
      <c r="I144" s="645"/>
      <c r="J144" s="645">
        <v>1425039.9741670438</v>
      </c>
      <c r="K144" s="684"/>
      <c r="L144" s="645">
        <v>0</v>
      </c>
      <c r="M144" s="645">
        <v>0</v>
      </c>
      <c r="N144" s="645">
        <v>0</v>
      </c>
      <c r="O144" s="646">
        <v>0</v>
      </c>
      <c r="P144" s="646"/>
      <c r="Q144" s="646">
        <v>1425040</v>
      </c>
      <c r="R144" s="646"/>
      <c r="S144" s="646"/>
      <c r="T144" s="643">
        <v>294</v>
      </c>
      <c r="U144" s="647">
        <v>0</v>
      </c>
      <c r="V144" s="647"/>
      <c r="W144" s="647">
        <v>0</v>
      </c>
      <c r="X144" s="647">
        <v>0</v>
      </c>
      <c r="Y144" s="647">
        <v>0</v>
      </c>
      <c r="Z144" s="647">
        <v>0</v>
      </c>
      <c r="AA144" s="647">
        <v>0</v>
      </c>
      <c r="AB144" s="647">
        <v>348</v>
      </c>
      <c r="AF144" s="645" t="e">
        <v>#REF!</v>
      </c>
      <c r="AG144" s="643">
        <v>294</v>
      </c>
      <c r="AH144" s="644">
        <v>0</v>
      </c>
      <c r="AI144" s="637" t="s">
        <v>785</v>
      </c>
    </row>
    <row r="145" spans="1:35" x14ac:dyDescent="0.2">
      <c r="A145" s="637" t="str">
        <f t="shared" si="2"/>
        <v>295 - Sprites Primary School</v>
      </c>
      <c r="B145" s="637">
        <v>295</v>
      </c>
      <c r="C145" s="643">
        <v>295</v>
      </c>
      <c r="D145" s="643" t="s">
        <v>577</v>
      </c>
      <c r="E145" s="644" t="s">
        <v>577</v>
      </c>
      <c r="F145" s="637" t="s">
        <v>786</v>
      </c>
      <c r="G145" s="645">
        <v>1412766.1284502009</v>
      </c>
      <c r="H145" s="645">
        <v>0</v>
      </c>
      <c r="I145" s="645"/>
      <c r="J145" s="645">
        <v>1412766.1284502009</v>
      </c>
      <c r="K145" s="684"/>
      <c r="L145" s="645">
        <v>0</v>
      </c>
      <c r="M145" s="645">
        <v>0</v>
      </c>
      <c r="N145" s="645">
        <v>0</v>
      </c>
      <c r="O145" s="646">
        <v>0</v>
      </c>
      <c r="P145" s="646"/>
      <c r="Q145" s="646">
        <v>1412766</v>
      </c>
      <c r="R145" s="646"/>
      <c r="S145" s="646"/>
      <c r="T145" s="643">
        <v>295</v>
      </c>
      <c r="U145" s="647">
        <v>0</v>
      </c>
      <c r="V145" s="647"/>
      <c r="W145" s="647">
        <v>0</v>
      </c>
      <c r="X145" s="647">
        <v>0</v>
      </c>
      <c r="Y145" s="647">
        <v>0</v>
      </c>
      <c r="Z145" s="647">
        <v>0</v>
      </c>
      <c r="AA145" s="647">
        <v>0</v>
      </c>
      <c r="AB145" s="647">
        <v>360</v>
      </c>
      <c r="AF145" s="645" t="e">
        <v>#REF!</v>
      </c>
      <c r="AG145" s="643">
        <v>295</v>
      </c>
      <c r="AH145" s="644" t="s">
        <v>577</v>
      </c>
      <c r="AI145" s="637" t="s">
        <v>786</v>
      </c>
    </row>
    <row r="146" spans="1:35" x14ac:dyDescent="0.2">
      <c r="A146" s="637" t="str">
        <f t="shared" si="2"/>
        <v>300 - Whitehouse Community Primary School</v>
      </c>
      <c r="B146" s="637">
        <v>300</v>
      </c>
      <c r="C146" s="643">
        <v>300</v>
      </c>
      <c r="D146" s="643">
        <v>300</v>
      </c>
      <c r="E146" s="644">
        <v>0</v>
      </c>
      <c r="F146" s="637" t="s">
        <v>787</v>
      </c>
      <c r="G146" s="645">
        <v>2414417.0118444776</v>
      </c>
      <c r="H146" s="645">
        <v>-14837.22</v>
      </c>
      <c r="I146" s="645"/>
      <c r="J146" s="645">
        <v>2399579.7918444774</v>
      </c>
      <c r="K146" s="684"/>
      <c r="L146" s="645">
        <v>0</v>
      </c>
      <c r="M146" s="645">
        <v>0</v>
      </c>
      <c r="N146" s="645">
        <v>0</v>
      </c>
      <c r="O146" s="646">
        <v>0</v>
      </c>
      <c r="P146" s="646"/>
      <c r="Q146" s="646">
        <v>2399580</v>
      </c>
      <c r="R146" s="646"/>
      <c r="S146" s="646"/>
      <c r="T146" s="643">
        <v>300</v>
      </c>
      <c r="U146" s="647">
        <v>6138</v>
      </c>
      <c r="V146" s="647"/>
      <c r="W146" s="647">
        <v>6796.44</v>
      </c>
      <c r="X146" s="647">
        <v>1065.78</v>
      </c>
      <c r="Y146" s="647">
        <v>837</v>
      </c>
      <c r="Z146" s="647">
        <v>-14837.22</v>
      </c>
      <c r="AA146" s="647">
        <v>0</v>
      </c>
      <c r="AB146" s="647">
        <v>558</v>
      </c>
      <c r="AF146" s="645" t="e">
        <v>#REF!</v>
      </c>
      <c r="AG146" s="643">
        <v>300</v>
      </c>
      <c r="AH146" s="644">
        <v>0</v>
      </c>
      <c r="AI146" s="637" t="s">
        <v>787</v>
      </c>
    </row>
    <row r="147" spans="1:35" x14ac:dyDescent="0.2">
      <c r="A147" s="637" t="str">
        <f t="shared" si="2"/>
        <v>303 - Whitton Community Primary School</v>
      </c>
      <c r="B147" s="637">
        <v>303</v>
      </c>
      <c r="C147" s="643">
        <v>303</v>
      </c>
      <c r="D147" s="643" t="s">
        <v>577</v>
      </c>
      <c r="E147" s="644" t="s">
        <v>577</v>
      </c>
      <c r="F147" s="637" t="s">
        <v>788</v>
      </c>
      <c r="G147" s="645">
        <v>1319047.7163336305</v>
      </c>
      <c r="H147" s="645">
        <v>0</v>
      </c>
      <c r="I147" s="645"/>
      <c r="J147" s="645">
        <v>1319047.7163336305</v>
      </c>
      <c r="K147" s="684"/>
      <c r="L147" s="645">
        <v>0</v>
      </c>
      <c r="M147" s="645">
        <v>0</v>
      </c>
      <c r="N147" s="645">
        <v>0</v>
      </c>
      <c r="O147" s="646">
        <v>0</v>
      </c>
      <c r="P147" s="646"/>
      <c r="Q147" s="646">
        <v>1319048</v>
      </c>
      <c r="R147" s="646"/>
      <c r="S147" s="646"/>
      <c r="T147" s="643">
        <v>303</v>
      </c>
      <c r="U147" s="647">
        <v>0</v>
      </c>
      <c r="V147" s="647"/>
      <c r="W147" s="647">
        <v>0</v>
      </c>
      <c r="X147" s="647">
        <v>0</v>
      </c>
      <c r="Y147" s="647">
        <v>0</v>
      </c>
      <c r="Z147" s="647">
        <v>0</v>
      </c>
      <c r="AA147" s="647">
        <v>0</v>
      </c>
      <c r="AB147" s="647">
        <v>291</v>
      </c>
      <c r="AF147" s="645" t="e">
        <v>#REF!</v>
      </c>
      <c r="AG147" s="643">
        <v>303</v>
      </c>
      <c r="AH147" s="644" t="s">
        <v>577</v>
      </c>
      <c r="AI147" s="637" t="s">
        <v>788</v>
      </c>
    </row>
    <row r="148" spans="1:35" x14ac:dyDescent="0.2">
      <c r="A148" s="637" t="str">
        <f t="shared" si="2"/>
        <v>307 - Cedarwood Community Primary School</v>
      </c>
      <c r="B148" s="637">
        <v>307</v>
      </c>
      <c r="C148" s="643">
        <v>307</v>
      </c>
      <c r="D148" s="643">
        <v>307</v>
      </c>
      <c r="E148" s="644">
        <v>0</v>
      </c>
      <c r="F148" s="637" t="s">
        <v>789</v>
      </c>
      <c r="G148" s="645">
        <v>1608019.37</v>
      </c>
      <c r="H148" s="645">
        <v>-11034.85</v>
      </c>
      <c r="I148" s="645"/>
      <c r="J148" s="645">
        <v>1596984.52</v>
      </c>
      <c r="K148" s="684"/>
      <c r="L148" s="645">
        <v>0</v>
      </c>
      <c r="M148" s="645">
        <v>0</v>
      </c>
      <c r="N148" s="645">
        <v>0</v>
      </c>
      <c r="O148" s="646">
        <v>0</v>
      </c>
      <c r="P148" s="646"/>
      <c r="Q148" s="646">
        <v>1596985</v>
      </c>
      <c r="R148" s="646"/>
      <c r="S148" s="646"/>
      <c r="T148" s="643">
        <v>307</v>
      </c>
      <c r="U148" s="647">
        <v>4565</v>
      </c>
      <c r="V148" s="647"/>
      <c r="W148" s="647">
        <v>5054.7</v>
      </c>
      <c r="X148" s="647">
        <v>792.65</v>
      </c>
      <c r="Y148" s="647">
        <v>622.5</v>
      </c>
      <c r="Z148" s="647">
        <v>-11034.85</v>
      </c>
      <c r="AA148" s="647">
        <v>0</v>
      </c>
      <c r="AB148" s="647">
        <v>415</v>
      </c>
      <c r="AF148" s="645" t="e">
        <v>#REF!</v>
      </c>
      <c r="AG148" s="643">
        <v>307</v>
      </c>
      <c r="AH148" s="644">
        <v>0</v>
      </c>
      <c r="AI148" s="637" t="s">
        <v>789</v>
      </c>
    </row>
    <row r="149" spans="1:35" x14ac:dyDescent="0.2">
      <c r="A149" s="637" t="str">
        <f t="shared" si="2"/>
        <v>308 - Kersey CEVCP School</v>
      </c>
      <c r="B149" s="637">
        <v>308</v>
      </c>
      <c r="C149" s="643">
        <v>308</v>
      </c>
      <c r="D149" s="643">
        <v>308</v>
      </c>
      <c r="E149" s="644">
        <v>0</v>
      </c>
      <c r="F149" s="637" t="s">
        <v>790</v>
      </c>
      <c r="G149" s="645">
        <v>293997.49492604926</v>
      </c>
      <c r="H149" s="645">
        <v>-1249.73</v>
      </c>
      <c r="I149" s="645"/>
      <c r="J149" s="645">
        <v>292747.76492604928</v>
      </c>
      <c r="K149" s="684"/>
      <c r="L149" s="645">
        <v>0</v>
      </c>
      <c r="M149" s="645">
        <v>0</v>
      </c>
      <c r="N149" s="645">
        <v>0</v>
      </c>
      <c r="O149" s="646">
        <v>0</v>
      </c>
      <c r="P149" s="646"/>
      <c r="Q149" s="646">
        <v>292748</v>
      </c>
      <c r="R149" s="646"/>
      <c r="S149" s="646"/>
      <c r="T149" s="643">
        <v>308</v>
      </c>
      <c r="U149" s="647">
        <v>517</v>
      </c>
      <c r="V149" s="647"/>
      <c r="W149" s="647">
        <v>572.46</v>
      </c>
      <c r="X149" s="647">
        <v>89.77</v>
      </c>
      <c r="Y149" s="647">
        <v>70.5</v>
      </c>
      <c r="Z149" s="647">
        <v>-1249.73</v>
      </c>
      <c r="AA149" s="647">
        <v>0</v>
      </c>
      <c r="AB149" s="647">
        <v>47</v>
      </c>
      <c r="AF149" s="645" t="e">
        <v>#REF!</v>
      </c>
      <c r="AG149" s="643">
        <v>308</v>
      </c>
      <c r="AH149" s="644">
        <v>0</v>
      </c>
      <c r="AI149" s="637" t="s">
        <v>790</v>
      </c>
    </row>
    <row r="150" spans="1:35" x14ac:dyDescent="0.2">
      <c r="A150" s="637" t="str">
        <f t="shared" si="2"/>
        <v>309 - Heath Primary School</v>
      </c>
      <c r="B150" s="637">
        <v>309</v>
      </c>
      <c r="C150" s="643">
        <v>309</v>
      </c>
      <c r="D150" s="643">
        <v>309</v>
      </c>
      <c r="E150" s="644">
        <v>0</v>
      </c>
      <c r="F150" s="637" t="s">
        <v>791</v>
      </c>
      <c r="G150" s="645">
        <v>2303536.8600000003</v>
      </c>
      <c r="H150" s="645">
        <v>-16033.77</v>
      </c>
      <c r="I150" s="645"/>
      <c r="J150" s="645">
        <v>2287503.0900000003</v>
      </c>
      <c r="K150" s="684"/>
      <c r="L150" s="645">
        <v>0</v>
      </c>
      <c r="M150" s="645">
        <v>0</v>
      </c>
      <c r="N150" s="645">
        <v>0</v>
      </c>
      <c r="O150" s="646">
        <v>0</v>
      </c>
      <c r="P150" s="646"/>
      <c r="Q150" s="646">
        <v>2287503</v>
      </c>
      <c r="R150" s="646"/>
      <c r="S150" s="646"/>
      <c r="T150" s="643">
        <v>309</v>
      </c>
      <c r="U150" s="647">
        <v>6633</v>
      </c>
      <c r="V150" s="647"/>
      <c r="W150" s="647">
        <v>7344.54</v>
      </c>
      <c r="X150" s="647">
        <v>1151.73</v>
      </c>
      <c r="Y150" s="647">
        <v>904.5</v>
      </c>
      <c r="Z150" s="647">
        <v>-16033.77</v>
      </c>
      <c r="AA150" s="647">
        <v>0</v>
      </c>
      <c r="AB150" s="647">
        <v>603</v>
      </c>
      <c r="AF150" s="645" t="e">
        <v>#REF!</v>
      </c>
      <c r="AG150" s="643">
        <v>309</v>
      </c>
      <c r="AH150" s="644">
        <v>0</v>
      </c>
      <c r="AI150" s="637" t="s">
        <v>791</v>
      </c>
    </row>
    <row r="151" spans="1:35" x14ac:dyDescent="0.2">
      <c r="A151" s="637" t="str">
        <f t="shared" si="2"/>
        <v>310 - Bealings School</v>
      </c>
      <c r="B151" s="637">
        <v>310</v>
      </c>
      <c r="C151" s="643">
        <v>310</v>
      </c>
      <c r="D151" s="643">
        <v>310</v>
      </c>
      <c r="E151" s="644">
        <v>0</v>
      </c>
      <c r="F151" s="637" t="s">
        <v>792</v>
      </c>
      <c r="G151" s="645">
        <v>476903.550052743</v>
      </c>
      <c r="H151" s="645">
        <v>-2924.9</v>
      </c>
      <c r="I151" s="645"/>
      <c r="J151" s="645">
        <v>473978.65005274297</v>
      </c>
      <c r="K151" s="684"/>
      <c r="L151" s="645">
        <v>0</v>
      </c>
      <c r="M151" s="645">
        <v>0</v>
      </c>
      <c r="N151" s="645">
        <v>0</v>
      </c>
      <c r="O151" s="646">
        <v>0</v>
      </c>
      <c r="P151" s="646"/>
      <c r="Q151" s="646">
        <v>473979</v>
      </c>
      <c r="R151" s="646"/>
      <c r="S151" s="646"/>
      <c r="T151" s="643">
        <v>310</v>
      </c>
      <c r="U151" s="647">
        <v>1210</v>
      </c>
      <c r="V151" s="647"/>
      <c r="W151" s="647">
        <v>1339.8</v>
      </c>
      <c r="X151" s="647">
        <v>210.1</v>
      </c>
      <c r="Y151" s="647">
        <v>165</v>
      </c>
      <c r="Z151" s="647">
        <v>-2924.9</v>
      </c>
      <c r="AA151" s="647">
        <v>0</v>
      </c>
      <c r="AB151" s="647">
        <v>110</v>
      </c>
      <c r="AF151" s="645" t="e">
        <v>#REF!</v>
      </c>
      <c r="AG151" s="643">
        <v>310</v>
      </c>
      <c r="AH151" s="644">
        <v>0</v>
      </c>
      <c r="AI151" s="637" t="s">
        <v>792</v>
      </c>
    </row>
    <row r="152" spans="1:35" x14ac:dyDescent="0.2">
      <c r="A152" s="637" t="str">
        <f t="shared" si="2"/>
        <v>311 - Birchwood Primary School</v>
      </c>
      <c r="B152" s="637">
        <v>311</v>
      </c>
      <c r="C152" s="643">
        <v>311</v>
      </c>
      <c r="D152" s="643">
        <v>311</v>
      </c>
      <c r="E152" s="644">
        <v>0</v>
      </c>
      <c r="F152" s="637" t="s">
        <v>793</v>
      </c>
      <c r="G152" s="645">
        <v>814199.38</v>
      </c>
      <c r="H152" s="645">
        <v>-5610.49</v>
      </c>
      <c r="I152" s="645"/>
      <c r="J152" s="645">
        <v>808588.89</v>
      </c>
      <c r="K152" s="684"/>
      <c r="L152" s="645">
        <v>0</v>
      </c>
      <c r="M152" s="645">
        <v>0</v>
      </c>
      <c r="N152" s="645">
        <v>0</v>
      </c>
      <c r="O152" s="646">
        <v>0</v>
      </c>
      <c r="P152" s="646"/>
      <c r="Q152" s="646">
        <v>808589</v>
      </c>
      <c r="R152" s="646"/>
      <c r="S152" s="646"/>
      <c r="T152" s="643">
        <v>311</v>
      </c>
      <c r="U152" s="647">
        <v>2321</v>
      </c>
      <c r="V152" s="647"/>
      <c r="W152" s="647">
        <v>2569.98</v>
      </c>
      <c r="X152" s="647">
        <v>403.01</v>
      </c>
      <c r="Y152" s="647">
        <v>316.5</v>
      </c>
      <c r="Z152" s="647">
        <v>-5610.49</v>
      </c>
      <c r="AA152" s="647">
        <v>0</v>
      </c>
      <c r="AB152" s="647">
        <v>211</v>
      </c>
      <c r="AF152" s="645" t="e">
        <v>#REF!</v>
      </c>
      <c r="AG152" s="643">
        <v>311</v>
      </c>
      <c r="AH152" s="644">
        <v>0</v>
      </c>
      <c r="AI152" s="637" t="s">
        <v>793</v>
      </c>
    </row>
    <row r="153" spans="1:35" x14ac:dyDescent="0.2">
      <c r="A153" s="637" t="str">
        <f t="shared" si="2"/>
        <v>312 - Martlesham Primary School</v>
      </c>
      <c r="B153" s="637">
        <v>312</v>
      </c>
      <c r="C153" s="643">
        <v>312</v>
      </c>
      <c r="D153" s="643" t="s">
        <v>577</v>
      </c>
      <c r="E153" s="644" t="s">
        <v>577</v>
      </c>
      <c r="F153" s="637" t="s">
        <v>960</v>
      </c>
      <c r="G153" s="645">
        <v>454375.07292077469</v>
      </c>
      <c r="H153" s="645">
        <v>0</v>
      </c>
      <c r="I153" s="645"/>
      <c r="J153" s="645">
        <v>454375.07292077469</v>
      </c>
      <c r="K153" s="684"/>
      <c r="L153" s="645">
        <v>0</v>
      </c>
      <c r="M153" s="645">
        <v>0</v>
      </c>
      <c r="N153" s="645">
        <v>0</v>
      </c>
      <c r="O153" s="646">
        <v>0</v>
      </c>
      <c r="P153" s="646"/>
      <c r="Q153" s="646">
        <v>454375</v>
      </c>
      <c r="R153" s="646"/>
      <c r="S153" s="646"/>
      <c r="T153" s="643">
        <v>312</v>
      </c>
      <c r="U153" s="647">
        <v>0</v>
      </c>
      <c r="V153" s="647"/>
      <c r="W153" s="647">
        <v>0</v>
      </c>
      <c r="X153" s="647">
        <v>0</v>
      </c>
      <c r="Y153" s="647">
        <v>0</v>
      </c>
      <c r="Z153" s="647">
        <v>0</v>
      </c>
      <c r="AA153" s="647">
        <v>0</v>
      </c>
      <c r="AB153" s="647">
        <v>98</v>
      </c>
      <c r="AF153" s="645" t="e">
        <v>#REF!</v>
      </c>
      <c r="AG153" s="643">
        <v>312</v>
      </c>
      <c r="AH153" s="644" t="s">
        <v>577</v>
      </c>
      <c r="AI153" s="637" t="s">
        <v>960</v>
      </c>
    </row>
    <row r="154" spans="1:35" x14ac:dyDescent="0.2">
      <c r="A154" s="637" t="str">
        <f t="shared" si="2"/>
        <v>313 - Gorseland Primary School</v>
      </c>
      <c r="B154" s="637">
        <v>313</v>
      </c>
      <c r="C154" s="643">
        <v>313</v>
      </c>
      <c r="D154" s="643">
        <v>313</v>
      </c>
      <c r="E154" s="644">
        <v>0</v>
      </c>
      <c r="F154" s="637" t="s">
        <v>794</v>
      </c>
      <c r="G154" s="645">
        <v>1760906.26</v>
      </c>
      <c r="H154" s="645">
        <v>-12151.63</v>
      </c>
      <c r="I154" s="645"/>
      <c r="J154" s="645">
        <v>1748754.6300000001</v>
      </c>
      <c r="K154" s="684"/>
      <c r="L154" s="645">
        <v>0</v>
      </c>
      <c r="M154" s="645">
        <v>0</v>
      </c>
      <c r="N154" s="645">
        <v>180000</v>
      </c>
      <c r="O154" s="646">
        <v>180000</v>
      </c>
      <c r="P154" s="646"/>
      <c r="Q154" s="646">
        <v>1928755</v>
      </c>
      <c r="R154" s="646"/>
      <c r="S154" s="646"/>
      <c r="T154" s="643">
        <v>313</v>
      </c>
      <c r="U154" s="647">
        <v>5027</v>
      </c>
      <c r="V154" s="647"/>
      <c r="W154" s="647">
        <v>5566.26</v>
      </c>
      <c r="X154" s="647">
        <v>872.87</v>
      </c>
      <c r="Y154" s="647">
        <v>685.5</v>
      </c>
      <c r="Z154" s="647">
        <v>-12151.630000000001</v>
      </c>
      <c r="AA154" s="647">
        <v>0</v>
      </c>
      <c r="AB154" s="647">
        <v>457</v>
      </c>
      <c r="AF154" s="645" t="e">
        <v>#REF!</v>
      </c>
      <c r="AG154" s="643">
        <v>313</v>
      </c>
      <c r="AH154" s="644">
        <v>0</v>
      </c>
      <c r="AI154" s="637" t="s">
        <v>794</v>
      </c>
    </row>
    <row r="155" spans="1:35" x14ac:dyDescent="0.2">
      <c r="A155" s="637" t="str">
        <f t="shared" si="2"/>
        <v>314 - Melton Primary School</v>
      </c>
      <c r="B155" s="637">
        <v>314</v>
      </c>
      <c r="C155" s="643">
        <v>314</v>
      </c>
      <c r="D155" s="643">
        <v>314</v>
      </c>
      <c r="E155" s="644">
        <v>0</v>
      </c>
      <c r="F155" s="637" t="s">
        <v>795</v>
      </c>
      <c r="G155" s="645">
        <v>740755.32178253843</v>
      </c>
      <c r="H155" s="645">
        <v>-4573.4799999999996</v>
      </c>
      <c r="I155" s="645"/>
      <c r="J155" s="645">
        <v>736181.84178253845</v>
      </c>
      <c r="K155" s="684"/>
      <c r="L155" s="645">
        <v>0</v>
      </c>
      <c r="M155" s="645">
        <v>0</v>
      </c>
      <c r="N155" s="645">
        <v>0</v>
      </c>
      <c r="O155" s="646">
        <v>0</v>
      </c>
      <c r="P155" s="646"/>
      <c r="Q155" s="646">
        <v>736182</v>
      </c>
      <c r="R155" s="646"/>
      <c r="S155" s="646"/>
      <c r="T155" s="643">
        <v>314</v>
      </c>
      <c r="U155" s="647">
        <v>1892</v>
      </c>
      <c r="V155" s="647"/>
      <c r="W155" s="647">
        <v>2094.96</v>
      </c>
      <c r="X155" s="647">
        <v>328.52</v>
      </c>
      <c r="Y155" s="647">
        <v>258</v>
      </c>
      <c r="Z155" s="647">
        <v>-4573.4799999999996</v>
      </c>
      <c r="AA155" s="647">
        <v>0</v>
      </c>
      <c r="AB155" s="647">
        <v>172</v>
      </c>
      <c r="AF155" s="645" t="e">
        <v>#REF!</v>
      </c>
      <c r="AG155" s="643">
        <v>314</v>
      </c>
      <c r="AH155" s="644">
        <v>0</v>
      </c>
      <c r="AI155" s="637" t="s">
        <v>795</v>
      </c>
    </row>
    <row r="156" spans="1:35" x14ac:dyDescent="0.2">
      <c r="A156" s="637" t="str">
        <f t="shared" si="2"/>
        <v>316 - Nacton CEVCP School</v>
      </c>
      <c r="B156" s="637">
        <v>316</v>
      </c>
      <c r="C156" s="643">
        <v>316</v>
      </c>
      <c r="D156" s="643" t="s">
        <v>577</v>
      </c>
      <c r="E156" s="644" t="s">
        <v>577</v>
      </c>
      <c r="F156" s="637" t="s">
        <v>796</v>
      </c>
      <c r="G156" s="645">
        <v>423845.7226259259</v>
      </c>
      <c r="H156" s="645">
        <v>0</v>
      </c>
      <c r="I156" s="645"/>
      <c r="J156" s="645">
        <v>423845.7226259259</v>
      </c>
      <c r="K156" s="684"/>
      <c r="L156" s="645">
        <v>0</v>
      </c>
      <c r="M156" s="645">
        <v>0</v>
      </c>
      <c r="N156" s="645">
        <v>0</v>
      </c>
      <c r="O156" s="646">
        <v>0</v>
      </c>
      <c r="P156" s="646"/>
      <c r="Q156" s="646">
        <v>423846</v>
      </c>
      <c r="R156" s="646"/>
      <c r="S156" s="646"/>
      <c r="T156" s="643">
        <v>316</v>
      </c>
      <c r="U156" s="647">
        <v>0</v>
      </c>
      <c r="V156" s="647"/>
      <c r="W156" s="647">
        <v>0</v>
      </c>
      <c r="X156" s="647">
        <v>0</v>
      </c>
      <c r="Y156" s="647">
        <v>0</v>
      </c>
      <c r="Z156" s="647">
        <v>0</v>
      </c>
      <c r="AA156" s="647">
        <v>0</v>
      </c>
      <c r="AB156" s="647">
        <v>97</v>
      </c>
      <c r="AF156" s="645" t="e">
        <v>#REF!</v>
      </c>
      <c r="AG156" s="643">
        <v>316</v>
      </c>
      <c r="AH156" s="644" t="s">
        <v>577</v>
      </c>
      <c r="AI156" s="637" t="s">
        <v>796</v>
      </c>
    </row>
    <row r="157" spans="1:35" x14ac:dyDescent="0.2">
      <c r="A157" s="637" t="str">
        <f t="shared" si="2"/>
        <v>317 - Orford CEVAP School</v>
      </c>
      <c r="B157" s="637">
        <v>317</v>
      </c>
      <c r="C157" s="643">
        <v>317</v>
      </c>
      <c r="D157" s="643">
        <v>317</v>
      </c>
      <c r="E157" s="644">
        <v>0</v>
      </c>
      <c r="F157" s="637" t="s">
        <v>797</v>
      </c>
      <c r="G157" s="645">
        <v>375297.23562307691</v>
      </c>
      <c r="H157" s="645">
        <v>-1781.53</v>
      </c>
      <c r="I157" s="645"/>
      <c r="J157" s="645">
        <v>373515.70562307688</v>
      </c>
      <c r="K157" s="684"/>
      <c r="L157" s="645">
        <v>0</v>
      </c>
      <c r="M157" s="645">
        <v>0</v>
      </c>
      <c r="N157" s="645">
        <v>0</v>
      </c>
      <c r="O157" s="646">
        <v>0</v>
      </c>
      <c r="P157" s="646"/>
      <c r="Q157" s="646">
        <v>373516</v>
      </c>
      <c r="R157" s="646"/>
      <c r="S157" s="646"/>
      <c r="T157" s="643">
        <v>317</v>
      </c>
      <c r="U157" s="647">
        <v>737</v>
      </c>
      <c r="V157" s="647"/>
      <c r="W157" s="647">
        <v>816.06</v>
      </c>
      <c r="X157" s="647">
        <v>127.97</v>
      </c>
      <c r="Y157" s="647">
        <v>100.5</v>
      </c>
      <c r="Z157" s="647">
        <v>-1781.53</v>
      </c>
      <c r="AA157" s="647">
        <v>0</v>
      </c>
      <c r="AB157" s="647">
        <v>67</v>
      </c>
      <c r="AF157" s="645" t="e">
        <v>#REF!</v>
      </c>
      <c r="AG157" s="643">
        <v>317</v>
      </c>
      <c r="AH157" s="644">
        <v>0</v>
      </c>
      <c r="AI157" s="637" t="s">
        <v>797</v>
      </c>
    </row>
    <row r="158" spans="1:35" x14ac:dyDescent="0.2">
      <c r="A158" s="637" t="str">
        <f t="shared" si="2"/>
        <v>318 - Otley Primary School</v>
      </c>
      <c r="B158" s="637">
        <v>318</v>
      </c>
      <c r="C158" s="643">
        <v>318</v>
      </c>
      <c r="D158" s="643">
        <v>318</v>
      </c>
      <c r="E158" s="644">
        <v>0</v>
      </c>
      <c r="F158" s="637" t="s">
        <v>798</v>
      </c>
      <c r="G158" s="645">
        <v>336303.77552767028</v>
      </c>
      <c r="H158" s="645">
        <v>-1489.04</v>
      </c>
      <c r="I158" s="645"/>
      <c r="J158" s="645">
        <v>334814.7355276703</v>
      </c>
      <c r="K158" s="684"/>
      <c r="L158" s="645">
        <v>0</v>
      </c>
      <c r="M158" s="645">
        <v>0</v>
      </c>
      <c r="N158" s="645">
        <v>0</v>
      </c>
      <c r="O158" s="646">
        <v>0</v>
      </c>
      <c r="P158" s="646"/>
      <c r="Q158" s="646">
        <v>334815</v>
      </c>
      <c r="R158" s="646"/>
      <c r="S158" s="646"/>
      <c r="T158" s="643">
        <v>318</v>
      </c>
      <c r="U158" s="647">
        <v>616</v>
      </c>
      <c r="V158" s="647"/>
      <c r="W158" s="647">
        <v>682.07999999999993</v>
      </c>
      <c r="X158" s="647">
        <v>106.96</v>
      </c>
      <c r="Y158" s="647">
        <v>84</v>
      </c>
      <c r="Z158" s="647">
        <v>-1489.04</v>
      </c>
      <c r="AA158" s="647">
        <v>0</v>
      </c>
      <c r="AB158" s="647">
        <v>56</v>
      </c>
      <c r="AF158" s="645" t="e">
        <v>#REF!</v>
      </c>
      <c r="AG158" s="643">
        <v>318</v>
      </c>
      <c r="AH158" s="644">
        <v>0</v>
      </c>
      <c r="AI158" s="637" t="s">
        <v>798</v>
      </c>
    </row>
    <row r="159" spans="1:35" x14ac:dyDescent="0.2">
      <c r="A159" s="637" t="str">
        <f t="shared" si="2"/>
        <v>320 - Rendlesham Community Primary School</v>
      </c>
      <c r="B159" s="637">
        <v>320</v>
      </c>
      <c r="C159" s="643">
        <v>320</v>
      </c>
      <c r="D159" s="643" t="s">
        <v>577</v>
      </c>
      <c r="E159" s="644" t="s">
        <v>577</v>
      </c>
      <c r="F159" s="637" t="s">
        <v>799</v>
      </c>
      <c r="G159" s="645">
        <v>1095816</v>
      </c>
      <c r="H159" s="645">
        <v>0</v>
      </c>
      <c r="I159" s="645"/>
      <c r="J159" s="645">
        <v>1095816</v>
      </c>
      <c r="K159" s="684"/>
      <c r="L159" s="645">
        <v>0</v>
      </c>
      <c r="M159" s="645">
        <v>0</v>
      </c>
      <c r="N159" s="645">
        <v>0</v>
      </c>
      <c r="O159" s="646">
        <v>0</v>
      </c>
      <c r="P159" s="646"/>
      <c r="Q159" s="646">
        <v>1095816</v>
      </c>
      <c r="R159" s="646"/>
      <c r="S159" s="646"/>
      <c r="T159" s="643">
        <v>320</v>
      </c>
      <c r="U159" s="647">
        <v>0</v>
      </c>
      <c r="V159" s="647"/>
      <c r="W159" s="647">
        <v>0</v>
      </c>
      <c r="X159" s="647">
        <v>0</v>
      </c>
      <c r="Y159" s="647">
        <v>0</v>
      </c>
      <c r="Z159" s="647">
        <v>0</v>
      </c>
      <c r="AA159" s="647">
        <v>0</v>
      </c>
      <c r="AB159" s="647">
        <v>290</v>
      </c>
      <c r="AF159" s="645" t="e">
        <v>#REF!</v>
      </c>
      <c r="AG159" s="643">
        <v>320</v>
      </c>
      <c r="AH159" s="644">
        <v>0</v>
      </c>
      <c r="AI159" s="637" t="s">
        <v>799</v>
      </c>
    </row>
    <row r="160" spans="1:35" x14ac:dyDescent="0.2">
      <c r="A160" s="637" t="str">
        <f t="shared" si="2"/>
        <v>322 - Shotley Community Primary School</v>
      </c>
      <c r="B160" s="637">
        <v>322</v>
      </c>
      <c r="C160" s="643">
        <v>322</v>
      </c>
      <c r="D160" s="643" t="s">
        <v>577</v>
      </c>
      <c r="E160" s="644" t="s">
        <v>577</v>
      </c>
      <c r="F160" s="637" t="s">
        <v>800</v>
      </c>
      <c r="G160" s="645">
        <v>612250.93181503064</v>
      </c>
      <c r="H160" s="645">
        <v>0</v>
      </c>
      <c r="I160" s="645"/>
      <c r="J160" s="645">
        <v>612250.93181503064</v>
      </c>
      <c r="K160" s="684"/>
      <c r="L160" s="645">
        <v>0</v>
      </c>
      <c r="M160" s="645">
        <v>0</v>
      </c>
      <c r="N160" s="645">
        <v>0</v>
      </c>
      <c r="O160" s="646">
        <v>0</v>
      </c>
      <c r="P160" s="646"/>
      <c r="Q160" s="646">
        <v>612251</v>
      </c>
      <c r="R160" s="646"/>
      <c r="S160" s="646"/>
      <c r="T160" s="643">
        <v>322</v>
      </c>
      <c r="U160" s="647">
        <v>0</v>
      </c>
      <c r="V160" s="647"/>
      <c r="W160" s="647">
        <v>0</v>
      </c>
      <c r="X160" s="647">
        <v>0</v>
      </c>
      <c r="Y160" s="647">
        <v>0</v>
      </c>
      <c r="Z160" s="647">
        <v>0</v>
      </c>
      <c r="AA160" s="647">
        <v>0</v>
      </c>
      <c r="AB160" s="647">
        <v>147</v>
      </c>
      <c r="AF160" s="645" t="e">
        <v>#REF!</v>
      </c>
      <c r="AG160" s="643">
        <v>322</v>
      </c>
      <c r="AH160" s="644">
        <v>0</v>
      </c>
      <c r="AI160" s="637" t="s">
        <v>800</v>
      </c>
    </row>
    <row r="161" spans="1:35" x14ac:dyDescent="0.2">
      <c r="A161" s="637" t="str">
        <f t="shared" si="2"/>
        <v>324 - Somersham Primary School</v>
      </c>
      <c r="B161" s="637">
        <v>324</v>
      </c>
      <c r="C161" s="643">
        <v>324</v>
      </c>
      <c r="D161" s="643">
        <v>324</v>
      </c>
      <c r="E161" s="644">
        <v>0</v>
      </c>
      <c r="F161" s="637" t="s">
        <v>801</v>
      </c>
      <c r="G161" s="645">
        <v>460614.47088431998</v>
      </c>
      <c r="H161" s="645">
        <v>-2526.0500000000002</v>
      </c>
      <c r="I161" s="645"/>
      <c r="J161" s="645">
        <v>458088.42088431999</v>
      </c>
      <c r="K161" s="684"/>
      <c r="L161" s="645">
        <v>0</v>
      </c>
      <c r="M161" s="645">
        <v>0</v>
      </c>
      <c r="N161" s="645">
        <v>0</v>
      </c>
      <c r="O161" s="646">
        <v>0</v>
      </c>
      <c r="P161" s="646"/>
      <c r="Q161" s="646">
        <v>458088</v>
      </c>
      <c r="R161" s="646"/>
      <c r="S161" s="646"/>
      <c r="T161" s="643">
        <v>324</v>
      </c>
      <c r="U161" s="647">
        <v>1045</v>
      </c>
      <c r="V161" s="647"/>
      <c r="W161" s="647">
        <v>1157.0999999999999</v>
      </c>
      <c r="X161" s="647">
        <v>181.45</v>
      </c>
      <c r="Y161" s="647">
        <v>142.5</v>
      </c>
      <c r="Z161" s="647">
        <v>-2526.0499999999997</v>
      </c>
      <c r="AA161" s="647">
        <v>0</v>
      </c>
      <c r="AB161" s="647">
        <v>95</v>
      </c>
      <c r="AF161" s="645" t="e">
        <v>#REF!</v>
      </c>
      <c r="AG161" s="643">
        <v>324</v>
      </c>
      <c r="AH161" s="644">
        <v>0</v>
      </c>
      <c r="AI161" s="637" t="s">
        <v>801</v>
      </c>
    </row>
    <row r="162" spans="1:35" x14ac:dyDescent="0.2">
      <c r="A162" s="637" t="str">
        <f t="shared" si="2"/>
        <v>325 - Sproughton CEVCP School</v>
      </c>
      <c r="B162" s="637">
        <v>325</v>
      </c>
      <c r="C162" s="643">
        <v>325</v>
      </c>
      <c r="D162" s="643" t="s">
        <v>577</v>
      </c>
      <c r="E162" s="644" t="s">
        <v>577</v>
      </c>
      <c r="F162" s="637" t="s">
        <v>802</v>
      </c>
      <c r="G162" s="645">
        <v>457505.73980161513</v>
      </c>
      <c r="H162" s="645">
        <v>0</v>
      </c>
      <c r="I162" s="645"/>
      <c r="J162" s="645">
        <v>457505.73980161513</v>
      </c>
      <c r="K162" s="684"/>
      <c r="L162" s="645">
        <v>0</v>
      </c>
      <c r="M162" s="645">
        <v>0</v>
      </c>
      <c r="N162" s="645">
        <v>0</v>
      </c>
      <c r="O162" s="646">
        <v>0</v>
      </c>
      <c r="P162" s="646"/>
      <c r="Q162" s="646">
        <v>457506</v>
      </c>
      <c r="R162" s="646"/>
      <c r="S162" s="646"/>
      <c r="T162" s="643">
        <v>325</v>
      </c>
      <c r="U162" s="647">
        <v>0</v>
      </c>
      <c r="V162" s="647"/>
      <c r="W162" s="647">
        <v>0</v>
      </c>
      <c r="X162" s="647">
        <v>0</v>
      </c>
      <c r="Y162" s="647">
        <v>0</v>
      </c>
      <c r="Z162" s="647">
        <v>0</v>
      </c>
      <c r="AA162" s="647">
        <v>0</v>
      </c>
      <c r="AB162" s="647">
        <v>104</v>
      </c>
      <c r="AF162" s="645" t="e">
        <v>#REF!</v>
      </c>
      <c r="AG162" s="643">
        <v>325</v>
      </c>
      <c r="AH162" s="644" t="s">
        <v>577</v>
      </c>
      <c r="AI162" s="637" t="s">
        <v>802</v>
      </c>
    </row>
    <row r="163" spans="1:35" x14ac:dyDescent="0.2">
      <c r="A163" s="637" t="str">
        <f t="shared" si="2"/>
        <v>327 - Stratford St Mary Primary School</v>
      </c>
      <c r="B163" s="637">
        <v>327</v>
      </c>
      <c r="C163" s="643">
        <v>327</v>
      </c>
      <c r="D163" s="643">
        <v>327</v>
      </c>
      <c r="E163" s="644">
        <v>0</v>
      </c>
      <c r="F163" s="637" t="s">
        <v>803</v>
      </c>
      <c r="G163" s="645">
        <v>419524.80093558889</v>
      </c>
      <c r="H163" s="645">
        <v>-2579.23</v>
      </c>
      <c r="I163" s="645"/>
      <c r="J163" s="645">
        <v>416945.57093558891</v>
      </c>
      <c r="K163" s="684"/>
      <c r="L163" s="645">
        <v>0</v>
      </c>
      <c r="M163" s="645">
        <v>0</v>
      </c>
      <c r="N163" s="645">
        <v>0</v>
      </c>
      <c r="O163" s="646">
        <v>0</v>
      </c>
      <c r="P163" s="646"/>
      <c r="Q163" s="646">
        <v>416946</v>
      </c>
      <c r="R163" s="646"/>
      <c r="S163" s="646"/>
      <c r="T163" s="643">
        <v>327</v>
      </c>
      <c r="U163" s="647">
        <v>1067</v>
      </c>
      <c r="V163" s="647"/>
      <c r="W163" s="647">
        <v>1181.46</v>
      </c>
      <c r="X163" s="647">
        <v>185.26999999999998</v>
      </c>
      <c r="Y163" s="647">
        <v>145.5</v>
      </c>
      <c r="Z163" s="647">
        <v>-2579.23</v>
      </c>
      <c r="AA163" s="647">
        <v>0</v>
      </c>
      <c r="AB163" s="647">
        <v>97</v>
      </c>
      <c r="AF163" s="645" t="e">
        <v>#REF!</v>
      </c>
      <c r="AG163" s="643">
        <v>327</v>
      </c>
      <c r="AH163" s="644">
        <v>0</v>
      </c>
      <c r="AI163" s="637" t="s">
        <v>803</v>
      </c>
    </row>
    <row r="164" spans="1:35" x14ac:dyDescent="0.2">
      <c r="A164" s="637" t="str">
        <f t="shared" si="2"/>
        <v>328 - Stutton CEVCP School</v>
      </c>
      <c r="B164" s="637">
        <v>328</v>
      </c>
      <c r="C164" s="643">
        <v>328</v>
      </c>
      <c r="D164" s="643" t="s">
        <v>577</v>
      </c>
      <c r="E164" s="644" t="s">
        <v>577</v>
      </c>
      <c r="F164" s="637" t="s">
        <v>804</v>
      </c>
      <c r="G164" s="645">
        <v>266305.1221941628</v>
      </c>
      <c r="H164" s="645">
        <v>0</v>
      </c>
      <c r="I164" s="645"/>
      <c r="J164" s="645">
        <v>266305.1221941628</v>
      </c>
      <c r="K164" s="684"/>
      <c r="L164" s="645">
        <v>0</v>
      </c>
      <c r="M164" s="645">
        <v>0</v>
      </c>
      <c r="N164" s="645">
        <v>0</v>
      </c>
      <c r="O164" s="646">
        <v>0</v>
      </c>
      <c r="P164" s="646"/>
      <c r="Q164" s="646">
        <v>266305</v>
      </c>
      <c r="R164" s="646"/>
      <c r="S164" s="646"/>
      <c r="T164" s="643">
        <v>328</v>
      </c>
      <c r="U164" s="647">
        <v>0</v>
      </c>
      <c r="V164" s="647"/>
      <c r="W164" s="647">
        <v>0</v>
      </c>
      <c r="X164" s="647">
        <v>0</v>
      </c>
      <c r="Y164" s="647">
        <v>0</v>
      </c>
      <c r="Z164" s="647">
        <v>0</v>
      </c>
      <c r="AA164" s="647">
        <v>0</v>
      </c>
      <c r="AB164" s="647">
        <v>44</v>
      </c>
      <c r="AF164" s="645" t="e">
        <v>#REF!</v>
      </c>
      <c r="AG164" s="643">
        <v>328</v>
      </c>
      <c r="AH164" s="644">
        <v>0</v>
      </c>
      <c r="AI164" s="637" t="s">
        <v>804</v>
      </c>
    </row>
    <row r="165" spans="1:35" x14ac:dyDescent="0.2">
      <c r="A165" s="637" t="str">
        <f t="shared" si="2"/>
        <v>331 - Tattingstone CEVCP School</v>
      </c>
      <c r="B165" s="637">
        <v>331</v>
      </c>
      <c r="C165" s="643">
        <v>331</v>
      </c>
      <c r="D165" s="643">
        <v>331</v>
      </c>
      <c r="E165" s="644">
        <v>0</v>
      </c>
      <c r="F165" s="637" t="s">
        <v>805</v>
      </c>
      <c r="G165" s="645">
        <v>432396.30058885162</v>
      </c>
      <c r="H165" s="645">
        <v>-2472.87</v>
      </c>
      <c r="I165" s="645"/>
      <c r="J165" s="645">
        <v>429923.43058885162</v>
      </c>
      <c r="K165" s="684"/>
      <c r="L165" s="645">
        <v>0</v>
      </c>
      <c r="M165" s="645">
        <v>0</v>
      </c>
      <c r="N165" s="645">
        <v>0</v>
      </c>
      <c r="O165" s="646">
        <v>0</v>
      </c>
      <c r="P165" s="646"/>
      <c r="Q165" s="646">
        <v>429923</v>
      </c>
      <c r="R165" s="646"/>
      <c r="S165" s="646"/>
      <c r="T165" s="643">
        <v>331</v>
      </c>
      <c r="U165" s="647">
        <v>1023</v>
      </c>
      <c r="V165" s="647"/>
      <c r="W165" s="647">
        <v>1132.74</v>
      </c>
      <c r="X165" s="647">
        <v>177.63</v>
      </c>
      <c r="Y165" s="647">
        <v>139.5</v>
      </c>
      <c r="Z165" s="647">
        <v>-2472.87</v>
      </c>
      <c r="AA165" s="647">
        <v>0</v>
      </c>
      <c r="AB165" s="647">
        <v>93</v>
      </c>
      <c r="AF165" s="645" t="e">
        <v>#REF!</v>
      </c>
      <c r="AG165" s="643">
        <v>331</v>
      </c>
      <c r="AH165" s="644">
        <v>0</v>
      </c>
      <c r="AI165" s="637" t="s">
        <v>805</v>
      </c>
    </row>
    <row r="166" spans="1:35" x14ac:dyDescent="0.2">
      <c r="A166" s="637" t="str">
        <f t="shared" si="2"/>
        <v>332 - Trimley St Martin Primary School</v>
      </c>
      <c r="B166" s="637">
        <v>332</v>
      </c>
      <c r="C166" s="643">
        <v>332</v>
      </c>
      <c r="D166" s="643">
        <v>332</v>
      </c>
      <c r="E166" s="644">
        <v>0</v>
      </c>
      <c r="F166" s="637" t="s">
        <v>806</v>
      </c>
      <c r="G166" s="645">
        <v>823344.36371625727</v>
      </c>
      <c r="H166" s="645">
        <v>-5450.95</v>
      </c>
      <c r="I166" s="645"/>
      <c r="J166" s="645">
        <v>817893.41371625732</v>
      </c>
      <c r="K166" s="684"/>
      <c r="L166" s="645">
        <v>0</v>
      </c>
      <c r="M166" s="645">
        <v>0</v>
      </c>
      <c r="N166" s="645">
        <v>0</v>
      </c>
      <c r="O166" s="646">
        <v>0</v>
      </c>
      <c r="P166" s="646"/>
      <c r="Q166" s="646">
        <v>817893</v>
      </c>
      <c r="R166" s="646"/>
      <c r="S166" s="646"/>
      <c r="T166" s="643">
        <v>332</v>
      </c>
      <c r="U166" s="647">
        <v>2255</v>
      </c>
      <c r="V166" s="647"/>
      <c r="W166" s="647">
        <v>2496.9</v>
      </c>
      <c r="X166" s="647">
        <v>391.55</v>
      </c>
      <c r="Y166" s="647">
        <v>307.5</v>
      </c>
      <c r="Z166" s="647">
        <v>-5450.95</v>
      </c>
      <c r="AA166" s="647">
        <v>0</v>
      </c>
      <c r="AB166" s="647">
        <v>205</v>
      </c>
      <c r="AF166" s="645" t="e">
        <v>#REF!</v>
      </c>
      <c r="AG166" s="643">
        <v>332</v>
      </c>
      <c r="AH166" s="644">
        <v>0</v>
      </c>
      <c r="AI166" s="637" t="s">
        <v>806</v>
      </c>
    </row>
    <row r="167" spans="1:35" x14ac:dyDescent="0.2">
      <c r="A167" s="637" t="str">
        <f t="shared" si="2"/>
        <v>333 - Trimley St Mary Primary School</v>
      </c>
      <c r="B167" s="637">
        <v>333</v>
      </c>
      <c r="C167" s="643">
        <v>333</v>
      </c>
      <c r="D167" s="643">
        <v>333</v>
      </c>
      <c r="E167" s="644">
        <v>0</v>
      </c>
      <c r="F167" s="637" t="s">
        <v>807</v>
      </c>
      <c r="G167" s="645">
        <v>1508348.34</v>
      </c>
      <c r="H167" s="645">
        <v>-10449.870000000001</v>
      </c>
      <c r="I167" s="645"/>
      <c r="J167" s="645">
        <v>1497898.47</v>
      </c>
      <c r="K167" s="684"/>
      <c r="L167" s="645">
        <v>0</v>
      </c>
      <c r="M167" s="645">
        <v>0</v>
      </c>
      <c r="N167" s="645">
        <v>0</v>
      </c>
      <c r="O167" s="646">
        <v>0</v>
      </c>
      <c r="P167" s="646"/>
      <c r="Q167" s="646">
        <v>1497898</v>
      </c>
      <c r="R167" s="646"/>
      <c r="S167" s="646"/>
      <c r="T167" s="643">
        <v>333</v>
      </c>
      <c r="U167" s="647">
        <v>4323</v>
      </c>
      <c r="V167" s="647"/>
      <c r="W167" s="647">
        <v>4786.74</v>
      </c>
      <c r="X167" s="647">
        <v>750.63</v>
      </c>
      <c r="Y167" s="647">
        <v>589.5</v>
      </c>
      <c r="Z167" s="647">
        <v>-10449.869999999999</v>
      </c>
      <c r="AA167" s="647">
        <v>0</v>
      </c>
      <c r="AB167" s="647">
        <v>393</v>
      </c>
      <c r="AF167" s="645" t="e">
        <v>#REF!</v>
      </c>
      <c r="AG167" s="643">
        <v>333</v>
      </c>
      <c r="AH167" s="644">
        <v>0</v>
      </c>
      <c r="AI167" s="637" t="s">
        <v>807</v>
      </c>
    </row>
    <row r="168" spans="1:35" x14ac:dyDescent="0.2">
      <c r="A168" s="637" t="str">
        <f t="shared" si="2"/>
        <v>337 - Waldringfield Primary School</v>
      </c>
      <c r="B168" s="637">
        <v>337</v>
      </c>
      <c r="C168" s="643">
        <v>337</v>
      </c>
      <c r="D168" s="643">
        <v>337</v>
      </c>
      <c r="E168" s="644">
        <v>0</v>
      </c>
      <c r="F168" s="637" t="s">
        <v>808</v>
      </c>
      <c r="G168" s="645">
        <v>457801.41364622011</v>
      </c>
      <c r="H168" s="645">
        <v>-2526.0500000000002</v>
      </c>
      <c r="I168" s="645"/>
      <c r="J168" s="645">
        <v>455275.36364622012</v>
      </c>
      <c r="K168" s="684"/>
      <c r="L168" s="645">
        <v>0</v>
      </c>
      <c r="M168" s="645">
        <v>0</v>
      </c>
      <c r="N168" s="645">
        <v>0</v>
      </c>
      <c r="O168" s="646">
        <v>0</v>
      </c>
      <c r="P168" s="646"/>
      <c r="Q168" s="646">
        <v>455275</v>
      </c>
      <c r="R168" s="646"/>
      <c r="S168" s="646"/>
      <c r="T168" s="643">
        <v>337</v>
      </c>
      <c r="U168" s="647">
        <v>1045</v>
      </c>
      <c r="V168" s="647"/>
      <c r="W168" s="647">
        <v>1157.0999999999999</v>
      </c>
      <c r="X168" s="647">
        <v>181.45</v>
      </c>
      <c r="Y168" s="647">
        <v>142.5</v>
      </c>
      <c r="Z168" s="647">
        <v>-2526.0499999999997</v>
      </c>
      <c r="AA168" s="647">
        <v>0</v>
      </c>
      <c r="AB168" s="647">
        <v>95</v>
      </c>
      <c r="AF168" s="645" t="e">
        <v>#REF!</v>
      </c>
      <c r="AG168" s="643">
        <v>337</v>
      </c>
      <c r="AH168" s="644">
        <v>0</v>
      </c>
      <c r="AI168" s="637" t="s">
        <v>808</v>
      </c>
    </row>
    <row r="169" spans="1:35" x14ac:dyDescent="0.2">
      <c r="A169" s="637" t="str">
        <f t="shared" si="2"/>
        <v>338 - Whatfield CEVCP School</v>
      </c>
      <c r="B169" s="637">
        <v>338</v>
      </c>
      <c r="C169" s="643">
        <v>338</v>
      </c>
      <c r="D169" s="643">
        <v>338</v>
      </c>
      <c r="E169" s="644">
        <v>0</v>
      </c>
      <c r="F169" s="637" t="s">
        <v>809</v>
      </c>
      <c r="G169" s="645">
        <v>277917.88669698825</v>
      </c>
      <c r="H169" s="645">
        <v>-1196.55</v>
      </c>
      <c r="I169" s="645"/>
      <c r="J169" s="645">
        <v>276721.33669698826</v>
      </c>
      <c r="K169" s="684"/>
      <c r="L169" s="645">
        <v>0</v>
      </c>
      <c r="M169" s="645">
        <v>0</v>
      </c>
      <c r="N169" s="645">
        <v>0</v>
      </c>
      <c r="O169" s="646">
        <v>0</v>
      </c>
      <c r="P169" s="646"/>
      <c r="Q169" s="646">
        <v>276721</v>
      </c>
      <c r="R169" s="646"/>
      <c r="S169" s="646"/>
      <c r="T169" s="643">
        <v>338</v>
      </c>
      <c r="U169" s="647">
        <v>495</v>
      </c>
      <c r="V169" s="647"/>
      <c r="W169" s="647">
        <v>548.1</v>
      </c>
      <c r="X169" s="647">
        <v>85.95</v>
      </c>
      <c r="Y169" s="647">
        <v>67.5</v>
      </c>
      <c r="Z169" s="647">
        <v>-1196.55</v>
      </c>
      <c r="AA169" s="647">
        <v>0</v>
      </c>
      <c r="AB169" s="647">
        <v>45</v>
      </c>
      <c r="AF169" s="645" t="e">
        <v>#REF!</v>
      </c>
      <c r="AG169" s="643">
        <v>338</v>
      </c>
      <c r="AH169" s="644">
        <v>0</v>
      </c>
      <c r="AI169" s="637" t="s">
        <v>809</v>
      </c>
    </row>
    <row r="170" spans="1:35" x14ac:dyDescent="0.2">
      <c r="A170" s="637" t="str">
        <f t="shared" si="2"/>
        <v>339 - Witnesham Primary School</v>
      </c>
      <c r="B170" s="637">
        <v>339</v>
      </c>
      <c r="C170" s="643">
        <v>339</v>
      </c>
      <c r="D170" s="643">
        <v>339</v>
      </c>
      <c r="E170" s="644">
        <v>0</v>
      </c>
      <c r="F170" s="637" t="s">
        <v>810</v>
      </c>
      <c r="G170" s="645">
        <v>445620.29595882352</v>
      </c>
      <c r="H170" s="645">
        <v>-2632.41</v>
      </c>
      <c r="I170" s="645"/>
      <c r="J170" s="645">
        <v>442987.88595882355</v>
      </c>
      <c r="K170" s="684"/>
      <c r="L170" s="645">
        <v>0</v>
      </c>
      <c r="M170" s="645">
        <v>0</v>
      </c>
      <c r="N170" s="645">
        <v>0</v>
      </c>
      <c r="O170" s="646">
        <v>0</v>
      </c>
      <c r="P170" s="646"/>
      <c r="Q170" s="646">
        <v>442988</v>
      </c>
      <c r="R170" s="646"/>
      <c r="S170" s="646"/>
      <c r="T170" s="643">
        <v>339</v>
      </c>
      <c r="U170" s="647">
        <v>1089</v>
      </c>
      <c r="V170" s="647"/>
      <c r="W170" s="647">
        <v>1205.82</v>
      </c>
      <c r="X170" s="647">
        <v>189.09</v>
      </c>
      <c r="Y170" s="647">
        <v>148.5</v>
      </c>
      <c r="Z170" s="647">
        <v>-2632.41</v>
      </c>
      <c r="AA170" s="647">
        <v>0</v>
      </c>
      <c r="AB170" s="647">
        <v>99</v>
      </c>
      <c r="AF170" s="645" t="e">
        <v>#REF!</v>
      </c>
      <c r="AG170" s="643">
        <v>339</v>
      </c>
      <c r="AH170" s="644">
        <v>0</v>
      </c>
      <c r="AI170" s="637" t="s">
        <v>810</v>
      </c>
    </row>
    <row r="171" spans="1:35" x14ac:dyDescent="0.2">
      <c r="A171" s="637" t="str">
        <f t="shared" si="2"/>
        <v>341 - Sandlings Primary School</v>
      </c>
      <c r="B171" s="637">
        <v>341</v>
      </c>
      <c r="C171" s="643">
        <v>341</v>
      </c>
      <c r="D171" s="643">
        <v>341</v>
      </c>
      <c r="E171" s="644">
        <v>0</v>
      </c>
      <c r="F171" s="637" t="s">
        <v>811</v>
      </c>
      <c r="G171" s="645">
        <v>493051.99853567977</v>
      </c>
      <c r="H171" s="645">
        <v>-2393.1</v>
      </c>
      <c r="I171" s="645"/>
      <c r="J171" s="645">
        <v>490658.89853567979</v>
      </c>
      <c r="K171" s="684"/>
      <c r="L171" s="645">
        <v>0</v>
      </c>
      <c r="M171" s="645">
        <v>0</v>
      </c>
      <c r="N171" s="645">
        <v>0</v>
      </c>
      <c r="O171" s="646">
        <v>0</v>
      </c>
      <c r="P171" s="646"/>
      <c r="Q171" s="646">
        <v>490659</v>
      </c>
      <c r="R171" s="646"/>
      <c r="S171" s="646"/>
      <c r="T171" s="643">
        <v>341</v>
      </c>
      <c r="U171" s="647">
        <v>990</v>
      </c>
      <c r="V171" s="647"/>
      <c r="W171" s="647">
        <v>1096.2</v>
      </c>
      <c r="X171" s="647">
        <v>171.9</v>
      </c>
      <c r="Y171" s="647">
        <v>135</v>
      </c>
      <c r="Z171" s="647">
        <v>-2393.1</v>
      </c>
      <c r="AA171" s="647">
        <v>0</v>
      </c>
      <c r="AB171" s="647">
        <v>90</v>
      </c>
      <c r="AF171" s="645" t="e">
        <v>#REF!</v>
      </c>
      <c r="AG171" s="643">
        <v>341</v>
      </c>
      <c r="AH171" s="644">
        <v>0</v>
      </c>
      <c r="AI171" s="637" t="s">
        <v>811</v>
      </c>
    </row>
    <row r="172" spans="1:35" x14ac:dyDescent="0.2">
      <c r="A172" s="637" t="str">
        <f t="shared" si="2"/>
        <v>342 - Woodbridge Primary School</v>
      </c>
      <c r="B172" s="637">
        <v>342</v>
      </c>
      <c r="C172" s="643">
        <v>342</v>
      </c>
      <c r="D172" s="643">
        <v>342</v>
      </c>
      <c r="E172" s="644">
        <v>0</v>
      </c>
      <c r="F172" s="637" t="s">
        <v>812</v>
      </c>
      <c r="G172" s="645">
        <v>838697.05110005825</v>
      </c>
      <c r="H172" s="645">
        <v>-5583.9</v>
      </c>
      <c r="I172" s="645"/>
      <c r="J172" s="645">
        <v>833113.15110005822</v>
      </c>
      <c r="K172" s="684"/>
      <c r="L172" s="645">
        <v>0</v>
      </c>
      <c r="M172" s="645">
        <v>0</v>
      </c>
      <c r="N172" s="645">
        <v>0</v>
      </c>
      <c r="O172" s="646">
        <v>0</v>
      </c>
      <c r="P172" s="646"/>
      <c r="Q172" s="646">
        <v>833113</v>
      </c>
      <c r="R172" s="646"/>
      <c r="S172" s="646"/>
      <c r="T172" s="643">
        <v>342</v>
      </c>
      <c r="U172" s="647">
        <v>2310</v>
      </c>
      <c r="V172" s="647"/>
      <c r="W172" s="647">
        <v>2557.7999999999997</v>
      </c>
      <c r="X172" s="647">
        <v>401.09999999999997</v>
      </c>
      <c r="Y172" s="647">
        <v>315</v>
      </c>
      <c r="Z172" s="647">
        <v>-5583.9</v>
      </c>
      <c r="AA172" s="647">
        <v>0</v>
      </c>
      <c r="AB172" s="647">
        <v>210</v>
      </c>
      <c r="AF172" s="645" t="e">
        <v>#REF!</v>
      </c>
      <c r="AG172" s="643">
        <v>342</v>
      </c>
      <c r="AH172" s="644">
        <v>0</v>
      </c>
      <c r="AI172" s="637" t="s">
        <v>812</v>
      </c>
    </row>
    <row r="173" spans="1:35" x14ac:dyDescent="0.2">
      <c r="A173" s="637" t="str">
        <f t="shared" si="2"/>
        <v>343 - Kyson Primary School</v>
      </c>
      <c r="B173" s="637">
        <v>343</v>
      </c>
      <c r="C173" s="643">
        <v>343</v>
      </c>
      <c r="D173" s="643">
        <v>343</v>
      </c>
      <c r="E173" s="644">
        <v>0</v>
      </c>
      <c r="F173" s="637" t="s">
        <v>813</v>
      </c>
      <c r="G173" s="645">
        <v>1552417.46</v>
      </c>
      <c r="H173" s="645">
        <v>-10742.36</v>
      </c>
      <c r="I173" s="645"/>
      <c r="J173" s="645">
        <v>1541675.0999999999</v>
      </c>
      <c r="K173" s="684"/>
      <c r="L173" s="645">
        <v>0</v>
      </c>
      <c r="M173" s="645">
        <v>0</v>
      </c>
      <c r="N173" s="645">
        <v>0</v>
      </c>
      <c r="O173" s="646">
        <v>0</v>
      </c>
      <c r="P173" s="646"/>
      <c r="Q173" s="646">
        <v>1541675</v>
      </c>
      <c r="R173" s="646"/>
      <c r="S173" s="646"/>
      <c r="T173" s="643">
        <v>343</v>
      </c>
      <c r="U173" s="647">
        <v>4444</v>
      </c>
      <c r="V173" s="647"/>
      <c r="W173" s="647">
        <v>4920.72</v>
      </c>
      <c r="X173" s="647">
        <v>771.64</v>
      </c>
      <c r="Y173" s="647">
        <v>606</v>
      </c>
      <c r="Z173" s="647">
        <v>-10742.36</v>
      </c>
      <c r="AA173" s="647">
        <v>0</v>
      </c>
      <c r="AB173" s="647">
        <v>404</v>
      </c>
      <c r="AF173" s="645" t="e">
        <v>#REF!</v>
      </c>
      <c r="AG173" s="643">
        <v>343</v>
      </c>
      <c r="AH173" s="644">
        <v>0</v>
      </c>
      <c r="AI173" s="637" t="s">
        <v>813</v>
      </c>
    </row>
    <row r="174" spans="1:35" x14ac:dyDescent="0.2">
      <c r="A174" s="637" t="str">
        <f t="shared" si="2"/>
        <v>344 - St Mary's CEVAP School, Woodbridge</v>
      </c>
      <c r="B174" s="637">
        <v>344</v>
      </c>
      <c r="C174" s="643">
        <v>344</v>
      </c>
      <c r="D174" s="643" t="s">
        <v>577</v>
      </c>
      <c r="E174" s="644" t="s">
        <v>577</v>
      </c>
      <c r="F174" s="637" t="s">
        <v>814</v>
      </c>
      <c r="G174" s="645">
        <v>738351.6</v>
      </c>
      <c r="H174" s="645">
        <v>0</v>
      </c>
      <c r="I174" s="645"/>
      <c r="J174" s="645">
        <v>738351.6</v>
      </c>
      <c r="K174" s="684"/>
      <c r="L174" s="645">
        <v>0</v>
      </c>
      <c r="M174" s="645">
        <v>0</v>
      </c>
      <c r="N174" s="645">
        <v>0</v>
      </c>
      <c r="O174" s="646">
        <v>0</v>
      </c>
      <c r="P174" s="646"/>
      <c r="Q174" s="646">
        <v>738352</v>
      </c>
      <c r="R174" s="646"/>
      <c r="S174" s="646"/>
      <c r="T174" s="643">
        <v>344</v>
      </c>
      <c r="U174" s="647"/>
      <c r="V174" s="647">
        <v>0</v>
      </c>
      <c r="W174" s="647">
        <v>0</v>
      </c>
      <c r="X174" s="647">
        <v>0</v>
      </c>
      <c r="Y174" s="647">
        <v>0</v>
      </c>
      <c r="Z174" s="647">
        <v>0</v>
      </c>
      <c r="AA174" s="647">
        <v>0</v>
      </c>
      <c r="AB174" s="647">
        <v>196</v>
      </c>
      <c r="AF174" s="645" t="e">
        <v>#REF!</v>
      </c>
      <c r="AG174" s="643">
        <v>344</v>
      </c>
      <c r="AH174" s="644" t="s">
        <v>577</v>
      </c>
      <c r="AI174" s="637" t="s">
        <v>814</v>
      </c>
    </row>
    <row r="175" spans="1:35" x14ac:dyDescent="0.2">
      <c r="A175" s="637" t="str">
        <f t="shared" si="2"/>
        <v>350 - Felixstowe Academy</v>
      </c>
      <c r="B175" s="637">
        <v>350</v>
      </c>
      <c r="C175" s="643">
        <v>350</v>
      </c>
      <c r="D175" s="643" t="s">
        <v>577</v>
      </c>
      <c r="E175" s="644" t="s">
        <v>577</v>
      </c>
      <c r="F175" s="637" t="s">
        <v>815</v>
      </c>
      <c r="G175" s="645">
        <v>5582856.8373782234</v>
      </c>
      <c r="H175" s="645">
        <v>0</v>
      </c>
      <c r="I175" s="645"/>
      <c r="J175" s="645">
        <v>5582856.8373782234</v>
      </c>
      <c r="K175" s="684"/>
      <c r="L175" s="645">
        <v>0</v>
      </c>
      <c r="M175" s="645">
        <v>0</v>
      </c>
      <c r="N175" s="645">
        <v>0</v>
      </c>
      <c r="O175" s="646">
        <v>0</v>
      </c>
      <c r="P175" s="646"/>
      <c r="Q175" s="646">
        <v>5582857</v>
      </c>
      <c r="R175" s="646"/>
      <c r="S175" s="646"/>
      <c r="T175" s="643">
        <v>350</v>
      </c>
      <c r="U175" s="647"/>
      <c r="V175" s="647">
        <v>0</v>
      </c>
      <c r="W175" s="647">
        <v>0</v>
      </c>
      <c r="X175" s="647">
        <v>0</v>
      </c>
      <c r="Y175" s="647">
        <v>0</v>
      </c>
      <c r="Z175" s="647">
        <v>0</v>
      </c>
      <c r="AA175" s="647">
        <v>0</v>
      </c>
      <c r="AB175" s="647">
        <v>1034</v>
      </c>
      <c r="AF175" s="645" t="e">
        <v>#REF!</v>
      </c>
      <c r="AG175" s="643">
        <v>350</v>
      </c>
      <c r="AH175" s="644" t="s">
        <v>577</v>
      </c>
      <c r="AI175" s="637" t="s">
        <v>815</v>
      </c>
    </row>
    <row r="176" spans="1:35" x14ac:dyDescent="0.2">
      <c r="A176" s="637" t="str">
        <f t="shared" si="2"/>
        <v>356 - Claydon High School</v>
      </c>
      <c r="B176" s="637">
        <v>356</v>
      </c>
      <c r="C176" s="643">
        <v>356</v>
      </c>
      <c r="D176" s="643" t="s">
        <v>577</v>
      </c>
      <c r="E176" s="644" t="s">
        <v>577</v>
      </c>
      <c r="F176" s="637" t="s">
        <v>816</v>
      </c>
      <c r="G176" s="645">
        <v>3790345.1778835021</v>
      </c>
      <c r="H176" s="645">
        <v>0</v>
      </c>
      <c r="I176" s="645"/>
      <c r="J176" s="645">
        <v>3790345.1778835021</v>
      </c>
      <c r="K176" s="684"/>
      <c r="L176" s="645">
        <v>0</v>
      </c>
      <c r="M176" s="645">
        <v>0</v>
      </c>
      <c r="N176" s="645">
        <v>0</v>
      </c>
      <c r="O176" s="646">
        <v>0</v>
      </c>
      <c r="P176" s="646"/>
      <c r="Q176" s="646">
        <v>3790345</v>
      </c>
      <c r="R176" s="646"/>
      <c r="S176" s="646"/>
      <c r="T176" s="643">
        <v>356</v>
      </c>
      <c r="U176" s="647"/>
      <c r="V176" s="647">
        <v>0</v>
      </c>
      <c r="W176" s="647">
        <v>0</v>
      </c>
      <c r="X176" s="647">
        <v>0</v>
      </c>
      <c r="Y176" s="647">
        <v>0</v>
      </c>
      <c r="Z176" s="647">
        <v>0</v>
      </c>
      <c r="AA176" s="647">
        <v>0</v>
      </c>
      <c r="AB176" s="647">
        <v>752</v>
      </c>
      <c r="AF176" s="645" t="e">
        <v>#REF!</v>
      </c>
      <c r="AG176" s="643">
        <v>356</v>
      </c>
      <c r="AH176" s="644" t="s">
        <v>577</v>
      </c>
      <c r="AI176" s="637" t="s">
        <v>816</v>
      </c>
    </row>
    <row r="177" spans="1:35" x14ac:dyDescent="0.2">
      <c r="A177" s="637" t="str">
        <f t="shared" si="2"/>
        <v>357 - East Bergholt High School</v>
      </c>
      <c r="B177" s="637">
        <v>357</v>
      </c>
      <c r="C177" s="643">
        <v>357</v>
      </c>
      <c r="D177" s="643" t="s">
        <v>577</v>
      </c>
      <c r="E177" s="644" t="s">
        <v>577</v>
      </c>
      <c r="F177" s="637" t="s">
        <v>817</v>
      </c>
      <c r="G177" s="645">
        <v>4608184</v>
      </c>
      <c r="H177" s="645">
        <v>0</v>
      </c>
      <c r="I177" s="645"/>
      <c r="J177" s="645">
        <v>4608184</v>
      </c>
      <c r="K177" s="684"/>
      <c r="L177" s="645">
        <v>0</v>
      </c>
      <c r="M177" s="645">
        <v>0</v>
      </c>
      <c r="N177" s="645">
        <v>0</v>
      </c>
      <c r="O177" s="646">
        <v>0</v>
      </c>
      <c r="P177" s="646"/>
      <c r="Q177" s="646">
        <v>4608184</v>
      </c>
      <c r="R177" s="646"/>
      <c r="S177" s="646"/>
      <c r="T177" s="643">
        <v>357</v>
      </c>
      <c r="U177" s="647"/>
      <c r="V177" s="647">
        <v>0</v>
      </c>
      <c r="W177" s="647">
        <v>0</v>
      </c>
      <c r="X177" s="647">
        <v>0</v>
      </c>
      <c r="Y177" s="647">
        <v>0</v>
      </c>
      <c r="Z177" s="647">
        <v>0</v>
      </c>
      <c r="AA177" s="647">
        <v>0</v>
      </c>
      <c r="AB177" s="647">
        <v>917</v>
      </c>
      <c r="AF177" s="645" t="e">
        <v>#REF!</v>
      </c>
      <c r="AG177" s="643">
        <v>357</v>
      </c>
      <c r="AH177" s="644" t="s">
        <v>577</v>
      </c>
      <c r="AI177" s="637" t="s">
        <v>817</v>
      </c>
    </row>
    <row r="178" spans="1:35" x14ac:dyDescent="0.2">
      <c r="A178" s="637" t="str">
        <f t="shared" si="2"/>
        <v>361 - Hadleigh High School</v>
      </c>
      <c r="B178" s="637">
        <v>361</v>
      </c>
      <c r="C178" s="643">
        <v>361</v>
      </c>
      <c r="D178" s="643" t="s">
        <v>577</v>
      </c>
      <c r="E178" s="644" t="s">
        <v>577</v>
      </c>
      <c r="F178" s="637" t="s">
        <v>818</v>
      </c>
      <c r="G178" s="645">
        <v>3776268.8</v>
      </c>
      <c r="H178" s="645">
        <v>0</v>
      </c>
      <c r="I178" s="645"/>
      <c r="J178" s="645">
        <v>3776268.8</v>
      </c>
      <c r="K178" s="684"/>
      <c r="L178" s="645">
        <v>0</v>
      </c>
      <c r="M178" s="645">
        <v>0</v>
      </c>
      <c r="N178" s="645">
        <v>0</v>
      </c>
      <c r="O178" s="646">
        <v>0</v>
      </c>
      <c r="P178" s="646"/>
      <c r="Q178" s="646">
        <v>3776269</v>
      </c>
      <c r="R178" s="646"/>
      <c r="S178" s="646"/>
      <c r="T178" s="643">
        <v>361</v>
      </c>
      <c r="U178" s="647"/>
      <c r="V178" s="647">
        <v>0</v>
      </c>
      <c r="W178" s="647">
        <v>0</v>
      </c>
      <c r="X178" s="647">
        <v>0</v>
      </c>
      <c r="Y178" s="647">
        <v>0</v>
      </c>
      <c r="Z178" s="647">
        <v>0</v>
      </c>
      <c r="AA178" s="647">
        <v>0</v>
      </c>
      <c r="AB178" s="647">
        <v>751</v>
      </c>
      <c r="AF178" s="645" t="e">
        <v>#REF!</v>
      </c>
      <c r="AG178" s="643">
        <v>361</v>
      </c>
      <c r="AH178" s="644" t="s">
        <v>577</v>
      </c>
      <c r="AI178" s="637" t="s">
        <v>818</v>
      </c>
    </row>
    <row r="179" spans="1:35" x14ac:dyDescent="0.2">
      <c r="A179" s="637" t="str">
        <f t="shared" si="2"/>
        <v>362 - Holbrook High School</v>
      </c>
      <c r="B179" s="637">
        <v>362</v>
      </c>
      <c r="C179" s="643">
        <v>362</v>
      </c>
      <c r="D179" s="643" t="s">
        <v>577</v>
      </c>
      <c r="E179" s="644" t="s">
        <v>577</v>
      </c>
      <c r="F179" s="637" t="s">
        <v>819</v>
      </c>
      <c r="G179" s="645">
        <v>3025868.0484803068</v>
      </c>
      <c r="H179" s="645">
        <v>0</v>
      </c>
      <c r="I179" s="645"/>
      <c r="J179" s="645">
        <v>3025868.0484803068</v>
      </c>
      <c r="K179" s="684"/>
      <c r="L179" s="645">
        <v>0</v>
      </c>
      <c r="M179" s="645">
        <v>0</v>
      </c>
      <c r="N179" s="645">
        <v>0</v>
      </c>
      <c r="O179" s="646">
        <v>0</v>
      </c>
      <c r="P179" s="646"/>
      <c r="Q179" s="646">
        <v>3025868</v>
      </c>
      <c r="R179" s="646"/>
      <c r="S179" s="646"/>
      <c r="T179" s="643">
        <v>362</v>
      </c>
      <c r="U179" s="647"/>
      <c r="V179" s="647">
        <v>0</v>
      </c>
      <c r="W179" s="647">
        <v>0</v>
      </c>
      <c r="X179" s="647">
        <v>0</v>
      </c>
      <c r="Y179" s="647">
        <v>0</v>
      </c>
      <c r="Z179" s="647">
        <v>0</v>
      </c>
      <c r="AA179" s="647">
        <v>0</v>
      </c>
      <c r="AB179" s="647">
        <v>578</v>
      </c>
      <c r="AF179" s="645" t="e">
        <v>#REF!</v>
      </c>
      <c r="AG179" s="643">
        <v>362</v>
      </c>
      <c r="AH179" s="644" t="s">
        <v>577</v>
      </c>
      <c r="AI179" s="637" t="s">
        <v>819</v>
      </c>
    </row>
    <row r="180" spans="1:35" x14ac:dyDescent="0.2">
      <c r="A180" s="637" t="str">
        <f t="shared" si="2"/>
        <v>365 - Suffolk New Academy</v>
      </c>
      <c r="B180" s="637">
        <v>365</v>
      </c>
      <c r="C180" s="643">
        <v>365</v>
      </c>
      <c r="D180" s="643" t="s">
        <v>577</v>
      </c>
      <c r="E180" s="644" t="s">
        <v>577</v>
      </c>
      <c r="F180" s="637" t="s">
        <v>820</v>
      </c>
      <c r="G180" s="645">
        <v>5115278.8400033806</v>
      </c>
      <c r="H180" s="645">
        <v>0</v>
      </c>
      <c r="I180" s="645"/>
      <c r="J180" s="645">
        <v>5115278.8400033806</v>
      </c>
      <c r="K180" s="684"/>
      <c r="L180" s="645">
        <v>0</v>
      </c>
      <c r="M180" s="645">
        <v>0</v>
      </c>
      <c r="N180" s="645">
        <v>0</v>
      </c>
      <c r="O180" s="646">
        <v>0</v>
      </c>
      <c r="P180" s="646"/>
      <c r="Q180" s="646">
        <v>5115279</v>
      </c>
      <c r="R180" s="646"/>
      <c r="S180" s="646"/>
      <c r="T180" s="643">
        <v>365</v>
      </c>
      <c r="U180" s="647"/>
      <c r="V180" s="647">
        <v>0</v>
      </c>
      <c r="W180" s="647">
        <v>0</v>
      </c>
      <c r="X180" s="647">
        <v>0</v>
      </c>
      <c r="Y180" s="647">
        <v>0</v>
      </c>
      <c r="Z180" s="647">
        <v>0</v>
      </c>
      <c r="AA180" s="647">
        <v>0</v>
      </c>
      <c r="AB180" s="647">
        <v>884</v>
      </c>
      <c r="AF180" s="645" t="e">
        <v>#REF!</v>
      </c>
      <c r="AG180" s="643">
        <v>365</v>
      </c>
      <c r="AH180" s="644" t="s">
        <v>577</v>
      </c>
      <c r="AI180" s="637" t="s">
        <v>820</v>
      </c>
    </row>
    <row r="181" spans="1:35" x14ac:dyDescent="0.2">
      <c r="A181" s="637" t="str">
        <f t="shared" si="2"/>
        <v>366 - Copleston High School</v>
      </c>
      <c r="B181" s="637">
        <v>366</v>
      </c>
      <c r="C181" s="643">
        <v>366</v>
      </c>
      <c r="D181" s="643" t="s">
        <v>577</v>
      </c>
      <c r="E181" s="644" t="s">
        <v>577</v>
      </c>
      <c r="F181" s="637" t="s">
        <v>821</v>
      </c>
      <c r="G181" s="645">
        <v>7478344</v>
      </c>
      <c r="H181" s="645">
        <v>0</v>
      </c>
      <c r="I181" s="645"/>
      <c r="J181" s="645">
        <v>7478344</v>
      </c>
      <c r="K181" s="684"/>
      <c r="L181" s="645">
        <v>0</v>
      </c>
      <c r="M181" s="645">
        <v>0</v>
      </c>
      <c r="N181" s="645">
        <v>0</v>
      </c>
      <c r="O181" s="646">
        <v>0</v>
      </c>
      <c r="P181" s="646"/>
      <c r="Q181" s="646">
        <v>7478344</v>
      </c>
      <c r="R181" s="646"/>
      <c r="S181" s="646"/>
      <c r="T181" s="643">
        <v>366</v>
      </c>
      <c r="U181" s="647"/>
      <c r="V181" s="647">
        <v>0</v>
      </c>
      <c r="W181" s="647">
        <v>0</v>
      </c>
      <c r="X181" s="647">
        <v>0</v>
      </c>
      <c r="Y181" s="647">
        <v>0</v>
      </c>
      <c r="Z181" s="647">
        <v>0</v>
      </c>
      <c r="AA181" s="647">
        <v>0</v>
      </c>
      <c r="AB181" s="647">
        <v>1487</v>
      </c>
      <c r="AF181" s="645" t="e">
        <v>#REF!</v>
      </c>
      <c r="AG181" s="643">
        <v>366</v>
      </c>
      <c r="AH181" s="644" t="s">
        <v>577</v>
      </c>
      <c r="AI181" s="637" t="s">
        <v>821</v>
      </c>
    </row>
    <row r="182" spans="1:35" x14ac:dyDescent="0.2">
      <c r="A182" s="637" t="str">
        <f t="shared" si="2"/>
        <v>368 - Ipswich Academy</v>
      </c>
      <c r="B182" s="637">
        <v>368</v>
      </c>
      <c r="C182" s="643">
        <v>368</v>
      </c>
      <c r="D182" s="643" t="s">
        <v>577</v>
      </c>
      <c r="E182" s="644" t="s">
        <v>577</v>
      </c>
      <c r="F182" s="637" t="s">
        <v>822</v>
      </c>
      <c r="G182" s="645">
        <v>5072929.1653686054</v>
      </c>
      <c r="H182" s="645">
        <v>0</v>
      </c>
      <c r="I182" s="645"/>
      <c r="J182" s="645">
        <v>5072929.1653686054</v>
      </c>
      <c r="K182" s="684"/>
      <c r="L182" s="645">
        <v>0</v>
      </c>
      <c r="M182" s="645">
        <v>0</v>
      </c>
      <c r="N182" s="645">
        <v>0</v>
      </c>
      <c r="O182" s="646">
        <v>0</v>
      </c>
      <c r="P182" s="646"/>
      <c r="Q182" s="646">
        <v>5072929</v>
      </c>
      <c r="R182" s="646"/>
      <c r="S182" s="646"/>
      <c r="T182" s="643">
        <v>368</v>
      </c>
      <c r="U182" s="647"/>
      <c r="V182" s="647">
        <v>0</v>
      </c>
      <c r="W182" s="647">
        <v>0</v>
      </c>
      <c r="X182" s="647">
        <v>0</v>
      </c>
      <c r="Y182" s="647">
        <v>0</v>
      </c>
      <c r="Z182" s="647">
        <v>0</v>
      </c>
      <c r="AA182" s="647">
        <v>0</v>
      </c>
      <c r="AB182" s="647">
        <v>867</v>
      </c>
      <c r="AF182" s="645" t="e">
        <v>#REF!</v>
      </c>
      <c r="AG182" s="643">
        <v>368</v>
      </c>
      <c r="AH182" s="644" t="s">
        <v>577</v>
      </c>
      <c r="AI182" s="637" t="s">
        <v>822</v>
      </c>
    </row>
    <row r="183" spans="1:35" x14ac:dyDescent="0.2">
      <c r="A183" s="637" t="str">
        <f t="shared" si="2"/>
        <v>370 - Northgate High School</v>
      </c>
      <c r="B183" s="637">
        <v>370</v>
      </c>
      <c r="C183" s="643">
        <v>370</v>
      </c>
      <c r="D183" s="643">
        <v>370</v>
      </c>
      <c r="E183" s="644">
        <v>0</v>
      </c>
      <c r="F183" s="637" t="s">
        <v>823</v>
      </c>
      <c r="G183" s="645">
        <v>6612967.0800000001</v>
      </c>
      <c r="H183" s="645">
        <v>-32295.059999999998</v>
      </c>
      <c r="I183" s="645"/>
      <c r="J183" s="645">
        <v>6580672.0200000005</v>
      </c>
      <c r="K183" s="684"/>
      <c r="L183" s="645">
        <v>0</v>
      </c>
      <c r="M183" s="645">
        <v>0</v>
      </c>
      <c r="N183" s="645">
        <v>0</v>
      </c>
      <c r="O183" s="646">
        <v>0</v>
      </c>
      <c r="P183" s="646">
        <v>1986473</v>
      </c>
      <c r="Q183" s="646">
        <v>8567145</v>
      </c>
      <c r="R183" s="646"/>
      <c r="S183" s="646"/>
      <c r="T183" s="643">
        <v>370</v>
      </c>
      <c r="U183" s="647"/>
      <c r="V183" s="647">
        <v>12371.039999999999</v>
      </c>
      <c r="W183" s="647">
        <v>15566.039999999999</v>
      </c>
      <c r="X183" s="647">
        <v>2440.98</v>
      </c>
      <c r="Y183" s="647">
        <v>1917</v>
      </c>
      <c r="Z183" s="647">
        <v>-32295.059999999998</v>
      </c>
      <c r="AA183" s="647">
        <v>0</v>
      </c>
      <c r="AB183" s="647">
        <v>1278</v>
      </c>
      <c r="AF183" s="645" t="e">
        <v>#REF!</v>
      </c>
      <c r="AG183" s="643">
        <v>370</v>
      </c>
      <c r="AH183" s="644">
        <v>0</v>
      </c>
      <c r="AI183" s="637" t="s">
        <v>823</v>
      </c>
    </row>
    <row r="184" spans="1:35" x14ac:dyDescent="0.2">
      <c r="A184" s="637" t="str">
        <f t="shared" si="2"/>
        <v>371 - Stoke High School</v>
      </c>
      <c r="B184" s="637">
        <v>371</v>
      </c>
      <c r="C184" s="643">
        <v>371</v>
      </c>
      <c r="D184" s="643" t="s">
        <v>577</v>
      </c>
      <c r="E184" s="644" t="s">
        <v>577</v>
      </c>
      <c r="F184" s="637" t="s">
        <v>824</v>
      </c>
      <c r="G184" s="645">
        <v>4010238.1423735553</v>
      </c>
      <c r="H184" s="645">
        <v>0</v>
      </c>
      <c r="I184" s="645"/>
      <c r="J184" s="645">
        <v>4010238.1423735553</v>
      </c>
      <c r="K184" s="684"/>
      <c r="L184" s="645">
        <v>0</v>
      </c>
      <c r="M184" s="645">
        <v>0</v>
      </c>
      <c r="N184" s="645">
        <v>0</v>
      </c>
      <c r="O184" s="646">
        <v>0</v>
      </c>
      <c r="P184" s="646"/>
      <c r="Q184" s="646">
        <v>4010238</v>
      </c>
      <c r="R184" s="646"/>
      <c r="S184" s="646"/>
      <c r="T184" s="643">
        <v>371</v>
      </c>
      <c r="U184" s="647"/>
      <c r="V184" s="647">
        <v>0</v>
      </c>
      <c r="W184" s="647">
        <v>0</v>
      </c>
      <c r="X184" s="647">
        <v>0</v>
      </c>
      <c r="Y184" s="647">
        <v>0</v>
      </c>
      <c r="Z184" s="647">
        <v>0</v>
      </c>
      <c r="AA184" s="647">
        <v>0</v>
      </c>
      <c r="AB184" s="647">
        <v>672</v>
      </c>
      <c r="AF184" s="645" t="e">
        <v>#REF!</v>
      </c>
      <c r="AG184" s="643">
        <v>371</v>
      </c>
      <c r="AH184" s="644" t="s">
        <v>577</v>
      </c>
      <c r="AI184" s="637" t="s">
        <v>824</v>
      </c>
    </row>
    <row r="185" spans="1:35" x14ac:dyDescent="0.2">
      <c r="A185" s="637" t="str">
        <f t="shared" si="2"/>
        <v>372 - St Alban's Catholic High School</v>
      </c>
      <c r="B185" s="637">
        <v>372</v>
      </c>
      <c r="C185" s="643">
        <v>372</v>
      </c>
      <c r="D185" s="643" t="s">
        <v>577</v>
      </c>
      <c r="E185" s="644" t="s">
        <v>577</v>
      </c>
      <c r="F185" s="637" t="s">
        <v>825</v>
      </c>
      <c r="G185" s="645">
        <v>4172137.396804105</v>
      </c>
      <c r="H185" s="645">
        <v>0</v>
      </c>
      <c r="I185" s="645"/>
      <c r="J185" s="645">
        <v>4172137.396804105</v>
      </c>
      <c r="K185" s="684"/>
      <c r="L185" s="645">
        <v>0</v>
      </c>
      <c r="M185" s="645">
        <v>0</v>
      </c>
      <c r="N185" s="645">
        <v>0</v>
      </c>
      <c r="O185" s="646">
        <v>0</v>
      </c>
      <c r="P185" s="646"/>
      <c r="Q185" s="646">
        <v>4172137</v>
      </c>
      <c r="R185" s="646"/>
      <c r="S185" s="646"/>
      <c r="T185" s="643">
        <v>372</v>
      </c>
      <c r="U185" s="647"/>
      <c r="V185" s="647">
        <v>0</v>
      </c>
      <c r="W185" s="647">
        <v>0</v>
      </c>
      <c r="X185" s="647">
        <v>0</v>
      </c>
      <c r="Y185" s="647">
        <v>0</v>
      </c>
      <c r="Z185" s="647">
        <v>0</v>
      </c>
      <c r="AA185" s="647">
        <v>0</v>
      </c>
      <c r="AB185" s="647">
        <v>817</v>
      </c>
      <c r="AF185" s="645" t="e">
        <v>#REF!</v>
      </c>
      <c r="AG185" s="643">
        <v>372</v>
      </c>
      <c r="AH185" s="644" t="s">
        <v>577</v>
      </c>
      <c r="AI185" s="637" t="s">
        <v>825</v>
      </c>
    </row>
    <row r="186" spans="1:35" x14ac:dyDescent="0.2">
      <c r="A186" s="637" t="str">
        <f t="shared" si="2"/>
        <v>373 - Ormiston Endeavour Academy</v>
      </c>
      <c r="B186" s="637">
        <v>373</v>
      </c>
      <c r="C186" s="643">
        <v>373</v>
      </c>
      <c r="D186" s="643" t="s">
        <v>577</v>
      </c>
      <c r="E186" s="644" t="s">
        <v>577</v>
      </c>
      <c r="F186" s="637" t="s">
        <v>826</v>
      </c>
      <c r="G186" s="645">
        <v>2924604.7388093453</v>
      </c>
      <c r="H186" s="645">
        <v>0</v>
      </c>
      <c r="I186" s="645"/>
      <c r="J186" s="645">
        <v>2924604.7388093453</v>
      </c>
      <c r="K186" s="684"/>
      <c r="L186" s="645">
        <v>0</v>
      </c>
      <c r="M186" s="645">
        <v>0</v>
      </c>
      <c r="N186" s="645">
        <v>0</v>
      </c>
      <c r="O186" s="646">
        <v>0</v>
      </c>
      <c r="P186" s="646"/>
      <c r="Q186" s="646">
        <v>2924605</v>
      </c>
      <c r="R186" s="646"/>
      <c r="S186" s="646"/>
      <c r="T186" s="643">
        <v>373</v>
      </c>
      <c r="U186" s="647"/>
      <c r="V186" s="647">
        <v>0</v>
      </c>
      <c r="W186" s="647">
        <v>0</v>
      </c>
      <c r="X186" s="647">
        <v>0</v>
      </c>
      <c r="Y186" s="647">
        <v>0</v>
      </c>
      <c r="Z186" s="647">
        <v>0</v>
      </c>
      <c r="AA186" s="647">
        <v>0</v>
      </c>
      <c r="AB186" s="647">
        <v>501</v>
      </c>
      <c r="AF186" s="645" t="e">
        <v>#REF!</v>
      </c>
      <c r="AG186" s="643">
        <v>373</v>
      </c>
      <c r="AH186" s="644" t="s">
        <v>577</v>
      </c>
      <c r="AI186" s="637" t="s">
        <v>826</v>
      </c>
    </row>
    <row r="187" spans="1:35" x14ac:dyDescent="0.2">
      <c r="A187" s="637" t="str">
        <f t="shared" si="2"/>
        <v>375 - Westbourne Sports College</v>
      </c>
      <c r="B187" s="637">
        <v>375</v>
      </c>
      <c r="C187" s="643">
        <v>375</v>
      </c>
      <c r="D187" s="643" t="s">
        <v>577</v>
      </c>
      <c r="E187" s="644" t="s">
        <v>577</v>
      </c>
      <c r="F187" s="637" t="s">
        <v>827</v>
      </c>
      <c r="G187" s="645">
        <v>5508320.7341083176</v>
      </c>
      <c r="H187" s="645">
        <v>0</v>
      </c>
      <c r="I187" s="645"/>
      <c r="J187" s="645">
        <v>5508320.7341083176</v>
      </c>
      <c r="K187" s="684"/>
      <c r="L187" s="645">
        <v>0</v>
      </c>
      <c r="M187" s="645">
        <v>0</v>
      </c>
      <c r="N187" s="645">
        <v>0</v>
      </c>
      <c r="O187" s="646">
        <v>0</v>
      </c>
      <c r="P187" s="646"/>
      <c r="Q187" s="646">
        <v>5508321</v>
      </c>
      <c r="R187" s="646"/>
      <c r="S187" s="646"/>
      <c r="T187" s="643">
        <v>375</v>
      </c>
      <c r="U187" s="647"/>
      <c r="V187" s="647">
        <v>0</v>
      </c>
      <c r="W187" s="647">
        <v>0</v>
      </c>
      <c r="X187" s="647">
        <v>0</v>
      </c>
      <c r="Y187" s="647">
        <v>0</v>
      </c>
      <c r="Z187" s="647">
        <v>0</v>
      </c>
      <c r="AA187" s="647">
        <v>0</v>
      </c>
      <c r="AB187" s="647">
        <v>1002</v>
      </c>
      <c r="AF187" s="645" t="e">
        <v>#REF!</v>
      </c>
      <c r="AG187" s="643">
        <v>375</v>
      </c>
      <c r="AH187" s="644" t="s">
        <v>577</v>
      </c>
      <c r="AI187" s="637" t="s">
        <v>827</v>
      </c>
    </row>
    <row r="188" spans="1:35" x14ac:dyDescent="0.2">
      <c r="A188" s="637" t="str">
        <f t="shared" si="2"/>
        <v>376 - Kesgrave High School</v>
      </c>
      <c r="B188" s="637">
        <v>376</v>
      </c>
      <c r="C188" s="643">
        <v>376</v>
      </c>
      <c r="D188" s="643" t="s">
        <v>577</v>
      </c>
      <c r="E188" s="644" t="s">
        <v>577</v>
      </c>
      <c r="F188" s="637" t="s">
        <v>828</v>
      </c>
      <c r="G188" s="645">
        <v>7778968</v>
      </c>
      <c r="H188" s="645">
        <v>0</v>
      </c>
      <c r="I188" s="645"/>
      <c r="J188" s="645">
        <v>7778968</v>
      </c>
      <c r="K188" s="684"/>
      <c r="L188" s="645">
        <v>0</v>
      </c>
      <c r="M188" s="645">
        <v>0</v>
      </c>
      <c r="N188" s="645">
        <v>0</v>
      </c>
      <c r="O188" s="646">
        <v>0</v>
      </c>
      <c r="P188" s="646"/>
      <c r="Q188" s="646">
        <v>7778968</v>
      </c>
      <c r="R188" s="646"/>
      <c r="S188" s="646"/>
      <c r="T188" s="643">
        <v>376</v>
      </c>
      <c r="U188" s="647"/>
      <c r="V188" s="647">
        <v>0</v>
      </c>
      <c r="W188" s="647">
        <v>0</v>
      </c>
      <c r="X188" s="647">
        <v>0</v>
      </c>
      <c r="Y188" s="647">
        <v>0</v>
      </c>
      <c r="Z188" s="647">
        <v>0</v>
      </c>
      <c r="AA188" s="647">
        <v>0</v>
      </c>
      <c r="AB188" s="647">
        <v>1544</v>
      </c>
      <c r="AF188" s="645" t="e">
        <v>#REF!</v>
      </c>
      <c r="AG188" s="643">
        <v>376</v>
      </c>
      <c r="AH188" s="644" t="s">
        <v>577</v>
      </c>
      <c r="AI188" s="637" t="s">
        <v>828</v>
      </c>
    </row>
    <row r="189" spans="1:35" x14ac:dyDescent="0.2">
      <c r="A189" s="637" t="str">
        <f t="shared" si="2"/>
        <v>378 - Farlingaye High School</v>
      </c>
      <c r="B189" s="637">
        <v>378</v>
      </c>
      <c r="C189" s="643">
        <v>378</v>
      </c>
      <c r="D189" s="643" t="s">
        <v>577</v>
      </c>
      <c r="E189" s="644" t="s">
        <v>577</v>
      </c>
      <c r="F189" s="637" t="s">
        <v>829</v>
      </c>
      <c r="G189" s="645">
        <v>7594816</v>
      </c>
      <c r="H189" s="645">
        <v>0</v>
      </c>
      <c r="I189" s="645"/>
      <c r="J189" s="645">
        <v>7594816</v>
      </c>
      <c r="K189" s="684"/>
      <c r="L189" s="645">
        <v>0</v>
      </c>
      <c r="M189" s="645">
        <v>0</v>
      </c>
      <c r="N189" s="645">
        <v>0</v>
      </c>
      <c r="O189" s="646">
        <v>0</v>
      </c>
      <c r="P189" s="646"/>
      <c r="Q189" s="646">
        <v>7594816</v>
      </c>
      <c r="R189" s="646"/>
      <c r="S189" s="646"/>
      <c r="T189" s="643">
        <v>378</v>
      </c>
      <c r="U189" s="647"/>
      <c r="V189" s="647">
        <v>0</v>
      </c>
      <c r="W189" s="647">
        <v>0</v>
      </c>
      <c r="X189" s="647">
        <v>0</v>
      </c>
      <c r="Y189" s="647">
        <v>0</v>
      </c>
      <c r="Z189" s="647">
        <v>0</v>
      </c>
      <c r="AA189" s="647">
        <v>0</v>
      </c>
      <c r="AB189" s="647">
        <v>1511</v>
      </c>
      <c r="AF189" s="645" t="e">
        <v>#REF!</v>
      </c>
      <c r="AG189" s="643">
        <v>378</v>
      </c>
      <c r="AH189" s="644" t="s">
        <v>577</v>
      </c>
      <c r="AI189" s="637" t="s">
        <v>829</v>
      </c>
    </row>
    <row r="190" spans="1:35" x14ac:dyDescent="0.2">
      <c r="A190" s="637" t="str">
        <f t="shared" si="2"/>
        <v xml:space="preserve">400 - Acton CEVCP School </v>
      </c>
      <c r="B190" s="637">
        <v>400</v>
      </c>
      <c r="C190" s="643">
        <v>400</v>
      </c>
      <c r="D190" s="643">
        <v>400</v>
      </c>
      <c r="E190" s="644">
        <v>0</v>
      </c>
      <c r="F190" s="637" t="s">
        <v>830</v>
      </c>
      <c r="G190" s="645">
        <v>746292.80064388551</v>
      </c>
      <c r="H190" s="645">
        <v>-4706.43</v>
      </c>
      <c r="I190" s="645"/>
      <c r="J190" s="645">
        <v>741586.37064388546</v>
      </c>
      <c r="K190" s="684"/>
      <c r="L190" s="645">
        <v>0</v>
      </c>
      <c r="M190" s="645">
        <v>0</v>
      </c>
      <c r="N190" s="645">
        <v>0</v>
      </c>
      <c r="O190" s="646">
        <v>0</v>
      </c>
      <c r="P190" s="646"/>
      <c r="Q190" s="646">
        <v>741586</v>
      </c>
      <c r="R190" s="646"/>
      <c r="S190" s="646"/>
      <c r="T190" s="643">
        <v>400</v>
      </c>
      <c r="U190" s="647">
        <v>1947</v>
      </c>
      <c r="V190" s="647"/>
      <c r="W190" s="647">
        <v>2155.86</v>
      </c>
      <c r="X190" s="647">
        <v>338.07</v>
      </c>
      <c r="Y190" s="647">
        <v>265.5</v>
      </c>
      <c r="Z190" s="647">
        <v>-4706.43</v>
      </c>
      <c r="AA190" s="647">
        <v>0</v>
      </c>
      <c r="AB190" s="647">
        <v>177</v>
      </c>
      <c r="AF190" s="645" t="e">
        <v>#REF!</v>
      </c>
      <c r="AG190" s="643">
        <v>400</v>
      </c>
      <c r="AH190" s="644">
        <v>0</v>
      </c>
      <c r="AI190" s="637" t="s">
        <v>830</v>
      </c>
    </row>
    <row r="191" spans="1:35" x14ac:dyDescent="0.2">
      <c r="A191" s="637" t="str">
        <f t="shared" si="2"/>
        <v xml:space="preserve">402 - Bacton Community Primary School </v>
      </c>
      <c r="B191" s="637">
        <v>402</v>
      </c>
      <c r="C191" s="643">
        <v>402</v>
      </c>
      <c r="D191" s="643" t="s">
        <v>577</v>
      </c>
      <c r="E191" s="644" t="s">
        <v>577</v>
      </c>
      <c r="F191" s="637" t="s">
        <v>831</v>
      </c>
      <c r="G191" s="645">
        <v>662962.96313506505</v>
      </c>
      <c r="H191" s="645">
        <v>0</v>
      </c>
      <c r="I191" s="645"/>
      <c r="J191" s="645">
        <v>662962.96313506505</v>
      </c>
      <c r="K191" s="684"/>
      <c r="L191" s="645">
        <v>0</v>
      </c>
      <c r="M191" s="645">
        <v>0</v>
      </c>
      <c r="N191" s="645">
        <v>0</v>
      </c>
      <c r="O191" s="646">
        <v>0</v>
      </c>
      <c r="P191" s="646"/>
      <c r="Q191" s="646">
        <v>662963</v>
      </c>
      <c r="R191" s="646"/>
      <c r="S191" s="646"/>
      <c r="T191" s="643">
        <v>402</v>
      </c>
      <c r="U191" s="647">
        <v>0</v>
      </c>
      <c r="V191" s="647"/>
      <c r="W191" s="647">
        <v>0</v>
      </c>
      <c r="X191" s="647">
        <v>0</v>
      </c>
      <c r="Y191" s="647">
        <v>0</v>
      </c>
      <c r="Z191" s="647">
        <v>0</v>
      </c>
      <c r="AA191" s="647">
        <v>0</v>
      </c>
      <c r="AB191" s="647">
        <v>162</v>
      </c>
      <c r="AF191" s="645" t="e">
        <v>#REF!</v>
      </c>
      <c r="AG191" s="643">
        <v>402</v>
      </c>
      <c r="AH191" s="644" t="s">
        <v>577</v>
      </c>
      <c r="AI191" s="637" t="s">
        <v>831</v>
      </c>
    </row>
    <row r="192" spans="1:35" x14ac:dyDescent="0.2">
      <c r="A192" s="637" t="str">
        <f t="shared" si="2"/>
        <v>404 - Bardwell CEVCP School</v>
      </c>
      <c r="B192" s="637">
        <v>404</v>
      </c>
      <c r="C192" s="643">
        <v>404</v>
      </c>
      <c r="D192" s="643" t="s">
        <v>577</v>
      </c>
      <c r="E192" s="644" t="s">
        <v>577</v>
      </c>
      <c r="F192" s="637" t="s">
        <v>832</v>
      </c>
      <c r="G192" s="645">
        <v>316340.64879999997</v>
      </c>
      <c r="H192" s="645">
        <v>0</v>
      </c>
      <c r="I192" s="645"/>
      <c r="J192" s="645">
        <v>316340.64879999997</v>
      </c>
      <c r="K192" s="684"/>
      <c r="L192" s="645">
        <v>0</v>
      </c>
      <c r="M192" s="645">
        <v>0</v>
      </c>
      <c r="N192" s="645">
        <v>0</v>
      </c>
      <c r="O192" s="646">
        <v>0</v>
      </c>
      <c r="P192" s="646"/>
      <c r="Q192" s="646">
        <v>316341</v>
      </c>
      <c r="R192" s="646"/>
      <c r="S192" s="646"/>
      <c r="T192" s="643">
        <v>404</v>
      </c>
      <c r="U192" s="647">
        <v>0</v>
      </c>
      <c r="V192" s="647"/>
      <c r="W192" s="647">
        <v>0</v>
      </c>
      <c r="X192" s="647">
        <v>0</v>
      </c>
      <c r="Y192" s="647">
        <v>0</v>
      </c>
      <c r="Z192" s="647">
        <v>0</v>
      </c>
      <c r="AA192" s="647">
        <v>0</v>
      </c>
      <c r="AB192" s="647">
        <v>58</v>
      </c>
      <c r="AF192" s="645" t="e">
        <v>#REF!</v>
      </c>
      <c r="AG192" s="643">
        <v>404</v>
      </c>
      <c r="AH192" s="644" t="s">
        <v>577</v>
      </c>
      <c r="AI192" s="637" t="s">
        <v>832</v>
      </c>
    </row>
    <row r="193" spans="1:35" x14ac:dyDescent="0.2">
      <c r="A193" s="637" t="str">
        <f t="shared" si="2"/>
        <v>405 - Barnham CEVCP School</v>
      </c>
      <c r="B193" s="637">
        <v>405</v>
      </c>
      <c r="C193" s="643">
        <v>405</v>
      </c>
      <c r="D193" s="643">
        <v>405</v>
      </c>
      <c r="E193" s="644">
        <v>0</v>
      </c>
      <c r="F193" s="637" t="s">
        <v>833</v>
      </c>
      <c r="G193" s="645">
        <v>679431.13368542667</v>
      </c>
      <c r="H193" s="645">
        <v>-4387.3500000000004</v>
      </c>
      <c r="I193" s="645"/>
      <c r="J193" s="645">
        <v>675043.78368542669</v>
      </c>
      <c r="K193" s="684"/>
      <c r="L193" s="645">
        <v>0</v>
      </c>
      <c r="M193" s="645">
        <v>0</v>
      </c>
      <c r="N193" s="645">
        <v>0</v>
      </c>
      <c r="O193" s="646">
        <v>0</v>
      </c>
      <c r="P193" s="646"/>
      <c r="Q193" s="646">
        <v>675044</v>
      </c>
      <c r="R193" s="646"/>
      <c r="S193" s="646"/>
      <c r="T193" s="643">
        <v>405</v>
      </c>
      <c r="U193" s="647">
        <v>1815</v>
      </c>
      <c r="V193" s="647"/>
      <c r="W193" s="647">
        <v>2009.7</v>
      </c>
      <c r="X193" s="647">
        <v>315.14999999999998</v>
      </c>
      <c r="Y193" s="647">
        <v>247.5</v>
      </c>
      <c r="Z193" s="647">
        <v>-4387.3499999999995</v>
      </c>
      <c r="AA193" s="647">
        <v>0</v>
      </c>
      <c r="AB193" s="647">
        <v>165</v>
      </c>
      <c r="AF193" s="645" t="e">
        <v>#REF!</v>
      </c>
      <c r="AG193" s="643">
        <v>405</v>
      </c>
      <c r="AH193" s="644">
        <v>0</v>
      </c>
      <c r="AI193" s="637" t="s">
        <v>833</v>
      </c>
    </row>
    <row r="194" spans="1:35" x14ac:dyDescent="0.2">
      <c r="A194" s="637" t="str">
        <f t="shared" si="2"/>
        <v>406 - Barningham CEVCP School</v>
      </c>
      <c r="B194" s="637">
        <v>406</v>
      </c>
      <c r="C194" s="643">
        <v>406</v>
      </c>
      <c r="D194" s="643">
        <v>406</v>
      </c>
      <c r="E194" s="644">
        <v>0</v>
      </c>
      <c r="F194" s="637" t="s">
        <v>834</v>
      </c>
      <c r="G194" s="645">
        <v>445391.1723741935</v>
      </c>
      <c r="H194" s="645">
        <v>-2552.64</v>
      </c>
      <c r="I194" s="645"/>
      <c r="J194" s="645">
        <v>442838.53237419348</v>
      </c>
      <c r="K194" s="684"/>
      <c r="L194" s="645">
        <v>0</v>
      </c>
      <c r="M194" s="645">
        <v>0</v>
      </c>
      <c r="N194" s="645">
        <v>0</v>
      </c>
      <c r="O194" s="646">
        <v>0</v>
      </c>
      <c r="P194" s="646"/>
      <c r="Q194" s="646">
        <v>442839</v>
      </c>
      <c r="R194" s="646"/>
      <c r="S194" s="646"/>
      <c r="T194" s="643">
        <v>406</v>
      </c>
      <c r="U194" s="647">
        <v>1056</v>
      </c>
      <c r="V194" s="647"/>
      <c r="W194" s="647">
        <v>1169.28</v>
      </c>
      <c r="X194" s="647">
        <v>183.35999999999999</v>
      </c>
      <c r="Y194" s="647">
        <v>144</v>
      </c>
      <c r="Z194" s="647">
        <v>-2552.64</v>
      </c>
      <c r="AA194" s="647">
        <v>0</v>
      </c>
      <c r="AB194" s="647">
        <v>96</v>
      </c>
      <c r="AF194" s="645" t="e">
        <v>#REF!</v>
      </c>
      <c r="AG194" s="643">
        <v>406</v>
      </c>
      <c r="AH194" s="644">
        <v>0</v>
      </c>
      <c r="AI194" s="637" t="s">
        <v>834</v>
      </c>
    </row>
    <row r="195" spans="1:35" x14ac:dyDescent="0.2">
      <c r="A195" s="637" t="str">
        <f t="shared" ref="A195:A258" si="3">B195&amp;$A$1&amp;F195</f>
        <v xml:space="preserve">407 - Barrow CEVCP School </v>
      </c>
      <c r="B195" s="637">
        <v>407</v>
      </c>
      <c r="C195" s="643">
        <v>407</v>
      </c>
      <c r="D195" s="643">
        <v>407</v>
      </c>
      <c r="E195" s="644">
        <v>0</v>
      </c>
      <c r="F195" s="637" t="s">
        <v>835</v>
      </c>
      <c r="G195" s="645">
        <v>601213.5606009569</v>
      </c>
      <c r="H195" s="645">
        <v>-3828.96</v>
      </c>
      <c r="I195" s="645"/>
      <c r="J195" s="645">
        <v>597384.60060095694</v>
      </c>
      <c r="K195" s="684"/>
      <c r="L195" s="645">
        <v>0</v>
      </c>
      <c r="M195" s="645">
        <v>0</v>
      </c>
      <c r="N195" s="645">
        <v>0</v>
      </c>
      <c r="O195" s="646">
        <v>0</v>
      </c>
      <c r="P195" s="646"/>
      <c r="Q195" s="646">
        <v>597385</v>
      </c>
      <c r="R195" s="646"/>
      <c r="S195" s="646"/>
      <c r="T195" s="643">
        <v>407</v>
      </c>
      <c r="U195" s="647">
        <v>1584</v>
      </c>
      <c r="V195" s="647"/>
      <c r="W195" s="647">
        <v>1753.92</v>
      </c>
      <c r="X195" s="647">
        <v>275.03999999999996</v>
      </c>
      <c r="Y195" s="647">
        <v>216</v>
      </c>
      <c r="Z195" s="647">
        <v>-3828.96</v>
      </c>
      <c r="AA195" s="647">
        <v>0</v>
      </c>
      <c r="AB195" s="647">
        <v>144</v>
      </c>
      <c r="AF195" s="645" t="e">
        <v>#REF!</v>
      </c>
      <c r="AG195" s="643">
        <v>407</v>
      </c>
      <c r="AH195" s="644">
        <v>0</v>
      </c>
      <c r="AI195" s="637" t="s">
        <v>835</v>
      </c>
    </row>
    <row r="196" spans="1:35" x14ac:dyDescent="0.2">
      <c r="A196" s="637" t="str">
        <f t="shared" si="3"/>
        <v>409 - Boxford CEVCP School</v>
      </c>
      <c r="B196" s="637">
        <v>409</v>
      </c>
      <c r="C196" s="643">
        <v>409</v>
      </c>
      <c r="D196" s="643">
        <v>409</v>
      </c>
      <c r="E196" s="644">
        <v>0</v>
      </c>
      <c r="F196" s="637" t="s">
        <v>836</v>
      </c>
      <c r="G196" s="645">
        <v>747289.57303295995</v>
      </c>
      <c r="H196" s="645">
        <v>-5052.1000000000004</v>
      </c>
      <c r="I196" s="645"/>
      <c r="J196" s="645">
        <v>742237.47303295997</v>
      </c>
      <c r="K196" s="684"/>
      <c r="L196" s="645">
        <v>0</v>
      </c>
      <c r="M196" s="645">
        <v>0</v>
      </c>
      <c r="N196" s="645">
        <v>0</v>
      </c>
      <c r="O196" s="646">
        <v>0</v>
      </c>
      <c r="P196" s="646"/>
      <c r="Q196" s="646">
        <v>742237</v>
      </c>
      <c r="R196" s="646"/>
      <c r="S196" s="646"/>
      <c r="T196" s="643">
        <v>409</v>
      </c>
      <c r="U196" s="647">
        <v>2090</v>
      </c>
      <c r="V196" s="647"/>
      <c r="W196" s="647">
        <v>2314.1999999999998</v>
      </c>
      <c r="X196" s="647">
        <v>362.9</v>
      </c>
      <c r="Y196" s="647">
        <v>285</v>
      </c>
      <c r="Z196" s="647">
        <v>-5052.0999999999995</v>
      </c>
      <c r="AA196" s="647">
        <v>0</v>
      </c>
      <c r="AB196" s="647">
        <v>190</v>
      </c>
      <c r="AF196" s="645" t="e">
        <v>#REF!</v>
      </c>
      <c r="AG196" s="643">
        <v>409</v>
      </c>
      <c r="AH196" s="644">
        <v>0</v>
      </c>
      <c r="AI196" s="637" t="s">
        <v>836</v>
      </c>
    </row>
    <row r="197" spans="1:35" x14ac:dyDescent="0.2">
      <c r="A197" s="637" t="str">
        <f t="shared" si="3"/>
        <v>411 - Forest Academy</v>
      </c>
      <c r="B197" s="637">
        <v>411</v>
      </c>
      <c r="C197" s="643">
        <v>411</v>
      </c>
      <c r="D197" s="643" t="s">
        <v>577</v>
      </c>
      <c r="E197" s="644" t="s">
        <v>577</v>
      </c>
      <c r="F197" s="637" t="s">
        <v>837</v>
      </c>
      <c r="G197" s="645">
        <v>1391287.4477487162</v>
      </c>
      <c r="H197" s="645">
        <v>0</v>
      </c>
      <c r="I197" s="645"/>
      <c r="J197" s="645">
        <v>1391287.4477487162</v>
      </c>
      <c r="K197" s="684"/>
      <c r="L197" s="645">
        <v>0</v>
      </c>
      <c r="M197" s="645">
        <v>0</v>
      </c>
      <c r="N197" s="645">
        <v>0</v>
      </c>
      <c r="O197" s="646">
        <v>0</v>
      </c>
      <c r="P197" s="646"/>
      <c r="Q197" s="646">
        <v>1391287</v>
      </c>
      <c r="R197" s="646"/>
      <c r="S197" s="646"/>
      <c r="T197" s="643">
        <v>411</v>
      </c>
      <c r="U197" s="647">
        <v>0</v>
      </c>
      <c r="V197" s="647"/>
      <c r="W197" s="647">
        <v>0</v>
      </c>
      <c r="X197" s="647">
        <v>0</v>
      </c>
      <c r="Y197" s="647">
        <v>0</v>
      </c>
      <c r="Z197" s="647">
        <v>0</v>
      </c>
      <c r="AA197" s="647">
        <v>0</v>
      </c>
      <c r="AB197" s="647">
        <v>367</v>
      </c>
      <c r="AF197" s="645" t="e">
        <v>#REF!</v>
      </c>
      <c r="AG197" s="643">
        <v>411</v>
      </c>
      <c r="AH197" s="644" t="s">
        <v>577</v>
      </c>
      <c r="AI197" s="637" t="s">
        <v>837</v>
      </c>
    </row>
    <row r="198" spans="1:35" x14ac:dyDescent="0.2">
      <c r="A198" s="637" t="str">
        <f t="shared" si="3"/>
        <v>412 - Bures CEVCP School</v>
      </c>
      <c r="B198" s="637">
        <v>412</v>
      </c>
      <c r="C198" s="643">
        <v>412</v>
      </c>
      <c r="D198" s="643">
        <v>412</v>
      </c>
      <c r="E198" s="644">
        <v>0</v>
      </c>
      <c r="F198" s="637" t="s">
        <v>838</v>
      </c>
      <c r="G198" s="645">
        <v>800704.15544073726</v>
      </c>
      <c r="H198" s="645">
        <v>-5371.18</v>
      </c>
      <c r="I198" s="645"/>
      <c r="J198" s="645">
        <v>795332.97544073721</v>
      </c>
      <c r="K198" s="684"/>
      <c r="L198" s="645">
        <v>0</v>
      </c>
      <c r="M198" s="645">
        <v>0</v>
      </c>
      <c r="N198" s="645">
        <v>0</v>
      </c>
      <c r="O198" s="646">
        <v>0</v>
      </c>
      <c r="P198" s="646"/>
      <c r="Q198" s="646">
        <v>795333</v>
      </c>
      <c r="R198" s="646"/>
      <c r="S198" s="646"/>
      <c r="T198" s="643">
        <v>412</v>
      </c>
      <c r="U198" s="647">
        <v>2222</v>
      </c>
      <c r="V198" s="647"/>
      <c r="W198" s="647">
        <v>2460.36</v>
      </c>
      <c r="X198" s="647">
        <v>385.82</v>
      </c>
      <c r="Y198" s="647">
        <v>303</v>
      </c>
      <c r="Z198" s="647">
        <v>-5371.18</v>
      </c>
      <c r="AA198" s="647">
        <v>0</v>
      </c>
      <c r="AB198" s="647">
        <v>202</v>
      </c>
      <c r="AF198" s="645" t="e">
        <v>#REF!</v>
      </c>
      <c r="AG198" s="643">
        <v>412</v>
      </c>
      <c r="AH198" s="644">
        <v>0</v>
      </c>
      <c r="AI198" s="637" t="s">
        <v>838</v>
      </c>
    </row>
    <row r="199" spans="1:35" x14ac:dyDescent="0.2">
      <c r="A199" s="637" t="str">
        <f t="shared" si="3"/>
        <v>413 - The Glade Community Primary School</v>
      </c>
      <c r="B199" s="637">
        <v>413</v>
      </c>
      <c r="C199" s="643">
        <v>413</v>
      </c>
      <c r="D199" s="643" t="s">
        <v>577</v>
      </c>
      <c r="E199" s="644" t="s">
        <v>577</v>
      </c>
      <c r="F199" s="637" t="s">
        <v>839</v>
      </c>
      <c r="G199" s="645">
        <v>1093615.5753959031</v>
      </c>
      <c r="H199" s="645">
        <v>0</v>
      </c>
      <c r="I199" s="645"/>
      <c r="J199" s="645">
        <v>1093615.5753959031</v>
      </c>
      <c r="K199" s="684"/>
      <c r="L199" s="645">
        <v>0</v>
      </c>
      <c r="M199" s="645">
        <v>0</v>
      </c>
      <c r="N199" s="645">
        <v>0</v>
      </c>
      <c r="O199" s="646">
        <v>0</v>
      </c>
      <c r="P199" s="646"/>
      <c r="Q199" s="646">
        <v>1093616</v>
      </c>
      <c r="R199" s="646"/>
      <c r="S199" s="646"/>
      <c r="T199" s="643">
        <v>413</v>
      </c>
      <c r="U199" s="647">
        <v>0</v>
      </c>
      <c r="V199" s="647"/>
      <c r="W199" s="647">
        <v>0</v>
      </c>
      <c r="X199" s="647">
        <v>0</v>
      </c>
      <c r="Y199" s="647">
        <v>0</v>
      </c>
      <c r="Z199" s="647">
        <v>0</v>
      </c>
      <c r="AA199" s="647">
        <v>0</v>
      </c>
      <c r="AB199" s="647">
        <v>273</v>
      </c>
      <c r="AF199" s="645" t="e">
        <v>#REF!</v>
      </c>
      <c r="AG199" s="643">
        <v>413</v>
      </c>
      <c r="AH199" s="644" t="s">
        <v>577</v>
      </c>
      <c r="AI199" s="637" t="s">
        <v>839</v>
      </c>
    </row>
    <row r="200" spans="1:35" x14ac:dyDescent="0.2">
      <c r="A200" s="637" t="str">
        <f t="shared" si="3"/>
        <v>415 - Guildhall Feoffment Community Primary School</v>
      </c>
      <c r="B200" s="637">
        <v>415</v>
      </c>
      <c r="C200" s="643">
        <v>415</v>
      </c>
      <c r="D200" s="643">
        <v>415</v>
      </c>
      <c r="E200" s="644">
        <v>0</v>
      </c>
      <c r="F200" s="637" t="s">
        <v>840</v>
      </c>
      <c r="G200" s="645">
        <v>1402220.94</v>
      </c>
      <c r="H200" s="645">
        <v>-9785.1200000000008</v>
      </c>
      <c r="I200" s="645"/>
      <c r="J200" s="645">
        <v>1392435.8199999998</v>
      </c>
      <c r="K200" s="684"/>
      <c r="L200" s="645">
        <v>0</v>
      </c>
      <c r="M200" s="645">
        <v>0</v>
      </c>
      <c r="N200" s="645">
        <v>0</v>
      </c>
      <c r="O200" s="646">
        <v>0</v>
      </c>
      <c r="P200" s="646"/>
      <c r="Q200" s="646">
        <v>1392436</v>
      </c>
      <c r="R200" s="646"/>
      <c r="S200" s="646"/>
      <c r="T200" s="643">
        <v>415</v>
      </c>
      <c r="U200" s="647">
        <v>4048</v>
      </c>
      <c r="V200" s="647"/>
      <c r="W200" s="647">
        <v>4482.24</v>
      </c>
      <c r="X200" s="647">
        <v>702.88</v>
      </c>
      <c r="Y200" s="647">
        <v>552</v>
      </c>
      <c r="Z200" s="647">
        <v>-9785.119999999999</v>
      </c>
      <c r="AA200" s="647">
        <v>0</v>
      </c>
      <c r="AB200" s="647">
        <v>368</v>
      </c>
      <c r="AF200" s="645" t="e">
        <v>#REF!</v>
      </c>
      <c r="AG200" s="643">
        <v>415</v>
      </c>
      <c r="AH200" s="644">
        <v>0</v>
      </c>
      <c r="AI200" s="637" t="s">
        <v>840</v>
      </c>
    </row>
    <row r="201" spans="1:35" x14ac:dyDescent="0.2">
      <c r="A201" s="637" t="str">
        <f t="shared" si="3"/>
        <v>416 - Hardwick Primary School</v>
      </c>
      <c r="B201" s="637">
        <v>416</v>
      </c>
      <c r="C201" s="643">
        <v>416</v>
      </c>
      <c r="D201" s="643">
        <v>416</v>
      </c>
      <c r="E201" s="644">
        <v>0</v>
      </c>
      <c r="F201" s="637" t="s">
        <v>841</v>
      </c>
      <c r="G201" s="645">
        <v>1087319.1280648629</v>
      </c>
      <c r="H201" s="645">
        <v>-7471.79</v>
      </c>
      <c r="I201" s="645"/>
      <c r="J201" s="645">
        <v>1079847.3380648629</v>
      </c>
      <c r="K201" s="684"/>
      <c r="L201" s="645">
        <v>0</v>
      </c>
      <c r="M201" s="645">
        <v>0</v>
      </c>
      <c r="N201" s="645">
        <v>0</v>
      </c>
      <c r="O201" s="646">
        <v>0</v>
      </c>
      <c r="P201" s="646"/>
      <c r="Q201" s="646">
        <v>1079847</v>
      </c>
      <c r="R201" s="646"/>
      <c r="S201" s="646"/>
      <c r="T201" s="643">
        <v>416</v>
      </c>
      <c r="U201" s="647">
        <v>3091</v>
      </c>
      <c r="V201" s="647"/>
      <c r="W201" s="647">
        <v>3422.58</v>
      </c>
      <c r="X201" s="647">
        <v>536.70999999999992</v>
      </c>
      <c r="Y201" s="647">
        <v>421.5</v>
      </c>
      <c r="Z201" s="647">
        <v>-7471.79</v>
      </c>
      <c r="AA201" s="647">
        <v>0</v>
      </c>
      <c r="AB201" s="647">
        <v>281</v>
      </c>
      <c r="AF201" s="645" t="e">
        <v>#REF!</v>
      </c>
      <c r="AG201" s="643">
        <v>416</v>
      </c>
      <c r="AH201" s="644">
        <v>0</v>
      </c>
      <c r="AI201" s="637" t="s">
        <v>841</v>
      </c>
    </row>
    <row r="202" spans="1:35" x14ac:dyDescent="0.2">
      <c r="A202" s="637" t="str">
        <f t="shared" si="3"/>
        <v>417 - Howard Community Primary School</v>
      </c>
      <c r="B202" s="637">
        <v>417</v>
      </c>
      <c r="C202" s="643">
        <v>417</v>
      </c>
      <c r="D202" s="643" t="s">
        <v>577</v>
      </c>
      <c r="E202" s="644" t="s">
        <v>577</v>
      </c>
      <c r="F202" s="637" t="s">
        <v>842</v>
      </c>
      <c r="G202" s="645">
        <v>693948.68501873373</v>
      </c>
      <c r="H202" s="645">
        <v>0</v>
      </c>
      <c r="I202" s="645"/>
      <c r="J202" s="645">
        <v>693948.68501873373</v>
      </c>
      <c r="K202" s="684"/>
      <c r="L202" s="645">
        <v>0</v>
      </c>
      <c r="M202" s="645">
        <v>0</v>
      </c>
      <c r="N202" s="645">
        <v>0</v>
      </c>
      <c r="O202" s="646">
        <v>0</v>
      </c>
      <c r="P202" s="646"/>
      <c r="Q202" s="646">
        <v>693949</v>
      </c>
      <c r="R202" s="646"/>
      <c r="S202" s="646"/>
      <c r="T202" s="643">
        <v>417</v>
      </c>
      <c r="U202" s="647">
        <v>0</v>
      </c>
      <c r="V202" s="647"/>
      <c r="W202" s="647">
        <v>0</v>
      </c>
      <c r="X202" s="647">
        <v>0</v>
      </c>
      <c r="Y202" s="647">
        <v>0</v>
      </c>
      <c r="Z202" s="647">
        <v>0</v>
      </c>
      <c r="AA202" s="647">
        <v>0</v>
      </c>
      <c r="AB202" s="647">
        <v>148</v>
      </c>
      <c r="AF202" s="645" t="e">
        <v>#REF!</v>
      </c>
      <c r="AG202" s="643">
        <v>417</v>
      </c>
      <c r="AH202" s="644">
        <v>0</v>
      </c>
      <c r="AI202" s="637" t="s">
        <v>842</v>
      </c>
    </row>
    <row r="203" spans="1:35" x14ac:dyDescent="0.2">
      <c r="A203" s="637" t="str">
        <f t="shared" si="3"/>
        <v>418 - Sebert Wood Community Primary School</v>
      </c>
      <c r="B203" s="637">
        <v>418</v>
      </c>
      <c r="C203" s="643">
        <v>418</v>
      </c>
      <c r="D203" s="643">
        <v>418</v>
      </c>
      <c r="E203" s="644">
        <v>0</v>
      </c>
      <c r="F203" s="637" t="s">
        <v>843</v>
      </c>
      <c r="G203" s="645">
        <v>1545079.49</v>
      </c>
      <c r="H203" s="645">
        <v>-10715.77</v>
      </c>
      <c r="I203" s="645"/>
      <c r="J203" s="645">
        <v>1534363.72</v>
      </c>
      <c r="K203" s="684"/>
      <c r="L203" s="645">
        <v>0</v>
      </c>
      <c r="M203" s="645">
        <v>0</v>
      </c>
      <c r="N203" s="645">
        <v>0</v>
      </c>
      <c r="O203" s="646">
        <v>0</v>
      </c>
      <c r="P203" s="646"/>
      <c r="Q203" s="646">
        <v>1534364</v>
      </c>
      <c r="R203" s="646"/>
      <c r="S203" s="646"/>
      <c r="T203" s="643">
        <v>418</v>
      </c>
      <c r="U203" s="647">
        <v>4433</v>
      </c>
      <c r="V203" s="647"/>
      <c r="W203" s="647">
        <v>4908.54</v>
      </c>
      <c r="X203" s="647">
        <v>769.73</v>
      </c>
      <c r="Y203" s="647">
        <v>604.5</v>
      </c>
      <c r="Z203" s="647">
        <v>-10715.77</v>
      </c>
      <c r="AA203" s="647">
        <v>0</v>
      </c>
      <c r="AB203" s="647">
        <v>403</v>
      </c>
      <c r="AF203" s="645" t="e">
        <v>#REF!</v>
      </c>
      <c r="AG203" s="643">
        <v>418</v>
      </c>
      <c r="AH203" s="644">
        <v>0</v>
      </c>
      <c r="AI203" s="637" t="s">
        <v>843</v>
      </c>
    </row>
    <row r="204" spans="1:35" x14ac:dyDescent="0.2">
      <c r="A204" s="637" t="str">
        <f t="shared" si="3"/>
        <v>420 - St Edmund's Catholic Primary School, Bury St Edmunds</v>
      </c>
      <c r="B204" s="637">
        <v>420</v>
      </c>
      <c r="C204" s="643">
        <v>420</v>
      </c>
      <c r="D204" s="643">
        <v>420</v>
      </c>
      <c r="E204" s="644">
        <v>0</v>
      </c>
      <c r="F204" s="637" t="s">
        <v>844</v>
      </c>
      <c r="G204" s="645">
        <v>1458672.05</v>
      </c>
      <c r="H204" s="645">
        <v>-10263.74</v>
      </c>
      <c r="I204" s="645"/>
      <c r="J204" s="645">
        <v>1448408.31</v>
      </c>
      <c r="K204" s="684"/>
      <c r="L204" s="645">
        <v>0</v>
      </c>
      <c r="M204" s="645">
        <v>0</v>
      </c>
      <c r="N204" s="645">
        <v>0</v>
      </c>
      <c r="O204" s="646">
        <v>0</v>
      </c>
      <c r="P204" s="646"/>
      <c r="Q204" s="646">
        <v>1448408</v>
      </c>
      <c r="R204" s="646"/>
      <c r="S204" s="646"/>
      <c r="T204" s="643">
        <v>420</v>
      </c>
      <c r="U204" s="647">
        <v>4246</v>
      </c>
      <c r="V204" s="647"/>
      <c r="W204" s="647">
        <v>4701.4799999999996</v>
      </c>
      <c r="X204" s="647">
        <v>737.26</v>
      </c>
      <c r="Y204" s="647">
        <v>579</v>
      </c>
      <c r="Z204" s="647">
        <v>-10263.74</v>
      </c>
      <c r="AA204" s="647">
        <v>0</v>
      </c>
      <c r="AB204" s="647">
        <v>386</v>
      </c>
      <c r="AF204" s="645" t="e">
        <v>#REF!</v>
      </c>
      <c r="AG204" s="643">
        <v>420</v>
      </c>
      <c r="AH204" s="644">
        <v>0</v>
      </c>
      <c r="AI204" s="637" t="s">
        <v>844</v>
      </c>
    </row>
    <row r="205" spans="1:35" x14ac:dyDescent="0.2">
      <c r="A205" s="637" t="str">
        <f t="shared" si="3"/>
        <v>421 - St Edmundsbury CEVAP School</v>
      </c>
      <c r="B205" s="637">
        <v>421</v>
      </c>
      <c r="C205" s="643">
        <v>421</v>
      </c>
      <c r="D205" s="643">
        <v>421</v>
      </c>
      <c r="E205" s="644">
        <v>0</v>
      </c>
      <c r="F205" s="637" t="s">
        <v>845</v>
      </c>
      <c r="G205" s="645">
        <v>1083448.2267368385</v>
      </c>
      <c r="H205" s="645">
        <v>-7232.48</v>
      </c>
      <c r="I205" s="645"/>
      <c r="J205" s="645">
        <v>1076215.7467368385</v>
      </c>
      <c r="K205" s="684"/>
      <c r="L205" s="645">
        <v>0</v>
      </c>
      <c r="M205" s="645">
        <v>0</v>
      </c>
      <c r="N205" s="645">
        <v>0</v>
      </c>
      <c r="O205" s="646">
        <v>0</v>
      </c>
      <c r="P205" s="646"/>
      <c r="Q205" s="646">
        <v>1076216</v>
      </c>
      <c r="R205" s="646"/>
      <c r="S205" s="646"/>
      <c r="T205" s="643">
        <v>421</v>
      </c>
      <c r="U205" s="647">
        <v>2992</v>
      </c>
      <c r="V205" s="647"/>
      <c r="W205" s="647">
        <v>3312.96</v>
      </c>
      <c r="X205" s="647">
        <v>519.52</v>
      </c>
      <c r="Y205" s="647">
        <v>408</v>
      </c>
      <c r="Z205" s="647">
        <v>-7232.48</v>
      </c>
      <c r="AA205" s="647">
        <v>0</v>
      </c>
      <c r="AB205" s="647">
        <v>272</v>
      </c>
      <c r="AF205" s="645" t="e">
        <v>#REF!</v>
      </c>
      <c r="AG205" s="643">
        <v>421</v>
      </c>
      <c r="AH205" s="644">
        <v>0</v>
      </c>
      <c r="AI205" s="637" t="s">
        <v>845</v>
      </c>
    </row>
    <row r="206" spans="1:35" x14ac:dyDescent="0.2">
      <c r="A206" s="637" t="str">
        <f t="shared" si="3"/>
        <v>422 - Sextons Manor Community Primary School</v>
      </c>
      <c r="B206" s="637">
        <v>422</v>
      </c>
      <c r="C206" s="643">
        <v>422</v>
      </c>
      <c r="D206" s="643">
        <v>422</v>
      </c>
      <c r="E206" s="644">
        <v>0</v>
      </c>
      <c r="F206" s="637" t="s">
        <v>846</v>
      </c>
      <c r="G206" s="645">
        <v>731858.72476943082</v>
      </c>
      <c r="H206" s="645">
        <v>-4653.25</v>
      </c>
      <c r="I206" s="645"/>
      <c r="J206" s="645">
        <v>727205.47476943082</v>
      </c>
      <c r="K206" s="684"/>
      <c r="L206" s="645">
        <v>0</v>
      </c>
      <c r="M206" s="645">
        <v>0</v>
      </c>
      <c r="N206" s="645">
        <v>0</v>
      </c>
      <c r="O206" s="646">
        <v>0</v>
      </c>
      <c r="P206" s="646"/>
      <c r="Q206" s="646">
        <v>727205</v>
      </c>
      <c r="R206" s="646"/>
      <c r="S206" s="646"/>
      <c r="T206" s="643">
        <v>422</v>
      </c>
      <c r="U206" s="647">
        <v>1925</v>
      </c>
      <c r="V206" s="647"/>
      <c r="W206" s="647">
        <v>2131.5</v>
      </c>
      <c r="X206" s="647">
        <v>334.25</v>
      </c>
      <c r="Y206" s="647">
        <v>262.5</v>
      </c>
      <c r="Z206" s="647">
        <v>-4653.25</v>
      </c>
      <c r="AA206" s="647">
        <v>0</v>
      </c>
      <c r="AB206" s="647">
        <v>175</v>
      </c>
      <c r="AF206" s="645" t="e">
        <v>#REF!</v>
      </c>
      <c r="AG206" s="643">
        <v>422</v>
      </c>
      <c r="AH206" s="644">
        <v>0</v>
      </c>
      <c r="AI206" s="637" t="s">
        <v>846</v>
      </c>
    </row>
    <row r="207" spans="1:35" x14ac:dyDescent="0.2">
      <c r="A207" s="637" t="str">
        <f t="shared" si="3"/>
        <v>423 - Tollgate Primary School</v>
      </c>
      <c r="B207" s="637">
        <v>423</v>
      </c>
      <c r="C207" s="643">
        <v>423</v>
      </c>
      <c r="D207" s="643" t="s">
        <v>577</v>
      </c>
      <c r="E207" s="644" t="s">
        <v>577</v>
      </c>
      <c r="F207" s="637" t="s">
        <v>847</v>
      </c>
      <c r="G207" s="645">
        <v>1142323.2736582446</v>
      </c>
      <c r="H207" s="645">
        <v>0</v>
      </c>
      <c r="I207" s="645"/>
      <c r="J207" s="645">
        <v>1142323.2736582446</v>
      </c>
      <c r="K207" s="684"/>
      <c r="L207" s="645">
        <v>0</v>
      </c>
      <c r="M207" s="645">
        <v>0</v>
      </c>
      <c r="N207" s="645">
        <v>0</v>
      </c>
      <c r="O207" s="646">
        <v>0</v>
      </c>
      <c r="P207" s="646"/>
      <c r="Q207" s="646">
        <v>1142323</v>
      </c>
      <c r="R207" s="646"/>
      <c r="S207" s="646"/>
      <c r="T207" s="643">
        <v>423</v>
      </c>
      <c r="U207" s="647">
        <v>0</v>
      </c>
      <c r="V207" s="647"/>
      <c r="W207" s="647">
        <v>0</v>
      </c>
      <c r="X207" s="647">
        <v>0</v>
      </c>
      <c r="Y207" s="647">
        <v>0</v>
      </c>
      <c r="Z207" s="647">
        <v>0</v>
      </c>
      <c r="AA207" s="647">
        <v>0</v>
      </c>
      <c r="AB207" s="647">
        <v>277</v>
      </c>
      <c r="AF207" s="645" t="e">
        <v>#REF!</v>
      </c>
      <c r="AG207" s="643">
        <v>423</v>
      </c>
      <c r="AH207" s="644" t="s">
        <v>577</v>
      </c>
      <c r="AI207" s="637" t="s">
        <v>847</v>
      </c>
    </row>
    <row r="208" spans="1:35" x14ac:dyDescent="0.2">
      <c r="A208" s="637" t="str">
        <f t="shared" si="3"/>
        <v>424 - Westgate Community Primary School</v>
      </c>
      <c r="B208" s="637">
        <v>424</v>
      </c>
      <c r="C208" s="643">
        <v>424</v>
      </c>
      <c r="D208" s="643">
        <v>424</v>
      </c>
      <c r="E208" s="644">
        <v>0</v>
      </c>
      <c r="F208" s="637" t="s">
        <v>848</v>
      </c>
      <c r="G208" s="645">
        <v>1331380.2516860589</v>
      </c>
      <c r="H208" s="645">
        <v>-8721.52</v>
      </c>
      <c r="I208" s="645"/>
      <c r="J208" s="645">
        <v>1322658.7316860589</v>
      </c>
      <c r="K208" s="684"/>
      <c r="L208" s="645">
        <v>0</v>
      </c>
      <c r="M208" s="645">
        <v>0</v>
      </c>
      <c r="N208" s="645">
        <v>72000</v>
      </c>
      <c r="O208" s="646">
        <v>72000</v>
      </c>
      <c r="P208" s="646"/>
      <c r="Q208" s="646">
        <v>1394659</v>
      </c>
      <c r="R208" s="646"/>
      <c r="S208" s="646"/>
      <c r="T208" s="643">
        <v>424</v>
      </c>
      <c r="U208" s="647">
        <v>3608</v>
      </c>
      <c r="V208" s="647"/>
      <c r="W208" s="647">
        <v>3995.04</v>
      </c>
      <c r="X208" s="647">
        <v>626.48</v>
      </c>
      <c r="Y208" s="647">
        <v>492</v>
      </c>
      <c r="Z208" s="647">
        <v>-8721.52</v>
      </c>
      <c r="AA208" s="647">
        <v>0</v>
      </c>
      <c r="AB208" s="647">
        <v>328</v>
      </c>
      <c r="AF208" s="645" t="e">
        <v>#REF!</v>
      </c>
      <c r="AG208" s="643">
        <v>424</v>
      </c>
      <c r="AH208" s="644">
        <v>0</v>
      </c>
      <c r="AI208" s="637" t="s">
        <v>848</v>
      </c>
    </row>
    <row r="209" spans="1:35" x14ac:dyDescent="0.2">
      <c r="A209" s="637" t="str">
        <f t="shared" si="3"/>
        <v>425 - Abbots Green Community Primary School</v>
      </c>
      <c r="B209" s="637">
        <v>425</v>
      </c>
      <c r="C209" s="643">
        <v>425</v>
      </c>
      <c r="D209" s="643" t="s">
        <v>577</v>
      </c>
      <c r="E209" s="644" t="s">
        <v>577</v>
      </c>
      <c r="F209" s="637" t="s">
        <v>849</v>
      </c>
      <c r="G209" s="645">
        <v>1522610.4</v>
      </c>
      <c r="H209" s="645">
        <v>0</v>
      </c>
      <c r="I209" s="645"/>
      <c r="J209" s="645">
        <v>1522610.4</v>
      </c>
      <c r="K209" s="684"/>
      <c r="L209" s="645">
        <v>0</v>
      </c>
      <c r="M209" s="645">
        <v>0</v>
      </c>
      <c r="N209" s="645">
        <v>0</v>
      </c>
      <c r="O209" s="646">
        <v>0</v>
      </c>
      <c r="P209" s="646"/>
      <c r="Q209" s="646">
        <v>1522610</v>
      </c>
      <c r="R209" s="646"/>
      <c r="S209" s="646"/>
      <c r="T209" s="643">
        <v>425</v>
      </c>
      <c r="U209" s="647">
        <v>0</v>
      </c>
      <c r="V209" s="647"/>
      <c r="W209" s="647">
        <v>0</v>
      </c>
      <c r="X209" s="647">
        <v>0</v>
      </c>
      <c r="Y209" s="647">
        <v>0</v>
      </c>
      <c r="Z209" s="647">
        <v>0</v>
      </c>
      <c r="AA209" s="647">
        <v>0</v>
      </c>
      <c r="AB209" s="647">
        <v>404</v>
      </c>
      <c r="AF209" s="645" t="e">
        <v>#REF!</v>
      </c>
      <c r="AG209" s="643">
        <v>425</v>
      </c>
      <c r="AH209" s="644">
        <v>0</v>
      </c>
      <c r="AI209" s="637" t="s">
        <v>849</v>
      </c>
    </row>
    <row r="210" spans="1:35" x14ac:dyDescent="0.2">
      <c r="A210" s="637" t="str">
        <f t="shared" si="3"/>
        <v>426 - Cavendish CEVCP School</v>
      </c>
      <c r="B210" s="637">
        <v>426</v>
      </c>
      <c r="C210" s="643">
        <v>426</v>
      </c>
      <c r="D210" s="643">
        <v>426</v>
      </c>
      <c r="E210" s="644">
        <v>0</v>
      </c>
      <c r="F210" s="637" t="s">
        <v>850</v>
      </c>
      <c r="G210" s="645">
        <v>397253.70888461533</v>
      </c>
      <c r="H210" s="645">
        <v>-2260.15</v>
      </c>
      <c r="I210" s="645"/>
      <c r="J210" s="645">
        <v>394993.55888461531</v>
      </c>
      <c r="K210" s="684"/>
      <c r="L210" s="645">
        <v>0</v>
      </c>
      <c r="M210" s="645">
        <v>0</v>
      </c>
      <c r="N210" s="645">
        <v>0</v>
      </c>
      <c r="O210" s="646">
        <v>0</v>
      </c>
      <c r="P210" s="646"/>
      <c r="Q210" s="646">
        <v>394994</v>
      </c>
      <c r="R210" s="646"/>
      <c r="S210" s="646"/>
      <c r="T210" s="643">
        <v>426</v>
      </c>
      <c r="U210" s="647">
        <v>935</v>
      </c>
      <c r="V210" s="647"/>
      <c r="W210" s="647">
        <v>1035.3</v>
      </c>
      <c r="X210" s="647">
        <v>162.35</v>
      </c>
      <c r="Y210" s="647">
        <v>127.5</v>
      </c>
      <c r="Z210" s="647">
        <v>-2260.15</v>
      </c>
      <c r="AA210" s="647">
        <v>0</v>
      </c>
      <c r="AB210" s="647">
        <v>85</v>
      </c>
      <c r="AF210" s="645" t="e">
        <v>#REF!</v>
      </c>
      <c r="AG210" s="643">
        <v>426</v>
      </c>
      <c r="AH210" s="644">
        <v>0</v>
      </c>
      <c r="AI210" s="637" t="s">
        <v>850</v>
      </c>
    </row>
    <row r="211" spans="1:35" x14ac:dyDescent="0.2">
      <c r="A211" s="637" t="str">
        <f t="shared" si="3"/>
        <v>429 - Clare Community Primary School</v>
      </c>
      <c r="B211" s="637">
        <v>429</v>
      </c>
      <c r="C211" s="643">
        <v>429</v>
      </c>
      <c r="D211" s="643" t="s">
        <v>577</v>
      </c>
      <c r="E211" s="644" t="s">
        <v>577</v>
      </c>
      <c r="F211" s="637" t="s">
        <v>851</v>
      </c>
      <c r="G211" s="645">
        <v>773921.75311605725</v>
      </c>
      <c r="H211" s="645">
        <v>0</v>
      </c>
      <c r="I211" s="645"/>
      <c r="J211" s="645">
        <v>773921.75311605725</v>
      </c>
      <c r="K211" s="684"/>
      <c r="L211" s="645">
        <v>0</v>
      </c>
      <c r="M211" s="645">
        <v>0</v>
      </c>
      <c r="N211" s="645">
        <v>0</v>
      </c>
      <c r="O211" s="646">
        <v>0</v>
      </c>
      <c r="P211" s="646"/>
      <c r="Q211" s="646">
        <v>773922</v>
      </c>
      <c r="R211" s="646"/>
      <c r="S211" s="646"/>
      <c r="T211" s="643">
        <v>429</v>
      </c>
      <c r="U211" s="647">
        <v>0</v>
      </c>
      <c r="V211" s="647"/>
      <c r="W211" s="647">
        <v>0</v>
      </c>
      <c r="X211" s="647">
        <v>0</v>
      </c>
      <c r="Y211" s="647">
        <v>0</v>
      </c>
      <c r="Z211" s="647">
        <v>0</v>
      </c>
      <c r="AA211" s="647">
        <v>0</v>
      </c>
      <c r="AB211" s="647">
        <v>200</v>
      </c>
      <c r="AF211" s="645" t="e">
        <v>#REF!</v>
      </c>
      <c r="AG211" s="643">
        <v>429</v>
      </c>
      <c r="AH211" s="644" t="s">
        <v>577</v>
      </c>
      <c r="AI211" s="637" t="s">
        <v>851</v>
      </c>
    </row>
    <row r="212" spans="1:35" x14ac:dyDescent="0.2">
      <c r="A212" s="637" t="str">
        <f t="shared" si="3"/>
        <v>430 - Cockfield CEVCP School</v>
      </c>
      <c r="B212" s="637">
        <v>430</v>
      </c>
      <c r="C212" s="643">
        <v>430</v>
      </c>
      <c r="D212" s="643">
        <v>430</v>
      </c>
      <c r="E212" s="644">
        <v>0</v>
      </c>
      <c r="F212" s="637" t="s">
        <v>852</v>
      </c>
      <c r="G212" s="645">
        <v>402284.84008852462</v>
      </c>
      <c r="H212" s="645">
        <v>-1967.66</v>
      </c>
      <c r="I212" s="645"/>
      <c r="J212" s="645">
        <v>400317.18008852465</v>
      </c>
      <c r="K212" s="684"/>
      <c r="L212" s="645">
        <v>0</v>
      </c>
      <c r="M212" s="645">
        <v>0</v>
      </c>
      <c r="N212" s="645">
        <v>0</v>
      </c>
      <c r="O212" s="646">
        <v>0</v>
      </c>
      <c r="P212" s="646"/>
      <c r="Q212" s="646">
        <v>400317</v>
      </c>
      <c r="R212" s="646"/>
      <c r="S212" s="646"/>
      <c r="T212" s="643">
        <v>430</v>
      </c>
      <c r="U212" s="647">
        <v>814</v>
      </c>
      <c r="V212" s="647"/>
      <c r="W212" s="647">
        <v>901.31999999999994</v>
      </c>
      <c r="X212" s="647">
        <v>141.34</v>
      </c>
      <c r="Y212" s="647">
        <v>111</v>
      </c>
      <c r="Z212" s="647">
        <v>-1967.6599999999999</v>
      </c>
      <c r="AA212" s="647">
        <v>0</v>
      </c>
      <c r="AB212" s="647">
        <v>74</v>
      </c>
      <c r="AF212" s="645" t="e">
        <v>#REF!</v>
      </c>
      <c r="AG212" s="643">
        <v>430</v>
      </c>
      <c r="AH212" s="644">
        <v>0</v>
      </c>
      <c r="AI212" s="637" t="s">
        <v>852</v>
      </c>
    </row>
    <row r="213" spans="1:35" x14ac:dyDescent="0.2">
      <c r="A213" s="637" t="str">
        <f t="shared" si="3"/>
        <v>431 - Combs Ford Primary School</v>
      </c>
      <c r="B213" s="637">
        <v>431</v>
      </c>
      <c r="C213" s="643">
        <v>431</v>
      </c>
      <c r="D213" s="643" t="s">
        <v>577</v>
      </c>
      <c r="E213" s="644" t="s">
        <v>577</v>
      </c>
      <c r="F213" s="637" t="s">
        <v>853</v>
      </c>
      <c r="G213" s="645">
        <v>1483705.0388980161</v>
      </c>
      <c r="H213" s="645">
        <v>0</v>
      </c>
      <c r="I213" s="645">
        <v>-9838.2999999999993</v>
      </c>
      <c r="J213" s="645">
        <v>1483705.0388980161</v>
      </c>
      <c r="K213" s="684"/>
      <c r="L213" s="645">
        <v>0</v>
      </c>
      <c r="M213" s="645">
        <v>0</v>
      </c>
      <c r="N213" s="645">
        <v>0</v>
      </c>
      <c r="O213" s="646">
        <v>0</v>
      </c>
      <c r="P213" s="646"/>
      <c r="Q213" s="646">
        <v>1483705</v>
      </c>
      <c r="R213" s="646"/>
      <c r="S213" s="646"/>
      <c r="T213" s="643">
        <v>431</v>
      </c>
      <c r="U213" s="647">
        <v>0</v>
      </c>
      <c r="V213" s="647"/>
      <c r="W213" s="647">
        <v>0</v>
      </c>
      <c r="X213" s="647">
        <v>0</v>
      </c>
      <c r="Y213" s="647">
        <v>0</v>
      </c>
      <c r="Z213" s="647">
        <v>0</v>
      </c>
      <c r="AA213" s="647">
        <v>0</v>
      </c>
      <c r="AB213" s="647">
        <v>370</v>
      </c>
      <c r="AF213" s="645" t="e">
        <v>#REF!</v>
      </c>
      <c r="AG213" s="643">
        <v>431</v>
      </c>
      <c r="AH213" s="644">
        <v>0</v>
      </c>
      <c r="AI213" s="637" t="s">
        <v>853</v>
      </c>
    </row>
    <row r="214" spans="1:35" x14ac:dyDescent="0.2">
      <c r="A214" s="637" t="str">
        <f t="shared" si="3"/>
        <v>432 - Creeting St Mary CEVAP School</v>
      </c>
      <c r="B214" s="637">
        <v>432</v>
      </c>
      <c r="C214" s="643">
        <v>432</v>
      </c>
      <c r="D214" s="643">
        <v>432</v>
      </c>
      <c r="E214" s="644">
        <v>0</v>
      </c>
      <c r="F214" s="637" t="s">
        <v>854</v>
      </c>
      <c r="G214" s="645">
        <v>453300.53469534882</v>
      </c>
      <c r="H214" s="645">
        <v>-2738.77</v>
      </c>
      <c r="I214" s="645"/>
      <c r="J214" s="645">
        <v>450561.7646953488</v>
      </c>
      <c r="K214" s="684"/>
      <c r="L214" s="645">
        <v>0</v>
      </c>
      <c r="M214" s="645">
        <v>0</v>
      </c>
      <c r="N214" s="645">
        <v>0</v>
      </c>
      <c r="O214" s="646">
        <v>0</v>
      </c>
      <c r="P214" s="646"/>
      <c r="Q214" s="646">
        <v>450562</v>
      </c>
      <c r="R214" s="646"/>
      <c r="S214" s="646"/>
      <c r="T214" s="643">
        <v>432</v>
      </c>
      <c r="U214" s="647">
        <v>1133</v>
      </c>
      <c r="V214" s="647"/>
      <c r="W214" s="647">
        <v>1254.54</v>
      </c>
      <c r="X214" s="647">
        <v>196.73</v>
      </c>
      <c r="Y214" s="647">
        <v>154.5</v>
      </c>
      <c r="Z214" s="647">
        <v>-2738.77</v>
      </c>
      <c r="AA214" s="647">
        <v>0</v>
      </c>
      <c r="AB214" s="647">
        <v>103</v>
      </c>
      <c r="AF214" s="645" t="e">
        <v>#REF!</v>
      </c>
      <c r="AG214" s="643">
        <v>432</v>
      </c>
      <c r="AH214" s="644">
        <v>0</v>
      </c>
      <c r="AI214" s="637" t="s">
        <v>854</v>
      </c>
    </row>
    <row r="215" spans="1:35" x14ac:dyDescent="0.2">
      <c r="A215" s="637" t="str">
        <f t="shared" si="3"/>
        <v>436 - Elmswell Community Primary School</v>
      </c>
      <c r="B215" s="637">
        <v>436</v>
      </c>
      <c r="C215" s="643">
        <v>436</v>
      </c>
      <c r="D215" s="643">
        <v>436</v>
      </c>
      <c r="E215" s="644">
        <v>0</v>
      </c>
      <c r="F215" s="637" t="s">
        <v>855</v>
      </c>
      <c r="G215" s="645">
        <v>1109216.3799999999</v>
      </c>
      <c r="H215" s="645">
        <v>-7657.92</v>
      </c>
      <c r="I215" s="645"/>
      <c r="J215" s="645">
        <v>1101558.46</v>
      </c>
      <c r="K215" s="684"/>
      <c r="L215" s="645">
        <v>0</v>
      </c>
      <c r="M215" s="645">
        <v>0</v>
      </c>
      <c r="N215" s="645">
        <v>0</v>
      </c>
      <c r="O215" s="646">
        <v>0</v>
      </c>
      <c r="P215" s="646"/>
      <c r="Q215" s="646">
        <v>1101558</v>
      </c>
      <c r="R215" s="646"/>
      <c r="S215" s="646"/>
      <c r="T215" s="643">
        <v>436</v>
      </c>
      <c r="U215" s="647">
        <v>3168</v>
      </c>
      <c r="V215" s="647"/>
      <c r="W215" s="647">
        <v>3507.84</v>
      </c>
      <c r="X215" s="647">
        <v>550.07999999999993</v>
      </c>
      <c r="Y215" s="647">
        <v>432</v>
      </c>
      <c r="Z215" s="647">
        <v>-7657.92</v>
      </c>
      <c r="AA215" s="647">
        <v>0</v>
      </c>
      <c r="AB215" s="647">
        <v>288</v>
      </c>
      <c r="AF215" s="645" t="e">
        <v>#REF!</v>
      </c>
      <c r="AG215" s="643">
        <v>436</v>
      </c>
      <c r="AH215" s="644">
        <v>0</v>
      </c>
      <c r="AI215" s="637" t="s">
        <v>855</v>
      </c>
    </row>
    <row r="216" spans="1:35" x14ac:dyDescent="0.2">
      <c r="A216" s="637" t="str">
        <f t="shared" si="3"/>
        <v>437 - Elveden CEVAP School</v>
      </c>
      <c r="B216" s="637">
        <v>437</v>
      </c>
      <c r="C216" s="643">
        <v>437</v>
      </c>
      <c r="D216" s="643" t="s">
        <v>577</v>
      </c>
      <c r="E216" s="644" t="s">
        <v>577</v>
      </c>
      <c r="F216" s="637" t="s">
        <v>856</v>
      </c>
      <c r="G216" s="645">
        <v>423561.88313730236</v>
      </c>
      <c r="H216" s="645">
        <v>0</v>
      </c>
      <c r="I216" s="645"/>
      <c r="J216" s="645">
        <v>423561.88313730236</v>
      </c>
      <c r="K216" s="684"/>
      <c r="L216" s="645">
        <v>0</v>
      </c>
      <c r="M216" s="645">
        <v>0</v>
      </c>
      <c r="N216" s="645">
        <v>0</v>
      </c>
      <c r="O216" s="646">
        <v>0</v>
      </c>
      <c r="P216" s="646"/>
      <c r="Q216" s="646">
        <v>423562</v>
      </c>
      <c r="R216" s="646"/>
      <c r="S216" s="646"/>
      <c r="T216" s="643">
        <v>437</v>
      </c>
      <c r="U216" s="647">
        <v>0</v>
      </c>
      <c r="V216" s="647"/>
      <c r="W216" s="647">
        <v>0</v>
      </c>
      <c r="X216" s="647">
        <v>0</v>
      </c>
      <c r="Y216" s="647">
        <v>0</v>
      </c>
      <c r="Z216" s="647">
        <v>0</v>
      </c>
      <c r="AA216" s="647">
        <v>0</v>
      </c>
      <c r="AB216" s="647">
        <v>85</v>
      </c>
      <c r="AF216" s="645" t="e">
        <v>#REF!</v>
      </c>
      <c r="AG216" s="643">
        <v>437</v>
      </c>
      <c r="AH216" s="644" t="s">
        <v>577</v>
      </c>
      <c r="AI216" s="637" t="s">
        <v>856</v>
      </c>
    </row>
    <row r="217" spans="1:35" x14ac:dyDescent="0.2">
      <c r="A217" s="637" t="str">
        <f t="shared" si="3"/>
        <v>440 - Glemsford Community Primary School</v>
      </c>
      <c r="B217" s="637">
        <v>440</v>
      </c>
      <c r="C217" s="643">
        <v>440</v>
      </c>
      <c r="D217" s="643" t="s">
        <v>577</v>
      </c>
      <c r="E217" s="644" t="s">
        <v>577</v>
      </c>
      <c r="F217" s="637" t="s">
        <v>857</v>
      </c>
      <c r="G217" s="645">
        <v>824571.54141529743</v>
      </c>
      <c r="H217" s="645">
        <v>0</v>
      </c>
      <c r="I217" s="645"/>
      <c r="J217" s="645">
        <v>824571.54141529743</v>
      </c>
      <c r="K217" s="684"/>
      <c r="L217" s="645">
        <v>0</v>
      </c>
      <c r="M217" s="645">
        <v>0</v>
      </c>
      <c r="N217" s="645">
        <v>0</v>
      </c>
      <c r="O217" s="646">
        <v>0</v>
      </c>
      <c r="P217" s="646"/>
      <c r="Q217" s="646">
        <v>824572</v>
      </c>
      <c r="R217" s="646"/>
      <c r="S217" s="646"/>
      <c r="T217" s="643">
        <v>440</v>
      </c>
      <c r="U217" s="647">
        <v>0</v>
      </c>
      <c r="V217" s="647"/>
      <c r="W217" s="647">
        <v>0</v>
      </c>
      <c r="X217" s="647">
        <v>0</v>
      </c>
      <c r="Y217" s="647">
        <v>0</v>
      </c>
      <c r="Z217" s="647">
        <v>0</v>
      </c>
      <c r="AA217" s="647">
        <v>0</v>
      </c>
      <c r="AB217" s="647">
        <v>203</v>
      </c>
      <c r="AF217" s="645" t="e">
        <v>#REF!</v>
      </c>
      <c r="AG217" s="643">
        <v>440</v>
      </c>
      <c r="AH217" s="644" t="s">
        <v>577</v>
      </c>
      <c r="AI217" s="637" t="s">
        <v>857</v>
      </c>
    </row>
    <row r="218" spans="1:35" x14ac:dyDescent="0.2">
      <c r="A218" s="637" t="str">
        <f t="shared" si="3"/>
        <v>441 - Great Barton CEVCP School</v>
      </c>
      <c r="B218" s="637">
        <v>441</v>
      </c>
      <c r="C218" s="643">
        <v>441</v>
      </c>
      <c r="D218" s="643" t="s">
        <v>577</v>
      </c>
      <c r="E218" s="644" t="s">
        <v>577</v>
      </c>
      <c r="F218" s="637" t="s">
        <v>858</v>
      </c>
      <c r="G218" s="645">
        <v>767445.6</v>
      </c>
      <c r="H218" s="645">
        <v>0</v>
      </c>
      <c r="I218" s="645"/>
      <c r="J218" s="645">
        <v>767445.6</v>
      </c>
      <c r="K218" s="684"/>
      <c r="L218" s="645">
        <v>0</v>
      </c>
      <c r="M218" s="645">
        <v>0</v>
      </c>
      <c r="N218" s="645">
        <v>0</v>
      </c>
      <c r="O218" s="646">
        <v>0</v>
      </c>
      <c r="P218" s="646"/>
      <c r="Q218" s="646">
        <v>767446</v>
      </c>
      <c r="R218" s="646"/>
      <c r="S218" s="646"/>
      <c r="T218" s="643">
        <v>441</v>
      </c>
      <c r="U218" s="647">
        <v>0</v>
      </c>
      <c r="V218" s="647"/>
      <c r="W218" s="647">
        <v>0</v>
      </c>
      <c r="X218" s="647">
        <v>0</v>
      </c>
      <c r="Y218" s="647">
        <v>0</v>
      </c>
      <c r="Z218" s="647">
        <v>0</v>
      </c>
      <c r="AA218" s="647">
        <v>0</v>
      </c>
      <c r="AB218" s="647">
        <v>204</v>
      </c>
      <c r="AF218" s="645" t="e">
        <v>#REF!</v>
      </c>
      <c r="AG218" s="643">
        <v>441</v>
      </c>
      <c r="AH218" s="644" t="s">
        <v>577</v>
      </c>
      <c r="AI218" s="637" t="s">
        <v>858</v>
      </c>
    </row>
    <row r="219" spans="1:35" x14ac:dyDescent="0.2">
      <c r="A219" s="637" t="str">
        <f t="shared" si="3"/>
        <v>442 - Wells Hall Community Primary School</v>
      </c>
      <c r="B219" s="637">
        <v>442</v>
      </c>
      <c r="C219" s="643">
        <v>442</v>
      </c>
      <c r="D219" s="643" t="s">
        <v>577</v>
      </c>
      <c r="E219" s="644" t="s">
        <v>577</v>
      </c>
      <c r="F219" s="637" t="s">
        <v>859</v>
      </c>
      <c r="G219" s="645">
        <v>1570744.1730963145</v>
      </c>
      <c r="H219" s="645">
        <v>0</v>
      </c>
      <c r="I219" s="645"/>
      <c r="J219" s="645">
        <v>1570744.1730963145</v>
      </c>
      <c r="K219" s="684"/>
      <c r="L219" s="645">
        <v>0</v>
      </c>
      <c r="M219" s="645">
        <v>0</v>
      </c>
      <c r="N219" s="645">
        <v>0</v>
      </c>
      <c r="O219" s="646">
        <v>0</v>
      </c>
      <c r="P219" s="646"/>
      <c r="Q219" s="646">
        <v>1570744</v>
      </c>
      <c r="R219" s="646"/>
      <c r="S219" s="646"/>
      <c r="T219" s="643">
        <v>442</v>
      </c>
      <c r="U219" s="647">
        <v>0</v>
      </c>
      <c r="V219" s="647"/>
      <c r="W219" s="647">
        <v>0</v>
      </c>
      <c r="X219" s="647">
        <v>0</v>
      </c>
      <c r="Y219" s="647">
        <v>0</v>
      </c>
      <c r="Z219" s="647">
        <v>0</v>
      </c>
      <c r="AA219" s="647">
        <v>0</v>
      </c>
      <c r="AB219" s="647">
        <v>412</v>
      </c>
      <c r="AF219" s="645" t="e">
        <v>#REF!</v>
      </c>
      <c r="AG219" s="643">
        <v>442</v>
      </c>
      <c r="AH219" s="644" t="s">
        <v>577</v>
      </c>
      <c r="AI219" s="637" t="s">
        <v>859</v>
      </c>
    </row>
    <row r="220" spans="1:35" x14ac:dyDescent="0.2">
      <c r="A220" s="637" t="str">
        <f t="shared" si="3"/>
        <v>443 - Pot Kiln Primary School</v>
      </c>
      <c r="B220" s="637">
        <v>443</v>
      </c>
      <c r="C220" s="643">
        <v>443</v>
      </c>
      <c r="D220" s="643">
        <v>443</v>
      </c>
      <c r="E220" s="644">
        <v>0</v>
      </c>
      <c r="F220" s="637" t="s">
        <v>860</v>
      </c>
      <c r="G220" s="645">
        <v>1234043.2218431092</v>
      </c>
      <c r="H220" s="645">
        <v>-7790.87</v>
      </c>
      <c r="I220" s="645"/>
      <c r="J220" s="645">
        <v>1226252.3518431091</v>
      </c>
      <c r="K220" s="684"/>
      <c r="L220" s="645">
        <v>0</v>
      </c>
      <c r="M220" s="645">
        <v>0</v>
      </c>
      <c r="N220" s="645">
        <v>0</v>
      </c>
      <c r="O220" s="646">
        <v>0</v>
      </c>
      <c r="P220" s="646"/>
      <c r="Q220" s="646">
        <v>1226252</v>
      </c>
      <c r="R220" s="646"/>
      <c r="S220" s="646"/>
      <c r="T220" s="643">
        <v>443</v>
      </c>
      <c r="U220" s="647">
        <v>3223</v>
      </c>
      <c r="V220" s="647"/>
      <c r="W220" s="647">
        <v>3568.74</v>
      </c>
      <c r="X220" s="647">
        <v>559.63</v>
      </c>
      <c r="Y220" s="647">
        <v>439.5</v>
      </c>
      <c r="Z220" s="647">
        <v>-7790.87</v>
      </c>
      <c r="AA220" s="647">
        <v>0</v>
      </c>
      <c r="AB220" s="647">
        <v>293</v>
      </c>
      <c r="AF220" s="645" t="e">
        <v>#REF!</v>
      </c>
      <c r="AG220" s="643">
        <v>443</v>
      </c>
      <c r="AH220" s="644">
        <v>0</v>
      </c>
      <c r="AI220" s="637" t="s">
        <v>860</v>
      </c>
    </row>
    <row r="221" spans="1:35" x14ac:dyDescent="0.2">
      <c r="A221" s="637" t="str">
        <f t="shared" si="3"/>
        <v>444 - Great Finborough CEVCP School</v>
      </c>
      <c r="B221" s="637">
        <v>444</v>
      </c>
      <c r="C221" s="643">
        <v>444</v>
      </c>
      <c r="D221" s="643">
        <v>444</v>
      </c>
      <c r="E221" s="644">
        <v>0</v>
      </c>
      <c r="F221" s="637" t="s">
        <v>861</v>
      </c>
      <c r="G221" s="645">
        <v>560528.83929623722</v>
      </c>
      <c r="H221" s="645">
        <v>-3563.06</v>
      </c>
      <c r="I221" s="645"/>
      <c r="J221" s="645">
        <v>556965.77929623716</v>
      </c>
      <c r="K221" s="684"/>
      <c r="L221" s="645">
        <v>0</v>
      </c>
      <c r="M221" s="645">
        <v>0</v>
      </c>
      <c r="N221" s="645">
        <v>0</v>
      </c>
      <c r="O221" s="646">
        <v>0</v>
      </c>
      <c r="P221" s="646"/>
      <c r="Q221" s="646">
        <v>556966</v>
      </c>
      <c r="R221" s="646"/>
      <c r="S221" s="646"/>
      <c r="T221" s="643">
        <v>444</v>
      </c>
      <c r="U221" s="647">
        <v>1474</v>
      </c>
      <c r="V221" s="647"/>
      <c r="W221" s="647">
        <v>1632.12</v>
      </c>
      <c r="X221" s="647">
        <v>255.94</v>
      </c>
      <c r="Y221" s="647">
        <v>201</v>
      </c>
      <c r="Z221" s="647">
        <v>-3563.06</v>
      </c>
      <c r="AA221" s="647">
        <v>0</v>
      </c>
      <c r="AB221" s="647">
        <v>134</v>
      </c>
      <c r="AF221" s="645" t="e">
        <v>#REF!</v>
      </c>
      <c r="AG221" s="643">
        <v>444</v>
      </c>
      <c r="AH221" s="644">
        <v>0</v>
      </c>
      <c r="AI221" s="637" t="s">
        <v>861</v>
      </c>
    </row>
    <row r="222" spans="1:35" x14ac:dyDescent="0.2">
      <c r="A222" s="637" t="str">
        <f t="shared" si="3"/>
        <v>445 - Great Waldingfield CEVCP School</v>
      </c>
      <c r="B222" s="637">
        <v>445</v>
      </c>
      <c r="C222" s="643">
        <v>445</v>
      </c>
      <c r="D222" s="643">
        <v>445</v>
      </c>
      <c r="E222" s="644">
        <v>0</v>
      </c>
      <c r="F222" s="637" t="s">
        <v>862</v>
      </c>
      <c r="G222" s="645">
        <v>765628.46582798345</v>
      </c>
      <c r="H222" s="645">
        <v>-4865.97</v>
      </c>
      <c r="I222" s="645"/>
      <c r="J222" s="645">
        <v>760762.49582798348</v>
      </c>
      <c r="K222" s="684"/>
      <c r="L222" s="645">
        <v>0</v>
      </c>
      <c r="M222" s="645">
        <v>0</v>
      </c>
      <c r="N222" s="645">
        <v>0</v>
      </c>
      <c r="O222" s="646">
        <v>0</v>
      </c>
      <c r="P222" s="646"/>
      <c r="Q222" s="646">
        <v>760762</v>
      </c>
      <c r="R222" s="646"/>
      <c r="S222" s="646"/>
      <c r="T222" s="643">
        <v>445</v>
      </c>
      <c r="U222" s="647">
        <v>2013</v>
      </c>
      <c r="V222" s="647"/>
      <c r="W222" s="647">
        <v>2228.94</v>
      </c>
      <c r="X222" s="647">
        <v>349.53</v>
      </c>
      <c r="Y222" s="647">
        <v>274.5</v>
      </c>
      <c r="Z222" s="647">
        <v>-4865.97</v>
      </c>
      <c r="AA222" s="647">
        <v>0</v>
      </c>
      <c r="AB222" s="647">
        <v>183</v>
      </c>
      <c r="AF222" s="645" t="e">
        <v>#REF!</v>
      </c>
      <c r="AG222" s="643">
        <v>445</v>
      </c>
      <c r="AH222" s="644">
        <v>0</v>
      </c>
      <c r="AI222" s="637" t="s">
        <v>862</v>
      </c>
    </row>
    <row r="223" spans="1:35" x14ac:dyDescent="0.2">
      <c r="A223" s="637" t="str">
        <f t="shared" si="3"/>
        <v>446 - Great Whelnetham CEVCP School</v>
      </c>
      <c r="B223" s="637">
        <v>446</v>
      </c>
      <c r="C223" s="643">
        <v>446</v>
      </c>
      <c r="D223" s="643" t="s">
        <v>577</v>
      </c>
      <c r="E223" s="644" t="s">
        <v>577</v>
      </c>
      <c r="F223" s="637" t="s">
        <v>863</v>
      </c>
      <c r="G223" s="645">
        <v>465221.33628306049</v>
      </c>
      <c r="H223" s="645">
        <v>0</v>
      </c>
      <c r="I223" s="645"/>
      <c r="J223" s="645">
        <v>465221.33628306049</v>
      </c>
      <c r="K223" s="684"/>
      <c r="L223" s="645">
        <v>0</v>
      </c>
      <c r="M223" s="645">
        <v>0</v>
      </c>
      <c r="N223" s="645">
        <v>0</v>
      </c>
      <c r="O223" s="646">
        <v>0</v>
      </c>
      <c r="P223" s="646"/>
      <c r="Q223" s="646">
        <v>465221</v>
      </c>
      <c r="R223" s="646"/>
      <c r="S223" s="646"/>
      <c r="T223" s="643">
        <v>446</v>
      </c>
      <c r="U223" s="647">
        <v>0</v>
      </c>
      <c r="V223" s="647"/>
      <c r="W223" s="647">
        <v>0</v>
      </c>
      <c r="X223" s="647">
        <v>0</v>
      </c>
      <c r="Y223" s="647">
        <v>0</v>
      </c>
      <c r="Z223" s="647">
        <v>0</v>
      </c>
      <c r="AA223" s="647">
        <v>0</v>
      </c>
      <c r="AB223" s="647">
        <v>98</v>
      </c>
      <c r="AF223" s="645" t="e">
        <v>#REF!</v>
      </c>
      <c r="AG223" s="643">
        <v>446</v>
      </c>
      <c r="AH223" s="644">
        <v>0</v>
      </c>
      <c r="AI223" s="637" t="s">
        <v>863</v>
      </c>
    </row>
    <row r="224" spans="1:35" x14ac:dyDescent="0.2">
      <c r="A224" s="637" t="str">
        <f t="shared" si="3"/>
        <v>447 - Coupals Community Primary School</v>
      </c>
      <c r="B224" s="637">
        <v>447</v>
      </c>
      <c r="C224" s="643">
        <v>447</v>
      </c>
      <c r="D224" s="643" t="s">
        <v>577</v>
      </c>
      <c r="E224" s="644" t="s">
        <v>577</v>
      </c>
      <c r="F224" s="637" t="s">
        <v>864</v>
      </c>
      <c r="G224" s="645">
        <v>1136672.9371685737</v>
      </c>
      <c r="H224" s="645">
        <v>0</v>
      </c>
      <c r="I224" s="645"/>
      <c r="J224" s="645">
        <v>1136672.9371685737</v>
      </c>
      <c r="K224" s="684"/>
      <c r="L224" s="645">
        <v>0</v>
      </c>
      <c r="M224" s="645">
        <v>0</v>
      </c>
      <c r="N224" s="645">
        <v>0</v>
      </c>
      <c r="O224" s="646">
        <v>0</v>
      </c>
      <c r="P224" s="646"/>
      <c r="Q224" s="646">
        <v>1136673</v>
      </c>
      <c r="R224" s="646"/>
      <c r="S224" s="646"/>
      <c r="T224" s="643">
        <v>447</v>
      </c>
      <c r="U224" s="647">
        <v>0</v>
      </c>
      <c r="V224" s="647"/>
      <c r="W224" s="647">
        <v>0</v>
      </c>
      <c r="X224" s="647">
        <v>0</v>
      </c>
      <c r="Y224" s="647">
        <v>0</v>
      </c>
      <c r="Z224" s="647">
        <v>0</v>
      </c>
      <c r="AA224" s="647">
        <v>0</v>
      </c>
      <c r="AB224" s="647">
        <v>294</v>
      </c>
      <c r="AF224" s="645" t="e">
        <v>#REF!</v>
      </c>
      <c r="AG224" s="643">
        <v>447</v>
      </c>
      <c r="AH224" s="644" t="s">
        <v>577</v>
      </c>
      <c r="AI224" s="637" t="s">
        <v>864</v>
      </c>
    </row>
    <row r="225" spans="1:35" x14ac:dyDescent="0.2">
      <c r="A225" s="637" t="str">
        <f t="shared" si="3"/>
        <v>448 - Hartest CEVCP School</v>
      </c>
      <c r="B225" s="637">
        <v>448</v>
      </c>
      <c r="C225" s="643">
        <v>448</v>
      </c>
      <c r="D225" s="643" t="s">
        <v>577</v>
      </c>
      <c r="E225" s="644" t="s">
        <v>577</v>
      </c>
      <c r="F225" s="637" t="s">
        <v>865</v>
      </c>
      <c r="G225" s="645">
        <v>396985.21987478447</v>
      </c>
      <c r="H225" s="645">
        <v>0</v>
      </c>
      <c r="I225" s="645"/>
      <c r="J225" s="645">
        <v>396985.21987478447</v>
      </c>
      <c r="K225" s="684"/>
      <c r="L225" s="645">
        <v>0</v>
      </c>
      <c r="M225" s="645">
        <v>0</v>
      </c>
      <c r="N225" s="645">
        <v>0</v>
      </c>
      <c r="O225" s="646">
        <v>0</v>
      </c>
      <c r="P225" s="646"/>
      <c r="Q225" s="646">
        <v>396985</v>
      </c>
      <c r="R225" s="646"/>
      <c r="S225" s="646"/>
      <c r="T225" s="643">
        <v>448</v>
      </c>
      <c r="U225" s="647">
        <v>0</v>
      </c>
      <c r="V225" s="647"/>
      <c r="W225" s="647">
        <v>0</v>
      </c>
      <c r="X225" s="647">
        <v>0</v>
      </c>
      <c r="Y225" s="647">
        <v>0</v>
      </c>
      <c r="Z225" s="647">
        <v>0</v>
      </c>
      <c r="AA225" s="647">
        <v>0</v>
      </c>
      <c r="AB225" s="647">
        <v>76</v>
      </c>
      <c r="AF225" s="645" t="e">
        <v>#REF!</v>
      </c>
      <c r="AG225" s="643">
        <v>448</v>
      </c>
      <c r="AH225" s="644" t="s">
        <v>577</v>
      </c>
      <c r="AI225" s="637" t="s">
        <v>865</v>
      </c>
    </row>
    <row r="226" spans="1:35" x14ac:dyDescent="0.2">
      <c r="A226" s="637" t="str">
        <f t="shared" si="3"/>
        <v>449 - Crawfords CEVCP School</v>
      </c>
      <c r="B226" s="637">
        <v>449</v>
      </c>
      <c r="C226" s="643">
        <v>449</v>
      </c>
      <c r="D226" s="643" t="s">
        <v>577</v>
      </c>
      <c r="E226" s="644" t="s">
        <v>577</v>
      </c>
      <c r="F226" s="637" t="s">
        <v>866</v>
      </c>
      <c r="G226" s="645">
        <v>448503.09921538463</v>
      </c>
      <c r="H226" s="645">
        <v>0</v>
      </c>
      <c r="I226" s="645"/>
      <c r="J226" s="645">
        <v>448503.09921538463</v>
      </c>
      <c r="K226" s="684"/>
      <c r="L226" s="645">
        <v>0</v>
      </c>
      <c r="M226" s="645">
        <v>0</v>
      </c>
      <c r="N226" s="645">
        <v>0</v>
      </c>
      <c r="O226" s="646">
        <v>0</v>
      </c>
      <c r="P226" s="646"/>
      <c r="Q226" s="646">
        <v>448503</v>
      </c>
      <c r="R226" s="646"/>
      <c r="S226" s="646"/>
      <c r="T226" s="643">
        <v>449</v>
      </c>
      <c r="U226" s="647">
        <v>0</v>
      </c>
      <c r="V226" s="647"/>
      <c r="W226" s="647">
        <v>0</v>
      </c>
      <c r="X226" s="647">
        <v>0</v>
      </c>
      <c r="Y226" s="647">
        <v>0</v>
      </c>
      <c r="Z226" s="647">
        <v>0</v>
      </c>
      <c r="AA226" s="647">
        <v>0</v>
      </c>
      <c r="AB226" s="647">
        <v>86</v>
      </c>
      <c r="AF226" s="645" t="e">
        <v>#REF!</v>
      </c>
      <c r="AG226" s="643">
        <v>449</v>
      </c>
      <c r="AH226" s="644">
        <v>0</v>
      </c>
      <c r="AI226" s="637" t="s">
        <v>866</v>
      </c>
    </row>
    <row r="227" spans="1:35" x14ac:dyDescent="0.2">
      <c r="A227" s="637" t="str">
        <f t="shared" si="3"/>
        <v>450 - Burton End Community Primary School</v>
      </c>
      <c r="B227" s="637">
        <v>450</v>
      </c>
      <c r="C227" s="643">
        <v>450</v>
      </c>
      <c r="D227" s="643" t="s">
        <v>577</v>
      </c>
      <c r="E227" s="644" t="s">
        <v>577</v>
      </c>
      <c r="F227" s="637" t="s">
        <v>867</v>
      </c>
      <c r="G227" s="645">
        <v>1406418.999424618</v>
      </c>
      <c r="H227" s="645">
        <v>0</v>
      </c>
      <c r="I227" s="645"/>
      <c r="J227" s="645">
        <v>1406418.999424618</v>
      </c>
      <c r="K227" s="684"/>
      <c r="L227" s="645">
        <v>0</v>
      </c>
      <c r="M227" s="645">
        <v>0</v>
      </c>
      <c r="N227" s="645">
        <v>0</v>
      </c>
      <c r="O227" s="646">
        <v>0</v>
      </c>
      <c r="P227" s="646"/>
      <c r="Q227" s="646">
        <v>1406419</v>
      </c>
      <c r="R227" s="646"/>
      <c r="S227" s="646"/>
      <c r="T227" s="643">
        <v>450</v>
      </c>
      <c r="U227" s="647">
        <v>0</v>
      </c>
      <c r="V227" s="647"/>
      <c r="W227" s="647">
        <v>0</v>
      </c>
      <c r="X227" s="647">
        <v>0</v>
      </c>
      <c r="Y227" s="647">
        <v>0</v>
      </c>
      <c r="Z227" s="647">
        <v>0</v>
      </c>
      <c r="AA227" s="647">
        <v>0</v>
      </c>
      <c r="AB227" s="647">
        <v>372</v>
      </c>
      <c r="AF227" s="645" t="e">
        <v>#REF!</v>
      </c>
      <c r="AG227" s="643">
        <v>450</v>
      </c>
      <c r="AH227" s="644" t="s">
        <v>577</v>
      </c>
      <c r="AI227" s="637" t="s">
        <v>867</v>
      </c>
    </row>
    <row r="228" spans="1:35" x14ac:dyDescent="0.2">
      <c r="A228" s="637" t="str">
        <f t="shared" si="3"/>
        <v>451 - New Cangle Community Primary School</v>
      </c>
      <c r="B228" s="637">
        <v>451</v>
      </c>
      <c r="C228" s="643">
        <v>451</v>
      </c>
      <c r="D228" s="643">
        <v>451</v>
      </c>
      <c r="E228" s="644">
        <v>0</v>
      </c>
      <c r="F228" s="637" t="s">
        <v>868</v>
      </c>
      <c r="G228" s="645">
        <v>835695.21466585132</v>
      </c>
      <c r="H228" s="645">
        <v>-5504.13</v>
      </c>
      <c r="I228" s="645"/>
      <c r="J228" s="645">
        <v>830191.08466585132</v>
      </c>
      <c r="K228" s="684"/>
      <c r="L228" s="645">
        <v>0</v>
      </c>
      <c r="M228" s="645">
        <v>0</v>
      </c>
      <c r="N228" s="645">
        <v>0</v>
      </c>
      <c r="O228" s="646">
        <v>0</v>
      </c>
      <c r="P228" s="646"/>
      <c r="Q228" s="646">
        <v>830191</v>
      </c>
      <c r="R228" s="646"/>
      <c r="S228" s="646"/>
      <c r="T228" s="643">
        <v>451</v>
      </c>
      <c r="U228" s="647">
        <v>2277</v>
      </c>
      <c r="V228" s="647"/>
      <c r="W228" s="647">
        <v>2521.2599999999998</v>
      </c>
      <c r="X228" s="647">
        <v>395.37</v>
      </c>
      <c r="Y228" s="647">
        <v>310.5</v>
      </c>
      <c r="Z228" s="647">
        <v>-5504.13</v>
      </c>
      <c r="AA228" s="647">
        <v>0</v>
      </c>
      <c r="AB228" s="647">
        <v>207</v>
      </c>
      <c r="AF228" s="645" t="e">
        <v>#REF!</v>
      </c>
      <c r="AG228" s="643">
        <v>451</v>
      </c>
      <c r="AH228" s="644">
        <v>0</v>
      </c>
      <c r="AI228" s="637" t="s">
        <v>868</v>
      </c>
    </row>
    <row r="229" spans="1:35" x14ac:dyDescent="0.2">
      <c r="A229" s="637" t="str">
        <f t="shared" si="3"/>
        <v>452 - Clements Community Primary School</v>
      </c>
      <c r="B229" s="637">
        <v>452</v>
      </c>
      <c r="C229" s="643">
        <v>452</v>
      </c>
      <c r="D229" s="643" t="s">
        <v>577</v>
      </c>
      <c r="E229" s="644" t="s">
        <v>577</v>
      </c>
      <c r="F229" s="637" t="s">
        <v>869</v>
      </c>
      <c r="G229" s="645">
        <v>1003325.6438475603</v>
      </c>
      <c r="H229" s="645">
        <v>0</v>
      </c>
      <c r="I229" s="645"/>
      <c r="J229" s="645">
        <v>1003325.6438475603</v>
      </c>
      <c r="K229" s="684"/>
      <c r="L229" s="645">
        <v>0</v>
      </c>
      <c r="M229" s="645">
        <v>0</v>
      </c>
      <c r="N229" s="645">
        <v>0</v>
      </c>
      <c r="O229" s="646">
        <v>0</v>
      </c>
      <c r="P229" s="646"/>
      <c r="Q229" s="646">
        <v>1003326</v>
      </c>
      <c r="R229" s="646"/>
      <c r="S229" s="646"/>
      <c r="T229" s="643">
        <v>452</v>
      </c>
      <c r="U229" s="647">
        <v>0</v>
      </c>
      <c r="V229" s="647"/>
      <c r="W229" s="647">
        <v>0</v>
      </c>
      <c r="X229" s="647">
        <v>0</v>
      </c>
      <c r="Y229" s="647">
        <v>0</v>
      </c>
      <c r="Z229" s="647">
        <v>0</v>
      </c>
      <c r="AA229" s="647">
        <v>0</v>
      </c>
      <c r="AB229" s="647">
        <v>236</v>
      </c>
      <c r="AF229" s="645" t="e">
        <v>#REF!</v>
      </c>
      <c r="AG229" s="643">
        <v>452</v>
      </c>
      <c r="AH229" s="644" t="s">
        <v>577</v>
      </c>
      <c r="AI229" s="637" t="s">
        <v>869</v>
      </c>
    </row>
    <row r="230" spans="1:35" x14ac:dyDescent="0.2">
      <c r="A230" s="637" t="str">
        <f t="shared" si="3"/>
        <v>453 - Westfield Community Primary School</v>
      </c>
      <c r="B230" s="637">
        <v>453</v>
      </c>
      <c r="C230" s="643">
        <v>453</v>
      </c>
      <c r="D230" s="643" t="s">
        <v>577</v>
      </c>
      <c r="E230" s="644" t="s">
        <v>577</v>
      </c>
      <c r="F230" s="637" t="s">
        <v>870</v>
      </c>
      <c r="G230" s="645">
        <v>1460175.4865064383</v>
      </c>
      <c r="H230" s="645">
        <v>0</v>
      </c>
      <c r="I230" s="645"/>
      <c r="J230" s="645">
        <v>1460175.4865064383</v>
      </c>
      <c r="K230" s="684"/>
      <c r="L230" s="645">
        <v>0</v>
      </c>
      <c r="M230" s="645">
        <v>0</v>
      </c>
      <c r="N230" s="645">
        <v>0</v>
      </c>
      <c r="O230" s="646">
        <v>0</v>
      </c>
      <c r="P230" s="646"/>
      <c r="Q230" s="646">
        <v>1460175</v>
      </c>
      <c r="R230" s="646"/>
      <c r="S230" s="646"/>
      <c r="T230" s="643">
        <v>453</v>
      </c>
      <c r="U230" s="647">
        <v>0</v>
      </c>
      <c r="V230" s="647"/>
      <c r="W230" s="647">
        <v>0</v>
      </c>
      <c r="X230" s="647">
        <v>0</v>
      </c>
      <c r="Y230" s="647">
        <v>0</v>
      </c>
      <c r="Z230" s="647">
        <v>0</v>
      </c>
      <c r="AA230" s="647">
        <v>0</v>
      </c>
      <c r="AB230" s="647">
        <v>381</v>
      </c>
      <c r="AF230" s="645" t="e">
        <v>#REF!</v>
      </c>
      <c r="AG230" s="643">
        <v>453</v>
      </c>
      <c r="AH230" s="644" t="s">
        <v>577</v>
      </c>
      <c r="AI230" s="637" t="s">
        <v>870</v>
      </c>
    </row>
    <row r="231" spans="1:35" x14ac:dyDescent="0.2">
      <c r="A231" s="637" t="str">
        <f t="shared" si="3"/>
        <v xml:space="preserve">454 - Place Farm Primary Academy </v>
      </c>
      <c r="B231" s="637">
        <v>454</v>
      </c>
      <c r="C231" s="643">
        <v>454</v>
      </c>
      <c r="D231" s="643" t="s">
        <v>577</v>
      </c>
      <c r="E231" s="644" t="s">
        <v>577</v>
      </c>
      <c r="F231" s="637" t="s">
        <v>871</v>
      </c>
      <c r="G231" s="645">
        <v>1568300.6248448011</v>
      </c>
      <c r="H231" s="645">
        <v>0</v>
      </c>
      <c r="I231" s="645"/>
      <c r="J231" s="645">
        <v>1568300.6248448011</v>
      </c>
      <c r="K231" s="684"/>
      <c r="L231" s="645">
        <v>0</v>
      </c>
      <c r="M231" s="645">
        <v>0</v>
      </c>
      <c r="N231" s="645">
        <v>0</v>
      </c>
      <c r="O231" s="646">
        <v>0</v>
      </c>
      <c r="P231" s="646"/>
      <c r="Q231" s="646">
        <v>1568301</v>
      </c>
      <c r="R231" s="646"/>
      <c r="S231" s="646"/>
      <c r="T231" s="643">
        <v>454</v>
      </c>
      <c r="U231" s="647">
        <v>0</v>
      </c>
      <c r="V231" s="647"/>
      <c r="W231" s="647">
        <v>0</v>
      </c>
      <c r="X231" s="647">
        <v>0</v>
      </c>
      <c r="Y231" s="647">
        <v>0</v>
      </c>
      <c r="Z231" s="647">
        <v>0</v>
      </c>
      <c r="AA231" s="647">
        <v>0</v>
      </c>
      <c r="AB231" s="647">
        <v>405</v>
      </c>
      <c r="AF231" s="645" t="e">
        <v>#REF!</v>
      </c>
      <c r="AG231" s="643">
        <v>454</v>
      </c>
      <c r="AH231" s="644" t="s">
        <v>577</v>
      </c>
      <c r="AI231" s="637" t="s">
        <v>871</v>
      </c>
    </row>
    <row r="232" spans="1:35" x14ac:dyDescent="0.2">
      <c r="A232" s="637" t="str">
        <f t="shared" si="3"/>
        <v>455 - St Felix Roman Catholic Primary School</v>
      </c>
      <c r="B232" s="637">
        <v>455</v>
      </c>
      <c r="C232" s="643">
        <v>455</v>
      </c>
      <c r="D232" s="643" t="s">
        <v>577</v>
      </c>
      <c r="E232" s="644" t="s">
        <v>577</v>
      </c>
      <c r="F232" s="637" t="s">
        <v>872</v>
      </c>
      <c r="G232" s="645">
        <v>1079297.7130735556</v>
      </c>
      <c r="H232" s="645">
        <v>0</v>
      </c>
      <c r="I232" s="645"/>
      <c r="J232" s="645">
        <v>1079297.7130735556</v>
      </c>
      <c r="K232" s="684"/>
      <c r="L232" s="645">
        <v>0</v>
      </c>
      <c r="M232" s="645">
        <v>0</v>
      </c>
      <c r="N232" s="645">
        <v>0</v>
      </c>
      <c r="O232" s="646">
        <v>0</v>
      </c>
      <c r="P232" s="646"/>
      <c r="Q232" s="646">
        <v>1079298</v>
      </c>
      <c r="R232" s="646"/>
      <c r="S232" s="646"/>
      <c r="T232" s="643">
        <v>455</v>
      </c>
      <c r="U232" s="647">
        <v>0</v>
      </c>
      <c r="V232" s="647"/>
      <c r="W232" s="647">
        <v>0</v>
      </c>
      <c r="X232" s="647">
        <v>0</v>
      </c>
      <c r="Y232" s="647">
        <v>0</v>
      </c>
      <c r="Z232" s="647">
        <v>0</v>
      </c>
      <c r="AA232" s="647">
        <v>0</v>
      </c>
      <c r="AB232" s="647">
        <v>278</v>
      </c>
      <c r="AF232" s="645" t="e">
        <v>#REF!</v>
      </c>
      <c r="AG232" s="643">
        <v>455</v>
      </c>
      <c r="AH232" s="644" t="s">
        <v>577</v>
      </c>
      <c r="AI232" s="637" t="s">
        <v>872</v>
      </c>
    </row>
    <row r="233" spans="1:35" x14ac:dyDescent="0.2">
      <c r="A233" s="637" t="str">
        <f t="shared" si="3"/>
        <v>457 - Honington CEVCP School</v>
      </c>
      <c r="B233" s="637">
        <v>457</v>
      </c>
      <c r="C233" s="643">
        <v>457</v>
      </c>
      <c r="D233" s="643">
        <v>457</v>
      </c>
      <c r="E233" s="644">
        <v>0</v>
      </c>
      <c r="F233" s="637" t="s">
        <v>873</v>
      </c>
      <c r="G233" s="645">
        <v>741353.84640347399</v>
      </c>
      <c r="H233" s="645">
        <v>-4839.38</v>
      </c>
      <c r="I233" s="645"/>
      <c r="J233" s="645">
        <v>736514.46640347398</v>
      </c>
      <c r="K233" s="684"/>
      <c r="L233" s="645">
        <v>0</v>
      </c>
      <c r="M233" s="645">
        <v>0</v>
      </c>
      <c r="N233" s="645">
        <v>0</v>
      </c>
      <c r="O233" s="646">
        <v>0</v>
      </c>
      <c r="P233" s="646"/>
      <c r="Q233" s="646">
        <v>736514</v>
      </c>
      <c r="R233" s="646"/>
      <c r="S233" s="646"/>
      <c r="T233" s="643">
        <v>457</v>
      </c>
      <c r="U233" s="647">
        <v>2002</v>
      </c>
      <c r="V233" s="647"/>
      <c r="W233" s="647">
        <v>2216.7599999999998</v>
      </c>
      <c r="X233" s="647">
        <v>347.62</v>
      </c>
      <c r="Y233" s="647">
        <v>273</v>
      </c>
      <c r="Z233" s="647">
        <v>-4839.38</v>
      </c>
      <c r="AA233" s="647">
        <v>0</v>
      </c>
      <c r="AB233" s="647">
        <v>182</v>
      </c>
      <c r="AF233" s="645" t="e">
        <v>#REF!</v>
      </c>
      <c r="AG233" s="643">
        <v>457</v>
      </c>
      <c r="AH233" s="644">
        <v>0</v>
      </c>
      <c r="AI233" s="637" t="s">
        <v>873</v>
      </c>
    </row>
    <row r="234" spans="1:35" x14ac:dyDescent="0.2">
      <c r="A234" s="637" t="str">
        <f t="shared" si="3"/>
        <v>458 - Hopton CEVCP School</v>
      </c>
      <c r="B234" s="637">
        <v>458</v>
      </c>
      <c r="C234" s="643">
        <v>458</v>
      </c>
      <c r="D234" s="643">
        <v>458</v>
      </c>
      <c r="E234" s="644">
        <v>0</v>
      </c>
      <c r="F234" s="637" t="s">
        <v>874</v>
      </c>
      <c r="G234" s="645">
        <v>427864.86340966349</v>
      </c>
      <c r="H234" s="645">
        <v>-2419.69</v>
      </c>
      <c r="I234" s="645"/>
      <c r="J234" s="645">
        <v>425445.17340966349</v>
      </c>
      <c r="K234" s="684"/>
      <c r="L234" s="645">
        <v>0</v>
      </c>
      <c r="M234" s="645">
        <v>0</v>
      </c>
      <c r="N234" s="645">
        <v>0</v>
      </c>
      <c r="O234" s="646">
        <v>0</v>
      </c>
      <c r="P234" s="646"/>
      <c r="Q234" s="646">
        <v>425445</v>
      </c>
      <c r="R234" s="646"/>
      <c r="S234" s="646"/>
      <c r="T234" s="643">
        <v>458</v>
      </c>
      <c r="U234" s="647">
        <v>1001</v>
      </c>
      <c r="V234" s="647"/>
      <c r="W234" s="647">
        <v>1108.3799999999999</v>
      </c>
      <c r="X234" s="647">
        <v>173.81</v>
      </c>
      <c r="Y234" s="647">
        <v>136.5</v>
      </c>
      <c r="Z234" s="647">
        <v>-2419.69</v>
      </c>
      <c r="AA234" s="647">
        <v>0</v>
      </c>
      <c r="AB234" s="647">
        <v>91</v>
      </c>
      <c r="AF234" s="645" t="e">
        <v>#REF!</v>
      </c>
      <c r="AG234" s="643">
        <v>458</v>
      </c>
      <c r="AH234" s="644">
        <v>0</v>
      </c>
      <c r="AI234" s="637" t="s">
        <v>874</v>
      </c>
    </row>
    <row r="235" spans="1:35" x14ac:dyDescent="0.2">
      <c r="A235" s="637" t="str">
        <f t="shared" si="3"/>
        <v>460 - Hundon Community Primary School</v>
      </c>
      <c r="B235" s="637">
        <v>460</v>
      </c>
      <c r="C235" s="643">
        <v>460</v>
      </c>
      <c r="D235" s="643">
        <v>460</v>
      </c>
      <c r="E235" s="644">
        <v>0</v>
      </c>
      <c r="F235" s="637" t="s">
        <v>875</v>
      </c>
      <c r="G235" s="645">
        <v>401684.95542910544</v>
      </c>
      <c r="H235" s="645">
        <v>-2020.84</v>
      </c>
      <c r="I235" s="645"/>
      <c r="J235" s="645">
        <v>399664.11542910541</v>
      </c>
      <c r="K235" s="684"/>
      <c r="L235" s="645">
        <v>0</v>
      </c>
      <c r="M235" s="645">
        <v>0</v>
      </c>
      <c r="N235" s="645">
        <v>0</v>
      </c>
      <c r="O235" s="646">
        <v>0</v>
      </c>
      <c r="P235" s="646"/>
      <c r="Q235" s="646">
        <v>399664</v>
      </c>
      <c r="R235" s="646"/>
      <c r="S235" s="646"/>
      <c r="T235" s="643">
        <v>460</v>
      </c>
      <c r="U235" s="647">
        <v>836</v>
      </c>
      <c r="V235" s="647"/>
      <c r="W235" s="647">
        <v>925.68</v>
      </c>
      <c r="X235" s="647">
        <v>145.16</v>
      </c>
      <c r="Y235" s="647">
        <v>114</v>
      </c>
      <c r="Z235" s="647">
        <v>-2020.84</v>
      </c>
      <c r="AA235" s="647">
        <v>0</v>
      </c>
      <c r="AB235" s="647">
        <v>76</v>
      </c>
      <c r="AF235" s="645" t="e">
        <v>#REF!</v>
      </c>
      <c r="AG235" s="643">
        <v>460</v>
      </c>
      <c r="AH235" s="644">
        <v>0</v>
      </c>
      <c r="AI235" s="637" t="s">
        <v>875</v>
      </c>
    </row>
    <row r="236" spans="1:35" x14ac:dyDescent="0.2">
      <c r="A236" s="637" t="str">
        <f t="shared" si="3"/>
        <v>461 - Ickworth Park Primary School</v>
      </c>
      <c r="B236" s="637">
        <v>461</v>
      </c>
      <c r="C236" s="643">
        <v>461</v>
      </c>
      <c r="D236" s="643">
        <v>461</v>
      </c>
      <c r="E236" s="644">
        <v>0</v>
      </c>
      <c r="F236" s="637" t="s">
        <v>876</v>
      </c>
      <c r="G236" s="645">
        <v>806600.02</v>
      </c>
      <c r="H236" s="645">
        <v>-5583.9</v>
      </c>
      <c r="I236" s="645"/>
      <c r="J236" s="645">
        <v>801016.12</v>
      </c>
      <c r="K236" s="684"/>
      <c r="L236" s="645">
        <v>0</v>
      </c>
      <c r="M236" s="645">
        <v>0</v>
      </c>
      <c r="N236" s="645">
        <v>0</v>
      </c>
      <c r="O236" s="646">
        <v>0</v>
      </c>
      <c r="P236" s="646"/>
      <c r="Q236" s="646">
        <v>801016</v>
      </c>
      <c r="R236" s="646"/>
      <c r="S236" s="646"/>
      <c r="T236" s="643">
        <v>461</v>
      </c>
      <c r="U236" s="647">
        <v>2310</v>
      </c>
      <c r="V236" s="647"/>
      <c r="W236" s="647">
        <v>2557.7999999999997</v>
      </c>
      <c r="X236" s="647">
        <v>401.09999999999997</v>
      </c>
      <c r="Y236" s="647">
        <v>315</v>
      </c>
      <c r="Z236" s="647">
        <v>-5583.9</v>
      </c>
      <c r="AA236" s="647">
        <v>0</v>
      </c>
      <c r="AB236" s="647">
        <v>210</v>
      </c>
      <c r="AF236" s="645" t="e">
        <v>#REF!</v>
      </c>
      <c r="AG236" s="643">
        <v>461</v>
      </c>
      <c r="AH236" s="644">
        <v>0</v>
      </c>
      <c r="AI236" s="637" t="s">
        <v>876</v>
      </c>
    </row>
    <row r="237" spans="1:35" x14ac:dyDescent="0.2">
      <c r="A237" s="637" t="str">
        <f t="shared" si="3"/>
        <v>464 - Ixworth CEVCP School</v>
      </c>
      <c r="B237" s="637">
        <v>464</v>
      </c>
      <c r="C237" s="643">
        <v>464</v>
      </c>
      <c r="D237" s="643" t="s">
        <v>577</v>
      </c>
      <c r="E237" s="644" t="s">
        <v>577</v>
      </c>
      <c r="F237" s="637" t="s">
        <v>877</v>
      </c>
      <c r="G237" s="645">
        <v>583355.12657693005</v>
      </c>
      <c r="H237" s="645">
        <v>0</v>
      </c>
      <c r="I237" s="645"/>
      <c r="J237" s="645">
        <v>583355.12657693005</v>
      </c>
      <c r="K237" s="684"/>
      <c r="L237" s="645">
        <v>0</v>
      </c>
      <c r="M237" s="645">
        <v>0</v>
      </c>
      <c r="N237" s="645">
        <v>0</v>
      </c>
      <c r="O237" s="646">
        <v>0</v>
      </c>
      <c r="P237" s="646"/>
      <c r="Q237" s="646">
        <v>583355</v>
      </c>
      <c r="R237" s="646"/>
      <c r="S237" s="646"/>
      <c r="T237" s="643">
        <v>464</v>
      </c>
      <c r="U237" s="647">
        <v>0</v>
      </c>
      <c r="V237" s="647"/>
      <c r="W237" s="647">
        <v>0</v>
      </c>
      <c r="X237" s="647">
        <v>0</v>
      </c>
      <c r="Y237" s="647">
        <v>0</v>
      </c>
      <c r="Z237" s="647">
        <v>0</v>
      </c>
      <c r="AA237" s="647">
        <v>0</v>
      </c>
      <c r="AB237" s="647">
        <v>138</v>
      </c>
      <c r="AF237" s="645" t="e">
        <v>#REF!</v>
      </c>
      <c r="AG237" s="643">
        <v>464</v>
      </c>
      <c r="AH237" s="644" t="s">
        <v>577</v>
      </c>
      <c r="AI237" s="637" t="s">
        <v>877</v>
      </c>
    </row>
    <row r="238" spans="1:35" x14ac:dyDescent="0.2">
      <c r="A238" s="637" t="str">
        <f t="shared" si="3"/>
        <v>465 - Kedington Primary School</v>
      </c>
      <c r="B238" s="637">
        <v>465</v>
      </c>
      <c r="C238" s="643">
        <v>465</v>
      </c>
      <c r="D238" s="643" t="s">
        <v>577</v>
      </c>
      <c r="E238" s="644" t="s">
        <v>577</v>
      </c>
      <c r="F238" s="637" t="s">
        <v>878</v>
      </c>
      <c r="G238" s="645">
        <v>753831.82078591769</v>
      </c>
      <c r="H238" s="645">
        <v>0</v>
      </c>
      <c r="I238" s="645"/>
      <c r="J238" s="645">
        <v>753831.82078591769</v>
      </c>
      <c r="K238" s="684"/>
      <c r="L238" s="645">
        <v>0</v>
      </c>
      <c r="M238" s="645">
        <v>0</v>
      </c>
      <c r="N238" s="645">
        <v>0</v>
      </c>
      <c r="O238" s="646">
        <v>0</v>
      </c>
      <c r="P238" s="646"/>
      <c r="Q238" s="646">
        <v>753832</v>
      </c>
      <c r="R238" s="646"/>
      <c r="S238" s="646"/>
      <c r="T238" s="643">
        <v>465</v>
      </c>
      <c r="U238" s="647">
        <v>0</v>
      </c>
      <c r="V238" s="647"/>
      <c r="W238" s="647">
        <v>0</v>
      </c>
      <c r="X238" s="647">
        <v>0</v>
      </c>
      <c r="Y238" s="647">
        <v>0</v>
      </c>
      <c r="Z238" s="647">
        <v>0</v>
      </c>
      <c r="AA238" s="647">
        <v>0</v>
      </c>
      <c r="AB238" s="647">
        <v>199</v>
      </c>
      <c r="AF238" s="645" t="e">
        <v>#REF!</v>
      </c>
      <c r="AG238" s="643">
        <v>465</v>
      </c>
      <c r="AH238" s="644" t="s">
        <v>577</v>
      </c>
      <c r="AI238" s="637" t="s">
        <v>878</v>
      </c>
    </row>
    <row r="239" spans="1:35" x14ac:dyDescent="0.2">
      <c r="A239" s="637" t="str">
        <f t="shared" si="3"/>
        <v>466 - Lakenheath Community Primary School</v>
      </c>
      <c r="B239" s="637">
        <v>466</v>
      </c>
      <c r="C239" s="643">
        <v>466</v>
      </c>
      <c r="D239" s="643">
        <v>466</v>
      </c>
      <c r="E239" s="644">
        <v>0</v>
      </c>
      <c r="F239" s="637" t="s">
        <v>879</v>
      </c>
      <c r="G239" s="645">
        <v>1110585.0490537053</v>
      </c>
      <c r="H239" s="645">
        <v>-7631.33</v>
      </c>
      <c r="I239" s="645"/>
      <c r="J239" s="645">
        <v>1102953.7190537052</v>
      </c>
      <c r="K239" s="684"/>
      <c r="L239" s="645">
        <v>0</v>
      </c>
      <c r="M239" s="645">
        <v>0</v>
      </c>
      <c r="N239" s="645">
        <v>0</v>
      </c>
      <c r="O239" s="646">
        <v>0</v>
      </c>
      <c r="P239" s="646"/>
      <c r="Q239" s="646">
        <v>1102954</v>
      </c>
      <c r="R239" s="646"/>
      <c r="S239" s="646"/>
      <c r="T239" s="643">
        <v>466</v>
      </c>
      <c r="U239" s="647">
        <v>3157</v>
      </c>
      <c r="V239" s="647"/>
      <c r="W239" s="647">
        <v>3495.66</v>
      </c>
      <c r="X239" s="647">
        <v>548.16999999999996</v>
      </c>
      <c r="Y239" s="647">
        <v>430.5</v>
      </c>
      <c r="Z239" s="647">
        <v>-7631.33</v>
      </c>
      <c r="AA239" s="647">
        <v>0</v>
      </c>
      <c r="AB239" s="647">
        <v>287</v>
      </c>
      <c r="AF239" s="645" t="e">
        <v>#REF!</v>
      </c>
      <c r="AG239" s="643">
        <v>466</v>
      </c>
      <c r="AH239" s="644">
        <v>0</v>
      </c>
      <c r="AI239" s="637" t="s">
        <v>879</v>
      </c>
    </row>
    <row r="240" spans="1:35" x14ac:dyDescent="0.2">
      <c r="A240" s="637" t="str">
        <f t="shared" si="3"/>
        <v>467 - Lavenham Community Primary School</v>
      </c>
      <c r="B240" s="637">
        <v>467</v>
      </c>
      <c r="C240" s="643">
        <v>467</v>
      </c>
      <c r="D240" s="643">
        <v>467</v>
      </c>
      <c r="E240" s="644">
        <v>0</v>
      </c>
      <c r="F240" s="637" t="s">
        <v>880</v>
      </c>
      <c r="G240" s="645">
        <v>490066.12823893095</v>
      </c>
      <c r="H240" s="645">
        <v>-2898.31</v>
      </c>
      <c r="I240" s="645"/>
      <c r="J240" s="645">
        <v>487167.81823893095</v>
      </c>
      <c r="K240" s="684"/>
      <c r="L240" s="645">
        <v>0</v>
      </c>
      <c r="M240" s="645">
        <v>0</v>
      </c>
      <c r="N240" s="645">
        <v>0</v>
      </c>
      <c r="O240" s="646">
        <v>0</v>
      </c>
      <c r="P240" s="646"/>
      <c r="Q240" s="646">
        <v>487168</v>
      </c>
      <c r="R240" s="646"/>
      <c r="S240" s="646"/>
      <c r="T240" s="643">
        <v>467</v>
      </c>
      <c r="U240" s="647">
        <v>1199</v>
      </c>
      <c r="V240" s="647"/>
      <c r="W240" s="647">
        <v>1327.62</v>
      </c>
      <c r="X240" s="647">
        <v>208.19</v>
      </c>
      <c r="Y240" s="647">
        <v>163.5</v>
      </c>
      <c r="Z240" s="647">
        <v>-2898.31</v>
      </c>
      <c r="AA240" s="647">
        <v>0</v>
      </c>
      <c r="AB240" s="647">
        <v>109</v>
      </c>
      <c r="AF240" s="645" t="e">
        <v>#REF!</v>
      </c>
      <c r="AG240" s="643">
        <v>467</v>
      </c>
      <c r="AH240" s="644">
        <v>0</v>
      </c>
      <c r="AI240" s="637" t="s">
        <v>880</v>
      </c>
    </row>
    <row r="241" spans="1:35" x14ac:dyDescent="0.2">
      <c r="A241" s="637" t="str">
        <f t="shared" si="3"/>
        <v>468 - All Saints CEVCP School, Lawshall</v>
      </c>
      <c r="B241" s="637">
        <v>468</v>
      </c>
      <c r="C241" s="643">
        <v>468</v>
      </c>
      <c r="D241" s="643">
        <v>468</v>
      </c>
      <c r="E241" s="644">
        <v>0</v>
      </c>
      <c r="F241" s="637" t="s">
        <v>881</v>
      </c>
      <c r="G241" s="645">
        <v>690434.70411750791</v>
      </c>
      <c r="H241" s="645">
        <v>-4626.66</v>
      </c>
      <c r="I241" s="645"/>
      <c r="J241" s="645">
        <v>685808.04411750787</v>
      </c>
      <c r="K241" s="684"/>
      <c r="L241" s="645">
        <v>0</v>
      </c>
      <c r="M241" s="645">
        <v>0</v>
      </c>
      <c r="N241" s="645">
        <v>0</v>
      </c>
      <c r="O241" s="646">
        <v>0</v>
      </c>
      <c r="P241" s="646"/>
      <c r="Q241" s="646">
        <v>685808</v>
      </c>
      <c r="R241" s="646"/>
      <c r="S241" s="646"/>
      <c r="T241" s="643">
        <v>468</v>
      </c>
      <c r="U241" s="647">
        <v>1914</v>
      </c>
      <c r="V241" s="647"/>
      <c r="W241" s="647">
        <v>2119.3200000000002</v>
      </c>
      <c r="X241" s="647">
        <v>332.34</v>
      </c>
      <c r="Y241" s="647">
        <v>261</v>
      </c>
      <c r="Z241" s="647">
        <v>-4626.66</v>
      </c>
      <c r="AA241" s="647">
        <v>0</v>
      </c>
      <c r="AB241" s="647">
        <v>174</v>
      </c>
      <c r="AF241" s="645" t="e">
        <v>#REF!</v>
      </c>
      <c r="AG241" s="643">
        <v>468</v>
      </c>
      <c r="AH241" s="644">
        <v>0</v>
      </c>
      <c r="AI241" s="637" t="s">
        <v>881</v>
      </c>
    </row>
    <row r="242" spans="1:35" x14ac:dyDescent="0.2">
      <c r="A242" s="637" t="str">
        <f t="shared" si="3"/>
        <v>469 - Long Melford CEVCP School</v>
      </c>
      <c r="B242" s="637">
        <v>469</v>
      </c>
      <c r="C242" s="643">
        <v>469</v>
      </c>
      <c r="D242" s="643" t="s">
        <v>577</v>
      </c>
      <c r="E242" s="644" t="s">
        <v>577</v>
      </c>
      <c r="F242" s="637" t="s">
        <v>882</v>
      </c>
      <c r="G242" s="645">
        <v>745249.45659811096</v>
      </c>
      <c r="H242" s="645">
        <v>0</v>
      </c>
      <c r="I242" s="645"/>
      <c r="J242" s="645">
        <v>745249.45659811096</v>
      </c>
      <c r="K242" s="684"/>
      <c r="L242" s="645">
        <v>0</v>
      </c>
      <c r="M242" s="645">
        <v>0</v>
      </c>
      <c r="N242" s="645">
        <v>0</v>
      </c>
      <c r="O242" s="646">
        <v>0</v>
      </c>
      <c r="P242" s="646"/>
      <c r="Q242" s="646">
        <v>745249</v>
      </c>
      <c r="R242" s="646"/>
      <c r="S242" s="646"/>
      <c r="T242" s="643">
        <v>469</v>
      </c>
      <c r="U242" s="647">
        <v>0</v>
      </c>
      <c r="V242" s="647"/>
      <c r="W242" s="647">
        <v>0</v>
      </c>
      <c r="X242" s="647">
        <v>0</v>
      </c>
      <c r="Y242" s="647">
        <v>0</v>
      </c>
      <c r="Z242" s="647">
        <v>0</v>
      </c>
      <c r="AA242" s="647">
        <v>0</v>
      </c>
      <c r="AB242" s="647">
        <v>181</v>
      </c>
      <c r="AF242" s="645" t="e">
        <v>#REF!</v>
      </c>
      <c r="AG242" s="643">
        <v>469</v>
      </c>
      <c r="AH242" s="644" t="s">
        <v>577</v>
      </c>
      <c r="AI242" s="637" t="s">
        <v>882</v>
      </c>
    </row>
    <row r="243" spans="1:35" x14ac:dyDescent="0.2">
      <c r="A243" s="637" t="str">
        <f t="shared" si="3"/>
        <v>471 - Mendlesham Community Primary School</v>
      </c>
      <c r="B243" s="637">
        <v>471</v>
      </c>
      <c r="C243" s="643">
        <v>471</v>
      </c>
      <c r="D243" s="643" t="s">
        <v>577</v>
      </c>
      <c r="E243" s="644" t="s">
        <v>577</v>
      </c>
      <c r="F243" s="637" t="s">
        <v>883</v>
      </c>
      <c r="G243" s="645">
        <v>488157.21482727269</v>
      </c>
      <c r="H243" s="645">
        <v>0</v>
      </c>
      <c r="I243" s="645"/>
      <c r="J243" s="645">
        <v>488157.21482727269</v>
      </c>
      <c r="K243" s="684"/>
      <c r="L243" s="645">
        <v>0</v>
      </c>
      <c r="M243" s="645">
        <v>0</v>
      </c>
      <c r="N243" s="645">
        <v>0</v>
      </c>
      <c r="O243" s="646">
        <v>0</v>
      </c>
      <c r="P243" s="646"/>
      <c r="Q243" s="646">
        <v>488157</v>
      </c>
      <c r="R243" s="646"/>
      <c r="S243" s="646"/>
      <c r="T243" s="643">
        <v>471</v>
      </c>
      <c r="U243" s="647">
        <v>0</v>
      </c>
      <c r="V243" s="647"/>
      <c r="W243" s="647">
        <v>0</v>
      </c>
      <c r="X243" s="647">
        <v>0</v>
      </c>
      <c r="Y243" s="647">
        <v>0</v>
      </c>
      <c r="Z243" s="647">
        <v>0</v>
      </c>
      <c r="AA243" s="647">
        <v>0</v>
      </c>
      <c r="AB243" s="647">
        <v>111</v>
      </c>
      <c r="AF243" s="645" t="e">
        <v>#REF!</v>
      </c>
      <c r="AG243" s="643">
        <v>471</v>
      </c>
      <c r="AH243" s="644" t="s">
        <v>577</v>
      </c>
      <c r="AI243" s="637" t="s">
        <v>883</v>
      </c>
    </row>
    <row r="244" spans="1:35" x14ac:dyDescent="0.2">
      <c r="A244" s="637" t="str">
        <f t="shared" si="3"/>
        <v>472 - St Mary's CEVAP School, Mildenhall</v>
      </c>
      <c r="B244" s="637">
        <v>472</v>
      </c>
      <c r="C244" s="643">
        <v>472</v>
      </c>
      <c r="D244" s="643" t="s">
        <v>577</v>
      </c>
      <c r="E244" s="644" t="s">
        <v>577</v>
      </c>
      <c r="F244" s="637" t="s">
        <v>884</v>
      </c>
      <c r="G244" s="645">
        <v>1548709.9781383153</v>
      </c>
      <c r="H244" s="645">
        <v>0</v>
      </c>
      <c r="I244" s="645"/>
      <c r="J244" s="645">
        <v>1548709.9781383153</v>
      </c>
      <c r="K244" s="684"/>
      <c r="L244" s="645">
        <v>0</v>
      </c>
      <c r="M244" s="645">
        <v>0</v>
      </c>
      <c r="N244" s="645">
        <v>0</v>
      </c>
      <c r="O244" s="646">
        <v>0</v>
      </c>
      <c r="P244" s="646"/>
      <c r="Q244" s="646">
        <v>1548710</v>
      </c>
      <c r="R244" s="646"/>
      <c r="S244" s="646"/>
      <c r="T244" s="643">
        <v>472</v>
      </c>
      <c r="U244" s="647">
        <v>0</v>
      </c>
      <c r="V244" s="647"/>
      <c r="W244" s="647">
        <v>0</v>
      </c>
      <c r="X244" s="647">
        <v>0</v>
      </c>
      <c r="Y244" s="647">
        <v>0</v>
      </c>
      <c r="Z244" s="647">
        <v>0</v>
      </c>
      <c r="AA244" s="647">
        <v>0</v>
      </c>
      <c r="AB244" s="647">
        <v>406</v>
      </c>
      <c r="AF244" s="645" t="e">
        <v>#REF!</v>
      </c>
      <c r="AG244" s="643">
        <v>472</v>
      </c>
      <c r="AH244" s="644" t="s">
        <v>577</v>
      </c>
      <c r="AI244" s="637" t="s">
        <v>884</v>
      </c>
    </row>
    <row r="245" spans="1:35" x14ac:dyDescent="0.2">
      <c r="A245" s="637" t="str">
        <f t="shared" si="3"/>
        <v xml:space="preserve">473 - Beck Row Primary School </v>
      </c>
      <c r="B245" s="637">
        <v>473</v>
      </c>
      <c r="C245" s="643">
        <v>473</v>
      </c>
      <c r="D245" s="643" t="s">
        <v>577</v>
      </c>
      <c r="E245" s="644" t="s">
        <v>577</v>
      </c>
      <c r="F245" s="637" t="s">
        <v>885</v>
      </c>
      <c r="G245" s="645">
        <v>836552.07774552493</v>
      </c>
      <c r="H245" s="645">
        <v>0</v>
      </c>
      <c r="I245" s="645"/>
      <c r="J245" s="645">
        <v>836552.07774552493</v>
      </c>
      <c r="K245" s="684"/>
      <c r="L245" s="645">
        <v>0</v>
      </c>
      <c r="M245" s="645">
        <v>0</v>
      </c>
      <c r="N245" s="645">
        <v>0</v>
      </c>
      <c r="O245" s="646">
        <v>0</v>
      </c>
      <c r="P245" s="646"/>
      <c r="Q245" s="646">
        <v>836552</v>
      </c>
      <c r="R245" s="646"/>
      <c r="S245" s="646"/>
      <c r="T245" s="643">
        <v>473</v>
      </c>
      <c r="U245" s="647">
        <v>0</v>
      </c>
      <c r="V245" s="647"/>
      <c r="W245" s="647">
        <v>0</v>
      </c>
      <c r="X245" s="647">
        <v>0</v>
      </c>
      <c r="Y245" s="647">
        <v>0</v>
      </c>
      <c r="Z245" s="647">
        <v>0</v>
      </c>
      <c r="AA245" s="647">
        <v>0</v>
      </c>
      <c r="AB245" s="647">
        <v>200</v>
      </c>
      <c r="AF245" s="645" t="e">
        <v>#REF!</v>
      </c>
      <c r="AG245" s="643">
        <v>473</v>
      </c>
      <c r="AH245" s="644" t="s">
        <v>577</v>
      </c>
      <c r="AI245" s="637" t="s">
        <v>885</v>
      </c>
    </row>
    <row r="246" spans="1:35" x14ac:dyDescent="0.2">
      <c r="A246" s="637" t="str">
        <f t="shared" si="3"/>
        <v>474 - Great Heath Primary School</v>
      </c>
      <c r="B246" s="637">
        <v>474</v>
      </c>
      <c r="C246" s="643">
        <v>474</v>
      </c>
      <c r="D246" s="643" t="s">
        <v>577</v>
      </c>
      <c r="E246" s="644" t="s">
        <v>577</v>
      </c>
      <c r="F246" s="637" t="s">
        <v>886</v>
      </c>
      <c r="G246" s="645">
        <v>1952491.3708803817</v>
      </c>
      <c r="H246" s="645">
        <v>0</v>
      </c>
      <c r="I246" s="645"/>
      <c r="J246" s="645">
        <v>1952491.3708803817</v>
      </c>
      <c r="K246" s="684"/>
      <c r="L246" s="645">
        <v>0</v>
      </c>
      <c r="M246" s="645">
        <v>0</v>
      </c>
      <c r="N246" s="645">
        <v>0</v>
      </c>
      <c r="O246" s="646">
        <v>0</v>
      </c>
      <c r="P246" s="646"/>
      <c r="Q246" s="646">
        <v>1952491</v>
      </c>
      <c r="R246" s="646"/>
      <c r="S246" s="646"/>
      <c r="T246" s="643">
        <v>474</v>
      </c>
      <c r="U246" s="647">
        <v>0</v>
      </c>
      <c r="V246" s="647"/>
      <c r="W246" s="647">
        <v>0</v>
      </c>
      <c r="X246" s="647">
        <v>0</v>
      </c>
      <c r="Y246" s="647">
        <v>0</v>
      </c>
      <c r="Z246" s="647">
        <v>0</v>
      </c>
      <c r="AA246" s="647">
        <v>0</v>
      </c>
      <c r="AB246" s="647">
        <v>512</v>
      </c>
      <c r="AF246" s="645" t="e">
        <v>#REF!</v>
      </c>
      <c r="AG246" s="643">
        <v>474</v>
      </c>
      <c r="AH246" s="644" t="s">
        <v>577</v>
      </c>
      <c r="AI246" s="637" t="s">
        <v>886</v>
      </c>
    </row>
    <row r="247" spans="1:35" x14ac:dyDescent="0.2">
      <c r="A247" s="637" t="str">
        <f t="shared" si="3"/>
        <v>476 - West Row Community Primary School</v>
      </c>
      <c r="B247" s="637">
        <v>476</v>
      </c>
      <c r="C247" s="643">
        <v>476</v>
      </c>
      <c r="D247" s="643" t="s">
        <v>577</v>
      </c>
      <c r="E247" s="644" t="s">
        <v>577</v>
      </c>
      <c r="F247" s="637" t="s">
        <v>887</v>
      </c>
      <c r="G247" s="645">
        <v>876876.55914068269</v>
      </c>
      <c r="H247" s="645">
        <v>0</v>
      </c>
      <c r="I247" s="645"/>
      <c r="J247" s="645">
        <v>876876.55914068269</v>
      </c>
      <c r="K247" s="684"/>
      <c r="L247" s="645">
        <v>0</v>
      </c>
      <c r="M247" s="645">
        <v>0</v>
      </c>
      <c r="N247" s="645">
        <v>0</v>
      </c>
      <c r="O247" s="646">
        <v>0</v>
      </c>
      <c r="P247" s="646"/>
      <c r="Q247" s="646">
        <v>876877</v>
      </c>
      <c r="R247" s="646"/>
      <c r="S247" s="646"/>
      <c r="T247" s="643">
        <v>476</v>
      </c>
      <c r="U247" s="647">
        <v>0</v>
      </c>
      <c r="V247" s="647"/>
      <c r="W247" s="647">
        <v>0</v>
      </c>
      <c r="X247" s="647">
        <v>0</v>
      </c>
      <c r="Y247" s="647">
        <v>0</v>
      </c>
      <c r="Z247" s="647">
        <v>0</v>
      </c>
      <c r="AA247" s="647">
        <v>0</v>
      </c>
      <c r="AB247" s="647">
        <v>223</v>
      </c>
      <c r="AF247" s="645" t="e">
        <v>#REF!</v>
      </c>
      <c r="AG247" s="643">
        <v>476</v>
      </c>
      <c r="AH247" s="644" t="s">
        <v>577</v>
      </c>
      <c r="AI247" s="637" t="s">
        <v>887</v>
      </c>
    </row>
    <row r="248" spans="1:35" x14ac:dyDescent="0.2">
      <c r="A248" s="637" t="str">
        <f t="shared" si="3"/>
        <v>478 - Moulton CEVCP School</v>
      </c>
      <c r="B248" s="637">
        <v>478</v>
      </c>
      <c r="C248" s="643">
        <v>478</v>
      </c>
      <c r="D248" s="643">
        <v>478</v>
      </c>
      <c r="E248" s="644">
        <v>0</v>
      </c>
      <c r="F248" s="637" t="s">
        <v>888</v>
      </c>
      <c r="G248" s="645">
        <v>762175.09644339804</v>
      </c>
      <c r="H248" s="645">
        <v>-5052.1000000000004</v>
      </c>
      <c r="I248" s="645"/>
      <c r="J248" s="645">
        <v>757122.99644339806</v>
      </c>
      <c r="K248" s="684"/>
      <c r="L248" s="645">
        <v>0</v>
      </c>
      <c r="M248" s="645">
        <v>0</v>
      </c>
      <c r="N248" s="645">
        <v>0</v>
      </c>
      <c r="O248" s="646">
        <v>0</v>
      </c>
      <c r="P248" s="646"/>
      <c r="Q248" s="646">
        <v>757123</v>
      </c>
      <c r="R248" s="646"/>
      <c r="S248" s="646"/>
      <c r="T248" s="643">
        <v>478</v>
      </c>
      <c r="U248" s="647">
        <v>2090</v>
      </c>
      <c r="V248" s="647"/>
      <c r="W248" s="647">
        <v>2314.1999999999998</v>
      </c>
      <c r="X248" s="647">
        <v>362.9</v>
      </c>
      <c r="Y248" s="647">
        <v>285</v>
      </c>
      <c r="Z248" s="647">
        <v>-5052.0999999999995</v>
      </c>
      <c r="AA248" s="647">
        <v>0</v>
      </c>
      <c r="AB248" s="647">
        <v>190</v>
      </c>
      <c r="AF248" s="645" t="e">
        <v>#REF!</v>
      </c>
      <c r="AG248" s="643">
        <v>478</v>
      </c>
      <c r="AH248" s="644">
        <v>0</v>
      </c>
      <c r="AI248" s="637" t="s">
        <v>888</v>
      </c>
    </row>
    <row r="249" spans="1:35" x14ac:dyDescent="0.2">
      <c r="A249" s="637" t="str">
        <f t="shared" si="3"/>
        <v>479 - Nayland Primary School</v>
      </c>
      <c r="B249" s="637">
        <v>479</v>
      </c>
      <c r="C249" s="643">
        <v>479</v>
      </c>
      <c r="D249" s="643">
        <v>479</v>
      </c>
      <c r="E249" s="644">
        <v>0</v>
      </c>
      <c r="F249" s="637" t="s">
        <v>889</v>
      </c>
      <c r="G249" s="645">
        <v>794751.48256850266</v>
      </c>
      <c r="H249" s="645">
        <v>-5477.54</v>
      </c>
      <c r="I249" s="645"/>
      <c r="J249" s="645">
        <v>789273.94256850262</v>
      </c>
      <c r="K249" s="684"/>
      <c r="L249" s="645">
        <v>0</v>
      </c>
      <c r="M249" s="645">
        <v>0</v>
      </c>
      <c r="N249" s="645">
        <v>0</v>
      </c>
      <c r="O249" s="646">
        <v>0</v>
      </c>
      <c r="P249" s="646"/>
      <c r="Q249" s="646">
        <v>789274</v>
      </c>
      <c r="R249" s="646"/>
      <c r="S249" s="646"/>
      <c r="T249" s="643">
        <v>479</v>
      </c>
      <c r="U249" s="647">
        <v>2266</v>
      </c>
      <c r="V249" s="647"/>
      <c r="W249" s="647">
        <v>2509.08</v>
      </c>
      <c r="X249" s="647">
        <v>393.46</v>
      </c>
      <c r="Y249" s="647">
        <v>309</v>
      </c>
      <c r="Z249" s="647">
        <v>-5477.54</v>
      </c>
      <c r="AA249" s="647">
        <v>0</v>
      </c>
      <c r="AB249" s="647">
        <v>206</v>
      </c>
      <c r="AF249" s="645" t="e">
        <v>#REF!</v>
      </c>
      <c r="AG249" s="643">
        <v>479</v>
      </c>
      <c r="AH249" s="644">
        <v>0</v>
      </c>
      <c r="AI249" s="637" t="s">
        <v>889</v>
      </c>
    </row>
    <row r="250" spans="1:35" x14ac:dyDescent="0.2">
      <c r="A250" s="637" t="str">
        <f t="shared" si="3"/>
        <v>480 - Bosmere Community Primary School</v>
      </c>
      <c r="B250" s="637">
        <v>480</v>
      </c>
      <c r="C250" s="643">
        <v>480</v>
      </c>
      <c r="D250" s="643" t="s">
        <v>577</v>
      </c>
      <c r="E250" s="644" t="s">
        <v>577</v>
      </c>
      <c r="F250" s="637" t="s">
        <v>890</v>
      </c>
      <c r="G250" s="645">
        <v>1048011.5312396311</v>
      </c>
      <c r="H250" s="645">
        <v>-7179.3</v>
      </c>
      <c r="I250" s="645"/>
      <c r="J250" s="645">
        <v>1040832.2312396311</v>
      </c>
      <c r="K250" s="684"/>
      <c r="L250" s="645">
        <v>0</v>
      </c>
      <c r="M250" s="645">
        <v>0</v>
      </c>
      <c r="N250" s="645">
        <v>0</v>
      </c>
      <c r="O250" s="646">
        <v>0</v>
      </c>
      <c r="P250" s="646"/>
      <c r="Q250" s="646">
        <v>1040832</v>
      </c>
      <c r="R250" s="646"/>
      <c r="S250" s="646"/>
      <c r="T250" s="643">
        <v>480</v>
      </c>
      <c r="U250" s="647">
        <v>2970</v>
      </c>
      <c r="V250" s="647"/>
      <c r="W250" s="647">
        <v>3288.6</v>
      </c>
      <c r="X250" s="647">
        <v>515.69999999999993</v>
      </c>
      <c r="Y250" s="647">
        <v>405</v>
      </c>
      <c r="Z250" s="647">
        <v>-7179.3</v>
      </c>
      <c r="AA250" s="647">
        <v>0</v>
      </c>
      <c r="AB250" s="647">
        <v>270</v>
      </c>
      <c r="AF250" s="645" t="e">
        <v>#REF!</v>
      </c>
      <c r="AG250" s="643">
        <v>480</v>
      </c>
      <c r="AH250" s="644">
        <v>0</v>
      </c>
      <c r="AI250" s="637" t="s">
        <v>890</v>
      </c>
    </row>
    <row r="251" spans="1:35" x14ac:dyDescent="0.2">
      <c r="A251" s="637" t="str">
        <f t="shared" si="3"/>
        <v xml:space="preserve">481 - All Saints CEVAP School, Newmarket </v>
      </c>
      <c r="B251" s="637">
        <v>481</v>
      </c>
      <c r="C251" s="643">
        <v>481</v>
      </c>
      <c r="D251" s="643" t="s">
        <v>577</v>
      </c>
      <c r="E251" s="644" t="s">
        <v>577</v>
      </c>
      <c r="F251" s="637" t="s">
        <v>891</v>
      </c>
      <c r="G251" s="645">
        <v>831940.90750838339</v>
      </c>
      <c r="H251" s="645">
        <v>0</v>
      </c>
      <c r="I251" s="645"/>
      <c r="J251" s="645">
        <v>831940.90750838339</v>
      </c>
      <c r="K251" s="684"/>
      <c r="L251" s="645">
        <v>0</v>
      </c>
      <c r="M251" s="645">
        <v>0</v>
      </c>
      <c r="N251" s="645">
        <v>0</v>
      </c>
      <c r="O251" s="646">
        <v>0</v>
      </c>
      <c r="P251" s="646"/>
      <c r="Q251" s="646">
        <v>831941</v>
      </c>
      <c r="R251" s="646"/>
      <c r="S251" s="646"/>
      <c r="T251" s="643">
        <v>481</v>
      </c>
      <c r="U251" s="647">
        <v>0</v>
      </c>
      <c r="V251" s="647"/>
      <c r="W251" s="647">
        <v>0</v>
      </c>
      <c r="X251" s="647">
        <v>0</v>
      </c>
      <c r="Y251" s="647">
        <v>0</v>
      </c>
      <c r="Z251" s="647">
        <v>0</v>
      </c>
      <c r="AA251" s="647">
        <v>0</v>
      </c>
      <c r="AB251" s="647">
        <v>197</v>
      </c>
      <c r="AF251" s="645" t="e">
        <v>#REF!</v>
      </c>
      <c r="AG251" s="643">
        <v>481</v>
      </c>
      <c r="AH251" s="644">
        <v>0</v>
      </c>
      <c r="AI251" s="637" t="s">
        <v>891</v>
      </c>
    </row>
    <row r="252" spans="1:35" x14ac:dyDescent="0.2">
      <c r="A252" s="637" t="str">
        <f t="shared" si="3"/>
        <v>482 - Exning Primary School</v>
      </c>
      <c r="B252" s="637">
        <v>482</v>
      </c>
      <c r="C252" s="643">
        <v>482</v>
      </c>
      <c r="D252" s="643">
        <v>482</v>
      </c>
      <c r="E252" s="644">
        <v>0</v>
      </c>
      <c r="F252" s="637" t="s">
        <v>892</v>
      </c>
      <c r="G252" s="645">
        <v>813829.85658339458</v>
      </c>
      <c r="H252" s="645">
        <v>-5583.9</v>
      </c>
      <c r="I252" s="645"/>
      <c r="J252" s="645">
        <v>808245.95658339455</v>
      </c>
      <c r="K252" s="684"/>
      <c r="L252" s="645">
        <v>0</v>
      </c>
      <c r="M252" s="645">
        <v>0</v>
      </c>
      <c r="N252" s="645">
        <v>0</v>
      </c>
      <c r="O252" s="646">
        <v>0</v>
      </c>
      <c r="P252" s="646"/>
      <c r="Q252" s="646">
        <v>808246</v>
      </c>
      <c r="R252" s="646"/>
      <c r="S252" s="646"/>
      <c r="T252" s="643">
        <v>482</v>
      </c>
      <c r="U252" s="647">
        <v>2310</v>
      </c>
      <c r="V252" s="647"/>
      <c r="W252" s="647">
        <v>2557.7999999999997</v>
      </c>
      <c r="X252" s="647">
        <v>401.09999999999997</v>
      </c>
      <c r="Y252" s="647">
        <v>315</v>
      </c>
      <c r="Z252" s="647">
        <v>-5583.9</v>
      </c>
      <c r="AA252" s="647">
        <v>0</v>
      </c>
      <c r="AB252" s="647">
        <v>210</v>
      </c>
      <c r="AF252" s="645" t="e">
        <v>#REF!</v>
      </c>
      <c r="AG252" s="643">
        <v>482</v>
      </c>
      <c r="AH252" s="644">
        <v>0</v>
      </c>
      <c r="AI252" s="637" t="s">
        <v>892</v>
      </c>
    </row>
    <row r="253" spans="1:35" x14ac:dyDescent="0.2">
      <c r="A253" s="637" t="str">
        <f t="shared" si="3"/>
        <v>483 - Houldsworth Valley Primary School</v>
      </c>
      <c r="B253" s="637">
        <v>483</v>
      </c>
      <c r="C253" s="643">
        <v>483</v>
      </c>
      <c r="D253" s="643" t="s">
        <v>577</v>
      </c>
      <c r="E253" s="644" t="s">
        <v>577</v>
      </c>
      <c r="F253" s="637" t="s">
        <v>893</v>
      </c>
      <c r="G253" s="645">
        <v>1212641.2120092539</v>
      </c>
      <c r="H253" s="645">
        <v>0</v>
      </c>
      <c r="I253" s="645"/>
      <c r="J253" s="645">
        <v>1212641.2120092539</v>
      </c>
      <c r="K253" s="684"/>
      <c r="L253" s="645">
        <v>0</v>
      </c>
      <c r="M253" s="645">
        <v>0</v>
      </c>
      <c r="N253" s="645">
        <v>0</v>
      </c>
      <c r="O253" s="646">
        <v>0</v>
      </c>
      <c r="P253" s="646"/>
      <c r="Q253" s="646">
        <v>1212641</v>
      </c>
      <c r="R253" s="646"/>
      <c r="S253" s="646"/>
      <c r="T253" s="643">
        <v>483</v>
      </c>
      <c r="U253" s="647">
        <v>0</v>
      </c>
      <c r="V253" s="647"/>
      <c r="W253" s="647">
        <v>0</v>
      </c>
      <c r="X253" s="647">
        <v>0</v>
      </c>
      <c r="Y253" s="647">
        <v>0</v>
      </c>
      <c r="Z253" s="647">
        <v>0</v>
      </c>
      <c r="AA253" s="647">
        <v>0</v>
      </c>
      <c r="AB253" s="647">
        <v>304</v>
      </c>
      <c r="AF253" s="645" t="e">
        <v>#REF!</v>
      </c>
      <c r="AG253" s="643">
        <v>483</v>
      </c>
      <c r="AH253" s="644" t="s">
        <v>577</v>
      </c>
      <c r="AI253" s="637" t="s">
        <v>893</v>
      </c>
    </row>
    <row r="254" spans="1:35" x14ac:dyDescent="0.2">
      <c r="A254" s="637" t="str">
        <f t="shared" si="3"/>
        <v>484 - Laureate Community Primary School and Nursery</v>
      </c>
      <c r="B254" s="637">
        <v>484</v>
      </c>
      <c r="C254" s="643">
        <v>484</v>
      </c>
      <c r="D254" s="643" t="s">
        <v>577</v>
      </c>
      <c r="E254" s="644" t="s">
        <v>577</v>
      </c>
      <c r="F254" s="637" t="s">
        <v>894</v>
      </c>
      <c r="G254" s="645">
        <v>900790.30288218509</v>
      </c>
      <c r="H254" s="645">
        <v>0</v>
      </c>
      <c r="I254" s="645"/>
      <c r="J254" s="645">
        <v>900790.30288218509</v>
      </c>
      <c r="K254" s="684"/>
      <c r="L254" s="645">
        <v>0</v>
      </c>
      <c r="M254" s="645">
        <v>0</v>
      </c>
      <c r="N254" s="645">
        <v>0</v>
      </c>
      <c r="O254" s="646">
        <v>0</v>
      </c>
      <c r="P254" s="646"/>
      <c r="Q254" s="646">
        <v>900790</v>
      </c>
      <c r="R254" s="646"/>
      <c r="S254" s="646"/>
      <c r="T254" s="643">
        <v>484</v>
      </c>
      <c r="U254" s="647">
        <v>0</v>
      </c>
      <c r="V254" s="647"/>
      <c r="W254" s="647">
        <v>0</v>
      </c>
      <c r="X254" s="647">
        <v>0</v>
      </c>
      <c r="Y254" s="647">
        <v>0</v>
      </c>
      <c r="Z254" s="647">
        <v>0</v>
      </c>
      <c r="AA254" s="647">
        <v>0</v>
      </c>
      <c r="AB254" s="647">
        <v>221</v>
      </c>
      <c r="AF254" s="645" t="e">
        <v>#REF!</v>
      </c>
      <c r="AG254" s="643">
        <v>484</v>
      </c>
      <c r="AH254" s="644" t="s">
        <v>577</v>
      </c>
      <c r="AI254" s="637" t="s">
        <v>894</v>
      </c>
    </row>
    <row r="255" spans="1:35" x14ac:dyDescent="0.2">
      <c r="A255" s="637" t="str">
        <f t="shared" si="3"/>
        <v>486 - Paddocks Primary School</v>
      </c>
      <c r="B255" s="637">
        <v>486</v>
      </c>
      <c r="C255" s="643">
        <v>486</v>
      </c>
      <c r="D255" s="643">
        <v>486</v>
      </c>
      <c r="E255" s="644">
        <v>0</v>
      </c>
      <c r="F255" s="637" t="s">
        <v>895</v>
      </c>
      <c r="G255" s="645">
        <v>784381.09867855627</v>
      </c>
      <c r="H255" s="645">
        <v>-5211.6400000000003</v>
      </c>
      <c r="I255" s="645"/>
      <c r="J255" s="645">
        <v>779169.45867855626</v>
      </c>
      <c r="K255" s="684"/>
      <c r="L255" s="645">
        <v>0</v>
      </c>
      <c r="M255" s="645">
        <v>0</v>
      </c>
      <c r="N255" s="645">
        <v>0</v>
      </c>
      <c r="O255" s="646">
        <v>0</v>
      </c>
      <c r="P255" s="646"/>
      <c r="Q255" s="646">
        <v>779169</v>
      </c>
      <c r="R255" s="646"/>
      <c r="S255" s="646"/>
      <c r="T255" s="643">
        <v>486</v>
      </c>
      <c r="U255" s="647">
        <v>2156</v>
      </c>
      <c r="V255" s="647"/>
      <c r="W255" s="647">
        <v>2387.2799999999997</v>
      </c>
      <c r="X255" s="647">
        <v>374.35999999999996</v>
      </c>
      <c r="Y255" s="647">
        <v>294</v>
      </c>
      <c r="Z255" s="647">
        <v>-5211.6399999999994</v>
      </c>
      <c r="AA255" s="647">
        <v>0</v>
      </c>
      <c r="AB255" s="647">
        <v>196</v>
      </c>
      <c r="AF255" s="645" t="e">
        <v>#REF!</v>
      </c>
      <c r="AG255" s="643">
        <v>486</v>
      </c>
      <c r="AH255" s="644">
        <v>0</v>
      </c>
      <c r="AI255" s="637" t="s">
        <v>895</v>
      </c>
    </row>
    <row r="256" spans="1:35" x14ac:dyDescent="0.2">
      <c r="A256" s="637" t="str">
        <f t="shared" si="3"/>
        <v>487 - St Louis Roman Catholic Primary School</v>
      </c>
      <c r="B256" s="637">
        <v>487</v>
      </c>
      <c r="C256" s="643">
        <v>487</v>
      </c>
      <c r="D256" s="643" t="s">
        <v>577</v>
      </c>
      <c r="E256" s="644" t="s">
        <v>577</v>
      </c>
      <c r="F256" s="637" t="s">
        <v>896</v>
      </c>
      <c r="G256" s="645">
        <v>1161451.2</v>
      </c>
      <c r="H256" s="645">
        <v>0</v>
      </c>
      <c r="I256" s="645"/>
      <c r="J256" s="645">
        <v>1161451.2</v>
      </c>
      <c r="K256" s="684"/>
      <c r="L256" s="645">
        <v>0</v>
      </c>
      <c r="M256" s="645">
        <v>0</v>
      </c>
      <c r="N256" s="645">
        <v>0</v>
      </c>
      <c r="O256" s="646">
        <v>0</v>
      </c>
      <c r="P256" s="646"/>
      <c r="Q256" s="646">
        <v>1161451</v>
      </c>
      <c r="R256" s="646"/>
      <c r="S256" s="646"/>
      <c r="T256" s="643">
        <v>487</v>
      </c>
      <c r="U256" s="647">
        <v>0</v>
      </c>
      <c r="V256" s="647"/>
      <c r="W256" s="647">
        <v>0</v>
      </c>
      <c r="X256" s="647">
        <v>0</v>
      </c>
      <c r="Y256" s="647">
        <v>0</v>
      </c>
      <c r="Z256" s="647">
        <v>0</v>
      </c>
      <c r="AA256" s="647">
        <v>0</v>
      </c>
      <c r="AB256" s="647">
        <v>308</v>
      </c>
      <c r="AF256" s="645" t="e">
        <v>#REF!</v>
      </c>
      <c r="AG256" s="643">
        <v>487</v>
      </c>
      <c r="AH256" s="644" t="s">
        <v>577</v>
      </c>
      <c r="AI256" s="637" t="s">
        <v>896</v>
      </c>
    </row>
    <row r="257" spans="1:35" x14ac:dyDescent="0.2">
      <c r="A257" s="637" t="str">
        <f t="shared" si="3"/>
        <v>488 - Norton CEVCP School</v>
      </c>
      <c r="B257" s="637">
        <v>488</v>
      </c>
      <c r="C257" s="643">
        <v>488</v>
      </c>
      <c r="D257" s="643">
        <v>488</v>
      </c>
      <c r="E257" s="644">
        <v>0</v>
      </c>
      <c r="F257" s="637" t="s">
        <v>897</v>
      </c>
      <c r="G257" s="645">
        <v>800594.59621275822</v>
      </c>
      <c r="H257" s="645">
        <v>-5424.36</v>
      </c>
      <c r="I257" s="645"/>
      <c r="J257" s="645">
        <v>795170.23621275823</v>
      </c>
      <c r="K257" s="684"/>
      <c r="L257" s="645">
        <v>0</v>
      </c>
      <c r="M257" s="645">
        <v>0</v>
      </c>
      <c r="N257" s="645">
        <v>0</v>
      </c>
      <c r="O257" s="646">
        <v>0</v>
      </c>
      <c r="P257" s="646"/>
      <c r="Q257" s="646">
        <v>795170</v>
      </c>
      <c r="R257" s="646"/>
      <c r="S257" s="646"/>
      <c r="T257" s="643">
        <v>488</v>
      </c>
      <c r="U257" s="647">
        <v>2244</v>
      </c>
      <c r="V257" s="647"/>
      <c r="W257" s="647">
        <v>2484.7199999999998</v>
      </c>
      <c r="X257" s="647">
        <v>389.64</v>
      </c>
      <c r="Y257" s="647">
        <v>306</v>
      </c>
      <c r="Z257" s="647">
        <v>-5424.36</v>
      </c>
      <c r="AA257" s="647">
        <v>0</v>
      </c>
      <c r="AB257" s="647">
        <v>204</v>
      </c>
      <c r="AF257" s="645" t="e">
        <v>#REF!</v>
      </c>
      <c r="AG257" s="643">
        <v>488</v>
      </c>
      <c r="AH257" s="644">
        <v>0</v>
      </c>
      <c r="AI257" s="637" t="s">
        <v>897</v>
      </c>
    </row>
    <row r="258" spans="1:35" x14ac:dyDescent="0.2">
      <c r="A258" s="637" t="str">
        <f t="shared" si="3"/>
        <v>489 - Old Newton CEVCP School</v>
      </c>
      <c r="B258" s="637">
        <v>489</v>
      </c>
      <c r="C258" s="643">
        <v>489</v>
      </c>
      <c r="D258" s="643" t="s">
        <v>577</v>
      </c>
      <c r="E258" s="644" t="s">
        <v>577</v>
      </c>
      <c r="F258" s="637" t="s">
        <v>898</v>
      </c>
      <c r="G258" s="645">
        <v>431974.71298152464</v>
      </c>
      <c r="H258" s="645">
        <v>0</v>
      </c>
      <c r="I258" s="645"/>
      <c r="J258" s="645">
        <v>431974.71298152464</v>
      </c>
      <c r="K258" s="684"/>
      <c r="L258" s="645">
        <v>0</v>
      </c>
      <c r="M258" s="645">
        <v>0</v>
      </c>
      <c r="N258" s="645">
        <v>0</v>
      </c>
      <c r="O258" s="646">
        <v>0</v>
      </c>
      <c r="P258" s="646"/>
      <c r="Q258" s="646">
        <v>431975</v>
      </c>
      <c r="R258" s="646"/>
      <c r="S258" s="646"/>
      <c r="T258" s="643">
        <v>489</v>
      </c>
      <c r="U258" s="647">
        <v>0</v>
      </c>
      <c r="V258" s="647"/>
      <c r="W258" s="647">
        <v>0</v>
      </c>
      <c r="X258" s="647">
        <v>0</v>
      </c>
      <c r="Y258" s="647">
        <v>0</v>
      </c>
      <c r="Z258" s="647">
        <v>0</v>
      </c>
      <c r="AA258" s="647">
        <v>0</v>
      </c>
      <c r="AB258" s="647">
        <v>91</v>
      </c>
      <c r="AF258" s="645" t="e">
        <v>#REF!</v>
      </c>
      <c r="AG258" s="643">
        <v>489</v>
      </c>
      <c r="AH258" s="644" t="s">
        <v>577</v>
      </c>
      <c r="AI258" s="637" t="s">
        <v>898</v>
      </c>
    </row>
    <row r="259" spans="1:35" x14ac:dyDescent="0.2">
      <c r="A259" s="637" t="str">
        <f t="shared" ref="A259:A322" si="4">B259&amp;$A$1&amp;F259</f>
        <v>492 - Rattlesden CEVCP School</v>
      </c>
      <c r="B259" s="637">
        <v>492</v>
      </c>
      <c r="C259" s="643">
        <v>492</v>
      </c>
      <c r="D259" s="643" t="s">
        <v>577</v>
      </c>
      <c r="E259" s="644" t="s">
        <v>577</v>
      </c>
      <c r="F259" s="637" t="s">
        <v>899</v>
      </c>
      <c r="G259" s="645">
        <v>524798.59472672781</v>
      </c>
      <c r="H259" s="645">
        <v>0</v>
      </c>
      <c r="I259" s="645"/>
      <c r="J259" s="645">
        <v>524798.59472672781</v>
      </c>
      <c r="K259" s="684"/>
      <c r="L259" s="645">
        <v>0</v>
      </c>
      <c r="M259" s="645">
        <v>0</v>
      </c>
      <c r="N259" s="645">
        <v>0</v>
      </c>
      <c r="O259" s="646">
        <v>0</v>
      </c>
      <c r="P259" s="646"/>
      <c r="Q259" s="646">
        <v>524799</v>
      </c>
      <c r="R259" s="646"/>
      <c r="S259" s="646"/>
      <c r="T259" s="643">
        <v>492</v>
      </c>
      <c r="U259" s="647">
        <v>0</v>
      </c>
      <c r="V259" s="647"/>
      <c r="W259" s="647">
        <v>0</v>
      </c>
      <c r="X259" s="647">
        <v>0</v>
      </c>
      <c r="Y259" s="647">
        <v>0</v>
      </c>
      <c r="Z259" s="647">
        <v>0</v>
      </c>
      <c r="AA259" s="647">
        <v>0</v>
      </c>
      <c r="AB259" s="647">
        <v>117</v>
      </c>
      <c r="AF259" s="645" t="e">
        <v>#REF!</v>
      </c>
      <c r="AG259" s="643">
        <v>492</v>
      </c>
      <c r="AH259" s="644" t="s">
        <v>577</v>
      </c>
      <c r="AI259" s="637" t="s">
        <v>899</v>
      </c>
    </row>
    <row r="260" spans="1:35" x14ac:dyDescent="0.2">
      <c r="A260" s="637" t="str">
        <f t="shared" si="4"/>
        <v>494 - Ringshall School</v>
      </c>
      <c r="B260" s="637">
        <v>494</v>
      </c>
      <c r="C260" s="643">
        <v>494</v>
      </c>
      <c r="D260" s="643" t="s">
        <v>577</v>
      </c>
      <c r="E260" s="644" t="s">
        <v>577</v>
      </c>
      <c r="F260" s="637" t="s">
        <v>900</v>
      </c>
      <c r="G260" s="645">
        <v>545801.48190289235</v>
      </c>
      <c r="H260" s="645">
        <v>0</v>
      </c>
      <c r="I260" s="645"/>
      <c r="J260" s="645">
        <v>545801.48190289235</v>
      </c>
      <c r="K260" s="684"/>
      <c r="L260" s="645">
        <v>0</v>
      </c>
      <c r="M260" s="645">
        <v>0</v>
      </c>
      <c r="N260" s="645">
        <v>0</v>
      </c>
      <c r="O260" s="646">
        <v>0</v>
      </c>
      <c r="P260" s="646"/>
      <c r="Q260" s="646">
        <v>545801</v>
      </c>
      <c r="R260" s="646"/>
      <c r="S260" s="646"/>
      <c r="T260" s="643">
        <v>494</v>
      </c>
      <c r="U260" s="647">
        <v>0</v>
      </c>
      <c r="V260" s="647"/>
      <c r="W260" s="647">
        <v>0</v>
      </c>
      <c r="X260" s="647">
        <v>0</v>
      </c>
      <c r="Y260" s="647">
        <v>0</v>
      </c>
      <c r="Z260" s="647">
        <v>0</v>
      </c>
      <c r="AA260" s="647">
        <v>0</v>
      </c>
      <c r="AB260" s="647">
        <v>129</v>
      </c>
      <c r="AF260" s="645" t="e">
        <v>#REF!</v>
      </c>
      <c r="AG260" s="643">
        <v>494</v>
      </c>
      <c r="AH260" s="644">
        <v>0</v>
      </c>
      <c r="AI260" s="637" t="s">
        <v>900</v>
      </c>
    </row>
    <row r="261" spans="1:35" x14ac:dyDescent="0.2">
      <c r="A261" s="637" t="str">
        <f t="shared" si="4"/>
        <v>495 - Risby CEVCP School</v>
      </c>
      <c r="B261" s="637">
        <v>495</v>
      </c>
      <c r="C261" s="643">
        <v>495</v>
      </c>
      <c r="D261" s="643">
        <v>495</v>
      </c>
      <c r="E261" s="644">
        <v>0</v>
      </c>
      <c r="F261" s="637" t="s">
        <v>901</v>
      </c>
      <c r="G261" s="645">
        <v>690366.71910441574</v>
      </c>
      <c r="H261" s="645">
        <v>-4626.66</v>
      </c>
      <c r="I261" s="645"/>
      <c r="J261" s="645">
        <v>685740.0591044157</v>
      </c>
      <c r="K261" s="684"/>
      <c r="L261" s="645">
        <v>0</v>
      </c>
      <c r="M261" s="645">
        <v>0</v>
      </c>
      <c r="N261" s="645">
        <v>0</v>
      </c>
      <c r="O261" s="646">
        <v>0</v>
      </c>
      <c r="P261" s="646"/>
      <c r="Q261" s="646">
        <v>685740</v>
      </c>
      <c r="R261" s="646"/>
      <c r="S261" s="646"/>
      <c r="T261" s="643">
        <v>495</v>
      </c>
      <c r="U261" s="647">
        <v>1914</v>
      </c>
      <c r="V261" s="647"/>
      <c r="W261" s="647">
        <v>2119.3200000000002</v>
      </c>
      <c r="X261" s="647">
        <v>332.34</v>
      </c>
      <c r="Y261" s="647">
        <v>261</v>
      </c>
      <c r="Z261" s="647">
        <v>-4626.66</v>
      </c>
      <c r="AA261" s="647">
        <v>0</v>
      </c>
      <c r="AB261" s="647">
        <v>174</v>
      </c>
      <c r="AF261" s="645" t="e">
        <v>#REF!</v>
      </c>
      <c r="AG261" s="643">
        <v>495</v>
      </c>
      <c r="AH261" s="644">
        <v>0</v>
      </c>
      <c r="AI261" s="637" t="s">
        <v>901</v>
      </c>
    </row>
    <row r="262" spans="1:35" x14ac:dyDescent="0.2">
      <c r="A262" s="637" t="str">
        <f t="shared" si="4"/>
        <v>496 - Rougham CEVCP School</v>
      </c>
      <c r="B262" s="637">
        <v>496</v>
      </c>
      <c r="C262" s="643">
        <v>496</v>
      </c>
      <c r="D262" s="643" t="s">
        <v>577</v>
      </c>
      <c r="E262" s="644" t="s">
        <v>577</v>
      </c>
      <c r="F262" s="637" t="s">
        <v>902</v>
      </c>
      <c r="G262" s="645">
        <v>716414.01590434776</v>
      </c>
      <c r="H262" s="645">
        <v>0</v>
      </c>
      <c r="I262" s="645"/>
      <c r="J262" s="645">
        <v>716414.01590434776</v>
      </c>
      <c r="K262" s="684"/>
      <c r="L262" s="645">
        <v>0</v>
      </c>
      <c r="M262" s="645">
        <v>0</v>
      </c>
      <c r="N262" s="645">
        <v>0</v>
      </c>
      <c r="O262" s="646">
        <v>0</v>
      </c>
      <c r="P262" s="646"/>
      <c r="Q262" s="646">
        <v>716414</v>
      </c>
      <c r="R262" s="646"/>
      <c r="S262" s="646"/>
      <c r="T262" s="643">
        <v>496</v>
      </c>
      <c r="U262" s="647">
        <v>0</v>
      </c>
      <c r="V262" s="647"/>
      <c r="W262" s="647">
        <v>0</v>
      </c>
      <c r="X262" s="647">
        <v>0</v>
      </c>
      <c r="Y262" s="647">
        <v>0</v>
      </c>
      <c r="Z262" s="647">
        <v>0</v>
      </c>
      <c r="AA262" s="647">
        <v>0</v>
      </c>
      <c r="AB262" s="647">
        <v>186</v>
      </c>
      <c r="AF262" s="645" t="e">
        <v>#REF!</v>
      </c>
      <c r="AG262" s="643">
        <v>496</v>
      </c>
      <c r="AH262" s="644" t="s">
        <v>577</v>
      </c>
      <c r="AI262" s="637" t="s">
        <v>902</v>
      </c>
    </row>
    <row r="263" spans="1:35" x14ac:dyDescent="0.2">
      <c r="A263" s="637" t="str">
        <f t="shared" si="4"/>
        <v>499 - Stanton Community Primary School</v>
      </c>
      <c r="B263" s="637">
        <v>499</v>
      </c>
      <c r="C263" s="643">
        <v>499</v>
      </c>
      <c r="D263" s="643">
        <v>499</v>
      </c>
      <c r="E263" s="644">
        <v>0</v>
      </c>
      <c r="F263" s="637" t="s">
        <v>903</v>
      </c>
      <c r="G263" s="645">
        <v>788484.31139569706</v>
      </c>
      <c r="H263" s="645">
        <v>-5291.41</v>
      </c>
      <c r="I263" s="645"/>
      <c r="J263" s="645">
        <v>783192.90139569703</v>
      </c>
      <c r="K263" s="684"/>
      <c r="L263" s="645">
        <v>0</v>
      </c>
      <c r="M263" s="645">
        <v>0</v>
      </c>
      <c r="N263" s="645">
        <v>0</v>
      </c>
      <c r="O263" s="646">
        <v>0</v>
      </c>
      <c r="P263" s="646"/>
      <c r="Q263" s="646">
        <v>783193</v>
      </c>
      <c r="R263" s="646"/>
      <c r="S263" s="646"/>
      <c r="T263" s="643">
        <v>499</v>
      </c>
      <c r="U263" s="647">
        <v>2189</v>
      </c>
      <c r="V263" s="647"/>
      <c r="W263" s="647">
        <v>2423.8200000000002</v>
      </c>
      <c r="X263" s="647">
        <v>380.09</v>
      </c>
      <c r="Y263" s="647">
        <v>298.5</v>
      </c>
      <c r="Z263" s="647">
        <v>-5291.41</v>
      </c>
      <c r="AA263" s="647">
        <v>0</v>
      </c>
      <c r="AB263" s="647">
        <v>199</v>
      </c>
      <c r="AF263" s="645" t="e">
        <v>#REF!</v>
      </c>
      <c r="AG263" s="643">
        <v>499</v>
      </c>
      <c r="AH263" s="644">
        <v>0</v>
      </c>
      <c r="AI263" s="637" t="s">
        <v>903</v>
      </c>
    </row>
    <row r="264" spans="1:35" x14ac:dyDescent="0.2">
      <c r="A264" s="637" t="str">
        <f t="shared" si="4"/>
        <v>501 - Stoke-by-Nayland CEVCP School</v>
      </c>
      <c r="B264" s="637">
        <v>501</v>
      </c>
      <c r="C264" s="643">
        <v>501</v>
      </c>
      <c r="D264" s="643" t="s">
        <v>577</v>
      </c>
      <c r="E264" s="644" t="s">
        <v>577</v>
      </c>
      <c r="F264" s="637" t="s">
        <v>904</v>
      </c>
      <c r="G264" s="645">
        <v>310437.59403528157</v>
      </c>
      <c r="H264" s="645">
        <v>0</v>
      </c>
      <c r="I264" s="645"/>
      <c r="J264" s="645">
        <v>310437.59403528157</v>
      </c>
      <c r="K264" s="684"/>
      <c r="L264" s="645">
        <v>0</v>
      </c>
      <c r="M264" s="645">
        <v>0</v>
      </c>
      <c r="N264" s="645">
        <v>0</v>
      </c>
      <c r="O264" s="646">
        <v>0</v>
      </c>
      <c r="P264" s="646"/>
      <c r="Q264" s="646">
        <v>310438</v>
      </c>
      <c r="R264" s="646"/>
      <c r="S264" s="646"/>
      <c r="T264" s="643">
        <v>501</v>
      </c>
      <c r="U264" s="647">
        <v>0</v>
      </c>
      <c r="V264" s="647"/>
      <c r="W264" s="647">
        <v>0</v>
      </c>
      <c r="X264" s="647">
        <v>0</v>
      </c>
      <c r="Y264" s="647">
        <v>0</v>
      </c>
      <c r="Z264" s="647">
        <v>0</v>
      </c>
      <c r="AA264" s="647">
        <v>0</v>
      </c>
      <c r="AB264" s="647">
        <v>55</v>
      </c>
      <c r="AF264" s="645" t="e">
        <v>#REF!</v>
      </c>
      <c r="AG264" s="643">
        <v>501</v>
      </c>
      <c r="AH264" s="644" t="s">
        <v>577</v>
      </c>
      <c r="AI264" s="637" t="s">
        <v>904</v>
      </c>
    </row>
    <row r="265" spans="1:35" x14ac:dyDescent="0.2">
      <c r="A265" s="637" t="str">
        <f t="shared" si="4"/>
        <v>502 - Chilton Community Primary School</v>
      </c>
      <c r="B265" s="637">
        <v>502</v>
      </c>
      <c r="C265" s="643">
        <v>502</v>
      </c>
      <c r="D265" s="643" t="s">
        <v>577</v>
      </c>
      <c r="E265" s="644" t="s">
        <v>577</v>
      </c>
      <c r="F265" s="637" t="s">
        <v>905</v>
      </c>
      <c r="G265" s="645">
        <v>696901.98392485245</v>
      </c>
      <c r="H265" s="645">
        <v>-3988.5</v>
      </c>
      <c r="I265" s="645"/>
      <c r="J265" s="645">
        <v>692913.48392485245</v>
      </c>
      <c r="K265" s="684"/>
      <c r="L265" s="645">
        <v>0</v>
      </c>
      <c r="M265" s="645">
        <v>0</v>
      </c>
      <c r="N265" s="645">
        <v>0</v>
      </c>
      <c r="O265" s="646">
        <v>0</v>
      </c>
      <c r="P265" s="646"/>
      <c r="Q265" s="646">
        <v>692913</v>
      </c>
      <c r="R265" s="646"/>
      <c r="S265" s="646"/>
      <c r="T265" s="643">
        <v>502</v>
      </c>
      <c r="U265" s="647">
        <v>1650</v>
      </c>
      <c r="V265" s="647"/>
      <c r="W265" s="647">
        <v>1827</v>
      </c>
      <c r="X265" s="647">
        <v>286.5</v>
      </c>
      <c r="Y265" s="647">
        <v>225</v>
      </c>
      <c r="Z265" s="647">
        <v>-3988.5</v>
      </c>
      <c r="AA265" s="647">
        <v>0</v>
      </c>
      <c r="AB265" s="647">
        <v>150</v>
      </c>
      <c r="AF265" s="645" t="e">
        <v>#REF!</v>
      </c>
      <c r="AG265" s="643">
        <v>502</v>
      </c>
      <c r="AH265" s="644">
        <v>0</v>
      </c>
      <c r="AI265" s="637" t="s">
        <v>905</v>
      </c>
    </row>
    <row r="266" spans="1:35" x14ac:dyDescent="0.2">
      <c r="A266" s="637" t="str">
        <f t="shared" si="4"/>
        <v>503 - Abbots Hall Community Primary School</v>
      </c>
      <c r="B266" s="637">
        <v>503</v>
      </c>
      <c r="C266" s="643">
        <v>503</v>
      </c>
      <c r="D266" s="643" t="s">
        <v>577</v>
      </c>
      <c r="E266" s="644" t="s">
        <v>577</v>
      </c>
      <c r="F266" s="637" t="s">
        <v>906</v>
      </c>
      <c r="G266" s="645">
        <v>1542678.67</v>
      </c>
      <c r="H266" s="645">
        <v>-10742.36</v>
      </c>
      <c r="I266" s="645"/>
      <c r="J266" s="645">
        <v>1531936.3099999998</v>
      </c>
      <c r="K266" s="684"/>
      <c r="L266" s="645">
        <v>0</v>
      </c>
      <c r="M266" s="645">
        <v>0</v>
      </c>
      <c r="N266" s="645">
        <v>0</v>
      </c>
      <c r="O266" s="646">
        <v>0</v>
      </c>
      <c r="P266" s="646"/>
      <c r="Q266" s="646">
        <v>1531936</v>
      </c>
      <c r="R266" s="646"/>
      <c r="S266" s="646"/>
      <c r="T266" s="643">
        <v>503</v>
      </c>
      <c r="U266" s="647">
        <v>4444</v>
      </c>
      <c r="V266" s="647"/>
      <c r="W266" s="647">
        <v>4920.72</v>
      </c>
      <c r="X266" s="647">
        <v>771.64</v>
      </c>
      <c r="Y266" s="647">
        <v>606</v>
      </c>
      <c r="Z266" s="647">
        <v>-10742.36</v>
      </c>
      <c r="AA266" s="647">
        <v>0</v>
      </c>
      <c r="AB266" s="647">
        <v>404</v>
      </c>
      <c r="AF266" s="645" t="e">
        <v>#REF!</v>
      </c>
      <c r="AG266" s="643">
        <v>503</v>
      </c>
      <c r="AH266" s="644">
        <v>0</v>
      </c>
      <c r="AI266" s="637" t="s">
        <v>906</v>
      </c>
    </row>
    <row r="267" spans="1:35" x14ac:dyDescent="0.2">
      <c r="A267" s="637" t="str">
        <f t="shared" si="4"/>
        <v>504 - Wood Ley Community Primary School</v>
      </c>
      <c r="B267" s="637">
        <v>504</v>
      </c>
      <c r="C267" s="643">
        <v>504</v>
      </c>
      <c r="D267" s="643">
        <v>504</v>
      </c>
      <c r="E267" s="644">
        <v>0</v>
      </c>
      <c r="F267" s="637" t="s">
        <v>907</v>
      </c>
      <c r="G267" s="645">
        <v>1203463.31</v>
      </c>
      <c r="H267" s="645">
        <v>-8189.72</v>
      </c>
      <c r="I267" s="645"/>
      <c r="J267" s="645">
        <v>1195273.5900000001</v>
      </c>
      <c r="K267" s="684"/>
      <c r="L267" s="645">
        <v>0</v>
      </c>
      <c r="M267" s="645">
        <v>0</v>
      </c>
      <c r="N267" s="645">
        <v>0</v>
      </c>
      <c r="O267" s="646">
        <v>0</v>
      </c>
      <c r="P267" s="646"/>
      <c r="Q267" s="646">
        <v>1195274</v>
      </c>
      <c r="R267" s="646"/>
      <c r="S267" s="646"/>
      <c r="T267" s="643">
        <v>504</v>
      </c>
      <c r="U267" s="647">
        <v>3388</v>
      </c>
      <c r="V267" s="647"/>
      <c r="W267" s="647">
        <v>3751.44</v>
      </c>
      <c r="X267" s="647">
        <v>588.28</v>
      </c>
      <c r="Y267" s="647">
        <v>462</v>
      </c>
      <c r="Z267" s="647">
        <v>-8189.72</v>
      </c>
      <c r="AA267" s="647">
        <v>0</v>
      </c>
      <c r="AB267" s="647">
        <v>308</v>
      </c>
      <c r="AF267" s="645" t="e">
        <v>#REF!</v>
      </c>
      <c r="AG267" s="643">
        <v>504</v>
      </c>
      <c r="AH267" s="644">
        <v>0</v>
      </c>
      <c r="AI267" s="637" t="s">
        <v>907</v>
      </c>
    </row>
    <row r="268" spans="1:35" x14ac:dyDescent="0.2">
      <c r="A268" s="637" t="str">
        <f t="shared" si="4"/>
        <v>505 - Cedars Park Primary School</v>
      </c>
      <c r="B268" s="637">
        <v>505</v>
      </c>
      <c r="C268" s="643">
        <v>505</v>
      </c>
      <c r="D268" s="643" t="s">
        <v>577</v>
      </c>
      <c r="E268" s="644" t="s">
        <v>577</v>
      </c>
      <c r="F268" s="637" t="s">
        <v>908</v>
      </c>
      <c r="G268" s="645">
        <v>1607962.59</v>
      </c>
      <c r="H268" s="645">
        <v>0</v>
      </c>
      <c r="I268" s="645"/>
      <c r="J268" s="645">
        <v>1607962.59</v>
      </c>
      <c r="K268" s="684"/>
      <c r="L268" s="645">
        <v>0</v>
      </c>
      <c r="M268" s="645">
        <v>0</v>
      </c>
      <c r="N268" s="645">
        <v>0</v>
      </c>
      <c r="O268" s="646">
        <v>0</v>
      </c>
      <c r="P268" s="646"/>
      <c r="Q268" s="646">
        <v>1607963</v>
      </c>
      <c r="R268" s="646"/>
      <c r="S268" s="646"/>
      <c r="T268" s="643">
        <v>505</v>
      </c>
      <c r="U268" s="647">
        <v>0</v>
      </c>
      <c r="V268" s="647"/>
      <c r="W268" s="647">
        <v>0</v>
      </c>
      <c r="X268" s="647">
        <v>0</v>
      </c>
      <c r="Y268" s="647">
        <v>0</v>
      </c>
      <c r="Z268" s="647">
        <v>0</v>
      </c>
      <c r="AA268" s="647">
        <v>0</v>
      </c>
      <c r="AB268" s="647">
        <v>427</v>
      </c>
      <c r="AF268" s="645" t="e">
        <v>#REF!</v>
      </c>
      <c r="AG268" s="643">
        <v>505</v>
      </c>
      <c r="AH268" s="644" t="s">
        <v>577</v>
      </c>
      <c r="AI268" s="637" t="s">
        <v>908</v>
      </c>
    </row>
    <row r="269" spans="1:35" x14ac:dyDescent="0.2">
      <c r="A269" s="637" t="str">
        <f t="shared" si="4"/>
        <v>506 - The Freeman Community Primary School</v>
      </c>
      <c r="B269" s="637">
        <v>506</v>
      </c>
      <c r="C269" s="643">
        <v>506</v>
      </c>
      <c r="D269" s="643" t="s">
        <v>577</v>
      </c>
      <c r="E269" s="644" t="s">
        <v>577</v>
      </c>
      <c r="F269" s="637" t="s">
        <v>909</v>
      </c>
      <c r="G269" s="645">
        <v>803341.87737733172</v>
      </c>
      <c r="H269" s="645">
        <v>-5504.13</v>
      </c>
      <c r="I269" s="645"/>
      <c r="J269" s="645">
        <v>797837.74737733172</v>
      </c>
      <c r="K269" s="684"/>
      <c r="L269" s="645">
        <v>0</v>
      </c>
      <c r="M269" s="645">
        <v>0</v>
      </c>
      <c r="N269" s="645">
        <v>0</v>
      </c>
      <c r="O269" s="646">
        <v>0</v>
      </c>
      <c r="P269" s="646"/>
      <c r="Q269" s="646">
        <v>797838</v>
      </c>
      <c r="R269" s="646"/>
      <c r="S269" s="646"/>
      <c r="T269" s="643">
        <v>506</v>
      </c>
      <c r="U269" s="647">
        <v>2277</v>
      </c>
      <c r="V269" s="647"/>
      <c r="W269" s="647">
        <v>2521.2599999999998</v>
      </c>
      <c r="X269" s="647">
        <v>395.37</v>
      </c>
      <c r="Y269" s="647">
        <v>310.5</v>
      </c>
      <c r="Z269" s="647">
        <v>-5504.13</v>
      </c>
      <c r="AA269" s="647">
        <v>0</v>
      </c>
      <c r="AB269" s="647">
        <v>207</v>
      </c>
      <c r="AF269" s="645" t="e">
        <v>#REF!</v>
      </c>
      <c r="AG269" s="643">
        <v>506</v>
      </c>
      <c r="AH269" s="644">
        <v>0</v>
      </c>
      <c r="AI269" s="637" t="s">
        <v>909</v>
      </c>
    </row>
    <row r="270" spans="1:35" x14ac:dyDescent="0.2">
      <c r="A270" s="637" t="str">
        <f t="shared" si="4"/>
        <v>507 - St Gregory CEVCP School</v>
      </c>
      <c r="B270" s="637">
        <v>507</v>
      </c>
      <c r="C270" s="643">
        <v>507</v>
      </c>
      <c r="D270" s="643">
        <v>507</v>
      </c>
      <c r="E270" s="644">
        <v>0</v>
      </c>
      <c r="F270" s="637" t="s">
        <v>910</v>
      </c>
      <c r="G270" s="645">
        <v>881399.34036374267</v>
      </c>
      <c r="H270" s="645">
        <v>-5637.08</v>
      </c>
      <c r="I270" s="645"/>
      <c r="J270" s="645">
        <v>875762.26036374271</v>
      </c>
      <c r="K270" s="684"/>
      <c r="L270" s="645">
        <v>0</v>
      </c>
      <c r="M270" s="645">
        <v>0</v>
      </c>
      <c r="N270" s="645">
        <v>120000</v>
      </c>
      <c r="O270" s="646">
        <v>120000</v>
      </c>
      <c r="P270" s="646"/>
      <c r="Q270" s="646">
        <v>995762</v>
      </c>
      <c r="R270" s="646"/>
      <c r="S270" s="646"/>
      <c r="T270" s="643">
        <v>507</v>
      </c>
      <c r="U270" s="647">
        <v>2332</v>
      </c>
      <c r="V270" s="647"/>
      <c r="W270" s="647">
        <v>2582.16</v>
      </c>
      <c r="X270" s="647">
        <v>404.91999999999996</v>
      </c>
      <c r="Y270" s="647">
        <v>318</v>
      </c>
      <c r="Z270" s="647">
        <v>-5637.08</v>
      </c>
      <c r="AA270" s="647">
        <v>0</v>
      </c>
      <c r="AB270" s="647">
        <v>212</v>
      </c>
      <c r="AF270" s="645" t="e">
        <v>#REF!</v>
      </c>
      <c r="AG270" s="643">
        <v>507</v>
      </c>
      <c r="AH270" s="644">
        <v>0</v>
      </c>
      <c r="AI270" s="637" t="s">
        <v>910</v>
      </c>
    </row>
    <row r="271" spans="1:35" x14ac:dyDescent="0.2">
      <c r="A271" s="637" t="str">
        <f t="shared" si="4"/>
        <v>508 - Trinity CEVAP School</v>
      </c>
      <c r="B271" s="637">
        <v>508</v>
      </c>
      <c r="C271" s="643">
        <v>508</v>
      </c>
      <c r="D271" s="643">
        <v>508</v>
      </c>
      <c r="E271" s="644">
        <v>0</v>
      </c>
      <c r="F271" s="637" t="s">
        <v>911</v>
      </c>
      <c r="G271" s="645">
        <v>647483.77518490702</v>
      </c>
      <c r="H271" s="645">
        <v>-4261.0474999999997</v>
      </c>
      <c r="I271" s="645"/>
      <c r="J271" s="645">
        <v>643222.72768490703</v>
      </c>
      <c r="K271" s="684"/>
      <c r="L271" s="645">
        <v>0</v>
      </c>
      <c r="M271" s="645">
        <v>0</v>
      </c>
      <c r="N271" s="645">
        <v>0</v>
      </c>
      <c r="O271" s="646">
        <v>0</v>
      </c>
      <c r="P271" s="646"/>
      <c r="Q271" s="646">
        <v>643223</v>
      </c>
      <c r="R271" s="646"/>
      <c r="S271" s="646"/>
      <c r="T271" s="643">
        <v>508</v>
      </c>
      <c r="U271" s="647">
        <v>1762.75</v>
      </c>
      <c r="V271" s="647"/>
      <c r="W271" s="647">
        <v>1951.845</v>
      </c>
      <c r="X271" s="647">
        <v>306.07749999999999</v>
      </c>
      <c r="Y271" s="647">
        <v>240.375</v>
      </c>
      <c r="Z271" s="647">
        <v>-4261.0475000000006</v>
      </c>
      <c r="AA271" s="647">
        <v>0</v>
      </c>
      <c r="AB271" s="647">
        <v>160.25</v>
      </c>
      <c r="AF271" s="645" t="e">
        <v>#REF!</v>
      </c>
      <c r="AG271" s="643">
        <v>508</v>
      </c>
      <c r="AH271" s="644">
        <v>0</v>
      </c>
      <c r="AI271" s="637" t="s">
        <v>911</v>
      </c>
    </row>
    <row r="272" spans="1:35" x14ac:dyDescent="0.2">
      <c r="A272" s="637" t="str">
        <f t="shared" si="4"/>
        <v>509 - St Joseph's Roman Catholic Primary School</v>
      </c>
      <c r="B272" s="637">
        <v>509</v>
      </c>
      <c r="C272" s="643">
        <v>509</v>
      </c>
      <c r="D272" s="643">
        <v>509</v>
      </c>
      <c r="E272" s="644">
        <v>0</v>
      </c>
      <c r="F272" s="637" t="s">
        <v>912</v>
      </c>
      <c r="G272" s="645">
        <v>647592.61727164173</v>
      </c>
      <c r="H272" s="645">
        <v>-4148.04</v>
      </c>
      <c r="I272" s="645"/>
      <c r="J272" s="645">
        <v>643444.5772716417</v>
      </c>
      <c r="K272" s="684"/>
      <c r="L272" s="645">
        <v>0</v>
      </c>
      <c r="M272" s="645">
        <v>0</v>
      </c>
      <c r="N272" s="645">
        <v>0</v>
      </c>
      <c r="O272" s="646">
        <v>0</v>
      </c>
      <c r="P272" s="646"/>
      <c r="Q272" s="646">
        <v>643445</v>
      </c>
      <c r="R272" s="646"/>
      <c r="S272" s="646"/>
      <c r="T272" s="643">
        <v>509</v>
      </c>
      <c r="U272" s="647">
        <v>1716</v>
      </c>
      <c r="V272" s="647"/>
      <c r="W272" s="647">
        <v>1900.08</v>
      </c>
      <c r="X272" s="647">
        <v>297.95999999999998</v>
      </c>
      <c r="Y272" s="647">
        <v>234</v>
      </c>
      <c r="Z272" s="647">
        <v>-4148.04</v>
      </c>
      <c r="AA272" s="647">
        <v>0</v>
      </c>
      <c r="AB272" s="647">
        <v>156</v>
      </c>
      <c r="AF272" s="645" t="e">
        <v>#REF!</v>
      </c>
      <c r="AG272" s="643">
        <v>509</v>
      </c>
      <c r="AH272" s="644">
        <v>0</v>
      </c>
      <c r="AI272" s="637" t="s">
        <v>912</v>
      </c>
    </row>
    <row r="273" spans="1:35" x14ac:dyDescent="0.2">
      <c r="A273" s="637" t="str">
        <f t="shared" si="4"/>
        <v>511 - Tudor CEVCP School</v>
      </c>
      <c r="B273" s="637">
        <v>511</v>
      </c>
      <c r="C273" s="643">
        <v>511</v>
      </c>
      <c r="D273" s="643" t="s">
        <v>577</v>
      </c>
      <c r="E273" s="644" t="s">
        <v>577</v>
      </c>
      <c r="F273" s="637" t="s">
        <v>913</v>
      </c>
      <c r="G273" s="645">
        <v>903985.36625059927</v>
      </c>
      <c r="H273" s="645">
        <v>0</v>
      </c>
      <c r="I273" s="645"/>
      <c r="J273" s="645">
        <v>903985.36625059927</v>
      </c>
      <c r="K273" s="684"/>
      <c r="L273" s="645">
        <v>0</v>
      </c>
      <c r="M273" s="645">
        <v>0</v>
      </c>
      <c r="N273" s="645">
        <v>0</v>
      </c>
      <c r="O273" s="646">
        <v>0</v>
      </c>
      <c r="P273" s="646"/>
      <c r="Q273" s="646">
        <v>903985</v>
      </c>
      <c r="R273" s="646"/>
      <c r="S273" s="646"/>
      <c r="T273" s="643">
        <v>511</v>
      </c>
      <c r="U273" s="647">
        <v>0</v>
      </c>
      <c r="V273" s="647"/>
      <c r="W273" s="647">
        <v>0</v>
      </c>
      <c r="X273" s="647">
        <v>0</v>
      </c>
      <c r="Y273" s="647">
        <v>0</v>
      </c>
      <c r="Z273" s="647">
        <v>0</v>
      </c>
      <c r="AA273" s="647">
        <v>0</v>
      </c>
      <c r="AB273" s="647">
        <v>213</v>
      </c>
      <c r="AF273" s="645" t="e">
        <v>#REF!</v>
      </c>
      <c r="AG273" s="643">
        <v>511</v>
      </c>
      <c r="AH273" s="644" t="s">
        <v>577</v>
      </c>
      <c r="AI273" s="637" t="s">
        <v>913</v>
      </c>
    </row>
    <row r="274" spans="1:35" x14ac:dyDescent="0.2">
      <c r="A274" s="637" t="str">
        <f t="shared" si="4"/>
        <v>512 - Woodhall Community Primary School</v>
      </c>
      <c r="B274" s="637">
        <v>512</v>
      </c>
      <c r="C274" s="643">
        <v>512</v>
      </c>
      <c r="D274" s="643" t="s">
        <v>577</v>
      </c>
      <c r="E274" s="644" t="s">
        <v>577</v>
      </c>
      <c r="F274" s="637" t="s">
        <v>914</v>
      </c>
      <c r="G274" s="645">
        <v>1511007.5071767711</v>
      </c>
      <c r="H274" s="645">
        <v>0</v>
      </c>
      <c r="I274" s="645"/>
      <c r="J274" s="645">
        <v>1511007.5071767711</v>
      </c>
      <c r="K274" s="684"/>
      <c r="L274" s="645">
        <v>0</v>
      </c>
      <c r="M274" s="645">
        <v>0</v>
      </c>
      <c r="N274" s="645">
        <v>0</v>
      </c>
      <c r="O274" s="646">
        <v>0</v>
      </c>
      <c r="P274" s="646"/>
      <c r="Q274" s="646">
        <v>1511008</v>
      </c>
      <c r="R274" s="646"/>
      <c r="S274" s="646"/>
      <c r="T274" s="643">
        <v>512</v>
      </c>
      <c r="U274" s="647">
        <v>0</v>
      </c>
      <c r="V274" s="647"/>
      <c r="W274" s="647">
        <v>0</v>
      </c>
      <c r="X274" s="647">
        <v>0</v>
      </c>
      <c r="Y274" s="647">
        <v>0</v>
      </c>
      <c r="Z274" s="647">
        <v>0</v>
      </c>
      <c r="AA274" s="647">
        <v>0</v>
      </c>
      <c r="AB274" s="647">
        <v>376</v>
      </c>
      <c r="AF274" s="645" t="e">
        <v>#REF!</v>
      </c>
      <c r="AG274" s="643">
        <v>512</v>
      </c>
      <c r="AH274" s="644" t="s">
        <v>577</v>
      </c>
      <c r="AI274" s="637" t="s">
        <v>914</v>
      </c>
    </row>
    <row r="275" spans="1:35" x14ac:dyDescent="0.2">
      <c r="A275" s="637" t="str">
        <f t="shared" si="4"/>
        <v>513 - Thurlow CEVCP School</v>
      </c>
      <c r="B275" s="637">
        <v>513</v>
      </c>
      <c r="C275" s="643">
        <v>513</v>
      </c>
      <c r="D275" s="643">
        <v>513</v>
      </c>
      <c r="E275" s="644">
        <v>0</v>
      </c>
      <c r="F275" s="637" t="s">
        <v>915</v>
      </c>
      <c r="G275" s="645">
        <v>442719.69470479316</v>
      </c>
      <c r="H275" s="645">
        <v>-2366.5099999999998</v>
      </c>
      <c r="I275" s="645"/>
      <c r="J275" s="645">
        <v>440353.18470479315</v>
      </c>
      <c r="K275" s="684"/>
      <c r="L275" s="645">
        <v>0</v>
      </c>
      <c r="M275" s="645">
        <v>0</v>
      </c>
      <c r="N275" s="645">
        <v>0</v>
      </c>
      <c r="O275" s="646">
        <v>0</v>
      </c>
      <c r="P275" s="646"/>
      <c r="Q275" s="646">
        <v>440353</v>
      </c>
      <c r="R275" s="646"/>
      <c r="S275" s="646"/>
      <c r="T275" s="643">
        <v>513</v>
      </c>
      <c r="U275" s="647">
        <v>979</v>
      </c>
      <c r="V275" s="647"/>
      <c r="W275" s="647">
        <v>1084.02</v>
      </c>
      <c r="X275" s="647">
        <v>169.98999999999998</v>
      </c>
      <c r="Y275" s="647">
        <v>133.5</v>
      </c>
      <c r="Z275" s="647">
        <v>-2366.5099999999998</v>
      </c>
      <c r="AA275" s="647">
        <v>0</v>
      </c>
      <c r="AB275" s="647">
        <v>89</v>
      </c>
      <c r="AF275" s="645" t="e">
        <v>#REF!</v>
      </c>
      <c r="AG275" s="643">
        <v>513</v>
      </c>
      <c r="AH275" s="644">
        <v>0</v>
      </c>
      <c r="AI275" s="637" t="s">
        <v>915</v>
      </c>
    </row>
    <row r="276" spans="1:35" x14ac:dyDescent="0.2">
      <c r="A276" s="637" t="str">
        <f t="shared" si="4"/>
        <v>514 - Thurston CEVCP School</v>
      </c>
      <c r="B276" s="637">
        <v>514</v>
      </c>
      <c r="C276" s="643">
        <v>514</v>
      </c>
      <c r="D276" s="643" t="s">
        <v>577</v>
      </c>
      <c r="E276" s="644" t="s">
        <v>577</v>
      </c>
      <c r="F276" s="637" t="s">
        <v>916</v>
      </c>
      <c r="G276" s="645">
        <v>800374.73966021347</v>
      </c>
      <c r="H276" s="645">
        <v>0</v>
      </c>
      <c r="I276" s="645"/>
      <c r="J276" s="645">
        <v>800374.73966021347</v>
      </c>
      <c r="K276" s="684"/>
      <c r="L276" s="645">
        <v>0</v>
      </c>
      <c r="M276" s="645">
        <v>0</v>
      </c>
      <c r="N276" s="645">
        <v>0</v>
      </c>
      <c r="O276" s="646">
        <v>0</v>
      </c>
      <c r="P276" s="646"/>
      <c r="Q276" s="646">
        <v>800375</v>
      </c>
      <c r="R276" s="646"/>
      <c r="S276" s="646"/>
      <c r="T276" s="643">
        <v>514</v>
      </c>
      <c r="U276" s="647">
        <v>0</v>
      </c>
      <c r="V276" s="647"/>
      <c r="W276" s="647">
        <v>0</v>
      </c>
      <c r="X276" s="647">
        <v>0</v>
      </c>
      <c r="Y276" s="647">
        <v>0</v>
      </c>
      <c r="Z276" s="647">
        <v>0</v>
      </c>
      <c r="AA276" s="647">
        <v>0</v>
      </c>
      <c r="AB276" s="647">
        <v>209</v>
      </c>
      <c r="AF276" s="645" t="e">
        <v>#REF!</v>
      </c>
      <c r="AG276" s="643">
        <v>514</v>
      </c>
      <c r="AH276" s="644" t="s">
        <v>577</v>
      </c>
      <c r="AI276" s="637" t="s">
        <v>916</v>
      </c>
    </row>
    <row r="277" spans="1:35" x14ac:dyDescent="0.2">
      <c r="A277" s="637" t="str">
        <f t="shared" si="4"/>
        <v>515 - St Christopher's CEVCP School</v>
      </c>
      <c r="B277" s="637">
        <v>515</v>
      </c>
      <c r="C277" s="643">
        <v>515</v>
      </c>
      <c r="D277" s="643" t="s">
        <v>577</v>
      </c>
      <c r="E277" s="644" t="s">
        <v>577</v>
      </c>
      <c r="F277" s="637" t="s">
        <v>917</v>
      </c>
      <c r="G277" s="645">
        <v>1267341.8930267473</v>
      </c>
      <c r="H277" s="645">
        <v>0</v>
      </c>
      <c r="I277" s="645"/>
      <c r="J277" s="645">
        <v>1267341.8930267473</v>
      </c>
      <c r="K277" s="684"/>
      <c r="L277" s="645">
        <v>0</v>
      </c>
      <c r="M277" s="645">
        <v>0</v>
      </c>
      <c r="N277" s="645">
        <v>0</v>
      </c>
      <c r="O277" s="646">
        <v>0</v>
      </c>
      <c r="P277" s="646"/>
      <c r="Q277" s="646">
        <v>1267342</v>
      </c>
      <c r="R277" s="646"/>
      <c r="S277" s="646"/>
      <c r="T277" s="643">
        <v>515</v>
      </c>
      <c r="U277" s="647">
        <v>0</v>
      </c>
      <c r="V277" s="647"/>
      <c r="W277" s="647">
        <v>0</v>
      </c>
      <c r="X277" s="647">
        <v>0</v>
      </c>
      <c r="Y277" s="647">
        <v>0</v>
      </c>
      <c r="Z277" s="647">
        <v>0</v>
      </c>
      <c r="AA277" s="647">
        <v>0</v>
      </c>
      <c r="AB277" s="647">
        <v>323</v>
      </c>
      <c r="AF277" s="645" t="e">
        <v>#REF!</v>
      </c>
      <c r="AG277" s="643">
        <v>515</v>
      </c>
      <c r="AH277" s="644" t="s">
        <v>577</v>
      </c>
      <c r="AI277" s="637" t="s">
        <v>917</v>
      </c>
    </row>
    <row r="278" spans="1:35" x14ac:dyDescent="0.2">
      <c r="A278" s="637" t="str">
        <f t="shared" si="4"/>
        <v>517 - Walsham-le-Willows CEVCP School</v>
      </c>
      <c r="B278" s="637">
        <v>517</v>
      </c>
      <c r="C278" s="643">
        <v>517</v>
      </c>
      <c r="D278" s="643">
        <v>517</v>
      </c>
      <c r="E278" s="644">
        <v>0</v>
      </c>
      <c r="F278" s="637" t="s">
        <v>918</v>
      </c>
      <c r="G278" s="645">
        <v>568009.29058179026</v>
      </c>
      <c r="H278" s="645">
        <v>-3456.7</v>
      </c>
      <c r="I278" s="645"/>
      <c r="J278" s="645">
        <v>564552.59058179031</v>
      </c>
      <c r="K278" s="684"/>
      <c r="L278" s="645">
        <v>0</v>
      </c>
      <c r="M278" s="645">
        <v>0</v>
      </c>
      <c r="N278" s="645">
        <v>0</v>
      </c>
      <c r="O278" s="646">
        <v>0</v>
      </c>
      <c r="P278" s="646"/>
      <c r="Q278" s="646">
        <v>564553</v>
      </c>
      <c r="R278" s="646"/>
      <c r="S278" s="646"/>
      <c r="T278" s="643">
        <v>517</v>
      </c>
      <c r="U278" s="647">
        <v>1430</v>
      </c>
      <c r="V278" s="647"/>
      <c r="W278" s="647">
        <v>1583.3999999999999</v>
      </c>
      <c r="X278" s="647">
        <v>248.29999999999998</v>
      </c>
      <c r="Y278" s="647">
        <v>195</v>
      </c>
      <c r="Z278" s="647">
        <v>-3456.7</v>
      </c>
      <c r="AA278" s="647">
        <v>0</v>
      </c>
      <c r="AB278" s="647">
        <v>130</v>
      </c>
      <c r="AF278" s="645" t="e">
        <v>#REF!</v>
      </c>
      <c r="AG278" s="643">
        <v>517</v>
      </c>
      <c r="AH278" s="644">
        <v>0</v>
      </c>
      <c r="AI278" s="637" t="s">
        <v>918</v>
      </c>
    </row>
    <row r="279" spans="1:35" x14ac:dyDescent="0.2">
      <c r="A279" s="637" t="str">
        <f t="shared" si="4"/>
        <v>521 - Wickhambrook Community Primary School</v>
      </c>
      <c r="B279" s="637">
        <v>521</v>
      </c>
      <c r="C279" s="643">
        <v>521</v>
      </c>
      <c r="D279" s="643" t="s">
        <v>577</v>
      </c>
      <c r="E279" s="644" t="s">
        <v>577</v>
      </c>
      <c r="F279" s="637" t="s">
        <v>919</v>
      </c>
      <c r="G279" s="645">
        <v>669502.67810518562</v>
      </c>
      <c r="H279" s="645">
        <v>0</v>
      </c>
      <c r="I279" s="645"/>
      <c r="J279" s="645">
        <v>669502.67810518562</v>
      </c>
      <c r="K279" s="684"/>
      <c r="L279" s="645">
        <v>0</v>
      </c>
      <c r="M279" s="645">
        <v>0</v>
      </c>
      <c r="N279" s="645">
        <v>0</v>
      </c>
      <c r="O279" s="646">
        <v>0</v>
      </c>
      <c r="P279" s="646"/>
      <c r="Q279" s="646">
        <v>669503</v>
      </c>
      <c r="R279" s="646"/>
      <c r="S279" s="646"/>
      <c r="T279" s="643">
        <v>521</v>
      </c>
      <c r="U279" s="647">
        <v>0</v>
      </c>
      <c r="V279" s="647"/>
      <c r="W279" s="647">
        <v>0</v>
      </c>
      <c r="X279" s="647">
        <v>0</v>
      </c>
      <c r="Y279" s="647">
        <v>0</v>
      </c>
      <c r="Z279" s="647">
        <v>0</v>
      </c>
      <c r="AA279" s="647">
        <v>0</v>
      </c>
      <c r="AB279" s="647">
        <v>168</v>
      </c>
      <c r="AF279" s="645" t="e">
        <v>#REF!</v>
      </c>
      <c r="AG279" s="643">
        <v>521</v>
      </c>
      <c r="AH279" s="644" t="s">
        <v>577</v>
      </c>
      <c r="AI279" s="637" t="s">
        <v>919</v>
      </c>
    </row>
    <row r="280" spans="1:35" x14ac:dyDescent="0.2">
      <c r="A280" s="637" t="str">
        <f t="shared" si="4"/>
        <v>522 - Woolpit Community Primary School</v>
      </c>
      <c r="B280" s="637">
        <v>522</v>
      </c>
      <c r="C280" s="643">
        <v>522</v>
      </c>
      <c r="D280" s="643" t="s">
        <v>577</v>
      </c>
      <c r="E280" s="644" t="s">
        <v>577</v>
      </c>
      <c r="F280" s="637" t="s">
        <v>920</v>
      </c>
      <c r="G280" s="645">
        <v>620296.73712617694</v>
      </c>
      <c r="H280" s="645">
        <v>0</v>
      </c>
      <c r="I280" s="645"/>
      <c r="J280" s="645">
        <v>620296.73712617694</v>
      </c>
      <c r="K280" s="684"/>
      <c r="L280" s="645">
        <v>0</v>
      </c>
      <c r="M280" s="645">
        <v>0</v>
      </c>
      <c r="N280" s="645">
        <v>0</v>
      </c>
      <c r="O280" s="646">
        <v>0</v>
      </c>
      <c r="P280" s="646"/>
      <c r="Q280" s="646">
        <v>620297</v>
      </c>
      <c r="R280" s="646"/>
      <c r="S280" s="646"/>
      <c r="T280" s="643">
        <v>522</v>
      </c>
      <c r="U280" s="647">
        <v>0</v>
      </c>
      <c r="V280" s="647"/>
      <c r="W280" s="647">
        <v>0</v>
      </c>
      <c r="X280" s="647">
        <v>0</v>
      </c>
      <c r="Y280" s="647">
        <v>0</v>
      </c>
      <c r="Z280" s="647">
        <v>0</v>
      </c>
      <c r="AA280" s="647">
        <v>0</v>
      </c>
      <c r="AB280" s="647">
        <v>140</v>
      </c>
      <c r="AF280" s="645" t="e">
        <v>#REF!</v>
      </c>
      <c r="AG280" s="643">
        <v>522</v>
      </c>
      <c r="AH280" s="644" t="s">
        <v>577</v>
      </c>
      <c r="AI280" s="637" t="s">
        <v>920</v>
      </c>
    </row>
    <row r="281" spans="1:35" x14ac:dyDescent="0.2">
      <c r="A281" s="637" t="str">
        <f t="shared" si="4"/>
        <v>523 - The Pines (formerly Red Lodge Primary School)</v>
      </c>
      <c r="B281" s="637">
        <v>523</v>
      </c>
      <c r="C281" s="643">
        <v>525</v>
      </c>
      <c r="D281" s="643" t="s">
        <v>577</v>
      </c>
      <c r="E281" s="644" t="s">
        <v>577</v>
      </c>
      <c r="F281" s="637" t="s">
        <v>1275</v>
      </c>
      <c r="G281" s="645">
        <v>660757.81966978905</v>
      </c>
      <c r="H281" s="645">
        <v>0</v>
      </c>
      <c r="I281" s="645"/>
      <c r="J281" s="645">
        <v>660757.81966978905</v>
      </c>
      <c r="K281" s="684"/>
      <c r="L281" s="645">
        <v>0</v>
      </c>
      <c r="M281" s="645">
        <v>0</v>
      </c>
      <c r="N281" s="645">
        <v>0</v>
      </c>
      <c r="O281" s="646">
        <v>0</v>
      </c>
      <c r="P281" s="646"/>
      <c r="Q281" s="646">
        <v>660758</v>
      </c>
      <c r="R281" s="646"/>
      <c r="S281" s="646"/>
      <c r="T281" s="643">
        <v>525</v>
      </c>
      <c r="U281" s="647">
        <v>0</v>
      </c>
      <c r="V281" s="647"/>
      <c r="W281" s="647">
        <v>0</v>
      </c>
      <c r="X281" s="647">
        <v>0</v>
      </c>
      <c r="Y281" s="647">
        <v>0</v>
      </c>
      <c r="Z281" s="647">
        <v>0</v>
      </c>
      <c r="AA281" s="647">
        <v>0</v>
      </c>
      <c r="AB281" s="647">
        <v>103.5</v>
      </c>
      <c r="AF281" s="645" t="e">
        <v>#REF!</v>
      </c>
      <c r="AG281" s="643">
        <v>523</v>
      </c>
      <c r="AH281" s="644" t="s">
        <v>577</v>
      </c>
    </row>
    <row r="282" spans="1:35" x14ac:dyDescent="0.2">
      <c r="A282" s="637" t="str">
        <f t="shared" si="4"/>
        <v>527 - Horringer Court Middle School</v>
      </c>
      <c r="B282" s="637">
        <v>527</v>
      </c>
      <c r="C282" s="643">
        <v>527</v>
      </c>
      <c r="D282" s="643" t="s">
        <v>577</v>
      </c>
      <c r="E282" s="644" t="s">
        <v>577</v>
      </c>
      <c r="F282" s="637" t="s">
        <v>921</v>
      </c>
      <c r="G282" s="645">
        <v>1550128.6142356275</v>
      </c>
      <c r="H282" s="645">
        <v>0</v>
      </c>
      <c r="I282" s="645"/>
      <c r="J282" s="645">
        <v>1550128.6142356275</v>
      </c>
      <c r="K282" s="684"/>
      <c r="L282" s="645">
        <v>0</v>
      </c>
      <c r="M282" s="645">
        <v>0</v>
      </c>
      <c r="N282" s="645">
        <v>0</v>
      </c>
      <c r="O282" s="646">
        <v>0</v>
      </c>
      <c r="P282" s="646"/>
      <c r="Q282" s="646">
        <v>1550129</v>
      </c>
      <c r="R282" s="646"/>
      <c r="S282" s="646"/>
      <c r="T282" s="643">
        <v>527</v>
      </c>
      <c r="U282" s="647"/>
      <c r="V282" s="647">
        <v>0</v>
      </c>
      <c r="W282" s="647">
        <v>0</v>
      </c>
      <c r="X282" s="647">
        <v>0</v>
      </c>
      <c r="Y282" s="647">
        <v>0</v>
      </c>
      <c r="Z282" s="647">
        <v>0</v>
      </c>
      <c r="AA282" s="647">
        <v>0</v>
      </c>
      <c r="AB282" s="647">
        <v>356</v>
      </c>
      <c r="AF282" s="645" t="e">
        <v>#REF!</v>
      </c>
      <c r="AG282" s="643">
        <v>527</v>
      </c>
      <c r="AH282" s="644" t="s">
        <v>577</v>
      </c>
      <c r="AI282" s="637" t="s">
        <v>921</v>
      </c>
    </row>
    <row r="283" spans="1:35" x14ac:dyDescent="0.2">
      <c r="A283" s="637" t="str">
        <f t="shared" si="4"/>
        <v>531 - Westley Middle School</v>
      </c>
      <c r="B283" s="637">
        <v>531</v>
      </c>
      <c r="C283" s="643">
        <v>531</v>
      </c>
      <c r="D283" s="643" t="s">
        <v>577</v>
      </c>
      <c r="E283" s="644" t="s">
        <v>577</v>
      </c>
      <c r="F283" s="637" t="s">
        <v>922</v>
      </c>
      <c r="G283" s="645">
        <v>2182183.2000000002</v>
      </c>
      <c r="H283" s="645">
        <v>0</v>
      </c>
      <c r="I283" s="645"/>
      <c r="J283" s="645">
        <v>2182183.2000000002</v>
      </c>
      <c r="K283" s="684"/>
      <c r="L283" s="645">
        <v>0</v>
      </c>
      <c r="M283" s="645">
        <v>0</v>
      </c>
      <c r="N283" s="645">
        <v>0</v>
      </c>
      <c r="O283" s="646">
        <v>0</v>
      </c>
      <c r="P283" s="646"/>
      <c r="Q283" s="646">
        <v>2182183</v>
      </c>
      <c r="R283" s="646"/>
      <c r="S283" s="646"/>
      <c r="T283" s="643">
        <v>531</v>
      </c>
      <c r="U283" s="647"/>
      <c r="V283" s="647">
        <v>0</v>
      </c>
      <c r="W283" s="647">
        <v>0</v>
      </c>
      <c r="X283" s="647">
        <v>0</v>
      </c>
      <c r="Y283" s="647">
        <v>0</v>
      </c>
      <c r="Z283" s="647">
        <v>0</v>
      </c>
      <c r="AA283" s="647">
        <v>0</v>
      </c>
      <c r="AB283" s="647">
        <v>508</v>
      </c>
      <c r="AF283" s="645" t="e">
        <v>#REF!</v>
      </c>
      <c r="AG283" s="643">
        <v>531</v>
      </c>
      <c r="AH283" s="644" t="s">
        <v>577</v>
      </c>
      <c r="AI283" s="637" t="s">
        <v>922</v>
      </c>
    </row>
    <row r="284" spans="1:35" x14ac:dyDescent="0.2">
      <c r="A284" s="637" t="str">
        <f t="shared" si="4"/>
        <v>551 - County Upper School</v>
      </c>
      <c r="B284" s="637">
        <v>551</v>
      </c>
      <c r="C284" s="643">
        <v>551</v>
      </c>
      <c r="D284" s="643" t="s">
        <v>577</v>
      </c>
      <c r="E284" s="644" t="s">
        <v>577</v>
      </c>
      <c r="F284" s="637" t="s">
        <v>923</v>
      </c>
      <c r="G284" s="645">
        <v>3698053.333333333</v>
      </c>
      <c r="H284" s="645">
        <v>0</v>
      </c>
      <c r="I284" s="645"/>
      <c r="J284" s="645">
        <v>3698053.333333333</v>
      </c>
      <c r="K284" s="684"/>
      <c r="L284" s="645">
        <v>0</v>
      </c>
      <c r="M284" s="645">
        <v>0</v>
      </c>
      <c r="N284" s="645">
        <v>0</v>
      </c>
      <c r="O284" s="646">
        <v>0</v>
      </c>
      <c r="P284" s="646"/>
      <c r="Q284" s="646">
        <v>3698053</v>
      </c>
      <c r="R284" s="646"/>
      <c r="S284" s="646"/>
      <c r="T284" s="643">
        <v>551</v>
      </c>
      <c r="U284" s="647"/>
      <c r="V284" s="647">
        <v>0</v>
      </c>
      <c r="W284" s="647">
        <v>0</v>
      </c>
      <c r="X284" s="647">
        <v>0</v>
      </c>
      <c r="Y284" s="647">
        <v>0</v>
      </c>
      <c r="Z284" s="647">
        <v>0</v>
      </c>
      <c r="AA284" s="647">
        <v>0</v>
      </c>
      <c r="AB284" s="647">
        <v>715</v>
      </c>
      <c r="AF284" s="645" t="e">
        <v>#REF!</v>
      </c>
      <c r="AG284" s="643">
        <v>551</v>
      </c>
      <c r="AH284" s="644" t="s">
        <v>577</v>
      </c>
      <c r="AI284" s="637" t="s">
        <v>923</v>
      </c>
    </row>
    <row r="285" spans="1:35" x14ac:dyDescent="0.2">
      <c r="A285" s="637" t="str">
        <f t="shared" si="4"/>
        <v>552 - King Edward VI CEVC Upper School</v>
      </c>
      <c r="B285" s="637">
        <v>552</v>
      </c>
      <c r="C285" s="643">
        <v>552</v>
      </c>
      <c r="D285" s="643">
        <v>552</v>
      </c>
      <c r="E285" s="644">
        <v>0</v>
      </c>
      <c r="F285" s="637" t="s">
        <v>924</v>
      </c>
      <c r="G285" s="645">
        <v>6025689.9923128355</v>
      </c>
      <c r="H285" s="645">
        <v>-28883.61</v>
      </c>
      <c r="I285" s="645"/>
      <c r="J285" s="645">
        <v>5996806.3823128352</v>
      </c>
      <c r="K285" s="684"/>
      <c r="L285" s="645">
        <v>0</v>
      </c>
      <c r="M285" s="645">
        <v>0</v>
      </c>
      <c r="N285" s="645">
        <v>60000</v>
      </c>
      <c r="O285" s="646">
        <v>60000</v>
      </c>
      <c r="P285" s="646">
        <v>266914</v>
      </c>
      <c r="Q285" s="646">
        <v>6323720</v>
      </c>
      <c r="R285" s="646"/>
      <c r="S285" s="646"/>
      <c r="T285" s="643">
        <v>552</v>
      </c>
      <c r="U285" s="647"/>
      <c r="V285" s="647">
        <v>11064.24</v>
      </c>
      <c r="W285" s="647">
        <v>13921.74</v>
      </c>
      <c r="X285" s="647">
        <v>2183.13</v>
      </c>
      <c r="Y285" s="647">
        <v>1714.5</v>
      </c>
      <c r="Z285" s="647">
        <v>-28883.61</v>
      </c>
      <c r="AA285" s="647">
        <v>0</v>
      </c>
      <c r="AB285" s="647">
        <v>1143</v>
      </c>
      <c r="AF285" s="645" t="e">
        <v>#REF!</v>
      </c>
      <c r="AG285" s="643">
        <v>552</v>
      </c>
      <c r="AH285" s="644">
        <v>0</v>
      </c>
      <c r="AI285" s="637" t="s">
        <v>924</v>
      </c>
    </row>
    <row r="286" spans="1:35" x14ac:dyDescent="0.2">
      <c r="A286" s="637" t="str">
        <f t="shared" si="4"/>
        <v>553 - St Benedict's Catholic School</v>
      </c>
      <c r="B286" s="637">
        <v>553</v>
      </c>
      <c r="C286" s="643">
        <v>553</v>
      </c>
      <c r="D286" s="643">
        <v>553</v>
      </c>
      <c r="E286" s="644">
        <v>0</v>
      </c>
      <c r="F286" s="637" t="s">
        <v>925</v>
      </c>
      <c r="G286" s="645">
        <v>3881953.03</v>
      </c>
      <c r="H286" s="645">
        <v>-19508.439999999999</v>
      </c>
      <c r="I286" s="645"/>
      <c r="J286" s="645">
        <v>3862444.59</v>
      </c>
      <c r="K286" s="684"/>
      <c r="L286" s="645">
        <v>0</v>
      </c>
      <c r="M286" s="645">
        <v>0</v>
      </c>
      <c r="N286" s="645">
        <v>0</v>
      </c>
      <c r="O286" s="646">
        <v>0</v>
      </c>
      <c r="P286" s="646">
        <v>466345</v>
      </c>
      <c r="Q286" s="646">
        <v>4328790</v>
      </c>
      <c r="R286" s="646"/>
      <c r="S286" s="646"/>
      <c r="T286" s="643">
        <v>553</v>
      </c>
      <c r="U286" s="647"/>
      <c r="V286" s="647">
        <v>7472.96</v>
      </c>
      <c r="W286" s="647">
        <v>9402.9599999999991</v>
      </c>
      <c r="X286" s="647">
        <v>1474.52</v>
      </c>
      <c r="Y286" s="647">
        <v>1158</v>
      </c>
      <c r="Z286" s="647">
        <v>-19508.439999999999</v>
      </c>
      <c r="AA286" s="647">
        <v>0</v>
      </c>
      <c r="AB286" s="647">
        <v>772</v>
      </c>
      <c r="AF286" s="645" t="e">
        <v>#REF!</v>
      </c>
      <c r="AG286" s="643">
        <v>553</v>
      </c>
      <c r="AH286" s="644">
        <v>0</v>
      </c>
      <c r="AI286" s="637" t="s">
        <v>925</v>
      </c>
    </row>
    <row r="287" spans="1:35" x14ac:dyDescent="0.2">
      <c r="A287" s="637" t="str">
        <f t="shared" si="4"/>
        <v>554 - Samuel Ward Academy</v>
      </c>
      <c r="B287" s="637">
        <v>554</v>
      </c>
      <c r="C287" s="643">
        <v>554</v>
      </c>
      <c r="D287" s="643" t="s">
        <v>577</v>
      </c>
      <c r="E287" s="644" t="s">
        <v>577</v>
      </c>
      <c r="F287" s="637" t="s">
        <v>926</v>
      </c>
      <c r="G287" s="645">
        <v>5810704</v>
      </c>
      <c r="H287" s="645">
        <v>0</v>
      </c>
      <c r="I287" s="645"/>
      <c r="J287" s="645">
        <v>5810704</v>
      </c>
      <c r="K287" s="684"/>
      <c r="L287" s="645">
        <v>0</v>
      </c>
      <c r="M287" s="645">
        <v>0</v>
      </c>
      <c r="N287" s="645">
        <v>0</v>
      </c>
      <c r="O287" s="646">
        <v>0</v>
      </c>
      <c r="P287" s="646"/>
      <c r="Q287" s="646">
        <v>5810704</v>
      </c>
      <c r="R287" s="646"/>
      <c r="S287" s="646"/>
      <c r="T287" s="643">
        <v>554</v>
      </c>
      <c r="U287" s="647"/>
      <c r="V287" s="647">
        <v>0</v>
      </c>
      <c r="W287" s="647">
        <v>0</v>
      </c>
      <c r="X287" s="647">
        <v>0</v>
      </c>
      <c r="Y287" s="647">
        <v>0</v>
      </c>
      <c r="Z287" s="647">
        <v>0</v>
      </c>
      <c r="AA287" s="647">
        <v>0</v>
      </c>
      <c r="AB287" s="647">
        <v>1157</v>
      </c>
      <c r="AF287" s="645" t="e">
        <v>#REF!</v>
      </c>
      <c r="AG287" s="643">
        <v>554</v>
      </c>
      <c r="AH287" s="644" t="s">
        <v>577</v>
      </c>
      <c r="AI287" s="637" t="s">
        <v>926</v>
      </c>
    </row>
    <row r="288" spans="1:35" x14ac:dyDescent="0.2">
      <c r="A288" s="637" t="str">
        <f t="shared" si="4"/>
        <v>555 - Thomas Gainsborough School</v>
      </c>
      <c r="B288" s="637">
        <v>555</v>
      </c>
      <c r="C288" s="643">
        <v>555</v>
      </c>
      <c r="D288" s="643" t="s">
        <v>577</v>
      </c>
      <c r="E288" s="644" t="s">
        <v>577</v>
      </c>
      <c r="F288" s="637" t="s">
        <v>927</v>
      </c>
      <c r="G288" s="645">
        <v>7102241.0936316801</v>
      </c>
      <c r="H288" s="645">
        <v>0</v>
      </c>
      <c r="I288" s="645"/>
      <c r="J288" s="645">
        <v>7102241.0936316801</v>
      </c>
      <c r="K288" s="684"/>
      <c r="L288" s="645">
        <v>0</v>
      </c>
      <c r="M288" s="645">
        <v>0</v>
      </c>
      <c r="N288" s="645">
        <v>0</v>
      </c>
      <c r="O288" s="646">
        <v>0</v>
      </c>
      <c r="P288" s="646"/>
      <c r="Q288" s="646">
        <v>7102241</v>
      </c>
      <c r="R288" s="646"/>
      <c r="S288" s="646"/>
      <c r="T288" s="643">
        <v>555</v>
      </c>
      <c r="U288" s="647"/>
      <c r="V288" s="647">
        <v>0</v>
      </c>
      <c r="W288" s="647">
        <v>0</v>
      </c>
      <c r="X288" s="647">
        <v>0</v>
      </c>
      <c r="Y288" s="647">
        <v>0</v>
      </c>
      <c r="Z288" s="647">
        <v>0</v>
      </c>
      <c r="AA288" s="647">
        <v>0</v>
      </c>
      <c r="AB288" s="647">
        <v>1395</v>
      </c>
      <c r="AF288" s="645" t="e">
        <v>#REF!</v>
      </c>
      <c r="AG288" s="643">
        <v>555</v>
      </c>
      <c r="AH288" s="644" t="s">
        <v>577</v>
      </c>
      <c r="AI288" s="637" t="s">
        <v>927</v>
      </c>
    </row>
    <row r="289" spans="1:35" x14ac:dyDescent="0.2">
      <c r="A289" s="637" t="str">
        <f t="shared" si="4"/>
        <v>556 - Castle Manor Academy</v>
      </c>
      <c r="B289" s="637">
        <v>556</v>
      </c>
      <c r="C289" s="643">
        <v>556</v>
      </c>
      <c r="D289" s="643" t="s">
        <v>577</v>
      </c>
      <c r="E289" s="644" t="s">
        <v>577</v>
      </c>
      <c r="F289" s="637" t="s">
        <v>928</v>
      </c>
      <c r="G289" s="645">
        <v>3542548.1163909244</v>
      </c>
      <c r="H289" s="645">
        <v>0</v>
      </c>
      <c r="I289" s="645"/>
      <c r="J289" s="645">
        <v>3542548.1163909244</v>
      </c>
      <c r="K289" s="684"/>
      <c r="L289" s="645">
        <v>0</v>
      </c>
      <c r="M289" s="645">
        <v>0</v>
      </c>
      <c r="N289" s="645">
        <v>0</v>
      </c>
      <c r="O289" s="646">
        <v>0</v>
      </c>
      <c r="P289" s="646"/>
      <c r="Q289" s="646">
        <v>3542548</v>
      </c>
      <c r="R289" s="646"/>
      <c r="S289" s="646"/>
      <c r="T289" s="643">
        <v>556</v>
      </c>
      <c r="U289" s="647"/>
      <c r="V289" s="647">
        <v>0</v>
      </c>
      <c r="W289" s="647">
        <v>0</v>
      </c>
      <c r="X289" s="647">
        <v>0</v>
      </c>
      <c r="Y289" s="647">
        <v>0</v>
      </c>
      <c r="Z289" s="647">
        <v>0</v>
      </c>
      <c r="AA289" s="647">
        <v>0</v>
      </c>
      <c r="AB289" s="647">
        <v>646</v>
      </c>
      <c r="AF289" s="645" t="e">
        <v>#REF!</v>
      </c>
      <c r="AG289" s="643">
        <v>556</v>
      </c>
      <c r="AH289" s="644" t="s">
        <v>577</v>
      </c>
      <c r="AI289" s="637" t="s">
        <v>928</v>
      </c>
    </row>
    <row r="290" spans="1:35" x14ac:dyDescent="0.2">
      <c r="A290" s="637" t="str">
        <f t="shared" si="4"/>
        <v>557 - Newmarket College</v>
      </c>
      <c r="B290" s="637">
        <v>557</v>
      </c>
      <c r="C290" s="643">
        <v>557</v>
      </c>
      <c r="D290" s="643" t="s">
        <v>577</v>
      </c>
      <c r="E290" s="644" t="s">
        <v>577</v>
      </c>
      <c r="F290" s="637" t="s">
        <v>929</v>
      </c>
      <c r="G290" s="645">
        <v>3686310.983727294</v>
      </c>
      <c r="H290" s="645">
        <v>0</v>
      </c>
      <c r="I290" s="645"/>
      <c r="J290" s="645">
        <v>3686310.983727294</v>
      </c>
      <c r="K290" s="684"/>
      <c r="L290" s="645">
        <v>0</v>
      </c>
      <c r="M290" s="645">
        <v>0</v>
      </c>
      <c r="N290" s="645">
        <v>0</v>
      </c>
      <c r="O290" s="646">
        <v>0</v>
      </c>
      <c r="P290" s="646"/>
      <c r="Q290" s="646">
        <v>3686311</v>
      </c>
      <c r="R290" s="646"/>
      <c r="S290" s="646"/>
      <c r="T290" s="643">
        <v>557</v>
      </c>
      <c r="U290" s="647"/>
      <c r="V290" s="647">
        <v>0</v>
      </c>
      <c r="W290" s="647">
        <v>0</v>
      </c>
      <c r="X290" s="647">
        <v>0</v>
      </c>
      <c r="Y290" s="647">
        <v>0</v>
      </c>
      <c r="Z290" s="647">
        <v>0</v>
      </c>
      <c r="AA290" s="647">
        <v>0</v>
      </c>
      <c r="AB290" s="647">
        <v>719</v>
      </c>
      <c r="AF290" s="645" t="e">
        <v>#REF!</v>
      </c>
      <c r="AG290" s="643">
        <v>557</v>
      </c>
      <c r="AH290" s="644" t="s">
        <v>577</v>
      </c>
      <c r="AI290" s="637" t="s">
        <v>929</v>
      </c>
    </row>
    <row r="291" spans="1:35" x14ac:dyDescent="0.2">
      <c r="A291" s="637" t="str">
        <f t="shared" si="4"/>
        <v>558 - Stowmarket High School</v>
      </c>
      <c r="B291" s="637">
        <v>558</v>
      </c>
      <c r="C291" s="643">
        <v>558</v>
      </c>
      <c r="D291" s="643" t="s">
        <v>577</v>
      </c>
      <c r="E291" s="644" t="s">
        <v>577</v>
      </c>
      <c r="F291" s="637" t="s">
        <v>930</v>
      </c>
      <c r="G291" s="645">
        <v>4030510.2227675989</v>
      </c>
      <c r="H291" s="645">
        <v>0</v>
      </c>
      <c r="I291" s="645"/>
      <c r="J291" s="645">
        <v>4030510.2227675989</v>
      </c>
      <c r="K291" s="684"/>
      <c r="L291" s="645">
        <v>0</v>
      </c>
      <c r="M291" s="645">
        <v>0</v>
      </c>
      <c r="N291" s="645">
        <v>0</v>
      </c>
      <c r="O291" s="646">
        <v>0</v>
      </c>
      <c r="P291" s="646"/>
      <c r="Q291" s="646">
        <v>4030510</v>
      </c>
      <c r="R291" s="646"/>
      <c r="S291" s="646"/>
      <c r="T291" s="643">
        <v>558</v>
      </c>
      <c r="U291" s="647"/>
      <c r="V291" s="647">
        <v>0</v>
      </c>
      <c r="W291" s="647">
        <v>0</v>
      </c>
      <c r="X291" s="647">
        <v>0</v>
      </c>
      <c r="Y291" s="647">
        <v>0</v>
      </c>
      <c r="Z291" s="647">
        <v>0</v>
      </c>
      <c r="AA291" s="647">
        <v>0</v>
      </c>
      <c r="AB291" s="647">
        <v>751</v>
      </c>
      <c r="AF291" s="645" t="e">
        <v>#REF!</v>
      </c>
      <c r="AG291" s="643">
        <v>558</v>
      </c>
      <c r="AH291" s="644">
        <v>0</v>
      </c>
      <c r="AI291" s="637" t="s">
        <v>930</v>
      </c>
    </row>
    <row r="292" spans="1:35" x14ac:dyDescent="0.2">
      <c r="A292" s="637" t="str">
        <f t="shared" si="4"/>
        <v>559 - Orminston Sudbury Academy</v>
      </c>
      <c r="B292" s="637">
        <v>559</v>
      </c>
      <c r="C292" s="643">
        <v>559</v>
      </c>
      <c r="D292" s="643" t="s">
        <v>577</v>
      </c>
      <c r="E292" s="644" t="s">
        <v>577</v>
      </c>
      <c r="F292" s="637" t="s">
        <v>931</v>
      </c>
      <c r="G292" s="645">
        <v>3593248.8998829392</v>
      </c>
      <c r="H292" s="645">
        <v>0</v>
      </c>
      <c r="I292" s="645"/>
      <c r="J292" s="645">
        <v>3593248.8998829392</v>
      </c>
      <c r="K292" s="684"/>
      <c r="L292" s="645">
        <v>0</v>
      </c>
      <c r="M292" s="645">
        <v>0</v>
      </c>
      <c r="N292" s="645">
        <v>0</v>
      </c>
      <c r="O292" s="646">
        <v>0</v>
      </c>
      <c r="P292" s="646"/>
      <c r="Q292" s="646">
        <v>3593249</v>
      </c>
      <c r="R292" s="646"/>
      <c r="S292" s="646"/>
      <c r="T292" s="643">
        <v>559</v>
      </c>
      <c r="U292" s="647"/>
      <c r="V292" s="647">
        <v>0</v>
      </c>
      <c r="W292" s="647">
        <v>0</v>
      </c>
      <c r="X292" s="647">
        <v>0</v>
      </c>
      <c r="Y292" s="647">
        <v>0</v>
      </c>
      <c r="Z292" s="647">
        <v>0</v>
      </c>
      <c r="AA292" s="647">
        <v>0</v>
      </c>
      <c r="AB292" s="647">
        <v>652</v>
      </c>
      <c r="AF292" s="645" t="e">
        <v>#REF!</v>
      </c>
      <c r="AG292" s="643">
        <v>559</v>
      </c>
      <c r="AH292" s="644" t="s">
        <v>577</v>
      </c>
      <c r="AI292" s="637" t="s">
        <v>931</v>
      </c>
    </row>
    <row r="293" spans="1:35" x14ac:dyDescent="0.2">
      <c r="A293" s="637" t="str">
        <f t="shared" si="4"/>
        <v>560 - Thurston Community College</v>
      </c>
      <c r="B293" s="637">
        <v>560</v>
      </c>
      <c r="C293" s="643">
        <v>560</v>
      </c>
      <c r="D293" s="643">
        <v>560</v>
      </c>
      <c r="E293" s="644">
        <v>0</v>
      </c>
      <c r="F293" s="637" t="s">
        <v>932</v>
      </c>
      <c r="G293" s="645">
        <v>7157590.04</v>
      </c>
      <c r="H293" s="645">
        <v>-34872.6</v>
      </c>
      <c r="I293" s="645"/>
      <c r="J293" s="645">
        <v>7122717.4400000004</v>
      </c>
      <c r="K293" s="684"/>
      <c r="L293" s="645">
        <v>0</v>
      </c>
      <c r="M293" s="645">
        <v>0</v>
      </c>
      <c r="N293" s="645">
        <v>0</v>
      </c>
      <c r="O293" s="646">
        <v>0</v>
      </c>
      <c r="P293" s="646">
        <v>1151918</v>
      </c>
      <c r="Q293" s="646">
        <v>8274635</v>
      </c>
      <c r="R293" s="646"/>
      <c r="S293" s="646"/>
      <c r="T293" s="643">
        <v>560</v>
      </c>
      <c r="U293" s="647"/>
      <c r="V293" s="647">
        <v>13358.4</v>
      </c>
      <c r="W293" s="647">
        <v>16808.399999999998</v>
      </c>
      <c r="X293" s="647">
        <v>2635.7999999999997</v>
      </c>
      <c r="Y293" s="647">
        <v>2070</v>
      </c>
      <c r="Z293" s="647">
        <v>-34872.6</v>
      </c>
      <c r="AA293" s="647">
        <v>0</v>
      </c>
      <c r="AB293" s="647">
        <v>1380</v>
      </c>
      <c r="AF293" s="645" t="e">
        <v>#REF!</v>
      </c>
      <c r="AG293" s="643">
        <v>560</v>
      </c>
      <c r="AH293" s="644">
        <v>0</v>
      </c>
      <c r="AI293" s="637" t="s">
        <v>932</v>
      </c>
    </row>
    <row r="294" spans="1:35" x14ac:dyDescent="0.2">
      <c r="A294" s="637" t="str">
        <f t="shared" si="4"/>
        <v>561 - Mildenhall College Academy</v>
      </c>
      <c r="B294" s="637">
        <v>561</v>
      </c>
      <c r="C294" s="643">
        <v>561</v>
      </c>
      <c r="D294" s="643" t="s">
        <v>577</v>
      </c>
      <c r="E294" s="644" t="s">
        <v>577</v>
      </c>
      <c r="F294" s="637" t="s">
        <v>933</v>
      </c>
      <c r="G294" s="645">
        <v>5388347.9596076543</v>
      </c>
      <c r="H294" s="645">
        <v>0</v>
      </c>
      <c r="I294" s="645"/>
      <c r="J294" s="645">
        <v>5388347.9596076543</v>
      </c>
      <c r="K294" s="684"/>
      <c r="L294" s="645">
        <v>0</v>
      </c>
      <c r="M294" s="645">
        <v>0</v>
      </c>
      <c r="N294" s="645">
        <v>0</v>
      </c>
      <c r="O294" s="646">
        <v>0</v>
      </c>
      <c r="P294" s="646"/>
      <c r="Q294" s="646">
        <v>5388348</v>
      </c>
      <c r="R294" s="646"/>
      <c r="S294" s="646"/>
      <c r="T294" s="643">
        <v>561</v>
      </c>
      <c r="U294" s="647"/>
      <c r="V294" s="647">
        <v>0</v>
      </c>
      <c r="W294" s="647">
        <v>0</v>
      </c>
      <c r="X294" s="647">
        <v>0</v>
      </c>
      <c r="Y294" s="647">
        <v>0</v>
      </c>
      <c r="Z294" s="647">
        <v>0</v>
      </c>
      <c r="AA294" s="647">
        <v>0</v>
      </c>
      <c r="AB294" s="647">
        <v>1023</v>
      </c>
      <c r="AF294" s="645" t="e">
        <v>#REF!</v>
      </c>
      <c r="AG294" s="643">
        <v>561</v>
      </c>
      <c r="AH294" s="644" t="s">
        <v>577</v>
      </c>
      <c r="AI294" s="637" t="s">
        <v>933</v>
      </c>
    </row>
    <row r="295" spans="1:35" x14ac:dyDescent="0.2">
      <c r="A295" s="637" t="str">
        <f t="shared" si="4"/>
        <v>562 - Stowupland High School</v>
      </c>
      <c r="B295" s="637">
        <v>562</v>
      </c>
      <c r="C295" s="643">
        <v>562</v>
      </c>
      <c r="D295" s="643" t="s">
        <v>577</v>
      </c>
      <c r="E295" s="644" t="s">
        <v>577</v>
      </c>
      <c r="F295" s="637" t="s">
        <v>934</v>
      </c>
      <c r="G295" s="645">
        <v>4777977.3550184555</v>
      </c>
      <c r="H295" s="645">
        <v>0</v>
      </c>
      <c r="I295" s="645"/>
      <c r="J295" s="645">
        <v>4777977.3550184555</v>
      </c>
      <c r="K295" s="684"/>
      <c r="L295" s="645">
        <v>0</v>
      </c>
      <c r="M295" s="645">
        <v>0</v>
      </c>
      <c r="N295" s="645">
        <v>0</v>
      </c>
      <c r="O295" s="646">
        <v>0</v>
      </c>
      <c r="P295" s="646"/>
      <c r="Q295" s="646">
        <v>4777977</v>
      </c>
      <c r="R295" s="646"/>
      <c r="S295" s="646"/>
      <c r="T295" s="643">
        <v>562</v>
      </c>
      <c r="U295" s="647"/>
      <c r="V295" s="647">
        <v>0</v>
      </c>
      <c r="W295" s="647">
        <v>0</v>
      </c>
      <c r="X295" s="647">
        <v>0</v>
      </c>
      <c r="Y295" s="647">
        <v>0</v>
      </c>
      <c r="Z295" s="647">
        <v>0</v>
      </c>
      <c r="AA295" s="647">
        <v>0</v>
      </c>
      <c r="AB295" s="647">
        <v>941</v>
      </c>
      <c r="AF295" s="645" t="e">
        <v>#REF!</v>
      </c>
      <c r="AG295" s="643">
        <v>562</v>
      </c>
      <c r="AH295" s="644" t="s">
        <v>577</v>
      </c>
      <c r="AI295" s="637" t="s">
        <v>934</v>
      </c>
    </row>
    <row r="296" spans="1:35" x14ac:dyDescent="0.2">
      <c r="A296" s="637" t="str">
        <f t="shared" si="4"/>
        <v>599 - Sybil Andrews Academy</v>
      </c>
      <c r="B296" s="637">
        <v>599</v>
      </c>
      <c r="C296" s="643">
        <v>599</v>
      </c>
      <c r="D296" s="643">
        <v>599</v>
      </c>
      <c r="E296" s="644" t="s">
        <v>1165</v>
      </c>
      <c r="F296" s="648" t="s">
        <v>1120</v>
      </c>
      <c r="G296" s="645">
        <v>3222468</v>
      </c>
      <c r="H296" s="645">
        <v>0</v>
      </c>
      <c r="I296" s="645"/>
      <c r="J296" s="645">
        <v>3222468</v>
      </c>
      <c r="K296" s="684"/>
      <c r="L296" s="645">
        <v>0</v>
      </c>
      <c r="M296" s="645">
        <v>0</v>
      </c>
      <c r="N296" s="645">
        <v>0</v>
      </c>
      <c r="O296" s="646">
        <v>0</v>
      </c>
      <c r="P296" s="646"/>
      <c r="Q296" s="646">
        <v>3222468</v>
      </c>
      <c r="R296" s="646"/>
      <c r="S296" s="646"/>
      <c r="T296" s="643">
        <v>599</v>
      </c>
      <c r="U296" s="647"/>
      <c r="V296" s="647">
        <v>0</v>
      </c>
      <c r="W296" s="647">
        <v>0</v>
      </c>
      <c r="X296" s="647">
        <v>0</v>
      </c>
      <c r="Y296" s="647">
        <v>0</v>
      </c>
      <c r="Z296" s="647">
        <v>0</v>
      </c>
      <c r="AA296" s="647">
        <v>0</v>
      </c>
      <c r="AB296" s="647">
        <v>639</v>
      </c>
      <c r="AF296" s="645" t="e">
        <v>#REF!</v>
      </c>
      <c r="AG296" s="643">
        <v>599</v>
      </c>
      <c r="AH296" s="644" t="s">
        <v>1165</v>
      </c>
      <c r="AI296" s="648" t="s">
        <v>1120</v>
      </c>
    </row>
    <row r="297" spans="1:35" x14ac:dyDescent="0.2">
      <c r="A297" s="637" t="str">
        <f t="shared" si="4"/>
        <v>990 - Stour Valley Community School</v>
      </c>
      <c r="B297" s="637">
        <v>990</v>
      </c>
      <c r="C297" s="643">
        <v>990</v>
      </c>
      <c r="D297" s="643">
        <v>990</v>
      </c>
      <c r="E297" s="644" t="s">
        <v>1165</v>
      </c>
      <c r="F297" s="648" t="s">
        <v>935</v>
      </c>
      <c r="G297" s="645">
        <v>3000483.2</v>
      </c>
      <c r="H297" s="645">
        <v>0</v>
      </c>
      <c r="I297" s="645"/>
      <c r="J297" s="645">
        <v>3000483.2</v>
      </c>
      <c r="K297" s="684"/>
      <c r="L297" s="645">
        <v>0</v>
      </c>
      <c r="M297" s="645">
        <v>0</v>
      </c>
      <c r="N297" s="645">
        <v>0</v>
      </c>
      <c r="O297" s="646">
        <v>0</v>
      </c>
      <c r="P297" s="646"/>
      <c r="Q297" s="646">
        <v>3000483</v>
      </c>
      <c r="R297" s="646"/>
      <c r="S297" s="646"/>
      <c r="T297" s="643">
        <v>990</v>
      </c>
      <c r="U297" s="647"/>
      <c r="V297" s="647">
        <v>0</v>
      </c>
      <c r="W297" s="647">
        <v>0</v>
      </c>
      <c r="X297" s="647">
        <v>0</v>
      </c>
      <c r="Y297" s="647">
        <v>0</v>
      </c>
      <c r="Z297" s="647">
        <v>0</v>
      </c>
      <c r="AA297" s="647">
        <v>0</v>
      </c>
      <c r="AB297" s="647">
        <v>598</v>
      </c>
      <c r="AF297" s="645" t="e">
        <v>#REF!</v>
      </c>
      <c r="AG297" s="643">
        <v>990</v>
      </c>
      <c r="AH297" s="644" t="s">
        <v>1165</v>
      </c>
      <c r="AI297" s="648" t="s">
        <v>935</v>
      </c>
    </row>
    <row r="298" spans="1:35" x14ac:dyDescent="0.2">
      <c r="A298" s="637" t="str">
        <f t="shared" si="4"/>
        <v>991 - IES Breckland</v>
      </c>
      <c r="B298" s="637">
        <v>991</v>
      </c>
      <c r="C298" s="643">
        <v>991</v>
      </c>
      <c r="D298" s="643">
        <v>991</v>
      </c>
      <c r="E298" s="644" t="s">
        <v>1165</v>
      </c>
      <c r="F298" s="648" t="s">
        <v>936</v>
      </c>
      <c r="G298" s="645">
        <v>2635168.0039026542</v>
      </c>
      <c r="H298" s="645">
        <v>0</v>
      </c>
      <c r="I298" s="645"/>
      <c r="J298" s="645">
        <v>2635168.0039026542</v>
      </c>
      <c r="K298" s="684"/>
      <c r="L298" s="645">
        <v>0</v>
      </c>
      <c r="M298" s="645">
        <v>0</v>
      </c>
      <c r="N298" s="645">
        <v>0</v>
      </c>
      <c r="O298" s="646">
        <v>0</v>
      </c>
      <c r="P298" s="646"/>
      <c r="Q298" s="646">
        <v>2635168</v>
      </c>
      <c r="R298" s="646"/>
      <c r="S298" s="646"/>
      <c r="T298" s="643">
        <v>991</v>
      </c>
      <c r="U298" s="647"/>
      <c r="V298" s="647">
        <v>0</v>
      </c>
      <c r="W298" s="647">
        <v>0</v>
      </c>
      <c r="X298" s="647">
        <v>0</v>
      </c>
      <c r="Y298" s="647">
        <v>0</v>
      </c>
      <c r="Z298" s="647">
        <v>0</v>
      </c>
      <c r="AA298" s="647">
        <v>0</v>
      </c>
      <c r="AB298" s="647">
        <v>503</v>
      </c>
      <c r="AF298" s="645" t="e">
        <v>#REF!</v>
      </c>
      <c r="AG298" s="643">
        <v>991</v>
      </c>
      <c r="AH298" s="644" t="s">
        <v>1165</v>
      </c>
      <c r="AI298" s="648" t="s">
        <v>936</v>
      </c>
    </row>
    <row r="299" spans="1:35" x14ac:dyDescent="0.2">
      <c r="A299" s="637" t="str">
        <f t="shared" si="4"/>
        <v>992 - Saxmundham Free School</v>
      </c>
      <c r="B299" s="637">
        <v>992</v>
      </c>
      <c r="C299" s="643">
        <v>992</v>
      </c>
      <c r="D299" s="643">
        <v>992</v>
      </c>
      <c r="E299" s="644" t="s">
        <v>1165</v>
      </c>
      <c r="F299" s="648" t="s">
        <v>937</v>
      </c>
      <c r="G299" s="645">
        <v>2513537.3665119829</v>
      </c>
      <c r="H299" s="645">
        <v>0</v>
      </c>
      <c r="I299" s="645"/>
      <c r="J299" s="645">
        <v>2513537.3665119829</v>
      </c>
      <c r="K299" s="684"/>
      <c r="L299" s="645">
        <v>0</v>
      </c>
      <c r="M299" s="645">
        <v>0</v>
      </c>
      <c r="N299" s="645">
        <v>0</v>
      </c>
      <c r="O299" s="646">
        <v>0</v>
      </c>
      <c r="P299" s="646"/>
      <c r="Q299" s="646">
        <v>2513537</v>
      </c>
      <c r="R299" s="646"/>
      <c r="S299" s="646"/>
      <c r="T299" s="643">
        <v>992</v>
      </c>
      <c r="U299" s="647"/>
      <c r="V299" s="647">
        <v>0</v>
      </c>
      <c r="W299" s="647">
        <v>0</v>
      </c>
      <c r="X299" s="647">
        <v>0</v>
      </c>
      <c r="Y299" s="647">
        <v>0</v>
      </c>
      <c r="Z299" s="647">
        <v>0</v>
      </c>
      <c r="AA299" s="647">
        <v>0</v>
      </c>
      <c r="AB299" s="647">
        <v>463</v>
      </c>
      <c r="AF299" s="645" t="e">
        <v>#REF!</v>
      </c>
      <c r="AG299" s="643">
        <v>992</v>
      </c>
      <c r="AH299" s="644" t="s">
        <v>1165</v>
      </c>
      <c r="AI299" s="648" t="s">
        <v>937</v>
      </c>
    </row>
    <row r="300" spans="1:35" x14ac:dyDescent="0.2">
      <c r="A300" s="637" t="str">
        <f t="shared" si="4"/>
        <v>993 - Beccles Free School</v>
      </c>
      <c r="B300" s="637">
        <v>993</v>
      </c>
      <c r="C300" s="643">
        <v>993</v>
      </c>
      <c r="D300" s="643">
        <v>993</v>
      </c>
      <c r="E300" s="644" t="s">
        <v>1165</v>
      </c>
      <c r="F300" s="648" t="s">
        <v>938</v>
      </c>
      <c r="G300" s="645">
        <v>1842945.5294169362</v>
      </c>
      <c r="H300" s="645">
        <v>0</v>
      </c>
      <c r="I300" s="645"/>
      <c r="J300" s="645">
        <v>1842945.5294169362</v>
      </c>
      <c r="K300" s="684"/>
      <c r="L300" s="645">
        <v>0</v>
      </c>
      <c r="M300" s="645">
        <v>0</v>
      </c>
      <c r="N300" s="645">
        <v>0</v>
      </c>
      <c r="O300" s="646">
        <v>0</v>
      </c>
      <c r="P300" s="646"/>
      <c r="Q300" s="646">
        <v>1842946</v>
      </c>
      <c r="R300" s="646"/>
      <c r="S300" s="646"/>
      <c r="T300" s="643">
        <v>993</v>
      </c>
      <c r="U300" s="647"/>
      <c r="V300" s="647">
        <v>0</v>
      </c>
      <c r="W300" s="647">
        <v>0</v>
      </c>
      <c r="X300" s="647">
        <v>0</v>
      </c>
      <c r="Y300" s="647">
        <v>0</v>
      </c>
      <c r="Z300" s="647">
        <v>0</v>
      </c>
      <c r="AA300" s="647">
        <v>0</v>
      </c>
      <c r="AB300" s="647">
        <v>304</v>
      </c>
      <c r="AF300" s="645" t="e">
        <v>#REF!</v>
      </c>
      <c r="AG300" s="643">
        <v>993</v>
      </c>
      <c r="AH300" s="644" t="s">
        <v>1165</v>
      </c>
      <c r="AI300" s="648" t="s">
        <v>938</v>
      </c>
    </row>
    <row r="301" spans="1:35" x14ac:dyDescent="0.2">
      <c r="A301" s="637" t="str">
        <f t="shared" si="4"/>
        <v>994 - Ixworth Free School</v>
      </c>
      <c r="B301" s="637">
        <v>994</v>
      </c>
      <c r="C301" s="643">
        <v>994</v>
      </c>
      <c r="D301" s="643">
        <v>994</v>
      </c>
      <c r="E301" s="644" t="s">
        <v>1165</v>
      </c>
      <c r="F301" s="648" t="s">
        <v>586</v>
      </c>
      <c r="G301" s="645">
        <v>1715041.8464964349</v>
      </c>
      <c r="H301" s="645">
        <v>0</v>
      </c>
      <c r="I301" s="645"/>
      <c r="J301" s="645">
        <v>1715041.8464964349</v>
      </c>
      <c r="K301" s="684"/>
      <c r="L301" s="645">
        <v>0</v>
      </c>
      <c r="M301" s="645">
        <v>0</v>
      </c>
      <c r="N301" s="645">
        <v>0</v>
      </c>
      <c r="O301" s="646">
        <v>0</v>
      </c>
      <c r="P301" s="646"/>
      <c r="Q301" s="646">
        <v>1715042</v>
      </c>
      <c r="R301" s="646"/>
      <c r="S301" s="646"/>
      <c r="T301" s="643">
        <v>994</v>
      </c>
      <c r="U301" s="647"/>
      <c r="V301" s="647">
        <v>0</v>
      </c>
      <c r="W301" s="647">
        <v>0</v>
      </c>
      <c r="X301" s="647">
        <v>0</v>
      </c>
      <c r="Y301" s="647">
        <v>0</v>
      </c>
      <c r="Z301" s="647">
        <v>0</v>
      </c>
      <c r="AA301" s="647">
        <v>0</v>
      </c>
      <c r="AB301" s="647">
        <v>302</v>
      </c>
      <c r="AF301" s="645" t="e">
        <v>#REF!</v>
      </c>
      <c r="AG301" s="643">
        <v>994</v>
      </c>
      <c r="AH301" s="644" t="s">
        <v>1165</v>
      </c>
      <c r="AI301" s="648" t="s">
        <v>586</v>
      </c>
    </row>
    <row r="302" spans="1:35" x14ac:dyDescent="0.2">
      <c r="A302" s="637" t="str">
        <f t="shared" si="4"/>
        <v>1001 - Churchill Free Special</v>
      </c>
      <c r="B302" s="637">
        <v>1001</v>
      </c>
      <c r="C302" s="643">
        <v>1001</v>
      </c>
      <c r="D302" s="643">
        <v>1001</v>
      </c>
      <c r="E302" s="644" t="s">
        <v>1165</v>
      </c>
      <c r="F302" s="648" t="s">
        <v>1154</v>
      </c>
      <c r="G302" s="645">
        <v>0</v>
      </c>
      <c r="H302" s="645">
        <v>0</v>
      </c>
      <c r="I302" s="645"/>
      <c r="J302" s="645"/>
      <c r="K302" s="684"/>
      <c r="L302" s="645">
        <v>0</v>
      </c>
      <c r="M302" s="645">
        <v>0</v>
      </c>
      <c r="N302" s="645">
        <v>0</v>
      </c>
      <c r="O302" s="646">
        <v>0</v>
      </c>
      <c r="P302" s="646"/>
      <c r="Q302" s="646">
        <v>0</v>
      </c>
      <c r="R302" s="646"/>
      <c r="S302" s="646"/>
      <c r="T302" s="643">
        <v>1001</v>
      </c>
      <c r="U302" s="647"/>
      <c r="V302" s="647"/>
      <c r="W302" s="647"/>
      <c r="X302" s="647"/>
      <c r="Y302" s="647"/>
      <c r="Z302" s="647"/>
      <c r="AA302" s="647"/>
      <c r="AB302" s="647"/>
      <c r="AG302" s="643">
        <v>1001</v>
      </c>
      <c r="AH302" s="644" t="s">
        <v>1165</v>
      </c>
      <c r="AI302" s="648" t="s">
        <v>1154</v>
      </c>
    </row>
    <row r="303" spans="1:35" x14ac:dyDescent="0.2">
      <c r="A303" s="637" t="str">
        <f t="shared" si="4"/>
        <v>1002 - Everitt Academy</v>
      </c>
      <c r="B303" s="637">
        <v>1002</v>
      </c>
      <c r="C303" s="643">
        <v>1002</v>
      </c>
      <c r="D303" s="643">
        <v>1002</v>
      </c>
      <c r="E303" s="644" t="s">
        <v>1165</v>
      </c>
      <c r="F303" s="648" t="s">
        <v>1299</v>
      </c>
      <c r="G303" s="645">
        <v>0</v>
      </c>
      <c r="H303" s="645">
        <v>0</v>
      </c>
      <c r="I303" s="645"/>
      <c r="J303" s="645"/>
      <c r="K303" s="684"/>
      <c r="L303" s="645">
        <v>0</v>
      </c>
      <c r="M303" s="645">
        <v>0</v>
      </c>
      <c r="N303" s="645">
        <v>0</v>
      </c>
      <c r="O303" s="646">
        <v>0</v>
      </c>
      <c r="P303" s="646"/>
      <c r="Q303" s="646">
        <v>0</v>
      </c>
      <c r="R303" s="646"/>
      <c r="S303" s="646"/>
      <c r="T303" s="643">
        <v>1002</v>
      </c>
      <c r="U303" s="647"/>
      <c r="V303" s="647"/>
      <c r="W303" s="647"/>
      <c r="X303" s="647"/>
      <c r="Y303" s="647"/>
      <c r="Z303" s="647"/>
      <c r="AA303" s="647"/>
      <c r="AB303" s="647"/>
      <c r="AG303" s="643">
        <v>1002</v>
      </c>
      <c r="AH303" s="644" t="s">
        <v>1165</v>
      </c>
      <c r="AI303" s="648" t="s">
        <v>1299</v>
      </c>
    </row>
    <row r="304" spans="1:35" x14ac:dyDescent="0.2">
      <c r="A304" s="637" t="str">
        <f t="shared" si="4"/>
        <v>195 - The Ashley School</v>
      </c>
      <c r="B304" s="637">
        <v>195</v>
      </c>
      <c r="C304" s="649">
        <v>195</v>
      </c>
      <c r="D304" s="643" t="s">
        <v>577</v>
      </c>
      <c r="E304" s="644" t="s">
        <v>577</v>
      </c>
      <c r="F304" s="637" t="s">
        <v>939</v>
      </c>
      <c r="G304" s="645">
        <v>0</v>
      </c>
      <c r="H304" s="645">
        <v>0</v>
      </c>
      <c r="I304" s="645"/>
      <c r="J304" s="645"/>
      <c r="K304" s="684"/>
      <c r="L304" s="645">
        <v>0</v>
      </c>
      <c r="M304" s="645">
        <v>0</v>
      </c>
      <c r="N304" s="645">
        <v>0</v>
      </c>
      <c r="O304" s="646">
        <v>0</v>
      </c>
      <c r="P304" s="646"/>
      <c r="Q304" s="646">
        <v>0</v>
      </c>
      <c r="R304" s="646"/>
      <c r="S304" s="646"/>
      <c r="T304" s="649">
        <v>195</v>
      </c>
      <c r="U304" s="647"/>
      <c r="V304" s="647"/>
      <c r="W304" s="647"/>
      <c r="X304" s="647"/>
      <c r="Y304" s="647"/>
      <c r="Z304" s="647"/>
      <c r="AA304" s="647"/>
      <c r="AB304" s="647"/>
      <c r="AG304" s="649">
        <v>195</v>
      </c>
      <c r="AH304" s="644" t="s">
        <v>577</v>
      </c>
      <c r="AI304" s="637" t="s">
        <v>939</v>
      </c>
    </row>
    <row r="305" spans="1:35" x14ac:dyDescent="0.2">
      <c r="A305" s="637" t="str">
        <f t="shared" si="4"/>
        <v>196 - Warren School</v>
      </c>
      <c r="B305" s="637">
        <v>196</v>
      </c>
      <c r="C305" s="649">
        <v>196</v>
      </c>
      <c r="D305" s="643" t="s">
        <v>577</v>
      </c>
      <c r="E305" s="644" t="s">
        <v>577</v>
      </c>
      <c r="F305" s="637" t="s">
        <v>940</v>
      </c>
      <c r="G305" s="645">
        <v>0</v>
      </c>
      <c r="H305" s="645">
        <v>0</v>
      </c>
      <c r="I305" s="645"/>
      <c r="J305" s="645"/>
      <c r="K305" s="684"/>
      <c r="L305" s="645">
        <v>0</v>
      </c>
      <c r="M305" s="645">
        <v>0</v>
      </c>
      <c r="N305" s="645">
        <v>0</v>
      </c>
      <c r="O305" s="646">
        <v>0</v>
      </c>
      <c r="P305" s="646"/>
      <c r="Q305" s="646">
        <v>0</v>
      </c>
      <c r="R305" s="646"/>
      <c r="S305" s="646"/>
      <c r="T305" s="649">
        <v>196</v>
      </c>
      <c r="U305" s="647"/>
      <c r="V305" s="647"/>
      <c r="W305" s="647"/>
      <c r="X305" s="647"/>
      <c r="Y305" s="647"/>
      <c r="Z305" s="647"/>
      <c r="AA305" s="647"/>
      <c r="AB305" s="647"/>
      <c r="AG305" s="649">
        <v>196</v>
      </c>
      <c r="AH305" s="644">
        <v>0</v>
      </c>
      <c r="AI305" s="637" t="s">
        <v>940</v>
      </c>
    </row>
    <row r="306" spans="1:35" x14ac:dyDescent="0.2">
      <c r="A306" s="637" t="str">
        <f t="shared" si="4"/>
        <v>393 - Stone Lodge Academy</v>
      </c>
      <c r="B306" s="637">
        <v>393</v>
      </c>
      <c r="C306" s="649">
        <v>393</v>
      </c>
      <c r="D306" s="643" t="s">
        <v>577</v>
      </c>
      <c r="E306" s="644" t="s">
        <v>577</v>
      </c>
      <c r="F306" s="637" t="s">
        <v>941</v>
      </c>
      <c r="G306" s="645">
        <v>0</v>
      </c>
      <c r="H306" s="645">
        <v>0</v>
      </c>
      <c r="I306" s="645"/>
      <c r="J306" s="645"/>
      <c r="K306" s="684"/>
      <c r="L306" s="645">
        <v>0</v>
      </c>
      <c r="M306" s="645">
        <v>0</v>
      </c>
      <c r="N306" s="645">
        <v>0</v>
      </c>
      <c r="O306" s="646">
        <v>0</v>
      </c>
      <c r="P306" s="646"/>
      <c r="Q306" s="646">
        <v>0</v>
      </c>
      <c r="R306" s="646"/>
      <c r="S306" s="646"/>
      <c r="T306" s="649">
        <v>393</v>
      </c>
      <c r="U306" s="647"/>
      <c r="V306" s="647"/>
      <c r="W306" s="647"/>
      <c r="X306" s="647"/>
      <c r="Y306" s="647"/>
      <c r="Z306" s="647"/>
      <c r="AA306" s="647"/>
      <c r="AB306" s="647"/>
      <c r="AG306" s="649">
        <v>393</v>
      </c>
      <c r="AH306" s="644" t="s">
        <v>577</v>
      </c>
      <c r="AI306" s="637" t="s">
        <v>941</v>
      </c>
    </row>
    <row r="307" spans="1:35" x14ac:dyDescent="0.2">
      <c r="A307" s="637" t="str">
        <f t="shared" si="4"/>
        <v>395 - Thomas Wolsey School</v>
      </c>
      <c r="B307" s="637">
        <v>395</v>
      </c>
      <c r="C307" s="649">
        <v>395</v>
      </c>
      <c r="D307" s="643" t="s">
        <v>577</v>
      </c>
      <c r="E307" s="644" t="s">
        <v>577</v>
      </c>
      <c r="F307" s="637" t="s">
        <v>942</v>
      </c>
      <c r="G307" s="645">
        <v>0</v>
      </c>
      <c r="H307" s="645">
        <v>0</v>
      </c>
      <c r="I307" s="645"/>
      <c r="J307" s="645"/>
      <c r="K307" s="684"/>
      <c r="L307" s="645">
        <v>0</v>
      </c>
      <c r="M307" s="645">
        <v>0</v>
      </c>
      <c r="N307" s="645">
        <v>0</v>
      </c>
      <c r="O307" s="646">
        <v>0</v>
      </c>
      <c r="P307" s="646"/>
      <c r="Q307" s="646">
        <v>0</v>
      </c>
      <c r="R307" s="646"/>
      <c r="S307" s="646"/>
      <c r="T307" s="649">
        <v>395</v>
      </c>
      <c r="U307" s="647"/>
      <c r="V307" s="647"/>
      <c r="W307" s="647"/>
      <c r="X307" s="647"/>
      <c r="Y307" s="647"/>
      <c r="Z307" s="647"/>
      <c r="AA307" s="647"/>
      <c r="AB307" s="647"/>
      <c r="AG307" s="649">
        <v>395</v>
      </c>
      <c r="AH307" s="644" t="s">
        <v>577</v>
      </c>
      <c r="AI307" s="637" t="s">
        <v>942</v>
      </c>
    </row>
    <row r="308" spans="1:35" x14ac:dyDescent="0.2">
      <c r="A308" s="637" t="str">
        <f t="shared" si="4"/>
        <v>396 - The Bridge School</v>
      </c>
      <c r="B308" s="637">
        <v>396</v>
      </c>
      <c r="C308" s="649">
        <v>396</v>
      </c>
      <c r="D308" s="643" t="s">
        <v>577</v>
      </c>
      <c r="E308" s="644" t="s">
        <v>577</v>
      </c>
      <c r="F308" s="637" t="s">
        <v>943</v>
      </c>
      <c r="G308" s="645">
        <v>0</v>
      </c>
      <c r="H308" s="645">
        <v>0</v>
      </c>
      <c r="I308" s="645"/>
      <c r="J308" s="645"/>
      <c r="K308" s="684"/>
      <c r="L308" s="645">
        <v>0</v>
      </c>
      <c r="M308" s="645">
        <v>0</v>
      </c>
      <c r="N308" s="645">
        <v>0</v>
      </c>
      <c r="O308" s="646">
        <v>0</v>
      </c>
      <c r="P308" s="646"/>
      <c r="Q308" s="646">
        <v>0</v>
      </c>
      <c r="R308" s="646"/>
      <c r="S308" s="646"/>
      <c r="T308" s="649">
        <v>396</v>
      </c>
      <c r="U308" s="647"/>
      <c r="V308" s="647"/>
      <c r="W308" s="647"/>
      <c r="X308" s="647"/>
      <c r="Y308" s="647"/>
      <c r="Z308" s="647"/>
      <c r="AA308" s="647"/>
      <c r="AB308" s="647"/>
      <c r="AG308" s="649">
        <v>396</v>
      </c>
      <c r="AH308" s="644">
        <v>0</v>
      </c>
      <c r="AI308" s="637" t="s">
        <v>943</v>
      </c>
    </row>
    <row r="309" spans="1:35" x14ac:dyDescent="0.2">
      <c r="A309" s="637" t="str">
        <f t="shared" si="4"/>
        <v>575 - Priory School</v>
      </c>
      <c r="B309" s="637">
        <v>575</v>
      </c>
      <c r="C309" s="649">
        <v>575</v>
      </c>
      <c r="D309" s="643" t="s">
        <v>577</v>
      </c>
      <c r="E309" s="644" t="s">
        <v>577</v>
      </c>
      <c r="F309" s="637" t="s">
        <v>944</v>
      </c>
      <c r="G309" s="645">
        <v>0</v>
      </c>
      <c r="H309" s="645">
        <v>0</v>
      </c>
      <c r="I309" s="645"/>
      <c r="J309" s="645"/>
      <c r="K309" s="684"/>
      <c r="L309" s="645">
        <v>0</v>
      </c>
      <c r="M309" s="645">
        <v>0</v>
      </c>
      <c r="N309" s="645">
        <v>0</v>
      </c>
      <c r="O309" s="646">
        <v>0</v>
      </c>
      <c r="P309" s="646"/>
      <c r="Q309" s="646">
        <v>0</v>
      </c>
      <c r="R309" s="646"/>
      <c r="S309" s="646"/>
      <c r="T309" s="649">
        <v>575</v>
      </c>
      <c r="U309" s="647"/>
      <c r="V309" s="647"/>
      <c r="W309" s="647"/>
      <c r="X309" s="647"/>
      <c r="Y309" s="647"/>
      <c r="Z309" s="647"/>
      <c r="AA309" s="647"/>
      <c r="AB309" s="647"/>
      <c r="AG309" s="649">
        <v>575</v>
      </c>
      <c r="AH309" s="644" t="s">
        <v>577</v>
      </c>
      <c r="AI309" s="637" t="s">
        <v>944</v>
      </c>
    </row>
    <row r="310" spans="1:35" x14ac:dyDescent="0.2">
      <c r="A310" s="637" t="str">
        <f t="shared" si="4"/>
        <v>576 - Riverwalk School</v>
      </c>
      <c r="B310" s="637">
        <v>576</v>
      </c>
      <c r="C310" s="649">
        <v>576</v>
      </c>
      <c r="D310" s="643" t="s">
        <v>577</v>
      </c>
      <c r="E310" s="644" t="s">
        <v>577</v>
      </c>
      <c r="F310" s="637" t="s">
        <v>945</v>
      </c>
      <c r="G310" s="645">
        <v>0</v>
      </c>
      <c r="H310" s="645">
        <v>0</v>
      </c>
      <c r="I310" s="645"/>
      <c r="J310" s="645"/>
      <c r="K310" s="684"/>
      <c r="L310" s="645">
        <v>0</v>
      </c>
      <c r="M310" s="645">
        <v>0</v>
      </c>
      <c r="N310" s="645">
        <v>0</v>
      </c>
      <c r="O310" s="646">
        <v>0</v>
      </c>
      <c r="P310" s="646"/>
      <c r="Q310" s="646">
        <v>0</v>
      </c>
      <c r="R310" s="646"/>
      <c r="S310" s="646"/>
      <c r="T310" s="649">
        <v>576</v>
      </c>
      <c r="U310" s="647"/>
      <c r="V310" s="647"/>
      <c r="W310" s="647"/>
      <c r="X310" s="647"/>
      <c r="Y310" s="647"/>
      <c r="Z310" s="647"/>
      <c r="AA310" s="647"/>
      <c r="AB310" s="647"/>
      <c r="AG310" s="649">
        <v>576</v>
      </c>
      <c r="AH310" s="644">
        <v>0</v>
      </c>
      <c r="AI310" s="637" t="s">
        <v>945</v>
      </c>
    </row>
    <row r="311" spans="1:35" x14ac:dyDescent="0.2">
      <c r="A311" s="637" t="str">
        <f t="shared" si="4"/>
        <v>579 - Hillside Special School</v>
      </c>
      <c r="B311" s="637">
        <v>579</v>
      </c>
      <c r="C311" s="649">
        <v>579</v>
      </c>
      <c r="D311" s="643">
        <v>579</v>
      </c>
      <c r="E311" s="644">
        <v>0</v>
      </c>
      <c r="F311" s="637" t="s">
        <v>946</v>
      </c>
      <c r="G311" s="645">
        <v>0</v>
      </c>
      <c r="H311" s="645">
        <v>0</v>
      </c>
      <c r="I311" s="645"/>
      <c r="J311" s="645"/>
      <c r="K311" s="684"/>
      <c r="L311" s="645">
        <v>860000</v>
      </c>
      <c r="M311" s="645">
        <v>0</v>
      </c>
      <c r="N311" s="645">
        <v>0</v>
      </c>
      <c r="O311" s="646">
        <v>860000</v>
      </c>
      <c r="P311" s="646"/>
      <c r="Q311" s="646">
        <v>860000</v>
      </c>
      <c r="R311" s="646"/>
      <c r="S311" s="646"/>
      <c r="T311" s="649">
        <v>579</v>
      </c>
      <c r="U311" s="647"/>
      <c r="V311" s="647"/>
      <c r="W311" s="647"/>
      <c r="X311" s="647"/>
      <c r="Y311" s="647"/>
      <c r="Z311" s="647"/>
      <c r="AA311" s="647"/>
      <c r="AB311" s="647"/>
      <c r="AG311" s="649">
        <v>579</v>
      </c>
      <c r="AH311" s="644">
        <v>0</v>
      </c>
      <c r="AI311" s="637" t="s">
        <v>946</v>
      </c>
    </row>
    <row r="312" spans="1:35" x14ac:dyDescent="0.2">
      <c r="A312" s="637" t="str">
        <f t="shared" si="4"/>
        <v>176 - Old Warren House Pupil Referral Unit</v>
      </c>
      <c r="B312" s="637">
        <v>176</v>
      </c>
      <c r="C312" s="649">
        <v>176</v>
      </c>
      <c r="D312" s="643">
        <v>176</v>
      </c>
      <c r="E312" s="644">
        <v>0</v>
      </c>
      <c r="F312" s="637" t="s">
        <v>947</v>
      </c>
      <c r="G312" s="645">
        <v>0</v>
      </c>
      <c r="H312" s="645">
        <v>0</v>
      </c>
      <c r="I312" s="645"/>
      <c r="J312" s="645"/>
      <c r="K312" s="684"/>
      <c r="L312" s="645">
        <v>0</v>
      </c>
      <c r="M312" s="645">
        <v>240000</v>
      </c>
      <c r="N312" s="645">
        <v>0</v>
      </c>
      <c r="O312" s="646">
        <v>240000</v>
      </c>
      <c r="P312" s="646"/>
      <c r="Q312" s="646">
        <v>240000</v>
      </c>
      <c r="R312" s="646"/>
      <c r="S312" s="646"/>
      <c r="T312" s="649">
        <v>176</v>
      </c>
      <c r="U312" s="647"/>
      <c r="V312" s="647"/>
      <c r="W312" s="647"/>
      <c r="X312" s="647"/>
      <c r="Y312" s="647"/>
      <c r="Z312" s="647"/>
      <c r="AA312" s="647"/>
      <c r="AB312" s="647"/>
      <c r="AG312" s="649">
        <v>176</v>
      </c>
      <c r="AH312" s="644">
        <v>0</v>
      </c>
      <c r="AI312" s="637" t="s">
        <v>947</v>
      </c>
    </row>
    <row r="313" spans="1:35" x14ac:dyDescent="0.2">
      <c r="A313" s="637" t="str">
        <f t="shared" si="4"/>
        <v>187 - The Attic</v>
      </c>
      <c r="B313" s="637">
        <v>187</v>
      </c>
      <c r="C313" s="649">
        <v>187</v>
      </c>
      <c r="D313" s="643">
        <v>187</v>
      </c>
      <c r="E313" s="644">
        <v>0</v>
      </c>
      <c r="F313" s="637" t="s">
        <v>1155</v>
      </c>
      <c r="G313" s="645">
        <v>0</v>
      </c>
      <c r="H313" s="645">
        <v>0</v>
      </c>
      <c r="I313" s="645"/>
      <c r="J313" s="645"/>
      <c r="K313" s="684"/>
      <c r="L313" s="645">
        <v>0</v>
      </c>
      <c r="M313" s="645">
        <v>500000</v>
      </c>
      <c r="N313" s="645">
        <v>0</v>
      </c>
      <c r="O313" s="646">
        <v>500000</v>
      </c>
      <c r="P313" s="646"/>
      <c r="Q313" s="646">
        <v>500000</v>
      </c>
      <c r="R313" s="646"/>
      <c r="S313" s="646"/>
      <c r="T313" s="649">
        <v>187</v>
      </c>
      <c r="U313" s="647"/>
      <c r="V313" s="647"/>
      <c r="W313" s="647"/>
      <c r="X313" s="647"/>
      <c r="Y313" s="647"/>
      <c r="Z313" s="647"/>
      <c r="AA313" s="647"/>
      <c r="AB313" s="647"/>
      <c r="AG313" s="649">
        <v>187</v>
      </c>
      <c r="AH313" s="644">
        <v>0</v>
      </c>
      <c r="AI313" s="637" t="s">
        <v>1155</v>
      </c>
    </row>
    <row r="314" spans="1:35" x14ac:dyDescent="0.2">
      <c r="A314" s="637" t="str">
        <f t="shared" si="4"/>
        <v>189 - First Base (Lowestoft) Pupil Referral Unit</v>
      </c>
      <c r="B314" s="637">
        <v>189</v>
      </c>
      <c r="C314" s="649">
        <v>189</v>
      </c>
      <c r="D314" s="643">
        <v>189</v>
      </c>
      <c r="E314" s="644">
        <v>0</v>
      </c>
      <c r="F314" s="637" t="s">
        <v>948</v>
      </c>
      <c r="G314" s="645">
        <v>0</v>
      </c>
      <c r="H314" s="645">
        <v>0</v>
      </c>
      <c r="I314" s="645"/>
      <c r="J314" s="645"/>
      <c r="K314" s="684"/>
      <c r="L314" s="645">
        <v>0</v>
      </c>
      <c r="M314" s="645">
        <v>120000</v>
      </c>
      <c r="N314" s="645">
        <v>0</v>
      </c>
      <c r="O314" s="646">
        <v>120000</v>
      </c>
      <c r="P314" s="646"/>
      <c r="Q314" s="646">
        <v>120000</v>
      </c>
      <c r="R314" s="646"/>
      <c r="S314" s="646"/>
      <c r="T314" s="649">
        <v>189</v>
      </c>
      <c r="U314" s="647"/>
      <c r="V314" s="647"/>
      <c r="W314" s="647"/>
      <c r="X314" s="647"/>
      <c r="Y314" s="647"/>
      <c r="Z314" s="647"/>
      <c r="AA314" s="647"/>
      <c r="AB314" s="647"/>
      <c r="AG314" s="649">
        <v>189</v>
      </c>
      <c r="AH314" s="644">
        <v>0</v>
      </c>
      <c r="AI314" s="637" t="s">
        <v>948</v>
      </c>
    </row>
    <row r="315" spans="1:35" x14ac:dyDescent="0.2">
      <c r="A315" s="637" t="str">
        <f t="shared" si="4"/>
        <v>190 - Harbour Pupil Referral Unit</v>
      </c>
      <c r="B315" s="637">
        <v>190</v>
      </c>
      <c r="C315" s="649">
        <v>190</v>
      </c>
      <c r="D315" s="643">
        <v>190</v>
      </c>
      <c r="E315" s="644">
        <v>0</v>
      </c>
      <c r="F315" s="637" t="s">
        <v>949</v>
      </c>
      <c r="G315" s="645">
        <v>0</v>
      </c>
      <c r="H315" s="645">
        <v>0</v>
      </c>
      <c r="I315" s="645"/>
      <c r="J315" s="645"/>
      <c r="K315" s="684"/>
      <c r="L315" s="645">
        <v>0</v>
      </c>
      <c r="M315" s="645">
        <v>240000</v>
      </c>
      <c r="N315" s="645">
        <v>0</v>
      </c>
      <c r="O315" s="646">
        <v>240000</v>
      </c>
      <c r="P315" s="646"/>
      <c r="Q315" s="646">
        <v>240000</v>
      </c>
      <c r="R315" s="646"/>
      <c r="S315" s="646"/>
      <c r="T315" s="649">
        <v>190</v>
      </c>
      <c r="U315" s="647"/>
      <c r="V315" s="647"/>
      <c r="W315" s="647"/>
      <c r="X315" s="647"/>
      <c r="Y315" s="647"/>
      <c r="Z315" s="647"/>
      <c r="AA315" s="647"/>
      <c r="AB315" s="647"/>
      <c r="AG315" s="649">
        <v>190</v>
      </c>
      <c r="AH315" s="644">
        <v>0</v>
      </c>
      <c r="AI315" s="637" t="s">
        <v>949</v>
      </c>
    </row>
    <row r="316" spans="1:35" x14ac:dyDescent="0.2">
      <c r="A316" s="637" t="str">
        <f t="shared" si="4"/>
        <v>351 - Alderwood Pupil Referral Unit</v>
      </c>
      <c r="B316" s="637">
        <v>351</v>
      </c>
      <c r="C316" s="649">
        <v>351</v>
      </c>
      <c r="D316" s="643" t="s">
        <v>577</v>
      </c>
      <c r="E316" s="644" t="s">
        <v>577</v>
      </c>
      <c r="F316" s="637" t="s">
        <v>950</v>
      </c>
      <c r="G316" s="645">
        <v>0</v>
      </c>
      <c r="H316" s="645">
        <v>0</v>
      </c>
      <c r="I316" s="645"/>
      <c r="J316" s="645"/>
      <c r="K316" s="684"/>
      <c r="L316" s="645">
        <v>0</v>
      </c>
      <c r="M316" s="645">
        <v>0</v>
      </c>
      <c r="N316" s="645">
        <v>0</v>
      </c>
      <c r="O316" s="646">
        <v>0</v>
      </c>
      <c r="P316" s="646"/>
      <c r="Q316" s="646">
        <v>0</v>
      </c>
      <c r="R316" s="646"/>
      <c r="S316" s="646"/>
      <c r="T316" s="649">
        <v>351</v>
      </c>
      <c r="U316" s="647"/>
      <c r="V316" s="647"/>
      <c r="W316" s="647"/>
      <c r="X316" s="647"/>
      <c r="Y316" s="647"/>
      <c r="Z316" s="647"/>
      <c r="AA316" s="647"/>
      <c r="AB316" s="647"/>
      <c r="AG316" s="649">
        <v>351</v>
      </c>
      <c r="AH316" s="644" t="s">
        <v>577</v>
      </c>
      <c r="AI316" s="637" t="s">
        <v>950</v>
      </c>
    </row>
    <row r="317" spans="1:35" x14ac:dyDescent="0.2">
      <c r="A317" s="637" t="str">
        <f t="shared" si="4"/>
        <v>352 - First Base (Ipswich) Pupil Referral Unit</v>
      </c>
      <c r="B317" s="637">
        <v>352</v>
      </c>
      <c r="C317" s="649">
        <v>352</v>
      </c>
      <c r="D317" s="643" t="s">
        <v>577</v>
      </c>
      <c r="E317" s="644" t="s">
        <v>577</v>
      </c>
      <c r="F317" s="637" t="s">
        <v>951</v>
      </c>
      <c r="G317" s="645">
        <v>0</v>
      </c>
      <c r="H317" s="645">
        <v>0</v>
      </c>
      <c r="I317" s="645"/>
      <c r="J317" s="645"/>
      <c r="K317" s="684"/>
      <c r="L317" s="645">
        <v>0</v>
      </c>
      <c r="M317" s="645">
        <v>0</v>
      </c>
      <c r="N317" s="645">
        <v>0</v>
      </c>
      <c r="O317" s="646">
        <v>0</v>
      </c>
      <c r="P317" s="646"/>
      <c r="Q317" s="646">
        <v>0</v>
      </c>
      <c r="R317" s="646"/>
      <c r="S317" s="646"/>
      <c r="T317" s="649">
        <v>352</v>
      </c>
      <c r="U317" s="647"/>
      <c r="V317" s="647"/>
      <c r="W317" s="647"/>
      <c r="X317" s="647"/>
      <c r="Y317" s="647"/>
      <c r="Z317" s="647"/>
      <c r="AA317" s="647"/>
      <c r="AB317" s="647"/>
      <c r="AG317" s="649">
        <v>352</v>
      </c>
      <c r="AH317" s="644" t="s">
        <v>577</v>
      </c>
      <c r="AI317" s="637" t="s">
        <v>951</v>
      </c>
    </row>
    <row r="318" spans="1:35" x14ac:dyDescent="0.2">
      <c r="A318" s="637" t="str">
        <f t="shared" si="4"/>
        <v>353 - St Christopher's Pupil Referral Unit</v>
      </c>
      <c r="B318" s="637">
        <v>353</v>
      </c>
      <c r="C318" s="649">
        <v>353</v>
      </c>
      <c r="D318" s="643" t="s">
        <v>577</v>
      </c>
      <c r="E318" s="644" t="s">
        <v>577</v>
      </c>
      <c r="F318" s="637" t="s">
        <v>952</v>
      </c>
      <c r="G318" s="645">
        <v>0</v>
      </c>
      <c r="H318" s="645">
        <v>0</v>
      </c>
      <c r="I318" s="645"/>
      <c r="J318" s="645"/>
      <c r="K318" s="684"/>
      <c r="L318" s="645">
        <v>0</v>
      </c>
      <c r="M318" s="645">
        <v>0</v>
      </c>
      <c r="N318" s="645">
        <v>0</v>
      </c>
      <c r="O318" s="646">
        <v>0</v>
      </c>
      <c r="P318" s="646"/>
      <c r="Q318" s="646">
        <v>0</v>
      </c>
      <c r="R318" s="646"/>
      <c r="S318" s="646"/>
      <c r="T318" s="649">
        <v>353</v>
      </c>
      <c r="U318" s="647"/>
      <c r="V318" s="647"/>
      <c r="W318" s="647"/>
      <c r="X318" s="647"/>
      <c r="Y318" s="647"/>
      <c r="Z318" s="647"/>
      <c r="AA318" s="647"/>
      <c r="AB318" s="647"/>
      <c r="AG318" s="649">
        <v>353</v>
      </c>
      <c r="AH318" s="644" t="s">
        <v>577</v>
      </c>
      <c r="AI318" s="637" t="s">
        <v>952</v>
      </c>
    </row>
    <row r="319" spans="1:35" x14ac:dyDescent="0.2">
      <c r="A319" s="637" t="str">
        <f t="shared" si="4"/>
        <v>367 - Parkside Pupil Referral Unit</v>
      </c>
      <c r="B319" s="637">
        <v>367</v>
      </c>
      <c r="C319" s="649">
        <v>367</v>
      </c>
      <c r="D319" s="643" t="s">
        <v>577</v>
      </c>
      <c r="E319" s="644" t="s">
        <v>577</v>
      </c>
      <c r="F319" s="637" t="s">
        <v>953</v>
      </c>
      <c r="G319" s="645">
        <v>0</v>
      </c>
      <c r="H319" s="645">
        <v>0</v>
      </c>
      <c r="I319" s="645"/>
      <c r="J319" s="645"/>
      <c r="K319" s="684"/>
      <c r="L319" s="645">
        <v>0</v>
      </c>
      <c r="M319" s="645">
        <v>0</v>
      </c>
      <c r="N319" s="645">
        <v>0</v>
      </c>
      <c r="O319" s="646">
        <v>0</v>
      </c>
      <c r="P319" s="646"/>
      <c r="Q319" s="646">
        <v>0</v>
      </c>
      <c r="R319" s="646"/>
      <c r="S319" s="646"/>
      <c r="T319" s="649">
        <v>367</v>
      </c>
      <c r="U319" s="647"/>
      <c r="V319" s="647"/>
      <c r="W319" s="647"/>
      <c r="X319" s="647"/>
      <c r="Y319" s="647"/>
      <c r="Z319" s="647"/>
      <c r="AA319" s="647"/>
      <c r="AB319" s="647"/>
      <c r="AG319" s="649">
        <v>367</v>
      </c>
      <c r="AH319" s="644" t="s">
        <v>577</v>
      </c>
      <c r="AI319" s="637" t="s">
        <v>953</v>
      </c>
    </row>
    <row r="320" spans="1:35" x14ac:dyDescent="0.2">
      <c r="A320" s="637" t="str">
        <f t="shared" si="4"/>
        <v>389 - Westbridge Pupil Referral Unit</v>
      </c>
      <c r="B320" s="637">
        <v>389</v>
      </c>
      <c r="C320" s="649">
        <v>389</v>
      </c>
      <c r="D320" s="643" t="s">
        <v>577</v>
      </c>
      <c r="E320" s="644" t="s">
        <v>577</v>
      </c>
      <c r="F320" s="637" t="s">
        <v>954</v>
      </c>
      <c r="G320" s="645">
        <v>0</v>
      </c>
      <c r="H320" s="645">
        <v>0</v>
      </c>
      <c r="I320" s="645"/>
      <c r="J320" s="645"/>
      <c r="K320" s="684"/>
      <c r="L320" s="645">
        <v>0</v>
      </c>
      <c r="M320" s="645">
        <v>0</v>
      </c>
      <c r="N320" s="645">
        <v>0</v>
      </c>
      <c r="O320" s="646">
        <v>0</v>
      </c>
      <c r="P320" s="646"/>
      <c r="Q320" s="646">
        <v>0</v>
      </c>
      <c r="R320" s="646"/>
      <c r="S320" s="646"/>
      <c r="T320" s="649">
        <v>389</v>
      </c>
      <c r="U320" s="647"/>
      <c r="V320" s="647"/>
      <c r="W320" s="647"/>
      <c r="X320" s="647"/>
      <c r="Y320" s="647"/>
      <c r="Z320" s="647"/>
      <c r="AA320" s="647"/>
      <c r="AB320" s="647"/>
      <c r="AG320" s="649">
        <v>389</v>
      </c>
      <c r="AH320" s="644" t="s">
        <v>577</v>
      </c>
      <c r="AI320" s="637" t="s">
        <v>954</v>
      </c>
    </row>
    <row r="321" spans="1:35" x14ac:dyDescent="0.2">
      <c r="A321" s="637" t="str">
        <f t="shared" si="4"/>
        <v>577 - Chalk Hill Academy</v>
      </c>
      <c r="B321" s="637">
        <v>577</v>
      </c>
      <c r="C321" s="649">
        <v>577</v>
      </c>
      <c r="D321" s="643" t="s">
        <v>577</v>
      </c>
      <c r="E321" s="644" t="s">
        <v>577</v>
      </c>
      <c r="F321" s="637" t="s">
        <v>1666</v>
      </c>
      <c r="G321" s="645">
        <v>0</v>
      </c>
      <c r="H321" s="645">
        <v>0</v>
      </c>
      <c r="I321" s="645"/>
      <c r="J321" s="645"/>
      <c r="K321" s="684"/>
      <c r="L321" s="645">
        <v>0</v>
      </c>
      <c r="M321" s="645">
        <v>0</v>
      </c>
      <c r="N321" s="645">
        <v>0</v>
      </c>
      <c r="O321" s="646">
        <v>0</v>
      </c>
      <c r="P321" s="646"/>
      <c r="Q321" s="646">
        <v>0</v>
      </c>
      <c r="R321" s="646"/>
      <c r="S321" s="646"/>
      <c r="T321" s="649">
        <v>577</v>
      </c>
      <c r="U321" s="647"/>
      <c r="V321" s="647"/>
      <c r="W321" s="647"/>
      <c r="X321" s="647"/>
      <c r="Y321" s="647"/>
      <c r="Z321" s="647"/>
      <c r="AA321" s="647"/>
      <c r="AB321" s="647"/>
      <c r="AG321" s="649">
        <v>577</v>
      </c>
      <c r="AH321" s="644">
        <v>0</v>
      </c>
      <c r="AI321" s="637" t="s">
        <v>955</v>
      </c>
    </row>
    <row r="322" spans="1:35" x14ac:dyDescent="0.2">
      <c r="A322" s="637" t="str">
        <f t="shared" si="4"/>
        <v>580 - The Albany Centre Pupil Referral Unit</v>
      </c>
      <c r="B322" s="637">
        <v>580</v>
      </c>
      <c r="C322" s="649">
        <v>580</v>
      </c>
      <c r="D322" s="643" t="s">
        <v>577</v>
      </c>
      <c r="E322" s="644" t="s">
        <v>577</v>
      </c>
      <c r="F322" s="637" t="s">
        <v>956</v>
      </c>
      <c r="G322" s="645">
        <v>0</v>
      </c>
      <c r="H322" s="645">
        <v>0</v>
      </c>
      <c r="I322" s="645"/>
      <c r="J322" s="645"/>
      <c r="K322" s="684"/>
      <c r="L322" s="645">
        <v>0</v>
      </c>
      <c r="M322" s="645">
        <v>0</v>
      </c>
      <c r="N322" s="645">
        <v>0</v>
      </c>
      <c r="O322" s="646">
        <v>0</v>
      </c>
      <c r="P322" s="646"/>
      <c r="Q322" s="646">
        <v>0</v>
      </c>
      <c r="R322" s="646"/>
      <c r="S322" s="646"/>
      <c r="T322" s="649">
        <v>580</v>
      </c>
      <c r="U322" s="647"/>
      <c r="V322" s="647"/>
      <c r="W322" s="647"/>
      <c r="X322" s="647"/>
      <c r="Y322" s="647"/>
      <c r="Z322" s="647"/>
      <c r="AA322" s="647"/>
      <c r="AB322" s="647"/>
      <c r="AG322" s="649">
        <v>580</v>
      </c>
      <c r="AH322" s="644">
        <v>0</v>
      </c>
      <c r="AI322" s="637" t="s">
        <v>956</v>
      </c>
    </row>
    <row r="323" spans="1:35" x14ac:dyDescent="0.2">
      <c r="A323" s="637" t="str">
        <f t="shared" ref="A323:A326" si="5">B323&amp;$A$1&amp;F323</f>
        <v>584 - The Kingsfield Centre Pupil Referral Unit</v>
      </c>
      <c r="B323" s="637">
        <v>584</v>
      </c>
      <c r="C323" s="649">
        <v>584</v>
      </c>
      <c r="D323" s="643" t="s">
        <v>577</v>
      </c>
      <c r="E323" s="644" t="s">
        <v>577</v>
      </c>
      <c r="F323" s="637" t="s">
        <v>957</v>
      </c>
      <c r="G323" s="645">
        <v>0</v>
      </c>
      <c r="H323" s="645">
        <v>0</v>
      </c>
      <c r="I323" s="645"/>
      <c r="J323" s="645"/>
      <c r="K323" s="684"/>
      <c r="L323" s="645">
        <v>0</v>
      </c>
      <c r="M323" s="645">
        <v>0</v>
      </c>
      <c r="N323" s="645">
        <v>0</v>
      </c>
      <c r="O323" s="646">
        <v>0</v>
      </c>
      <c r="P323" s="646"/>
      <c r="Q323" s="646">
        <v>0</v>
      </c>
      <c r="R323" s="646"/>
      <c r="S323" s="646"/>
      <c r="T323" s="649">
        <v>584</v>
      </c>
      <c r="U323" s="647"/>
      <c r="V323" s="647"/>
      <c r="W323" s="647"/>
      <c r="X323" s="647"/>
      <c r="Y323" s="647"/>
      <c r="Z323" s="647"/>
      <c r="AA323" s="647"/>
      <c r="AB323" s="647"/>
      <c r="AG323" s="649">
        <v>584</v>
      </c>
      <c r="AH323" s="644" t="s">
        <v>577</v>
      </c>
      <c r="AI323" s="637" t="s">
        <v>957</v>
      </c>
    </row>
    <row r="324" spans="1:35" x14ac:dyDescent="0.2">
      <c r="A324" s="637" t="str">
        <f t="shared" si="5"/>
        <v>597 - First Base (BSE) Pupil Referral Unit</v>
      </c>
      <c r="B324" s="637">
        <v>597</v>
      </c>
      <c r="C324" s="649">
        <v>597</v>
      </c>
      <c r="D324" s="643" t="s">
        <v>577</v>
      </c>
      <c r="E324" s="644" t="s">
        <v>577</v>
      </c>
      <c r="F324" s="637" t="s">
        <v>958</v>
      </c>
      <c r="G324" s="645">
        <v>0</v>
      </c>
      <c r="H324" s="645">
        <v>0</v>
      </c>
      <c r="I324" s="645"/>
      <c r="J324" s="645"/>
      <c r="K324" s="684"/>
      <c r="L324" s="645">
        <v>0</v>
      </c>
      <c r="M324" s="645">
        <v>0</v>
      </c>
      <c r="N324" s="645">
        <v>0</v>
      </c>
      <c r="O324" s="646">
        <v>0</v>
      </c>
      <c r="P324" s="646"/>
      <c r="Q324" s="646">
        <v>0</v>
      </c>
      <c r="R324" s="646"/>
      <c r="S324" s="646"/>
      <c r="T324" s="649">
        <v>597</v>
      </c>
      <c r="U324" s="647"/>
      <c r="V324" s="647"/>
      <c r="W324" s="647"/>
      <c r="X324" s="647"/>
      <c r="Y324" s="647"/>
      <c r="Z324" s="647"/>
      <c r="AA324" s="647"/>
      <c r="AB324" s="647"/>
      <c r="AG324" s="649">
        <v>597</v>
      </c>
      <c r="AH324" s="644" t="s">
        <v>577</v>
      </c>
      <c r="AI324" s="637" t="s">
        <v>958</v>
      </c>
    </row>
    <row r="325" spans="1:35" x14ac:dyDescent="0.2">
      <c r="A325" s="637" t="str">
        <f t="shared" si="5"/>
        <v>266 - Highfield Nursery School</v>
      </c>
      <c r="B325" s="637">
        <v>266</v>
      </c>
      <c r="C325" s="649">
        <v>266</v>
      </c>
      <c r="D325" s="643">
        <v>266</v>
      </c>
      <c r="E325" s="644">
        <v>0</v>
      </c>
      <c r="F325" s="637" t="s">
        <v>959</v>
      </c>
      <c r="G325" s="645">
        <v>0</v>
      </c>
      <c r="H325" s="645">
        <v>0</v>
      </c>
      <c r="I325" s="645"/>
      <c r="J325" s="645"/>
      <c r="K325" s="645">
        <v>0</v>
      </c>
      <c r="L325" s="645">
        <v>0</v>
      </c>
      <c r="M325" s="645">
        <v>0</v>
      </c>
      <c r="N325" s="645">
        <v>0</v>
      </c>
      <c r="O325" s="646">
        <v>0</v>
      </c>
      <c r="P325" s="646"/>
      <c r="Q325" s="646">
        <v>0</v>
      </c>
      <c r="R325" s="646"/>
      <c r="S325" s="646"/>
      <c r="T325" s="649">
        <v>266</v>
      </c>
      <c r="U325" s="647"/>
      <c r="V325" s="647"/>
      <c r="W325" s="647"/>
      <c r="X325" s="647"/>
      <c r="Y325" s="647"/>
      <c r="Z325" s="647"/>
      <c r="AA325" s="647"/>
      <c r="AB325" s="647"/>
      <c r="AG325" s="649">
        <v>266</v>
      </c>
      <c r="AH325" s="644">
        <v>0</v>
      </c>
      <c r="AI325" s="637" t="s">
        <v>959</v>
      </c>
    </row>
    <row r="326" spans="1:35" x14ac:dyDescent="0.2">
      <c r="A326" s="637" t="str">
        <f t="shared" si="5"/>
        <v xml:space="preserve"> - Adjustment to balance De-Delegation</v>
      </c>
      <c r="D326" s="643"/>
      <c r="F326" s="637" t="s">
        <v>1442</v>
      </c>
      <c r="G326" s="645"/>
      <c r="H326" s="645"/>
      <c r="I326" s="645"/>
      <c r="J326" s="645"/>
      <c r="K326" s="645"/>
      <c r="L326" s="645"/>
      <c r="M326" s="645"/>
      <c r="N326" s="645"/>
      <c r="O326" s="646"/>
      <c r="P326" s="646"/>
      <c r="Q326" s="646"/>
      <c r="R326" s="646"/>
      <c r="S326" s="646"/>
      <c r="U326" s="650"/>
      <c r="V326" s="650"/>
      <c r="W326" s="650"/>
      <c r="X326" s="650"/>
      <c r="Y326" s="650"/>
      <c r="Z326" s="650"/>
      <c r="AA326" s="650"/>
      <c r="AB326" s="647"/>
    </row>
    <row r="327" spans="1:35" x14ac:dyDescent="0.2">
      <c r="D327" s="643"/>
      <c r="G327" s="649"/>
      <c r="H327" s="645"/>
      <c r="I327" s="645"/>
      <c r="J327" s="645"/>
      <c r="K327" s="645"/>
      <c r="L327" s="645"/>
      <c r="M327" s="645"/>
      <c r="N327" s="645"/>
      <c r="O327" s="646"/>
      <c r="P327" s="646"/>
      <c r="Q327" s="646"/>
      <c r="R327" s="646"/>
      <c r="S327" s="646"/>
    </row>
    <row r="328" spans="1:35" ht="12" thickBot="1" x14ac:dyDescent="0.25">
      <c r="D328" s="651" t="s">
        <v>490</v>
      </c>
      <c r="E328" s="652">
        <v>323</v>
      </c>
      <c r="F328" s="637" t="s">
        <v>1443</v>
      </c>
      <c r="G328" s="645">
        <v>429200464.05808246</v>
      </c>
      <c r="H328" s="645">
        <v>-711448.25749999995</v>
      </c>
      <c r="I328" s="645">
        <v>-9838.2999999999993</v>
      </c>
      <c r="J328" s="645">
        <v>428489015.80058229</v>
      </c>
      <c r="K328" s="645">
        <v>0</v>
      </c>
      <c r="L328" s="645">
        <v>860000</v>
      </c>
      <c r="M328" s="645">
        <v>1100000</v>
      </c>
      <c r="N328" s="645">
        <v>594000</v>
      </c>
      <c r="O328" s="646">
        <v>2554000</v>
      </c>
      <c r="P328" s="646">
        <v>3871650</v>
      </c>
      <c r="Q328" s="646">
        <v>434914667</v>
      </c>
      <c r="R328" s="646"/>
      <c r="S328" s="646"/>
      <c r="T328" s="647"/>
      <c r="U328" s="653">
        <v>246512.75</v>
      </c>
      <c r="V328" s="653">
        <v>44266.64</v>
      </c>
      <c r="W328" s="653">
        <v>328655.98499999999</v>
      </c>
      <c r="X328" s="653">
        <v>51538.007499999992</v>
      </c>
      <c r="Y328" s="653">
        <v>40474.875</v>
      </c>
      <c r="Z328" s="653">
        <v>711448.25749999995</v>
      </c>
      <c r="AA328" s="653">
        <v>0</v>
      </c>
      <c r="AB328" s="647">
        <v>93435.25</v>
      </c>
    </row>
    <row r="329" spans="1:35" x14ac:dyDescent="0.2">
      <c r="D329" s="654" t="s">
        <v>1444</v>
      </c>
      <c r="E329" s="655">
        <v>118</v>
      </c>
      <c r="F329" s="656"/>
      <c r="G329" s="645"/>
      <c r="H329" s="649"/>
      <c r="I329" s="649"/>
      <c r="J329" s="649"/>
      <c r="K329" s="645"/>
      <c r="L329" s="645"/>
      <c r="M329" s="645"/>
      <c r="N329" s="645"/>
      <c r="O329" s="646"/>
      <c r="P329" s="646" t="s">
        <v>1445</v>
      </c>
      <c r="Q329" s="802">
        <v>1.1994177103042603</v>
      </c>
      <c r="R329" s="802"/>
      <c r="S329" s="646"/>
      <c r="T329" s="647"/>
      <c r="U329" s="650"/>
      <c r="V329" s="650"/>
    </row>
    <row r="330" spans="1:35" x14ac:dyDescent="0.2">
      <c r="D330" s="657" t="s">
        <v>447</v>
      </c>
      <c r="E330" s="658">
        <v>205</v>
      </c>
      <c r="F330" s="656" t="s">
        <v>1440</v>
      </c>
      <c r="G330" s="645">
        <v>0</v>
      </c>
      <c r="H330" s="645">
        <v>0</v>
      </c>
      <c r="I330" s="649"/>
      <c r="J330" s="649"/>
      <c r="K330" s="649"/>
      <c r="L330" s="645"/>
      <c r="M330" s="645"/>
      <c r="N330" s="645"/>
      <c r="O330" s="646"/>
      <c r="P330" s="646"/>
      <c r="Q330" s="646"/>
      <c r="R330" s="646"/>
      <c r="S330" s="646"/>
    </row>
    <row r="331" spans="1:35" x14ac:dyDescent="0.2">
      <c r="G331" s="649"/>
      <c r="H331" s="649"/>
      <c r="I331" s="649"/>
      <c r="J331" s="649"/>
      <c r="K331" s="649"/>
      <c r="L331" s="645"/>
      <c r="M331" s="645"/>
      <c r="N331" s="645"/>
      <c r="O331" s="646"/>
      <c r="P331" s="646"/>
      <c r="Q331" s="646"/>
      <c r="R331" s="646"/>
      <c r="S331" s="646"/>
    </row>
    <row r="332" spans="1:35" x14ac:dyDescent="0.2">
      <c r="E332" s="637" t="s">
        <v>1444</v>
      </c>
      <c r="F332" s="637" t="s">
        <v>1446</v>
      </c>
      <c r="G332" s="645">
        <v>91810125.766097188</v>
      </c>
      <c r="H332" s="645">
        <v>-595888.54749999999</v>
      </c>
      <c r="I332" s="684"/>
      <c r="J332" s="645">
        <v>91214237.218597174</v>
      </c>
      <c r="K332" s="645">
        <v>0</v>
      </c>
      <c r="L332" s="645">
        <v>0</v>
      </c>
      <c r="M332" s="645">
        <v>0</v>
      </c>
      <c r="N332" s="645">
        <v>534000</v>
      </c>
      <c r="O332" s="645">
        <v>534000</v>
      </c>
      <c r="P332" s="645">
        <v>0</v>
      </c>
      <c r="Q332" s="645">
        <v>91748234</v>
      </c>
      <c r="R332" s="645"/>
      <c r="S332" s="645"/>
    </row>
    <row r="333" spans="1:35" x14ac:dyDescent="0.2">
      <c r="C333" s="637"/>
      <c r="D333" s="637"/>
      <c r="E333" s="637" t="s">
        <v>1444</v>
      </c>
      <c r="F333" s="637" t="s">
        <v>1447</v>
      </c>
      <c r="G333" s="645">
        <v>0</v>
      </c>
      <c r="H333" s="645">
        <v>0</v>
      </c>
      <c r="I333" s="684"/>
      <c r="J333" s="645">
        <v>0</v>
      </c>
      <c r="K333" s="645">
        <v>0</v>
      </c>
      <c r="L333" s="645">
        <v>0</v>
      </c>
      <c r="M333" s="645">
        <v>0</v>
      </c>
      <c r="N333" s="645">
        <v>0</v>
      </c>
      <c r="O333" s="646">
        <v>0</v>
      </c>
      <c r="P333" s="646">
        <v>0</v>
      </c>
      <c r="Q333" s="646">
        <v>0</v>
      </c>
      <c r="R333" s="646"/>
      <c r="S333" s="646"/>
    </row>
    <row r="334" spans="1:35" x14ac:dyDescent="0.2">
      <c r="C334" s="637"/>
      <c r="D334" s="637"/>
      <c r="E334" s="637" t="s">
        <v>1444</v>
      </c>
      <c r="F334" s="637" t="s">
        <v>1448</v>
      </c>
      <c r="G334" s="645">
        <v>23678200.142312832</v>
      </c>
      <c r="H334" s="645">
        <v>-115559.70999999999</v>
      </c>
      <c r="I334" s="684"/>
      <c r="J334" s="645">
        <v>23562640.432312835</v>
      </c>
      <c r="K334" s="645">
        <v>0</v>
      </c>
      <c r="L334" s="645">
        <v>0</v>
      </c>
      <c r="M334" s="645">
        <v>0</v>
      </c>
      <c r="N334" s="645">
        <v>60000</v>
      </c>
      <c r="O334" s="646">
        <v>60000</v>
      </c>
      <c r="P334" s="646">
        <v>3871650</v>
      </c>
      <c r="Q334" s="646">
        <v>27494290</v>
      </c>
      <c r="R334" s="646"/>
      <c r="S334" s="646"/>
    </row>
    <row r="335" spans="1:35" x14ac:dyDescent="0.2">
      <c r="C335" s="637"/>
      <c r="D335" s="637"/>
      <c r="E335" s="637" t="s">
        <v>1444</v>
      </c>
      <c r="F335" s="637" t="s">
        <v>1449</v>
      </c>
      <c r="G335" s="645">
        <v>0</v>
      </c>
      <c r="H335" s="645">
        <v>0</v>
      </c>
      <c r="I335" s="684"/>
      <c r="J335" s="645">
        <v>0</v>
      </c>
      <c r="K335" s="645">
        <v>0</v>
      </c>
      <c r="L335" s="645">
        <v>860000</v>
      </c>
      <c r="M335" s="645">
        <v>0</v>
      </c>
      <c r="N335" s="645">
        <v>0</v>
      </c>
      <c r="O335" s="646">
        <v>860000</v>
      </c>
      <c r="P335" s="646">
        <v>0</v>
      </c>
      <c r="Q335" s="646">
        <v>860000</v>
      </c>
      <c r="R335" s="646"/>
      <c r="S335" s="646"/>
    </row>
    <row r="336" spans="1:35" x14ac:dyDescent="0.2">
      <c r="C336" s="637"/>
      <c r="D336" s="637"/>
      <c r="E336" s="637" t="s">
        <v>1444</v>
      </c>
      <c r="F336" s="637" t="s">
        <v>1450</v>
      </c>
      <c r="G336" s="645">
        <v>0</v>
      </c>
      <c r="H336" s="645">
        <v>0</v>
      </c>
      <c r="I336" s="684"/>
      <c r="J336" s="645">
        <v>0</v>
      </c>
      <c r="K336" s="645">
        <v>0</v>
      </c>
      <c r="L336" s="645">
        <v>0</v>
      </c>
      <c r="M336" s="645">
        <v>1100000</v>
      </c>
      <c r="N336" s="645">
        <v>0</v>
      </c>
      <c r="O336" s="646">
        <v>1100000</v>
      </c>
      <c r="P336" s="646">
        <v>0</v>
      </c>
      <c r="Q336" s="646">
        <v>1100000</v>
      </c>
      <c r="R336" s="646"/>
      <c r="S336" s="646"/>
    </row>
    <row r="337" spans="3:23" x14ac:dyDescent="0.2">
      <c r="C337" s="637"/>
      <c r="D337" s="637"/>
      <c r="E337" s="637" t="s">
        <v>1444</v>
      </c>
      <c r="F337" s="637" t="s">
        <v>1333</v>
      </c>
      <c r="G337" s="645">
        <v>0</v>
      </c>
      <c r="H337" s="645">
        <v>0</v>
      </c>
      <c r="I337" s="684"/>
      <c r="J337" s="645">
        <v>0</v>
      </c>
      <c r="K337" s="645">
        <v>0</v>
      </c>
      <c r="L337" s="645">
        <v>0</v>
      </c>
      <c r="M337" s="645">
        <v>0</v>
      </c>
      <c r="N337" s="645">
        <v>0</v>
      </c>
      <c r="O337" s="646">
        <v>0</v>
      </c>
      <c r="P337" s="646">
        <v>0</v>
      </c>
      <c r="Q337" s="646">
        <v>0</v>
      </c>
      <c r="R337" s="646"/>
      <c r="S337" s="646"/>
    </row>
    <row r="338" spans="3:23" x14ac:dyDescent="0.2">
      <c r="C338" s="637"/>
      <c r="D338" s="637"/>
      <c r="E338" s="637"/>
      <c r="F338" s="659" t="s">
        <v>1451</v>
      </c>
      <c r="G338" s="645">
        <v>115488325.90841001</v>
      </c>
      <c r="H338" s="645">
        <v>-711448.25749999995</v>
      </c>
      <c r="I338" s="684"/>
      <c r="J338" s="645">
        <v>114776877.65091</v>
      </c>
      <c r="K338" s="645">
        <v>0</v>
      </c>
      <c r="L338" s="645">
        <v>860000</v>
      </c>
      <c r="M338" s="645">
        <v>1100000</v>
      </c>
      <c r="N338" s="645">
        <v>594000</v>
      </c>
      <c r="O338" s="646">
        <v>2554000</v>
      </c>
      <c r="P338" s="646">
        <v>3871650</v>
      </c>
      <c r="Q338" s="646">
        <v>121202524</v>
      </c>
      <c r="R338" s="646"/>
      <c r="S338" s="646"/>
      <c r="U338" s="647"/>
      <c r="V338" s="647"/>
      <c r="W338" s="660"/>
    </row>
    <row r="339" spans="3:23" x14ac:dyDescent="0.2">
      <c r="C339" s="637"/>
      <c r="D339" s="637"/>
      <c r="E339" s="637"/>
      <c r="G339" s="649"/>
      <c r="H339" s="649"/>
      <c r="I339" s="687"/>
      <c r="J339" s="649"/>
      <c r="K339" s="649"/>
      <c r="L339" s="645"/>
      <c r="M339" s="645"/>
      <c r="N339" s="645"/>
      <c r="O339" s="646"/>
      <c r="P339" s="646"/>
      <c r="Q339" s="646"/>
      <c r="R339" s="646"/>
      <c r="S339" s="646"/>
    </row>
    <row r="340" spans="3:23" x14ac:dyDescent="0.2">
      <c r="C340" s="637"/>
      <c r="D340" s="637"/>
      <c r="E340" s="637" t="s">
        <v>447</v>
      </c>
      <c r="F340" s="637" t="s">
        <v>1446</v>
      </c>
      <c r="G340" s="645">
        <v>137669913.41741657</v>
      </c>
      <c r="H340" s="645">
        <v>0</v>
      </c>
      <c r="I340" s="684"/>
      <c r="J340" s="645">
        <v>137669913.41741657</v>
      </c>
      <c r="K340" s="645">
        <v>0</v>
      </c>
      <c r="L340" s="645">
        <v>0</v>
      </c>
      <c r="M340" s="645">
        <v>0</v>
      </c>
      <c r="N340" s="645">
        <v>0</v>
      </c>
      <c r="O340" s="645">
        <v>0</v>
      </c>
      <c r="P340" s="645">
        <v>0</v>
      </c>
      <c r="Q340" s="645">
        <v>137669918</v>
      </c>
      <c r="R340" s="645"/>
      <c r="S340" s="645"/>
    </row>
    <row r="341" spans="3:23" x14ac:dyDescent="0.2">
      <c r="C341" s="637"/>
      <c r="D341" s="637"/>
      <c r="E341" s="637" t="s">
        <v>447</v>
      </c>
      <c r="F341" s="637" t="s">
        <v>1447</v>
      </c>
      <c r="G341" s="645">
        <v>3732311.8142356277</v>
      </c>
      <c r="H341" s="645">
        <v>0</v>
      </c>
      <c r="I341" s="684"/>
      <c r="J341" s="645">
        <v>3732311.8142356277</v>
      </c>
      <c r="K341" s="645">
        <v>0</v>
      </c>
      <c r="L341" s="645">
        <v>0</v>
      </c>
      <c r="M341" s="645">
        <v>0</v>
      </c>
      <c r="N341" s="645">
        <v>0</v>
      </c>
      <c r="O341" s="646">
        <v>0</v>
      </c>
      <c r="P341" s="646">
        <v>0</v>
      </c>
      <c r="Q341" s="646">
        <v>3732312</v>
      </c>
      <c r="R341" s="646"/>
      <c r="S341" s="646"/>
    </row>
    <row r="342" spans="3:23" x14ac:dyDescent="0.2">
      <c r="C342" s="637"/>
      <c r="D342" s="637"/>
      <c r="E342" s="637" t="s">
        <v>447</v>
      </c>
      <c r="F342" s="637" t="s">
        <v>1448</v>
      </c>
      <c r="G342" s="645">
        <v>157380268.97169238</v>
      </c>
      <c r="H342" s="645">
        <v>0</v>
      </c>
      <c r="I342" s="684"/>
      <c r="J342" s="645">
        <v>157380268.97169238</v>
      </c>
      <c r="K342" s="645">
        <v>0</v>
      </c>
      <c r="L342" s="645">
        <v>0</v>
      </c>
      <c r="M342" s="645">
        <v>0</v>
      </c>
      <c r="N342" s="645">
        <v>0</v>
      </c>
      <c r="O342" s="646">
        <v>0</v>
      </c>
      <c r="P342" s="646">
        <v>0</v>
      </c>
      <c r="Q342" s="646">
        <v>157380269</v>
      </c>
      <c r="R342" s="646"/>
      <c r="S342" s="646"/>
    </row>
    <row r="343" spans="3:23" x14ac:dyDescent="0.2">
      <c r="C343" s="637"/>
      <c r="D343" s="637"/>
      <c r="E343" s="688" t="s">
        <v>447</v>
      </c>
      <c r="F343" s="688" t="s">
        <v>1449</v>
      </c>
      <c r="G343" s="689">
        <v>0</v>
      </c>
      <c r="H343" s="689">
        <v>0</v>
      </c>
      <c r="I343" s="684"/>
      <c r="J343" s="689">
        <v>0</v>
      </c>
      <c r="K343" s="689">
        <v>0</v>
      </c>
      <c r="L343" s="689">
        <v>0</v>
      </c>
      <c r="M343" s="689">
        <v>0</v>
      </c>
      <c r="N343" s="689">
        <v>0</v>
      </c>
      <c r="O343" s="690">
        <v>0</v>
      </c>
      <c r="P343" s="690">
        <v>0</v>
      </c>
      <c r="Q343" s="690">
        <v>0</v>
      </c>
      <c r="R343" s="691" t="s">
        <v>1477</v>
      </c>
      <c r="S343" s="646"/>
    </row>
    <row r="344" spans="3:23" x14ac:dyDescent="0.2">
      <c r="C344" s="637"/>
      <c r="D344" s="637"/>
      <c r="E344" s="688" t="s">
        <v>447</v>
      </c>
      <c r="F344" s="688" t="s">
        <v>1450</v>
      </c>
      <c r="G344" s="689">
        <v>0</v>
      </c>
      <c r="H344" s="689">
        <v>0</v>
      </c>
      <c r="I344" s="684"/>
      <c r="J344" s="689">
        <v>0</v>
      </c>
      <c r="K344" s="689">
        <v>0</v>
      </c>
      <c r="L344" s="689">
        <v>0</v>
      </c>
      <c r="M344" s="689">
        <v>0</v>
      </c>
      <c r="N344" s="689">
        <v>0</v>
      </c>
      <c r="O344" s="690">
        <v>0</v>
      </c>
      <c r="P344" s="690">
        <v>0</v>
      </c>
      <c r="Q344" s="690">
        <v>0</v>
      </c>
      <c r="R344" s="691" t="s">
        <v>1477</v>
      </c>
      <c r="S344" s="646"/>
    </row>
    <row r="345" spans="3:23" x14ac:dyDescent="0.2">
      <c r="C345" s="637"/>
      <c r="D345" s="637"/>
      <c r="E345" s="637" t="s">
        <v>447</v>
      </c>
      <c r="F345" s="637" t="s">
        <v>1333</v>
      </c>
      <c r="G345" s="645">
        <v>0</v>
      </c>
      <c r="H345" s="645">
        <v>0</v>
      </c>
      <c r="I345" s="684"/>
      <c r="J345" s="645">
        <v>0</v>
      </c>
      <c r="K345" s="645">
        <v>0</v>
      </c>
      <c r="L345" s="645">
        <v>0</v>
      </c>
      <c r="M345" s="645">
        <v>0</v>
      </c>
      <c r="N345" s="645">
        <v>0</v>
      </c>
      <c r="O345" s="646">
        <v>0</v>
      </c>
      <c r="P345" s="646">
        <v>0</v>
      </c>
      <c r="Q345" s="646">
        <v>0</v>
      </c>
      <c r="R345" s="691"/>
      <c r="S345" s="646"/>
    </row>
    <row r="346" spans="3:23" x14ac:dyDescent="0.2">
      <c r="C346" s="637"/>
      <c r="D346" s="637"/>
      <c r="E346" s="692"/>
      <c r="F346" s="659" t="s">
        <v>1452</v>
      </c>
      <c r="G346" s="645">
        <v>298782494.20334458</v>
      </c>
      <c r="H346" s="645">
        <v>0</v>
      </c>
      <c r="I346" s="684"/>
      <c r="J346" s="645">
        <v>298782494.20334458</v>
      </c>
      <c r="K346" s="645">
        <v>0</v>
      </c>
      <c r="L346" s="645">
        <v>0</v>
      </c>
      <c r="M346" s="645">
        <v>0</v>
      </c>
      <c r="N346" s="645">
        <v>0</v>
      </c>
      <c r="O346" s="646">
        <v>0</v>
      </c>
      <c r="P346" s="646">
        <v>0</v>
      </c>
      <c r="Q346" s="646">
        <v>298782499</v>
      </c>
      <c r="R346" s="691"/>
      <c r="S346" s="646"/>
    </row>
    <row r="347" spans="3:23" x14ac:dyDescent="0.2">
      <c r="C347" s="637"/>
      <c r="D347" s="637"/>
      <c r="E347" s="693"/>
      <c r="G347" s="649"/>
      <c r="H347" s="649"/>
      <c r="I347" s="687"/>
      <c r="J347" s="649"/>
      <c r="K347" s="649"/>
      <c r="L347" s="645"/>
      <c r="M347" s="645"/>
      <c r="N347" s="645"/>
      <c r="O347" s="646"/>
      <c r="P347" s="646"/>
      <c r="Q347" s="646"/>
      <c r="R347" s="691"/>
      <c r="S347" s="646"/>
    </row>
    <row r="348" spans="3:23" x14ac:dyDescent="0.2">
      <c r="C348" s="637"/>
      <c r="D348" s="637"/>
      <c r="E348" s="637" t="s">
        <v>1453</v>
      </c>
      <c r="F348" s="637" t="s">
        <v>1446</v>
      </c>
      <c r="G348" s="645">
        <v>0</v>
      </c>
      <c r="H348" s="645">
        <v>0</v>
      </c>
      <c r="I348" s="684"/>
      <c r="J348" s="645">
        <v>0</v>
      </c>
      <c r="K348" s="645">
        <v>0</v>
      </c>
      <c r="L348" s="645">
        <v>0</v>
      </c>
      <c r="M348" s="645">
        <v>0</v>
      </c>
      <c r="N348" s="645">
        <v>0</v>
      </c>
      <c r="O348" s="646">
        <v>0</v>
      </c>
      <c r="P348" s="646">
        <v>0</v>
      </c>
      <c r="Q348" s="646">
        <v>0</v>
      </c>
      <c r="R348" s="691"/>
      <c r="S348" s="646"/>
    </row>
    <row r="349" spans="3:23" x14ac:dyDescent="0.2">
      <c r="C349" s="637"/>
      <c r="D349" s="637"/>
      <c r="E349" s="637" t="s">
        <v>1453</v>
      </c>
      <c r="F349" s="637" t="s">
        <v>1447</v>
      </c>
      <c r="G349" s="645">
        <v>0</v>
      </c>
      <c r="H349" s="645">
        <v>0</v>
      </c>
      <c r="I349" s="684"/>
      <c r="J349" s="645">
        <v>0</v>
      </c>
      <c r="K349" s="645">
        <v>0</v>
      </c>
      <c r="L349" s="645">
        <v>0</v>
      </c>
      <c r="M349" s="645">
        <v>0</v>
      </c>
      <c r="N349" s="645">
        <v>0</v>
      </c>
      <c r="O349" s="646">
        <v>0</v>
      </c>
      <c r="P349" s="646">
        <v>0</v>
      </c>
      <c r="Q349" s="646">
        <v>0</v>
      </c>
      <c r="R349" s="691"/>
      <c r="S349" s="646"/>
    </row>
    <row r="350" spans="3:23" x14ac:dyDescent="0.2">
      <c r="C350" s="637"/>
      <c r="D350" s="637"/>
      <c r="E350" s="637" t="s">
        <v>1453</v>
      </c>
      <c r="F350" s="637" t="s">
        <v>1448</v>
      </c>
      <c r="G350" s="645">
        <v>14929643.946328007</v>
      </c>
      <c r="H350" s="645">
        <v>0</v>
      </c>
      <c r="I350" s="684"/>
      <c r="J350" s="645">
        <v>14929643.946328007</v>
      </c>
      <c r="K350" s="645">
        <v>0</v>
      </c>
      <c r="L350" s="645">
        <v>0</v>
      </c>
      <c r="M350" s="645">
        <v>0</v>
      </c>
      <c r="N350" s="645">
        <v>0</v>
      </c>
      <c r="O350" s="646">
        <v>0</v>
      </c>
      <c r="P350" s="646">
        <v>0</v>
      </c>
      <c r="Q350" s="646">
        <v>14929644</v>
      </c>
      <c r="R350" s="691"/>
      <c r="S350" s="646"/>
    </row>
    <row r="351" spans="3:23" x14ac:dyDescent="0.2">
      <c r="C351" s="637"/>
      <c r="D351" s="637"/>
      <c r="E351" s="688" t="s">
        <v>1453</v>
      </c>
      <c r="F351" s="688" t="s">
        <v>1449</v>
      </c>
      <c r="G351" s="689">
        <v>0</v>
      </c>
      <c r="H351" s="689">
        <v>0</v>
      </c>
      <c r="I351" s="684"/>
      <c r="J351" s="689">
        <v>0</v>
      </c>
      <c r="K351" s="689">
        <v>0</v>
      </c>
      <c r="L351" s="689">
        <v>0</v>
      </c>
      <c r="M351" s="689">
        <v>0</v>
      </c>
      <c r="N351" s="689">
        <v>0</v>
      </c>
      <c r="O351" s="689">
        <v>0</v>
      </c>
      <c r="P351" s="689">
        <v>0</v>
      </c>
      <c r="Q351" s="689">
        <v>0</v>
      </c>
      <c r="R351" s="691" t="s">
        <v>1478</v>
      </c>
      <c r="S351" s="645"/>
    </row>
    <row r="352" spans="3:23" x14ac:dyDescent="0.2">
      <c r="C352" s="637"/>
      <c r="D352" s="637"/>
      <c r="E352" s="688" t="s">
        <v>1453</v>
      </c>
      <c r="F352" s="688" t="s">
        <v>1450</v>
      </c>
      <c r="G352" s="689">
        <v>0</v>
      </c>
      <c r="H352" s="689">
        <v>0</v>
      </c>
      <c r="I352" s="684"/>
      <c r="J352" s="689">
        <v>0</v>
      </c>
      <c r="K352" s="689">
        <v>0</v>
      </c>
      <c r="L352" s="689">
        <v>0</v>
      </c>
      <c r="M352" s="689">
        <v>0</v>
      </c>
      <c r="N352" s="689">
        <v>0</v>
      </c>
      <c r="O352" s="690">
        <v>0</v>
      </c>
      <c r="P352" s="690">
        <v>0</v>
      </c>
      <c r="Q352" s="690">
        <v>0</v>
      </c>
      <c r="R352" s="646"/>
      <c r="S352" s="646"/>
    </row>
    <row r="353" spans="3:23" x14ac:dyDescent="0.2">
      <c r="C353" s="637"/>
      <c r="D353" s="637"/>
      <c r="E353" s="637" t="s">
        <v>1453</v>
      </c>
      <c r="F353" s="637" t="s">
        <v>1333</v>
      </c>
      <c r="G353" s="645">
        <v>0</v>
      </c>
      <c r="H353" s="645">
        <v>0</v>
      </c>
      <c r="I353" s="684"/>
      <c r="J353" s="645">
        <v>0</v>
      </c>
      <c r="K353" s="645">
        <v>0</v>
      </c>
      <c r="L353" s="645">
        <v>0</v>
      </c>
      <c r="M353" s="645">
        <v>0</v>
      </c>
      <c r="N353" s="645">
        <v>0</v>
      </c>
      <c r="O353" s="646">
        <v>0</v>
      </c>
      <c r="P353" s="646">
        <v>0</v>
      </c>
      <c r="Q353" s="646">
        <v>0</v>
      </c>
      <c r="R353" s="646"/>
      <c r="S353" s="646"/>
    </row>
    <row r="354" spans="3:23" x14ac:dyDescent="0.2">
      <c r="C354" s="637"/>
      <c r="D354" s="637"/>
      <c r="E354" s="692"/>
      <c r="F354" s="659" t="s">
        <v>1454</v>
      </c>
      <c r="G354" s="645">
        <v>14929643.946328007</v>
      </c>
      <c r="H354" s="645">
        <v>0</v>
      </c>
      <c r="I354" s="684"/>
      <c r="J354" s="645">
        <v>14929643.946328007</v>
      </c>
      <c r="K354" s="645">
        <v>0</v>
      </c>
      <c r="L354" s="645">
        <v>0</v>
      </c>
      <c r="M354" s="645">
        <v>0</v>
      </c>
      <c r="N354" s="645">
        <v>0</v>
      </c>
      <c r="O354" s="646">
        <v>0</v>
      </c>
      <c r="P354" s="646">
        <v>0</v>
      </c>
      <c r="Q354" s="646">
        <v>14929644</v>
      </c>
      <c r="R354" s="646"/>
      <c r="S354" s="646"/>
    </row>
    <row r="355" spans="3:23" x14ac:dyDescent="0.2">
      <c r="C355" s="637"/>
      <c r="D355" s="637"/>
      <c r="E355" s="693"/>
      <c r="G355" s="649"/>
      <c r="H355" s="649"/>
      <c r="I355" s="687"/>
      <c r="J355" s="649"/>
      <c r="K355" s="649"/>
      <c r="L355" s="645"/>
      <c r="M355" s="645"/>
      <c r="N355" s="645"/>
      <c r="O355" s="646"/>
      <c r="P355" s="646"/>
      <c r="Q355" s="646"/>
      <c r="R355" s="646"/>
      <c r="S355" s="646"/>
    </row>
    <row r="356" spans="3:23" s="659" customFormat="1" x14ac:dyDescent="0.2">
      <c r="E356" s="692"/>
      <c r="F356" s="659" t="s">
        <v>1455</v>
      </c>
      <c r="G356" s="661">
        <v>429200464.05808258</v>
      </c>
      <c r="H356" s="661">
        <v>-711448.25749999995</v>
      </c>
      <c r="I356" s="694">
        <v>-9838.2999999999993</v>
      </c>
      <c r="J356" s="661">
        <v>428489015.80058259</v>
      </c>
      <c r="K356" s="661">
        <v>0</v>
      </c>
      <c r="L356" s="661">
        <v>860000</v>
      </c>
      <c r="M356" s="661">
        <v>1100000</v>
      </c>
      <c r="N356" s="661">
        <v>594000</v>
      </c>
      <c r="O356" s="662">
        <v>2554000</v>
      </c>
      <c r="P356" s="662">
        <v>3871650</v>
      </c>
      <c r="Q356" s="662">
        <v>434914667</v>
      </c>
      <c r="R356" s="662"/>
      <c r="S356" s="662"/>
    </row>
    <row r="357" spans="3:23" x14ac:dyDescent="0.2">
      <c r="C357" s="637"/>
      <c r="D357" s="637"/>
      <c r="E357" s="693"/>
      <c r="G357" s="649"/>
      <c r="H357" s="649"/>
      <c r="I357" s="649"/>
      <c r="J357" s="649"/>
      <c r="K357" s="649"/>
      <c r="L357" s="645"/>
      <c r="M357" s="645"/>
      <c r="N357" s="645"/>
      <c r="O357" s="646"/>
      <c r="P357" s="646"/>
      <c r="Q357" s="646"/>
      <c r="R357" s="646"/>
      <c r="S357" s="646"/>
    </row>
    <row r="358" spans="3:23" x14ac:dyDescent="0.2">
      <c r="C358" s="637"/>
      <c r="D358" s="637"/>
      <c r="F358" s="637" t="s">
        <v>1440</v>
      </c>
      <c r="G358" s="645">
        <v>0</v>
      </c>
      <c r="H358" s="645">
        <v>0</v>
      </c>
      <c r="I358" s="645">
        <v>0</v>
      </c>
      <c r="J358" s="645">
        <v>0</v>
      </c>
      <c r="K358" s="645">
        <v>0</v>
      </c>
      <c r="L358" s="645">
        <v>0</v>
      </c>
      <c r="M358" s="645">
        <v>0</v>
      </c>
      <c r="N358" s="645">
        <v>0</v>
      </c>
      <c r="O358" s="646">
        <v>0</v>
      </c>
      <c r="P358" s="646">
        <v>0</v>
      </c>
      <c r="Q358" s="646">
        <v>0</v>
      </c>
      <c r="R358" s="646"/>
      <c r="S358" s="646"/>
    </row>
    <row r="363" spans="3:23" x14ac:dyDescent="0.2">
      <c r="C363" s="637"/>
      <c r="D363" s="637"/>
      <c r="E363" s="637"/>
      <c r="F363" s="649"/>
      <c r="G363" s="644"/>
      <c r="H363" s="649"/>
      <c r="I363" s="649"/>
      <c r="J363" s="644"/>
      <c r="K363" s="649"/>
      <c r="L363" s="649"/>
      <c r="M363" s="644"/>
      <c r="N363" s="649"/>
      <c r="O363" s="663"/>
      <c r="W363" s="637">
        <v>946000</v>
      </c>
    </row>
    <row r="364" spans="3:23" x14ac:dyDescent="0.2">
      <c r="W364" s="637">
        <v>8000000</v>
      </c>
    </row>
    <row r="365" spans="3:23" x14ac:dyDescent="0.2">
      <c r="W365" s="637">
        <v>8946000</v>
      </c>
    </row>
    <row r="366" spans="3:23" x14ac:dyDescent="0.2">
      <c r="W366" s="660">
        <v>2.0878014768442619E-2</v>
      </c>
    </row>
    <row r="375" spans="3:14" x14ac:dyDescent="0.2">
      <c r="C375" s="637"/>
      <c r="D375" s="637"/>
      <c r="E375" s="637"/>
      <c r="K375" s="803"/>
    </row>
    <row r="376" spans="3:14" x14ac:dyDescent="0.2">
      <c r="C376" s="637"/>
      <c r="D376" s="637"/>
      <c r="E376" s="637"/>
      <c r="K376" s="803"/>
      <c r="L376" s="637"/>
      <c r="M376" s="637"/>
      <c r="N376" s="637"/>
    </row>
    <row r="378" spans="3:14" x14ac:dyDescent="0.2">
      <c r="C378" s="637"/>
      <c r="D378" s="637"/>
      <c r="E378" s="637"/>
      <c r="K378" s="665"/>
      <c r="L378" s="637"/>
      <c r="M378" s="637"/>
      <c r="N378" s="637"/>
    </row>
  </sheetData>
  <autoFilter ref="A2:AI326" xr:uid="{124EB769-CE7F-4620-A059-C122D5E1096E}"/>
  <mergeCells count="1">
    <mergeCell ref="C1:Q1"/>
  </mergeCells>
  <conditionalFormatting sqref="E326">
    <cfRule type="colorScale" priority="2">
      <colorScale>
        <cfvo type="min"/>
        <cfvo type="max"/>
        <color rgb="FFFCFCFF"/>
        <color rgb="FFF8696B"/>
      </colorScale>
    </cfRule>
  </conditionalFormatting>
  <conditionalFormatting sqref="E3:E325">
    <cfRule type="colorScale" priority="3">
      <colorScale>
        <cfvo type="min"/>
        <cfvo type="max"/>
        <color rgb="FFFCFCFF"/>
        <color rgb="FFF8696B"/>
      </colorScale>
    </cfRule>
  </conditionalFormatting>
  <conditionalFormatting sqref="AH3:AH325">
    <cfRule type="colorScale" priority="1">
      <colorScale>
        <cfvo type="min"/>
        <cfvo type="max"/>
        <color rgb="FFFCFCFF"/>
        <color rgb="FFF8696B"/>
      </colorScale>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4D0BE-4E32-4759-B335-3AB80149BF81}">
  <sheetPr codeName="Sheet4">
    <tabColor rgb="FFFFC000"/>
    <pageSetUpPr fitToPage="1"/>
  </sheetPr>
  <dimension ref="A1:AI378"/>
  <sheetViews>
    <sheetView workbookViewId="0">
      <pane ySplit="2" topLeftCell="A301" activePane="bottomLeft" state="frozen"/>
      <selection activeCell="A9" sqref="A9:A11 A16:A17 A19 A21 A23 A26 A34 A51 A61 A64 A66 A70:A72 A87:A90 A92:A93 A96:A98 A101:A102 A104 A107:A109 A113:A114 A121:A122 A130 A132 A136:A138 A146 A148:A152 A154:A155 A157:A158 A161 A163 A165:A173 A183 A190 A193:A196 A198 A200:A201 A203:A206 A208 A210 A212 A214:A215 A220:A222 A228 A233:A236 A239:A241 A248:A249 A252 A255 A257 A261 A263 A267 A270:A272 A275 A278 A285:A286 A293 A311:A315 A325"/>
      <selection pane="bottomLeft" activeCell="A9" sqref="A9:A11 A16:A17 A19 A21 A23 A26 A34 A51 A61 A64 A66 A70:A72 A87:A90 A92:A93 A96:A98 A101:A102 A104 A107:A109 A113:A114 A121:A122 A130 A132 A136:A138 A146 A148:A152 A154:A155 A157:A158 A161 A163 A165:A173 A183 A190 A193:A196 A198 A200:A201 A203:A206 A208 A210 A212 A214:A215 A220:A222 A228 A233:A236 A239:A241 A248:A249 A252 A255 A257 A261 A263 A267 A270:A272 A275 A278 A285:A286 A293 A311:A315 A325"/>
    </sheetView>
  </sheetViews>
  <sheetFormatPr defaultColWidth="9.140625" defaultRowHeight="11.25" x14ac:dyDescent="0.2"/>
  <cols>
    <col min="1" max="1" width="68.5703125" style="637" bestFit="1" customWidth="1"/>
    <col min="2" max="2" width="9.140625" style="637"/>
    <col min="3" max="4" width="9.140625" style="649"/>
    <col min="5" max="5" width="10" style="644" customWidth="1"/>
    <col min="6" max="6" width="37.7109375" style="637" bestFit="1" customWidth="1"/>
    <col min="7" max="7" width="13.28515625" style="637" bestFit="1" customWidth="1"/>
    <col min="8" max="9" width="10.28515625" style="637" customWidth="1"/>
    <col min="10" max="10" width="11.85546875" style="637" bestFit="1" customWidth="1"/>
    <col min="11" max="11" width="10.85546875" style="637" bestFit="1" customWidth="1"/>
    <col min="12" max="12" width="12.7109375" style="647" bestFit="1" customWidth="1"/>
    <col min="13" max="13" width="13.140625" style="647" bestFit="1" customWidth="1"/>
    <col min="14" max="14" width="13.28515625" style="647" bestFit="1" customWidth="1"/>
    <col min="15" max="15" width="11.7109375" style="664" bestFit="1" customWidth="1"/>
    <col min="16" max="16" width="11.28515625" style="664" customWidth="1"/>
    <col min="17" max="17" width="12.5703125" style="664" bestFit="1" customWidth="1"/>
    <col min="18" max="19" width="12.5703125" style="664" customWidth="1"/>
    <col min="20" max="21" width="11.7109375" style="637" bestFit="1" customWidth="1"/>
    <col min="22" max="22" width="11.7109375" style="637" customWidth="1"/>
    <col min="23" max="23" width="11.7109375" style="637" bestFit="1" customWidth="1"/>
    <col min="24" max="25" width="9.5703125" style="637" bestFit="1" customWidth="1"/>
    <col min="26" max="26" width="11.7109375" style="637" bestFit="1" customWidth="1"/>
    <col min="27" max="27" width="9.5703125" style="637" bestFit="1" customWidth="1"/>
    <col min="28" max="28" width="8.7109375" style="637" bestFit="1" customWidth="1"/>
    <col min="29" max="30" width="9.140625" style="637"/>
    <col min="31" max="31" width="9.5703125" style="637" bestFit="1" customWidth="1"/>
    <col min="32" max="16384" width="9.140625" style="637"/>
  </cols>
  <sheetData>
    <row r="1" spans="1:35" ht="33.75" x14ac:dyDescent="0.2">
      <c r="A1" s="637" t="s">
        <v>1616</v>
      </c>
      <c r="C1" s="1412" t="s">
        <v>1473</v>
      </c>
      <c r="D1" s="1413"/>
      <c r="E1" s="1413"/>
      <c r="F1" s="1413"/>
      <c r="G1" s="1413"/>
      <c r="H1" s="1413"/>
      <c r="I1" s="1413"/>
      <c r="J1" s="1413"/>
      <c r="K1" s="1413"/>
      <c r="L1" s="1413"/>
      <c r="M1" s="1413"/>
      <c r="N1" s="1413"/>
      <c r="O1" s="1413"/>
      <c r="P1" s="1413"/>
      <c r="Q1" s="1414"/>
      <c r="R1" s="680"/>
      <c r="S1" s="680"/>
      <c r="T1" s="635"/>
      <c r="U1" s="636" t="s">
        <v>1434</v>
      </c>
      <c r="V1" s="636" t="s">
        <v>1435</v>
      </c>
      <c r="W1" s="636" t="s">
        <v>1436</v>
      </c>
      <c r="X1" s="636" t="s">
        <v>1437</v>
      </c>
      <c r="Y1" s="636" t="s">
        <v>1438</v>
      </c>
      <c r="Z1" s="636" t="s">
        <v>1439</v>
      </c>
      <c r="AA1" s="636" t="s">
        <v>1440</v>
      </c>
    </row>
    <row r="2" spans="1:35" ht="56.25" x14ac:dyDescent="0.2">
      <c r="A2" s="637" t="s">
        <v>1163</v>
      </c>
      <c r="C2" s="636" t="s">
        <v>576</v>
      </c>
      <c r="D2" s="636" t="s">
        <v>1287</v>
      </c>
      <c r="E2" s="681" t="s">
        <v>577</v>
      </c>
      <c r="F2" s="638" t="s">
        <v>1474</v>
      </c>
      <c r="G2" s="639" t="s">
        <v>1145</v>
      </c>
      <c r="H2" s="639" t="s">
        <v>1146</v>
      </c>
      <c r="I2" s="639" t="s">
        <v>1475</v>
      </c>
      <c r="J2" s="639" t="s">
        <v>1147</v>
      </c>
      <c r="K2" s="639" t="s">
        <v>1476</v>
      </c>
      <c r="L2" s="639" t="s">
        <v>1148</v>
      </c>
      <c r="M2" s="639" t="s">
        <v>1149</v>
      </c>
      <c r="N2" s="639" t="s">
        <v>1441</v>
      </c>
      <c r="O2" s="640" t="s">
        <v>1288</v>
      </c>
      <c r="P2" s="640" t="s">
        <v>1150</v>
      </c>
      <c r="Q2" s="640" t="s">
        <v>1289</v>
      </c>
      <c r="R2" s="682"/>
      <c r="S2" s="682"/>
      <c r="T2" s="641"/>
      <c r="U2" s="683">
        <v>11</v>
      </c>
      <c r="V2" s="683">
        <v>9.68</v>
      </c>
      <c r="W2" s="683">
        <v>12.18</v>
      </c>
      <c r="X2" s="683">
        <v>1.91</v>
      </c>
      <c r="Y2" s="683">
        <v>1.5</v>
      </c>
      <c r="Z2" s="683"/>
      <c r="AA2" s="683"/>
      <c r="AB2" s="642" t="s">
        <v>986</v>
      </c>
      <c r="AF2" s="639" t="s">
        <v>1146</v>
      </c>
    </row>
    <row r="3" spans="1:35" x14ac:dyDescent="0.2">
      <c r="A3" s="637" t="str">
        <f>B3&amp;$A$1&amp;F3</f>
        <v xml:space="preserve">001 - Aldeburgh Primary School </v>
      </c>
      <c r="B3" s="637" t="s">
        <v>587</v>
      </c>
      <c r="C3" s="643">
        <v>1</v>
      </c>
      <c r="D3" s="643" t="str">
        <f>IF(E3="ACADEMY","ACADEMY",C3)</f>
        <v>ACADEMY</v>
      </c>
      <c r="E3" s="644" t="str">
        <f t="shared" ref="E3:E17" si="0">AH3</f>
        <v>ACADEMY</v>
      </c>
      <c r="F3" s="637" t="s">
        <v>588</v>
      </c>
      <c r="G3" s="645">
        <f>VLOOKUP(C3,'[11]New ISB 19-20'!A:BX,76,FALSE)</f>
        <v>472533.51594395516</v>
      </c>
      <c r="H3" s="645">
        <f>VLOOKUP(C3,'[11]New ISB 19-20'!A:CD,81,FALSE)</f>
        <v>0</v>
      </c>
      <c r="I3" s="645"/>
      <c r="J3" s="645">
        <f>G3+H3</f>
        <v>472533.51594395516</v>
      </c>
      <c r="K3" s="684"/>
      <c r="L3" s="645">
        <f>VLOOKUP(C3,'[11]Adjusted Factors 19-20'!A:BQ,68,FALSE)</f>
        <v>0</v>
      </c>
      <c r="M3" s="645">
        <f>VLOOKUP(C3,'[11]Adjusted Factors 19-20'!A:BR,69,FALSE)*10000</f>
        <v>0</v>
      </c>
      <c r="N3" s="645">
        <f>VLOOKUP(C3,'[11]Adjusted Factors 19-20'!A:BS,67,FALSE)*6000</f>
        <v>0</v>
      </c>
      <c r="O3" s="646">
        <f>SUM(L3:N3)</f>
        <v>0</v>
      </c>
      <c r="P3" s="646"/>
      <c r="Q3" s="646">
        <f>ROUND(J3+K3+O3+P3,0)</f>
        <v>472534</v>
      </c>
      <c r="R3" s="646"/>
      <c r="S3" s="646"/>
      <c r="T3" s="643">
        <v>1</v>
      </c>
      <c r="U3" s="647">
        <f>IF(H3=0,0,$U$2*AB3)</f>
        <v>0</v>
      </c>
      <c r="V3" s="647"/>
      <c r="W3" s="647">
        <f t="shared" ref="W3:W66" si="1">IF(H3=0,0,$W$2*AB3)</f>
        <v>0</v>
      </c>
      <c r="X3" s="647">
        <f t="shared" ref="X3:X66" si="2">IF(H3=0,0,$X$2*AB3)</f>
        <v>0</v>
      </c>
      <c r="Y3" s="647">
        <f t="shared" ref="Y3:Y66" si="3">IF(H3=0,0,$Y$2*AB3)</f>
        <v>0</v>
      </c>
      <c r="Z3" s="647">
        <f>-SUM(U3:Y3)</f>
        <v>0</v>
      </c>
      <c r="AA3" s="647">
        <f t="shared" ref="AA3:AA66" si="4">Z3-H3</f>
        <v>0</v>
      </c>
      <c r="AB3" s="647">
        <f>VLOOKUP(C3,'[11]Adjusted Factors 19-20'!A:N,14,FALSE)</f>
        <v>105</v>
      </c>
      <c r="AF3" s="645" t="e">
        <f>VLOOKUP(C3,#REF!,69,FALSE)</f>
        <v>#REF!</v>
      </c>
      <c r="AG3" s="643">
        <v>1</v>
      </c>
      <c r="AH3" s="644" t="s">
        <v>577</v>
      </c>
      <c r="AI3" s="637" t="s">
        <v>588</v>
      </c>
    </row>
    <row r="4" spans="1:35" x14ac:dyDescent="0.2">
      <c r="A4" s="637" t="str">
        <f t="shared" ref="A4:A67" si="5">B4&amp;$A$1&amp;F4</f>
        <v xml:space="preserve">005 - Barnby &amp; North Cover Community Primary </v>
      </c>
      <c r="B4" s="637" t="s">
        <v>589</v>
      </c>
      <c r="C4" s="643">
        <v>5</v>
      </c>
      <c r="D4" s="643" t="str">
        <f t="shared" ref="D4:D67" si="6">IF(E4="ACADEMY","ACADEMY",C4)</f>
        <v>ACADEMY</v>
      </c>
      <c r="E4" s="644" t="str">
        <f t="shared" si="0"/>
        <v>ACADEMY</v>
      </c>
      <c r="F4" s="637" t="s">
        <v>590</v>
      </c>
      <c r="G4" s="645">
        <f>VLOOKUP(C4,'[11]New ISB 19-20'!A:BX,76,FALSE)</f>
        <v>433545.71895681595</v>
      </c>
      <c r="H4" s="645">
        <f>VLOOKUP(C4,'[11]New ISB 19-20'!A:CD,81,FALSE)</f>
        <v>0</v>
      </c>
      <c r="I4" s="645"/>
      <c r="J4" s="645">
        <f t="shared" ref="J4:J67" si="7">G4+H4</f>
        <v>433545.71895681595</v>
      </c>
      <c r="K4" s="684"/>
      <c r="L4" s="645">
        <f>VLOOKUP(C4,'[11]Adjusted Factors 19-20'!A:BQ,68,FALSE)</f>
        <v>0</v>
      </c>
      <c r="M4" s="645">
        <f>VLOOKUP(C4,'[11]Adjusted Factors 19-20'!A:BR,69,FALSE)*10000</f>
        <v>0</v>
      </c>
      <c r="N4" s="645">
        <f>VLOOKUP(C4,'[11]Adjusted Factors 19-20'!A:BS,67,FALSE)*6000</f>
        <v>0</v>
      </c>
      <c r="O4" s="646">
        <f t="shared" ref="O4:O67" si="8">SUM(L4:N4)</f>
        <v>0</v>
      </c>
      <c r="P4" s="646"/>
      <c r="Q4" s="646">
        <f t="shared" ref="Q4:Q67" si="9">ROUND(J4+K4+O4+P4,0)</f>
        <v>433546</v>
      </c>
      <c r="R4" s="646"/>
      <c r="S4" s="646"/>
      <c r="T4" s="643">
        <v>5</v>
      </c>
      <c r="U4" s="647">
        <f t="shared" ref="U4:U67" si="10">IF(H4=0,0,$U$2*AB4)</f>
        <v>0</v>
      </c>
      <c r="V4" s="647"/>
      <c r="W4" s="647">
        <f t="shared" si="1"/>
        <v>0</v>
      </c>
      <c r="X4" s="647">
        <f t="shared" si="2"/>
        <v>0</v>
      </c>
      <c r="Y4" s="647">
        <f t="shared" si="3"/>
        <v>0</v>
      </c>
      <c r="Z4" s="647">
        <f t="shared" ref="Z4:Z67" si="11">-SUM(U4:Y4)</f>
        <v>0</v>
      </c>
      <c r="AA4" s="647">
        <f t="shared" si="4"/>
        <v>0</v>
      </c>
      <c r="AB4" s="647">
        <f>VLOOKUP(C4,'[11]Adjusted Factors 19-20'!A:N,14,FALSE)</f>
        <v>96</v>
      </c>
      <c r="AF4" s="645" t="e">
        <f>VLOOKUP(C4,#REF!,69,FALSE)</f>
        <v>#REF!</v>
      </c>
      <c r="AG4" s="643">
        <v>5</v>
      </c>
      <c r="AH4" s="644" t="s">
        <v>577</v>
      </c>
      <c r="AI4" s="637" t="s">
        <v>590</v>
      </c>
    </row>
    <row r="5" spans="1:35" x14ac:dyDescent="0.2">
      <c r="A5" s="637" t="str">
        <f t="shared" si="5"/>
        <v>006 - The Albert Pye Community Primary School</v>
      </c>
      <c r="B5" s="637" t="s">
        <v>591</v>
      </c>
      <c r="C5" s="643">
        <v>6</v>
      </c>
      <c r="D5" s="643" t="str">
        <f t="shared" si="6"/>
        <v>ACADEMY</v>
      </c>
      <c r="E5" s="644" t="str">
        <f t="shared" si="0"/>
        <v>ACADEMY</v>
      </c>
      <c r="F5" s="637" t="s">
        <v>592</v>
      </c>
      <c r="G5" s="645">
        <f>VLOOKUP(C5,'[11]New ISB 19-20'!A:BX,76,FALSE)</f>
        <v>1305500.1306539932</v>
      </c>
      <c r="H5" s="645">
        <f>VLOOKUP(C5,'[11]New ISB 19-20'!A:CD,81,FALSE)</f>
        <v>0</v>
      </c>
      <c r="I5" s="645"/>
      <c r="J5" s="645">
        <f t="shared" si="7"/>
        <v>1305500.1306539932</v>
      </c>
      <c r="K5" s="684"/>
      <c r="L5" s="645">
        <f>VLOOKUP(C5,'[11]Adjusted Factors 19-20'!A:BQ,68,FALSE)</f>
        <v>0</v>
      </c>
      <c r="M5" s="645">
        <f>VLOOKUP(C5,'[11]Adjusted Factors 19-20'!A:BR,69,FALSE)*10000</f>
        <v>0</v>
      </c>
      <c r="N5" s="645">
        <f>VLOOKUP(C5,'[11]Adjusted Factors 19-20'!A:BS,67,FALSE)*6000</f>
        <v>0</v>
      </c>
      <c r="O5" s="646">
        <f t="shared" si="8"/>
        <v>0</v>
      </c>
      <c r="P5" s="646"/>
      <c r="Q5" s="646">
        <f t="shared" si="9"/>
        <v>1305500</v>
      </c>
      <c r="R5" s="646"/>
      <c r="S5" s="646"/>
      <c r="T5" s="643">
        <v>6</v>
      </c>
      <c r="U5" s="647">
        <f t="shared" si="10"/>
        <v>0</v>
      </c>
      <c r="V5" s="647"/>
      <c r="W5" s="647">
        <f t="shared" si="1"/>
        <v>0</v>
      </c>
      <c r="X5" s="647">
        <f t="shared" si="2"/>
        <v>0</v>
      </c>
      <c r="Y5" s="647">
        <f t="shared" si="3"/>
        <v>0</v>
      </c>
      <c r="Z5" s="647">
        <f t="shared" si="11"/>
        <v>0</v>
      </c>
      <c r="AA5" s="647">
        <f t="shared" si="4"/>
        <v>0</v>
      </c>
      <c r="AB5" s="647">
        <f>VLOOKUP(C5,'[11]Adjusted Factors 19-20'!A:N,14,FALSE)</f>
        <v>359</v>
      </c>
      <c r="AF5" s="645" t="e">
        <f>VLOOKUP(C5,#REF!,69,FALSE)</f>
        <v>#REF!</v>
      </c>
      <c r="AG5" s="643">
        <v>6</v>
      </c>
      <c r="AH5" s="644" t="s">
        <v>577</v>
      </c>
      <c r="AI5" s="637" t="s">
        <v>592</v>
      </c>
    </row>
    <row r="6" spans="1:35" x14ac:dyDescent="0.2">
      <c r="A6" s="637" t="str">
        <f t="shared" si="5"/>
        <v>007 - Ravensmere Infant School</v>
      </c>
      <c r="B6" s="637" t="s">
        <v>593</v>
      </c>
      <c r="C6" s="643">
        <v>7</v>
      </c>
      <c r="D6" s="643" t="str">
        <f t="shared" si="6"/>
        <v>ACADEMY</v>
      </c>
      <c r="E6" s="644" t="str">
        <f t="shared" si="0"/>
        <v>ACADEMY</v>
      </c>
      <c r="F6" s="637" t="s">
        <v>594</v>
      </c>
      <c r="G6" s="645">
        <f>VLOOKUP(C6,'[11]New ISB 19-20'!A:BX,76,FALSE)</f>
        <v>295790.81037243642</v>
      </c>
      <c r="H6" s="645">
        <f>VLOOKUP(C6,'[11]New ISB 19-20'!A:CD,81,FALSE)</f>
        <v>0</v>
      </c>
      <c r="I6" s="645"/>
      <c r="J6" s="645">
        <f t="shared" si="7"/>
        <v>295790.81037243642</v>
      </c>
      <c r="K6" s="684"/>
      <c r="L6" s="645">
        <f>VLOOKUP(C6,'[11]Adjusted Factors 19-20'!A:BQ,68,FALSE)</f>
        <v>0</v>
      </c>
      <c r="M6" s="645">
        <f>VLOOKUP(C6,'[11]Adjusted Factors 19-20'!A:BR,69,FALSE)*10000</f>
        <v>0</v>
      </c>
      <c r="N6" s="645">
        <f>VLOOKUP(C6,'[11]Adjusted Factors 19-20'!A:BS,67,FALSE)*6000</f>
        <v>0</v>
      </c>
      <c r="O6" s="646">
        <f t="shared" si="8"/>
        <v>0</v>
      </c>
      <c r="P6" s="646"/>
      <c r="Q6" s="646">
        <f t="shared" si="9"/>
        <v>295791</v>
      </c>
      <c r="R6" s="646"/>
      <c r="S6" s="646"/>
      <c r="T6" s="643">
        <v>7</v>
      </c>
      <c r="U6" s="647">
        <f t="shared" si="10"/>
        <v>0</v>
      </c>
      <c r="V6" s="647"/>
      <c r="W6" s="647">
        <f t="shared" si="1"/>
        <v>0</v>
      </c>
      <c r="X6" s="647">
        <f t="shared" si="2"/>
        <v>0</v>
      </c>
      <c r="Y6" s="647">
        <f t="shared" si="3"/>
        <v>0</v>
      </c>
      <c r="Z6" s="647">
        <f t="shared" si="11"/>
        <v>0</v>
      </c>
      <c r="AA6" s="647">
        <f t="shared" si="4"/>
        <v>0</v>
      </c>
      <c r="AB6" s="647">
        <f>VLOOKUP(C6,'[11]Adjusted Factors 19-20'!A:N,14,FALSE)</f>
        <v>57</v>
      </c>
      <c r="AF6" s="645" t="e">
        <f>VLOOKUP(C6,#REF!,69,FALSE)</f>
        <v>#REF!</v>
      </c>
      <c r="AG6" s="643">
        <v>7</v>
      </c>
      <c r="AH6" s="644" t="s">
        <v>577</v>
      </c>
      <c r="AI6" s="637" t="s">
        <v>594</v>
      </c>
    </row>
    <row r="7" spans="1:35" x14ac:dyDescent="0.2">
      <c r="A7" s="637" t="str">
        <f t="shared" si="5"/>
        <v>008 - Beccles Primary Academy</v>
      </c>
      <c r="B7" s="637" t="s">
        <v>595</v>
      </c>
      <c r="C7" s="643">
        <v>8</v>
      </c>
      <c r="D7" s="643" t="str">
        <f t="shared" si="6"/>
        <v>ACADEMY</v>
      </c>
      <c r="E7" s="644" t="str">
        <f t="shared" si="0"/>
        <v>ACADEMY</v>
      </c>
      <c r="F7" s="637" t="s">
        <v>1102</v>
      </c>
      <c r="G7" s="645">
        <f>VLOOKUP(C7,'[11]New ISB 19-20'!A:BX,76,FALSE)</f>
        <v>983352.70970335556</v>
      </c>
      <c r="H7" s="645">
        <f>VLOOKUP(C7,'[11]New ISB 19-20'!A:CD,81,FALSE)</f>
        <v>0</v>
      </c>
      <c r="I7" s="645"/>
      <c r="J7" s="645">
        <f t="shared" si="7"/>
        <v>983352.70970335556</v>
      </c>
      <c r="K7" s="684"/>
      <c r="L7" s="645">
        <f>VLOOKUP(C7,'[11]Adjusted Factors 19-20'!A:BQ,68,FALSE)</f>
        <v>0</v>
      </c>
      <c r="M7" s="645">
        <f>VLOOKUP(C7,'[11]Adjusted Factors 19-20'!A:BR,69,FALSE)*10000</f>
        <v>0</v>
      </c>
      <c r="N7" s="645">
        <f>VLOOKUP(C7,'[11]Adjusted Factors 19-20'!A:BS,67,FALSE)*6000</f>
        <v>0</v>
      </c>
      <c r="O7" s="646">
        <f t="shared" si="8"/>
        <v>0</v>
      </c>
      <c r="P7" s="646"/>
      <c r="Q7" s="646">
        <f t="shared" si="9"/>
        <v>983353</v>
      </c>
      <c r="R7" s="646"/>
      <c r="S7" s="646"/>
      <c r="T7" s="643">
        <v>8</v>
      </c>
      <c r="U7" s="647">
        <f t="shared" si="10"/>
        <v>0</v>
      </c>
      <c r="V7" s="647"/>
      <c r="W7" s="647">
        <f t="shared" si="1"/>
        <v>0</v>
      </c>
      <c r="X7" s="647">
        <f t="shared" si="2"/>
        <v>0</v>
      </c>
      <c r="Y7" s="647">
        <f t="shared" si="3"/>
        <v>0</v>
      </c>
      <c r="Z7" s="647">
        <f t="shared" si="11"/>
        <v>0</v>
      </c>
      <c r="AA7" s="647">
        <f t="shared" si="4"/>
        <v>0</v>
      </c>
      <c r="AB7" s="647">
        <f>VLOOKUP(C7,'[11]Adjusted Factors 19-20'!A:N,14,FALSE)</f>
        <v>231</v>
      </c>
      <c r="AF7" s="645" t="e">
        <f>VLOOKUP(C7,#REF!,69,FALSE)</f>
        <v>#REF!</v>
      </c>
      <c r="AG7" s="643">
        <v>8</v>
      </c>
      <c r="AH7" s="644" t="s">
        <v>577</v>
      </c>
      <c r="AI7" s="637" t="s">
        <v>1102</v>
      </c>
    </row>
    <row r="8" spans="1:35" x14ac:dyDescent="0.2">
      <c r="A8" s="637" t="str">
        <f t="shared" si="5"/>
        <v>009 - St Benet's Catholic Primary School</v>
      </c>
      <c r="B8" s="637" t="s">
        <v>596</v>
      </c>
      <c r="C8" s="643">
        <v>9</v>
      </c>
      <c r="D8" s="643" t="str">
        <f t="shared" si="6"/>
        <v>ACADEMY</v>
      </c>
      <c r="E8" s="644" t="str">
        <f t="shared" si="0"/>
        <v>ACADEMY</v>
      </c>
      <c r="F8" s="637" t="s">
        <v>597</v>
      </c>
      <c r="G8" s="645">
        <f>VLOOKUP(C8,'[11]New ISB 19-20'!A:BX,76,FALSE)</f>
        <v>437719.39246278111</v>
      </c>
      <c r="H8" s="645">
        <f>VLOOKUP(C8,'[11]New ISB 19-20'!A:CD,81,FALSE)</f>
        <v>0</v>
      </c>
      <c r="I8" s="645"/>
      <c r="J8" s="645">
        <f t="shared" si="7"/>
        <v>437719.39246278111</v>
      </c>
      <c r="K8" s="684"/>
      <c r="L8" s="645">
        <f>VLOOKUP(C8,'[11]Adjusted Factors 19-20'!A:BQ,68,FALSE)</f>
        <v>0</v>
      </c>
      <c r="M8" s="645">
        <f>VLOOKUP(C8,'[11]Adjusted Factors 19-20'!A:BR,69,FALSE)*10000</f>
        <v>0</v>
      </c>
      <c r="N8" s="645">
        <f>VLOOKUP(C8,'[11]Adjusted Factors 19-20'!A:BS,67,FALSE)*6000</f>
        <v>0</v>
      </c>
      <c r="O8" s="646">
        <f t="shared" si="8"/>
        <v>0</v>
      </c>
      <c r="P8" s="646"/>
      <c r="Q8" s="646">
        <f t="shared" si="9"/>
        <v>437719</v>
      </c>
      <c r="R8" s="646"/>
      <c r="S8" s="646"/>
      <c r="T8" s="643">
        <v>9</v>
      </c>
      <c r="U8" s="647">
        <f t="shared" si="10"/>
        <v>0</v>
      </c>
      <c r="V8" s="647"/>
      <c r="W8" s="647">
        <f t="shared" si="1"/>
        <v>0</v>
      </c>
      <c r="X8" s="647">
        <f t="shared" si="2"/>
        <v>0</v>
      </c>
      <c r="Y8" s="647">
        <f t="shared" si="3"/>
        <v>0</v>
      </c>
      <c r="Z8" s="647">
        <f t="shared" si="11"/>
        <v>0</v>
      </c>
      <c r="AA8" s="647">
        <f t="shared" si="4"/>
        <v>0</v>
      </c>
      <c r="AB8" s="647">
        <f>VLOOKUP(C8,'[11]Adjusted Factors 19-20'!A:N,14,FALSE)</f>
        <v>95</v>
      </c>
      <c r="AF8" s="645" t="e">
        <f>VLOOKUP(C8,#REF!,69,FALSE)</f>
        <v>#REF!</v>
      </c>
      <c r="AG8" s="643">
        <v>9</v>
      </c>
      <c r="AH8" s="644" t="s">
        <v>577</v>
      </c>
      <c r="AI8" s="637" t="s">
        <v>597</v>
      </c>
    </row>
    <row r="9" spans="1:35" x14ac:dyDescent="0.2">
      <c r="A9" s="637" t="str">
        <f t="shared" si="5"/>
        <v>010 - Bedfield C of E VCP School</v>
      </c>
      <c r="B9" s="637" t="s">
        <v>598</v>
      </c>
      <c r="C9" s="643">
        <v>10</v>
      </c>
      <c r="D9" s="643">
        <f t="shared" si="6"/>
        <v>10</v>
      </c>
      <c r="E9" s="644">
        <f t="shared" si="0"/>
        <v>0</v>
      </c>
      <c r="F9" s="637" t="s">
        <v>599</v>
      </c>
      <c r="G9" s="645">
        <f>VLOOKUP(C9,'[11]New ISB 19-20'!A:BX,76,FALSE)</f>
        <v>266575.07101910876</v>
      </c>
      <c r="H9" s="645">
        <f>VLOOKUP(C9,'[11]New ISB 19-20'!A:CD,81,FALSE)</f>
        <v>-1196.55</v>
      </c>
      <c r="I9" s="645"/>
      <c r="J9" s="645">
        <f t="shared" si="7"/>
        <v>265378.52101910877</v>
      </c>
      <c r="K9" s="684"/>
      <c r="L9" s="645">
        <f>VLOOKUP(C9,'[11]Adjusted Factors 19-20'!A:BQ,68,FALSE)</f>
        <v>0</v>
      </c>
      <c r="M9" s="645">
        <f>VLOOKUP(C9,'[11]Adjusted Factors 19-20'!A:BR,69,FALSE)*10000</f>
        <v>0</v>
      </c>
      <c r="N9" s="645">
        <f>VLOOKUP(C9,'[11]Adjusted Factors 19-20'!A:BS,67,FALSE)*6000</f>
        <v>0</v>
      </c>
      <c r="O9" s="646">
        <f t="shared" si="8"/>
        <v>0</v>
      </c>
      <c r="P9" s="646"/>
      <c r="Q9" s="646">
        <f t="shared" si="9"/>
        <v>265379</v>
      </c>
      <c r="R9" s="646"/>
      <c r="S9" s="646"/>
      <c r="T9" s="643">
        <v>10</v>
      </c>
      <c r="U9" s="647">
        <f t="shared" si="10"/>
        <v>495</v>
      </c>
      <c r="V9" s="647"/>
      <c r="W9" s="647">
        <f t="shared" si="1"/>
        <v>548.1</v>
      </c>
      <c r="X9" s="647">
        <f t="shared" si="2"/>
        <v>85.95</v>
      </c>
      <c r="Y9" s="647">
        <f t="shared" si="3"/>
        <v>67.5</v>
      </c>
      <c r="Z9" s="647">
        <f>-SUM(U9:Y9)</f>
        <v>-1196.55</v>
      </c>
      <c r="AA9" s="647">
        <f t="shared" si="4"/>
        <v>0</v>
      </c>
      <c r="AB9" s="647">
        <f>VLOOKUP(C9,'[11]Adjusted Factors 19-20'!A:N,14,FALSE)</f>
        <v>45</v>
      </c>
      <c r="AF9" s="645" t="e">
        <f>VLOOKUP(C9,#REF!,69,FALSE)</f>
        <v>#REF!</v>
      </c>
      <c r="AG9" s="643">
        <v>10</v>
      </c>
      <c r="AH9" s="644">
        <v>0</v>
      </c>
      <c r="AI9" s="637" t="s">
        <v>599</v>
      </c>
    </row>
    <row r="10" spans="1:35" x14ac:dyDescent="0.2">
      <c r="A10" s="637" t="str">
        <f t="shared" si="5"/>
        <v>011 - Benhall St Mary's C of E VCP School</v>
      </c>
      <c r="B10" s="637" t="s">
        <v>600</v>
      </c>
      <c r="C10" s="643">
        <v>11</v>
      </c>
      <c r="D10" s="643">
        <f t="shared" si="6"/>
        <v>11</v>
      </c>
      <c r="E10" s="644">
        <f t="shared" si="0"/>
        <v>0</v>
      </c>
      <c r="F10" s="637" t="s">
        <v>601</v>
      </c>
      <c r="G10" s="645">
        <f>VLOOKUP(C10,'[11]New ISB 19-20'!A:BX,76,FALSE)</f>
        <v>446746.42346714158</v>
      </c>
      <c r="H10" s="645">
        <f>VLOOKUP(C10,'[11]New ISB 19-20'!A:CD,81,FALSE)</f>
        <v>-2685.59</v>
      </c>
      <c r="I10" s="645"/>
      <c r="J10" s="645">
        <f t="shared" si="7"/>
        <v>444060.83346714155</v>
      </c>
      <c r="K10" s="684"/>
      <c r="L10" s="645">
        <f>VLOOKUP(C10,'[11]Adjusted Factors 19-20'!A:BQ,68,FALSE)</f>
        <v>0</v>
      </c>
      <c r="M10" s="645">
        <f>VLOOKUP(C10,'[11]Adjusted Factors 19-20'!A:BR,69,FALSE)*10000</f>
        <v>0</v>
      </c>
      <c r="N10" s="645">
        <f>VLOOKUP(C10,'[11]Adjusted Factors 19-20'!A:BS,67,FALSE)*6000</f>
        <v>0</v>
      </c>
      <c r="O10" s="646">
        <f t="shared" si="8"/>
        <v>0</v>
      </c>
      <c r="P10" s="646"/>
      <c r="Q10" s="646">
        <f t="shared" si="9"/>
        <v>444061</v>
      </c>
      <c r="R10" s="646"/>
      <c r="S10" s="646"/>
      <c r="T10" s="643">
        <v>11</v>
      </c>
      <c r="U10" s="647">
        <f>IF(H10=0,0,$U$2*AB10)</f>
        <v>1111</v>
      </c>
      <c r="V10" s="647"/>
      <c r="W10" s="647">
        <f t="shared" si="1"/>
        <v>1230.18</v>
      </c>
      <c r="X10" s="647">
        <f t="shared" si="2"/>
        <v>192.91</v>
      </c>
      <c r="Y10" s="647">
        <f t="shared" si="3"/>
        <v>151.5</v>
      </c>
      <c r="Z10" s="647">
        <f t="shared" si="11"/>
        <v>-2685.59</v>
      </c>
      <c r="AA10" s="647">
        <f t="shared" si="4"/>
        <v>0</v>
      </c>
      <c r="AB10" s="647">
        <f>VLOOKUP(C10,'[11]Adjusted Factors 19-20'!A:N,14,FALSE)</f>
        <v>101</v>
      </c>
      <c r="AF10" s="645" t="e">
        <f>VLOOKUP(C10,#REF!,69,FALSE)</f>
        <v>#REF!</v>
      </c>
      <c r="AG10" s="643">
        <v>11</v>
      </c>
      <c r="AH10" s="644">
        <v>0</v>
      </c>
      <c r="AI10" s="637" t="s">
        <v>601</v>
      </c>
    </row>
    <row r="11" spans="1:35" x14ac:dyDescent="0.2">
      <c r="A11" s="637" t="str">
        <f t="shared" si="5"/>
        <v>012 - Blundeston C of E VCP School</v>
      </c>
      <c r="B11" s="637" t="s">
        <v>602</v>
      </c>
      <c r="C11" s="643">
        <v>12</v>
      </c>
      <c r="D11" s="643">
        <f t="shared" si="6"/>
        <v>12</v>
      </c>
      <c r="E11" s="644">
        <f t="shared" si="0"/>
        <v>0</v>
      </c>
      <c r="F11" s="637" t="s">
        <v>603</v>
      </c>
      <c r="G11" s="645">
        <f>VLOOKUP(C11,'[11]New ISB 19-20'!A:BX,76,FALSE)</f>
        <v>796688.46238705493</v>
      </c>
      <c r="H11" s="645">
        <f>VLOOKUP(C11,'[11]New ISB 19-20'!A:CD,81,FALSE)</f>
        <v>-5318</v>
      </c>
      <c r="I11" s="645"/>
      <c r="J11" s="645">
        <f t="shared" si="7"/>
        <v>791370.46238705493</v>
      </c>
      <c r="K11" s="684"/>
      <c r="L11" s="645">
        <f>VLOOKUP(C11,'[11]Adjusted Factors 19-20'!A:BQ,68,FALSE)</f>
        <v>0</v>
      </c>
      <c r="M11" s="645">
        <f>VLOOKUP(C11,'[11]Adjusted Factors 19-20'!A:BR,69,FALSE)*10000</f>
        <v>0</v>
      </c>
      <c r="N11" s="645">
        <f>VLOOKUP(C11,'[11]Adjusted Factors 19-20'!A:BS,67,FALSE)*6000</f>
        <v>0</v>
      </c>
      <c r="O11" s="646">
        <f t="shared" si="8"/>
        <v>0</v>
      </c>
      <c r="P11" s="646"/>
      <c r="Q11" s="646">
        <f t="shared" si="9"/>
        <v>791370</v>
      </c>
      <c r="R11" s="646"/>
      <c r="S11" s="646"/>
      <c r="T11" s="643">
        <v>12</v>
      </c>
      <c r="U11" s="647">
        <f>IF(H11=0,0,$U$2*AB11)</f>
        <v>2200</v>
      </c>
      <c r="V11" s="647"/>
      <c r="W11" s="647">
        <f t="shared" si="1"/>
        <v>2436</v>
      </c>
      <c r="X11" s="647">
        <f t="shared" si="2"/>
        <v>382</v>
      </c>
      <c r="Y11" s="647">
        <f t="shared" si="3"/>
        <v>300</v>
      </c>
      <c r="Z11" s="647">
        <f t="shared" si="11"/>
        <v>-5318</v>
      </c>
      <c r="AA11" s="647">
        <f t="shared" si="4"/>
        <v>0</v>
      </c>
      <c r="AB11" s="647">
        <f>VLOOKUP(C11,'[11]Adjusted Factors 19-20'!A:N,14,FALSE)</f>
        <v>200</v>
      </c>
      <c r="AF11" s="645" t="e">
        <f>VLOOKUP(C11,#REF!,69,FALSE)</f>
        <v>#REF!</v>
      </c>
      <c r="AG11" s="643">
        <v>12</v>
      </c>
      <c r="AH11" s="644">
        <v>0</v>
      </c>
      <c r="AI11" s="637" t="s">
        <v>603</v>
      </c>
    </row>
    <row r="12" spans="1:35" x14ac:dyDescent="0.2">
      <c r="A12" s="637" t="str">
        <f t="shared" si="5"/>
        <v>013 - Bramfield C of E VCP School</v>
      </c>
      <c r="B12" s="637" t="s">
        <v>604</v>
      </c>
      <c r="C12" s="643">
        <v>13</v>
      </c>
      <c r="D12" s="643" t="str">
        <f t="shared" si="6"/>
        <v>ACADEMY</v>
      </c>
      <c r="E12" s="644" t="str">
        <f t="shared" si="0"/>
        <v>ACADEMY</v>
      </c>
      <c r="F12" s="637" t="s">
        <v>605</v>
      </c>
      <c r="G12" s="645">
        <f>VLOOKUP(C12,'[11]New ISB 19-20'!A:BX,76,FALSE)</f>
        <v>430522.62694907334</v>
      </c>
      <c r="H12" s="645">
        <f>VLOOKUP(C12,'[11]New ISB 19-20'!A:CD,81,FALSE)</f>
        <v>0</v>
      </c>
      <c r="I12" s="645"/>
      <c r="J12" s="645">
        <f t="shared" si="7"/>
        <v>430522.62694907334</v>
      </c>
      <c r="K12" s="684"/>
      <c r="L12" s="645">
        <f>VLOOKUP(C12,'[11]Adjusted Factors 19-20'!A:BQ,68,FALSE)</f>
        <v>0</v>
      </c>
      <c r="M12" s="645">
        <f>VLOOKUP(C12,'[11]Adjusted Factors 19-20'!A:BR,69,FALSE)*10000</f>
        <v>0</v>
      </c>
      <c r="N12" s="645">
        <f>VLOOKUP(C12,'[11]Adjusted Factors 19-20'!A:BS,67,FALSE)*6000</f>
        <v>0</v>
      </c>
      <c r="O12" s="646">
        <f t="shared" si="8"/>
        <v>0</v>
      </c>
      <c r="P12" s="646"/>
      <c r="Q12" s="646">
        <f t="shared" si="9"/>
        <v>430523</v>
      </c>
      <c r="R12" s="646"/>
      <c r="S12" s="646"/>
      <c r="T12" s="643">
        <v>13</v>
      </c>
      <c r="U12" s="647">
        <f t="shared" si="10"/>
        <v>0</v>
      </c>
      <c r="V12" s="647"/>
      <c r="W12" s="647">
        <f t="shared" si="1"/>
        <v>0</v>
      </c>
      <c r="X12" s="647">
        <f t="shared" si="2"/>
        <v>0</v>
      </c>
      <c r="Y12" s="647">
        <f t="shared" si="3"/>
        <v>0</v>
      </c>
      <c r="Z12" s="647">
        <f t="shared" si="11"/>
        <v>0</v>
      </c>
      <c r="AA12" s="647">
        <f t="shared" si="4"/>
        <v>0</v>
      </c>
      <c r="AB12" s="647">
        <f>VLOOKUP(C12,'[11]Adjusted Factors 19-20'!A:N,14,FALSE)</f>
        <v>91</v>
      </c>
      <c r="AE12" s="685">
        <f>J12/12*4</f>
        <v>143507.54231635778</v>
      </c>
      <c r="AF12" s="645" t="e">
        <f>VLOOKUP(C12,#REF!,69,FALSE)</f>
        <v>#REF!</v>
      </c>
      <c r="AG12" s="643">
        <v>13</v>
      </c>
      <c r="AH12" s="644" t="s">
        <v>577</v>
      </c>
      <c r="AI12" s="637" t="s">
        <v>605</v>
      </c>
    </row>
    <row r="13" spans="1:35" x14ac:dyDescent="0.2">
      <c r="A13" s="637" t="str">
        <f t="shared" si="5"/>
        <v>014 - Brampton C of E VCP School</v>
      </c>
      <c r="B13" s="637" t="s">
        <v>606</v>
      </c>
      <c r="C13" s="643">
        <v>14</v>
      </c>
      <c r="D13" s="643" t="str">
        <f t="shared" si="6"/>
        <v>ACADEMY</v>
      </c>
      <c r="E13" s="644" t="str">
        <f t="shared" si="0"/>
        <v>ACADEMY</v>
      </c>
      <c r="F13" s="637" t="s">
        <v>607</v>
      </c>
      <c r="G13" s="645">
        <f>VLOOKUP(C13,'[11]New ISB 19-20'!A:BX,76,FALSE)</f>
        <v>421722.77765385358</v>
      </c>
      <c r="H13" s="645">
        <f>VLOOKUP(C13,'[11]New ISB 19-20'!A:CD,81,FALSE)</f>
        <v>0</v>
      </c>
      <c r="I13" s="645"/>
      <c r="J13" s="645">
        <f t="shared" si="7"/>
        <v>421722.77765385358</v>
      </c>
      <c r="K13" s="684"/>
      <c r="L13" s="645">
        <f>VLOOKUP(C13,'[11]Adjusted Factors 19-20'!A:BQ,68,FALSE)</f>
        <v>0</v>
      </c>
      <c r="M13" s="645">
        <f>VLOOKUP(C13,'[11]Adjusted Factors 19-20'!A:BR,69,FALSE)*10000</f>
        <v>0</v>
      </c>
      <c r="N13" s="645">
        <f>VLOOKUP(C13,'[11]Adjusted Factors 19-20'!A:BS,67,FALSE)*6000</f>
        <v>0</v>
      </c>
      <c r="O13" s="646">
        <f t="shared" si="8"/>
        <v>0</v>
      </c>
      <c r="P13" s="646"/>
      <c r="Q13" s="646">
        <f t="shared" si="9"/>
        <v>421723</v>
      </c>
      <c r="R13" s="646"/>
      <c r="S13" s="646"/>
      <c r="T13" s="643">
        <v>14</v>
      </c>
      <c r="U13" s="647">
        <f t="shared" si="10"/>
        <v>0</v>
      </c>
      <c r="V13" s="647"/>
      <c r="W13" s="647">
        <f t="shared" si="1"/>
        <v>0</v>
      </c>
      <c r="X13" s="647">
        <f t="shared" si="2"/>
        <v>0</v>
      </c>
      <c r="Y13" s="647">
        <f t="shared" si="3"/>
        <v>0</v>
      </c>
      <c r="Z13" s="647">
        <f t="shared" si="11"/>
        <v>0</v>
      </c>
      <c r="AA13" s="647">
        <f t="shared" si="4"/>
        <v>0</v>
      </c>
      <c r="AB13" s="647">
        <f>VLOOKUP(C13,'[11]Adjusted Factors 19-20'!A:N,14,FALSE)</f>
        <v>87</v>
      </c>
      <c r="AF13" s="645" t="e">
        <f>VLOOKUP(C13,#REF!,69,FALSE)</f>
        <v>#REF!</v>
      </c>
      <c r="AG13" s="643">
        <v>14</v>
      </c>
      <c r="AH13" s="644" t="s">
        <v>577</v>
      </c>
      <c r="AI13" s="637" t="s">
        <v>607</v>
      </c>
    </row>
    <row r="14" spans="1:35" x14ac:dyDescent="0.2">
      <c r="A14" s="637" t="str">
        <f t="shared" si="5"/>
        <v>015 - Bungay Primary School</v>
      </c>
      <c r="B14" s="637" t="s">
        <v>608</v>
      </c>
      <c r="C14" s="643">
        <v>15</v>
      </c>
      <c r="D14" s="643" t="str">
        <f t="shared" si="6"/>
        <v>ACADEMY</v>
      </c>
      <c r="E14" s="644" t="str">
        <f t="shared" si="0"/>
        <v>ACADEMY</v>
      </c>
      <c r="F14" s="637" t="s">
        <v>609</v>
      </c>
      <c r="G14" s="645">
        <f>VLOOKUP(C14,'[11]New ISB 19-20'!A:BX,76,FALSE)</f>
        <v>872640.92383940588</v>
      </c>
      <c r="H14" s="645">
        <f>VLOOKUP(C14,'[11]New ISB 19-20'!A:CD,81,FALSE)</f>
        <v>0</v>
      </c>
      <c r="I14" s="645"/>
      <c r="J14" s="645">
        <f t="shared" si="7"/>
        <v>872640.92383940588</v>
      </c>
      <c r="K14" s="684"/>
      <c r="L14" s="645">
        <f>VLOOKUP(C14,'[11]Adjusted Factors 19-20'!A:BQ,68,FALSE)*10000</f>
        <v>0</v>
      </c>
      <c r="M14" s="645">
        <f>VLOOKUP(C14,'[11]Adjusted Factors 19-20'!A:BR,69,FALSE)*10000</f>
        <v>0</v>
      </c>
      <c r="N14" s="645">
        <f>VLOOKUP(C14,'[11]Adjusted Factors 19-20'!A:BS,67,FALSE)*6000</f>
        <v>0</v>
      </c>
      <c r="O14" s="646">
        <f t="shared" si="8"/>
        <v>0</v>
      </c>
      <c r="P14" s="646"/>
      <c r="Q14" s="646">
        <f t="shared" si="9"/>
        <v>872641</v>
      </c>
      <c r="R14" s="646"/>
      <c r="S14" s="646"/>
      <c r="T14" s="643">
        <v>15</v>
      </c>
      <c r="U14" s="647">
        <f t="shared" si="10"/>
        <v>0</v>
      </c>
      <c r="V14" s="647"/>
      <c r="W14" s="647">
        <f t="shared" si="1"/>
        <v>0</v>
      </c>
      <c r="X14" s="647">
        <f t="shared" si="2"/>
        <v>0</v>
      </c>
      <c r="Y14" s="647">
        <f t="shared" si="3"/>
        <v>0</v>
      </c>
      <c r="Z14" s="647">
        <f t="shared" si="11"/>
        <v>0</v>
      </c>
      <c r="AA14" s="647">
        <f t="shared" si="4"/>
        <v>0</v>
      </c>
      <c r="AB14" s="647">
        <f>VLOOKUP(C14,'[11]Adjusted Factors 19-20'!A:N,14,FALSE)</f>
        <v>214</v>
      </c>
      <c r="AF14" s="645" t="e">
        <f>VLOOKUP(C14,#REF!,69,FALSE)</f>
        <v>#REF!</v>
      </c>
      <c r="AG14" s="643">
        <v>15</v>
      </c>
      <c r="AH14" s="644" t="s">
        <v>577</v>
      </c>
      <c r="AI14" s="637" t="s">
        <v>609</v>
      </c>
    </row>
    <row r="15" spans="1:35" x14ac:dyDescent="0.2">
      <c r="A15" s="637" t="str">
        <f t="shared" si="5"/>
        <v>016 - St Edmund's Catholic Primary School, Bungay</v>
      </c>
      <c r="B15" s="637" t="s">
        <v>610</v>
      </c>
      <c r="C15" s="643">
        <v>16</v>
      </c>
      <c r="D15" s="643" t="str">
        <f t="shared" si="6"/>
        <v>ACADEMY</v>
      </c>
      <c r="E15" s="644" t="str">
        <f t="shared" si="0"/>
        <v>ACADEMY</v>
      </c>
      <c r="F15" s="637" t="s">
        <v>611</v>
      </c>
      <c r="G15" s="645">
        <f>VLOOKUP(C15,'[11]New ISB 19-20'!A:BX,76,FALSE)</f>
        <v>388676.89890720788</v>
      </c>
      <c r="H15" s="645">
        <f>VLOOKUP(C15,'[11]New ISB 19-20'!A:CD,81,FALSE)</f>
        <v>0</v>
      </c>
      <c r="I15" s="645"/>
      <c r="J15" s="645">
        <f t="shared" si="7"/>
        <v>388676.89890720788</v>
      </c>
      <c r="K15" s="684"/>
      <c r="L15" s="645">
        <f>VLOOKUP(C15,'[11]Adjusted Factors 19-20'!A:BQ,68,FALSE)*10000</f>
        <v>0</v>
      </c>
      <c r="M15" s="645">
        <f>VLOOKUP(C15,'[11]Adjusted Factors 19-20'!A:BR,69,FALSE)*10000</f>
        <v>0</v>
      </c>
      <c r="N15" s="645">
        <f>VLOOKUP(C15,'[11]Adjusted Factors 19-20'!A:BS,67,FALSE)*6000</f>
        <v>0</v>
      </c>
      <c r="O15" s="646">
        <f t="shared" si="8"/>
        <v>0</v>
      </c>
      <c r="P15" s="646"/>
      <c r="Q15" s="646">
        <f t="shared" si="9"/>
        <v>388677</v>
      </c>
      <c r="R15" s="646"/>
      <c r="S15" s="646"/>
      <c r="T15" s="643">
        <v>16</v>
      </c>
      <c r="U15" s="647">
        <f t="shared" si="10"/>
        <v>0</v>
      </c>
      <c r="V15" s="647"/>
      <c r="W15" s="647">
        <f t="shared" si="1"/>
        <v>0</v>
      </c>
      <c r="X15" s="647">
        <f t="shared" si="2"/>
        <v>0</v>
      </c>
      <c r="Y15" s="647">
        <f t="shared" si="3"/>
        <v>0</v>
      </c>
      <c r="Z15" s="647">
        <f t="shared" si="11"/>
        <v>0</v>
      </c>
      <c r="AA15" s="647">
        <f t="shared" si="4"/>
        <v>0</v>
      </c>
      <c r="AB15" s="647">
        <f>VLOOKUP(C15,'[11]Adjusted Factors 19-20'!A:N,14,FALSE)</f>
        <v>82</v>
      </c>
      <c r="AF15" s="645" t="e">
        <f>VLOOKUP(C15,#REF!,69,FALSE)</f>
        <v>#REF!</v>
      </c>
      <c r="AG15" s="643">
        <v>16</v>
      </c>
      <c r="AH15" s="644" t="s">
        <v>577</v>
      </c>
      <c r="AI15" s="637" t="s">
        <v>611</v>
      </c>
    </row>
    <row r="16" spans="1:35" x14ac:dyDescent="0.2">
      <c r="A16" s="637" t="str">
        <f t="shared" si="5"/>
        <v>017 - St Botolph's CEVCP School</v>
      </c>
      <c r="B16" s="637" t="s">
        <v>612</v>
      </c>
      <c r="C16" s="643">
        <v>17</v>
      </c>
      <c r="D16" s="643">
        <f t="shared" si="6"/>
        <v>17</v>
      </c>
      <c r="E16" s="644">
        <f t="shared" si="0"/>
        <v>0</v>
      </c>
      <c r="F16" s="637" t="s">
        <v>613</v>
      </c>
      <c r="G16" s="645">
        <f>VLOOKUP(C16,'[11]New ISB 19-20'!A:BX,76,FALSE)</f>
        <v>721939.5092013285</v>
      </c>
      <c r="H16" s="645">
        <f>VLOOKUP(C16,'[11]New ISB 19-20'!A:CD,81,FALSE)</f>
        <v>-4706.43</v>
      </c>
      <c r="I16" s="645"/>
      <c r="J16" s="645">
        <f t="shared" si="7"/>
        <v>717233.07920132845</v>
      </c>
      <c r="K16" s="684"/>
      <c r="L16" s="645">
        <f>VLOOKUP(C16,'[11]Adjusted Factors 19-20'!A:BQ,68,FALSE)*10000</f>
        <v>0</v>
      </c>
      <c r="M16" s="645">
        <f>VLOOKUP(C16,'[11]Adjusted Factors 19-20'!A:BR,69,FALSE)*10000</f>
        <v>0</v>
      </c>
      <c r="N16" s="645">
        <f>VLOOKUP(C16,'[11]Adjusted Factors 19-20'!A:BS,67,FALSE)*6000</f>
        <v>0</v>
      </c>
      <c r="O16" s="646">
        <f t="shared" si="8"/>
        <v>0</v>
      </c>
      <c r="P16" s="646"/>
      <c r="Q16" s="646">
        <f t="shared" si="9"/>
        <v>717233</v>
      </c>
      <c r="R16" s="646"/>
      <c r="S16" s="646"/>
      <c r="T16" s="643">
        <v>17</v>
      </c>
      <c r="U16" s="647">
        <f t="shared" si="10"/>
        <v>1947</v>
      </c>
      <c r="V16" s="647"/>
      <c r="W16" s="647">
        <f t="shared" si="1"/>
        <v>2155.86</v>
      </c>
      <c r="X16" s="647">
        <f t="shared" si="2"/>
        <v>338.07</v>
      </c>
      <c r="Y16" s="647">
        <f t="shared" si="3"/>
        <v>265.5</v>
      </c>
      <c r="Z16" s="647">
        <f t="shared" si="11"/>
        <v>-4706.43</v>
      </c>
      <c r="AA16" s="647">
        <f t="shared" si="4"/>
        <v>0</v>
      </c>
      <c r="AB16" s="647">
        <f>VLOOKUP(C16,'[11]Adjusted Factors 19-20'!A:N,14,FALSE)</f>
        <v>177</v>
      </c>
      <c r="AF16" s="645" t="e">
        <f>VLOOKUP(C16,#REF!,69,FALSE)</f>
        <v>#REF!</v>
      </c>
      <c r="AG16" s="643">
        <v>17</v>
      </c>
      <c r="AH16" s="644">
        <v>0</v>
      </c>
      <c r="AI16" s="637" t="s">
        <v>613</v>
      </c>
    </row>
    <row r="17" spans="1:35" x14ac:dyDescent="0.2">
      <c r="A17" s="637" t="str">
        <f t="shared" si="5"/>
        <v>019 - Carlton Colville Primary School</v>
      </c>
      <c r="B17" s="637" t="s">
        <v>614</v>
      </c>
      <c r="C17" s="643">
        <v>19</v>
      </c>
      <c r="D17" s="643">
        <f t="shared" si="6"/>
        <v>19</v>
      </c>
      <c r="E17" s="644">
        <f t="shared" si="0"/>
        <v>0</v>
      </c>
      <c r="F17" s="637" t="s">
        <v>615</v>
      </c>
      <c r="G17" s="645">
        <f>VLOOKUP(C17,'[11]New ISB 19-20'!A:BX,76,FALSE)</f>
        <v>1536171.3189773972</v>
      </c>
      <c r="H17" s="645">
        <f>VLOOKUP(C17,'[11]New ISB 19-20'!A:CD,81,FALSE)</f>
        <v>-11088.03</v>
      </c>
      <c r="I17" s="645"/>
      <c r="J17" s="645">
        <f t="shared" si="7"/>
        <v>1525083.2889773971</v>
      </c>
      <c r="K17" s="684"/>
      <c r="L17" s="645">
        <f>VLOOKUP(C17,'[11]Adjusted Factors 19-20'!A:BQ,68,FALSE)*10000</f>
        <v>0</v>
      </c>
      <c r="M17" s="645">
        <f>VLOOKUP(C17,'[11]Adjusted Factors 19-20'!A:BR,69,FALSE)*10000</f>
        <v>0</v>
      </c>
      <c r="N17" s="645">
        <f>VLOOKUP(C17,'[11]Adjusted Factors 19-20'!A:BS,67,FALSE)*6000</f>
        <v>0</v>
      </c>
      <c r="O17" s="646">
        <f t="shared" si="8"/>
        <v>0</v>
      </c>
      <c r="P17" s="646"/>
      <c r="Q17" s="646">
        <f t="shared" si="9"/>
        <v>1525083</v>
      </c>
      <c r="R17" s="646"/>
      <c r="S17" s="646"/>
      <c r="T17" s="643">
        <v>19</v>
      </c>
      <c r="U17" s="647">
        <f t="shared" si="10"/>
        <v>4587</v>
      </c>
      <c r="V17" s="647"/>
      <c r="W17" s="647">
        <f t="shared" si="1"/>
        <v>5079.0599999999995</v>
      </c>
      <c r="X17" s="647">
        <f t="shared" si="2"/>
        <v>796.46999999999991</v>
      </c>
      <c r="Y17" s="647">
        <f t="shared" si="3"/>
        <v>625.5</v>
      </c>
      <c r="Z17" s="647">
        <f t="shared" si="11"/>
        <v>-11088.029999999999</v>
      </c>
      <c r="AA17" s="647">
        <f t="shared" si="4"/>
        <v>0</v>
      </c>
      <c r="AB17" s="647">
        <f>VLOOKUP(C17,'[11]Adjusted Factors 19-20'!A:N,14,FALSE)</f>
        <v>417</v>
      </c>
      <c r="AF17" s="645" t="e">
        <f>VLOOKUP(C17,#REF!,69,FALSE)</f>
        <v>#REF!</v>
      </c>
      <c r="AG17" s="643">
        <v>19</v>
      </c>
      <c r="AH17" s="644">
        <v>0</v>
      </c>
      <c r="AI17" s="637" t="s">
        <v>615</v>
      </c>
    </row>
    <row r="18" spans="1:35" x14ac:dyDescent="0.2">
      <c r="A18" s="637" t="str">
        <f t="shared" si="5"/>
        <v>020 - Charsfield CEVCP School</v>
      </c>
      <c r="B18" s="637" t="s">
        <v>616</v>
      </c>
      <c r="C18" s="643">
        <v>20</v>
      </c>
      <c r="D18" s="643" t="str">
        <f t="shared" si="6"/>
        <v>ACADEMY</v>
      </c>
      <c r="E18" s="644" t="s">
        <v>577</v>
      </c>
      <c r="F18" s="637" t="s">
        <v>617</v>
      </c>
      <c r="G18" s="645">
        <f>VLOOKUP(C18,'[11]New ISB 19-20'!A:BX,76,FALSE)</f>
        <v>280334.58587514266</v>
      </c>
      <c r="H18" s="645">
        <f>VLOOKUP(C18,'[11]New ISB 19-20'!A:CD,81,FALSE)</f>
        <v>0</v>
      </c>
      <c r="I18" s="645"/>
      <c r="J18" s="645">
        <f t="shared" si="7"/>
        <v>280334.58587514266</v>
      </c>
      <c r="K18" s="684"/>
      <c r="L18" s="645">
        <f>VLOOKUP(C18,'[11]Adjusted Factors 19-20'!A:BQ,68,FALSE)*10000</f>
        <v>0</v>
      </c>
      <c r="M18" s="645">
        <f>VLOOKUP(C18,'[11]Adjusted Factors 19-20'!A:BR,69,FALSE)*10000</f>
        <v>0</v>
      </c>
      <c r="N18" s="645">
        <f>VLOOKUP(C18,'[11]Adjusted Factors 19-20'!A:BS,67,FALSE)*6000</f>
        <v>0</v>
      </c>
      <c r="O18" s="646">
        <f t="shared" si="8"/>
        <v>0</v>
      </c>
      <c r="P18" s="646"/>
      <c r="Q18" s="646">
        <f t="shared" si="9"/>
        <v>280335</v>
      </c>
      <c r="R18" s="646"/>
      <c r="S18" s="646"/>
      <c r="T18" s="643">
        <v>20</v>
      </c>
      <c r="U18" s="647">
        <f t="shared" si="10"/>
        <v>0</v>
      </c>
      <c r="V18" s="647"/>
      <c r="W18" s="647">
        <f t="shared" si="1"/>
        <v>0</v>
      </c>
      <c r="X18" s="647">
        <f t="shared" si="2"/>
        <v>0</v>
      </c>
      <c r="Y18" s="647">
        <f t="shared" si="3"/>
        <v>0</v>
      </c>
      <c r="Z18" s="647">
        <f t="shared" si="11"/>
        <v>0</v>
      </c>
      <c r="AA18" s="647">
        <f t="shared" si="4"/>
        <v>0</v>
      </c>
      <c r="AB18" s="647">
        <f>VLOOKUP(C18,'[11]Adjusted Factors 19-20'!A:N,14,FALSE)</f>
        <v>44</v>
      </c>
      <c r="AF18" s="645" t="e">
        <f>VLOOKUP(C18,#REF!,69,FALSE)</f>
        <v>#REF!</v>
      </c>
      <c r="AG18" s="643">
        <v>20</v>
      </c>
      <c r="AH18" s="644">
        <v>0</v>
      </c>
      <c r="AI18" s="637" t="s">
        <v>617</v>
      </c>
    </row>
    <row r="19" spans="1:35" x14ac:dyDescent="0.2">
      <c r="A19" s="637" t="str">
        <f t="shared" si="5"/>
        <v>022 - Corton CEVCP School</v>
      </c>
      <c r="B19" s="637" t="s">
        <v>618</v>
      </c>
      <c r="C19" s="643">
        <v>22</v>
      </c>
      <c r="D19" s="643">
        <f t="shared" si="6"/>
        <v>22</v>
      </c>
      <c r="E19" s="644">
        <f>AH19</f>
        <v>0</v>
      </c>
      <c r="F19" s="637" t="s">
        <v>1151</v>
      </c>
      <c r="G19" s="645">
        <f>VLOOKUP(C19,'[11]New ISB 19-20'!A:BX,76,FALSE)</f>
        <v>496232.77908464876</v>
      </c>
      <c r="H19" s="645">
        <f>VLOOKUP(C19,'[11]New ISB 19-20'!A:CD,81,FALSE)</f>
        <v>-3057.85</v>
      </c>
      <c r="I19" s="645"/>
      <c r="J19" s="645">
        <f t="shared" si="7"/>
        <v>493174.92908464879</v>
      </c>
      <c r="K19" s="684"/>
      <c r="L19" s="645">
        <f>VLOOKUP(C19,'[11]Adjusted Factors 19-20'!A:BQ,68,FALSE)*10000</f>
        <v>0</v>
      </c>
      <c r="M19" s="645">
        <f>VLOOKUP(C19,'[11]Adjusted Factors 19-20'!A:BR,69,FALSE)*10000</f>
        <v>0</v>
      </c>
      <c r="N19" s="645">
        <f>VLOOKUP(C19,'[11]Adjusted Factors 19-20'!A:BS,67,FALSE)*6000</f>
        <v>0</v>
      </c>
      <c r="O19" s="646">
        <f t="shared" si="8"/>
        <v>0</v>
      </c>
      <c r="P19" s="646"/>
      <c r="Q19" s="646">
        <f t="shared" si="9"/>
        <v>493175</v>
      </c>
      <c r="R19" s="646"/>
      <c r="S19" s="646"/>
      <c r="T19" s="643">
        <v>22</v>
      </c>
      <c r="U19" s="647">
        <f t="shared" si="10"/>
        <v>1265</v>
      </c>
      <c r="V19" s="647"/>
      <c r="W19" s="647">
        <f t="shared" si="1"/>
        <v>1400.7</v>
      </c>
      <c r="X19" s="647">
        <f t="shared" si="2"/>
        <v>219.64999999999998</v>
      </c>
      <c r="Y19" s="647">
        <f t="shared" si="3"/>
        <v>172.5</v>
      </c>
      <c r="Z19" s="647">
        <f t="shared" si="11"/>
        <v>-3057.85</v>
      </c>
      <c r="AA19" s="647">
        <f t="shared" si="4"/>
        <v>0</v>
      </c>
      <c r="AB19" s="647">
        <f>VLOOKUP(C19,'[11]Adjusted Factors 19-20'!A:N,14,FALSE)</f>
        <v>115</v>
      </c>
      <c r="AF19" s="645" t="e">
        <f>VLOOKUP(C19,#REF!,69,FALSE)</f>
        <v>#REF!</v>
      </c>
      <c r="AG19" s="643">
        <v>22</v>
      </c>
      <c r="AH19" s="644">
        <v>0</v>
      </c>
      <c r="AI19" s="637" t="s">
        <v>1151</v>
      </c>
    </row>
    <row r="20" spans="1:35" x14ac:dyDescent="0.2">
      <c r="A20" s="637" t="str">
        <f t="shared" si="5"/>
        <v>023 - Coldfair Green CP School</v>
      </c>
      <c r="B20" s="637" t="s">
        <v>620</v>
      </c>
      <c r="C20" s="643">
        <v>23</v>
      </c>
      <c r="D20" s="643" t="str">
        <f t="shared" si="6"/>
        <v>ACADEMY</v>
      </c>
      <c r="E20" s="644" t="s">
        <v>577</v>
      </c>
      <c r="F20" s="637" t="s">
        <v>621</v>
      </c>
      <c r="G20" s="645">
        <f>VLOOKUP(C20,'[11]New ISB 19-20'!A:BX,76,FALSE)</f>
        <v>556277.25323330797</v>
      </c>
      <c r="H20" s="645"/>
      <c r="I20" s="645">
        <v>-3696.0099999999998</v>
      </c>
      <c r="J20" s="645">
        <f t="shared" si="7"/>
        <v>556277.25323330797</v>
      </c>
      <c r="K20" s="684"/>
      <c r="L20" s="645">
        <f>VLOOKUP(C20,'[11]Adjusted Factors 19-20'!A:BQ,68,FALSE)*10000</f>
        <v>0</v>
      </c>
      <c r="M20" s="645">
        <f>VLOOKUP(C20,'[11]Adjusted Factors 19-20'!A:BR,69,FALSE)*10000</f>
        <v>0</v>
      </c>
      <c r="N20" s="645">
        <f>VLOOKUP(C20,'[11]Adjusted Factors 19-20'!A:BS,67,FALSE)*6000</f>
        <v>0</v>
      </c>
      <c r="O20" s="646">
        <f t="shared" si="8"/>
        <v>0</v>
      </c>
      <c r="P20" s="646"/>
      <c r="Q20" s="646">
        <f t="shared" si="9"/>
        <v>556277</v>
      </c>
      <c r="R20" s="646"/>
      <c r="S20" s="646"/>
      <c r="T20" s="643">
        <v>23</v>
      </c>
      <c r="U20" s="647">
        <f t="shared" si="10"/>
        <v>0</v>
      </c>
      <c r="V20" s="647"/>
      <c r="W20" s="647">
        <f t="shared" si="1"/>
        <v>0</v>
      </c>
      <c r="X20" s="647">
        <f t="shared" si="2"/>
        <v>0</v>
      </c>
      <c r="Y20" s="647">
        <f t="shared" si="3"/>
        <v>0</v>
      </c>
      <c r="Z20" s="647">
        <f t="shared" si="11"/>
        <v>0</v>
      </c>
      <c r="AA20" s="647">
        <f t="shared" si="4"/>
        <v>0</v>
      </c>
      <c r="AB20" s="647">
        <f>VLOOKUP(C20,'[11]Adjusted Factors 19-20'!A:N,14,FALSE)</f>
        <v>139</v>
      </c>
      <c r="AF20" s="645" t="e">
        <f>VLOOKUP(C20,#REF!,69,FALSE)</f>
        <v>#REF!</v>
      </c>
      <c r="AG20" s="643">
        <v>23</v>
      </c>
      <c r="AH20" s="644">
        <v>0</v>
      </c>
      <c r="AI20" s="637" t="s">
        <v>621</v>
      </c>
    </row>
    <row r="21" spans="1:35" x14ac:dyDescent="0.2">
      <c r="A21" s="637" t="str">
        <f t="shared" si="5"/>
        <v>025 - Sir Robert Hitcham's CEVAP School, Debenham</v>
      </c>
      <c r="B21" s="637" t="s">
        <v>622</v>
      </c>
      <c r="C21" s="643">
        <v>25</v>
      </c>
      <c r="D21" s="643">
        <f t="shared" si="6"/>
        <v>25</v>
      </c>
      <c r="E21" s="644">
        <f>AH21</f>
        <v>0</v>
      </c>
      <c r="F21" s="637" t="s">
        <v>623</v>
      </c>
      <c r="G21" s="645">
        <f>VLOOKUP(C21,'[11]New ISB 19-20'!A:BX,76,FALSE)</f>
        <v>700927.63245070109</v>
      </c>
      <c r="H21" s="645">
        <f>VLOOKUP(C21,'[11]New ISB 19-20'!A:CD,81,FALSE)</f>
        <v>-4972.33</v>
      </c>
      <c r="I21" s="645"/>
      <c r="J21" s="645">
        <f t="shared" si="7"/>
        <v>695955.30245070113</v>
      </c>
      <c r="K21" s="684"/>
      <c r="L21" s="645">
        <f>VLOOKUP(C21,'[11]Adjusted Factors 19-20'!A:BQ,68,FALSE)*10000</f>
        <v>0</v>
      </c>
      <c r="M21" s="645">
        <f>VLOOKUP(C21,'[11]Adjusted Factors 19-20'!A:BR,69,FALSE)*10000</f>
        <v>0</v>
      </c>
      <c r="N21" s="645">
        <f>VLOOKUP(C21,'[11]Adjusted Factors 19-20'!A:BS,67,FALSE)*6000</f>
        <v>0</v>
      </c>
      <c r="O21" s="646">
        <f t="shared" si="8"/>
        <v>0</v>
      </c>
      <c r="P21" s="646"/>
      <c r="Q21" s="646">
        <f t="shared" si="9"/>
        <v>695955</v>
      </c>
      <c r="R21" s="646"/>
      <c r="S21" s="646"/>
      <c r="T21" s="643">
        <v>25</v>
      </c>
      <c r="U21" s="647">
        <f t="shared" si="10"/>
        <v>2057</v>
      </c>
      <c r="V21" s="647"/>
      <c r="W21" s="647">
        <f t="shared" si="1"/>
        <v>2277.66</v>
      </c>
      <c r="X21" s="647">
        <f t="shared" si="2"/>
        <v>357.16999999999996</v>
      </c>
      <c r="Y21" s="647">
        <f t="shared" si="3"/>
        <v>280.5</v>
      </c>
      <c r="Z21" s="647">
        <f t="shared" si="11"/>
        <v>-4972.33</v>
      </c>
      <c r="AA21" s="647">
        <f t="shared" si="4"/>
        <v>0</v>
      </c>
      <c r="AB21" s="647">
        <f>VLOOKUP(C21,'[11]Adjusted Factors 19-20'!A:N,14,FALSE)</f>
        <v>187</v>
      </c>
      <c r="AF21" s="645" t="e">
        <f>VLOOKUP(C21,#REF!,69,FALSE)</f>
        <v>#REF!</v>
      </c>
      <c r="AG21" s="643">
        <v>25</v>
      </c>
      <c r="AH21" s="644">
        <v>0</v>
      </c>
      <c r="AI21" s="637" t="s">
        <v>623</v>
      </c>
    </row>
    <row r="22" spans="1:35" x14ac:dyDescent="0.2">
      <c r="A22" s="637" t="str">
        <f t="shared" si="5"/>
        <v>026 - Dennington CEVCP School</v>
      </c>
      <c r="B22" s="637" t="s">
        <v>624</v>
      </c>
      <c r="C22" s="643">
        <v>26</v>
      </c>
      <c r="D22" s="643" t="str">
        <f t="shared" si="6"/>
        <v>ACADEMY</v>
      </c>
      <c r="E22" s="644" t="s">
        <v>577</v>
      </c>
      <c r="F22" s="637" t="s">
        <v>625</v>
      </c>
      <c r="G22" s="645">
        <f>VLOOKUP(C22,'[11]New ISB 19-20'!A:BX,76,FALSE)</f>
        <v>349902.21284867061</v>
      </c>
      <c r="H22" s="645">
        <f>VLOOKUP(C22,'[11]New ISB 19-20'!A:CD,81,FALSE)</f>
        <v>0</v>
      </c>
      <c r="I22" s="645"/>
      <c r="J22" s="645">
        <f t="shared" si="7"/>
        <v>349902.21284867061</v>
      </c>
      <c r="K22" s="684"/>
      <c r="L22" s="645">
        <f>VLOOKUP(C22,'[11]Adjusted Factors 19-20'!A:BQ,68,FALSE)*10000</f>
        <v>0</v>
      </c>
      <c r="M22" s="645">
        <f>VLOOKUP(C22,'[11]Adjusted Factors 19-20'!A:BR,69,FALSE)*10000</f>
        <v>0</v>
      </c>
      <c r="N22" s="645">
        <f>VLOOKUP(C22,'[11]Adjusted Factors 19-20'!A:BS,67,FALSE)*6000</f>
        <v>0</v>
      </c>
      <c r="O22" s="646">
        <f t="shared" si="8"/>
        <v>0</v>
      </c>
      <c r="P22" s="646"/>
      <c r="Q22" s="646">
        <f t="shared" si="9"/>
        <v>349902</v>
      </c>
      <c r="R22" s="646"/>
      <c r="S22" s="646"/>
      <c r="T22" s="643">
        <v>26</v>
      </c>
      <c r="U22" s="647">
        <f t="shared" si="10"/>
        <v>0</v>
      </c>
      <c r="V22" s="647"/>
      <c r="W22" s="647">
        <f t="shared" si="1"/>
        <v>0</v>
      </c>
      <c r="X22" s="647">
        <f t="shared" si="2"/>
        <v>0</v>
      </c>
      <c r="Y22" s="647">
        <f t="shared" si="3"/>
        <v>0</v>
      </c>
      <c r="Z22" s="647">
        <f t="shared" si="11"/>
        <v>0</v>
      </c>
      <c r="AA22" s="647">
        <f t="shared" si="4"/>
        <v>0</v>
      </c>
      <c r="AB22" s="647">
        <f>VLOOKUP(C22,'[11]Adjusted Factors 19-20'!A:N,14,FALSE)</f>
        <v>62</v>
      </c>
      <c r="AF22" s="645" t="e">
        <f>VLOOKUP(C22,#REF!,69,FALSE)</f>
        <v>#REF!</v>
      </c>
      <c r="AG22" s="643">
        <v>26</v>
      </c>
      <c r="AH22" s="644">
        <v>0</v>
      </c>
      <c r="AI22" s="637" t="s">
        <v>625</v>
      </c>
    </row>
    <row r="23" spans="1:35" x14ac:dyDescent="0.2">
      <c r="A23" s="637" t="str">
        <f t="shared" si="5"/>
        <v>029 - Earl Soham Community Primary School</v>
      </c>
      <c r="B23" s="637" t="s">
        <v>626</v>
      </c>
      <c r="C23" s="643">
        <v>29</v>
      </c>
      <c r="D23" s="643">
        <f t="shared" si="6"/>
        <v>29</v>
      </c>
      <c r="E23" s="644">
        <f t="shared" ref="E23:E29" si="12">AH23</f>
        <v>0</v>
      </c>
      <c r="F23" s="637" t="s">
        <v>627</v>
      </c>
      <c r="G23" s="645">
        <f>VLOOKUP(C23,'[11]New ISB 19-20'!A:BX,76,FALSE)</f>
        <v>331301.75182436837</v>
      </c>
      <c r="H23" s="645">
        <f>VLOOKUP(C23,'[11]New ISB 19-20'!A:CD,81,FALSE)</f>
        <v>-1515.6299999999999</v>
      </c>
      <c r="I23" s="645"/>
      <c r="J23" s="645">
        <f t="shared" si="7"/>
        <v>329786.12182436837</v>
      </c>
      <c r="K23" s="684"/>
      <c r="L23" s="645">
        <f>VLOOKUP(C23,'[11]Adjusted Factors 19-20'!A:BQ,68,FALSE)*10000</f>
        <v>0</v>
      </c>
      <c r="M23" s="645">
        <f>VLOOKUP(C23,'[11]Adjusted Factors 19-20'!A:BR,69,FALSE)*10000</f>
        <v>0</v>
      </c>
      <c r="N23" s="645">
        <f>VLOOKUP(C23,'[11]Adjusted Factors 19-20'!A:BS,67,FALSE)*6000</f>
        <v>0</v>
      </c>
      <c r="O23" s="646">
        <f t="shared" si="8"/>
        <v>0</v>
      </c>
      <c r="P23" s="646"/>
      <c r="Q23" s="646">
        <f t="shared" si="9"/>
        <v>329786</v>
      </c>
      <c r="R23" s="646"/>
      <c r="S23" s="646"/>
      <c r="T23" s="643">
        <v>29</v>
      </c>
      <c r="U23" s="647">
        <f t="shared" si="10"/>
        <v>627</v>
      </c>
      <c r="V23" s="647"/>
      <c r="W23" s="647">
        <f t="shared" si="1"/>
        <v>694.26</v>
      </c>
      <c r="X23" s="647">
        <f t="shared" si="2"/>
        <v>108.86999999999999</v>
      </c>
      <c r="Y23" s="647">
        <f t="shared" si="3"/>
        <v>85.5</v>
      </c>
      <c r="Z23" s="647">
        <f t="shared" si="11"/>
        <v>-1515.6299999999999</v>
      </c>
      <c r="AA23" s="647">
        <f t="shared" si="4"/>
        <v>0</v>
      </c>
      <c r="AB23" s="647">
        <f>VLOOKUP(C23,'[11]Adjusted Factors 19-20'!A:N,14,FALSE)</f>
        <v>57</v>
      </c>
      <c r="AF23" s="645" t="e">
        <f>VLOOKUP(C23,#REF!,69,FALSE)</f>
        <v>#REF!</v>
      </c>
      <c r="AG23" s="643">
        <v>29</v>
      </c>
      <c r="AH23" s="644">
        <v>0</v>
      </c>
      <c r="AI23" s="637" t="s">
        <v>627</v>
      </c>
    </row>
    <row r="24" spans="1:35" x14ac:dyDescent="0.2">
      <c r="A24" s="637" t="str">
        <f t="shared" si="5"/>
        <v>030 - Easton Community Primary School</v>
      </c>
      <c r="B24" s="637" t="s">
        <v>628</v>
      </c>
      <c r="C24" s="643">
        <v>30</v>
      </c>
      <c r="D24" s="643" t="str">
        <f t="shared" si="6"/>
        <v>ACADEMY</v>
      </c>
      <c r="E24" s="644" t="str">
        <f t="shared" si="12"/>
        <v>ACADEMY</v>
      </c>
      <c r="F24" s="637" t="s">
        <v>629</v>
      </c>
      <c r="G24" s="645">
        <f>VLOOKUP(C24,'[11]New ISB 19-20'!A:BX,76,FALSE)</f>
        <v>397348.80257868662</v>
      </c>
      <c r="H24" s="645">
        <f>VLOOKUP(C24,'[11]New ISB 19-20'!A:CD,81,FALSE)</f>
        <v>0</v>
      </c>
      <c r="I24" s="645"/>
      <c r="J24" s="645">
        <f t="shared" si="7"/>
        <v>397348.80257868662</v>
      </c>
      <c r="K24" s="684"/>
      <c r="L24" s="645">
        <f>VLOOKUP(C24,'[11]Adjusted Factors 19-20'!A:BQ,68,FALSE)*10000</f>
        <v>0</v>
      </c>
      <c r="M24" s="645">
        <f>VLOOKUP(C24,'[11]Adjusted Factors 19-20'!A:BR,69,FALSE)*10000</f>
        <v>0</v>
      </c>
      <c r="N24" s="645">
        <f>VLOOKUP(C24,'[11]Adjusted Factors 19-20'!A:BS,67,FALSE)*6000</f>
        <v>0</v>
      </c>
      <c r="O24" s="646">
        <f t="shared" si="8"/>
        <v>0</v>
      </c>
      <c r="P24" s="646"/>
      <c r="Q24" s="646">
        <f t="shared" si="9"/>
        <v>397349</v>
      </c>
      <c r="R24" s="646"/>
      <c r="S24" s="646"/>
      <c r="T24" s="643">
        <v>30</v>
      </c>
      <c r="U24" s="647">
        <f t="shared" si="10"/>
        <v>0</v>
      </c>
      <c r="V24" s="647"/>
      <c r="W24" s="647">
        <f t="shared" si="1"/>
        <v>0</v>
      </c>
      <c r="X24" s="647">
        <f t="shared" si="2"/>
        <v>0</v>
      </c>
      <c r="Y24" s="647">
        <f t="shared" si="3"/>
        <v>0</v>
      </c>
      <c r="Z24" s="647">
        <f t="shared" si="11"/>
        <v>0</v>
      </c>
      <c r="AA24" s="647">
        <f t="shared" si="4"/>
        <v>0</v>
      </c>
      <c r="AB24" s="647">
        <f>VLOOKUP(C24,'[11]Adjusted Factors 19-20'!A:N,14,FALSE)</f>
        <v>80</v>
      </c>
      <c r="AF24" s="645" t="e">
        <f>VLOOKUP(C24,#REF!,69,FALSE)</f>
        <v>#REF!</v>
      </c>
      <c r="AG24" s="643">
        <v>30</v>
      </c>
      <c r="AH24" s="644" t="s">
        <v>577</v>
      </c>
      <c r="AI24" s="637" t="s">
        <v>629</v>
      </c>
    </row>
    <row r="25" spans="1:35" x14ac:dyDescent="0.2">
      <c r="A25" s="637" t="str">
        <f t="shared" si="5"/>
        <v>031 - St Peter and St Paul CEVAP School</v>
      </c>
      <c r="B25" s="637" t="s">
        <v>630</v>
      </c>
      <c r="C25" s="643">
        <v>31</v>
      </c>
      <c r="D25" s="643" t="str">
        <f t="shared" si="6"/>
        <v>ACADEMY</v>
      </c>
      <c r="E25" s="644" t="str">
        <f t="shared" si="12"/>
        <v>ACADEMY</v>
      </c>
      <c r="F25" s="637" t="s">
        <v>631</v>
      </c>
      <c r="G25" s="645">
        <f>VLOOKUP(C25,'[11]New ISB 19-20'!A:BX,76,FALSE)</f>
        <v>718686.53763811151</v>
      </c>
      <c r="H25" s="645">
        <f>VLOOKUP(C25,'[11]New ISB 19-20'!A:CD,81,FALSE)</f>
        <v>0</v>
      </c>
      <c r="I25" s="645"/>
      <c r="J25" s="645">
        <f t="shared" si="7"/>
        <v>718686.53763811151</v>
      </c>
      <c r="K25" s="684"/>
      <c r="L25" s="645">
        <f>VLOOKUP(C25,'[11]Adjusted Factors 19-20'!A:BQ,68,FALSE)*10000</f>
        <v>0</v>
      </c>
      <c r="M25" s="645">
        <f>VLOOKUP(C25,'[11]Adjusted Factors 19-20'!A:BR,69,FALSE)*10000</f>
        <v>0</v>
      </c>
      <c r="N25" s="645">
        <f>VLOOKUP(C25,'[11]Adjusted Factors 19-20'!A:BS,67,FALSE)*6000</f>
        <v>0</v>
      </c>
      <c r="O25" s="646">
        <f t="shared" si="8"/>
        <v>0</v>
      </c>
      <c r="P25" s="646"/>
      <c r="Q25" s="646">
        <f t="shared" si="9"/>
        <v>718687</v>
      </c>
      <c r="R25" s="646"/>
      <c r="S25" s="646"/>
      <c r="T25" s="643">
        <v>31</v>
      </c>
      <c r="U25" s="647">
        <f t="shared" si="10"/>
        <v>0</v>
      </c>
      <c r="V25" s="647"/>
      <c r="W25" s="647">
        <f t="shared" si="1"/>
        <v>0</v>
      </c>
      <c r="X25" s="647">
        <f t="shared" si="2"/>
        <v>0</v>
      </c>
      <c r="Y25" s="647">
        <f t="shared" si="3"/>
        <v>0</v>
      </c>
      <c r="Z25" s="647">
        <f t="shared" si="11"/>
        <v>0</v>
      </c>
      <c r="AA25" s="647">
        <f t="shared" si="4"/>
        <v>0</v>
      </c>
      <c r="AB25" s="647">
        <f>VLOOKUP(C25,'[11]Adjusted Factors 19-20'!A:N,14,FALSE)</f>
        <v>193</v>
      </c>
      <c r="AF25" s="645" t="e">
        <f>VLOOKUP(C25,#REF!,69,FALSE)</f>
        <v>#REF!</v>
      </c>
      <c r="AG25" s="643">
        <v>31</v>
      </c>
      <c r="AH25" s="644" t="s">
        <v>577</v>
      </c>
      <c r="AI25" s="637" t="s">
        <v>631</v>
      </c>
    </row>
    <row r="26" spans="1:35" x14ac:dyDescent="0.2">
      <c r="A26" s="637" t="str">
        <f t="shared" si="5"/>
        <v>035 - Sir Robert Hitcham's CEVAP School, Framlingham</v>
      </c>
      <c r="B26" s="637" t="s">
        <v>632</v>
      </c>
      <c r="C26" s="643">
        <v>35</v>
      </c>
      <c r="D26" s="643">
        <f t="shared" si="6"/>
        <v>35</v>
      </c>
      <c r="E26" s="644">
        <f t="shared" si="12"/>
        <v>0</v>
      </c>
      <c r="F26" s="637" t="s">
        <v>633</v>
      </c>
      <c r="G26" s="645">
        <f>VLOOKUP(C26,'[11]New ISB 19-20'!A:BX,76,FALSE)</f>
        <v>1070645.6561453398</v>
      </c>
      <c r="H26" s="645">
        <f>VLOOKUP(C26,'[11]New ISB 19-20'!A:CD,81,FALSE)</f>
        <v>-8056.7699999999995</v>
      </c>
      <c r="I26" s="645"/>
      <c r="J26" s="645">
        <f t="shared" si="7"/>
        <v>1062588.8861453398</v>
      </c>
      <c r="K26" s="684"/>
      <c r="L26" s="645">
        <f>VLOOKUP(C26,'[11]Adjusted Factors 19-20'!A:BQ,68,FALSE)*10000</f>
        <v>0</v>
      </c>
      <c r="M26" s="645">
        <f>VLOOKUP(C26,'[11]Adjusted Factors 19-20'!A:BR,69,FALSE)*10000</f>
        <v>0</v>
      </c>
      <c r="N26" s="645">
        <f>VLOOKUP(C26,'[11]Adjusted Factors 19-20'!A:BS,67,FALSE)*6000</f>
        <v>0</v>
      </c>
      <c r="O26" s="646">
        <f t="shared" si="8"/>
        <v>0</v>
      </c>
      <c r="P26" s="646"/>
      <c r="Q26" s="646">
        <f t="shared" si="9"/>
        <v>1062589</v>
      </c>
      <c r="R26" s="646"/>
      <c r="S26" s="646"/>
      <c r="T26" s="643">
        <v>35</v>
      </c>
      <c r="U26" s="647">
        <f t="shared" si="10"/>
        <v>3333</v>
      </c>
      <c r="V26" s="647"/>
      <c r="W26" s="647">
        <f t="shared" si="1"/>
        <v>3690.54</v>
      </c>
      <c r="X26" s="647">
        <f t="shared" si="2"/>
        <v>578.73</v>
      </c>
      <c r="Y26" s="647">
        <f t="shared" si="3"/>
        <v>454.5</v>
      </c>
      <c r="Z26" s="647">
        <f t="shared" si="11"/>
        <v>-8056.77</v>
      </c>
      <c r="AA26" s="647">
        <f t="shared" si="4"/>
        <v>0</v>
      </c>
      <c r="AB26" s="647">
        <f>VLOOKUP(C26,'[11]Adjusted Factors 19-20'!A:N,14,FALSE)</f>
        <v>303</v>
      </c>
      <c r="AF26" s="645" t="e">
        <f>VLOOKUP(C26,#REF!,69,FALSE)</f>
        <v>#REF!</v>
      </c>
      <c r="AG26" s="643">
        <v>35</v>
      </c>
      <c r="AH26" s="644">
        <v>0</v>
      </c>
      <c r="AI26" s="637" t="s">
        <v>633</v>
      </c>
    </row>
    <row r="27" spans="1:35" x14ac:dyDescent="0.2">
      <c r="A27" s="637" t="str">
        <f t="shared" si="5"/>
        <v>036 - Fressingfield CEVCP School</v>
      </c>
      <c r="B27" s="637" t="s">
        <v>634</v>
      </c>
      <c r="C27" s="643">
        <v>36</v>
      </c>
      <c r="D27" s="643" t="str">
        <f t="shared" si="6"/>
        <v>ACADEMY</v>
      </c>
      <c r="E27" s="644" t="str">
        <f t="shared" si="12"/>
        <v>ACADEMY</v>
      </c>
      <c r="F27" s="637" t="s">
        <v>635</v>
      </c>
      <c r="G27" s="645">
        <f>VLOOKUP(C27,'[11]New ISB 19-20'!A:BX,76,FALSE)</f>
        <v>556552.0665560778</v>
      </c>
      <c r="H27" s="645">
        <f>VLOOKUP(C27,'[11]New ISB 19-20'!A:CD,81,FALSE)</f>
        <v>0</v>
      </c>
      <c r="I27" s="645"/>
      <c r="J27" s="645">
        <f t="shared" si="7"/>
        <v>556552.0665560778</v>
      </c>
      <c r="K27" s="684"/>
      <c r="L27" s="645">
        <f>VLOOKUP(C27,'[11]Adjusted Factors 19-20'!A:BQ,68,FALSE)*10000</f>
        <v>0</v>
      </c>
      <c r="M27" s="645">
        <f>VLOOKUP(C27,'[11]Adjusted Factors 19-20'!A:BR,69,FALSE)*10000</f>
        <v>0</v>
      </c>
      <c r="N27" s="645">
        <f>VLOOKUP(C27,'[11]Adjusted Factors 19-20'!A:BS,67,FALSE)*6000</f>
        <v>0</v>
      </c>
      <c r="O27" s="646">
        <f t="shared" si="8"/>
        <v>0</v>
      </c>
      <c r="P27" s="646"/>
      <c r="Q27" s="646">
        <f t="shared" si="9"/>
        <v>556552</v>
      </c>
      <c r="R27" s="646"/>
      <c r="S27" s="646"/>
      <c r="T27" s="643">
        <v>36</v>
      </c>
      <c r="U27" s="647">
        <f t="shared" si="10"/>
        <v>0</v>
      </c>
      <c r="V27" s="647"/>
      <c r="W27" s="647">
        <f t="shared" si="1"/>
        <v>0</v>
      </c>
      <c r="X27" s="647">
        <f t="shared" si="2"/>
        <v>0</v>
      </c>
      <c r="Y27" s="647">
        <f t="shared" si="3"/>
        <v>0</v>
      </c>
      <c r="Z27" s="647">
        <f t="shared" si="11"/>
        <v>0</v>
      </c>
      <c r="AA27" s="647">
        <f t="shared" si="4"/>
        <v>0</v>
      </c>
      <c r="AB27" s="647">
        <f>VLOOKUP(C27,'[11]Adjusted Factors 19-20'!A:N,14,FALSE)</f>
        <v>131</v>
      </c>
      <c r="AF27" s="645" t="e">
        <f>VLOOKUP(C27,#REF!,69,FALSE)</f>
        <v>#REF!</v>
      </c>
      <c r="AG27" s="643">
        <v>36</v>
      </c>
      <c r="AH27" s="644" t="s">
        <v>577</v>
      </c>
      <c r="AI27" s="637" t="s">
        <v>635</v>
      </c>
    </row>
    <row r="28" spans="1:35" x14ac:dyDescent="0.2">
      <c r="A28" s="637" t="str">
        <f t="shared" si="5"/>
        <v>038 - Gislingham CEVCP School</v>
      </c>
      <c r="B28" s="637" t="s">
        <v>636</v>
      </c>
      <c r="C28" s="643">
        <v>38</v>
      </c>
      <c r="D28" s="643" t="str">
        <f t="shared" si="6"/>
        <v>ACADEMY</v>
      </c>
      <c r="E28" s="644" t="str">
        <f t="shared" si="12"/>
        <v>ACADEMY</v>
      </c>
      <c r="F28" s="637" t="s">
        <v>637</v>
      </c>
      <c r="G28" s="645">
        <f>VLOOKUP(C28,'[11]New ISB 19-20'!A:BX,76,FALSE)</f>
        <v>543230.341128784</v>
      </c>
      <c r="H28" s="645">
        <f>VLOOKUP(C28,'[11]New ISB 19-20'!A:CD,81,FALSE)</f>
        <v>0</v>
      </c>
      <c r="I28" s="645"/>
      <c r="J28" s="645">
        <f t="shared" si="7"/>
        <v>543230.341128784</v>
      </c>
      <c r="K28" s="684"/>
      <c r="L28" s="645">
        <f>VLOOKUP(C28,'[11]Adjusted Factors 19-20'!A:BQ,68,FALSE)*10000</f>
        <v>0</v>
      </c>
      <c r="M28" s="645">
        <f>VLOOKUP(C28,'[11]Adjusted Factors 19-20'!A:BR,69,FALSE)*10000</f>
        <v>0</v>
      </c>
      <c r="N28" s="645">
        <f>VLOOKUP(C28,'[11]Adjusted Factors 19-20'!A:BS,67,FALSE)*6000</f>
        <v>0</v>
      </c>
      <c r="O28" s="646">
        <f t="shared" si="8"/>
        <v>0</v>
      </c>
      <c r="P28" s="646"/>
      <c r="Q28" s="646">
        <f t="shared" si="9"/>
        <v>543230</v>
      </c>
      <c r="R28" s="646"/>
      <c r="S28" s="646"/>
      <c r="T28" s="643">
        <v>38</v>
      </c>
      <c r="U28" s="647">
        <f t="shared" si="10"/>
        <v>0</v>
      </c>
      <c r="V28" s="647"/>
      <c r="W28" s="647">
        <f t="shared" si="1"/>
        <v>0</v>
      </c>
      <c r="X28" s="647">
        <f t="shared" si="2"/>
        <v>0</v>
      </c>
      <c r="Y28" s="647">
        <f t="shared" si="3"/>
        <v>0</v>
      </c>
      <c r="Z28" s="647">
        <f t="shared" si="11"/>
        <v>0</v>
      </c>
      <c r="AA28" s="647">
        <f t="shared" si="4"/>
        <v>0</v>
      </c>
      <c r="AB28" s="647">
        <f>VLOOKUP(C28,'[11]Adjusted Factors 19-20'!A:N,14,FALSE)</f>
        <v>133</v>
      </c>
      <c r="AF28" s="645" t="e">
        <f>VLOOKUP(C28,#REF!,69,FALSE)</f>
        <v>#REF!</v>
      </c>
      <c r="AG28" s="643">
        <v>38</v>
      </c>
      <c r="AH28" s="644" t="s">
        <v>577</v>
      </c>
      <c r="AI28" s="637" t="s">
        <v>637</v>
      </c>
    </row>
    <row r="29" spans="1:35" x14ac:dyDescent="0.2">
      <c r="A29" s="637" t="str">
        <f t="shared" si="5"/>
        <v>041 - Edgar Sewter Community Primary School</v>
      </c>
      <c r="B29" s="637" t="s">
        <v>638</v>
      </c>
      <c r="C29" s="643">
        <v>41</v>
      </c>
      <c r="D29" s="643" t="str">
        <f t="shared" si="6"/>
        <v>ACADEMY</v>
      </c>
      <c r="E29" s="644" t="str">
        <f t="shared" si="12"/>
        <v>ACADEMY</v>
      </c>
      <c r="F29" s="637" t="s">
        <v>639</v>
      </c>
      <c r="G29" s="645">
        <f>VLOOKUP(C29,'[11]New ISB 19-20'!A:BX,76,FALSE)</f>
        <v>1075081.9970696352</v>
      </c>
      <c r="H29" s="645">
        <f>VLOOKUP(C29,'[11]New ISB 19-20'!A:CD,81,FALSE)</f>
        <v>0</v>
      </c>
      <c r="I29" s="645"/>
      <c r="J29" s="645">
        <f t="shared" si="7"/>
        <v>1075081.9970696352</v>
      </c>
      <c r="K29" s="684"/>
      <c r="L29" s="645">
        <f>VLOOKUP(C29,'[11]Adjusted Factors 19-20'!A:BQ,68,FALSE)*10000</f>
        <v>0</v>
      </c>
      <c r="M29" s="645">
        <f>VLOOKUP(C29,'[11]Adjusted Factors 19-20'!A:BR,69,FALSE)*10000</f>
        <v>0</v>
      </c>
      <c r="N29" s="645">
        <f>VLOOKUP(C29,'[11]Adjusted Factors 19-20'!A:BS,67,FALSE)*6000</f>
        <v>0</v>
      </c>
      <c r="O29" s="646">
        <f t="shared" si="8"/>
        <v>0</v>
      </c>
      <c r="P29" s="646"/>
      <c r="Q29" s="646">
        <f t="shared" si="9"/>
        <v>1075082</v>
      </c>
      <c r="R29" s="646"/>
      <c r="S29" s="646"/>
      <c r="T29" s="643">
        <v>41</v>
      </c>
      <c r="U29" s="647">
        <f t="shared" si="10"/>
        <v>0</v>
      </c>
      <c r="V29" s="647"/>
      <c r="W29" s="647">
        <f t="shared" si="1"/>
        <v>0</v>
      </c>
      <c r="X29" s="647">
        <f t="shared" si="2"/>
        <v>0</v>
      </c>
      <c r="Y29" s="647">
        <f t="shared" si="3"/>
        <v>0</v>
      </c>
      <c r="Z29" s="647">
        <f t="shared" si="11"/>
        <v>0</v>
      </c>
      <c r="AA29" s="647">
        <f t="shared" si="4"/>
        <v>0</v>
      </c>
      <c r="AB29" s="647">
        <f>VLOOKUP(C29,'[11]Adjusted Factors 19-20'!A:N,14,FALSE)</f>
        <v>288</v>
      </c>
      <c r="AF29" s="645" t="e">
        <f>VLOOKUP(C29,#REF!,69,FALSE)</f>
        <v>#REF!</v>
      </c>
      <c r="AG29" s="643">
        <v>41</v>
      </c>
      <c r="AH29" s="644" t="s">
        <v>577</v>
      </c>
      <c r="AI29" s="637" t="s">
        <v>639</v>
      </c>
    </row>
    <row r="30" spans="1:35" x14ac:dyDescent="0.2">
      <c r="A30" s="637" t="str">
        <f t="shared" si="5"/>
        <v>042 - Helmingham Community Primary School</v>
      </c>
      <c r="B30" s="637" t="s">
        <v>640</v>
      </c>
      <c r="C30" s="643">
        <v>42</v>
      </c>
      <c r="D30" s="643" t="str">
        <f t="shared" si="6"/>
        <v>ACADEMY</v>
      </c>
      <c r="E30" s="644" t="s">
        <v>577</v>
      </c>
      <c r="F30" s="637" t="s">
        <v>641</v>
      </c>
      <c r="G30" s="645">
        <f>VLOOKUP(C30,'[11]New ISB 19-20'!A:BX,76,FALSE)</f>
        <v>341548.28494968754</v>
      </c>
      <c r="H30" s="645"/>
      <c r="I30" s="645">
        <v>-1382.68</v>
      </c>
      <c r="J30" s="645">
        <f t="shared" si="7"/>
        <v>341548.28494968754</v>
      </c>
      <c r="K30" s="684"/>
      <c r="L30" s="645">
        <f>VLOOKUP(C30,'[11]Adjusted Factors 19-20'!A:BQ,68,FALSE)*10000</f>
        <v>0</v>
      </c>
      <c r="M30" s="645">
        <f>VLOOKUP(C30,'[11]Adjusted Factors 19-20'!A:BR,69,FALSE)*10000</f>
        <v>0</v>
      </c>
      <c r="N30" s="645">
        <f>VLOOKUP(C30,'[11]Adjusted Factors 19-20'!A:BS,67,FALSE)*6000</f>
        <v>0</v>
      </c>
      <c r="O30" s="646">
        <f t="shared" si="8"/>
        <v>0</v>
      </c>
      <c r="P30" s="646"/>
      <c r="Q30" s="646">
        <f t="shared" si="9"/>
        <v>341548</v>
      </c>
      <c r="R30" s="646"/>
      <c r="S30" s="646"/>
      <c r="T30" s="643">
        <v>42</v>
      </c>
      <c r="U30" s="647">
        <f t="shared" si="10"/>
        <v>0</v>
      </c>
      <c r="V30" s="647"/>
      <c r="W30" s="647">
        <f t="shared" si="1"/>
        <v>0</v>
      </c>
      <c r="X30" s="647">
        <f t="shared" si="2"/>
        <v>0</v>
      </c>
      <c r="Y30" s="647">
        <f t="shared" si="3"/>
        <v>0</v>
      </c>
      <c r="Z30" s="647">
        <f t="shared" si="11"/>
        <v>0</v>
      </c>
      <c r="AA30" s="647">
        <f t="shared" si="4"/>
        <v>0</v>
      </c>
      <c r="AB30" s="647">
        <f>VLOOKUP(C30,'[11]Adjusted Factors 19-20'!A:N,14,FALSE)</f>
        <v>52</v>
      </c>
      <c r="AF30" s="645" t="e">
        <f>VLOOKUP(C30,#REF!,69,FALSE)</f>
        <v>#REF!</v>
      </c>
      <c r="AG30" s="643">
        <v>42</v>
      </c>
      <c r="AH30" s="644">
        <v>0</v>
      </c>
      <c r="AI30" s="637" t="s">
        <v>641</v>
      </c>
    </row>
    <row r="31" spans="1:35" x14ac:dyDescent="0.2">
      <c r="A31" s="637" t="str">
        <f t="shared" si="5"/>
        <v>044 - Holton St Peter Community Primary School</v>
      </c>
      <c r="B31" s="637" t="s">
        <v>642</v>
      </c>
      <c r="C31" s="643">
        <v>44</v>
      </c>
      <c r="D31" s="643" t="str">
        <f t="shared" si="6"/>
        <v>ACADEMY</v>
      </c>
      <c r="E31" s="644" t="str">
        <f t="shared" ref="E31:E49" si="13">AH31</f>
        <v>ACADEMY</v>
      </c>
      <c r="F31" s="637" t="s">
        <v>643</v>
      </c>
      <c r="G31" s="645">
        <f>VLOOKUP(C31,'[11]New ISB 19-20'!A:BX,76,FALSE)</f>
        <v>419280.8007020448</v>
      </c>
      <c r="H31" s="645">
        <f>VLOOKUP(C31,'[11]New ISB 19-20'!A:CD,81,FALSE)</f>
        <v>0</v>
      </c>
      <c r="I31" s="645"/>
      <c r="J31" s="645">
        <f t="shared" si="7"/>
        <v>419280.8007020448</v>
      </c>
      <c r="K31" s="684"/>
      <c r="L31" s="645">
        <f>VLOOKUP(C31,'[11]Adjusted Factors 19-20'!A:BQ,68,FALSE)*10000</f>
        <v>0</v>
      </c>
      <c r="M31" s="645">
        <f>VLOOKUP(C31,'[11]Adjusted Factors 19-20'!A:BR,69,FALSE)*10000</f>
        <v>0</v>
      </c>
      <c r="N31" s="645">
        <f>VLOOKUP(C31,'[11]Adjusted Factors 19-20'!A:BS,67,FALSE)*6000</f>
        <v>0</v>
      </c>
      <c r="O31" s="646">
        <f t="shared" si="8"/>
        <v>0</v>
      </c>
      <c r="P31" s="646"/>
      <c r="Q31" s="646">
        <f t="shared" si="9"/>
        <v>419281</v>
      </c>
      <c r="R31" s="646"/>
      <c r="S31" s="646"/>
      <c r="T31" s="643">
        <v>44</v>
      </c>
      <c r="U31" s="647">
        <f t="shared" si="10"/>
        <v>0</v>
      </c>
      <c r="V31" s="647"/>
      <c r="W31" s="647">
        <f t="shared" si="1"/>
        <v>0</v>
      </c>
      <c r="X31" s="647">
        <f t="shared" si="2"/>
        <v>0</v>
      </c>
      <c r="Y31" s="647">
        <f t="shared" si="3"/>
        <v>0</v>
      </c>
      <c r="Z31" s="647">
        <f t="shared" si="11"/>
        <v>0</v>
      </c>
      <c r="AA31" s="647">
        <f t="shared" si="4"/>
        <v>0</v>
      </c>
      <c r="AB31" s="647">
        <f>VLOOKUP(C31,'[11]Adjusted Factors 19-20'!A:N,14,FALSE)</f>
        <v>95</v>
      </c>
      <c r="AF31" s="645" t="e">
        <f>VLOOKUP(C31,#REF!,69,FALSE)</f>
        <v>#REF!</v>
      </c>
      <c r="AG31" s="643">
        <v>44</v>
      </c>
      <c r="AH31" s="644" t="s">
        <v>577</v>
      </c>
      <c r="AI31" s="637" t="s">
        <v>643</v>
      </c>
    </row>
    <row r="32" spans="1:35" x14ac:dyDescent="0.2">
      <c r="A32" s="637" t="str">
        <f t="shared" si="5"/>
        <v>045 - St Edmund's Primary School, Hoxne</v>
      </c>
      <c r="B32" s="637" t="s">
        <v>644</v>
      </c>
      <c r="C32" s="643">
        <v>45</v>
      </c>
      <c r="D32" s="643" t="str">
        <f t="shared" si="6"/>
        <v>ACADEMY</v>
      </c>
      <c r="E32" s="644" t="str">
        <f t="shared" si="13"/>
        <v>ACADEMY</v>
      </c>
      <c r="F32" s="637" t="s">
        <v>645</v>
      </c>
      <c r="G32" s="645">
        <f>VLOOKUP(C32,'[11]New ISB 19-20'!A:BX,76,FALSE)</f>
        <v>319727.0859948796</v>
      </c>
      <c r="H32" s="645">
        <f>VLOOKUP(C32,'[11]New ISB 19-20'!A:CD,81,FALSE)</f>
        <v>0</v>
      </c>
      <c r="I32" s="645"/>
      <c r="J32" s="645">
        <f t="shared" si="7"/>
        <v>319727.0859948796</v>
      </c>
      <c r="K32" s="684"/>
      <c r="L32" s="645">
        <f>VLOOKUP(C32,'[11]Adjusted Factors 19-20'!A:BQ,68,FALSE)*10000</f>
        <v>0</v>
      </c>
      <c r="M32" s="645">
        <f>VLOOKUP(C32,'[11]Adjusted Factors 19-20'!A:BR,69,FALSE)*10000</f>
        <v>0</v>
      </c>
      <c r="N32" s="645">
        <f>VLOOKUP(C32,'[11]Adjusted Factors 19-20'!A:BS,67,FALSE)*6000</f>
        <v>0</v>
      </c>
      <c r="O32" s="646">
        <f t="shared" si="8"/>
        <v>0</v>
      </c>
      <c r="P32" s="646"/>
      <c r="Q32" s="646">
        <f t="shared" si="9"/>
        <v>319727</v>
      </c>
      <c r="R32" s="646"/>
      <c r="S32" s="646"/>
      <c r="T32" s="643">
        <v>45</v>
      </c>
      <c r="U32" s="647">
        <f t="shared" si="10"/>
        <v>0</v>
      </c>
      <c r="V32" s="647"/>
      <c r="W32" s="647">
        <f t="shared" si="1"/>
        <v>0</v>
      </c>
      <c r="X32" s="647">
        <f t="shared" si="2"/>
        <v>0</v>
      </c>
      <c r="Y32" s="647">
        <f t="shared" si="3"/>
        <v>0</v>
      </c>
      <c r="Z32" s="647">
        <f t="shared" si="11"/>
        <v>0</v>
      </c>
      <c r="AA32" s="647">
        <f t="shared" si="4"/>
        <v>0</v>
      </c>
      <c r="AB32" s="647">
        <f>VLOOKUP(C32,'[11]Adjusted Factors 19-20'!A:N,14,FALSE)</f>
        <v>60</v>
      </c>
      <c r="AF32" s="645" t="e">
        <f>VLOOKUP(C32,#REF!,69,FALSE)</f>
        <v>#REF!</v>
      </c>
      <c r="AG32" s="643">
        <v>45</v>
      </c>
      <c r="AH32" s="644" t="s">
        <v>577</v>
      </c>
      <c r="AI32" s="637" t="s">
        <v>645</v>
      </c>
    </row>
    <row r="33" spans="1:35" x14ac:dyDescent="0.2">
      <c r="A33" s="637" t="str">
        <f t="shared" si="5"/>
        <v>048 - Ilketshall St Lawrence School</v>
      </c>
      <c r="B33" s="637" t="s">
        <v>646</v>
      </c>
      <c r="C33" s="643">
        <v>48</v>
      </c>
      <c r="D33" s="643" t="str">
        <f t="shared" si="6"/>
        <v>ACADEMY</v>
      </c>
      <c r="E33" s="644" t="str">
        <f t="shared" si="13"/>
        <v>ACADEMY</v>
      </c>
      <c r="F33" s="637" t="s">
        <v>647</v>
      </c>
      <c r="G33" s="645">
        <f>VLOOKUP(C33,'[11]New ISB 19-20'!A:BX,76,FALSE)</f>
        <v>445375.23582299205</v>
      </c>
      <c r="H33" s="645">
        <f>VLOOKUP(C33,'[11]New ISB 19-20'!A:CD,81,FALSE)</f>
        <v>0</v>
      </c>
      <c r="I33" s="645"/>
      <c r="J33" s="645">
        <f t="shared" si="7"/>
        <v>445375.23582299205</v>
      </c>
      <c r="K33" s="684"/>
      <c r="L33" s="645">
        <f>VLOOKUP(C33,'[11]Adjusted Factors 19-20'!A:BQ,68,FALSE)*10000</f>
        <v>0</v>
      </c>
      <c r="M33" s="645">
        <f>VLOOKUP(C33,'[11]Adjusted Factors 19-20'!A:BR,69,FALSE)*10000</f>
        <v>0</v>
      </c>
      <c r="N33" s="645">
        <f>VLOOKUP(C33,'[11]Adjusted Factors 19-20'!A:BS,67,FALSE)*6000</f>
        <v>0</v>
      </c>
      <c r="O33" s="646">
        <f t="shared" si="8"/>
        <v>0</v>
      </c>
      <c r="P33" s="646"/>
      <c r="Q33" s="646">
        <f t="shared" si="9"/>
        <v>445375</v>
      </c>
      <c r="R33" s="646"/>
      <c r="S33" s="646"/>
      <c r="T33" s="643">
        <v>48</v>
      </c>
      <c r="U33" s="647">
        <f t="shared" si="10"/>
        <v>0</v>
      </c>
      <c r="V33" s="647"/>
      <c r="W33" s="647">
        <f t="shared" si="1"/>
        <v>0</v>
      </c>
      <c r="X33" s="647">
        <f t="shared" si="2"/>
        <v>0</v>
      </c>
      <c r="Y33" s="647">
        <f t="shared" si="3"/>
        <v>0</v>
      </c>
      <c r="Z33" s="647">
        <f t="shared" si="11"/>
        <v>0</v>
      </c>
      <c r="AA33" s="647">
        <f t="shared" si="4"/>
        <v>0</v>
      </c>
      <c r="AB33" s="647">
        <f>VLOOKUP(C33,'[11]Adjusted Factors 19-20'!A:N,14,FALSE)</f>
        <v>99</v>
      </c>
      <c r="AF33" s="645" t="e">
        <f>VLOOKUP(C33,#REF!,69,FALSE)</f>
        <v>#REF!</v>
      </c>
      <c r="AG33" s="643">
        <v>48</v>
      </c>
      <c r="AH33" s="644" t="s">
        <v>577</v>
      </c>
      <c r="AI33" s="637" t="s">
        <v>647</v>
      </c>
    </row>
    <row r="34" spans="1:35" x14ac:dyDescent="0.2">
      <c r="A34" s="637" t="str">
        <f t="shared" si="5"/>
        <v>050 - Kelsale CEVCP School</v>
      </c>
      <c r="B34" s="637" t="s">
        <v>648</v>
      </c>
      <c r="C34" s="643">
        <v>50</v>
      </c>
      <c r="D34" s="643">
        <f t="shared" si="6"/>
        <v>50</v>
      </c>
      <c r="E34" s="644">
        <f t="shared" si="13"/>
        <v>0</v>
      </c>
      <c r="F34" s="637" t="s">
        <v>649</v>
      </c>
      <c r="G34" s="645">
        <f>VLOOKUP(C34,'[11]New ISB 19-20'!A:BX,76,FALSE)</f>
        <v>652927.30214042787</v>
      </c>
      <c r="H34" s="645">
        <f>VLOOKUP(C34,'[11]New ISB 19-20'!A:CD,81,FALSE)</f>
        <v>-4307.58</v>
      </c>
      <c r="I34" s="645"/>
      <c r="J34" s="645">
        <f t="shared" si="7"/>
        <v>648619.72214042791</v>
      </c>
      <c r="K34" s="684"/>
      <c r="L34" s="645">
        <f>VLOOKUP(C34,'[11]Adjusted Factors 19-20'!A:BQ,68,FALSE)*10000</f>
        <v>0</v>
      </c>
      <c r="M34" s="645">
        <f>VLOOKUP(C34,'[11]Adjusted Factors 19-20'!A:BR,69,FALSE)*10000</f>
        <v>0</v>
      </c>
      <c r="N34" s="645">
        <f>VLOOKUP(C34,'[11]Adjusted Factors 19-20'!A:BS,67,FALSE)*6000</f>
        <v>0</v>
      </c>
      <c r="O34" s="646">
        <f t="shared" si="8"/>
        <v>0</v>
      </c>
      <c r="P34" s="646"/>
      <c r="Q34" s="646">
        <f t="shared" si="9"/>
        <v>648620</v>
      </c>
      <c r="R34" s="646"/>
      <c r="S34" s="646"/>
      <c r="T34" s="643">
        <v>50</v>
      </c>
      <c r="U34" s="647">
        <f t="shared" si="10"/>
        <v>1782</v>
      </c>
      <c r="V34" s="647"/>
      <c r="W34" s="647">
        <f t="shared" si="1"/>
        <v>1973.1599999999999</v>
      </c>
      <c r="X34" s="647">
        <f t="shared" si="2"/>
        <v>309.41999999999996</v>
      </c>
      <c r="Y34" s="647">
        <f t="shared" si="3"/>
        <v>243</v>
      </c>
      <c r="Z34" s="647">
        <f t="shared" si="11"/>
        <v>-4307.58</v>
      </c>
      <c r="AA34" s="647">
        <f t="shared" si="4"/>
        <v>0</v>
      </c>
      <c r="AB34" s="647">
        <f>VLOOKUP(C34,'[11]Adjusted Factors 19-20'!A:N,14,FALSE)</f>
        <v>162</v>
      </c>
      <c r="AF34" s="645" t="e">
        <f>VLOOKUP(C34,#REF!,69,FALSE)</f>
        <v>#REF!</v>
      </c>
      <c r="AG34" s="643">
        <v>50</v>
      </c>
      <c r="AH34" s="644">
        <v>0</v>
      </c>
      <c r="AI34" s="637" t="s">
        <v>649</v>
      </c>
    </row>
    <row r="35" spans="1:35" x14ac:dyDescent="0.2">
      <c r="A35" s="637" t="str">
        <f t="shared" si="5"/>
        <v>052 - Kessingland CEVCP School</v>
      </c>
      <c r="B35" s="637" t="s">
        <v>650</v>
      </c>
      <c r="C35" s="643">
        <v>52</v>
      </c>
      <c r="D35" s="643" t="str">
        <f t="shared" si="6"/>
        <v>ACADEMY</v>
      </c>
      <c r="E35" s="644" t="str">
        <f t="shared" si="13"/>
        <v>ACADEMY</v>
      </c>
      <c r="F35" s="637" t="s">
        <v>651</v>
      </c>
      <c r="G35" s="645">
        <f>VLOOKUP(C35,'[11]New ISB 19-20'!A:BX,76,FALSE)</f>
        <v>995475.5666356202</v>
      </c>
      <c r="H35" s="645">
        <f>VLOOKUP(C35,'[11]New ISB 19-20'!A:CD,81,FALSE)</f>
        <v>0</v>
      </c>
      <c r="I35" s="645"/>
      <c r="J35" s="645">
        <f t="shared" si="7"/>
        <v>995475.5666356202</v>
      </c>
      <c r="K35" s="684"/>
      <c r="L35" s="645">
        <f>VLOOKUP(C35,'[11]Adjusted Factors 19-20'!A:BQ,68,FALSE)*10000</f>
        <v>0</v>
      </c>
      <c r="M35" s="645">
        <f>VLOOKUP(C35,'[11]Adjusted Factors 19-20'!A:BR,69,FALSE)*10000</f>
        <v>0</v>
      </c>
      <c r="N35" s="645">
        <f>VLOOKUP(C35,'[11]Adjusted Factors 19-20'!A:BS,67,FALSE)*6000</f>
        <v>0</v>
      </c>
      <c r="O35" s="646">
        <f t="shared" si="8"/>
        <v>0</v>
      </c>
      <c r="P35" s="646"/>
      <c r="Q35" s="646">
        <f t="shared" si="9"/>
        <v>995476</v>
      </c>
      <c r="R35" s="646"/>
      <c r="S35" s="646"/>
      <c r="T35" s="643">
        <v>52</v>
      </c>
      <c r="U35" s="647">
        <f t="shared" si="10"/>
        <v>0</v>
      </c>
      <c r="V35" s="647"/>
      <c r="W35" s="647">
        <f t="shared" si="1"/>
        <v>0</v>
      </c>
      <c r="X35" s="647">
        <f t="shared" si="2"/>
        <v>0</v>
      </c>
      <c r="Y35" s="647">
        <f t="shared" si="3"/>
        <v>0</v>
      </c>
      <c r="Z35" s="647">
        <f t="shared" si="11"/>
        <v>0</v>
      </c>
      <c r="AA35" s="647">
        <f t="shared" si="4"/>
        <v>0</v>
      </c>
      <c r="AB35" s="647">
        <f>VLOOKUP(C35,'[11]Adjusted Factors 19-20'!A:N,14,FALSE)</f>
        <v>225</v>
      </c>
      <c r="AF35" s="645" t="e">
        <f>VLOOKUP(C35,#REF!,69,FALSE)</f>
        <v>#REF!</v>
      </c>
      <c r="AG35" s="643">
        <v>52</v>
      </c>
      <c r="AH35" s="644" t="s">
        <v>577</v>
      </c>
      <c r="AI35" s="637" t="s">
        <v>651</v>
      </c>
    </row>
    <row r="36" spans="1:35" x14ac:dyDescent="0.2">
      <c r="A36" s="637" t="str">
        <f t="shared" si="5"/>
        <v>056 - All Saints CEVAP School, Laxfield</v>
      </c>
      <c r="B36" s="637" t="s">
        <v>652</v>
      </c>
      <c r="C36" s="643">
        <v>56</v>
      </c>
      <c r="D36" s="643" t="str">
        <f t="shared" si="6"/>
        <v>ACADEMY</v>
      </c>
      <c r="E36" s="644" t="str">
        <f t="shared" si="13"/>
        <v>ACADEMY</v>
      </c>
      <c r="F36" s="637" t="s">
        <v>653</v>
      </c>
      <c r="G36" s="645">
        <f>VLOOKUP(C36,'[11]New ISB 19-20'!A:BX,76,FALSE)</f>
        <v>497456.94707003748</v>
      </c>
      <c r="H36" s="645">
        <f>VLOOKUP(C36,'[11]New ISB 19-20'!A:CD,81,FALSE)</f>
        <v>0</v>
      </c>
      <c r="I36" s="645"/>
      <c r="J36" s="645">
        <f t="shared" si="7"/>
        <v>497456.94707003748</v>
      </c>
      <c r="K36" s="684"/>
      <c r="L36" s="645">
        <f>VLOOKUP(C36,'[11]Adjusted Factors 19-20'!A:BQ,68,FALSE)*10000</f>
        <v>0</v>
      </c>
      <c r="M36" s="645">
        <f>VLOOKUP(C36,'[11]Adjusted Factors 19-20'!A:BR,69,FALSE)*10000</f>
        <v>0</v>
      </c>
      <c r="N36" s="645">
        <f>VLOOKUP(C36,'[11]Adjusted Factors 19-20'!A:BS,67,FALSE)*6000</f>
        <v>0</v>
      </c>
      <c r="O36" s="646">
        <f t="shared" si="8"/>
        <v>0</v>
      </c>
      <c r="P36" s="646"/>
      <c r="Q36" s="646">
        <f t="shared" si="9"/>
        <v>497457</v>
      </c>
      <c r="R36" s="646"/>
      <c r="S36" s="646"/>
      <c r="T36" s="643">
        <v>56</v>
      </c>
      <c r="U36" s="647">
        <f t="shared" si="10"/>
        <v>0</v>
      </c>
      <c r="V36" s="647"/>
      <c r="W36" s="647">
        <f t="shared" si="1"/>
        <v>0</v>
      </c>
      <c r="X36" s="647">
        <f t="shared" si="2"/>
        <v>0</v>
      </c>
      <c r="Y36" s="647">
        <f t="shared" si="3"/>
        <v>0</v>
      </c>
      <c r="Z36" s="647">
        <f t="shared" si="11"/>
        <v>0</v>
      </c>
      <c r="AA36" s="647">
        <f t="shared" si="4"/>
        <v>0</v>
      </c>
      <c r="AB36" s="647">
        <f>VLOOKUP(C36,'[11]Adjusted Factors 19-20'!A:N,14,FALSE)</f>
        <v>118</v>
      </c>
      <c r="AF36" s="645" t="e">
        <f>VLOOKUP(C36,#REF!,69,FALSE)</f>
        <v>#REF!</v>
      </c>
      <c r="AG36" s="643">
        <v>56</v>
      </c>
      <c r="AH36" s="644" t="s">
        <v>577</v>
      </c>
      <c r="AI36" s="637" t="s">
        <v>653</v>
      </c>
    </row>
    <row r="37" spans="1:35" x14ac:dyDescent="0.2">
      <c r="A37" s="637" t="str">
        <f t="shared" si="5"/>
        <v>057 - Leiston Primary School</v>
      </c>
      <c r="B37" s="637" t="s">
        <v>654</v>
      </c>
      <c r="C37" s="643">
        <v>57</v>
      </c>
      <c r="D37" s="643" t="str">
        <f t="shared" si="6"/>
        <v>ACADEMY</v>
      </c>
      <c r="E37" s="644" t="str">
        <f t="shared" si="13"/>
        <v>ACADEMY</v>
      </c>
      <c r="F37" s="637" t="s">
        <v>655</v>
      </c>
      <c r="G37" s="645">
        <f>VLOOKUP(C37,'[11]New ISB 19-20'!A:BX,76,FALSE)</f>
        <v>961697.50966626557</v>
      </c>
      <c r="H37" s="645">
        <f>VLOOKUP(C37,'[11]New ISB 19-20'!A:CD,81,FALSE)</f>
        <v>0</v>
      </c>
      <c r="I37" s="645"/>
      <c r="J37" s="645">
        <f t="shared" si="7"/>
        <v>961697.50966626557</v>
      </c>
      <c r="K37" s="684"/>
      <c r="L37" s="645">
        <f>VLOOKUP(C37,'[11]Adjusted Factors 19-20'!A:BQ,68,FALSE)*10000</f>
        <v>0</v>
      </c>
      <c r="M37" s="645">
        <f>VLOOKUP(C37,'[11]Adjusted Factors 19-20'!A:BR,69,FALSE)*10000</f>
        <v>0</v>
      </c>
      <c r="N37" s="645">
        <f>VLOOKUP(C37,'[11]Adjusted Factors 19-20'!A:BS,67,FALSE)*6000</f>
        <v>0</v>
      </c>
      <c r="O37" s="646">
        <f t="shared" si="8"/>
        <v>0</v>
      </c>
      <c r="P37" s="646"/>
      <c r="Q37" s="646">
        <f t="shared" si="9"/>
        <v>961698</v>
      </c>
      <c r="R37" s="646"/>
      <c r="S37" s="646"/>
      <c r="T37" s="643">
        <v>57</v>
      </c>
      <c r="U37" s="647">
        <f t="shared" si="10"/>
        <v>0</v>
      </c>
      <c r="V37" s="647"/>
      <c r="W37" s="647">
        <f t="shared" si="1"/>
        <v>0</v>
      </c>
      <c r="X37" s="647">
        <f t="shared" si="2"/>
        <v>0</v>
      </c>
      <c r="Y37" s="647">
        <f t="shared" si="3"/>
        <v>0</v>
      </c>
      <c r="Z37" s="647">
        <f t="shared" si="11"/>
        <v>0</v>
      </c>
      <c r="AA37" s="647">
        <f t="shared" si="4"/>
        <v>0</v>
      </c>
      <c r="AB37" s="647">
        <f>VLOOKUP(C37,'[11]Adjusted Factors 19-20'!A:N,14,FALSE)</f>
        <v>249</v>
      </c>
      <c r="AF37" s="645" t="e">
        <f>VLOOKUP(C37,#REF!,69,FALSE)</f>
        <v>#REF!</v>
      </c>
      <c r="AG37" s="643">
        <v>57</v>
      </c>
      <c r="AH37" s="644" t="s">
        <v>577</v>
      </c>
      <c r="AI37" s="637" t="s">
        <v>655</v>
      </c>
    </row>
    <row r="38" spans="1:35" x14ac:dyDescent="0.2">
      <c r="A38" s="637" t="str">
        <f t="shared" si="5"/>
        <v>059 - Dell Primary School</v>
      </c>
      <c r="B38" s="637" t="s">
        <v>656</v>
      </c>
      <c r="C38" s="643">
        <v>59</v>
      </c>
      <c r="D38" s="643" t="str">
        <f t="shared" si="6"/>
        <v>ACADEMY</v>
      </c>
      <c r="E38" s="644" t="str">
        <f t="shared" si="13"/>
        <v>ACADEMY</v>
      </c>
      <c r="F38" s="637" t="s">
        <v>657</v>
      </c>
      <c r="G38" s="645">
        <f>VLOOKUP(C38,'[11]New ISB 19-20'!A:BX,76,FALSE)</f>
        <v>1515005.9263650118</v>
      </c>
      <c r="H38" s="645">
        <f>VLOOKUP(C38,'[11]New ISB 19-20'!A:CD,81,FALSE)</f>
        <v>0</v>
      </c>
      <c r="I38" s="645"/>
      <c r="J38" s="645">
        <f t="shared" si="7"/>
        <v>1515005.9263650118</v>
      </c>
      <c r="K38" s="684"/>
      <c r="L38" s="645">
        <f>VLOOKUP(C38,'[11]Adjusted Factors 19-20'!A:BQ,68,FALSE)*10000</f>
        <v>0</v>
      </c>
      <c r="M38" s="645">
        <f>VLOOKUP(C38,'[11]Adjusted Factors 19-20'!A:BR,69,FALSE)*10000</f>
        <v>0</v>
      </c>
      <c r="N38" s="645">
        <f>VLOOKUP(C38,'[11]Adjusted Factors 19-20'!A:BS,67,FALSE)*6000</f>
        <v>0</v>
      </c>
      <c r="O38" s="646">
        <f t="shared" si="8"/>
        <v>0</v>
      </c>
      <c r="P38" s="646"/>
      <c r="Q38" s="646">
        <f t="shared" si="9"/>
        <v>1515006</v>
      </c>
      <c r="R38" s="646"/>
      <c r="S38" s="646"/>
      <c r="T38" s="643">
        <v>59</v>
      </c>
      <c r="U38" s="647">
        <f t="shared" si="10"/>
        <v>0</v>
      </c>
      <c r="V38" s="647"/>
      <c r="W38" s="647">
        <f t="shared" si="1"/>
        <v>0</v>
      </c>
      <c r="X38" s="647">
        <f t="shared" si="2"/>
        <v>0</v>
      </c>
      <c r="Y38" s="647">
        <f t="shared" si="3"/>
        <v>0</v>
      </c>
      <c r="Z38" s="647">
        <f t="shared" si="11"/>
        <v>0</v>
      </c>
      <c r="AA38" s="647">
        <f t="shared" si="4"/>
        <v>0</v>
      </c>
      <c r="AB38" s="647">
        <f>VLOOKUP(C38,'[11]Adjusted Factors 19-20'!A:N,14,FALSE)</f>
        <v>392</v>
      </c>
      <c r="AF38" s="645" t="e">
        <f>VLOOKUP(C38,#REF!,69,FALSE)</f>
        <v>#REF!</v>
      </c>
      <c r="AG38" s="643">
        <v>59</v>
      </c>
      <c r="AH38" s="644" t="s">
        <v>577</v>
      </c>
      <c r="AI38" s="637" t="s">
        <v>657</v>
      </c>
    </row>
    <row r="39" spans="1:35" x14ac:dyDescent="0.2">
      <c r="A39" s="637" t="str">
        <f t="shared" si="5"/>
        <v>060 - Elm Tree Community Primary School</v>
      </c>
      <c r="B39" s="637" t="s">
        <v>658</v>
      </c>
      <c r="C39" s="643">
        <v>60</v>
      </c>
      <c r="D39" s="643" t="str">
        <f t="shared" si="6"/>
        <v>ACADEMY</v>
      </c>
      <c r="E39" s="644" t="str">
        <f t="shared" si="13"/>
        <v>ACADEMY</v>
      </c>
      <c r="F39" s="637" t="s">
        <v>659</v>
      </c>
      <c r="G39" s="645">
        <f>VLOOKUP(C39,'[11]New ISB 19-20'!A:BX,76,FALSE)</f>
        <v>1465949.3340066664</v>
      </c>
      <c r="H39" s="645">
        <f>VLOOKUP(C39,'[11]New ISB 19-20'!A:CD,81,FALSE)</f>
        <v>0</v>
      </c>
      <c r="I39" s="645"/>
      <c r="J39" s="645">
        <f t="shared" si="7"/>
        <v>1465949.3340066664</v>
      </c>
      <c r="K39" s="684"/>
      <c r="L39" s="645">
        <f>VLOOKUP(C39,'[11]Adjusted Factors 19-20'!A:BQ,68,FALSE)*10000</f>
        <v>0</v>
      </c>
      <c r="M39" s="645">
        <f>VLOOKUP(C39,'[11]Adjusted Factors 19-20'!A:BR,69,FALSE)*10000</f>
        <v>0</v>
      </c>
      <c r="N39" s="645">
        <f>VLOOKUP(C39,'[11]Adjusted Factors 19-20'!A:BS,67,FALSE)*6000</f>
        <v>0</v>
      </c>
      <c r="O39" s="646">
        <f t="shared" si="8"/>
        <v>0</v>
      </c>
      <c r="P39" s="646"/>
      <c r="Q39" s="646">
        <f t="shared" si="9"/>
        <v>1465949</v>
      </c>
      <c r="R39" s="646"/>
      <c r="S39" s="646"/>
      <c r="T39" s="643">
        <v>60</v>
      </c>
      <c r="U39" s="647">
        <f t="shared" si="10"/>
        <v>0</v>
      </c>
      <c r="V39" s="647"/>
      <c r="W39" s="647">
        <f t="shared" si="1"/>
        <v>0</v>
      </c>
      <c r="X39" s="647">
        <f t="shared" si="2"/>
        <v>0</v>
      </c>
      <c r="Y39" s="647">
        <f t="shared" si="3"/>
        <v>0</v>
      </c>
      <c r="Z39" s="647">
        <f t="shared" si="11"/>
        <v>0</v>
      </c>
      <c r="AA39" s="647">
        <f t="shared" si="4"/>
        <v>0</v>
      </c>
      <c r="AB39" s="647">
        <f>VLOOKUP(C39,'[11]Adjusted Factors 19-20'!A:N,14,FALSE)</f>
        <v>361</v>
      </c>
      <c r="AF39" s="645" t="e">
        <f>VLOOKUP(C39,#REF!,69,FALSE)</f>
        <v>#REF!</v>
      </c>
      <c r="AG39" s="643">
        <v>60</v>
      </c>
      <c r="AH39" s="644" t="s">
        <v>577</v>
      </c>
      <c r="AI39" s="637" t="s">
        <v>659</v>
      </c>
    </row>
    <row r="40" spans="1:35" x14ac:dyDescent="0.2">
      <c r="A40" s="637" t="str">
        <f t="shared" si="5"/>
        <v>061 - Red Oak Primary</v>
      </c>
      <c r="B40" s="637" t="s">
        <v>660</v>
      </c>
      <c r="C40" s="643">
        <v>61</v>
      </c>
      <c r="D40" s="643" t="str">
        <f t="shared" si="6"/>
        <v>ACADEMY</v>
      </c>
      <c r="E40" s="644" t="str">
        <f t="shared" si="13"/>
        <v>ACADEMY</v>
      </c>
      <c r="F40" s="637" t="s">
        <v>1152</v>
      </c>
      <c r="G40" s="645">
        <f>VLOOKUP(C40,'[11]New ISB 19-20'!A:BX,76,FALSE)</f>
        <v>1705097.4338098504</v>
      </c>
      <c r="H40" s="645">
        <f>VLOOKUP(C40,'[11]New ISB 19-20'!A:CD,81,FALSE)</f>
        <v>0</v>
      </c>
      <c r="I40" s="645"/>
      <c r="J40" s="645">
        <f t="shared" si="7"/>
        <v>1705097.4338098504</v>
      </c>
      <c r="K40" s="684"/>
      <c r="L40" s="645">
        <f>VLOOKUP(C40,'[11]Adjusted Factors 19-20'!A:BQ,68,FALSE)*10000</f>
        <v>0</v>
      </c>
      <c r="M40" s="645">
        <f>VLOOKUP(C40,'[11]Adjusted Factors 19-20'!A:BR,69,FALSE)*10000</f>
        <v>0</v>
      </c>
      <c r="N40" s="645">
        <f>VLOOKUP(C40,'[11]Adjusted Factors 19-20'!A:BS,67,FALSE)*6000</f>
        <v>0</v>
      </c>
      <c r="O40" s="646">
        <f t="shared" si="8"/>
        <v>0</v>
      </c>
      <c r="P40" s="646"/>
      <c r="Q40" s="646">
        <f t="shared" si="9"/>
        <v>1705097</v>
      </c>
      <c r="R40" s="646"/>
      <c r="S40" s="646"/>
      <c r="T40" s="643">
        <v>61</v>
      </c>
      <c r="U40" s="647">
        <f t="shared" si="10"/>
        <v>0</v>
      </c>
      <c r="V40" s="647"/>
      <c r="W40" s="647">
        <f t="shared" si="1"/>
        <v>0</v>
      </c>
      <c r="X40" s="647">
        <f t="shared" si="2"/>
        <v>0</v>
      </c>
      <c r="Y40" s="647">
        <f t="shared" si="3"/>
        <v>0</v>
      </c>
      <c r="Z40" s="647">
        <f t="shared" si="11"/>
        <v>0</v>
      </c>
      <c r="AA40" s="647">
        <f t="shared" si="4"/>
        <v>0</v>
      </c>
      <c r="AB40" s="647">
        <f>VLOOKUP(C40,'[11]Adjusted Factors 19-20'!A:N,14,FALSE)</f>
        <v>396</v>
      </c>
      <c r="AF40" s="645" t="e">
        <f>VLOOKUP(C40,#REF!,69,FALSE)</f>
        <v>#REF!</v>
      </c>
      <c r="AG40" s="643">
        <v>61</v>
      </c>
      <c r="AH40" s="644" t="s">
        <v>577</v>
      </c>
      <c r="AI40" s="637" t="s">
        <v>1152</v>
      </c>
    </row>
    <row r="41" spans="1:35" x14ac:dyDescent="0.2">
      <c r="A41" s="637" t="str">
        <f t="shared" si="5"/>
        <v>062 - Gunton Community Primary School</v>
      </c>
      <c r="B41" s="637" t="s">
        <v>661</v>
      </c>
      <c r="C41" s="643">
        <v>62</v>
      </c>
      <c r="D41" s="643" t="str">
        <f t="shared" si="6"/>
        <v>ACADEMY</v>
      </c>
      <c r="E41" s="644" t="str">
        <f t="shared" si="13"/>
        <v>ACADEMY</v>
      </c>
      <c r="F41" s="637" t="s">
        <v>662</v>
      </c>
      <c r="G41" s="645">
        <f>VLOOKUP(C41,'[11]New ISB 19-20'!A:BX,76,FALSE)</f>
        <v>1188196.1143432306</v>
      </c>
      <c r="H41" s="645">
        <f>VLOOKUP(C41,'[11]New ISB 19-20'!A:CD,81,FALSE)</f>
        <v>0</v>
      </c>
      <c r="I41" s="645"/>
      <c r="J41" s="645">
        <f t="shared" si="7"/>
        <v>1188196.1143432306</v>
      </c>
      <c r="K41" s="684"/>
      <c r="L41" s="645">
        <f>VLOOKUP(C41,'[11]Adjusted Factors 19-20'!A:BQ,68,FALSE)*10000</f>
        <v>0</v>
      </c>
      <c r="M41" s="645">
        <f>VLOOKUP(C41,'[11]Adjusted Factors 19-20'!A:BR,69,FALSE)*10000</f>
        <v>0</v>
      </c>
      <c r="N41" s="645">
        <f>VLOOKUP(C41,'[11]Adjusted Factors 19-20'!A:BS,67,FALSE)*6000</f>
        <v>0</v>
      </c>
      <c r="O41" s="646">
        <f t="shared" si="8"/>
        <v>0</v>
      </c>
      <c r="P41" s="646"/>
      <c r="Q41" s="646">
        <f t="shared" si="9"/>
        <v>1188196</v>
      </c>
      <c r="R41" s="646"/>
      <c r="S41" s="646"/>
      <c r="T41" s="643">
        <v>62</v>
      </c>
      <c r="U41" s="647">
        <f t="shared" si="10"/>
        <v>0</v>
      </c>
      <c r="V41" s="647"/>
      <c r="W41" s="647">
        <f t="shared" si="1"/>
        <v>0</v>
      </c>
      <c r="X41" s="647">
        <f t="shared" si="2"/>
        <v>0</v>
      </c>
      <c r="Y41" s="647">
        <f t="shared" si="3"/>
        <v>0</v>
      </c>
      <c r="Z41" s="647">
        <f t="shared" si="11"/>
        <v>0</v>
      </c>
      <c r="AA41" s="647">
        <f t="shared" si="4"/>
        <v>0</v>
      </c>
      <c r="AB41" s="647">
        <f>VLOOKUP(C41,'[11]Adjusted Factors 19-20'!A:N,14,FALSE)</f>
        <v>314</v>
      </c>
      <c r="AF41" s="645" t="e">
        <f>VLOOKUP(C41,#REF!,69,FALSE)</f>
        <v>#REF!</v>
      </c>
      <c r="AG41" s="643">
        <v>62</v>
      </c>
      <c r="AH41" s="644" t="s">
        <v>577</v>
      </c>
      <c r="AI41" s="637" t="s">
        <v>662</v>
      </c>
    </row>
    <row r="42" spans="1:35" x14ac:dyDescent="0.2">
      <c r="A42" s="637" t="str">
        <f t="shared" si="5"/>
        <v>063 - Meadow Community Primary School</v>
      </c>
      <c r="B42" s="637" t="s">
        <v>663</v>
      </c>
      <c r="C42" s="643">
        <v>63</v>
      </c>
      <c r="D42" s="643" t="str">
        <f t="shared" si="6"/>
        <v>ACADEMY</v>
      </c>
      <c r="E42" s="644" t="str">
        <f t="shared" si="13"/>
        <v>ACADEMY</v>
      </c>
      <c r="F42" s="637" t="s">
        <v>664</v>
      </c>
      <c r="G42" s="645">
        <f>VLOOKUP(C42,'[11]New ISB 19-20'!A:BX,76,FALSE)</f>
        <v>866226.3198110169</v>
      </c>
      <c r="H42" s="645">
        <f>VLOOKUP(C42,'[11]New ISB 19-20'!A:CD,81,FALSE)</f>
        <v>0</v>
      </c>
      <c r="I42" s="645"/>
      <c r="J42" s="645">
        <f t="shared" si="7"/>
        <v>866226.3198110169</v>
      </c>
      <c r="K42" s="684"/>
      <c r="L42" s="645">
        <f>VLOOKUP(C42,'[11]Adjusted Factors 19-20'!A:BQ,68,FALSE)*10000</f>
        <v>0</v>
      </c>
      <c r="M42" s="645">
        <f>VLOOKUP(C42,'[11]Adjusted Factors 19-20'!A:BR,69,FALSE)*10000</f>
        <v>0</v>
      </c>
      <c r="N42" s="645">
        <f>VLOOKUP(C42,'[11]Adjusted Factors 19-20'!A:BS,67,FALSE)*6000</f>
        <v>0</v>
      </c>
      <c r="O42" s="646">
        <f t="shared" si="8"/>
        <v>0</v>
      </c>
      <c r="P42" s="646"/>
      <c r="Q42" s="646">
        <f t="shared" si="9"/>
        <v>866226</v>
      </c>
      <c r="R42" s="646"/>
      <c r="S42" s="646"/>
      <c r="T42" s="643">
        <v>63</v>
      </c>
      <c r="U42" s="647">
        <f t="shared" si="10"/>
        <v>0</v>
      </c>
      <c r="V42" s="647"/>
      <c r="W42" s="647">
        <f t="shared" si="1"/>
        <v>0</v>
      </c>
      <c r="X42" s="647">
        <f t="shared" si="2"/>
        <v>0</v>
      </c>
      <c r="Y42" s="647">
        <f t="shared" si="3"/>
        <v>0</v>
      </c>
      <c r="Z42" s="647">
        <f t="shared" si="11"/>
        <v>0</v>
      </c>
      <c r="AA42" s="647">
        <f t="shared" si="4"/>
        <v>0</v>
      </c>
      <c r="AB42" s="647">
        <f>VLOOKUP(C42,'[11]Adjusted Factors 19-20'!A:N,14,FALSE)</f>
        <v>194</v>
      </c>
      <c r="AF42" s="645" t="e">
        <f>VLOOKUP(C42,#REF!,69,FALSE)</f>
        <v>#REF!</v>
      </c>
      <c r="AG42" s="643">
        <v>63</v>
      </c>
      <c r="AH42" s="644" t="s">
        <v>577</v>
      </c>
      <c r="AI42" s="637" t="s">
        <v>664</v>
      </c>
    </row>
    <row r="43" spans="1:35" x14ac:dyDescent="0.2">
      <c r="A43" s="637" t="str">
        <f t="shared" si="5"/>
        <v>064 - Northfield St Nicholas Primary School</v>
      </c>
      <c r="B43" s="637" t="s">
        <v>665</v>
      </c>
      <c r="C43" s="643">
        <v>64</v>
      </c>
      <c r="D43" s="643" t="str">
        <f t="shared" si="6"/>
        <v>ACADEMY</v>
      </c>
      <c r="E43" s="644" t="str">
        <f t="shared" si="13"/>
        <v>ACADEMY</v>
      </c>
      <c r="F43" s="637" t="s">
        <v>666</v>
      </c>
      <c r="G43" s="645">
        <f>VLOOKUP(C43,'[11]New ISB 19-20'!A:BX,76,FALSE)</f>
        <v>1731939.5245111324</v>
      </c>
      <c r="H43" s="645">
        <f>VLOOKUP(C43,'[11]New ISB 19-20'!A:CD,81,FALSE)</f>
        <v>0</v>
      </c>
      <c r="I43" s="645"/>
      <c r="J43" s="645">
        <f t="shared" si="7"/>
        <v>1731939.5245111324</v>
      </c>
      <c r="K43" s="684"/>
      <c r="L43" s="645">
        <f>VLOOKUP(C43,'[11]Adjusted Factors 19-20'!A:BQ,68,FALSE)*10000</f>
        <v>0</v>
      </c>
      <c r="M43" s="645">
        <f>VLOOKUP(C43,'[11]Adjusted Factors 19-20'!A:BR,69,FALSE)*10000</f>
        <v>0</v>
      </c>
      <c r="N43" s="645">
        <f>VLOOKUP(C43,'[11]Adjusted Factors 19-20'!A:BS,67,FALSE)*6000</f>
        <v>0</v>
      </c>
      <c r="O43" s="646">
        <f t="shared" si="8"/>
        <v>0</v>
      </c>
      <c r="P43" s="646"/>
      <c r="Q43" s="646">
        <f t="shared" si="9"/>
        <v>1731940</v>
      </c>
      <c r="R43" s="646"/>
      <c r="S43" s="646"/>
      <c r="T43" s="643">
        <v>64</v>
      </c>
      <c r="U43" s="647">
        <f t="shared" si="10"/>
        <v>0</v>
      </c>
      <c r="V43" s="647"/>
      <c r="W43" s="647">
        <f t="shared" si="1"/>
        <v>0</v>
      </c>
      <c r="X43" s="647">
        <f t="shared" si="2"/>
        <v>0</v>
      </c>
      <c r="Y43" s="647">
        <f t="shared" si="3"/>
        <v>0</v>
      </c>
      <c r="Z43" s="647">
        <f t="shared" si="11"/>
        <v>0</v>
      </c>
      <c r="AA43" s="647">
        <f t="shared" si="4"/>
        <v>0</v>
      </c>
      <c r="AB43" s="647">
        <f>VLOOKUP(C43,'[11]Adjusted Factors 19-20'!A:N,14,FALSE)</f>
        <v>402</v>
      </c>
      <c r="AF43" s="645" t="e">
        <f>VLOOKUP(C43,#REF!,69,FALSE)</f>
        <v>#REF!</v>
      </c>
      <c r="AG43" s="643">
        <v>64</v>
      </c>
      <c r="AH43" s="644" t="s">
        <v>577</v>
      </c>
      <c r="AI43" s="637" t="s">
        <v>666</v>
      </c>
    </row>
    <row r="44" spans="1:35" x14ac:dyDescent="0.2">
      <c r="A44" s="637" t="str">
        <f t="shared" si="5"/>
        <v>065 - Poplars Community Primary School</v>
      </c>
      <c r="B44" s="637" t="s">
        <v>667</v>
      </c>
      <c r="C44" s="643">
        <v>65</v>
      </c>
      <c r="D44" s="643" t="str">
        <f t="shared" si="6"/>
        <v>ACADEMY</v>
      </c>
      <c r="E44" s="644" t="str">
        <f t="shared" si="13"/>
        <v>ACADEMY</v>
      </c>
      <c r="F44" s="637" t="s">
        <v>668</v>
      </c>
      <c r="G44" s="645">
        <f>VLOOKUP(C44,'[11]New ISB 19-20'!A:BX,76,FALSE)</f>
        <v>2018630.6458144202</v>
      </c>
      <c r="H44" s="645">
        <f>VLOOKUP(C44,'[11]New ISB 19-20'!A:CD,81,FALSE)</f>
        <v>0</v>
      </c>
      <c r="I44" s="645"/>
      <c r="J44" s="645">
        <f t="shared" si="7"/>
        <v>2018630.6458144202</v>
      </c>
      <c r="K44" s="684"/>
      <c r="L44" s="645">
        <f>VLOOKUP(C44,'[11]Adjusted Factors 19-20'!A:BQ,68,FALSE)*10000</f>
        <v>0</v>
      </c>
      <c r="M44" s="645">
        <f>VLOOKUP(C44,'[11]Adjusted Factors 19-20'!A:BR,69,FALSE)*10000</f>
        <v>0</v>
      </c>
      <c r="N44" s="645">
        <f>VLOOKUP(C44,'[11]Adjusted Factors 19-20'!A:BS,67,FALSE)*6000</f>
        <v>0</v>
      </c>
      <c r="O44" s="646">
        <f t="shared" si="8"/>
        <v>0</v>
      </c>
      <c r="P44" s="646"/>
      <c r="Q44" s="646">
        <f t="shared" si="9"/>
        <v>2018631</v>
      </c>
      <c r="R44" s="646"/>
      <c r="S44" s="646"/>
      <c r="T44" s="643">
        <v>65</v>
      </c>
      <c r="U44" s="647">
        <f t="shared" si="10"/>
        <v>0</v>
      </c>
      <c r="V44" s="647"/>
      <c r="W44" s="647">
        <f t="shared" si="1"/>
        <v>0</v>
      </c>
      <c r="X44" s="647">
        <f t="shared" si="2"/>
        <v>0</v>
      </c>
      <c r="Y44" s="647">
        <f t="shared" si="3"/>
        <v>0</v>
      </c>
      <c r="Z44" s="647">
        <f t="shared" si="11"/>
        <v>0</v>
      </c>
      <c r="AA44" s="647">
        <f t="shared" si="4"/>
        <v>0</v>
      </c>
      <c r="AB44" s="647">
        <f>VLOOKUP(C44,'[11]Adjusted Factors 19-20'!A:N,14,FALSE)</f>
        <v>466</v>
      </c>
      <c r="AF44" s="645" t="e">
        <f>VLOOKUP(C44,#REF!,69,FALSE)</f>
        <v>#REF!</v>
      </c>
      <c r="AG44" s="643">
        <v>65</v>
      </c>
      <c r="AH44" s="644" t="s">
        <v>577</v>
      </c>
      <c r="AI44" s="637" t="s">
        <v>668</v>
      </c>
    </row>
    <row r="45" spans="1:35" x14ac:dyDescent="0.2">
      <c r="A45" s="637" t="str">
        <f t="shared" si="5"/>
        <v>067 - Pakefield Primary School</v>
      </c>
      <c r="B45" s="637" t="s">
        <v>669</v>
      </c>
      <c r="C45" s="643">
        <v>67</v>
      </c>
      <c r="D45" s="643" t="str">
        <f t="shared" si="6"/>
        <v>ACADEMY</v>
      </c>
      <c r="E45" s="644" t="str">
        <f t="shared" si="13"/>
        <v>ACADEMY</v>
      </c>
      <c r="F45" s="637" t="s">
        <v>670</v>
      </c>
      <c r="G45" s="645">
        <f>VLOOKUP(C45,'[11]New ISB 19-20'!A:BX,76,FALSE)</f>
        <v>1481417.2188382263</v>
      </c>
      <c r="H45" s="645">
        <f>VLOOKUP(C45,'[11]New ISB 19-20'!A:CD,81,FALSE)</f>
        <v>0</v>
      </c>
      <c r="I45" s="645"/>
      <c r="J45" s="645">
        <f t="shared" si="7"/>
        <v>1481417.2188382263</v>
      </c>
      <c r="K45" s="684"/>
      <c r="L45" s="645">
        <f>VLOOKUP(C45,'[11]Adjusted Factors 19-20'!A:BQ,68,FALSE)*10000</f>
        <v>0</v>
      </c>
      <c r="M45" s="645">
        <f>VLOOKUP(C45,'[11]Adjusted Factors 19-20'!A:BR,69,FALSE)*10000</f>
        <v>0</v>
      </c>
      <c r="N45" s="645">
        <f>VLOOKUP(C45,'[11]Adjusted Factors 19-20'!A:BS,67,FALSE)*6000</f>
        <v>0</v>
      </c>
      <c r="O45" s="646">
        <f t="shared" si="8"/>
        <v>0</v>
      </c>
      <c r="P45" s="646"/>
      <c r="Q45" s="646">
        <f t="shared" si="9"/>
        <v>1481417</v>
      </c>
      <c r="R45" s="646"/>
      <c r="S45" s="646"/>
      <c r="T45" s="643">
        <v>67</v>
      </c>
      <c r="U45" s="647">
        <f t="shared" si="10"/>
        <v>0</v>
      </c>
      <c r="V45" s="647"/>
      <c r="W45" s="647">
        <f t="shared" si="1"/>
        <v>0</v>
      </c>
      <c r="X45" s="647">
        <f t="shared" si="2"/>
        <v>0</v>
      </c>
      <c r="Y45" s="647">
        <f t="shared" si="3"/>
        <v>0</v>
      </c>
      <c r="Z45" s="647">
        <f t="shared" si="11"/>
        <v>0</v>
      </c>
      <c r="AA45" s="647">
        <f t="shared" si="4"/>
        <v>0</v>
      </c>
      <c r="AB45" s="647">
        <f>VLOOKUP(C45,'[11]Adjusted Factors 19-20'!A:N,14,FALSE)</f>
        <v>404</v>
      </c>
      <c r="AF45" s="645" t="e">
        <f>VLOOKUP(C45,#REF!,69,FALSE)</f>
        <v>#REF!</v>
      </c>
      <c r="AG45" s="643">
        <v>67</v>
      </c>
      <c r="AH45" s="644" t="s">
        <v>577</v>
      </c>
      <c r="AI45" s="637" t="s">
        <v>670</v>
      </c>
    </row>
    <row r="46" spans="1:35" x14ac:dyDescent="0.2">
      <c r="A46" s="637" t="str">
        <f t="shared" si="5"/>
        <v>068 - Roman Hill Primary School</v>
      </c>
      <c r="B46" s="637" t="s">
        <v>671</v>
      </c>
      <c r="C46" s="643">
        <v>68</v>
      </c>
      <c r="D46" s="643" t="str">
        <f t="shared" si="6"/>
        <v>ACADEMY</v>
      </c>
      <c r="E46" s="644" t="str">
        <f t="shared" si="13"/>
        <v>ACADEMY</v>
      </c>
      <c r="F46" s="637" t="s">
        <v>672</v>
      </c>
      <c r="G46" s="645">
        <f>VLOOKUP(C46,'[11]New ISB 19-20'!A:BX,76,FALSE)</f>
        <v>2274332.2918059761</v>
      </c>
      <c r="H46" s="645">
        <f>VLOOKUP(C46,'[11]New ISB 19-20'!A:CD,81,FALSE)</f>
        <v>0</v>
      </c>
      <c r="I46" s="645"/>
      <c r="J46" s="645">
        <f t="shared" si="7"/>
        <v>2274332.2918059761</v>
      </c>
      <c r="K46" s="684"/>
      <c r="L46" s="645">
        <f>VLOOKUP(C46,'[11]Adjusted Factors 19-20'!A:BQ,68,FALSE)*10000</f>
        <v>0</v>
      </c>
      <c r="M46" s="645">
        <f>VLOOKUP(C46,'[11]Adjusted Factors 19-20'!A:BR,69,FALSE)*10000</f>
        <v>0</v>
      </c>
      <c r="N46" s="645">
        <f>VLOOKUP(C46,'[11]Adjusted Factors 19-20'!A:BS,67,FALSE)*6000</f>
        <v>0</v>
      </c>
      <c r="O46" s="646">
        <f t="shared" si="8"/>
        <v>0</v>
      </c>
      <c r="P46" s="646"/>
      <c r="Q46" s="646">
        <f t="shared" si="9"/>
        <v>2274332</v>
      </c>
      <c r="R46" s="646"/>
      <c r="S46" s="646"/>
      <c r="T46" s="643">
        <v>68</v>
      </c>
      <c r="U46" s="647">
        <f t="shared" si="10"/>
        <v>0</v>
      </c>
      <c r="V46" s="647"/>
      <c r="W46" s="647">
        <f t="shared" si="1"/>
        <v>0</v>
      </c>
      <c r="X46" s="647">
        <f t="shared" si="2"/>
        <v>0</v>
      </c>
      <c r="Y46" s="647">
        <f t="shared" si="3"/>
        <v>0</v>
      </c>
      <c r="Z46" s="647">
        <f t="shared" si="11"/>
        <v>0</v>
      </c>
      <c r="AA46" s="647">
        <f t="shared" si="4"/>
        <v>0</v>
      </c>
      <c r="AB46" s="647">
        <f>VLOOKUP(C46,'[11]Adjusted Factors 19-20'!A:N,14,FALSE)</f>
        <v>506</v>
      </c>
      <c r="AF46" s="645" t="e">
        <f>VLOOKUP(C46,#REF!,69,FALSE)</f>
        <v>#REF!</v>
      </c>
      <c r="AG46" s="643">
        <v>68</v>
      </c>
      <c r="AH46" s="644" t="s">
        <v>577</v>
      </c>
      <c r="AI46" s="637" t="s">
        <v>672</v>
      </c>
    </row>
    <row r="47" spans="1:35" x14ac:dyDescent="0.2">
      <c r="A47" s="637" t="str">
        <f t="shared" si="5"/>
        <v>070 - St Margaret's Community Primary School, Lowestoft</v>
      </c>
      <c r="B47" s="637" t="s">
        <v>673</v>
      </c>
      <c r="C47" s="643">
        <v>70</v>
      </c>
      <c r="D47" s="643" t="str">
        <f t="shared" si="6"/>
        <v>ACADEMY</v>
      </c>
      <c r="E47" s="644" t="str">
        <f t="shared" si="13"/>
        <v>ACADEMY</v>
      </c>
      <c r="F47" s="637" t="s">
        <v>674</v>
      </c>
      <c r="G47" s="645">
        <f>VLOOKUP(C47,'[11]New ISB 19-20'!A:BX,76,FALSE)</f>
        <v>1713877.8537176647</v>
      </c>
      <c r="H47" s="645">
        <f>VLOOKUP(C47,'[11]New ISB 19-20'!A:CD,81,FALSE)</f>
        <v>0</v>
      </c>
      <c r="I47" s="645"/>
      <c r="J47" s="645">
        <f t="shared" si="7"/>
        <v>1713877.8537176647</v>
      </c>
      <c r="K47" s="684"/>
      <c r="L47" s="645">
        <f>VLOOKUP(C47,'[11]Adjusted Factors 19-20'!A:BQ,68,FALSE)*10000</f>
        <v>0</v>
      </c>
      <c r="M47" s="645">
        <f>VLOOKUP(C47,'[11]Adjusted Factors 19-20'!A:BR,69,FALSE)*10000</f>
        <v>0</v>
      </c>
      <c r="N47" s="645">
        <f>VLOOKUP(C47,'[11]Adjusted Factors 19-20'!A:BS,67,FALSE)*6000</f>
        <v>0</v>
      </c>
      <c r="O47" s="646">
        <f t="shared" si="8"/>
        <v>0</v>
      </c>
      <c r="P47" s="646"/>
      <c r="Q47" s="646">
        <f t="shared" si="9"/>
        <v>1713878</v>
      </c>
      <c r="R47" s="646"/>
      <c r="S47" s="646"/>
      <c r="T47" s="643">
        <v>70</v>
      </c>
      <c r="U47" s="647">
        <f t="shared" si="10"/>
        <v>0</v>
      </c>
      <c r="V47" s="647"/>
      <c r="W47" s="647">
        <f t="shared" si="1"/>
        <v>0</v>
      </c>
      <c r="X47" s="647">
        <f t="shared" si="2"/>
        <v>0</v>
      </c>
      <c r="Y47" s="647">
        <f t="shared" si="3"/>
        <v>0</v>
      </c>
      <c r="Z47" s="647">
        <f t="shared" si="11"/>
        <v>0</v>
      </c>
      <c r="AA47" s="647">
        <f t="shared" si="4"/>
        <v>0</v>
      </c>
      <c r="AB47" s="647">
        <f>VLOOKUP(C47,'[11]Adjusted Factors 19-20'!A:N,14,FALSE)</f>
        <v>403</v>
      </c>
      <c r="AF47" s="645" t="e">
        <f>VLOOKUP(C47,#REF!,69,FALSE)</f>
        <v>#REF!</v>
      </c>
      <c r="AG47" s="643">
        <v>70</v>
      </c>
      <c r="AH47" s="644" t="s">
        <v>577</v>
      </c>
      <c r="AI47" s="637" t="s">
        <v>674</v>
      </c>
    </row>
    <row r="48" spans="1:35" x14ac:dyDescent="0.2">
      <c r="A48" s="637" t="str">
        <f t="shared" si="5"/>
        <v>072 - St Mary's RC Primary School, Lowestoft</v>
      </c>
      <c r="B48" s="637" t="s">
        <v>675</v>
      </c>
      <c r="C48" s="643">
        <v>72</v>
      </c>
      <c r="D48" s="643" t="str">
        <f t="shared" si="6"/>
        <v>ACADEMY</v>
      </c>
      <c r="E48" s="644" t="str">
        <f t="shared" si="13"/>
        <v>ACADEMY</v>
      </c>
      <c r="F48" s="637" t="s">
        <v>676</v>
      </c>
      <c r="G48" s="645">
        <f>VLOOKUP(C48,'[11]New ISB 19-20'!A:BX,76,FALSE)</f>
        <v>834967.91584099631</v>
      </c>
      <c r="H48" s="645">
        <f>VLOOKUP(C48,'[11]New ISB 19-20'!A:CD,81,FALSE)</f>
        <v>0</v>
      </c>
      <c r="I48" s="645"/>
      <c r="J48" s="645">
        <f t="shared" si="7"/>
        <v>834967.91584099631</v>
      </c>
      <c r="K48" s="684"/>
      <c r="L48" s="645">
        <f>VLOOKUP(C48,'[11]Adjusted Factors 19-20'!A:BQ,68,FALSE)*10000</f>
        <v>0</v>
      </c>
      <c r="M48" s="645">
        <f>VLOOKUP(C48,'[11]Adjusted Factors 19-20'!A:BR,69,FALSE)*10000</f>
        <v>0</v>
      </c>
      <c r="N48" s="645">
        <f>VLOOKUP(C48,'[11]Adjusted Factors 19-20'!A:BS,67,FALSE)*6000</f>
        <v>0</v>
      </c>
      <c r="O48" s="646">
        <f t="shared" si="8"/>
        <v>0</v>
      </c>
      <c r="P48" s="646"/>
      <c r="Q48" s="646">
        <f t="shared" si="9"/>
        <v>834968</v>
      </c>
      <c r="R48" s="646"/>
      <c r="S48" s="646"/>
      <c r="T48" s="643">
        <v>72</v>
      </c>
      <c r="U48" s="647">
        <f t="shared" si="10"/>
        <v>0</v>
      </c>
      <c r="V48" s="647"/>
      <c r="W48" s="647">
        <f t="shared" si="1"/>
        <v>0</v>
      </c>
      <c r="X48" s="647">
        <f t="shared" si="2"/>
        <v>0</v>
      </c>
      <c r="Y48" s="647">
        <f t="shared" si="3"/>
        <v>0</v>
      </c>
      <c r="Z48" s="647">
        <f t="shared" si="11"/>
        <v>0</v>
      </c>
      <c r="AA48" s="647">
        <f t="shared" si="4"/>
        <v>0</v>
      </c>
      <c r="AB48" s="647">
        <f>VLOOKUP(C48,'[11]Adjusted Factors 19-20'!A:N,14,FALSE)</f>
        <v>207</v>
      </c>
      <c r="AF48" s="645" t="e">
        <f>VLOOKUP(C48,#REF!,69,FALSE)</f>
        <v>#REF!</v>
      </c>
      <c r="AG48" s="643">
        <v>72</v>
      </c>
      <c r="AH48" s="644" t="s">
        <v>577</v>
      </c>
      <c r="AI48" s="637" t="s">
        <v>676</v>
      </c>
    </row>
    <row r="49" spans="1:35" x14ac:dyDescent="0.2">
      <c r="A49" s="637" t="str">
        <f t="shared" si="5"/>
        <v>073 - Westwood Primary School</v>
      </c>
      <c r="B49" s="637" t="s">
        <v>677</v>
      </c>
      <c r="C49" s="643">
        <v>73</v>
      </c>
      <c r="D49" s="643" t="str">
        <f t="shared" si="6"/>
        <v>ACADEMY</v>
      </c>
      <c r="E49" s="644" t="str">
        <f t="shared" si="13"/>
        <v>ACADEMY</v>
      </c>
      <c r="F49" s="637" t="s">
        <v>678</v>
      </c>
      <c r="G49" s="645">
        <f>VLOOKUP(C49,'[11]New ISB 19-20'!A:BX,76,FALSE)</f>
        <v>911049.51035567187</v>
      </c>
      <c r="H49" s="645">
        <f>VLOOKUP(C49,'[11]New ISB 19-20'!A:CD,81,FALSE)</f>
        <v>0</v>
      </c>
      <c r="I49" s="645"/>
      <c r="J49" s="645">
        <f t="shared" si="7"/>
        <v>911049.51035567187</v>
      </c>
      <c r="K49" s="684"/>
      <c r="L49" s="645">
        <f>VLOOKUP(C49,'[11]Adjusted Factors 19-20'!A:BQ,68,FALSE)*10000</f>
        <v>0</v>
      </c>
      <c r="M49" s="645">
        <f>VLOOKUP(C49,'[11]Adjusted Factors 19-20'!A:BR,69,FALSE)*10000</f>
        <v>0</v>
      </c>
      <c r="N49" s="645">
        <f>VLOOKUP(C49,'[11]Adjusted Factors 19-20'!A:BS,67,FALSE)*6000</f>
        <v>0</v>
      </c>
      <c r="O49" s="646">
        <f t="shared" si="8"/>
        <v>0</v>
      </c>
      <c r="P49" s="646"/>
      <c r="Q49" s="646">
        <f t="shared" si="9"/>
        <v>911050</v>
      </c>
      <c r="R49" s="646"/>
      <c r="S49" s="646"/>
      <c r="T49" s="643">
        <v>73</v>
      </c>
      <c r="U49" s="647">
        <f t="shared" si="10"/>
        <v>0</v>
      </c>
      <c r="V49" s="647"/>
      <c r="W49" s="647">
        <f t="shared" si="1"/>
        <v>0</v>
      </c>
      <c r="X49" s="647">
        <f t="shared" si="2"/>
        <v>0</v>
      </c>
      <c r="Y49" s="647">
        <f t="shared" si="3"/>
        <v>0</v>
      </c>
      <c r="Z49" s="647">
        <f t="shared" si="11"/>
        <v>0</v>
      </c>
      <c r="AA49" s="647">
        <f t="shared" si="4"/>
        <v>0</v>
      </c>
      <c r="AB49" s="647">
        <f>VLOOKUP(C49,'[11]Adjusted Factors 19-20'!A:N,14,FALSE)</f>
        <v>206</v>
      </c>
      <c r="AF49" s="645" t="e">
        <f>VLOOKUP(C49,#REF!,69,FALSE)</f>
        <v>#REF!</v>
      </c>
      <c r="AG49" s="643">
        <v>73</v>
      </c>
      <c r="AH49" s="644" t="s">
        <v>577</v>
      </c>
      <c r="AI49" s="637" t="s">
        <v>678</v>
      </c>
    </row>
    <row r="50" spans="1:35" x14ac:dyDescent="0.2">
      <c r="A50" s="637" t="str">
        <f t="shared" si="5"/>
        <v>074 - Woods Loke Community Primary School</v>
      </c>
      <c r="B50" s="637" t="s">
        <v>679</v>
      </c>
      <c r="C50" s="643">
        <v>74</v>
      </c>
      <c r="D50" s="643" t="str">
        <f t="shared" si="6"/>
        <v>ACADEMY</v>
      </c>
      <c r="E50" s="644" t="s">
        <v>577</v>
      </c>
      <c r="F50" s="637" t="s">
        <v>680</v>
      </c>
      <c r="G50" s="645">
        <f>VLOOKUP(C50,'[11]New ISB 19-20'!A:BX,76,FALSE)</f>
        <v>1521925.4476813152</v>
      </c>
      <c r="H50" s="645">
        <f>VLOOKUP(C50,'[11]New ISB 19-20'!A:CD,81,FALSE)</f>
        <v>0</v>
      </c>
      <c r="I50" s="645"/>
      <c r="J50" s="645">
        <f t="shared" si="7"/>
        <v>1521925.4476813152</v>
      </c>
      <c r="K50" s="684"/>
      <c r="L50" s="645">
        <f>VLOOKUP(C50,'[11]Adjusted Factors 19-20'!A:BQ,68,FALSE)*10000</f>
        <v>0</v>
      </c>
      <c r="M50" s="645">
        <f>VLOOKUP(C50,'[11]Adjusted Factors 19-20'!A:BR,69,FALSE)*10000</f>
        <v>0</v>
      </c>
      <c r="N50" s="645">
        <f>VLOOKUP(C50,'[11]Adjusted Factors 19-20'!A:BS,67,FALSE)*6000</f>
        <v>0</v>
      </c>
      <c r="O50" s="646">
        <f t="shared" si="8"/>
        <v>0</v>
      </c>
      <c r="P50" s="646"/>
      <c r="Q50" s="646">
        <f t="shared" si="9"/>
        <v>1521925</v>
      </c>
      <c r="R50" s="646"/>
      <c r="S50" s="646"/>
      <c r="T50" s="643">
        <v>74</v>
      </c>
      <c r="U50" s="647">
        <f t="shared" si="10"/>
        <v>0</v>
      </c>
      <c r="V50" s="647"/>
      <c r="W50" s="647">
        <f t="shared" si="1"/>
        <v>0</v>
      </c>
      <c r="X50" s="647">
        <f t="shared" si="2"/>
        <v>0</v>
      </c>
      <c r="Y50" s="647">
        <f t="shared" si="3"/>
        <v>0</v>
      </c>
      <c r="Z50" s="647">
        <f t="shared" si="11"/>
        <v>0</v>
      </c>
      <c r="AA50" s="647">
        <f t="shared" si="4"/>
        <v>0</v>
      </c>
      <c r="AB50" s="647">
        <f>VLOOKUP(C50,'[11]Adjusted Factors 19-20'!A:N,14,FALSE)</f>
        <v>417</v>
      </c>
      <c r="AF50" s="645" t="e">
        <f>VLOOKUP(C50,#REF!,69,FALSE)</f>
        <v>#REF!</v>
      </c>
      <c r="AG50" s="643">
        <v>74</v>
      </c>
      <c r="AH50" s="644">
        <v>0</v>
      </c>
      <c r="AI50" s="637" t="s">
        <v>680</v>
      </c>
    </row>
    <row r="51" spans="1:35" x14ac:dyDescent="0.2">
      <c r="A51" s="637" t="str">
        <f t="shared" si="5"/>
        <v>075 - Oulton Broad Primary School</v>
      </c>
      <c r="B51" s="637" t="s">
        <v>681</v>
      </c>
      <c r="C51" s="643">
        <v>75</v>
      </c>
      <c r="D51" s="643">
        <f t="shared" si="6"/>
        <v>75</v>
      </c>
      <c r="E51" s="644">
        <f>AH51</f>
        <v>0</v>
      </c>
      <c r="F51" s="637" t="s">
        <v>682</v>
      </c>
      <c r="G51" s="645">
        <f>VLOOKUP(C51,'[11]New ISB 19-20'!A:BX,76,FALSE)</f>
        <v>1025906.122479463</v>
      </c>
      <c r="H51" s="645">
        <f>VLOOKUP(C51,'[11]New ISB 19-20'!A:CD,81,FALSE)</f>
        <v>-7259.07</v>
      </c>
      <c r="I51" s="645"/>
      <c r="J51" s="645">
        <f t="shared" si="7"/>
        <v>1018647.052479463</v>
      </c>
      <c r="K51" s="684"/>
      <c r="L51" s="645">
        <f>VLOOKUP(C51,'[11]Adjusted Factors 19-20'!A:BQ,68,FALSE)*10000</f>
        <v>0</v>
      </c>
      <c r="M51" s="645">
        <f>VLOOKUP(C51,'[11]Adjusted Factors 19-20'!A:BR,69,FALSE)*10000</f>
        <v>0</v>
      </c>
      <c r="N51" s="645">
        <f>VLOOKUP(C51,'[11]Adjusted Factors 19-20'!A:BS,67,FALSE)*6000</f>
        <v>0</v>
      </c>
      <c r="O51" s="646">
        <f t="shared" si="8"/>
        <v>0</v>
      </c>
      <c r="P51" s="646"/>
      <c r="Q51" s="646">
        <f t="shared" si="9"/>
        <v>1018647</v>
      </c>
      <c r="R51" s="646"/>
      <c r="S51" s="646"/>
      <c r="T51" s="643">
        <v>75</v>
      </c>
      <c r="U51" s="647">
        <f t="shared" si="10"/>
        <v>3003</v>
      </c>
      <c r="V51" s="647"/>
      <c r="W51" s="647">
        <f t="shared" si="1"/>
        <v>3325.14</v>
      </c>
      <c r="X51" s="647">
        <f t="shared" si="2"/>
        <v>521.42999999999995</v>
      </c>
      <c r="Y51" s="647">
        <f t="shared" si="3"/>
        <v>409.5</v>
      </c>
      <c r="Z51" s="647">
        <f t="shared" si="11"/>
        <v>-7259.07</v>
      </c>
      <c r="AA51" s="647">
        <f t="shared" si="4"/>
        <v>0</v>
      </c>
      <c r="AB51" s="647">
        <f>VLOOKUP(C51,'[11]Adjusted Factors 19-20'!A:N,14,FALSE)</f>
        <v>273</v>
      </c>
      <c r="AF51" s="645" t="e">
        <f>VLOOKUP(C51,#REF!,69,FALSE)</f>
        <v>#REF!</v>
      </c>
      <c r="AG51" s="643">
        <v>75</v>
      </c>
      <c r="AH51" s="644">
        <v>0</v>
      </c>
      <c r="AI51" s="637" t="s">
        <v>682</v>
      </c>
    </row>
    <row r="52" spans="1:35" x14ac:dyDescent="0.2">
      <c r="A52" s="637" t="str">
        <f t="shared" si="5"/>
        <v>077 - Grove Primary School</v>
      </c>
      <c r="B52" s="637" t="s">
        <v>683</v>
      </c>
      <c r="C52" s="643">
        <v>77</v>
      </c>
      <c r="D52" s="643" t="str">
        <f t="shared" si="6"/>
        <v>ACADEMY</v>
      </c>
      <c r="E52" s="644" t="str">
        <f>AH52</f>
        <v>ACADEMY</v>
      </c>
      <c r="F52" s="637" t="s">
        <v>684</v>
      </c>
      <c r="G52" s="645">
        <f>VLOOKUP(C52,'[11]New ISB 19-20'!A:BX,76,FALSE)</f>
        <v>1164701.5969486583</v>
      </c>
      <c r="H52" s="645">
        <f>VLOOKUP(C52,'[11]New ISB 19-20'!A:CD,81,FALSE)</f>
        <v>0</v>
      </c>
      <c r="I52" s="645"/>
      <c r="J52" s="645">
        <f t="shared" si="7"/>
        <v>1164701.5969486583</v>
      </c>
      <c r="K52" s="684"/>
      <c r="L52" s="645">
        <f>VLOOKUP(C52,'[11]Adjusted Factors 19-20'!A:BQ,68,FALSE)*10000</f>
        <v>0</v>
      </c>
      <c r="M52" s="645">
        <f>VLOOKUP(C52,'[11]Adjusted Factors 19-20'!A:BR,69,FALSE)*10000</f>
        <v>0</v>
      </c>
      <c r="N52" s="645">
        <f>VLOOKUP(C52,'[11]Adjusted Factors 19-20'!A:BS,67,FALSE)*6000</f>
        <v>0</v>
      </c>
      <c r="O52" s="646">
        <f t="shared" si="8"/>
        <v>0</v>
      </c>
      <c r="P52" s="646"/>
      <c r="Q52" s="646">
        <f t="shared" si="9"/>
        <v>1164702</v>
      </c>
      <c r="R52" s="646"/>
      <c r="S52" s="646"/>
      <c r="T52" s="643">
        <v>77</v>
      </c>
      <c r="U52" s="647">
        <f t="shared" si="10"/>
        <v>0</v>
      </c>
      <c r="V52" s="647"/>
      <c r="W52" s="647">
        <f t="shared" si="1"/>
        <v>0</v>
      </c>
      <c r="X52" s="647">
        <f t="shared" si="2"/>
        <v>0</v>
      </c>
      <c r="Y52" s="647">
        <f t="shared" si="3"/>
        <v>0</v>
      </c>
      <c r="Z52" s="647">
        <f t="shared" si="11"/>
        <v>0</v>
      </c>
      <c r="AA52" s="647">
        <f t="shared" si="4"/>
        <v>0</v>
      </c>
      <c r="AB52" s="647">
        <f>VLOOKUP(C52,'[11]Adjusted Factors 19-20'!A:N,14,FALSE)</f>
        <v>300</v>
      </c>
      <c r="AF52" s="645" t="e">
        <f>VLOOKUP(C52,#REF!,69,FALSE)</f>
        <v>#REF!</v>
      </c>
      <c r="AG52" s="643">
        <v>77</v>
      </c>
      <c r="AH52" s="644" t="s">
        <v>577</v>
      </c>
      <c r="AI52" s="637" t="s">
        <v>684</v>
      </c>
    </row>
    <row r="53" spans="1:35" x14ac:dyDescent="0.2">
      <c r="A53" s="637" t="str">
        <f t="shared" si="5"/>
        <v>080 - Mellis CEVCP School</v>
      </c>
      <c r="B53" s="637" t="s">
        <v>685</v>
      </c>
      <c r="C53" s="643">
        <v>80</v>
      </c>
      <c r="D53" s="643" t="str">
        <f t="shared" si="6"/>
        <v>ACADEMY</v>
      </c>
      <c r="E53" s="644" t="str">
        <f>AH53</f>
        <v>ACADEMY</v>
      </c>
      <c r="F53" s="637" t="s">
        <v>686</v>
      </c>
      <c r="G53" s="645">
        <f>VLOOKUP(C53,'[11]New ISB 19-20'!A:BX,76,FALSE)</f>
        <v>671489.71414144384</v>
      </c>
      <c r="H53" s="645">
        <f>VLOOKUP(C53,'[11]New ISB 19-20'!A:CD,81,FALSE)</f>
        <v>0</v>
      </c>
      <c r="I53" s="645"/>
      <c r="J53" s="645">
        <f t="shared" si="7"/>
        <v>671489.71414144384</v>
      </c>
      <c r="K53" s="684"/>
      <c r="L53" s="645">
        <f>VLOOKUP(C53,'[11]Adjusted Factors 19-20'!A:BQ,68,FALSE)*10000</f>
        <v>0</v>
      </c>
      <c r="M53" s="645">
        <f>VLOOKUP(C53,'[11]Adjusted Factors 19-20'!A:BR,69,FALSE)*10000</f>
        <v>0</v>
      </c>
      <c r="N53" s="645">
        <f>VLOOKUP(C53,'[11]Adjusted Factors 19-20'!A:BS,67,FALSE)*6000</f>
        <v>0</v>
      </c>
      <c r="O53" s="646">
        <f t="shared" si="8"/>
        <v>0</v>
      </c>
      <c r="P53" s="646"/>
      <c r="Q53" s="646">
        <f t="shared" si="9"/>
        <v>671490</v>
      </c>
      <c r="R53" s="646"/>
      <c r="S53" s="646"/>
      <c r="T53" s="643">
        <v>80</v>
      </c>
      <c r="U53" s="647">
        <f t="shared" si="10"/>
        <v>0</v>
      </c>
      <c r="V53" s="647"/>
      <c r="W53" s="647">
        <f t="shared" si="1"/>
        <v>0</v>
      </c>
      <c r="X53" s="647">
        <f t="shared" si="2"/>
        <v>0</v>
      </c>
      <c r="Y53" s="647">
        <f t="shared" si="3"/>
        <v>0</v>
      </c>
      <c r="Z53" s="647">
        <f t="shared" si="11"/>
        <v>0</v>
      </c>
      <c r="AA53" s="647">
        <f t="shared" si="4"/>
        <v>0</v>
      </c>
      <c r="AB53" s="647">
        <f>VLOOKUP(C53,'[11]Adjusted Factors 19-20'!A:N,14,FALSE)</f>
        <v>178</v>
      </c>
      <c r="AF53" s="645" t="e">
        <f>VLOOKUP(C53,#REF!,69,FALSE)</f>
        <v>#REF!</v>
      </c>
      <c r="AG53" s="643">
        <v>80</v>
      </c>
      <c r="AH53" s="644" t="s">
        <v>577</v>
      </c>
      <c r="AI53" s="637" t="s">
        <v>686</v>
      </c>
    </row>
    <row r="54" spans="1:35" x14ac:dyDescent="0.2">
      <c r="A54" s="637" t="str">
        <f t="shared" si="5"/>
        <v>081 - Mendham Primary School</v>
      </c>
      <c r="B54" s="637" t="s">
        <v>687</v>
      </c>
      <c r="C54" s="643">
        <v>81</v>
      </c>
      <c r="D54" s="643" t="str">
        <f t="shared" si="6"/>
        <v>ACADEMY</v>
      </c>
      <c r="E54" s="644" t="str">
        <f>AH54</f>
        <v>ACADEMY</v>
      </c>
      <c r="F54" s="637" t="s">
        <v>688</v>
      </c>
      <c r="G54" s="645">
        <f>VLOOKUP(C54,'[11]New ISB 19-20'!A:BX,76,FALSE)</f>
        <v>352858.07865083968</v>
      </c>
      <c r="H54" s="645">
        <f>VLOOKUP(C54,'[11]New ISB 19-20'!A:CD,81,FALSE)</f>
        <v>0</v>
      </c>
      <c r="I54" s="645"/>
      <c r="J54" s="645">
        <f t="shared" si="7"/>
        <v>352858.07865083968</v>
      </c>
      <c r="K54" s="684"/>
      <c r="L54" s="645">
        <f>VLOOKUP(C54,'[11]Adjusted Factors 19-20'!A:BQ,68,FALSE)*10000</f>
        <v>0</v>
      </c>
      <c r="M54" s="645">
        <f>VLOOKUP(C54,'[11]Adjusted Factors 19-20'!A:BR,69,FALSE)*10000</f>
        <v>0</v>
      </c>
      <c r="N54" s="645">
        <f>VLOOKUP(C54,'[11]Adjusted Factors 19-20'!A:BS,67,FALSE)*6000</f>
        <v>0</v>
      </c>
      <c r="O54" s="646">
        <f t="shared" si="8"/>
        <v>0</v>
      </c>
      <c r="P54" s="646"/>
      <c r="Q54" s="646">
        <f t="shared" si="9"/>
        <v>352858</v>
      </c>
      <c r="R54" s="646"/>
      <c r="S54" s="646"/>
      <c r="T54" s="643">
        <v>81</v>
      </c>
      <c r="U54" s="647">
        <f t="shared" si="10"/>
        <v>0</v>
      </c>
      <c r="V54" s="647"/>
      <c r="W54" s="647">
        <f t="shared" si="1"/>
        <v>0</v>
      </c>
      <c r="X54" s="647">
        <f t="shared" si="2"/>
        <v>0</v>
      </c>
      <c r="Y54" s="647">
        <f t="shared" si="3"/>
        <v>0</v>
      </c>
      <c r="Z54" s="647">
        <f t="shared" si="11"/>
        <v>0</v>
      </c>
      <c r="AA54" s="647">
        <f t="shared" si="4"/>
        <v>0</v>
      </c>
      <c r="AB54" s="647">
        <f>VLOOKUP(C54,'[11]Adjusted Factors 19-20'!A:N,14,FALSE)</f>
        <v>68</v>
      </c>
      <c r="AF54" s="645" t="e">
        <f>VLOOKUP(C54,#REF!,69,FALSE)</f>
        <v>#REF!</v>
      </c>
      <c r="AG54" s="643">
        <v>81</v>
      </c>
      <c r="AH54" s="644" t="s">
        <v>577</v>
      </c>
      <c r="AI54" s="637" t="s">
        <v>688</v>
      </c>
    </row>
    <row r="55" spans="1:35" x14ac:dyDescent="0.2">
      <c r="A55" s="637" t="str">
        <f t="shared" si="5"/>
        <v>082 - Middleton Community Primary School</v>
      </c>
      <c r="B55" s="637" t="s">
        <v>689</v>
      </c>
      <c r="C55" s="643">
        <v>82</v>
      </c>
      <c r="D55" s="643" t="str">
        <f t="shared" si="6"/>
        <v>ACADEMY</v>
      </c>
      <c r="E55" s="644" t="str">
        <f>AH55</f>
        <v>ACADEMY</v>
      </c>
      <c r="F55" s="637" t="s">
        <v>690</v>
      </c>
      <c r="G55" s="645">
        <f>VLOOKUP(C55,'[11]New ISB 19-20'!A:BX,76,FALSE)</f>
        <v>260464.22963896775</v>
      </c>
      <c r="H55" s="645">
        <f>VLOOKUP(C55,'[11]New ISB 19-20'!A:CD,81,FALSE)</f>
        <v>0</v>
      </c>
      <c r="I55" s="645"/>
      <c r="J55" s="645">
        <f t="shared" si="7"/>
        <v>260464.22963896775</v>
      </c>
      <c r="K55" s="684"/>
      <c r="L55" s="645">
        <f>VLOOKUP(C55,'[11]Adjusted Factors 19-20'!A:BQ,68,FALSE)*10000</f>
        <v>0</v>
      </c>
      <c r="M55" s="645">
        <f>VLOOKUP(C55,'[11]Adjusted Factors 19-20'!A:BR,69,FALSE)*10000</f>
        <v>0</v>
      </c>
      <c r="N55" s="645">
        <f>VLOOKUP(C55,'[11]Adjusted Factors 19-20'!A:BS,67,FALSE)*6000</f>
        <v>0</v>
      </c>
      <c r="O55" s="646">
        <f t="shared" si="8"/>
        <v>0</v>
      </c>
      <c r="P55" s="646"/>
      <c r="Q55" s="646">
        <f t="shared" si="9"/>
        <v>260464</v>
      </c>
      <c r="R55" s="646"/>
      <c r="S55" s="646"/>
      <c r="T55" s="643">
        <v>82</v>
      </c>
      <c r="U55" s="647">
        <f t="shared" si="10"/>
        <v>0</v>
      </c>
      <c r="V55" s="647"/>
      <c r="W55" s="647">
        <f t="shared" si="1"/>
        <v>0</v>
      </c>
      <c r="X55" s="647">
        <f t="shared" si="2"/>
        <v>0</v>
      </c>
      <c r="Y55" s="647">
        <f t="shared" si="3"/>
        <v>0</v>
      </c>
      <c r="Z55" s="647">
        <f t="shared" si="11"/>
        <v>0</v>
      </c>
      <c r="AA55" s="647">
        <f t="shared" si="4"/>
        <v>0</v>
      </c>
      <c r="AB55" s="647">
        <f>VLOOKUP(C55,'[11]Adjusted Factors 19-20'!A:N,14,FALSE)</f>
        <v>36</v>
      </c>
      <c r="AF55" s="645" t="e">
        <f>VLOOKUP(C55,#REF!,69,FALSE)</f>
        <v>#REF!</v>
      </c>
      <c r="AG55" s="643">
        <v>82</v>
      </c>
      <c r="AH55" s="644" t="s">
        <v>577</v>
      </c>
      <c r="AI55" s="637" t="s">
        <v>690</v>
      </c>
    </row>
    <row r="56" spans="1:35" x14ac:dyDescent="0.2">
      <c r="A56" s="637" t="str">
        <f t="shared" si="5"/>
        <v>084 - Occold Primary School</v>
      </c>
      <c r="B56" s="637" t="s">
        <v>691</v>
      </c>
      <c r="C56" s="643">
        <v>84</v>
      </c>
      <c r="D56" s="643" t="str">
        <f t="shared" si="6"/>
        <v>ACADEMY</v>
      </c>
      <c r="E56" s="644" t="s">
        <v>577</v>
      </c>
      <c r="F56" s="637" t="s">
        <v>692</v>
      </c>
      <c r="G56" s="645">
        <f>VLOOKUP(C56,'[11]New ISB 19-20'!A:BX,76,FALSE)</f>
        <v>303517.5419841499</v>
      </c>
      <c r="H56" s="645">
        <f>VLOOKUP(C56,'[11]New ISB 19-20'!A:CD,81,FALSE)</f>
        <v>0</v>
      </c>
      <c r="I56" s="645"/>
      <c r="J56" s="645">
        <f t="shared" si="7"/>
        <v>303517.5419841499</v>
      </c>
      <c r="K56" s="684"/>
      <c r="L56" s="645">
        <f>VLOOKUP(C56,'[11]Adjusted Factors 19-20'!A:BQ,68,FALSE)*10000</f>
        <v>0</v>
      </c>
      <c r="M56" s="645">
        <f>VLOOKUP(C56,'[11]Adjusted Factors 19-20'!A:BR,69,FALSE)*10000</f>
        <v>0</v>
      </c>
      <c r="N56" s="645">
        <f>VLOOKUP(C56,'[11]Adjusted Factors 19-20'!A:BS,67,FALSE)*6000</f>
        <v>0</v>
      </c>
      <c r="O56" s="646">
        <f t="shared" si="8"/>
        <v>0</v>
      </c>
      <c r="P56" s="646"/>
      <c r="Q56" s="646">
        <f t="shared" si="9"/>
        <v>303518</v>
      </c>
      <c r="R56" s="646"/>
      <c r="S56" s="646"/>
      <c r="T56" s="643">
        <v>84</v>
      </c>
      <c r="U56" s="647">
        <f t="shared" si="10"/>
        <v>0</v>
      </c>
      <c r="V56" s="647"/>
      <c r="W56" s="647">
        <f t="shared" si="1"/>
        <v>0</v>
      </c>
      <c r="X56" s="647">
        <f t="shared" si="2"/>
        <v>0</v>
      </c>
      <c r="Y56" s="647">
        <f t="shared" si="3"/>
        <v>0</v>
      </c>
      <c r="Z56" s="647">
        <f t="shared" si="11"/>
        <v>0</v>
      </c>
      <c r="AA56" s="647">
        <f t="shared" si="4"/>
        <v>0</v>
      </c>
      <c r="AB56" s="647">
        <f>VLOOKUP(C56,'[11]Adjusted Factors 19-20'!A:N,14,FALSE)</f>
        <v>57</v>
      </c>
      <c r="AF56" s="645" t="e">
        <f>VLOOKUP(C56,#REF!,69,FALSE)</f>
        <v>#REF!</v>
      </c>
      <c r="AG56" s="643">
        <v>84</v>
      </c>
      <c r="AH56" s="644">
        <v>0</v>
      </c>
      <c r="AI56" s="637" t="s">
        <v>692</v>
      </c>
    </row>
    <row r="57" spans="1:35" x14ac:dyDescent="0.2">
      <c r="A57" s="637" t="str">
        <f t="shared" si="5"/>
        <v>086 - Palgrave CEVCP School</v>
      </c>
      <c r="B57" s="637" t="s">
        <v>693</v>
      </c>
      <c r="C57" s="643">
        <v>86</v>
      </c>
      <c r="D57" s="643" t="str">
        <f t="shared" si="6"/>
        <v>ACADEMY</v>
      </c>
      <c r="E57" s="644" t="str">
        <f>AH57</f>
        <v>ACADEMY</v>
      </c>
      <c r="F57" s="637" t="s">
        <v>694</v>
      </c>
      <c r="G57" s="645">
        <f>VLOOKUP(C57,'[11]New ISB 19-20'!A:BX,76,FALSE)</f>
        <v>367165.51970598235</v>
      </c>
      <c r="H57" s="645">
        <f>VLOOKUP(C57,'[11]New ISB 19-20'!A:CD,81,FALSE)</f>
        <v>0</v>
      </c>
      <c r="I57" s="645"/>
      <c r="J57" s="645">
        <f t="shared" si="7"/>
        <v>367165.51970598235</v>
      </c>
      <c r="K57" s="684"/>
      <c r="L57" s="645">
        <f>VLOOKUP(C57,'[11]Adjusted Factors 19-20'!A:BQ,68,FALSE)*10000</f>
        <v>0</v>
      </c>
      <c r="M57" s="645">
        <f>VLOOKUP(C57,'[11]Adjusted Factors 19-20'!A:BR,69,FALSE)*10000</f>
        <v>0</v>
      </c>
      <c r="N57" s="645">
        <f>VLOOKUP(C57,'[11]Adjusted Factors 19-20'!A:BS,67,FALSE)*6000</f>
        <v>0</v>
      </c>
      <c r="O57" s="646">
        <f t="shared" si="8"/>
        <v>0</v>
      </c>
      <c r="P57" s="646"/>
      <c r="Q57" s="646">
        <f t="shared" si="9"/>
        <v>367166</v>
      </c>
      <c r="R57" s="646"/>
      <c r="S57" s="646"/>
      <c r="T57" s="643">
        <v>86</v>
      </c>
      <c r="U57" s="647">
        <f t="shared" si="10"/>
        <v>0</v>
      </c>
      <c r="V57" s="647"/>
      <c r="W57" s="647">
        <f t="shared" si="1"/>
        <v>0</v>
      </c>
      <c r="X57" s="647">
        <f t="shared" si="2"/>
        <v>0</v>
      </c>
      <c r="Y57" s="647">
        <f t="shared" si="3"/>
        <v>0</v>
      </c>
      <c r="Z57" s="647">
        <f t="shared" si="11"/>
        <v>0</v>
      </c>
      <c r="AA57" s="647">
        <f t="shared" si="4"/>
        <v>0</v>
      </c>
      <c r="AB57" s="647">
        <f>VLOOKUP(C57,'[11]Adjusted Factors 19-20'!A:N,14,FALSE)</f>
        <v>83</v>
      </c>
      <c r="AF57" s="645" t="e">
        <f>VLOOKUP(C57,#REF!,69,FALSE)</f>
        <v>#REF!</v>
      </c>
      <c r="AG57" s="643">
        <v>86</v>
      </c>
      <c r="AH57" s="644" t="s">
        <v>577</v>
      </c>
      <c r="AI57" s="637" t="s">
        <v>694</v>
      </c>
    </row>
    <row r="58" spans="1:35" x14ac:dyDescent="0.2">
      <c r="A58" s="637" t="str">
        <f t="shared" si="5"/>
        <v>092 - Reydon Primary School</v>
      </c>
      <c r="B58" s="637" t="s">
        <v>695</v>
      </c>
      <c r="C58" s="643">
        <v>92</v>
      </c>
      <c r="D58" s="643" t="str">
        <f t="shared" si="6"/>
        <v>ACADEMY</v>
      </c>
      <c r="E58" s="644" t="str">
        <f>AH58</f>
        <v>ACADEMY</v>
      </c>
      <c r="F58" s="637" t="s">
        <v>696</v>
      </c>
      <c r="G58" s="645">
        <f>VLOOKUP(C58,'[11]New ISB 19-20'!A:BX,76,FALSE)</f>
        <v>709650.89917143551</v>
      </c>
      <c r="H58" s="645">
        <f>VLOOKUP(C58,'[11]New ISB 19-20'!A:CD,81,FALSE)</f>
        <v>0</v>
      </c>
      <c r="I58" s="645"/>
      <c r="J58" s="645">
        <f t="shared" si="7"/>
        <v>709650.89917143551</v>
      </c>
      <c r="K58" s="684"/>
      <c r="L58" s="645">
        <f>VLOOKUP(C58,'[11]Adjusted Factors 19-20'!A:BQ,68,FALSE)*10000</f>
        <v>0</v>
      </c>
      <c r="M58" s="645">
        <f>VLOOKUP(C58,'[11]Adjusted Factors 19-20'!A:BR,69,FALSE)*10000</f>
        <v>0</v>
      </c>
      <c r="N58" s="645">
        <f>VLOOKUP(C58,'[11]Adjusted Factors 19-20'!A:BS,67,FALSE)*6000</f>
        <v>0</v>
      </c>
      <c r="O58" s="646">
        <f t="shared" si="8"/>
        <v>0</v>
      </c>
      <c r="P58" s="646"/>
      <c r="Q58" s="646">
        <f t="shared" si="9"/>
        <v>709651</v>
      </c>
      <c r="R58" s="646"/>
      <c r="S58" s="646"/>
      <c r="T58" s="643">
        <v>92</v>
      </c>
      <c r="U58" s="647">
        <f t="shared" si="10"/>
        <v>0</v>
      </c>
      <c r="V58" s="647"/>
      <c r="W58" s="647">
        <f t="shared" si="1"/>
        <v>0</v>
      </c>
      <c r="X58" s="647">
        <f t="shared" si="2"/>
        <v>0</v>
      </c>
      <c r="Y58" s="647">
        <f t="shared" si="3"/>
        <v>0</v>
      </c>
      <c r="Z58" s="647">
        <f t="shared" si="11"/>
        <v>0</v>
      </c>
      <c r="AA58" s="647">
        <f t="shared" si="4"/>
        <v>0</v>
      </c>
      <c r="AB58" s="647">
        <f>VLOOKUP(C58,'[11]Adjusted Factors 19-20'!A:N,14,FALSE)</f>
        <v>185</v>
      </c>
      <c r="AF58" s="645" t="e">
        <f>VLOOKUP(C58,#REF!,69,FALSE)</f>
        <v>#REF!</v>
      </c>
      <c r="AG58" s="643">
        <v>92</v>
      </c>
      <c r="AH58" s="644" t="s">
        <v>577</v>
      </c>
      <c r="AI58" s="637" t="s">
        <v>696</v>
      </c>
    </row>
    <row r="59" spans="1:35" x14ac:dyDescent="0.2">
      <c r="A59" s="637" t="str">
        <f t="shared" si="5"/>
        <v>093 - Ringsfield CEVCP School</v>
      </c>
      <c r="B59" s="637" t="s">
        <v>697</v>
      </c>
      <c r="C59" s="643">
        <v>93</v>
      </c>
      <c r="D59" s="643" t="str">
        <f t="shared" si="6"/>
        <v>ACADEMY</v>
      </c>
      <c r="E59" s="644" t="str">
        <f>AH59</f>
        <v>ACADEMY</v>
      </c>
      <c r="F59" s="637" t="s">
        <v>698</v>
      </c>
      <c r="G59" s="645">
        <f>VLOOKUP(C59,'[11]New ISB 19-20'!A:BX,76,FALSE)</f>
        <v>420922.42957885819</v>
      </c>
      <c r="H59" s="645">
        <f>VLOOKUP(C59,'[11]New ISB 19-20'!A:CD,81,FALSE)</f>
        <v>0</v>
      </c>
      <c r="I59" s="645"/>
      <c r="J59" s="645">
        <f t="shared" si="7"/>
        <v>420922.42957885819</v>
      </c>
      <c r="K59" s="684"/>
      <c r="L59" s="645">
        <f>VLOOKUP(C59,'[11]Adjusted Factors 19-20'!A:BQ,68,FALSE)*10000</f>
        <v>0</v>
      </c>
      <c r="M59" s="645">
        <f>VLOOKUP(C59,'[11]Adjusted Factors 19-20'!A:BR,69,FALSE)*10000</f>
        <v>0</v>
      </c>
      <c r="N59" s="645">
        <f>VLOOKUP(C59,'[11]Adjusted Factors 19-20'!A:BS,67,FALSE)*6000</f>
        <v>0</v>
      </c>
      <c r="O59" s="646">
        <f t="shared" si="8"/>
        <v>0</v>
      </c>
      <c r="P59" s="646"/>
      <c r="Q59" s="646">
        <f t="shared" si="9"/>
        <v>420922</v>
      </c>
      <c r="R59" s="646"/>
      <c r="S59" s="646"/>
      <c r="T59" s="643">
        <v>93</v>
      </c>
      <c r="U59" s="647">
        <f t="shared" si="10"/>
        <v>0</v>
      </c>
      <c r="V59" s="647"/>
      <c r="W59" s="647">
        <f t="shared" si="1"/>
        <v>0</v>
      </c>
      <c r="X59" s="647">
        <f t="shared" si="2"/>
        <v>0</v>
      </c>
      <c r="Y59" s="647">
        <f t="shared" si="3"/>
        <v>0</v>
      </c>
      <c r="Z59" s="647">
        <f t="shared" si="11"/>
        <v>0</v>
      </c>
      <c r="AA59" s="647">
        <f t="shared" si="4"/>
        <v>0</v>
      </c>
      <c r="AB59" s="647">
        <f>VLOOKUP(C59,'[11]Adjusted Factors 19-20'!A:N,14,FALSE)</f>
        <v>94</v>
      </c>
      <c r="AF59" s="645" t="e">
        <f>VLOOKUP(C59,#REF!,69,FALSE)</f>
        <v>#REF!</v>
      </c>
      <c r="AG59" s="643">
        <v>93</v>
      </c>
      <c r="AH59" s="644" t="s">
        <v>577</v>
      </c>
      <c r="AI59" s="637" t="s">
        <v>698</v>
      </c>
    </row>
    <row r="60" spans="1:35" x14ac:dyDescent="0.2">
      <c r="A60" s="637" t="str">
        <f t="shared" si="5"/>
        <v>096 - Saxmundham Primary School</v>
      </c>
      <c r="B60" s="637" t="s">
        <v>699</v>
      </c>
      <c r="C60" s="643">
        <v>96</v>
      </c>
      <c r="D60" s="643" t="str">
        <f t="shared" si="6"/>
        <v>ACADEMY</v>
      </c>
      <c r="E60" s="644" t="s">
        <v>577</v>
      </c>
      <c r="F60" s="637" t="s">
        <v>700</v>
      </c>
      <c r="G60" s="645">
        <f>VLOOKUP(C60,'[11]New ISB 19-20'!A:BX,76,FALSE)</f>
        <v>1074107.2943352971</v>
      </c>
      <c r="H60" s="645">
        <f>VLOOKUP(C60,'[11]New ISB 19-20'!A:CD,81,FALSE)</f>
        <v>0</v>
      </c>
      <c r="I60" s="645"/>
      <c r="J60" s="645">
        <f t="shared" si="7"/>
        <v>1074107.2943352971</v>
      </c>
      <c r="K60" s="684"/>
      <c r="L60" s="645">
        <f>VLOOKUP(C60,'[11]Adjusted Factors 19-20'!A:BQ,68,FALSE)*10000</f>
        <v>0</v>
      </c>
      <c r="M60" s="645">
        <f>VLOOKUP(C60,'[11]Adjusted Factors 19-20'!A:BR,69,FALSE)*10000</f>
        <v>0</v>
      </c>
      <c r="N60" s="645">
        <f>VLOOKUP(C60,'[11]Adjusted Factors 19-20'!A:BS,67,FALSE)*6000</f>
        <v>0</v>
      </c>
      <c r="O60" s="646">
        <f t="shared" si="8"/>
        <v>0</v>
      </c>
      <c r="P60" s="646"/>
      <c r="Q60" s="646">
        <f t="shared" si="9"/>
        <v>1074107</v>
      </c>
      <c r="R60" s="646"/>
      <c r="S60" s="646"/>
      <c r="T60" s="643">
        <v>96</v>
      </c>
      <c r="U60" s="647">
        <f t="shared" si="10"/>
        <v>0</v>
      </c>
      <c r="V60" s="647"/>
      <c r="W60" s="647">
        <f t="shared" si="1"/>
        <v>0</v>
      </c>
      <c r="X60" s="647">
        <f t="shared" si="2"/>
        <v>0</v>
      </c>
      <c r="Y60" s="647">
        <f t="shared" si="3"/>
        <v>0</v>
      </c>
      <c r="Z60" s="647">
        <f t="shared" si="11"/>
        <v>0</v>
      </c>
      <c r="AA60" s="647">
        <f t="shared" si="4"/>
        <v>0</v>
      </c>
      <c r="AB60" s="647">
        <f>VLOOKUP(C60,'[11]Adjusted Factors 19-20'!A:N,14,FALSE)</f>
        <v>273</v>
      </c>
      <c r="AF60" s="645" t="e">
        <f>VLOOKUP(C60,#REF!,69,FALSE)</f>
        <v>#REF!</v>
      </c>
      <c r="AG60" s="643">
        <v>96</v>
      </c>
      <c r="AH60" s="644">
        <v>0</v>
      </c>
      <c r="AI60" s="637" t="s">
        <v>700</v>
      </c>
    </row>
    <row r="61" spans="1:35" x14ac:dyDescent="0.2">
      <c r="A61" s="637" t="str">
        <f t="shared" si="5"/>
        <v>097 - Snape Community Primary School</v>
      </c>
      <c r="B61" s="637" t="s">
        <v>701</v>
      </c>
      <c r="C61" s="643">
        <v>97</v>
      </c>
      <c r="D61" s="643">
        <f t="shared" si="6"/>
        <v>97</v>
      </c>
      <c r="E61" s="644">
        <f>AH61</f>
        <v>0</v>
      </c>
      <c r="F61" s="637" t="s">
        <v>702</v>
      </c>
      <c r="G61" s="645">
        <f>VLOOKUP(C61,'[11]New ISB 19-20'!A:BX,76,FALSE)</f>
        <v>288974.32094564469</v>
      </c>
      <c r="H61" s="645">
        <f>VLOOKUP(C61,'[11]New ISB 19-20'!A:CD,81,FALSE)</f>
        <v>-1116.78</v>
      </c>
      <c r="I61" s="645"/>
      <c r="J61" s="645">
        <f t="shared" si="7"/>
        <v>287857.54094564467</v>
      </c>
      <c r="K61" s="684"/>
      <c r="L61" s="645">
        <f>VLOOKUP(C61,'[11]Adjusted Factors 19-20'!A:BQ,68,FALSE)*10000</f>
        <v>0</v>
      </c>
      <c r="M61" s="645">
        <f>VLOOKUP(C61,'[11]Adjusted Factors 19-20'!A:BR,69,FALSE)*10000</f>
        <v>0</v>
      </c>
      <c r="N61" s="645">
        <f>VLOOKUP(C61,'[11]Adjusted Factors 19-20'!A:BS,67,FALSE)*6000</f>
        <v>0</v>
      </c>
      <c r="O61" s="646">
        <f t="shared" si="8"/>
        <v>0</v>
      </c>
      <c r="P61" s="646"/>
      <c r="Q61" s="646">
        <f t="shared" si="9"/>
        <v>287858</v>
      </c>
      <c r="R61" s="646"/>
      <c r="S61" s="646"/>
      <c r="T61" s="643">
        <v>97</v>
      </c>
      <c r="U61" s="647">
        <f t="shared" si="10"/>
        <v>462</v>
      </c>
      <c r="V61" s="647"/>
      <c r="W61" s="647">
        <f t="shared" si="1"/>
        <v>511.56</v>
      </c>
      <c r="X61" s="647">
        <f t="shared" si="2"/>
        <v>80.22</v>
      </c>
      <c r="Y61" s="647">
        <f t="shared" si="3"/>
        <v>63</v>
      </c>
      <c r="Z61" s="647">
        <f t="shared" si="11"/>
        <v>-1116.78</v>
      </c>
      <c r="AA61" s="647">
        <f t="shared" si="4"/>
        <v>0</v>
      </c>
      <c r="AB61" s="647">
        <f>VLOOKUP(C61,'[11]Adjusted Factors 19-20'!A:N,14,FALSE)</f>
        <v>42</v>
      </c>
      <c r="AF61" s="645" t="e">
        <f>VLOOKUP(C61,#REF!,69,FALSE)</f>
        <v>#REF!</v>
      </c>
      <c r="AG61" s="643">
        <v>97</v>
      </c>
      <c r="AH61" s="644">
        <v>0</v>
      </c>
      <c r="AI61" s="637" t="s">
        <v>702</v>
      </c>
    </row>
    <row r="62" spans="1:35" x14ac:dyDescent="0.2">
      <c r="A62" s="637" t="str">
        <f t="shared" si="5"/>
        <v>098 - Somerleyton Primary School</v>
      </c>
      <c r="B62" s="637" t="s">
        <v>703</v>
      </c>
      <c r="C62" s="643">
        <v>98</v>
      </c>
      <c r="D62" s="643" t="str">
        <f t="shared" si="6"/>
        <v>ACADEMY</v>
      </c>
      <c r="E62" s="644" t="s">
        <v>577</v>
      </c>
      <c r="F62" s="637" t="s">
        <v>704</v>
      </c>
      <c r="G62" s="645">
        <f>VLOOKUP(C62,'[11]New ISB 19-20'!A:BX,76,FALSE)</f>
        <v>327217.45609490486</v>
      </c>
      <c r="H62" s="645">
        <f>VLOOKUP(C62,'[11]New ISB 19-20'!A:CD,81,FALSE)</f>
        <v>0</v>
      </c>
      <c r="I62" s="645"/>
      <c r="J62" s="645">
        <f t="shared" si="7"/>
        <v>327217.45609490486</v>
      </c>
      <c r="K62" s="684"/>
      <c r="L62" s="645">
        <f>VLOOKUP(C62,'[11]Adjusted Factors 19-20'!A:BQ,68,FALSE)*10000</f>
        <v>0</v>
      </c>
      <c r="M62" s="645">
        <f>VLOOKUP(C62,'[11]Adjusted Factors 19-20'!A:BR,69,FALSE)*10000</f>
        <v>0</v>
      </c>
      <c r="N62" s="645">
        <f>VLOOKUP(C62,'[11]Adjusted Factors 19-20'!A:BS,67,FALSE)*6000</f>
        <v>0</v>
      </c>
      <c r="O62" s="646">
        <f t="shared" si="8"/>
        <v>0</v>
      </c>
      <c r="P62" s="646"/>
      <c r="Q62" s="646">
        <f t="shared" si="9"/>
        <v>327217</v>
      </c>
      <c r="R62" s="646"/>
      <c r="S62" s="646"/>
      <c r="T62" s="643">
        <v>98</v>
      </c>
      <c r="U62" s="647">
        <f t="shared" si="10"/>
        <v>0</v>
      </c>
      <c r="V62" s="647"/>
      <c r="W62" s="647">
        <f t="shared" si="1"/>
        <v>0</v>
      </c>
      <c r="X62" s="647">
        <f t="shared" si="2"/>
        <v>0</v>
      </c>
      <c r="Y62" s="647">
        <f t="shared" si="3"/>
        <v>0</v>
      </c>
      <c r="Z62" s="647">
        <f t="shared" si="11"/>
        <v>0</v>
      </c>
      <c r="AA62" s="647">
        <f t="shared" si="4"/>
        <v>0</v>
      </c>
      <c r="AB62" s="647">
        <f>VLOOKUP(C62,'[11]Adjusted Factors 19-20'!A:N,14,FALSE)</f>
        <v>59</v>
      </c>
      <c r="AF62" s="645" t="e">
        <f>VLOOKUP(C62,#REF!,69,FALSE)</f>
        <v>#REF!</v>
      </c>
      <c r="AG62" s="643">
        <v>98</v>
      </c>
      <c r="AH62" s="644">
        <v>0</v>
      </c>
      <c r="AI62" s="637" t="s">
        <v>704</v>
      </c>
    </row>
    <row r="63" spans="1:35" x14ac:dyDescent="0.2">
      <c r="A63" s="637" t="str">
        <f t="shared" si="5"/>
        <v>099 - Southwold Primary School</v>
      </c>
      <c r="B63" s="637" t="s">
        <v>705</v>
      </c>
      <c r="C63" s="643">
        <v>99</v>
      </c>
      <c r="D63" s="643" t="str">
        <f t="shared" si="6"/>
        <v>ACADEMY</v>
      </c>
      <c r="E63" s="644" t="str">
        <f t="shared" ref="E63:E77" si="14">AH63</f>
        <v>ACADEMY</v>
      </c>
      <c r="F63" s="637" t="s">
        <v>706</v>
      </c>
      <c r="G63" s="645">
        <f>VLOOKUP(C63,'[11]New ISB 19-20'!A:BX,76,FALSE)</f>
        <v>311409.78719528124</v>
      </c>
      <c r="H63" s="645">
        <f>VLOOKUP(C63,'[11]New ISB 19-20'!A:CD,81,FALSE)</f>
        <v>0</v>
      </c>
      <c r="I63" s="645"/>
      <c r="J63" s="645">
        <f t="shared" si="7"/>
        <v>311409.78719528124</v>
      </c>
      <c r="K63" s="684"/>
      <c r="L63" s="645">
        <f>VLOOKUP(C63,'[11]Adjusted Factors 19-20'!A:BQ,68,FALSE)*10000</f>
        <v>0</v>
      </c>
      <c r="M63" s="645">
        <f>VLOOKUP(C63,'[11]Adjusted Factors 19-20'!A:BR,69,FALSE)*10000</f>
        <v>0</v>
      </c>
      <c r="N63" s="645">
        <f>VLOOKUP(C63,'[11]Adjusted Factors 19-20'!A:BS,67,FALSE)*6000</f>
        <v>0</v>
      </c>
      <c r="O63" s="646">
        <f t="shared" si="8"/>
        <v>0</v>
      </c>
      <c r="P63" s="646"/>
      <c r="Q63" s="646">
        <f t="shared" si="9"/>
        <v>311410</v>
      </c>
      <c r="R63" s="646"/>
      <c r="S63" s="646"/>
      <c r="T63" s="643">
        <v>99</v>
      </c>
      <c r="U63" s="647">
        <f t="shared" si="10"/>
        <v>0</v>
      </c>
      <c r="V63" s="647"/>
      <c r="W63" s="647">
        <f t="shared" si="1"/>
        <v>0</v>
      </c>
      <c r="X63" s="647">
        <f t="shared" si="2"/>
        <v>0</v>
      </c>
      <c r="Y63" s="647">
        <f t="shared" si="3"/>
        <v>0</v>
      </c>
      <c r="Z63" s="647">
        <f t="shared" si="11"/>
        <v>0</v>
      </c>
      <c r="AA63" s="647">
        <f t="shared" si="4"/>
        <v>0</v>
      </c>
      <c r="AB63" s="647">
        <f>VLOOKUP(C63,'[11]Adjusted Factors 19-20'!A:N,14,FALSE)</f>
        <v>60</v>
      </c>
      <c r="AF63" s="645" t="e">
        <f>VLOOKUP(C63,#REF!,69,FALSE)</f>
        <v>#REF!</v>
      </c>
      <c r="AG63" s="643">
        <v>99</v>
      </c>
      <c r="AH63" s="644" t="s">
        <v>577</v>
      </c>
      <c r="AI63" s="637" t="s">
        <v>706</v>
      </c>
    </row>
    <row r="64" spans="1:35" x14ac:dyDescent="0.2">
      <c r="A64" s="637" t="str">
        <f t="shared" si="5"/>
        <v>101 - Stonham Aspal CEVAP School</v>
      </c>
      <c r="B64" s="637">
        <v>101</v>
      </c>
      <c r="C64" s="643">
        <v>101</v>
      </c>
      <c r="D64" s="643">
        <f t="shared" si="6"/>
        <v>101</v>
      </c>
      <c r="E64" s="644">
        <f t="shared" si="14"/>
        <v>0</v>
      </c>
      <c r="F64" s="637" t="s">
        <v>707</v>
      </c>
      <c r="G64" s="645">
        <f>VLOOKUP(C64,'[11]New ISB 19-20'!A:BX,76,FALSE)</f>
        <v>717042.98742971639</v>
      </c>
      <c r="H64" s="645">
        <f>VLOOKUP(C64,'[11]New ISB 19-20'!A:CD,81,FALSE)</f>
        <v>-5131.87</v>
      </c>
      <c r="I64" s="645"/>
      <c r="J64" s="645">
        <f t="shared" si="7"/>
        <v>711911.1174297164</v>
      </c>
      <c r="K64" s="684"/>
      <c r="L64" s="645">
        <f>VLOOKUP(C64,'[11]Adjusted Factors 19-20'!A:BQ,68,FALSE)*10000</f>
        <v>0</v>
      </c>
      <c r="M64" s="645">
        <f>VLOOKUP(C64,'[11]Adjusted Factors 19-20'!A:BR,69,FALSE)*10000</f>
        <v>0</v>
      </c>
      <c r="N64" s="645">
        <f>VLOOKUP(C64,'[11]Adjusted Factors 19-20'!A:BS,67,FALSE)*6000</f>
        <v>0</v>
      </c>
      <c r="O64" s="646">
        <f t="shared" si="8"/>
        <v>0</v>
      </c>
      <c r="P64" s="646"/>
      <c r="Q64" s="646">
        <f t="shared" si="9"/>
        <v>711911</v>
      </c>
      <c r="R64" s="646"/>
      <c r="S64" s="646"/>
      <c r="T64" s="643">
        <v>101</v>
      </c>
      <c r="U64" s="647">
        <f t="shared" si="10"/>
        <v>2123</v>
      </c>
      <c r="V64" s="647"/>
      <c r="W64" s="647">
        <f t="shared" si="1"/>
        <v>2350.7399999999998</v>
      </c>
      <c r="X64" s="647">
        <f t="shared" si="2"/>
        <v>368.63</v>
      </c>
      <c r="Y64" s="647">
        <f t="shared" si="3"/>
        <v>289.5</v>
      </c>
      <c r="Z64" s="647">
        <f t="shared" si="11"/>
        <v>-5131.87</v>
      </c>
      <c r="AA64" s="647">
        <f t="shared" si="4"/>
        <v>0</v>
      </c>
      <c r="AB64" s="647">
        <f>VLOOKUP(C64,'[11]Adjusted Factors 19-20'!A:N,14,FALSE)</f>
        <v>193</v>
      </c>
      <c r="AF64" s="645" t="e">
        <f>VLOOKUP(C64,#REF!,69,FALSE)</f>
        <v>#REF!</v>
      </c>
      <c r="AG64" s="643">
        <v>101</v>
      </c>
      <c r="AH64" s="644">
        <v>0</v>
      </c>
      <c r="AI64" s="637" t="s">
        <v>707</v>
      </c>
    </row>
    <row r="65" spans="1:35" x14ac:dyDescent="0.2">
      <c r="A65" s="637" t="str">
        <f t="shared" si="5"/>
        <v>102 - Stradbroke CEVCP School</v>
      </c>
      <c r="B65" s="637">
        <v>102</v>
      </c>
      <c r="C65" s="643">
        <v>102</v>
      </c>
      <c r="D65" s="643" t="str">
        <f t="shared" si="6"/>
        <v>ACADEMY</v>
      </c>
      <c r="E65" s="644" t="str">
        <f t="shared" si="14"/>
        <v>ACADEMY</v>
      </c>
      <c r="F65" s="637" t="s">
        <v>708</v>
      </c>
      <c r="G65" s="645">
        <f>VLOOKUP(C65,'[11]New ISB 19-20'!A:BX,76,FALSE)</f>
        <v>419958.34883948235</v>
      </c>
      <c r="H65" s="645">
        <f>VLOOKUP(C65,'[11]New ISB 19-20'!A:CD,81,FALSE)</f>
        <v>0</v>
      </c>
      <c r="I65" s="645"/>
      <c r="J65" s="645">
        <f t="shared" si="7"/>
        <v>419958.34883948235</v>
      </c>
      <c r="K65" s="684"/>
      <c r="L65" s="645">
        <f>VLOOKUP(C65,'[11]Adjusted Factors 19-20'!A:BQ,68,FALSE)*10000</f>
        <v>0</v>
      </c>
      <c r="M65" s="645">
        <f>VLOOKUP(C65,'[11]Adjusted Factors 19-20'!A:BR,69,FALSE)*10000</f>
        <v>0</v>
      </c>
      <c r="N65" s="645">
        <f>VLOOKUP(C65,'[11]Adjusted Factors 19-20'!A:BS,67,FALSE)*6000</f>
        <v>0</v>
      </c>
      <c r="O65" s="646">
        <f t="shared" si="8"/>
        <v>0</v>
      </c>
      <c r="P65" s="646"/>
      <c r="Q65" s="646">
        <f t="shared" si="9"/>
        <v>419958</v>
      </c>
      <c r="R65" s="646"/>
      <c r="S65" s="646"/>
      <c r="T65" s="643">
        <v>102</v>
      </c>
      <c r="U65" s="647">
        <f t="shared" si="10"/>
        <v>0</v>
      </c>
      <c r="V65" s="647"/>
      <c r="W65" s="647">
        <f t="shared" si="1"/>
        <v>0</v>
      </c>
      <c r="X65" s="647">
        <f t="shared" si="2"/>
        <v>0</v>
      </c>
      <c r="Y65" s="647">
        <f t="shared" si="3"/>
        <v>0</v>
      </c>
      <c r="Z65" s="647">
        <f t="shared" si="11"/>
        <v>0</v>
      </c>
      <c r="AA65" s="647">
        <f t="shared" si="4"/>
        <v>0</v>
      </c>
      <c r="AB65" s="647">
        <f>VLOOKUP(C65,'[11]Adjusted Factors 19-20'!A:N,14,FALSE)</f>
        <v>93</v>
      </c>
      <c r="AF65" s="645" t="e">
        <f>VLOOKUP(C65,#REF!,69,FALSE)</f>
        <v>#REF!</v>
      </c>
      <c r="AG65" s="643">
        <v>102</v>
      </c>
      <c r="AH65" s="644" t="s">
        <v>577</v>
      </c>
      <c r="AI65" s="637" t="s">
        <v>708</v>
      </c>
    </row>
    <row r="66" spans="1:35" x14ac:dyDescent="0.2">
      <c r="A66" s="637" t="str">
        <f t="shared" si="5"/>
        <v>106 - Thorndon CEVCP School</v>
      </c>
      <c r="B66" s="637">
        <v>106</v>
      </c>
      <c r="C66" s="643">
        <v>106</v>
      </c>
      <c r="D66" s="643">
        <f t="shared" si="6"/>
        <v>106</v>
      </c>
      <c r="E66" s="644">
        <f t="shared" si="14"/>
        <v>0</v>
      </c>
      <c r="F66" s="637" t="s">
        <v>709</v>
      </c>
      <c r="G66" s="645">
        <f>VLOOKUP(C66,'[11]New ISB 19-20'!A:BX,76,FALSE)</f>
        <v>358521.0024027272</v>
      </c>
      <c r="H66" s="645">
        <f>VLOOKUP(C66,'[11]New ISB 19-20'!A:CD,81,FALSE)</f>
        <v>-2047.43</v>
      </c>
      <c r="I66" s="645"/>
      <c r="J66" s="645">
        <f t="shared" si="7"/>
        <v>356473.57240272721</v>
      </c>
      <c r="K66" s="684"/>
      <c r="L66" s="645">
        <f>VLOOKUP(C66,'[11]Adjusted Factors 19-20'!A:BQ,68,FALSE)*10000</f>
        <v>0</v>
      </c>
      <c r="M66" s="645">
        <f>VLOOKUP(C66,'[11]Adjusted Factors 19-20'!A:BR,69,FALSE)*10000</f>
        <v>0</v>
      </c>
      <c r="N66" s="645">
        <f>VLOOKUP(C66,'[11]Adjusted Factors 19-20'!A:BS,67,FALSE)*6000</f>
        <v>0</v>
      </c>
      <c r="O66" s="646">
        <f t="shared" si="8"/>
        <v>0</v>
      </c>
      <c r="P66" s="646"/>
      <c r="Q66" s="646">
        <f t="shared" si="9"/>
        <v>356474</v>
      </c>
      <c r="R66" s="646"/>
      <c r="S66" s="646"/>
      <c r="T66" s="643">
        <v>106</v>
      </c>
      <c r="U66" s="647">
        <f t="shared" si="10"/>
        <v>847</v>
      </c>
      <c r="V66" s="647"/>
      <c r="W66" s="647">
        <f t="shared" si="1"/>
        <v>937.86</v>
      </c>
      <c r="X66" s="647">
        <f t="shared" si="2"/>
        <v>147.07</v>
      </c>
      <c r="Y66" s="647">
        <f t="shared" si="3"/>
        <v>115.5</v>
      </c>
      <c r="Z66" s="647">
        <f t="shared" si="11"/>
        <v>-2047.43</v>
      </c>
      <c r="AA66" s="647">
        <f t="shared" si="4"/>
        <v>0</v>
      </c>
      <c r="AB66" s="647">
        <f>VLOOKUP(C66,'[11]Adjusted Factors 19-20'!A:N,14,FALSE)</f>
        <v>77</v>
      </c>
      <c r="AF66" s="645" t="e">
        <f>VLOOKUP(C66,#REF!,69,FALSE)</f>
        <v>#REF!</v>
      </c>
      <c r="AG66" s="643">
        <v>106</v>
      </c>
      <c r="AH66" s="644">
        <v>0</v>
      </c>
      <c r="AI66" s="637" t="s">
        <v>709</v>
      </c>
    </row>
    <row r="67" spans="1:35" x14ac:dyDescent="0.2">
      <c r="A67" s="637" t="str">
        <f t="shared" si="5"/>
        <v>109 - Wenhaston Primary School</v>
      </c>
      <c r="B67" s="637">
        <v>109</v>
      </c>
      <c r="C67" s="643">
        <v>109</v>
      </c>
      <c r="D67" s="643" t="str">
        <f t="shared" si="6"/>
        <v>ACADEMY</v>
      </c>
      <c r="E67" s="644" t="str">
        <f t="shared" si="14"/>
        <v>ACADEMY</v>
      </c>
      <c r="F67" s="637" t="s">
        <v>710</v>
      </c>
      <c r="G67" s="645">
        <f>VLOOKUP(C67,'[11]New ISB 19-20'!A:BX,76,FALSE)</f>
        <v>410159.99377699272</v>
      </c>
      <c r="H67" s="645">
        <f>VLOOKUP(C67,'[11]New ISB 19-20'!A:CD,81,FALSE)</f>
        <v>0</v>
      </c>
      <c r="I67" s="645"/>
      <c r="J67" s="645">
        <f t="shared" si="7"/>
        <v>410159.99377699272</v>
      </c>
      <c r="K67" s="684"/>
      <c r="L67" s="645">
        <f>VLOOKUP(C67,'[11]Adjusted Factors 19-20'!A:BQ,68,FALSE)*10000</f>
        <v>0</v>
      </c>
      <c r="M67" s="645">
        <f>VLOOKUP(C67,'[11]Adjusted Factors 19-20'!A:BR,69,FALSE)*10000</f>
        <v>0</v>
      </c>
      <c r="N67" s="645">
        <f>VLOOKUP(C67,'[11]Adjusted Factors 19-20'!A:BS,67,FALSE)*6000</f>
        <v>0</v>
      </c>
      <c r="O67" s="646">
        <f t="shared" si="8"/>
        <v>0</v>
      </c>
      <c r="P67" s="646"/>
      <c r="Q67" s="646">
        <f t="shared" si="9"/>
        <v>410160</v>
      </c>
      <c r="R67" s="646"/>
      <c r="S67" s="646"/>
      <c r="T67" s="643">
        <v>109</v>
      </c>
      <c r="U67" s="647">
        <f t="shared" si="10"/>
        <v>0</v>
      </c>
      <c r="V67" s="647"/>
      <c r="W67" s="647">
        <f t="shared" ref="W67:W130" si="15">IF(H67=0,0,$W$2*AB67)</f>
        <v>0</v>
      </c>
      <c r="X67" s="647">
        <f t="shared" ref="X67:X130" si="16">IF(H67=0,0,$X$2*AB67)</f>
        <v>0</v>
      </c>
      <c r="Y67" s="647">
        <f t="shared" ref="Y67:Y130" si="17">IF(H67=0,0,$Y$2*AB67)</f>
        <v>0</v>
      </c>
      <c r="Z67" s="647">
        <f t="shared" si="11"/>
        <v>0</v>
      </c>
      <c r="AA67" s="647">
        <f t="shared" ref="AA67:AA130" si="18">Z67-H67</f>
        <v>0</v>
      </c>
      <c r="AB67" s="647">
        <f>VLOOKUP(C67,'[11]Adjusted Factors 19-20'!A:N,14,FALSE)</f>
        <v>86</v>
      </c>
      <c r="AF67" s="645" t="e">
        <f>VLOOKUP(C67,#REF!,69,FALSE)</f>
        <v>#REF!</v>
      </c>
      <c r="AG67" s="643">
        <v>109</v>
      </c>
      <c r="AH67" s="644" t="s">
        <v>577</v>
      </c>
      <c r="AI67" s="637" t="s">
        <v>710</v>
      </c>
    </row>
    <row r="68" spans="1:35" x14ac:dyDescent="0.2">
      <c r="A68" s="637" t="str">
        <f t="shared" ref="A68:A131" si="19">B68&amp;$A$1&amp;F68</f>
        <v>110 - Wetheringsett CEVCP School</v>
      </c>
      <c r="B68" s="637">
        <v>110</v>
      </c>
      <c r="C68" s="643">
        <v>110</v>
      </c>
      <c r="D68" s="643" t="str">
        <f t="shared" ref="D68:D132" si="20">IF(E68="ACADEMY","ACADEMY",C68)</f>
        <v>ACADEMY</v>
      </c>
      <c r="E68" s="644" t="s">
        <v>577</v>
      </c>
      <c r="F68" s="637" t="s">
        <v>711</v>
      </c>
      <c r="G68" s="645">
        <f>VLOOKUP(C68,'[11]New ISB 19-20'!A:BX,76,FALSE)</f>
        <v>260991.57321248268</v>
      </c>
      <c r="H68" s="645">
        <f>VLOOKUP(C68,'[11]New ISB 19-20'!A:CD,81,FALSE)</f>
        <v>-1196.55</v>
      </c>
      <c r="I68" s="645"/>
      <c r="J68" s="645">
        <f t="shared" ref="J68:J131" si="21">G68+H68</f>
        <v>259795.02321248269</v>
      </c>
      <c r="K68" s="684"/>
      <c r="L68" s="645">
        <f>VLOOKUP(C68,'[11]Adjusted Factors 19-20'!A:BQ,68,FALSE)*10000</f>
        <v>0</v>
      </c>
      <c r="M68" s="645">
        <f>VLOOKUP(C68,'[11]Adjusted Factors 19-20'!A:BR,69,FALSE)*10000</f>
        <v>0</v>
      </c>
      <c r="N68" s="645">
        <f>VLOOKUP(C68,'[11]Adjusted Factors 19-20'!A:BS,67,FALSE)*6000</f>
        <v>0</v>
      </c>
      <c r="O68" s="646">
        <f t="shared" ref="O68:O132" si="22">SUM(L68:N68)</f>
        <v>0</v>
      </c>
      <c r="P68" s="646"/>
      <c r="Q68" s="646">
        <f t="shared" ref="Q68:Q132" si="23">ROUND(J68+K68+O68+P68,0)</f>
        <v>259795</v>
      </c>
      <c r="R68" s="646"/>
      <c r="S68" s="646"/>
      <c r="T68" s="643">
        <v>110</v>
      </c>
      <c r="U68" s="647">
        <f t="shared" ref="U68:U75" si="24">IF(H68=0,0,$U$2*AB68)</f>
        <v>495</v>
      </c>
      <c r="V68" s="647"/>
      <c r="W68" s="647">
        <f t="shared" si="15"/>
        <v>548.1</v>
      </c>
      <c r="X68" s="647">
        <f t="shared" si="16"/>
        <v>85.95</v>
      </c>
      <c r="Y68" s="647">
        <f t="shared" si="17"/>
        <v>67.5</v>
      </c>
      <c r="Z68" s="647">
        <f t="shared" ref="Z68:Z132" si="25">-SUM(U68:Y68)</f>
        <v>-1196.55</v>
      </c>
      <c r="AA68" s="647">
        <f t="shared" si="18"/>
        <v>0</v>
      </c>
      <c r="AB68" s="647">
        <f>VLOOKUP(C68,'[11]Adjusted Factors 19-20'!A:N,14,FALSE)</f>
        <v>45</v>
      </c>
      <c r="AF68" s="645" t="e">
        <f>VLOOKUP(C68,#REF!,69,FALSE)</f>
        <v>#REF!</v>
      </c>
      <c r="AG68" s="643">
        <v>110</v>
      </c>
      <c r="AH68" s="644">
        <v>0</v>
      </c>
      <c r="AI68" s="637" t="s">
        <v>711</v>
      </c>
    </row>
    <row r="69" spans="1:35" x14ac:dyDescent="0.2">
      <c r="A69" s="637" t="str">
        <f t="shared" si="19"/>
        <v>111 - Wickham Market Community Primary School</v>
      </c>
      <c r="B69" s="637">
        <v>111</v>
      </c>
      <c r="C69" s="643">
        <v>111</v>
      </c>
      <c r="D69" s="643" t="str">
        <f t="shared" si="20"/>
        <v>ACADEMY</v>
      </c>
      <c r="E69" s="644" t="str">
        <f t="shared" si="14"/>
        <v>ACADEMY</v>
      </c>
      <c r="F69" s="637" t="s">
        <v>712</v>
      </c>
      <c r="G69" s="645">
        <f>VLOOKUP(C69,'[11]New ISB 19-20'!A:BX,76,FALSE)</f>
        <v>603629.82546461117</v>
      </c>
      <c r="H69" s="645">
        <f>VLOOKUP(C69,'[11]New ISB 19-20'!A:CD,81,FALSE)</f>
        <v>0</v>
      </c>
      <c r="I69" s="645"/>
      <c r="J69" s="645">
        <f t="shared" si="21"/>
        <v>603629.82546461117</v>
      </c>
      <c r="K69" s="684"/>
      <c r="L69" s="645">
        <f>VLOOKUP(C69,'[11]Adjusted Factors 19-20'!A:BQ,68,FALSE)*10000</f>
        <v>0</v>
      </c>
      <c r="M69" s="645">
        <f>VLOOKUP(C69,'[11]Adjusted Factors 19-20'!A:BR,69,FALSE)*10000</f>
        <v>0</v>
      </c>
      <c r="N69" s="645">
        <f>VLOOKUP(C69,'[11]Adjusted Factors 19-20'!A:BS,67,FALSE)*6000</f>
        <v>0</v>
      </c>
      <c r="O69" s="646">
        <f t="shared" si="22"/>
        <v>0</v>
      </c>
      <c r="P69" s="646"/>
      <c r="Q69" s="646">
        <f t="shared" si="23"/>
        <v>603630</v>
      </c>
      <c r="R69" s="646"/>
      <c r="S69" s="646"/>
      <c r="T69" s="643">
        <v>111</v>
      </c>
      <c r="U69" s="647">
        <f t="shared" si="24"/>
        <v>0</v>
      </c>
      <c r="V69" s="647"/>
      <c r="W69" s="647">
        <f t="shared" si="15"/>
        <v>0</v>
      </c>
      <c r="X69" s="647">
        <f t="shared" si="16"/>
        <v>0</v>
      </c>
      <c r="Y69" s="647">
        <f t="shared" si="17"/>
        <v>0</v>
      </c>
      <c r="Z69" s="647">
        <f t="shared" si="25"/>
        <v>0</v>
      </c>
      <c r="AA69" s="647">
        <f t="shared" si="18"/>
        <v>0</v>
      </c>
      <c r="AB69" s="647">
        <f>VLOOKUP(C69,'[11]Adjusted Factors 19-20'!A:N,14,FALSE)</f>
        <v>148</v>
      </c>
      <c r="AF69" s="645" t="e">
        <f>VLOOKUP(C69,#REF!,69,FALSE)</f>
        <v>#REF!</v>
      </c>
      <c r="AG69" s="643">
        <v>111</v>
      </c>
      <c r="AH69" s="644" t="s">
        <v>577</v>
      </c>
      <c r="AI69" s="637" t="s">
        <v>712</v>
      </c>
    </row>
    <row r="70" spans="1:35" x14ac:dyDescent="0.2">
      <c r="A70" s="637" t="str">
        <f t="shared" si="19"/>
        <v>112 - Wilby CEVCP School</v>
      </c>
      <c r="B70" s="637">
        <v>112</v>
      </c>
      <c r="C70" s="643">
        <v>112</v>
      </c>
      <c r="D70" s="643">
        <f t="shared" si="20"/>
        <v>112</v>
      </c>
      <c r="E70" s="644">
        <f t="shared" si="14"/>
        <v>0</v>
      </c>
      <c r="F70" s="637" t="s">
        <v>713</v>
      </c>
      <c r="G70" s="645">
        <f>VLOOKUP(C70,'[11]New ISB 19-20'!A:BX,76,FALSE)</f>
        <v>318997.03184241231</v>
      </c>
      <c r="H70" s="645">
        <f>VLOOKUP(C70,'[11]New ISB 19-20'!A:CD,81,FALSE)</f>
        <v>-1701.76</v>
      </c>
      <c r="I70" s="645"/>
      <c r="J70" s="645">
        <f t="shared" si="21"/>
        <v>317295.2718424123</v>
      </c>
      <c r="K70" s="684"/>
      <c r="L70" s="645">
        <f>VLOOKUP(C70,'[11]Adjusted Factors 19-20'!A:BQ,68,FALSE)*10000</f>
        <v>0</v>
      </c>
      <c r="M70" s="645">
        <f>VLOOKUP(C70,'[11]Adjusted Factors 19-20'!A:BR,69,FALSE)*10000</f>
        <v>0</v>
      </c>
      <c r="N70" s="645">
        <f>VLOOKUP(C70,'[11]Adjusted Factors 19-20'!A:BS,67,FALSE)*6000</f>
        <v>0</v>
      </c>
      <c r="O70" s="646">
        <f t="shared" si="22"/>
        <v>0</v>
      </c>
      <c r="P70" s="646"/>
      <c r="Q70" s="646">
        <f t="shared" si="23"/>
        <v>317295</v>
      </c>
      <c r="R70" s="646"/>
      <c r="S70" s="646"/>
      <c r="T70" s="643">
        <v>112</v>
      </c>
      <c r="U70" s="647">
        <f t="shared" si="24"/>
        <v>704</v>
      </c>
      <c r="V70" s="647"/>
      <c r="W70" s="647">
        <f t="shared" si="15"/>
        <v>779.52</v>
      </c>
      <c r="X70" s="647">
        <f t="shared" si="16"/>
        <v>122.24</v>
      </c>
      <c r="Y70" s="647">
        <f t="shared" si="17"/>
        <v>96</v>
      </c>
      <c r="Z70" s="647">
        <f t="shared" si="25"/>
        <v>-1701.76</v>
      </c>
      <c r="AA70" s="647">
        <f t="shared" si="18"/>
        <v>0</v>
      </c>
      <c r="AB70" s="647">
        <f>VLOOKUP(C70,'[11]Adjusted Factors 19-20'!A:N,14,FALSE)</f>
        <v>64</v>
      </c>
      <c r="AF70" s="645" t="e">
        <f>VLOOKUP(C70,#REF!,69,FALSE)</f>
        <v>#REF!</v>
      </c>
      <c r="AG70" s="643">
        <v>112</v>
      </c>
      <c r="AH70" s="644">
        <v>0</v>
      </c>
      <c r="AI70" s="637" t="s">
        <v>713</v>
      </c>
    </row>
    <row r="71" spans="1:35" x14ac:dyDescent="0.2">
      <c r="A71" s="637" t="str">
        <f t="shared" si="19"/>
        <v>113 - Worlingham CEVCP School</v>
      </c>
      <c r="B71" s="637">
        <v>113</v>
      </c>
      <c r="C71" s="643">
        <v>113</v>
      </c>
      <c r="D71" s="643">
        <f t="shared" si="20"/>
        <v>113</v>
      </c>
      <c r="E71" s="644">
        <f t="shared" si="14"/>
        <v>0</v>
      </c>
      <c r="F71" s="637" t="s">
        <v>714</v>
      </c>
      <c r="G71" s="645">
        <f>VLOOKUP(C71,'[11]New ISB 19-20'!A:BX,76,FALSE)</f>
        <v>1227039.8306066599</v>
      </c>
      <c r="H71" s="645">
        <f>VLOOKUP(C71,'[11]New ISB 19-20'!A:CD,81,FALSE)</f>
        <v>-8960.83</v>
      </c>
      <c r="I71" s="645"/>
      <c r="J71" s="645">
        <f t="shared" si="21"/>
        <v>1218079.0006066598</v>
      </c>
      <c r="K71" s="684"/>
      <c r="L71" s="645">
        <f>VLOOKUP(C71,'[11]Adjusted Factors 19-20'!A:BQ,68,FALSE)*10000</f>
        <v>0</v>
      </c>
      <c r="M71" s="645">
        <f>VLOOKUP(C71,'[11]Adjusted Factors 19-20'!A:BR,69,FALSE)*10000</f>
        <v>0</v>
      </c>
      <c r="N71" s="645">
        <f>VLOOKUP(C71,'[11]Adjusted Factors 19-20'!A:BS,67,FALSE)*6000</f>
        <v>0</v>
      </c>
      <c r="O71" s="646">
        <f t="shared" si="22"/>
        <v>0</v>
      </c>
      <c r="P71" s="646"/>
      <c r="Q71" s="646">
        <f t="shared" si="23"/>
        <v>1218079</v>
      </c>
      <c r="R71" s="646"/>
      <c r="S71" s="646"/>
      <c r="T71" s="643">
        <v>113</v>
      </c>
      <c r="U71" s="647">
        <f t="shared" si="24"/>
        <v>3707</v>
      </c>
      <c r="V71" s="647"/>
      <c r="W71" s="647">
        <f t="shared" si="15"/>
        <v>4104.66</v>
      </c>
      <c r="X71" s="647">
        <f t="shared" si="16"/>
        <v>643.66999999999996</v>
      </c>
      <c r="Y71" s="647">
        <f t="shared" si="17"/>
        <v>505.5</v>
      </c>
      <c r="Z71" s="647">
        <f t="shared" si="25"/>
        <v>-8960.83</v>
      </c>
      <c r="AA71" s="647">
        <f t="shared" si="18"/>
        <v>0</v>
      </c>
      <c r="AB71" s="647">
        <f>VLOOKUP(C71,'[11]Adjusted Factors 19-20'!A:N,14,FALSE)</f>
        <v>337</v>
      </c>
      <c r="AF71" s="645" t="e">
        <f>VLOOKUP(C71,#REF!,69,FALSE)</f>
        <v>#REF!</v>
      </c>
      <c r="AG71" s="643">
        <v>113</v>
      </c>
      <c r="AH71" s="644">
        <v>0</v>
      </c>
      <c r="AI71" s="637" t="s">
        <v>714</v>
      </c>
    </row>
    <row r="72" spans="1:35" x14ac:dyDescent="0.2">
      <c r="A72" s="637" t="str">
        <f t="shared" si="19"/>
        <v>114 - Worlingworth CEVCP School</v>
      </c>
      <c r="B72" s="637">
        <v>114</v>
      </c>
      <c r="C72" s="643">
        <v>114</v>
      </c>
      <c r="D72" s="643">
        <f t="shared" si="20"/>
        <v>114</v>
      </c>
      <c r="E72" s="644">
        <f t="shared" si="14"/>
        <v>0</v>
      </c>
      <c r="F72" s="637" t="s">
        <v>715</v>
      </c>
      <c r="G72" s="645">
        <f>VLOOKUP(C72,'[11]New ISB 19-20'!A:BX,76,FALSE)</f>
        <v>291126.62708583311</v>
      </c>
      <c r="H72" s="645">
        <f>VLOOKUP(C72,'[11]New ISB 19-20'!A:CD,81,FALSE)</f>
        <v>-1382.68</v>
      </c>
      <c r="I72" s="645"/>
      <c r="J72" s="645">
        <f t="shared" si="21"/>
        <v>289743.94708583312</v>
      </c>
      <c r="K72" s="684"/>
      <c r="L72" s="645">
        <f>VLOOKUP(C72,'[11]Adjusted Factors 19-20'!A:BQ,68,FALSE)*10000</f>
        <v>0</v>
      </c>
      <c r="M72" s="645">
        <f>VLOOKUP(C72,'[11]Adjusted Factors 19-20'!A:BR,69,FALSE)*10000</f>
        <v>0</v>
      </c>
      <c r="N72" s="645">
        <f>VLOOKUP(C72,'[11]Adjusted Factors 19-20'!A:BS,67,FALSE)*6000</f>
        <v>0</v>
      </c>
      <c r="O72" s="646">
        <f t="shared" si="22"/>
        <v>0</v>
      </c>
      <c r="P72" s="646"/>
      <c r="Q72" s="646">
        <f t="shared" si="23"/>
        <v>289744</v>
      </c>
      <c r="R72" s="646"/>
      <c r="S72" s="646"/>
      <c r="T72" s="643">
        <v>114</v>
      </c>
      <c r="U72" s="647">
        <f t="shared" si="24"/>
        <v>572</v>
      </c>
      <c r="V72" s="647"/>
      <c r="W72" s="647">
        <f t="shared" si="15"/>
        <v>633.36</v>
      </c>
      <c r="X72" s="647">
        <f t="shared" si="16"/>
        <v>99.32</v>
      </c>
      <c r="Y72" s="647">
        <f t="shared" si="17"/>
        <v>78</v>
      </c>
      <c r="Z72" s="647">
        <f t="shared" si="25"/>
        <v>-1382.68</v>
      </c>
      <c r="AA72" s="647">
        <f t="shared" si="18"/>
        <v>0</v>
      </c>
      <c r="AB72" s="647">
        <f>VLOOKUP(C72,'[11]Adjusted Factors 19-20'!A:N,14,FALSE)</f>
        <v>52</v>
      </c>
      <c r="AF72" s="645" t="e">
        <f>VLOOKUP(C72,#REF!,69,FALSE)</f>
        <v>#REF!</v>
      </c>
      <c r="AG72" s="643">
        <v>114</v>
      </c>
      <c r="AH72" s="644">
        <v>0</v>
      </c>
      <c r="AI72" s="637" t="s">
        <v>715</v>
      </c>
    </row>
    <row r="73" spans="1:35" x14ac:dyDescent="0.2">
      <c r="A73" s="637" t="str">
        <f t="shared" si="19"/>
        <v>115 - Wortham Primary School</v>
      </c>
      <c r="B73" s="637">
        <v>115</v>
      </c>
      <c r="C73" s="643">
        <v>115</v>
      </c>
      <c r="D73" s="643" t="str">
        <f t="shared" si="20"/>
        <v>ACADEMY</v>
      </c>
      <c r="E73" s="644" t="str">
        <f t="shared" si="14"/>
        <v>ACADEMY</v>
      </c>
      <c r="F73" s="637" t="s">
        <v>716</v>
      </c>
      <c r="G73" s="645">
        <f>VLOOKUP(C73,'[11]New ISB 19-20'!A:BX,76,FALSE)</f>
        <v>420749.38336691936</v>
      </c>
      <c r="H73" s="645">
        <f>VLOOKUP(C73,'[11]New ISB 19-20'!A:CD,81,FALSE)</f>
        <v>0</v>
      </c>
      <c r="I73" s="645"/>
      <c r="J73" s="645">
        <f t="shared" si="21"/>
        <v>420749.38336691936</v>
      </c>
      <c r="K73" s="684"/>
      <c r="L73" s="645">
        <f>VLOOKUP(C73,'[11]Adjusted Factors 19-20'!A:BQ,68,FALSE)*10000</f>
        <v>0</v>
      </c>
      <c r="M73" s="645">
        <f>VLOOKUP(C73,'[11]Adjusted Factors 19-20'!A:BR,69,FALSE)*10000</f>
        <v>0</v>
      </c>
      <c r="N73" s="645">
        <f>VLOOKUP(C73,'[11]Adjusted Factors 19-20'!A:BS,67,FALSE)*6000</f>
        <v>0</v>
      </c>
      <c r="O73" s="646">
        <f t="shared" si="22"/>
        <v>0</v>
      </c>
      <c r="P73" s="646"/>
      <c r="Q73" s="646">
        <f t="shared" si="23"/>
        <v>420749</v>
      </c>
      <c r="R73" s="646"/>
      <c r="S73" s="646"/>
      <c r="T73" s="643">
        <v>115</v>
      </c>
      <c r="U73" s="647">
        <f t="shared" si="24"/>
        <v>0</v>
      </c>
      <c r="V73" s="647"/>
      <c r="W73" s="647">
        <f t="shared" si="15"/>
        <v>0</v>
      </c>
      <c r="X73" s="647">
        <f t="shared" si="16"/>
        <v>0</v>
      </c>
      <c r="Y73" s="647">
        <f t="shared" si="17"/>
        <v>0</v>
      </c>
      <c r="Z73" s="647">
        <f t="shared" si="25"/>
        <v>0</v>
      </c>
      <c r="AA73" s="647">
        <f t="shared" si="18"/>
        <v>0</v>
      </c>
      <c r="AB73" s="647">
        <f>VLOOKUP(C73,'[11]Adjusted Factors 19-20'!A:N,14,FALSE)</f>
        <v>104</v>
      </c>
      <c r="AF73" s="645" t="e">
        <f>VLOOKUP(C73,#REF!,69,FALSE)</f>
        <v>#REF!</v>
      </c>
      <c r="AG73" s="643">
        <v>115</v>
      </c>
      <c r="AH73" s="644" t="s">
        <v>577</v>
      </c>
      <c r="AI73" s="637" t="s">
        <v>716</v>
      </c>
    </row>
    <row r="74" spans="1:35" x14ac:dyDescent="0.2">
      <c r="A74" s="637" t="str">
        <f t="shared" si="19"/>
        <v>119 - Yoxford &amp; Peasenhall Primary School</v>
      </c>
      <c r="B74" s="637">
        <v>119</v>
      </c>
      <c r="C74" s="643">
        <v>119</v>
      </c>
      <c r="D74" s="643" t="str">
        <f t="shared" si="20"/>
        <v>ACADEMY</v>
      </c>
      <c r="E74" s="644" t="str">
        <f t="shared" si="14"/>
        <v>ACADEMY</v>
      </c>
      <c r="F74" s="637" t="s">
        <v>1286</v>
      </c>
      <c r="G74" s="645">
        <f>VLOOKUP(C74,'[11]New ISB 19-20'!A:BX,76,FALSE)</f>
        <v>364837.88751695229</v>
      </c>
      <c r="H74" s="645">
        <f>VLOOKUP(C74,'[11]New ISB 19-20'!A:CD,81,FALSE)</f>
        <v>0</v>
      </c>
      <c r="I74" s="645"/>
      <c r="J74" s="645">
        <f t="shared" si="21"/>
        <v>364837.88751695229</v>
      </c>
      <c r="K74" s="684"/>
      <c r="L74" s="645">
        <f>VLOOKUP(C74,'[11]Adjusted Factors 19-20'!A:BQ,68,FALSE)*10000</f>
        <v>0</v>
      </c>
      <c r="M74" s="645">
        <f>VLOOKUP(C74,'[11]Adjusted Factors 19-20'!A:BR,69,FALSE)*10000</f>
        <v>0</v>
      </c>
      <c r="N74" s="645">
        <f>VLOOKUP(C74,'[11]Adjusted Factors 19-20'!A:BS,67,FALSE)*6000</f>
        <v>0</v>
      </c>
      <c r="O74" s="646">
        <f t="shared" si="22"/>
        <v>0</v>
      </c>
      <c r="P74" s="646"/>
      <c r="Q74" s="646">
        <f t="shared" si="23"/>
        <v>364838</v>
      </c>
      <c r="R74" s="646"/>
      <c r="S74" s="646"/>
      <c r="T74" s="643">
        <v>119</v>
      </c>
      <c r="U74" s="647">
        <f t="shared" si="24"/>
        <v>0</v>
      </c>
      <c r="V74" s="647"/>
      <c r="W74" s="647">
        <f t="shared" si="15"/>
        <v>0</v>
      </c>
      <c r="X74" s="647">
        <f t="shared" si="16"/>
        <v>0</v>
      </c>
      <c r="Y74" s="647">
        <f t="shared" si="17"/>
        <v>0</v>
      </c>
      <c r="Z74" s="647">
        <f t="shared" si="25"/>
        <v>0</v>
      </c>
      <c r="AA74" s="647">
        <f t="shared" si="18"/>
        <v>0</v>
      </c>
      <c r="AB74" s="647">
        <f>VLOOKUP(C74,'[11]Adjusted Factors 19-20'!A:N,14,FALSE)</f>
        <v>66</v>
      </c>
      <c r="AF74" s="645" t="e">
        <f>VLOOKUP(C74,#REF!,69,FALSE)</f>
        <v>#REF!</v>
      </c>
      <c r="AG74" s="643">
        <v>119</v>
      </c>
      <c r="AH74" s="644" t="s">
        <v>577</v>
      </c>
      <c r="AI74" s="637" t="s">
        <v>717</v>
      </c>
    </row>
    <row r="75" spans="1:35" x14ac:dyDescent="0.2">
      <c r="A75" s="637" t="str">
        <f t="shared" si="19"/>
        <v>121 - REAch2 The Limes Primary Academy (Lowestoft) E3/previously Woods Meadow (Lowestoft) E3</v>
      </c>
      <c r="B75" s="637">
        <v>121</v>
      </c>
      <c r="C75" s="643">
        <v>121</v>
      </c>
      <c r="D75" s="643" t="str">
        <f t="shared" si="20"/>
        <v>ACADEMY</v>
      </c>
      <c r="E75" s="644" t="str">
        <f t="shared" si="14"/>
        <v>ACADEMY</v>
      </c>
      <c r="F75" s="637" t="s">
        <v>1274</v>
      </c>
      <c r="G75" s="645">
        <f>VLOOKUP(C75,'[11]New ISB 19-20'!A:BX,76,FALSE)</f>
        <v>442403.9444366825</v>
      </c>
      <c r="H75" s="645">
        <f>VLOOKUP(C75,'[11]New ISB 19-20'!A:CD,81,FALSE)</f>
        <v>0</v>
      </c>
      <c r="I75" s="645"/>
      <c r="J75" s="645">
        <f t="shared" si="21"/>
        <v>442403.9444366825</v>
      </c>
      <c r="K75" s="684"/>
      <c r="L75" s="645">
        <f>VLOOKUP(C75,'[11]Adjusted Factors 19-20'!A:BQ,68,FALSE)*10000</f>
        <v>0</v>
      </c>
      <c r="M75" s="645">
        <f>VLOOKUP(C75,'[11]Adjusted Factors 19-20'!A:BR,69,FALSE)*10000</f>
        <v>0</v>
      </c>
      <c r="N75" s="645">
        <f>VLOOKUP(C75,'[11]Adjusted Factors 19-20'!A:BS,67,FALSE)*6000</f>
        <v>0</v>
      </c>
      <c r="O75" s="646">
        <f>SUM(L75:N75)</f>
        <v>0</v>
      </c>
      <c r="P75" s="646"/>
      <c r="Q75" s="646">
        <f>ROUND(J75+K75+O75+P75,0)</f>
        <v>442404</v>
      </c>
      <c r="R75" s="646"/>
      <c r="S75" s="646"/>
      <c r="T75" s="643">
        <v>121</v>
      </c>
      <c r="U75" s="647">
        <f t="shared" si="24"/>
        <v>0</v>
      </c>
      <c r="V75" s="647"/>
      <c r="W75" s="647">
        <f t="shared" si="15"/>
        <v>0</v>
      </c>
      <c r="X75" s="647">
        <f t="shared" si="16"/>
        <v>0</v>
      </c>
      <c r="Y75" s="647">
        <f t="shared" si="17"/>
        <v>0</v>
      </c>
      <c r="Z75" s="647">
        <f>-SUM(U75:Y75)</f>
        <v>0</v>
      </c>
      <c r="AA75" s="647">
        <f t="shared" si="18"/>
        <v>0</v>
      </c>
      <c r="AB75" s="647">
        <f>VLOOKUP(C75,'[11]Adjusted Factors 19-20'!A:N,14,FALSE)</f>
        <v>60</v>
      </c>
      <c r="AF75" s="645" t="e">
        <f>VLOOKUP(C75,#REF!,69,FALSE)</f>
        <v>#REF!</v>
      </c>
      <c r="AG75" s="643">
        <v>121</v>
      </c>
      <c r="AH75" s="644" t="s">
        <v>577</v>
      </c>
    </row>
    <row r="76" spans="1:35" x14ac:dyDescent="0.2">
      <c r="A76" s="637" t="str">
        <f t="shared" si="19"/>
        <v>155 - Sir John Leman High School</v>
      </c>
      <c r="B76" s="637">
        <v>155</v>
      </c>
      <c r="C76" s="643">
        <v>155</v>
      </c>
      <c r="D76" s="643" t="str">
        <f t="shared" si="20"/>
        <v>ACADEMY</v>
      </c>
      <c r="E76" s="644" t="str">
        <f t="shared" si="14"/>
        <v>ACADEMY</v>
      </c>
      <c r="F76" s="637" t="s">
        <v>718</v>
      </c>
      <c r="G76" s="645">
        <f>VLOOKUP(C76,'[11]New ISB 19-20'!A:BX,76,FALSE)</f>
        <v>5980204.0743879369</v>
      </c>
      <c r="H76" s="645">
        <f>VLOOKUP(C76,'[11]New ISB 19-20'!A:CD,81,FALSE)</f>
        <v>0</v>
      </c>
      <c r="I76" s="645"/>
      <c r="J76" s="645">
        <f t="shared" si="21"/>
        <v>5980204.0743879369</v>
      </c>
      <c r="K76" s="684"/>
      <c r="L76" s="645">
        <f>VLOOKUP(C76,'[11]Adjusted Factors 19-20'!A:BQ,68,FALSE)*10000</f>
        <v>0</v>
      </c>
      <c r="M76" s="645">
        <f>VLOOKUP(C76,'[11]Adjusted Factors 19-20'!A:BR,69,FALSE)*10000</f>
        <v>0</v>
      </c>
      <c r="N76" s="645">
        <f>VLOOKUP(C76,'[11]Adjusted Factors 19-20'!A:BS,67,FALSE)*6000</f>
        <v>0</v>
      </c>
      <c r="O76" s="646">
        <f t="shared" si="22"/>
        <v>0</v>
      </c>
      <c r="P76" s="646"/>
      <c r="Q76" s="646">
        <f t="shared" si="23"/>
        <v>5980204</v>
      </c>
      <c r="R76" s="646"/>
      <c r="S76" s="646"/>
      <c r="T76" s="643">
        <v>155</v>
      </c>
      <c r="U76" s="647"/>
      <c r="V76" s="647">
        <f>IF(H76=0,0,$V$2*AB76)</f>
        <v>0</v>
      </c>
      <c r="W76" s="647">
        <f t="shared" si="15"/>
        <v>0</v>
      </c>
      <c r="X76" s="647">
        <f t="shared" si="16"/>
        <v>0</v>
      </c>
      <c r="Y76" s="647">
        <f t="shared" si="17"/>
        <v>0</v>
      </c>
      <c r="Z76" s="647">
        <f t="shared" si="25"/>
        <v>0</v>
      </c>
      <c r="AA76" s="647">
        <f t="shared" si="18"/>
        <v>0</v>
      </c>
      <c r="AB76" s="647">
        <f>VLOOKUP(C76,'[11]Adjusted Factors 19-20'!A:N,14,FALSE)</f>
        <v>1230</v>
      </c>
      <c r="AF76" s="645" t="e">
        <f>VLOOKUP(C76,#REF!,69,FALSE)</f>
        <v>#REF!</v>
      </c>
      <c r="AG76" s="643">
        <v>155</v>
      </c>
      <c r="AH76" s="644" t="s">
        <v>577</v>
      </c>
      <c r="AI76" s="637" t="s">
        <v>718</v>
      </c>
    </row>
    <row r="77" spans="1:35" x14ac:dyDescent="0.2">
      <c r="A77" s="637" t="str">
        <f t="shared" si="19"/>
        <v>156 - Bungay High School</v>
      </c>
      <c r="B77" s="637">
        <v>156</v>
      </c>
      <c r="C77" s="643">
        <v>156</v>
      </c>
      <c r="D77" s="643" t="str">
        <f t="shared" si="20"/>
        <v>ACADEMY</v>
      </c>
      <c r="E77" s="644" t="str">
        <f t="shared" si="14"/>
        <v>ACADEMY</v>
      </c>
      <c r="F77" s="637" t="s">
        <v>719</v>
      </c>
      <c r="G77" s="645">
        <f>VLOOKUP(C77,'[11]New ISB 19-20'!A:BX,76,FALSE)</f>
        <v>3735523.598853223</v>
      </c>
      <c r="H77" s="645">
        <f>VLOOKUP(C77,'[11]New ISB 19-20'!A:CD,81,FALSE)</f>
        <v>0</v>
      </c>
      <c r="I77" s="645"/>
      <c r="J77" s="645">
        <f>G77+H77</f>
        <v>3735523.598853223</v>
      </c>
      <c r="K77" s="684"/>
      <c r="L77" s="645">
        <f>VLOOKUP(C77,'[11]Adjusted Factors 19-20'!A:BQ,68,FALSE)*10000</f>
        <v>0</v>
      </c>
      <c r="M77" s="645">
        <f>VLOOKUP(C77,'[11]Adjusted Factors 19-20'!A:BR,69,FALSE)*10000</f>
        <v>0</v>
      </c>
      <c r="N77" s="645">
        <f>VLOOKUP(C77,'[11]Adjusted Factors 19-20'!A:BS,67,FALSE)*6000</f>
        <v>0</v>
      </c>
      <c r="O77" s="646">
        <f t="shared" si="22"/>
        <v>0</v>
      </c>
      <c r="P77" s="646"/>
      <c r="Q77" s="646">
        <f t="shared" si="23"/>
        <v>3735524</v>
      </c>
      <c r="R77" s="646"/>
      <c r="S77" s="646"/>
      <c r="T77" s="643">
        <v>156</v>
      </c>
      <c r="U77" s="647"/>
      <c r="V77" s="647">
        <f>IF(H77=0,0,$V$2*AB77)</f>
        <v>0</v>
      </c>
      <c r="W77" s="647">
        <f>IF(H77=0,0,$W$2*AB77)</f>
        <v>0</v>
      </c>
      <c r="X77" s="647">
        <f>IF(H77=0,0,$X$2*AB77)</f>
        <v>0</v>
      </c>
      <c r="Y77" s="647">
        <f>IF(H77=0,0,$Y$2*AB77)</f>
        <v>0</v>
      </c>
      <c r="Z77" s="647">
        <f t="shared" si="25"/>
        <v>0</v>
      </c>
      <c r="AA77" s="647">
        <f>Z77-H77</f>
        <v>0</v>
      </c>
      <c r="AB77" s="647">
        <f>VLOOKUP(C77,'[11]Adjusted Factors 19-20'!A:N,14,FALSE)</f>
        <v>748</v>
      </c>
      <c r="AF77" s="645" t="e">
        <f>VLOOKUP(C77,#REF!,69,FALSE)</f>
        <v>#REF!</v>
      </c>
      <c r="AG77" s="643">
        <v>156</v>
      </c>
      <c r="AH77" s="644" t="s">
        <v>577</v>
      </c>
      <c r="AI77" s="637" t="s">
        <v>719</v>
      </c>
    </row>
    <row r="78" spans="1:35" x14ac:dyDescent="0.2">
      <c r="A78" s="637" t="str">
        <f t="shared" si="19"/>
        <v>157 - Pakefield High School</v>
      </c>
      <c r="B78" s="637">
        <v>157</v>
      </c>
      <c r="C78" s="643">
        <v>157</v>
      </c>
      <c r="D78" s="643" t="str">
        <f t="shared" si="20"/>
        <v>ACADEMY</v>
      </c>
      <c r="E78" s="644" t="s">
        <v>577</v>
      </c>
      <c r="F78" s="637" t="s">
        <v>720</v>
      </c>
      <c r="G78" s="645">
        <f>VLOOKUP(C78,'[11]New ISB 19-20'!A:BX,76,FALSE)</f>
        <v>4312876.2500616377</v>
      </c>
      <c r="H78" s="645"/>
      <c r="I78" s="645">
        <v>-20898.29</v>
      </c>
      <c r="J78" s="645">
        <f t="shared" si="21"/>
        <v>4312876.2500616377</v>
      </c>
      <c r="K78" s="684"/>
      <c r="L78" s="645">
        <f>VLOOKUP(C78,'[11]Adjusted Factors 19-20'!A:BQ,68,FALSE)*10000</f>
        <v>0</v>
      </c>
      <c r="M78" s="645">
        <f>VLOOKUP(C78,'[11]Adjusted Factors 19-20'!A:BR,69,FALSE)*10000</f>
        <v>0</v>
      </c>
      <c r="N78" s="645">
        <f>VLOOKUP(C78,'[11]Adjusted Factors 19-20'!A:BS,67,FALSE)*6000</f>
        <v>0</v>
      </c>
      <c r="O78" s="646">
        <f t="shared" si="22"/>
        <v>0</v>
      </c>
      <c r="P78" s="646"/>
      <c r="Q78" s="646">
        <f t="shared" si="23"/>
        <v>4312876</v>
      </c>
      <c r="R78" s="646"/>
      <c r="S78" s="646"/>
      <c r="T78" s="643">
        <v>157</v>
      </c>
      <c r="U78" s="647"/>
      <c r="V78" s="647">
        <f t="shared" ref="V78:V86" si="26">IF(H78=0,0,$V$2*AB78)</f>
        <v>0</v>
      </c>
      <c r="W78" s="647">
        <f t="shared" si="15"/>
        <v>0</v>
      </c>
      <c r="X78" s="647">
        <f t="shared" si="16"/>
        <v>0</v>
      </c>
      <c r="Y78" s="647">
        <f t="shared" si="17"/>
        <v>0</v>
      </c>
      <c r="Z78" s="647">
        <f>-SUM(U78:Y78)</f>
        <v>0</v>
      </c>
      <c r="AA78" s="647">
        <f t="shared" si="18"/>
        <v>0</v>
      </c>
      <c r="AB78" s="647">
        <f>VLOOKUP(C78,'[11]Adjusted Factors 19-20'!A:N,14,FALSE)</f>
        <v>827</v>
      </c>
      <c r="AF78" s="645" t="e">
        <f>VLOOKUP(C78,#REF!,69,FALSE)</f>
        <v>#REF!</v>
      </c>
      <c r="AG78" s="643">
        <v>157</v>
      </c>
      <c r="AH78" s="644">
        <v>0</v>
      </c>
      <c r="AI78" s="637" t="s">
        <v>720</v>
      </c>
    </row>
    <row r="79" spans="1:35" x14ac:dyDescent="0.2">
      <c r="A79" s="637" t="str">
        <f t="shared" si="19"/>
        <v>159 - Debenham High School</v>
      </c>
      <c r="B79" s="637">
        <v>159</v>
      </c>
      <c r="C79" s="643">
        <v>159</v>
      </c>
      <c r="D79" s="643" t="str">
        <f t="shared" si="20"/>
        <v>ACADEMY</v>
      </c>
      <c r="E79" s="644" t="str">
        <f t="shared" ref="E79:E90" si="27">AH79</f>
        <v>ACADEMY</v>
      </c>
      <c r="F79" s="637" t="s">
        <v>721</v>
      </c>
      <c r="G79" s="645">
        <f>VLOOKUP(C79,'[11]New ISB 19-20'!A:BX,76,FALSE)</f>
        <v>3258202.3036000002</v>
      </c>
      <c r="H79" s="645">
        <f>VLOOKUP(C79,'[11]New ISB 19-20'!A:CD,81,FALSE)</f>
        <v>0</v>
      </c>
      <c r="I79" s="645"/>
      <c r="J79" s="645">
        <f t="shared" si="21"/>
        <v>3258202.3036000002</v>
      </c>
      <c r="K79" s="684"/>
      <c r="L79" s="645">
        <f>VLOOKUP(C79,'[11]Adjusted Factors 19-20'!A:BQ,68,FALSE)*10000</f>
        <v>0</v>
      </c>
      <c r="M79" s="645">
        <f>VLOOKUP(C79,'[11]Adjusted Factors 19-20'!A:BR,69,FALSE)*10000</f>
        <v>0</v>
      </c>
      <c r="N79" s="645">
        <f>VLOOKUP(C79,'[11]Adjusted Factors 19-20'!A:BS,67,FALSE)*6000</f>
        <v>0</v>
      </c>
      <c r="O79" s="646">
        <f t="shared" si="22"/>
        <v>0</v>
      </c>
      <c r="P79" s="646"/>
      <c r="Q79" s="646">
        <f t="shared" si="23"/>
        <v>3258202</v>
      </c>
      <c r="R79" s="646"/>
      <c r="S79" s="646"/>
      <c r="T79" s="643">
        <v>159</v>
      </c>
      <c r="U79" s="647"/>
      <c r="V79" s="647">
        <f t="shared" si="26"/>
        <v>0</v>
      </c>
      <c r="W79" s="647">
        <f t="shared" si="15"/>
        <v>0</v>
      </c>
      <c r="X79" s="647">
        <f t="shared" si="16"/>
        <v>0</v>
      </c>
      <c r="Y79" s="647">
        <f t="shared" si="17"/>
        <v>0</v>
      </c>
      <c r="Z79" s="647">
        <f t="shared" si="25"/>
        <v>0</v>
      </c>
      <c r="AA79" s="647">
        <f t="shared" si="18"/>
        <v>0</v>
      </c>
      <c r="AB79" s="647">
        <f>VLOOKUP(C79,'[11]Adjusted Factors 19-20'!A:N,14,FALSE)</f>
        <v>676</v>
      </c>
      <c r="AF79" s="645" t="e">
        <f>VLOOKUP(C79,#REF!,69,FALSE)</f>
        <v>#REF!</v>
      </c>
      <c r="AG79" s="643">
        <v>159</v>
      </c>
      <c r="AH79" s="644" t="s">
        <v>577</v>
      </c>
      <c r="AI79" s="637" t="s">
        <v>721</v>
      </c>
    </row>
    <row r="80" spans="1:35" x14ac:dyDescent="0.2">
      <c r="A80" s="637" t="str">
        <f t="shared" si="19"/>
        <v>165 - Thomas Mills High School</v>
      </c>
      <c r="B80" s="637">
        <v>165</v>
      </c>
      <c r="C80" s="643">
        <v>165</v>
      </c>
      <c r="D80" s="643" t="str">
        <f t="shared" si="20"/>
        <v>ACADEMY</v>
      </c>
      <c r="E80" s="644" t="str">
        <f t="shared" si="27"/>
        <v>ACADEMY</v>
      </c>
      <c r="F80" s="637" t="s">
        <v>722</v>
      </c>
      <c r="G80" s="645">
        <f>VLOOKUP(C80,'[11]New ISB 19-20'!A:BX,76,FALSE)</f>
        <v>4151415.3760000002</v>
      </c>
      <c r="H80" s="645">
        <f>VLOOKUP(C80,'[11]New ISB 19-20'!A:CD,81,FALSE)</f>
        <v>0</v>
      </c>
      <c r="I80" s="645"/>
      <c r="J80" s="645">
        <f t="shared" si="21"/>
        <v>4151415.3760000002</v>
      </c>
      <c r="K80" s="684"/>
      <c r="L80" s="645">
        <f>VLOOKUP(C80,'[11]Adjusted Factors 19-20'!A:BQ,68,FALSE)*10000</f>
        <v>0</v>
      </c>
      <c r="M80" s="645">
        <f>VLOOKUP(C80,'[11]Adjusted Factors 19-20'!A:BR,69,FALSE)*10000</f>
        <v>0</v>
      </c>
      <c r="N80" s="645">
        <f>VLOOKUP(C80,'[11]Adjusted Factors 19-20'!A:BS,67,FALSE)*6000</f>
        <v>0</v>
      </c>
      <c r="O80" s="646">
        <f t="shared" si="22"/>
        <v>0</v>
      </c>
      <c r="P80" s="646"/>
      <c r="Q80" s="646">
        <f t="shared" si="23"/>
        <v>4151415</v>
      </c>
      <c r="R80" s="646"/>
      <c r="S80" s="646"/>
      <c r="T80" s="643">
        <v>165</v>
      </c>
      <c r="U80" s="647"/>
      <c r="V80" s="647">
        <f t="shared" si="26"/>
        <v>0</v>
      </c>
      <c r="W80" s="647">
        <f t="shared" si="15"/>
        <v>0</v>
      </c>
      <c r="X80" s="647">
        <f t="shared" si="16"/>
        <v>0</v>
      </c>
      <c r="Y80" s="647">
        <f t="shared" si="17"/>
        <v>0</v>
      </c>
      <c r="Z80" s="647">
        <f t="shared" si="25"/>
        <v>0</v>
      </c>
      <c r="AA80" s="647">
        <f t="shared" si="18"/>
        <v>0</v>
      </c>
      <c r="AB80" s="647">
        <f>VLOOKUP(C80,'[11]Adjusted Factors 19-20'!A:N,14,FALSE)</f>
        <v>859</v>
      </c>
      <c r="AF80" s="645" t="e">
        <f>VLOOKUP(C80,#REF!,69,FALSE)</f>
        <v>#REF!</v>
      </c>
      <c r="AG80" s="643">
        <v>165</v>
      </c>
      <c r="AH80" s="644" t="s">
        <v>577</v>
      </c>
      <c r="AI80" s="637" t="s">
        <v>722</v>
      </c>
    </row>
    <row r="81" spans="1:35" x14ac:dyDescent="0.2">
      <c r="A81" s="637" t="str">
        <f t="shared" si="19"/>
        <v>166 - Hartismere High School</v>
      </c>
      <c r="B81" s="637">
        <v>166</v>
      </c>
      <c r="C81" s="643">
        <v>166</v>
      </c>
      <c r="D81" s="643" t="str">
        <f t="shared" si="20"/>
        <v>ACADEMY</v>
      </c>
      <c r="E81" s="644" t="str">
        <f t="shared" si="27"/>
        <v>ACADEMY</v>
      </c>
      <c r="F81" s="637" t="s">
        <v>723</v>
      </c>
      <c r="G81" s="645">
        <f>VLOOKUP(C81,'[11]New ISB 19-20'!A:BX,76,FALSE)</f>
        <v>3860089.9923999999</v>
      </c>
      <c r="H81" s="645">
        <f>VLOOKUP(C81,'[11]New ISB 19-20'!A:CD,81,FALSE)</f>
        <v>0</v>
      </c>
      <c r="I81" s="645"/>
      <c r="J81" s="645">
        <f t="shared" si="21"/>
        <v>3860089.9923999999</v>
      </c>
      <c r="K81" s="684"/>
      <c r="L81" s="645">
        <f>VLOOKUP(C81,'[11]Adjusted Factors 19-20'!A:BQ,68,FALSE)*10000</f>
        <v>0</v>
      </c>
      <c r="M81" s="645">
        <f>VLOOKUP(C81,'[11]Adjusted Factors 19-20'!A:BR,69,FALSE)*10000</f>
        <v>0</v>
      </c>
      <c r="N81" s="645">
        <f>VLOOKUP(C81,'[11]Adjusted Factors 19-20'!A:BS,67,FALSE)*6000</f>
        <v>0</v>
      </c>
      <c r="O81" s="646">
        <f t="shared" si="22"/>
        <v>0</v>
      </c>
      <c r="P81" s="646"/>
      <c r="Q81" s="646">
        <f t="shared" si="23"/>
        <v>3860090</v>
      </c>
      <c r="R81" s="646"/>
      <c r="S81" s="646"/>
      <c r="T81" s="643">
        <v>166</v>
      </c>
      <c r="U81" s="647"/>
      <c r="V81" s="647">
        <f t="shared" si="26"/>
        <v>0</v>
      </c>
      <c r="W81" s="647">
        <f t="shared" si="15"/>
        <v>0</v>
      </c>
      <c r="X81" s="647">
        <f t="shared" si="16"/>
        <v>0</v>
      </c>
      <c r="Y81" s="647">
        <f t="shared" si="17"/>
        <v>0</v>
      </c>
      <c r="Z81" s="647">
        <f t="shared" si="25"/>
        <v>0</v>
      </c>
      <c r="AA81" s="647">
        <f t="shared" si="18"/>
        <v>0</v>
      </c>
      <c r="AB81" s="647">
        <f>VLOOKUP(C81,'[11]Adjusted Factors 19-20'!A:N,14,FALSE)</f>
        <v>799</v>
      </c>
      <c r="AF81" s="645" t="e">
        <f>VLOOKUP(C81,#REF!,69,FALSE)</f>
        <v>#REF!</v>
      </c>
      <c r="AG81" s="643">
        <v>166</v>
      </c>
      <c r="AH81" s="644" t="s">
        <v>577</v>
      </c>
      <c r="AI81" s="637" t="s">
        <v>723</v>
      </c>
    </row>
    <row r="82" spans="1:35" x14ac:dyDescent="0.2">
      <c r="A82" s="637" t="str">
        <f t="shared" si="19"/>
        <v>167 - Alde Valley High School</v>
      </c>
      <c r="B82" s="637">
        <v>167</v>
      </c>
      <c r="C82" s="643">
        <v>167</v>
      </c>
      <c r="D82" s="643" t="str">
        <f t="shared" si="20"/>
        <v>ACADEMY</v>
      </c>
      <c r="E82" s="644" t="str">
        <f t="shared" si="27"/>
        <v>ACADEMY</v>
      </c>
      <c r="F82" s="637" t="s">
        <v>724</v>
      </c>
      <c r="G82" s="645">
        <f>VLOOKUP(C82,'[11]New ISB 19-20'!A:BX,76,FALSE)</f>
        <v>2063447.3675039993</v>
      </c>
      <c r="H82" s="645">
        <f>VLOOKUP(C82,'[11]New ISB 19-20'!A:CD,81,FALSE)</f>
        <v>0</v>
      </c>
      <c r="I82" s="645"/>
      <c r="J82" s="645">
        <f t="shared" si="21"/>
        <v>2063447.3675039993</v>
      </c>
      <c r="K82" s="684"/>
      <c r="L82" s="645">
        <f>VLOOKUP(C82,'[11]Adjusted Factors 19-20'!A:BQ,68,FALSE)*10000</f>
        <v>0</v>
      </c>
      <c r="M82" s="645">
        <f>VLOOKUP(C82,'[11]Adjusted Factors 19-20'!A:BR,69,FALSE)*10000</f>
        <v>0</v>
      </c>
      <c r="N82" s="645">
        <f>VLOOKUP(C82,'[11]Adjusted Factors 19-20'!A:BS,67,FALSE)*6000</f>
        <v>0</v>
      </c>
      <c r="O82" s="646">
        <f t="shared" si="22"/>
        <v>0</v>
      </c>
      <c r="P82" s="646"/>
      <c r="Q82" s="646">
        <f t="shared" si="23"/>
        <v>2063447</v>
      </c>
      <c r="R82" s="646"/>
      <c r="S82" s="646"/>
      <c r="T82" s="643">
        <v>167</v>
      </c>
      <c r="U82" s="647"/>
      <c r="V82" s="647">
        <f t="shared" si="26"/>
        <v>0</v>
      </c>
      <c r="W82" s="647">
        <f t="shared" si="15"/>
        <v>0</v>
      </c>
      <c r="X82" s="647">
        <f t="shared" si="16"/>
        <v>0</v>
      </c>
      <c r="Y82" s="647">
        <f t="shared" si="17"/>
        <v>0</v>
      </c>
      <c r="Z82" s="647">
        <f t="shared" si="25"/>
        <v>0</v>
      </c>
      <c r="AA82" s="647">
        <f t="shared" si="18"/>
        <v>0</v>
      </c>
      <c r="AB82" s="647">
        <f>VLOOKUP(C82,'[11]Adjusted Factors 19-20'!A:N,14,FALSE)</f>
        <v>385</v>
      </c>
      <c r="AF82" s="645" t="e">
        <f>VLOOKUP(C82,#REF!,69,FALSE)</f>
        <v>#REF!</v>
      </c>
      <c r="AG82" s="643">
        <v>167</v>
      </c>
      <c r="AH82" s="644" t="s">
        <v>577</v>
      </c>
      <c r="AI82" s="637" t="s">
        <v>724</v>
      </c>
    </row>
    <row r="83" spans="1:35" x14ac:dyDescent="0.2">
      <c r="A83" s="637" t="str">
        <f t="shared" si="19"/>
        <v>169 - Ormiston Denes Academy</v>
      </c>
      <c r="B83" s="637">
        <v>169</v>
      </c>
      <c r="C83" s="643">
        <v>169</v>
      </c>
      <c r="D83" s="643" t="str">
        <f t="shared" si="20"/>
        <v>ACADEMY</v>
      </c>
      <c r="E83" s="644" t="str">
        <f t="shared" si="27"/>
        <v>ACADEMY</v>
      </c>
      <c r="F83" s="637" t="s">
        <v>725</v>
      </c>
      <c r="G83" s="645">
        <f>VLOOKUP(C83,'[11]New ISB 19-20'!A:BX,76,FALSE)</f>
        <v>5235039.844492292</v>
      </c>
      <c r="H83" s="645">
        <f>VLOOKUP(C83,'[11]New ISB 19-20'!A:CD,81,FALSE)</f>
        <v>0</v>
      </c>
      <c r="I83" s="645"/>
      <c r="J83" s="645">
        <f t="shared" si="21"/>
        <v>5235039.844492292</v>
      </c>
      <c r="K83" s="684"/>
      <c r="L83" s="645">
        <f>VLOOKUP(C83,'[11]Adjusted Factors 19-20'!A:BQ,68,FALSE)*10000</f>
        <v>0</v>
      </c>
      <c r="M83" s="645">
        <f>VLOOKUP(C83,'[11]Adjusted Factors 19-20'!A:BR,69,FALSE)*10000</f>
        <v>0</v>
      </c>
      <c r="N83" s="645">
        <f>VLOOKUP(C83,'[11]Adjusted Factors 19-20'!A:BS,67,FALSE)*6000</f>
        <v>0</v>
      </c>
      <c r="O83" s="646">
        <f t="shared" si="22"/>
        <v>0</v>
      </c>
      <c r="P83" s="646"/>
      <c r="Q83" s="646">
        <f t="shared" si="23"/>
        <v>5235040</v>
      </c>
      <c r="R83" s="646"/>
      <c r="S83" s="646"/>
      <c r="T83" s="643">
        <v>169</v>
      </c>
      <c r="U83" s="647"/>
      <c r="V83" s="647">
        <f t="shared" si="26"/>
        <v>0</v>
      </c>
      <c r="W83" s="647">
        <f t="shared" si="15"/>
        <v>0</v>
      </c>
      <c r="X83" s="647">
        <f t="shared" si="16"/>
        <v>0</v>
      </c>
      <c r="Y83" s="647">
        <f t="shared" si="17"/>
        <v>0</v>
      </c>
      <c r="Z83" s="647">
        <f t="shared" si="25"/>
        <v>0</v>
      </c>
      <c r="AA83" s="647">
        <f t="shared" si="18"/>
        <v>0</v>
      </c>
      <c r="AB83" s="647">
        <f>VLOOKUP(C83,'[11]Adjusted Factors 19-20'!A:N,14,FALSE)</f>
        <v>896</v>
      </c>
      <c r="AF83" s="645" t="e">
        <f>VLOOKUP(C83,#REF!,69,FALSE)</f>
        <v>#REF!</v>
      </c>
      <c r="AG83" s="643">
        <v>169</v>
      </c>
      <c r="AH83" s="644" t="s">
        <v>577</v>
      </c>
      <c r="AI83" s="637" t="s">
        <v>725</v>
      </c>
    </row>
    <row r="84" spans="1:35" x14ac:dyDescent="0.2">
      <c r="A84" s="637" t="str">
        <f t="shared" si="19"/>
        <v>170 - East Point Academy</v>
      </c>
      <c r="B84" s="637">
        <v>170</v>
      </c>
      <c r="C84" s="643">
        <v>170</v>
      </c>
      <c r="D84" s="643" t="str">
        <f t="shared" si="20"/>
        <v>ACADEMY</v>
      </c>
      <c r="E84" s="644" t="str">
        <f t="shared" si="27"/>
        <v>ACADEMY</v>
      </c>
      <c r="F84" s="637" t="s">
        <v>726</v>
      </c>
      <c r="G84" s="645">
        <f>VLOOKUP(C84,'[11]New ISB 19-20'!A:BX,76,FALSE)</f>
        <v>3637662.4948705928</v>
      </c>
      <c r="H84" s="645">
        <f>VLOOKUP(C84,'[11]New ISB 19-20'!A:CD,81,FALSE)</f>
        <v>0</v>
      </c>
      <c r="I84" s="645"/>
      <c r="J84" s="645">
        <f t="shared" si="21"/>
        <v>3637662.4948705928</v>
      </c>
      <c r="K84" s="684"/>
      <c r="L84" s="645">
        <f>VLOOKUP(C84,'[11]Adjusted Factors 19-20'!A:BQ,68,FALSE)*10000</f>
        <v>0</v>
      </c>
      <c r="M84" s="645">
        <f>VLOOKUP(C84,'[11]Adjusted Factors 19-20'!A:BR,69,FALSE)*10000</f>
        <v>0</v>
      </c>
      <c r="N84" s="645">
        <f>VLOOKUP(C84,'[11]Adjusted Factors 19-20'!A:BS,67,FALSE)*6000</f>
        <v>0</v>
      </c>
      <c r="O84" s="646">
        <f t="shared" si="22"/>
        <v>0</v>
      </c>
      <c r="P84" s="646"/>
      <c r="Q84" s="646">
        <f t="shared" si="23"/>
        <v>3637662</v>
      </c>
      <c r="R84" s="646"/>
      <c r="S84" s="646"/>
      <c r="T84" s="643">
        <v>170</v>
      </c>
      <c r="U84" s="647"/>
      <c r="V84" s="647">
        <f t="shared" si="26"/>
        <v>0</v>
      </c>
      <c r="W84" s="647">
        <f t="shared" si="15"/>
        <v>0</v>
      </c>
      <c r="X84" s="647">
        <f t="shared" si="16"/>
        <v>0</v>
      </c>
      <c r="Y84" s="647">
        <f t="shared" si="17"/>
        <v>0</v>
      </c>
      <c r="Z84" s="647">
        <f t="shared" si="25"/>
        <v>0</v>
      </c>
      <c r="AA84" s="647">
        <f t="shared" si="18"/>
        <v>0</v>
      </c>
      <c r="AB84" s="647">
        <f>VLOOKUP(C84,'[11]Adjusted Factors 19-20'!A:N,14,FALSE)</f>
        <v>638</v>
      </c>
      <c r="AF84" s="645" t="e">
        <f>VLOOKUP(C84,#REF!,69,FALSE)</f>
        <v>#REF!</v>
      </c>
      <c r="AG84" s="643">
        <v>170</v>
      </c>
      <c r="AH84" s="644" t="s">
        <v>577</v>
      </c>
      <c r="AI84" s="637" t="s">
        <v>726</v>
      </c>
    </row>
    <row r="85" spans="1:35" x14ac:dyDescent="0.2">
      <c r="A85" s="637" t="str">
        <f t="shared" si="19"/>
        <v>171 - Benjamin Britten High School</v>
      </c>
      <c r="B85" s="637">
        <v>171</v>
      </c>
      <c r="C85" s="643">
        <v>171</v>
      </c>
      <c r="D85" s="643" t="str">
        <f t="shared" si="20"/>
        <v>ACADEMY</v>
      </c>
      <c r="E85" s="644" t="str">
        <f t="shared" si="27"/>
        <v>ACADEMY</v>
      </c>
      <c r="F85" s="637" t="s">
        <v>727</v>
      </c>
      <c r="G85" s="645">
        <f>VLOOKUP(C85,'[11]New ISB 19-20'!A:BX,76,FALSE)</f>
        <v>4911962.9073541798</v>
      </c>
      <c r="H85" s="645">
        <f>VLOOKUP(C85,'[11]New ISB 19-20'!A:CD,81,FALSE)</f>
        <v>0</v>
      </c>
      <c r="I85" s="645"/>
      <c r="J85" s="645">
        <f t="shared" si="21"/>
        <v>4911962.9073541798</v>
      </c>
      <c r="K85" s="684"/>
      <c r="L85" s="645">
        <f>VLOOKUP(C85,'[11]Adjusted Factors 19-20'!A:BQ,68,FALSE)*10000</f>
        <v>0</v>
      </c>
      <c r="M85" s="645">
        <f>VLOOKUP(C85,'[11]Adjusted Factors 19-20'!A:BR,69,FALSE)*10000</f>
        <v>0</v>
      </c>
      <c r="N85" s="645">
        <f>VLOOKUP(C85,'[11]Adjusted Factors 19-20'!A:BS,67,FALSE)*6000</f>
        <v>0</v>
      </c>
      <c r="O85" s="646">
        <f t="shared" si="22"/>
        <v>0</v>
      </c>
      <c r="P85" s="646"/>
      <c r="Q85" s="646">
        <f t="shared" si="23"/>
        <v>4911963</v>
      </c>
      <c r="R85" s="646"/>
      <c r="S85" s="646"/>
      <c r="T85" s="643">
        <v>171</v>
      </c>
      <c r="U85" s="647"/>
      <c r="V85" s="647">
        <f t="shared" si="26"/>
        <v>0</v>
      </c>
      <c r="W85" s="647">
        <f t="shared" si="15"/>
        <v>0</v>
      </c>
      <c r="X85" s="647">
        <f t="shared" si="16"/>
        <v>0</v>
      </c>
      <c r="Y85" s="647">
        <f t="shared" si="17"/>
        <v>0</v>
      </c>
      <c r="Z85" s="647">
        <f t="shared" si="25"/>
        <v>0</v>
      </c>
      <c r="AA85" s="647">
        <f t="shared" si="18"/>
        <v>0</v>
      </c>
      <c r="AB85" s="647">
        <f>VLOOKUP(C85,'[11]Adjusted Factors 19-20'!A:N,14,FALSE)</f>
        <v>945</v>
      </c>
      <c r="AF85" s="645" t="e">
        <f>VLOOKUP(C85,#REF!,69,FALSE)</f>
        <v>#REF!</v>
      </c>
      <c r="AG85" s="643">
        <v>171</v>
      </c>
      <c r="AH85" s="644" t="s">
        <v>577</v>
      </c>
      <c r="AI85" s="637" t="s">
        <v>727</v>
      </c>
    </row>
    <row r="86" spans="1:35" x14ac:dyDescent="0.2">
      <c r="A86" s="637" t="str">
        <f t="shared" si="19"/>
        <v>175 - Stradbroke High</v>
      </c>
      <c r="B86" s="637">
        <v>175</v>
      </c>
      <c r="C86" s="643">
        <v>175</v>
      </c>
      <c r="D86" s="643" t="str">
        <f t="shared" si="20"/>
        <v>ACADEMY</v>
      </c>
      <c r="E86" s="644" t="str">
        <f t="shared" si="27"/>
        <v>ACADEMY</v>
      </c>
      <c r="F86" s="637" t="s">
        <v>728</v>
      </c>
      <c r="G86" s="645">
        <f>VLOOKUP(C86,'[11]New ISB 19-20'!A:BX,76,FALSE)</f>
        <v>1736895.7114694682</v>
      </c>
      <c r="H86" s="645">
        <f>VLOOKUP(C86,'[11]New ISB 19-20'!A:CD,81,FALSE)</f>
        <v>0</v>
      </c>
      <c r="I86" s="645"/>
      <c r="J86" s="645">
        <f t="shared" si="21"/>
        <v>1736895.7114694682</v>
      </c>
      <c r="K86" s="684"/>
      <c r="L86" s="645">
        <f>VLOOKUP(C86,'[11]Adjusted Factors 19-20'!A:BQ,68,FALSE)*10000</f>
        <v>0</v>
      </c>
      <c r="M86" s="645">
        <f>VLOOKUP(C86,'[11]Adjusted Factors 19-20'!A:BR,69,FALSE)*10000</f>
        <v>0</v>
      </c>
      <c r="N86" s="645">
        <f>VLOOKUP(C86,'[11]Adjusted Factors 19-20'!A:BS,67,FALSE)*6000</f>
        <v>0</v>
      </c>
      <c r="O86" s="646">
        <f t="shared" si="22"/>
        <v>0</v>
      </c>
      <c r="P86" s="646"/>
      <c r="Q86" s="646">
        <f t="shared" si="23"/>
        <v>1736896</v>
      </c>
      <c r="R86" s="646"/>
      <c r="S86" s="646"/>
      <c r="T86" s="643">
        <v>175</v>
      </c>
      <c r="U86" s="647"/>
      <c r="V86" s="647">
        <f t="shared" si="26"/>
        <v>0</v>
      </c>
      <c r="W86" s="647">
        <f t="shared" si="15"/>
        <v>0</v>
      </c>
      <c r="X86" s="647">
        <f t="shared" si="16"/>
        <v>0</v>
      </c>
      <c r="Y86" s="647">
        <f t="shared" si="17"/>
        <v>0</v>
      </c>
      <c r="Z86" s="647">
        <f t="shared" si="25"/>
        <v>0</v>
      </c>
      <c r="AA86" s="647">
        <f t="shared" si="18"/>
        <v>0</v>
      </c>
      <c r="AB86" s="647">
        <f>VLOOKUP(C86,'[11]Adjusted Factors 19-20'!A:N,14,FALSE)</f>
        <v>305</v>
      </c>
      <c r="AF86" s="645" t="e">
        <f>VLOOKUP(C86,#REF!,69,FALSE)</f>
        <v>#REF!</v>
      </c>
      <c r="AG86" s="643">
        <v>175</v>
      </c>
      <c r="AH86" s="644" t="s">
        <v>577</v>
      </c>
      <c r="AI86" s="637" t="s">
        <v>728</v>
      </c>
    </row>
    <row r="87" spans="1:35" x14ac:dyDescent="0.2">
      <c r="A87" s="637" t="str">
        <f t="shared" si="19"/>
        <v xml:space="preserve">202 - Bawdsey CEVCP School </v>
      </c>
      <c r="B87" s="637">
        <v>202</v>
      </c>
      <c r="C87" s="643">
        <v>202</v>
      </c>
      <c r="D87" s="643">
        <f t="shared" si="20"/>
        <v>202</v>
      </c>
      <c r="E87" s="644">
        <f t="shared" si="27"/>
        <v>0</v>
      </c>
      <c r="F87" s="637" t="s">
        <v>729</v>
      </c>
      <c r="G87" s="645">
        <f>VLOOKUP(C87,'[11]New ISB 19-20'!A:BX,76,FALSE)</f>
        <v>310539.58823118423</v>
      </c>
      <c r="H87" s="645">
        <f>VLOOKUP(C87,'[11]New ISB 19-20'!A:CD,81,FALSE)</f>
        <v>-1302.9100000000001</v>
      </c>
      <c r="I87" s="645"/>
      <c r="J87" s="645">
        <f t="shared" si="21"/>
        <v>309236.67823118425</v>
      </c>
      <c r="K87" s="684"/>
      <c r="L87" s="645">
        <f>VLOOKUP(C87,'[11]Adjusted Factors 19-20'!A:BQ,68,FALSE)*10000</f>
        <v>0</v>
      </c>
      <c r="M87" s="645">
        <f>VLOOKUP(C87,'[11]Adjusted Factors 19-20'!A:BR,69,FALSE)*10000</f>
        <v>0</v>
      </c>
      <c r="N87" s="645">
        <f>VLOOKUP(C87,'[11]Adjusted Factors 19-20'!A:BS,67,FALSE)*6000</f>
        <v>0</v>
      </c>
      <c r="O87" s="646">
        <f t="shared" si="22"/>
        <v>0</v>
      </c>
      <c r="P87" s="646"/>
      <c r="Q87" s="646">
        <f t="shared" si="23"/>
        <v>309237</v>
      </c>
      <c r="R87" s="646"/>
      <c r="S87" s="646"/>
      <c r="T87" s="643">
        <v>202</v>
      </c>
      <c r="U87" s="647">
        <f t="shared" ref="U87:U150" si="28">IF(H87=0,0,$U$2*AB87)</f>
        <v>539</v>
      </c>
      <c r="V87" s="647"/>
      <c r="W87" s="647">
        <f t="shared" si="15"/>
        <v>596.81999999999994</v>
      </c>
      <c r="X87" s="647">
        <f t="shared" si="16"/>
        <v>93.589999999999989</v>
      </c>
      <c r="Y87" s="647">
        <f t="shared" si="17"/>
        <v>73.5</v>
      </c>
      <c r="Z87" s="647">
        <f t="shared" si="25"/>
        <v>-1302.9099999999999</v>
      </c>
      <c r="AA87" s="647">
        <f t="shared" si="18"/>
        <v>0</v>
      </c>
      <c r="AB87" s="647">
        <f>VLOOKUP(C87,'[11]Adjusted Factors 19-20'!A:N,14,FALSE)</f>
        <v>49</v>
      </c>
      <c r="AF87" s="645" t="e">
        <f>VLOOKUP(C87,#REF!,69,FALSE)</f>
        <v>#REF!</v>
      </c>
      <c r="AG87" s="643">
        <v>202</v>
      </c>
      <c r="AH87" s="644">
        <v>0</v>
      </c>
      <c r="AI87" s="637" t="s">
        <v>729</v>
      </c>
    </row>
    <row r="88" spans="1:35" x14ac:dyDescent="0.2">
      <c r="A88" s="637" t="str">
        <f t="shared" si="19"/>
        <v>203 - Bentley CEVCP School</v>
      </c>
      <c r="B88" s="637">
        <v>203</v>
      </c>
      <c r="C88" s="643">
        <v>203</v>
      </c>
      <c r="D88" s="643">
        <f t="shared" si="20"/>
        <v>203</v>
      </c>
      <c r="E88" s="644">
        <f t="shared" si="27"/>
        <v>0</v>
      </c>
      <c r="F88" s="637" t="s">
        <v>730</v>
      </c>
      <c r="G88" s="645">
        <f>VLOOKUP(C88,'[11]New ISB 19-20'!A:BX,76,FALSE)</f>
        <v>307970.47298867075</v>
      </c>
      <c r="H88" s="645">
        <f>VLOOKUP(C88,'[11]New ISB 19-20'!A:CD,81,FALSE)</f>
        <v>-1568.81</v>
      </c>
      <c r="I88" s="645"/>
      <c r="J88" s="645">
        <f t="shared" si="21"/>
        <v>306401.66298867075</v>
      </c>
      <c r="K88" s="684"/>
      <c r="L88" s="645">
        <f>VLOOKUP(C88,'[11]Adjusted Factors 19-20'!A:BQ,68,FALSE)*10000</f>
        <v>0</v>
      </c>
      <c r="M88" s="645">
        <f>VLOOKUP(C88,'[11]Adjusted Factors 19-20'!A:BR,69,FALSE)*10000</f>
        <v>0</v>
      </c>
      <c r="N88" s="645">
        <f>VLOOKUP(C88,'[11]Adjusted Factors 19-20'!A:BS,67,FALSE)*6000</f>
        <v>0</v>
      </c>
      <c r="O88" s="646">
        <f t="shared" si="22"/>
        <v>0</v>
      </c>
      <c r="P88" s="646"/>
      <c r="Q88" s="646">
        <f t="shared" si="23"/>
        <v>306402</v>
      </c>
      <c r="R88" s="646"/>
      <c r="S88" s="646"/>
      <c r="T88" s="643">
        <v>203</v>
      </c>
      <c r="U88" s="647">
        <f t="shared" si="28"/>
        <v>649</v>
      </c>
      <c r="V88" s="647"/>
      <c r="W88" s="647">
        <f t="shared" si="15"/>
        <v>718.62</v>
      </c>
      <c r="X88" s="647">
        <f t="shared" si="16"/>
        <v>112.69</v>
      </c>
      <c r="Y88" s="647">
        <f t="shared" si="17"/>
        <v>88.5</v>
      </c>
      <c r="Z88" s="647">
        <f t="shared" si="25"/>
        <v>-1568.81</v>
      </c>
      <c r="AA88" s="647">
        <f t="shared" si="18"/>
        <v>0</v>
      </c>
      <c r="AB88" s="647">
        <f>VLOOKUP(C88,'[11]Adjusted Factors 19-20'!A:N,14,FALSE)</f>
        <v>59</v>
      </c>
      <c r="AF88" s="645" t="e">
        <f>VLOOKUP(C88,#REF!,69,FALSE)</f>
        <v>#REF!</v>
      </c>
      <c r="AG88" s="643">
        <v>203</v>
      </c>
      <c r="AH88" s="644">
        <v>0</v>
      </c>
      <c r="AI88" s="637" t="s">
        <v>730</v>
      </c>
    </row>
    <row r="89" spans="1:35" x14ac:dyDescent="0.2">
      <c r="A89" s="637" t="str">
        <f t="shared" si="19"/>
        <v>205 - Bildeston Primary School</v>
      </c>
      <c r="B89" s="637">
        <v>205</v>
      </c>
      <c r="C89" s="643">
        <v>205</v>
      </c>
      <c r="D89" s="643">
        <f t="shared" si="20"/>
        <v>205</v>
      </c>
      <c r="E89" s="644">
        <f t="shared" si="27"/>
        <v>0</v>
      </c>
      <c r="F89" s="637" t="s">
        <v>731</v>
      </c>
      <c r="G89" s="645">
        <f>VLOOKUP(C89,'[11]New ISB 19-20'!A:BX,76,FALSE)</f>
        <v>480878.81515110686</v>
      </c>
      <c r="H89" s="645">
        <f>VLOOKUP(C89,'[11]New ISB 19-20'!A:CD,81,FALSE)</f>
        <v>-2632.41</v>
      </c>
      <c r="I89" s="645"/>
      <c r="J89" s="645">
        <f t="shared" si="21"/>
        <v>478246.40515110688</v>
      </c>
      <c r="K89" s="684"/>
      <c r="L89" s="645">
        <f>VLOOKUP(C89,'[11]Adjusted Factors 19-20'!A:BQ,68,FALSE)*10000</f>
        <v>0</v>
      </c>
      <c r="M89" s="645">
        <f>VLOOKUP(C89,'[11]Adjusted Factors 19-20'!A:BR,69,FALSE)*10000</f>
        <v>0</v>
      </c>
      <c r="N89" s="645">
        <f>VLOOKUP(C89,'[11]Adjusted Factors 19-20'!A:BS,67,FALSE)*6000</f>
        <v>0</v>
      </c>
      <c r="O89" s="646">
        <f t="shared" si="22"/>
        <v>0</v>
      </c>
      <c r="P89" s="646"/>
      <c r="Q89" s="646">
        <f t="shared" si="23"/>
        <v>478246</v>
      </c>
      <c r="R89" s="646"/>
      <c r="S89" s="646"/>
      <c r="T89" s="643">
        <v>205</v>
      </c>
      <c r="U89" s="647">
        <f t="shared" si="28"/>
        <v>1089</v>
      </c>
      <c r="V89" s="647"/>
      <c r="W89" s="647">
        <f t="shared" si="15"/>
        <v>1205.82</v>
      </c>
      <c r="X89" s="647">
        <f t="shared" si="16"/>
        <v>189.09</v>
      </c>
      <c r="Y89" s="647">
        <f t="shared" si="17"/>
        <v>148.5</v>
      </c>
      <c r="Z89" s="647">
        <f t="shared" si="25"/>
        <v>-2632.41</v>
      </c>
      <c r="AA89" s="647">
        <f t="shared" si="18"/>
        <v>0</v>
      </c>
      <c r="AB89" s="647">
        <f>VLOOKUP(C89,'[11]Adjusted Factors 19-20'!A:N,14,FALSE)</f>
        <v>99</v>
      </c>
      <c r="AF89" s="645" t="e">
        <f>VLOOKUP(C89,#REF!,69,FALSE)</f>
        <v>#REF!</v>
      </c>
      <c r="AG89" s="643">
        <v>205</v>
      </c>
      <c r="AH89" s="644">
        <v>0</v>
      </c>
      <c r="AI89" s="637" t="s">
        <v>731</v>
      </c>
    </row>
    <row r="90" spans="1:35" x14ac:dyDescent="0.2">
      <c r="A90" s="637" t="str">
        <f t="shared" si="19"/>
        <v>206 - Bramford CEVCP School</v>
      </c>
      <c r="B90" s="637">
        <v>206</v>
      </c>
      <c r="C90" s="643">
        <v>206</v>
      </c>
      <c r="D90" s="643">
        <f t="shared" si="20"/>
        <v>206</v>
      </c>
      <c r="E90" s="644">
        <f t="shared" si="27"/>
        <v>0</v>
      </c>
      <c r="F90" s="637" t="s">
        <v>732</v>
      </c>
      <c r="G90" s="645">
        <f>VLOOKUP(C90,'[11]New ISB 19-20'!A:BX,76,FALSE)</f>
        <v>845207.10481775517</v>
      </c>
      <c r="H90" s="645">
        <f>VLOOKUP(C90,'[11]New ISB 19-20'!A:CD,81,FALSE)</f>
        <v>-5583.9</v>
      </c>
      <c r="I90" s="645"/>
      <c r="J90" s="645">
        <f t="shared" si="21"/>
        <v>839623.20481775515</v>
      </c>
      <c r="K90" s="684"/>
      <c r="L90" s="645">
        <f>VLOOKUP(C90,'[11]Adjusted Factors 19-20'!A:BQ,68,FALSE)*10000</f>
        <v>0</v>
      </c>
      <c r="M90" s="645">
        <f>VLOOKUP(C90,'[11]Adjusted Factors 19-20'!A:BR,69,FALSE)*10000</f>
        <v>0</v>
      </c>
      <c r="N90" s="645">
        <f>VLOOKUP(C90,'[11]Adjusted Factors 19-20'!A:BS,67,FALSE)*6000</f>
        <v>0</v>
      </c>
      <c r="O90" s="646">
        <f t="shared" si="22"/>
        <v>0</v>
      </c>
      <c r="P90" s="646"/>
      <c r="Q90" s="646">
        <f t="shared" si="23"/>
        <v>839623</v>
      </c>
      <c r="R90" s="646"/>
      <c r="S90" s="646"/>
      <c r="T90" s="643">
        <v>206</v>
      </c>
      <c r="U90" s="647">
        <f t="shared" si="28"/>
        <v>2310</v>
      </c>
      <c r="V90" s="647"/>
      <c r="W90" s="647">
        <f t="shared" si="15"/>
        <v>2557.7999999999997</v>
      </c>
      <c r="X90" s="647">
        <f t="shared" si="16"/>
        <v>401.09999999999997</v>
      </c>
      <c r="Y90" s="647">
        <f t="shared" si="17"/>
        <v>315</v>
      </c>
      <c r="Z90" s="647">
        <f t="shared" si="25"/>
        <v>-5583.9</v>
      </c>
      <c r="AA90" s="647">
        <f t="shared" si="18"/>
        <v>0</v>
      </c>
      <c r="AB90" s="647">
        <f>VLOOKUP(C90,'[11]Adjusted Factors 19-20'!A:N,14,FALSE)</f>
        <v>210</v>
      </c>
      <c r="AF90" s="645" t="e">
        <f>VLOOKUP(C90,#REF!,69,FALSE)</f>
        <v>#REF!</v>
      </c>
      <c r="AG90" s="643">
        <v>206</v>
      </c>
      <c r="AH90" s="644">
        <v>0</v>
      </c>
      <c r="AI90" s="637" t="s">
        <v>732</v>
      </c>
    </row>
    <row r="91" spans="1:35" x14ac:dyDescent="0.2">
      <c r="A91" s="637" t="str">
        <f t="shared" si="19"/>
        <v>208 - Brooklands Primary School</v>
      </c>
      <c r="B91" s="637">
        <v>208</v>
      </c>
      <c r="C91" s="643">
        <v>208</v>
      </c>
      <c r="D91" s="643" t="str">
        <f t="shared" si="20"/>
        <v>ACADEMY</v>
      </c>
      <c r="E91" s="644" t="s">
        <v>577</v>
      </c>
      <c r="F91" s="637" t="s">
        <v>733</v>
      </c>
      <c r="G91" s="645">
        <f>VLOOKUP(C91,'[11]New ISB 19-20'!A:BX,76,FALSE)</f>
        <v>733491.25159416033</v>
      </c>
      <c r="H91" s="645">
        <f>VLOOKUP(C91,'[11]New ISB 19-20'!A:CD,81,FALSE)</f>
        <v>0</v>
      </c>
      <c r="I91" s="645"/>
      <c r="J91" s="645">
        <f t="shared" si="21"/>
        <v>733491.25159416033</v>
      </c>
      <c r="K91" s="684"/>
      <c r="L91" s="645">
        <f>VLOOKUP(C91,'[11]Adjusted Factors 19-20'!A:BQ,68,FALSE)*10000</f>
        <v>0</v>
      </c>
      <c r="M91" s="645">
        <f>VLOOKUP(C91,'[11]Adjusted Factors 19-20'!A:BR,69,FALSE)*10000</f>
        <v>0</v>
      </c>
      <c r="N91" s="645">
        <f>VLOOKUP(C91,'[11]Adjusted Factors 19-20'!A:BS,67,FALSE)*6000</f>
        <v>0</v>
      </c>
      <c r="O91" s="646">
        <f t="shared" si="22"/>
        <v>0</v>
      </c>
      <c r="P91" s="646"/>
      <c r="Q91" s="646">
        <f t="shared" si="23"/>
        <v>733491</v>
      </c>
      <c r="R91" s="646"/>
      <c r="S91" s="646"/>
      <c r="T91" s="643">
        <v>208</v>
      </c>
      <c r="U91" s="647">
        <f t="shared" si="28"/>
        <v>0</v>
      </c>
      <c r="V91" s="647"/>
      <c r="W91" s="647">
        <f t="shared" si="15"/>
        <v>0</v>
      </c>
      <c r="X91" s="647">
        <f t="shared" si="16"/>
        <v>0</v>
      </c>
      <c r="Y91" s="647">
        <f t="shared" si="17"/>
        <v>0</v>
      </c>
      <c r="Z91" s="647">
        <f t="shared" si="25"/>
        <v>0</v>
      </c>
      <c r="AA91" s="647">
        <f t="shared" si="18"/>
        <v>0</v>
      </c>
      <c r="AB91" s="647">
        <f>VLOOKUP(C91,'[11]Adjusted Factors 19-20'!A:N,14,FALSE)</f>
        <v>195</v>
      </c>
      <c r="AF91" s="645" t="e">
        <f>VLOOKUP(C91,#REF!,69,FALSE)</f>
        <v>#REF!</v>
      </c>
      <c r="AG91" s="643">
        <v>208</v>
      </c>
      <c r="AH91" s="644">
        <v>0</v>
      </c>
      <c r="AI91" s="637" t="s">
        <v>733</v>
      </c>
    </row>
    <row r="92" spans="1:35" x14ac:dyDescent="0.2">
      <c r="A92" s="637" t="str">
        <f t="shared" si="19"/>
        <v>211 - Bucklesham Primary School</v>
      </c>
      <c r="B92" s="637">
        <v>211</v>
      </c>
      <c r="C92" s="643">
        <v>211</v>
      </c>
      <c r="D92" s="643">
        <f t="shared" si="20"/>
        <v>211</v>
      </c>
      <c r="E92" s="644">
        <f>AH92</f>
        <v>0</v>
      </c>
      <c r="F92" s="637" t="s">
        <v>734</v>
      </c>
      <c r="G92" s="645">
        <f>VLOOKUP(C92,'[11]New ISB 19-20'!A:BX,76,FALSE)</f>
        <v>423833.40397398343</v>
      </c>
      <c r="H92" s="645">
        <f>VLOOKUP(C92,'[11]New ISB 19-20'!A:CD,81,FALSE)</f>
        <v>-2605.8200000000002</v>
      </c>
      <c r="I92" s="645"/>
      <c r="J92" s="645">
        <f t="shared" si="21"/>
        <v>421227.58397398342</v>
      </c>
      <c r="K92" s="684"/>
      <c r="L92" s="645">
        <f>VLOOKUP(C92,'[11]Adjusted Factors 19-20'!A:BQ,68,FALSE)*10000</f>
        <v>0</v>
      </c>
      <c r="M92" s="645">
        <f>VLOOKUP(C92,'[11]Adjusted Factors 19-20'!A:BR,69,FALSE)*10000</f>
        <v>0</v>
      </c>
      <c r="N92" s="645">
        <f>VLOOKUP(C92,'[11]Adjusted Factors 19-20'!A:BS,67,FALSE)*6000</f>
        <v>0</v>
      </c>
      <c r="O92" s="646">
        <f t="shared" si="22"/>
        <v>0</v>
      </c>
      <c r="P92" s="646"/>
      <c r="Q92" s="646">
        <f t="shared" si="23"/>
        <v>421228</v>
      </c>
      <c r="R92" s="646"/>
      <c r="S92" s="646"/>
      <c r="T92" s="643">
        <v>211</v>
      </c>
      <c r="U92" s="647">
        <f t="shared" si="28"/>
        <v>1078</v>
      </c>
      <c r="V92" s="647"/>
      <c r="W92" s="647">
        <f t="shared" si="15"/>
        <v>1193.6399999999999</v>
      </c>
      <c r="X92" s="647">
        <f t="shared" si="16"/>
        <v>187.17999999999998</v>
      </c>
      <c r="Y92" s="647">
        <f t="shared" si="17"/>
        <v>147</v>
      </c>
      <c r="Z92" s="647">
        <f t="shared" si="25"/>
        <v>-2605.8199999999997</v>
      </c>
      <c r="AA92" s="647">
        <f t="shared" si="18"/>
        <v>0</v>
      </c>
      <c r="AB92" s="647">
        <f>VLOOKUP(C92,'[11]Adjusted Factors 19-20'!A:N,14,FALSE)</f>
        <v>98</v>
      </c>
      <c r="AF92" s="645" t="e">
        <f>VLOOKUP(C92,#REF!,69,FALSE)</f>
        <v>#REF!</v>
      </c>
      <c r="AG92" s="643">
        <v>211</v>
      </c>
      <c r="AH92" s="644">
        <v>0</v>
      </c>
      <c r="AI92" s="637" t="s">
        <v>734</v>
      </c>
    </row>
    <row r="93" spans="1:35" x14ac:dyDescent="0.2">
      <c r="A93" s="637" t="str">
        <f t="shared" si="19"/>
        <v>216 - Capel St Mary CEVCP School</v>
      </c>
      <c r="B93" s="637">
        <v>216</v>
      </c>
      <c r="C93" s="643">
        <v>216</v>
      </c>
      <c r="D93" s="643">
        <f t="shared" si="20"/>
        <v>216</v>
      </c>
      <c r="E93" s="644">
        <f>AH93</f>
        <v>0</v>
      </c>
      <c r="F93" s="637" t="s">
        <v>735</v>
      </c>
      <c r="G93" s="645">
        <f>VLOOKUP(C93,'[11]New ISB 19-20'!A:BX,76,FALSE)</f>
        <v>974819.55578000005</v>
      </c>
      <c r="H93" s="645">
        <f>VLOOKUP(C93,'[11]New ISB 19-20'!A:CD,81,FALSE)</f>
        <v>-7205.89</v>
      </c>
      <c r="I93" s="645"/>
      <c r="J93" s="645">
        <f t="shared" si="21"/>
        <v>967613.66578000004</v>
      </c>
      <c r="K93" s="684"/>
      <c r="L93" s="645">
        <f>VLOOKUP(C93,'[11]Adjusted Factors 19-20'!A:BQ,68,FALSE)*10000</f>
        <v>0</v>
      </c>
      <c r="M93" s="645">
        <f>VLOOKUP(C93,'[11]Adjusted Factors 19-20'!A:BR,69,FALSE)*10000</f>
        <v>0</v>
      </c>
      <c r="N93" s="645">
        <f>VLOOKUP(C93,'[11]Adjusted Factors 19-20'!A:BS,67,FALSE)*6000</f>
        <v>0</v>
      </c>
      <c r="O93" s="646">
        <f t="shared" si="22"/>
        <v>0</v>
      </c>
      <c r="P93" s="646"/>
      <c r="Q93" s="646">
        <f t="shared" si="23"/>
        <v>967614</v>
      </c>
      <c r="R93" s="646"/>
      <c r="S93" s="646"/>
      <c r="T93" s="643">
        <v>216</v>
      </c>
      <c r="U93" s="647">
        <f t="shared" si="28"/>
        <v>2981</v>
      </c>
      <c r="V93" s="647"/>
      <c r="W93" s="647">
        <f t="shared" si="15"/>
        <v>3300.7799999999997</v>
      </c>
      <c r="X93" s="647">
        <f t="shared" si="16"/>
        <v>517.61</v>
      </c>
      <c r="Y93" s="647">
        <f t="shared" si="17"/>
        <v>406.5</v>
      </c>
      <c r="Z93" s="647">
        <f t="shared" si="25"/>
        <v>-7205.8899999999994</v>
      </c>
      <c r="AA93" s="647">
        <f t="shared" si="18"/>
        <v>0</v>
      </c>
      <c r="AB93" s="647">
        <f>VLOOKUP(C93,'[11]Adjusted Factors 19-20'!A:N,14,FALSE)</f>
        <v>271</v>
      </c>
      <c r="AF93" s="645" t="e">
        <f>VLOOKUP(C93,#REF!,69,FALSE)</f>
        <v>#REF!</v>
      </c>
      <c r="AG93" s="643">
        <v>216</v>
      </c>
      <c r="AH93" s="644">
        <v>0</v>
      </c>
      <c r="AI93" s="637" t="s">
        <v>735</v>
      </c>
    </row>
    <row r="94" spans="1:35" x14ac:dyDescent="0.2">
      <c r="A94" s="637" t="str">
        <f t="shared" si="19"/>
        <v>217 - Chelmondiston CEVCP School</v>
      </c>
      <c r="B94" s="637">
        <v>217</v>
      </c>
      <c r="C94" s="643">
        <v>217</v>
      </c>
      <c r="D94" s="643" t="str">
        <f t="shared" si="20"/>
        <v>ACADEMY</v>
      </c>
      <c r="E94" s="644" t="str">
        <f>AH94</f>
        <v>ACADEMY</v>
      </c>
      <c r="F94" s="637" t="s">
        <v>736</v>
      </c>
      <c r="G94" s="645">
        <f>VLOOKUP(C94,'[11]New ISB 19-20'!A:BX,76,FALSE)</f>
        <v>519107.30300840369</v>
      </c>
      <c r="H94" s="645">
        <f>VLOOKUP(C94,'[11]New ISB 19-20'!A:CD,81,FALSE)</f>
        <v>0</v>
      </c>
      <c r="I94" s="645"/>
      <c r="J94" s="645">
        <f t="shared" si="21"/>
        <v>519107.30300840369</v>
      </c>
      <c r="K94" s="684"/>
      <c r="L94" s="645">
        <f>VLOOKUP(C94,'[11]Adjusted Factors 19-20'!A:BQ,68,FALSE)*10000</f>
        <v>0</v>
      </c>
      <c r="M94" s="645">
        <f>VLOOKUP(C94,'[11]Adjusted Factors 19-20'!A:BR,69,FALSE)*10000</f>
        <v>0</v>
      </c>
      <c r="N94" s="645">
        <f>VLOOKUP(C94,'[11]Adjusted Factors 19-20'!A:BS,67,FALSE)*6000</f>
        <v>0</v>
      </c>
      <c r="O94" s="646">
        <f t="shared" si="22"/>
        <v>0</v>
      </c>
      <c r="P94" s="646"/>
      <c r="Q94" s="646">
        <f t="shared" si="23"/>
        <v>519107</v>
      </c>
      <c r="R94" s="646"/>
      <c r="S94" s="646"/>
      <c r="T94" s="643">
        <v>217</v>
      </c>
      <c r="U94" s="647">
        <f t="shared" si="28"/>
        <v>0</v>
      </c>
      <c r="V94" s="647"/>
      <c r="W94" s="647">
        <f t="shared" si="15"/>
        <v>0</v>
      </c>
      <c r="X94" s="647">
        <f t="shared" si="16"/>
        <v>0</v>
      </c>
      <c r="Y94" s="647">
        <f t="shared" si="17"/>
        <v>0</v>
      </c>
      <c r="Z94" s="647">
        <f t="shared" si="25"/>
        <v>0</v>
      </c>
      <c r="AA94" s="647">
        <f t="shared" si="18"/>
        <v>0</v>
      </c>
      <c r="AB94" s="647">
        <f>VLOOKUP(C94,'[11]Adjusted Factors 19-20'!A:N,14,FALSE)</f>
        <v>124</v>
      </c>
      <c r="AF94" s="645" t="e">
        <f>VLOOKUP(C94,#REF!,69,FALSE)</f>
        <v>#REF!</v>
      </c>
      <c r="AG94" s="643">
        <v>217</v>
      </c>
      <c r="AH94" s="644" t="s">
        <v>577</v>
      </c>
      <c r="AI94" s="637" t="s">
        <v>736</v>
      </c>
    </row>
    <row r="95" spans="1:35" x14ac:dyDescent="0.2">
      <c r="A95" s="637" t="str">
        <f t="shared" si="19"/>
        <v>219 - Claydon Primary School</v>
      </c>
      <c r="B95" s="637">
        <v>219</v>
      </c>
      <c r="C95" s="643">
        <v>219</v>
      </c>
      <c r="D95" s="643" t="str">
        <f t="shared" si="20"/>
        <v>ACADEMY</v>
      </c>
      <c r="E95" s="644" t="s">
        <v>577</v>
      </c>
      <c r="F95" s="637" t="s">
        <v>737</v>
      </c>
      <c r="G95" s="645">
        <f>VLOOKUP(C95,'[11]New ISB 19-20'!A:BX,76,FALSE)</f>
        <v>1501722.9441200001</v>
      </c>
      <c r="H95" s="645">
        <f>VLOOKUP(C95,'[11]New ISB 19-20'!A:CD,81,FALSE)</f>
        <v>0</v>
      </c>
      <c r="I95" s="645"/>
      <c r="J95" s="645">
        <f t="shared" si="21"/>
        <v>1501722.9441200001</v>
      </c>
      <c r="K95" s="684"/>
      <c r="L95" s="645">
        <f>VLOOKUP(C95,'[11]Adjusted Factors 19-20'!A:BQ,68,FALSE)*10000</f>
        <v>0</v>
      </c>
      <c r="M95" s="645">
        <f>VLOOKUP(C95,'[11]Adjusted Factors 19-20'!A:BR,69,FALSE)*10000</f>
        <v>0</v>
      </c>
      <c r="N95" s="645">
        <f>VLOOKUP(C95,'[11]Adjusted Factors 19-20'!A:BS,67,FALSE)*6000</f>
        <v>0</v>
      </c>
      <c r="O95" s="646">
        <f t="shared" si="22"/>
        <v>0</v>
      </c>
      <c r="P95" s="646"/>
      <c r="Q95" s="646">
        <f t="shared" si="23"/>
        <v>1501723</v>
      </c>
      <c r="R95" s="646"/>
      <c r="S95" s="646"/>
      <c r="T95" s="643">
        <v>219</v>
      </c>
      <c r="U95" s="647">
        <f t="shared" si="28"/>
        <v>0</v>
      </c>
      <c r="V95" s="647"/>
      <c r="W95" s="647">
        <f t="shared" si="15"/>
        <v>0</v>
      </c>
      <c r="X95" s="647">
        <f t="shared" si="16"/>
        <v>0</v>
      </c>
      <c r="Y95" s="647">
        <f t="shared" si="17"/>
        <v>0</v>
      </c>
      <c r="Z95" s="647">
        <f t="shared" si="25"/>
        <v>0</v>
      </c>
      <c r="AA95" s="647">
        <f t="shared" si="18"/>
        <v>0</v>
      </c>
      <c r="AB95" s="647">
        <f>VLOOKUP(C95,'[11]Adjusted Factors 19-20'!A:N,14,FALSE)</f>
        <v>427</v>
      </c>
      <c r="AF95" s="645" t="e">
        <f>VLOOKUP(C95,#REF!,69,FALSE)</f>
        <v>#REF!</v>
      </c>
      <c r="AG95" s="643">
        <v>219</v>
      </c>
      <c r="AH95" s="644">
        <v>0</v>
      </c>
      <c r="AI95" s="637" t="s">
        <v>737</v>
      </c>
    </row>
    <row r="96" spans="1:35" x14ac:dyDescent="0.2">
      <c r="A96" s="637" t="str">
        <f t="shared" si="19"/>
        <v>220 - Copdock Primary School</v>
      </c>
      <c r="B96" s="637">
        <v>220</v>
      </c>
      <c r="C96" s="643">
        <v>220</v>
      </c>
      <c r="D96" s="643">
        <f t="shared" si="20"/>
        <v>220</v>
      </c>
      <c r="E96" s="644">
        <f t="shared" ref="E96:E102" si="29">AH96</f>
        <v>0</v>
      </c>
      <c r="F96" s="637" t="s">
        <v>738</v>
      </c>
      <c r="G96" s="645">
        <f>VLOOKUP(C96,'[11]New ISB 19-20'!A:BX,76,FALSE)</f>
        <v>383811.36910132435</v>
      </c>
      <c r="H96" s="645">
        <f>VLOOKUP(C96,'[11]New ISB 19-20'!A:CD,81,FALSE)</f>
        <v>-2153.79</v>
      </c>
      <c r="I96" s="645"/>
      <c r="J96" s="645">
        <f t="shared" si="21"/>
        <v>381657.57910132437</v>
      </c>
      <c r="K96" s="684"/>
      <c r="L96" s="645">
        <f>VLOOKUP(C96,'[11]Adjusted Factors 19-20'!A:BQ,68,FALSE)*10000</f>
        <v>0</v>
      </c>
      <c r="M96" s="645">
        <f>VLOOKUP(C96,'[11]Adjusted Factors 19-20'!A:BR,69,FALSE)*10000</f>
        <v>0</v>
      </c>
      <c r="N96" s="645">
        <f>VLOOKUP(C96,'[11]Adjusted Factors 19-20'!A:BS,67,FALSE)*6000</f>
        <v>0</v>
      </c>
      <c r="O96" s="646">
        <f t="shared" si="22"/>
        <v>0</v>
      </c>
      <c r="P96" s="646"/>
      <c r="Q96" s="646">
        <f t="shared" si="23"/>
        <v>381658</v>
      </c>
      <c r="R96" s="646"/>
      <c r="S96" s="646"/>
      <c r="T96" s="643">
        <v>220</v>
      </c>
      <c r="U96" s="647">
        <f t="shared" si="28"/>
        <v>891</v>
      </c>
      <c r="V96" s="647"/>
      <c r="W96" s="647">
        <f t="shared" si="15"/>
        <v>986.57999999999993</v>
      </c>
      <c r="X96" s="647">
        <f t="shared" si="16"/>
        <v>154.70999999999998</v>
      </c>
      <c r="Y96" s="647">
        <f t="shared" si="17"/>
        <v>121.5</v>
      </c>
      <c r="Z96" s="647">
        <f t="shared" si="25"/>
        <v>-2153.79</v>
      </c>
      <c r="AA96" s="647">
        <f t="shared" si="18"/>
        <v>0</v>
      </c>
      <c r="AB96" s="647">
        <f>VLOOKUP(C96,'[11]Adjusted Factors 19-20'!A:N,14,FALSE)</f>
        <v>81</v>
      </c>
      <c r="AF96" s="645" t="e">
        <f>VLOOKUP(C96,#REF!,69,FALSE)</f>
        <v>#REF!</v>
      </c>
      <c r="AG96" s="643">
        <v>220</v>
      </c>
      <c r="AH96" s="644">
        <v>0</v>
      </c>
      <c r="AI96" s="637" t="s">
        <v>738</v>
      </c>
    </row>
    <row r="97" spans="1:35" x14ac:dyDescent="0.2">
      <c r="A97" s="637" t="str">
        <f t="shared" si="19"/>
        <v>223 - East Bergholt CEVCP School</v>
      </c>
      <c r="B97" s="637">
        <v>223</v>
      </c>
      <c r="C97" s="643">
        <v>223</v>
      </c>
      <c r="D97" s="643">
        <f t="shared" si="20"/>
        <v>223</v>
      </c>
      <c r="E97" s="644">
        <f t="shared" si="29"/>
        <v>0</v>
      </c>
      <c r="F97" s="637" t="s">
        <v>739</v>
      </c>
      <c r="G97" s="645">
        <f>VLOOKUP(C97,'[11]New ISB 19-20'!A:BX,76,FALSE)</f>
        <v>726655.18210557627</v>
      </c>
      <c r="H97" s="645">
        <f>VLOOKUP(C97,'[11]New ISB 19-20'!A:CD,81,FALSE)</f>
        <v>-5211.6400000000003</v>
      </c>
      <c r="I97" s="645"/>
      <c r="J97" s="645">
        <f t="shared" si="21"/>
        <v>721443.54210557626</v>
      </c>
      <c r="K97" s="684"/>
      <c r="L97" s="645">
        <f>VLOOKUP(C97,'[11]Adjusted Factors 19-20'!A:BQ,68,FALSE)*10000</f>
        <v>0</v>
      </c>
      <c r="M97" s="645">
        <f>VLOOKUP(C97,'[11]Adjusted Factors 19-20'!A:BR,69,FALSE)*10000</f>
        <v>0</v>
      </c>
      <c r="N97" s="645">
        <f>VLOOKUP(C97,'[11]Adjusted Factors 19-20'!A:BS,67,FALSE)*6000</f>
        <v>0</v>
      </c>
      <c r="O97" s="646">
        <f t="shared" si="22"/>
        <v>0</v>
      </c>
      <c r="P97" s="646"/>
      <c r="Q97" s="646">
        <f t="shared" si="23"/>
        <v>721444</v>
      </c>
      <c r="R97" s="646"/>
      <c r="S97" s="646"/>
      <c r="T97" s="643">
        <v>223</v>
      </c>
      <c r="U97" s="647">
        <f t="shared" si="28"/>
        <v>2156</v>
      </c>
      <c r="V97" s="647"/>
      <c r="W97" s="647">
        <f t="shared" si="15"/>
        <v>2387.2799999999997</v>
      </c>
      <c r="X97" s="647">
        <f t="shared" si="16"/>
        <v>374.35999999999996</v>
      </c>
      <c r="Y97" s="647">
        <f t="shared" si="17"/>
        <v>294</v>
      </c>
      <c r="Z97" s="647">
        <f t="shared" si="25"/>
        <v>-5211.6399999999994</v>
      </c>
      <c r="AA97" s="647">
        <f t="shared" si="18"/>
        <v>0</v>
      </c>
      <c r="AB97" s="647">
        <f>VLOOKUP(C97,'[11]Adjusted Factors 19-20'!A:N,14,FALSE)</f>
        <v>196</v>
      </c>
      <c r="AF97" s="645" t="e">
        <f>VLOOKUP(C97,#REF!,69,FALSE)</f>
        <v>#REF!</v>
      </c>
      <c r="AG97" s="643">
        <v>223</v>
      </c>
      <c r="AH97" s="644">
        <v>0</v>
      </c>
      <c r="AI97" s="637" t="s">
        <v>739</v>
      </c>
    </row>
    <row r="98" spans="1:35" x14ac:dyDescent="0.2">
      <c r="A98" s="637" t="str">
        <f t="shared" si="19"/>
        <v>224 - Elmsett CEVCP School</v>
      </c>
      <c r="B98" s="637">
        <v>224</v>
      </c>
      <c r="C98" s="643">
        <v>224</v>
      </c>
      <c r="D98" s="643">
        <f t="shared" si="20"/>
        <v>224</v>
      </c>
      <c r="E98" s="644">
        <f t="shared" si="29"/>
        <v>0</v>
      </c>
      <c r="F98" s="637" t="s">
        <v>740</v>
      </c>
      <c r="G98" s="645">
        <f>VLOOKUP(C98,'[11]New ISB 19-20'!A:BX,76,FALSE)</f>
        <v>340339.65467586718</v>
      </c>
      <c r="H98" s="645">
        <f>VLOOKUP(C98,'[11]New ISB 19-20'!A:CD,81,FALSE)</f>
        <v>-1861.3</v>
      </c>
      <c r="I98" s="645"/>
      <c r="J98" s="645">
        <f t="shared" si="21"/>
        <v>338478.35467586719</v>
      </c>
      <c r="K98" s="684"/>
      <c r="L98" s="645">
        <f>VLOOKUP(C98,'[11]Adjusted Factors 19-20'!A:BQ,68,FALSE)*10000</f>
        <v>0</v>
      </c>
      <c r="M98" s="645">
        <f>VLOOKUP(C98,'[11]Adjusted Factors 19-20'!A:BR,69,FALSE)*10000</f>
        <v>0</v>
      </c>
      <c r="N98" s="645">
        <f>VLOOKUP(C98,'[11]Adjusted Factors 19-20'!A:BS,67,FALSE)*6000</f>
        <v>0</v>
      </c>
      <c r="O98" s="646">
        <f t="shared" si="22"/>
        <v>0</v>
      </c>
      <c r="P98" s="646"/>
      <c r="Q98" s="646">
        <f t="shared" si="23"/>
        <v>338478</v>
      </c>
      <c r="R98" s="646"/>
      <c r="S98" s="646"/>
      <c r="T98" s="643">
        <v>224</v>
      </c>
      <c r="U98" s="647">
        <f t="shared" si="28"/>
        <v>770</v>
      </c>
      <c r="V98" s="647"/>
      <c r="W98" s="647">
        <f t="shared" si="15"/>
        <v>852.6</v>
      </c>
      <c r="X98" s="647">
        <f t="shared" si="16"/>
        <v>133.69999999999999</v>
      </c>
      <c r="Y98" s="647">
        <f t="shared" si="17"/>
        <v>105</v>
      </c>
      <c r="Z98" s="647">
        <f t="shared" si="25"/>
        <v>-1861.3</v>
      </c>
      <c r="AA98" s="647">
        <f t="shared" si="18"/>
        <v>0</v>
      </c>
      <c r="AB98" s="647">
        <f>VLOOKUP(C98,'[11]Adjusted Factors 19-20'!A:N,14,FALSE)</f>
        <v>70</v>
      </c>
      <c r="AF98" s="645" t="e">
        <f>VLOOKUP(C98,#REF!,69,FALSE)</f>
        <v>#REF!</v>
      </c>
      <c r="AG98" s="643">
        <v>224</v>
      </c>
      <c r="AH98" s="644">
        <v>0</v>
      </c>
      <c r="AI98" s="637" t="s">
        <v>740</v>
      </c>
    </row>
    <row r="99" spans="1:35" x14ac:dyDescent="0.2">
      <c r="A99" s="637" t="str">
        <f t="shared" si="19"/>
        <v>225 - Eyke CEVCP School</v>
      </c>
      <c r="B99" s="637">
        <v>225</v>
      </c>
      <c r="C99" s="643">
        <v>225</v>
      </c>
      <c r="D99" s="643" t="str">
        <f t="shared" si="20"/>
        <v>ACADEMY</v>
      </c>
      <c r="E99" s="644" t="str">
        <f t="shared" si="29"/>
        <v>ACADEMY</v>
      </c>
      <c r="F99" s="637" t="s">
        <v>741</v>
      </c>
      <c r="G99" s="645">
        <f>VLOOKUP(C99,'[11]New ISB 19-20'!A:BX,76,FALSE)</f>
        <v>505684.177113763</v>
      </c>
      <c r="H99" s="645">
        <f>VLOOKUP(C99,'[11]New ISB 19-20'!A:CD,81,FALSE)</f>
        <v>0</v>
      </c>
      <c r="I99" s="645"/>
      <c r="J99" s="645">
        <f t="shared" si="21"/>
        <v>505684.177113763</v>
      </c>
      <c r="K99" s="684"/>
      <c r="L99" s="645">
        <f>VLOOKUP(C99,'[11]Adjusted Factors 19-20'!A:BQ,68,FALSE)*10000</f>
        <v>0</v>
      </c>
      <c r="M99" s="645">
        <f>VLOOKUP(C99,'[11]Adjusted Factors 19-20'!A:BR,69,FALSE)*10000</f>
        <v>0</v>
      </c>
      <c r="N99" s="645">
        <f>VLOOKUP(C99,'[11]Adjusted Factors 19-20'!A:BS,67,FALSE)*6000</f>
        <v>0</v>
      </c>
      <c r="O99" s="646">
        <f t="shared" si="22"/>
        <v>0</v>
      </c>
      <c r="P99" s="646"/>
      <c r="Q99" s="646">
        <f t="shared" si="23"/>
        <v>505684</v>
      </c>
      <c r="R99" s="646"/>
      <c r="S99" s="646"/>
      <c r="T99" s="643">
        <v>225</v>
      </c>
      <c r="U99" s="647">
        <f t="shared" si="28"/>
        <v>0</v>
      </c>
      <c r="V99" s="647"/>
      <c r="W99" s="647">
        <f t="shared" si="15"/>
        <v>0</v>
      </c>
      <c r="X99" s="647">
        <f t="shared" si="16"/>
        <v>0</v>
      </c>
      <c r="Y99" s="647">
        <f t="shared" si="17"/>
        <v>0</v>
      </c>
      <c r="Z99" s="647">
        <f t="shared" si="25"/>
        <v>0</v>
      </c>
      <c r="AA99" s="647">
        <f t="shared" si="18"/>
        <v>0</v>
      </c>
      <c r="AB99" s="647">
        <f>VLOOKUP(C99,'[11]Adjusted Factors 19-20'!A:N,14,FALSE)</f>
        <v>121</v>
      </c>
      <c r="AF99" s="645" t="e">
        <f>VLOOKUP(C99,#REF!,69,FALSE)</f>
        <v>#REF!</v>
      </c>
      <c r="AG99" s="643">
        <v>225</v>
      </c>
      <c r="AH99" s="644" t="s">
        <v>577</v>
      </c>
      <c r="AI99" s="637" t="s">
        <v>741</v>
      </c>
    </row>
    <row r="100" spans="1:35" x14ac:dyDescent="0.2">
      <c r="A100" s="637" t="str">
        <f t="shared" si="19"/>
        <v>228 - Causton Junior School</v>
      </c>
      <c r="B100" s="637">
        <v>228</v>
      </c>
      <c r="C100" s="643">
        <v>228</v>
      </c>
      <c r="D100" s="643" t="str">
        <f t="shared" si="20"/>
        <v>ACADEMY</v>
      </c>
      <c r="E100" s="644" t="s">
        <v>577</v>
      </c>
      <c r="F100" s="637" t="s">
        <v>742</v>
      </c>
      <c r="G100" s="645">
        <f>VLOOKUP(C100,'[11]New ISB 19-20'!A:BX,76,FALSE)</f>
        <v>945501.7803565854</v>
      </c>
      <c r="H100" s="645">
        <f>VLOOKUP(C100,'[11]New ISB 19-20'!A:CD,81,FALSE)</f>
        <v>-5663.67</v>
      </c>
      <c r="I100" s="645"/>
      <c r="J100" s="645">
        <f t="shared" si="21"/>
        <v>939838.11035658536</v>
      </c>
      <c r="K100" s="684"/>
      <c r="L100" s="645">
        <f>VLOOKUP(C100,'[11]Adjusted Factors 19-20'!A:BQ,68,FALSE)*10000</f>
        <v>0</v>
      </c>
      <c r="M100" s="645">
        <f>VLOOKUP(C100,'[11]Adjusted Factors 19-20'!A:BR,69,FALSE)*10000</f>
        <v>0</v>
      </c>
      <c r="N100" s="645">
        <f>VLOOKUP(C100,'[11]Adjusted Factors 19-20'!A:BS,67,FALSE)*6000</f>
        <v>90000</v>
      </c>
      <c r="O100" s="646">
        <f t="shared" si="22"/>
        <v>90000</v>
      </c>
      <c r="P100" s="646"/>
      <c r="Q100" s="646">
        <f t="shared" si="23"/>
        <v>1029838</v>
      </c>
      <c r="R100" s="646"/>
      <c r="S100" s="646"/>
      <c r="T100" s="643">
        <v>228</v>
      </c>
      <c r="U100" s="647">
        <f t="shared" si="28"/>
        <v>2343</v>
      </c>
      <c r="V100" s="647"/>
      <c r="W100" s="647">
        <f t="shared" si="15"/>
        <v>2594.34</v>
      </c>
      <c r="X100" s="647">
        <f t="shared" si="16"/>
        <v>406.83</v>
      </c>
      <c r="Y100" s="647">
        <f t="shared" si="17"/>
        <v>319.5</v>
      </c>
      <c r="Z100" s="647">
        <f t="shared" si="25"/>
        <v>-5663.67</v>
      </c>
      <c r="AA100" s="647">
        <f t="shared" si="18"/>
        <v>0</v>
      </c>
      <c r="AB100" s="647">
        <f>VLOOKUP(C100,'[11]Adjusted Factors 19-20'!A:N,14,FALSE)</f>
        <v>213</v>
      </c>
      <c r="AF100" s="645" t="e">
        <f>VLOOKUP(C100,#REF!,69,FALSE)</f>
        <v>#REF!</v>
      </c>
      <c r="AG100" s="643">
        <v>228</v>
      </c>
      <c r="AH100" s="644">
        <v>0</v>
      </c>
      <c r="AI100" s="637" t="s">
        <v>742</v>
      </c>
    </row>
    <row r="101" spans="1:35" x14ac:dyDescent="0.2">
      <c r="A101" s="637" t="str">
        <f t="shared" si="19"/>
        <v>229 - Colneis Junior School</v>
      </c>
      <c r="B101" s="637">
        <v>229</v>
      </c>
      <c r="C101" s="643">
        <v>229</v>
      </c>
      <c r="D101" s="643">
        <f t="shared" si="20"/>
        <v>229</v>
      </c>
      <c r="E101" s="644">
        <f t="shared" si="29"/>
        <v>0</v>
      </c>
      <c r="F101" s="637" t="s">
        <v>743</v>
      </c>
      <c r="G101" s="645">
        <f>VLOOKUP(C101,'[11]New ISB 19-20'!A:BX,76,FALSE)</f>
        <v>1315952.4010088714</v>
      </c>
      <c r="H101" s="645">
        <f>VLOOKUP(C101,'[11]New ISB 19-20'!A:CD,81,FALSE)</f>
        <v>-9173.5499999999993</v>
      </c>
      <c r="I101" s="645"/>
      <c r="J101" s="645">
        <f t="shared" si="21"/>
        <v>1306778.8510088713</v>
      </c>
      <c r="K101" s="684"/>
      <c r="L101" s="645">
        <f>VLOOKUP(C101,'[11]Adjusted Factors 19-20'!A:BQ,68,FALSE)*10000</f>
        <v>0</v>
      </c>
      <c r="M101" s="645">
        <f>VLOOKUP(C101,'[11]Adjusted Factors 19-20'!A:BR,69,FALSE)*10000</f>
        <v>0</v>
      </c>
      <c r="N101" s="645">
        <f>VLOOKUP(C101,'[11]Adjusted Factors 19-20'!A:BS,67,FALSE)*6000</f>
        <v>0</v>
      </c>
      <c r="O101" s="646">
        <f t="shared" si="22"/>
        <v>0</v>
      </c>
      <c r="P101" s="646"/>
      <c r="Q101" s="646">
        <f t="shared" si="23"/>
        <v>1306779</v>
      </c>
      <c r="R101" s="646"/>
      <c r="S101" s="646"/>
      <c r="T101" s="643">
        <v>229</v>
      </c>
      <c r="U101" s="647">
        <f t="shared" si="28"/>
        <v>3795</v>
      </c>
      <c r="V101" s="647"/>
      <c r="W101" s="647">
        <f t="shared" si="15"/>
        <v>4202.0999999999995</v>
      </c>
      <c r="X101" s="647">
        <f t="shared" si="16"/>
        <v>658.94999999999993</v>
      </c>
      <c r="Y101" s="647">
        <f t="shared" si="17"/>
        <v>517.5</v>
      </c>
      <c r="Z101" s="647">
        <f t="shared" si="25"/>
        <v>-9173.5499999999993</v>
      </c>
      <c r="AA101" s="647">
        <f t="shared" si="18"/>
        <v>0</v>
      </c>
      <c r="AB101" s="647">
        <f>VLOOKUP(C101,'[11]Adjusted Factors 19-20'!A:N,14,FALSE)</f>
        <v>345</v>
      </c>
      <c r="AF101" s="645" t="e">
        <f>VLOOKUP(C101,#REF!,69,FALSE)</f>
        <v>#REF!</v>
      </c>
      <c r="AG101" s="643">
        <v>229</v>
      </c>
      <c r="AH101" s="644">
        <v>0</v>
      </c>
      <c r="AI101" s="637" t="s">
        <v>743</v>
      </c>
    </row>
    <row r="102" spans="1:35" x14ac:dyDescent="0.2">
      <c r="A102" s="637" t="str">
        <f t="shared" si="19"/>
        <v>230 - Fairfield Infant School</v>
      </c>
      <c r="B102" s="637">
        <v>230</v>
      </c>
      <c r="C102" s="643">
        <v>230</v>
      </c>
      <c r="D102" s="643">
        <f t="shared" si="20"/>
        <v>230</v>
      </c>
      <c r="E102" s="644">
        <f t="shared" si="29"/>
        <v>0</v>
      </c>
      <c r="F102" s="637" t="s">
        <v>744</v>
      </c>
      <c r="G102" s="645">
        <f>VLOOKUP(C102,'[11]New ISB 19-20'!A:BX,76,FALSE)</f>
        <v>1025849.563134462</v>
      </c>
      <c r="H102" s="645">
        <f>VLOOKUP(C102,'[11]New ISB 19-20'!A:CD,81,FALSE)</f>
        <v>-7072.94</v>
      </c>
      <c r="I102" s="645"/>
      <c r="J102" s="645">
        <f t="shared" si="21"/>
        <v>1018776.623134462</v>
      </c>
      <c r="K102" s="684"/>
      <c r="L102" s="645">
        <f>VLOOKUP(C102,'[11]Adjusted Factors 19-20'!A:BQ,68,FALSE)*10000</f>
        <v>0</v>
      </c>
      <c r="M102" s="645">
        <f>VLOOKUP(C102,'[11]Adjusted Factors 19-20'!A:BR,69,FALSE)*10000</f>
        <v>0</v>
      </c>
      <c r="N102" s="645">
        <f>VLOOKUP(C102,'[11]Adjusted Factors 19-20'!A:BS,67,FALSE)*6000</f>
        <v>0</v>
      </c>
      <c r="O102" s="646">
        <f t="shared" si="22"/>
        <v>0</v>
      </c>
      <c r="P102" s="646"/>
      <c r="Q102" s="646">
        <f t="shared" si="23"/>
        <v>1018777</v>
      </c>
      <c r="R102" s="646"/>
      <c r="S102" s="646"/>
      <c r="T102" s="643">
        <v>230</v>
      </c>
      <c r="U102" s="647">
        <f t="shared" si="28"/>
        <v>2926</v>
      </c>
      <c r="V102" s="647"/>
      <c r="W102" s="647">
        <f t="shared" si="15"/>
        <v>3239.88</v>
      </c>
      <c r="X102" s="647">
        <f t="shared" si="16"/>
        <v>508.06</v>
      </c>
      <c r="Y102" s="647">
        <f t="shared" si="17"/>
        <v>399</v>
      </c>
      <c r="Z102" s="647">
        <f t="shared" si="25"/>
        <v>-7072.9400000000005</v>
      </c>
      <c r="AA102" s="647">
        <f t="shared" si="18"/>
        <v>0</v>
      </c>
      <c r="AB102" s="647">
        <f>VLOOKUP(C102,'[11]Adjusted Factors 19-20'!A:N,14,FALSE)</f>
        <v>266</v>
      </c>
      <c r="AF102" s="645" t="e">
        <f>VLOOKUP(C102,#REF!,69,FALSE)</f>
        <v>#REF!</v>
      </c>
      <c r="AG102" s="643">
        <v>230</v>
      </c>
      <c r="AH102" s="644">
        <v>0</v>
      </c>
      <c r="AI102" s="637" t="s">
        <v>744</v>
      </c>
    </row>
    <row r="103" spans="1:35" x14ac:dyDescent="0.2">
      <c r="A103" s="637" t="str">
        <f t="shared" si="19"/>
        <v>231 - Grange Community Primary School</v>
      </c>
      <c r="B103" s="637">
        <v>231</v>
      </c>
      <c r="C103" s="643">
        <v>231</v>
      </c>
      <c r="D103" s="643" t="str">
        <f t="shared" si="20"/>
        <v>ACADEMY</v>
      </c>
      <c r="E103" s="644" t="s">
        <v>577</v>
      </c>
      <c r="F103" s="637" t="s">
        <v>745</v>
      </c>
      <c r="G103" s="645">
        <f>VLOOKUP(C103,'[11]New ISB 19-20'!A:BX,76,FALSE)</f>
        <v>812429.67270176997</v>
      </c>
      <c r="H103" s="645">
        <f>VLOOKUP(C103,'[11]New ISB 19-20'!A:CD,81,FALSE)</f>
        <v>0</v>
      </c>
      <c r="I103" s="645"/>
      <c r="J103" s="645">
        <f t="shared" si="21"/>
        <v>812429.67270176997</v>
      </c>
      <c r="K103" s="684"/>
      <c r="L103" s="645">
        <f>VLOOKUP(C103,'[11]Adjusted Factors 19-20'!A:BQ,68,FALSE)*10000</f>
        <v>0</v>
      </c>
      <c r="M103" s="645">
        <f>VLOOKUP(C103,'[11]Adjusted Factors 19-20'!A:BR,69,FALSE)*10000</f>
        <v>0</v>
      </c>
      <c r="N103" s="645">
        <f>VLOOKUP(C103,'[11]Adjusted Factors 19-20'!A:BS,67,FALSE)*6000</f>
        <v>0</v>
      </c>
      <c r="O103" s="646">
        <f t="shared" si="22"/>
        <v>0</v>
      </c>
      <c r="P103" s="646"/>
      <c r="Q103" s="646">
        <f t="shared" si="23"/>
        <v>812430</v>
      </c>
      <c r="R103" s="646"/>
      <c r="S103" s="646"/>
      <c r="T103" s="643">
        <v>231</v>
      </c>
      <c r="U103" s="647">
        <f t="shared" si="28"/>
        <v>0</v>
      </c>
      <c r="V103" s="647"/>
      <c r="W103" s="647">
        <f t="shared" si="15"/>
        <v>0</v>
      </c>
      <c r="X103" s="647">
        <f t="shared" si="16"/>
        <v>0</v>
      </c>
      <c r="Y103" s="647">
        <f t="shared" si="17"/>
        <v>0</v>
      </c>
      <c r="Z103" s="647">
        <f t="shared" si="25"/>
        <v>0</v>
      </c>
      <c r="AA103" s="647">
        <f t="shared" si="18"/>
        <v>0</v>
      </c>
      <c r="AB103" s="647">
        <f>VLOOKUP(C103,'[11]Adjusted Factors 19-20'!A:N,14,FALSE)</f>
        <v>184</v>
      </c>
      <c r="AF103" s="645" t="e">
        <f>VLOOKUP(C103,#REF!,69,FALSE)</f>
        <v>#REF!</v>
      </c>
      <c r="AG103" s="643">
        <v>231</v>
      </c>
      <c r="AH103" s="644">
        <v>0</v>
      </c>
      <c r="AI103" s="637" t="s">
        <v>745</v>
      </c>
    </row>
    <row r="104" spans="1:35" x14ac:dyDescent="0.2">
      <c r="A104" s="637" t="str">
        <f t="shared" si="19"/>
        <v>232 - Kingsfleet Primary School</v>
      </c>
      <c r="B104" s="637">
        <v>232</v>
      </c>
      <c r="C104" s="643">
        <v>232</v>
      </c>
      <c r="D104" s="643">
        <f t="shared" si="20"/>
        <v>232</v>
      </c>
      <c r="E104" s="644">
        <f t="shared" ref="E104:E114" si="30">AH104</f>
        <v>0</v>
      </c>
      <c r="F104" s="637" t="s">
        <v>746</v>
      </c>
      <c r="G104" s="645">
        <f>VLOOKUP(C104,'[11]New ISB 19-20'!A:BX,76,FALSE)</f>
        <v>790120.81155568536</v>
      </c>
      <c r="H104" s="645">
        <f>VLOOKUP(C104,'[11]New ISB 19-20'!A:CD,81,FALSE)</f>
        <v>-5291.41</v>
      </c>
      <c r="I104" s="645"/>
      <c r="J104" s="645">
        <f t="shared" si="21"/>
        <v>784829.40155568533</v>
      </c>
      <c r="K104" s="684"/>
      <c r="L104" s="645">
        <f>VLOOKUP(C104,'[11]Adjusted Factors 19-20'!A:BQ,68,FALSE)*10000</f>
        <v>0</v>
      </c>
      <c r="M104" s="645">
        <f>VLOOKUP(C104,'[11]Adjusted Factors 19-20'!A:BR,69,FALSE)*10000</f>
        <v>0</v>
      </c>
      <c r="N104" s="645">
        <f>VLOOKUP(C104,'[11]Adjusted Factors 19-20'!A:BS,67,FALSE)*6000</f>
        <v>0</v>
      </c>
      <c r="O104" s="646">
        <f t="shared" si="22"/>
        <v>0</v>
      </c>
      <c r="P104" s="646"/>
      <c r="Q104" s="646">
        <f t="shared" si="23"/>
        <v>784829</v>
      </c>
      <c r="R104" s="646"/>
      <c r="S104" s="646"/>
      <c r="T104" s="643">
        <v>232</v>
      </c>
      <c r="U104" s="647">
        <f t="shared" si="28"/>
        <v>2189</v>
      </c>
      <c r="V104" s="647"/>
      <c r="W104" s="647">
        <f t="shared" si="15"/>
        <v>2423.8200000000002</v>
      </c>
      <c r="X104" s="647">
        <f t="shared" si="16"/>
        <v>380.09</v>
      </c>
      <c r="Y104" s="647">
        <f t="shared" si="17"/>
        <v>298.5</v>
      </c>
      <c r="Z104" s="647">
        <f t="shared" si="25"/>
        <v>-5291.41</v>
      </c>
      <c r="AA104" s="647">
        <f t="shared" si="18"/>
        <v>0</v>
      </c>
      <c r="AB104" s="647">
        <f>VLOOKUP(C104,'[11]Adjusted Factors 19-20'!A:N,14,FALSE)</f>
        <v>199</v>
      </c>
      <c r="AF104" s="645" t="e">
        <f>VLOOKUP(C104,#REF!,69,FALSE)</f>
        <v>#REF!</v>
      </c>
      <c r="AG104" s="643">
        <v>232</v>
      </c>
      <c r="AH104" s="644">
        <v>0</v>
      </c>
      <c r="AI104" s="637" t="s">
        <v>746</v>
      </c>
    </row>
    <row r="105" spans="1:35" x14ac:dyDescent="0.2">
      <c r="A105" s="637" t="str">
        <f t="shared" si="19"/>
        <v>233 - Langer Primary School</v>
      </c>
      <c r="B105" s="637">
        <v>233</v>
      </c>
      <c r="C105" s="643">
        <v>233</v>
      </c>
      <c r="D105" s="643" t="str">
        <f t="shared" si="20"/>
        <v>ACADEMY</v>
      </c>
      <c r="E105" s="644" t="str">
        <f t="shared" si="30"/>
        <v>ACADEMY</v>
      </c>
      <c r="F105" s="637" t="s">
        <v>747</v>
      </c>
      <c r="G105" s="645">
        <f>VLOOKUP(C105,'[11]New ISB 19-20'!A:BX,76,FALSE)</f>
        <v>743322.8079801572</v>
      </c>
      <c r="H105" s="645">
        <f>VLOOKUP(C105,'[11]New ISB 19-20'!A:CD,81,FALSE)</f>
        <v>0</v>
      </c>
      <c r="I105" s="645"/>
      <c r="J105" s="645">
        <f t="shared" si="21"/>
        <v>743322.8079801572</v>
      </c>
      <c r="K105" s="684"/>
      <c r="L105" s="645">
        <f>VLOOKUP(C105,'[11]Adjusted Factors 19-20'!A:BQ,68,FALSE)*10000</f>
        <v>0</v>
      </c>
      <c r="M105" s="645">
        <f>VLOOKUP(C105,'[11]Adjusted Factors 19-20'!A:BR,69,FALSE)*10000</f>
        <v>0</v>
      </c>
      <c r="N105" s="645">
        <f>VLOOKUP(C105,'[11]Adjusted Factors 19-20'!A:BS,67,FALSE)*6000</f>
        <v>0</v>
      </c>
      <c r="O105" s="646">
        <f t="shared" si="22"/>
        <v>0</v>
      </c>
      <c r="P105" s="646"/>
      <c r="Q105" s="646">
        <f t="shared" si="23"/>
        <v>743323</v>
      </c>
      <c r="R105" s="646"/>
      <c r="S105" s="646"/>
      <c r="T105" s="643">
        <v>233</v>
      </c>
      <c r="U105" s="647">
        <f t="shared" si="28"/>
        <v>0</v>
      </c>
      <c r="V105" s="647"/>
      <c r="W105" s="647">
        <f t="shared" si="15"/>
        <v>0</v>
      </c>
      <c r="X105" s="647">
        <f t="shared" si="16"/>
        <v>0</v>
      </c>
      <c r="Y105" s="647">
        <f t="shared" si="17"/>
        <v>0</v>
      </c>
      <c r="Z105" s="647">
        <f t="shared" si="25"/>
        <v>0</v>
      </c>
      <c r="AA105" s="647">
        <f t="shared" si="18"/>
        <v>0</v>
      </c>
      <c r="AB105" s="647">
        <f>VLOOKUP(C105,'[11]Adjusted Factors 19-20'!A:N,14,FALSE)</f>
        <v>166</v>
      </c>
      <c r="AF105" s="645" t="e">
        <f>VLOOKUP(C105,#REF!,69,FALSE)</f>
        <v>#REF!</v>
      </c>
      <c r="AG105" s="643">
        <v>233</v>
      </c>
      <c r="AH105" s="644" t="s">
        <v>577</v>
      </c>
      <c r="AI105" s="637" t="s">
        <v>747</v>
      </c>
    </row>
    <row r="106" spans="1:35" x14ac:dyDescent="0.2">
      <c r="A106" s="637" t="str">
        <f t="shared" si="19"/>
        <v>234 - Maidstone Infant School</v>
      </c>
      <c r="B106" s="637">
        <v>234</v>
      </c>
      <c r="C106" s="643">
        <v>234</v>
      </c>
      <c r="D106" s="643" t="str">
        <f t="shared" si="20"/>
        <v>ACADEMY</v>
      </c>
      <c r="E106" s="644" t="s">
        <v>577</v>
      </c>
      <c r="F106" s="637" t="s">
        <v>748</v>
      </c>
      <c r="G106" s="645">
        <f>VLOOKUP(C106,'[11]New ISB 19-20'!A:BX,76,FALSE)</f>
        <v>619696.55656436633</v>
      </c>
      <c r="H106" s="645">
        <f>VLOOKUP(C106,'[11]New ISB 19-20'!A:CD,81,FALSE)</f>
        <v>-3536.47</v>
      </c>
      <c r="I106" s="645"/>
      <c r="J106" s="645">
        <f t="shared" si="21"/>
        <v>616160.08656436636</v>
      </c>
      <c r="K106" s="684"/>
      <c r="L106" s="645">
        <f>VLOOKUP(C106,'[11]Adjusted Factors 19-20'!A:BQ,68,FALSE)*10000</f>
        <v>0</v>
      </c>
      <c r="M106" s="645">
        <f>VLOOKUP(C106,'[11]Adjusted Factors 19-20'!A:BR,69,FALSE)*10000</f>
        <v>0</v>
      </c>
      <c r="N106" s="645">
        <f>VLOOKUP(C106,'[11]Adjusted Factors 19-20'!A:BS,67,FALSE)*6000</f>
        <v>60000</v>
      </c>
      <c r="O106" s="646">
        <f t="shared" si="22"/>
        <v>60000</v>
      </c>
      <c r="P106" s="646"/>
      <c r="Q106" s="646">
        <f t="shared" si="23"/>
        <v>676160</v>
      </c>
      <c r="R106" s="646"/>
      <c r="S106" s="646"/>
      <c r="T106" s="643">
        <v>234</v>
      </c>
      <c r="U106" s="647">
        <f t="shared" si="28"/>
        <v>1463</v>
      </c>
      <c r="V106" s="647"/>
      <c r="W106" s="647">
        <f t="shared" si="15"/>
        <v>1619.94</v>
      </c>
      <c r="X106" s="647">
        <f t="shared" si="16"/>
        <v>254.03</v>
      </c>
      <c r="Y106" s="647">
        <f t="shared" si="17"/>
        <v>199.5</v>
      </c>
      <c r="Z106" s="647">
        <f t="shared" si="25"/>
        <v>-3536.4700000000003</v>
      </c>
      <c r="AA106" s="647">
        <f t="shared" si="18"/>
        <v>0</v>
      </c>
      <c r="AB106" s="647">
        <f>VLOOKUP(C106,'[11]Adjusted Factors 19-20'!A:N,14,FALSE)</f>
        <v>133</v>
      </c>
      <c r="AF106" s="645" t="e">
        <f>VLOOKUP(C106,#REF!,69,FALSE)</f>
        <v>#REF!</v>
      </c>
      <c r="AG106" s="643">
        <v>234</v>
      </c>
      <c r="AH106" s="644">
        <v>0</v>
      </c>
      <c r="AI106" s="637" t="s">
        <v>748</v>
      </c>
    </row>
    <row r="107" spans="1:35" x14ac:dyDescent="0.2">
      <c r="A107" s="637" t="str">
        <f t="shared" si="19"/>
        <v>237 - Grundisburgh Primary School</v>
      </c>
      <c r="B107" s="637">
        <v>237</v>
      </c>
      <c r="C107" s="643">
        <v>237</v>
      </c>
      <c r="D107" s="643">
        <f t="shared" si="20"/>
        <v>237</v>
      </c>
      <c r="E107" s="644">
        <f t="shared" si="30"/>
        <v>0</v>
      </c>
      <c r="F107" s="637" t="s">
        <v>749</v>
      </c>
      <c r="G107" s="645">
        <f>VLOOKUP(C107,'[11]New ISB 19-20'!A:BX,76,FALSE)</f>
        <v>640953.04761405801</v>
      </c>
      <c r="H107" s="645">
        <f>VLOOKUP(C107,'[11]New ISB 19-20'!A:CD,81,FALSE)</f>
        <v>-4334.17</v>
      </c>
      <c r="I107" s="645"/>
      <c r="J107" s="645">
        <f t="shared" si="21"/>
        <v>636618.87761405797</v>
      </c>
      <c r="K107" s="684"/>
      <c r="L107" s="645">
        <f>VLOOKUP(C107,'[11]Adjusted Factors 19-20'!A:BQ,68,FALSE)*10000</f>
        <v>0</v>
      </c>
      <c r="M107" s="645">
        <f>VLOOKUP(C107,'[11]Adjusted Factors 19-20'!A:BR,69,FALSE)*10000</f>
        <v>0</v>
      </c>
      <c r="N107" s="645">
        <f>VLOOKUP(C107,'[11]Adjusted Factors 19-20'!A:BS,67,FALSE)*6000</f>
        <v>0</v>
      </c>
      <c r="O107" s="646">
        <f t="shared" si="22"/>
        <v>0</v>
      </c>
      <c r="P107" s="646"/>
      <c r="Q107" s="646">
        <f t="shared" si="23"/>
        <v>636619</v>
      </c>
      <c r="R107" s="646"/>
      <c r="S107" s="646"/>
      <c r="T107" s="643">
        <v>237</v>
      </c>
      <c r="U107" s="647">
        <f t="shared" si="28"/>
        <v>1793</v>
      </c>
      <c r="V107" s="647"/>
      <c r="W107" s="647">
        <f t="shared" si="15"/>
        <v>1985.34</v>
      </c>
      <c r="X107" s="647">
        <f t="shared" si="16"/>
        <v>311.33</v>
      </c>
      <c r="Y107" s="647">
        <f t="shared" si="17"/>
        <v>244.5</v>
      </c>
      <c r="Z107" s="647">
        <f t="shared" si="25"/>
        <v>-4334.17</v>
      </c>
      <c r="AA107" s="647">
        <f t="shared" si="18"/>
        <v>0</v>
      </c>
      <c r="AB107" s="647">
        <f>VLOOKUP(C107,'[11]Adjusted Factors 19-20'!A:N,14,FALSE)</f>
        <v>163</v>
      </c>
      <c r="AF107" s="645" t="e">
        <f>VLOOKUP(C107,#REF!,69,FALSE)</f>
        <v>#REF!</v>
      </c>
      <c r="AG107" s="643">
        <v>237</v>
      </c>
      <c r="AH107" s="644">
        <v>0</v>
      </c>
      <c r="AI107" s="637" t="s">
        <v>749</v>
      </c>
    </row>
    <row r="108" spans="1:35" x14ac:dyDescent="0.2">
      <c r="A108" s="637" t="str">
        <f t="shared" si="19"/>
        <v>238 - Beaumont Community Primary School</v>
      </c>
      <c r="B108" s="637">
        <v>238</v>
      </c>
      <c r="C108" s="643">
        <v>238</v>
      </c>
      <c r="D108" s="643">
        <f t="shared" si="20"/>
        <v>238</v>
      </c>
      <c r="E108" s="644">
        <f t="shared" si="30"/>
        <v>0</v>
      </c>
      <c r="F108" s="637" t="s">
        <v>750</v>
      </c>
      <c r="G108" s="645">
        <f>VLOOKUP(C108,'[11]New ISB 19-20'!A:BX,76,FALSE)</f>
        <v>388089.10230244813</v>
      </c>
      <c r="H108" s="645">
        <f>VLOOKUP(C108,'[11]New ISB 19-20'!A:CD,81,FALSE)</f>
        <v>-1994.25</v>
      </c>
      <c r="I108" s="645"/>
      <c r="J108" s="645">
        <f t="shared" si="21"/>
        <v>386094.85230244813</v>
      </c>
      <c r="K108" s="684"/>
      <c r="L108" s="645">
        <f>VLOOKUP(C108,'[11]Adjusted Factors 19-20'!A:BQ,68,FALSE)*10000</f>
        <v>0</v>
      </c>
      <c r="M108" s="645">
        <f>VLOOKUP(C108,'[11]Adjusted Factors 19-20'!A:BR,69,FALSE)*10000</f>
        <v>0</v>
      </c>
      <c r="N108" s="645">
        <f>VLOOKUP(C108,'[11]Adjusted Factors 19-20'!A:BS,67,FALSE)*6000</f>
        <v>0</v>
      </c>
      <c r="O108" s="646">
        <f t="shared" si="22"/>
        <v>0</v>
      </c>
      <c r="P108" s="646"/>
      <c r="Q108" s="646">
        <f t="shared" si="23"/>
        <v>386095</v>
      </c>
      <c r="R108" s="646"/>
      <c r="S108" s="646"/>
      <c r="T108" s="643">
        <v>238</v>
      </c>
      <c r="U108" s="647">
        <f t="shared" si="28"/>
        <v>825</v>
      </c>
      <c r="V108" s="647"/>
      <c r="W108" s="647">
        <f t="shared" si="15"/>
        <v>913.5</v>
      </c>
      <c r="X108" s="647">
        <f t="shared" si="16"/>
        <v>143.25</v>
      </c>
      <c r="Y108" s="647">
        <f t="shared" si="17"/>
        <v>112.5</v>
      </c>
      <c r="Z108" s="647">
        <f t="shared" si="25"/>
        <v>-1994.25</v>
      </c>
      <c r="AA108" s="647">
        <f t="shared" si="18"/>
        <v>0</v>
      </c>
      <c r="AB108" s="647">
        <f>VLOOKUP(C108,'[11]Adjusted Factors 19-20'!A:N,14,FALSE)</f>
        <v>75</v>
      </c>
      <c r="AF108" s="645" t="e">
        <f>VLOOKUP(C108,#REF!,69,FALSE)</f>
        <v>#REF!</v>
      </c>
      <c r="AG108" s="643">
        <v>238</v>
      </c>
      <c r="AH108" s="644">
        <v>0</v>
      </c>
      <c r="AI108" s="637" t="s">
        <v>750</v>
      </c>
    </row>
    <row r="109" spans="1:35" x14ac:dyDescent="0.2">
      <c r="A109" s="637" t="str">
        <f t="shared" si="19"/>
        <v>239 - Hadleigh Community Primary School</v>
      </c>
      <c r="B109" s="637">
        <v>239</v>
      </c>
      <c r="C109" s="643">
        <v>239</v>
      </c>
      <c r="D109" s="643">
        <f t="shared" si="20"/>
        <v>239</v>
      </c>
      <c r="E109" s="644">
        <f t="shared" si="30"/>
        <v>0</v>
      </c>
      <c r="F109" s="637" t="s">
        <v>751</v>
      </c>
      <c r="G109" s="645">
        <f>VLOOKUP(C109,'[11]New ISB 19-20'!A:BX,76,FALSE)</f>
        <v>1821051.9110000001</v>
      </c>
      <c r="H109" s="645">
        <f>VLOOKUP(C109,'[11]New ISB 19-20'!A:CD,81,FALSE)</f>
        <v>-13534.31</v>
      </c>
      <c r="I109" s="645"/>
      <c r="J109" s="645">
        <f t="shared" si="21"/>
        <v>1807517.601</v>
      </c>
      <c r="K109" s="684"/>
      <c r="L109" s="645">
        <f>VLOOKUP(C109,'[11]Adjusted Factors 19-20'!A:BQ,68,FALSE)*10000</f>
        <v>0</v>
      </c>
      <c r="M109" s="645">
        <f>VLOOKUP(C109,'[11]Adjusted Factors 19-20'!A:BR,69,FALSE)*10000</f>
        <v>0</v>
      </c>
      <c r="N109" s="645">
        <f>VLOOKUP(C109,'[11]Adjusted Factors 19-20'!A:BS,67,FALSE)*6000</f>
        <v>0</v>
      </c>
      <c r="O109" s="646">
        <f t="shared" si="22"/>
        <v>0</v>
      </c>
      <c r="P109" s="646"/>
      <c r="Q109" s="646">
        <f t="shared" si="23"/>
        <v>1807518</v>
      </c>
      <c r="R109" s="646"/>
      <c r="S109" s="646"/>
      <c r="T109" s="643">
        <v>239</v>
      </c>
      <c r="U109" s="647">
        <f t="shared" si="28"/>
        <v>5599</v>
      </c>
      <c r="V109" s="647"/>
      <c r="W109" s="647">
        <f t="shared" si="15"/>
        <v>6199.62</v>
      </c>
      <c r="X109" s="647">
        <f t="shared" si="16"/>
        <v>972.18999999999994</v>
      </c>
      <c r="Y109" s="647">
        <f t="shared" si="17"/>
        <v>763.5</v>
      </c>
      <c r="Z109" s="647">
        <f t="shared" si="25"/>
        <v>-13534.31</v>
      </c>
      <c r="AA109" s="647">
        <f t="shared" si="18"/>
        <v>0</v>
      </c>
      <c r="AB109" s="647">
        <f>VLOOKUP(C109,'[11]Adjusted Factors 19-20'!A:N,14,FALSE)</f>
        <v>509</v>
      </c>
      <c r="AF109" s="645" t="e">
        <f>VLOOKUP(C109,#REF!,69,FALSE)</f>
        <v>#REF!</v>
      </c>
      <c r="AG109" s="643">
        <v>239</v>
      </c>
      <c r="AH109" s="644">
        <v>0</v>
      </c>
      <c r="AI109" s="637" t="s">
        <v>751</v>
      </c>
    </row>
    <row r="110" spans="1:35" x14ac:dyDescent="0.2">
      <c r="A110" s="637" t="str">
        <f t="shared" si="19"/>
        <v>240 - St Mary's CEVAP School, Hadleigh</v>
      </c>
      <c r="B110" s="637">
        <v>240</v>
      </c>
      <c r="C110" s="643">
        <v>240</v>
      </c>
      <c r="D110" s="643" t="str">
        <f t="shared" si="20"/>
        <v>ACADEMY</v>
      </c>
      <c r="E110" s="644" t="str">
        <f t="shared" si="30"/>
        <v>ACADEMY</v>
      </c>
      <c r="F110" s="637" t="s">
        <v>752</v>
      </c>
      <c r="G110" s="645">
        <f>VLOOKUP(C110,'[11]New ISB 19-20'!A:BX,76,FALSE)</f>
        <v>782803.93197340588</v>
      </c>
      <c r="H110" s="645">
        <f>VLOOKUP(C110,'[11]New ISB 19-20'!A:CD,81,FALSE)</f>
        <v>0</v>
      </c>
      <c r="I110" s="645"/>
      <c r="J110" s="645">
        <f t="shared" si="21"/>
        <v>782803.93197340588</v>
      </c>
      <c r="K110" s="684"/>
      <c r="L110" s="645">
        <f>VLOOKUP(C110,'[11]Adjusted Factors 19-20'!A:BQ,68,FALSE)*10000</f>
        <v>0</v>
      </c>
      <c r="M110" s="645">
        <f>VLOOKUP(C110,'[11]Adjusted Factors 19-20'!A:BR,69,FALSE)*10000</f>
        <v>0</v>
      </c>
      <c r="N110" s="645">
        <f>VLOOKUP(C110,'[11]Adjusted Factors 19-20'!A:BS,67,FALSE)*6000</f>
        <v>0</v>
      </c>
      <c r="O110" s="646">
        <f t="shared" si="22"/>
        <v>0</v>
      </c>
      <c r="P110" s="646"/>
      <c r="Q110" s="646">
        <f t="shared" si="23"/>
        <v>782804</v>
      </c>
      <c r="R110" s="646"/>
      <c r="S110" s="646"/>
      <c r="T110" s="643">
        <v>240</v>
      </c>
      <c r="U110" s="647">
        <f t="shared" si="28"/>
        <v>0</v>
      </c>
      <c r="V110" s="647"/>
      <c r="W110" s="647">
        <f t="shared" si="15"/>
        <v>0</v>
      </c>
      <c r="X110" s="647">
        <f t="shared" si="16"/>
        <v>0</v>
      </c>
      <c r="Y110" s="647">
        <f t="shared" si="17"/>
        <v>0</v>
      </c>
      <c r="Z110" s="647">
        <f t="shared" si="25"/>
        <v>0</v>
      </c>
      <c r="AA110" s="647">
        <f t="shared" si="18"/>
        <v>0</v>
      </c>
      <c r="AB110" s="647">
        <f>VLOOKUP(C110,'[11]Adjusted Factors 19-20'!A:N,14,FALSE)</f>
        <v>201</v>
      </c>
      <c r="AF110" s="645" t="e">
        <f>VLOOKUP(C110,#REF!,69,FALSE)</f>
        <v>#REF!</v>
      </c>
      <c r="AG110" s="643">
        <v>240</v>
      </c>
      <c r="AH110" s="644" t="s">
        <v>577</v>
      </c>
      <c r="AI110" s="637" t="s">
        <v>752</v>
      </c>
    </row>
    <row r="111" spans="1:35" x14ac:dyDescent="0.2">
      <c r="A111" s="637" t="str">
        <f t="shared" si="19"/>
        <v>242 - Henley Primary School</v>
      </c>
      <c r="B111" s="637">
        <v>242</v>
      </c>
      <c r="C111" s="643">
        <v>242</v>
      </c>
      <c r="D111" s="643" t="str">
        <f t="shared" si="20"/>
        <v>ACADEMY</v>
      </c>
      <c r="E111" s="644" t="str">
        <f t="shared" si="30"/>
        <v>ACADEMY</v>
      </c>
      <c r="F111" s="637" t="s">
        <v>753</v>
      </c>
      <c r="G111" s="645">
        <f>VLOOKUP(C111,'[11]New ISB 19-20'!A:BX,76,FALSE)</f>
        <v>446960.81602824357</v>
      </c>
      <c r="H111" s="645">
        <f>VLOOKUP(C111,'[11]New ISB 19-20'!A:CD,81,FALSE)</f>
        <v>0</v>
      </c>
      <c r="I111" s="645"/>
      <c r="J111" s="645">
        <f t="shared" si="21"/>
        <v>446960.81602824357</v>
      </c>
      <c r="K111" s="684"/>
      <c r="L111" s="645">
        <f>VLOOKUP(C111,'[11]Adjusted Factors 19-20'!A:BQ,68,FALSE)*10000</f>
        <v>0</v>
      </c>
      <c r="M111" s="645">
        <f>VLOOKUP(C111,'[11]Adjusted Factors 19-20'!A:BR,69,FALSE)*10000</f>
        <v>0</v>
      </c>
      <c r="N111" s="645">
        <f>VLOOKUP(C111,'[11]Adjusted Factors 19-20'!A:BS,67,FALSE)*6000</f>
        <v>0</v>
      </c>
      <c r="O111" s="646">
        <f t="shared" si="22"/>
        <v>0</v>
      </c>
      <c r="P111" s="646"/>
      <c r="Q111" s="646">
        <f t="shared" si="23"/>
        <v>446961</v>
      </c>
      <c r="R111" s="646"/>
      <c r="S111" s="646"/>
      <c r="T111" s="643">
        <v>242</v>
      </c>
      <c r="U111" s="647">
        <f t="shared" si="28"/>
        <v>0</v>
      </c>
      <c r="V111" s="647"/>
      <c r="W111" s="647">
        <f t="shared" si="15"/>
        <v>0</v>
      </c>
      <c r="X111" s="647">
        <f t="shared" si="16"/>
        <v>0</v>
      </c>
      <c r="Y111" s="647">
        <f t="shared" si="17"/>
        <v>0</v>
      </c>
      <c r="Z111" s="647">
        <f t="shared" si="25"/>
        <v>0</v>
      </c>
      <c r="AA111" s="647">
        <f t="shared" si="18"/>
        <v>0</v>
      </c>
      <c r="AB111" s="647">
        <f>VLOOKUP(C111,'[11]Adjusted Factors 19-20'!A:N,14,FALSE)</f>
        <v>104</v>
      </c>
      <c r="AF111" s="645" t="e">
        <f>VLOOKUP(C111,#REF!,69,FALSE)</f>
        <v>#REF!</v>
      </c>
      <c r="AG111" s="643">
        <v>242</v>
      </c>
      <c r="AH111" s="644" t="s">
        <v>577</v>
      </c>
      <c r="AI111" s="637" t="s">
        <v>753</v>
      </c>
    </row>
    <row r="112" spans="1:35" x14ac:dyDescent="0.2">
      <c r="A112" s="637" t="str">
        <f t="shared" si="19"/>
        <v>243 - Hintlesham and Chattisham CEVCP School</v>
      </c>
      <c r="B112" s="637">
        <v>243</v>
      </c>
      <c r="C112" s="643">
        <v>243</v>
      </c>
      <c r="D112" s="643" t="str">
        <f t="shared" si="20"/>
        <v>ACADEMY</v>
      </c>
      <c r="E112" s="644" t="str">
        <f t="shared" si="30"/>
        <v>ACADEMY</v>
      </c>
      <c r="F112" s="637" t="s">
        <v>754</v>
      </c>
      <c r="G112" s="645">
        <f>VLOOKUP(C112,'[11]New ISB 19-20'!A:BX,76,FALSE)</f>
        <v>421461.95353454957</v>
      </c>
      <c r="H112" s="645">
        <f>VLOOKUP(C112,'[11]New ISB 19-20'!A:CD,81,FALSE)</f>
        <v>0</v>
      </c>
      <c r="I112" s="645"/>
      <c r="J112" s="645">
        <f t="shared" si="21"/>
        <v>421461.95353454957</v>
      </c>
      <c r="K112" s="684"/>
      <c r="L112" s="645">
        <f>VLOOKUP(C112,'[11]Adjusted Factors 19-20'!A:BQ,68,FALSE)*10000</f>
        <v>0</v>
      </c>
      <c r="M112" s="645">
        <f>VLOOKUP(C112,'[11]Adjusted Factors 19-20'!A:BR,69,FALSE)*10000</f>
        <v>0</v>
      </c>
      <c r="N112" s="645">
        <f>VLOOKUP(C112,'[11]Adjusted Factors 19-20'!A:BS,67,FALSE)*6000</f>
        <v>0</v>
      </c>
      <c r="O112" s="646">
        <f t="shared" si="22"/>
        <v>0</v>
      </c>
      <c r="P112" s="646"/>
      <c r="Q112" s="646">
        <f t="shared" si="23"/>
        <v>421462</v>
      </c>
      <c r="R112" s="646"/>
      <c r="S112" s="646"/>
      <c r="T112" s="643">
        <v>243</v>
      </c>
      <c r="U112" s="647">
        <f t="shared" si="28"/>
        <v>0</v>
      </c>
      <c r="V112" s="647"/>
      <c r="W112" s="647">
        <f t="shared" si="15"/>
        <v>0</v>
      </c>
      <c r="X112" s="647">
        <f t="shared" si="16"/>
        <v>0</v>
      </c>
      <c r="Y112" s="647">
        <f t="shared" si="17"/>
        <v>0</v>
      </c>
      <c r="Z112" s="647">
        <f t="shared" si="25"/>
        <v>0</v>
      </c>
      <c r="AA112" s="647">
        <f t="shared" si="18"/>
        <v>0</v>
      </c>
      <c r="AB112" s="647">
        <f>VLOOKUP(C112,'[11]Adjusted Factors 19-20'!A:N,14,FALSE)</f>
        <v>95</v>
      </c>
      <c r="AF112" s="645" t="e">
        <f>VLOOKUP(C112,#REF!,69,FALSE)</f>
        <v>#REF!</v>
      </c>
      <c r="AG112" s="643">
        <v>243</v>
      </c>
      <c r="AH112" s="644" t="s">
        <v>577</v>
      </c>
      <c r="AI112" s="637" t="s">
        <v>754</v>
      </c>
    </row>
    <row r="113" spans="1:35" x14ac:dyDescent="0.2">
      <c r="A113" s="637" t="str">
        <f t="shared" si="19"/>
        <v>245 - Holbrook Primary School</v>
      </c>
      <c r="B113" s="637">
        <v>245</v>
      </c>
      <c r="C113" s="643">
        <v>245</v>
      </c>
      <c r="D113" s="643">
        <f t="shared" si="20"/>
        <v>245</v>
      </c>
      <c r="E113" s="644">
        <f t="shared" si="30"/>
        <v>0</v>
      </c>
      <c r="F113" s="637" t="s">
        <v>755</v>
      </c>
      <c r="G113" s="645">
        <f>VLOOKUP(C113,'[11]New ISB 19-20'!A:BX,76,FALSE)</f>
        <v>680152.9748985637</v>
      </c>
      <c r="H113" s="645">
        <f>VLOOKUP(C113,'[11]New ISB 19-20'!A:CD,81,FALSE)</f>
        <v>-4679.84</v>
      </c>
      <c r="I113" s="645"/>
      <c r="J113" s="645">
        <f t="shared" si="21"/>
        <v>675473.13489856373</v>
      </c>
      <c r="K113" s="684"/>
      <c r="L113" s="645">
        <f>VLOOKUP(C113,'[11]Adjusted Factors 19-20'!A:BQ,68,FALSE)*10000</f>
        <v>0</v>
      </c>
      <c r="M113" s="645">
        <f>VLOOKUP(C113,'[11]Adjusted Factors 19-20'!A:BR,69,FALSE)*10000</f>
        <v>0</v>
      </c>
      <c r="N113" s="645">
        <f>VLOOKUP(C113,'[11]Adjusted Factors 19-20'!A:BS,67,FALSE)*6000</f>
        <v>0</v>
      </c>
      <c r="O113" s="646">
        <f t="shared" si="22"/>
        <v>0</v>
      </c>
      <c r="P113" s="646"/>
      <c r="Q113" s="646">
        <f t="shared" si="23"/>
        <v>675473</v>
      </c>
      <c r="R113" s="646"/>
      <c r="S113" s="646"/>
      <c r="T113" s="643">
        <v>245</v>
      </c>
      <c r="U113" s="647">
        <f t="shared" si="28"/>
        <v>1936</v>
      </c>
      <c r="V113" s="647"/>
      <c r="W113" s="647">
        <f t="shared" si="15"/>
        <v>2143.6799999999998</v>
      </c>
      <c r="X113" s="647">
        <f t="shared" si="16"/>
        <v>336.15999999999997</v>
      </c>
      <c r="Y113" s="647">
        <f t="shared" si="17"/>
        <v>264</v>
      </c>
      <c r="Z113" s="647">
        <f t="shared" si="25"/>
        <v>-4679.84</v>
      </c>
      <c r="AA113" s="647">
        <f t="shared" si="18"/>
        <v>0</v>
      </c>
      <c r="AB113" s="647">
        <f>VLOOKUP(C113,'[11]Adjusted Factors 19-20'!A:N,14,FALSE)</f>
        <v>176</v>
      </c>
      <c r="AF113" s="645" t="e">
        <f>VLOOKUP(C113,#REF!,69,FALSE)</f>
        <v>#REF!</v>
      </c>
      <c r="AG113" s="643">
        <v>245</v>
      </c>
      <c r="AH113" s="644">
        <v>0</v>
      </c>
      <c r="AI113" s="637" t="s">
        <v>755</v>
      </c>
    </row>
    <row r="114" spans="1:35" x14ac:dyDescent="0.2">
      <c r="A114" s="637" t="str">
        <f t="shared" si="19"/>
        <v>246 - Hollesley Primary School</v>
      </c>
      <c r="B114" s="637">
        <v>246</v>
      </c>
      <c r="C114" s="643">
        <v>246</v>
      </c>
      <c r="D114" s="643">
        <f t="shared" si="20"/>
        <v>246</v>
      </c>
      <c r="E114" s="644">
        <f t="shared" si="30"/>
        <v>0</v>
      </c>
      <c r="F114" s="637" t="s">
        <v>756</v>
      </c>
      <c r="G114" s="645">
        <f>VLOOKUP(C114,'[11]New ISB 19-20'!A:BX,76,FALSE)</f>
        <v>392730.84219895391</v>
      </c>
      <c r="H114" s="645">
        <f>VLOOKUP(C114,'[11]New ISB 19-20'!A:CD,81,FALSE)</f>
        <v>-2153.79</v>
      </c>
      <c r="I114" s="645"/>
      <c r="J114" s="645">
        <f t="shared" si="21"/>
        <v>390577.05219895393</v>
      </c>
      <c r="K114" s="684"/>
      <c r="L114" s="645">
        <f>VLOOKUP(C114,'[11]Adjusted Factors 19-20'!A:BQ,68,FALSE)*10000</f>
        <v>0</v>
      </c>
      <c r="M114" s="645">
        <f>VLOOKUP(C114,'[11]Adjusted Factors 19-20'!A:BR,69,FALSE)*10000</f>
        <v>0</v>
      </c>
      <c r="N114" s="645">
        <f>VLOOKUP(C114,'[11]Adjusted Factors 19-20'!A:BS,67,FALSE)*6000</f>
        <v>0</v>
      </c>
      <c r="O114" s="646">
        <f t="shared" si="22"/>
        <v>0</v>
      </c>
      <c r="P114" s="646"/>
      <c r="Q114" s="646">
        <f t="shared" si="23"/>
        <v>390577</v>
      </c>
      <c r="R114" s="646"/>
      <c r="S114" s="646"/>
      <c r="T114" s="643">
        <v>246</v>
      </c>
      <c r="U114" s="647">
        <f t="shared" si="28"/>
        <v>891</v>
      </c>
      <c r="V114" s="647"/>
      <c r="W114" s="647">
        <f t="shared" si="15"/>
        <v>986.57999999999993</v>
      </c>
      <c r="X114" s="647">
        <f t="shared" si="16"/>
        <v>154.70999999999998</v>
      </c>
      <c r="Y114" s="647">
        <f t="shared" si="17"/>
        <v>121.5</v>
      </c>
      <c r="Z114" s="647">
        <f t="shared" si="25"/>
        <v>-2153.79</v>
      </c>
      <c r="AA114" s="647">
        <f t="shared" si="18"/>
        <v>0</v>
      </c>
      <c r="AB114" s="647">
        <f>VLOOKUP(C114,'[11]Adjusted Factors 19-20'!A:N,14,FALSE)</f>
        <v>81</v>
      </c>
      <c r="AF114" s="645" t="e">
        <f>VLOOKUP(C114,#REF!,69,FALSE)</f>
        <v>#REF!</v>
      </c>
      <c r="AG114" s="643">
        <v>246</v>
      </c>
      <c r="AH114" s="644">
        <v>0</v>
      </c>
      <c r="AI114" s="637" t="s">
        <v>756</v>
      </c>
    </row>
    <row r="115" spans="1:35" x14ac:dyDescent="0.2">
      <c r="A115" s="637" t="str">
        <f t="shared" si="19"/>
        <v>249 - Broke Hall Community Primary School</v>
      </c>
      <c r="B115" s="637">
        <v>249</v>
      </c>
      <c r="C115" s="643">
        <v>249</v>
      </c>
      <c r="D115" s="643" t="str">
        <f t="shared" si="20"/>
        <v>ACADEMY</v>
      </c>
      <c r="E115" s="644" t="s">
        <v>577</v>
      </c>
      <c r="F115" s="637" t="s">
        <v>757</v>
      </c>
      <c r="G115" s="645">
        <f>VLOOKUP(C115,'[11]New ISB 19-20'!A:BX,76,FALSE)</f>
        <v>2234384.6</v>
      </c>
      <c r="H115" s="645">
        <f>VLOOKUP(C115,'[11]New ISB 19-20'!A:CD,81,FALSE)</f>
        <v>0</v>
      </c>
      <c r="I115" s="645"/>
      <c r="J115" s="645">
        <f t="shared" si="21"/>
        <v>2234384.6</v>
      </c>
      <c r="K115" s="684"/>
      <c r="L115" s="645">
        <f>VLOOKUP(C115,'[11]Adjusted Factors 19-20'!A:BQ,68,FALSE)*10000</f>
        <v>0</v>
      </c>
      <c r="M115" s="645">
        <f>VLOOKUP(C115,'[11]Adjusted Factors 19-20'!A:BR,69,FALSE)*10000</f>
        <v>0</v>
      </c>
      <c r="N115" s="645">
        <f>VLOOKUP(C115,'[11]Adjusted Factors 19-20'!A:BS,67,FALSE)*6000</f>
        <v>0</v>
      </c>
      <c r="O115" s="646">
        <f t="shared" si="22"/>
        <v>0</v>
      </c>
      <c r="P115" s="646"/>
      <c r="Q115" s="646">
        <f t="shared" si="23"/>
        <v>2234385</v>
      </c>
      <c r="R115" s="646"/>
      <c r="S115" s="646"/>
      <c r="T115" s="643">
        <v>249</v>
      </c>
      <c r="U115" s="647">
        <f t="shared" si="28"/>
        <v>0</v>
      </c>
      <c r="V115" s="647"/>
      <c r="W115" s="647">
        <f t="shared" si="15"/>
        <v>0</v>
      </c>
      <c r="X115" s="647">
        <f t="shared" si="16"/>
        <v>0</v>
      </c>
      <c r="Y115" s="647">
        <f t="shared" si="17"/>
        <v>0</v>
      </c>
      <c r="Z115" s="647">
        <f t="shared" si="25"/>
        <v>0</v>
      </c>
      <c r="AA115" s="647">
        <f t="shared" si="18"/>
        <v>0</v>
      </c>
      <c r="AB115" s="647">
        <f>VLOOKUP(C115,'[11]Adjusted Factors 19-20'!A:N,14,FALSE)</f>
        <v>624</v>
      </c>
      <c r="AF115" s="645" t="e">
        <f>VLOOKUP(C115,#REF!,69,FALSE)</f>
        <v>#REF!</v>
      </c>
      <c r="AG115" s="643">
        <v>249</v>
      </c>
      <c r="AH115" s="644">
        <v>0</v>
      </c>
      <c r="AI115" s="637" t="s">
        <v>757</v>
      </c>
    </row>
    <row r="116" spans="1:35" x14ac:dyDescent="0.2">
      <c r="A116" s="637" t="str">
        <f t="shared" si="19"/>
        <v>250 - Britannia Primary School and Nursery</v>
      </c>
      <c r="B116" s="637">
        <v>250</v>
      </c>
      <c r="C116" s="643">
        <v>250</v>
      </c>
      <c r="D116" s="643" t="str">
        <f t="shared" si="20"/>
        <v>ACADEMY</v>
      </c>
      <c r="E116" s="644" t="s">
        <v>577</v>
      </c>
      <c r="F116" s="637" t="s">
        <v>758</v>
      </c>
      <c r="G116" s="645">
        <f>VLOOKUP(C116,'[11]New ISB 19-20'!A:BX,76,FALSE)</f>
        <v>2205492.8005599999</v>
      </c>
      <c r="H116" s="645">
        <f>VLOOKUP(C116,'[11]New ISB 19-20'!A:CD,81,FALSE)</f>
        <v>0</v>
      </c>
      <c r="I116" s="645"/>
      <c r="J116" s="645">
        <f t="shared" si="21"/>
        <v>2205492.8005599999</v>
      </c>
      <c r="K116" s="684"/>
      <c r="L116" s="645">
        <f>VLOOKUP(C116,'[11]Adjusted Factors 19-20'!A:BQ,68,FALSE)*10000</f>
        <v>0</v>
      </c>
      <c r="M116" s="645">
        <f>VLOOKUP(C116,'[11]Adjusted Factors 19-20'!A:BR,69,FALSE)*10000</f>
        <v>0</v>
      </c>
      <c r="N116" s="645">
        <f>VLOOKUP(C116,'[11]Adjusted Factors 19-20'!A:BS,67,FALSE)*6000</f>
        <v>0</v>
      </c>
      <c r="O116" s="646">
        <f t="shared" si="22"/>
        <v>0</v>
      </c>
      <c r="P116" s="646"/>
      <c r="Q116" s="646">
        <f t="shared" si="23"/>
        <v>2205493</v>
      </c>
      <c r="R116" s="646"/>
      <c r="S116" s="646"/>
      <c r="T116" s="643">
        <v>250</v>
      </c>
      <c r="U116" s="647">
        <f t="shared" si="28"/>
        <v>0</v>
      </c>
      <c r="V116" s="647"/>
      <c r="W116" s="647">
        <f t="shared" si="15"/>
        <v>0</v>
      </c>
      <c r="X116" s="647">
        <f t="shared" si="16"/>
        <v>0</v>
      </c>
      <c r="Y116" s="647">
        <f t="shared" si="17"/>
        <v>0</v>
      </c>
      <c r="Z116" s="647">
        <f t="shared" si="25"/>
        <v>0</v>
      </c>
      <c r="AA116" s="647">
        <f t="shared" si="18"/>
        <v>0</v>
      </c>
      <c r="AB116" s="647">
        <f>VLOOKUP(C116,'[11]Adjusted Factors 19-20'!A:N,14,FALSE)</f>
        <v>625</v>
      </c>
      <c r="AF116" s="645" t="e">
        <f>VLOOKUP(C116,#REF!,69,FALSE)</f>
        <v>#REF!</v>
      </c>
      <c r="AG116" s="643">
        <v>250</v>
      </c>
      <c r="AH116" s="644" t="s">
        <v>577</v>
      </c>
      <c r="AI116" s="637" t="s">
        <v>758</v>
      </c>
    </row>
    <row r="117" spans="1:35" x14ac:dyDescent="0.2">
      <c r="A117" s="637" t="str">
        <f t="shared" si="19"/>
        <v>251 - Castle Hill Infant School</v>
      </c>
      <c r="B117" s="637">
        <v>251</v>
      </c>
      <c r="C117" s="643">
        <v>251</v>
      </c>
      <c r="D117" s="643" t="str">
        <f t="shared" si="20"/>
        <v>ACADEMY</v>
      </c>
      <c r="E117" s="644" t="str">
        <f t="shared" ref="E117:E127" si="31">AH117</f>
        <v>ACADEMY</v>
      </c>
      <c r="F117" s="637" t="s">
        <v>759</v>
      </c>
      <c r="G117" s="645">
        <f>VLOOKUP(C117,'[11]New ISB 19-20'!A:BX,76,FALSE)</f>
        <v>957657.40521994093</v>
      </c>
      <c r="H117" s="645">
        <f>VLOOKUP(C117,'[11]New ISB 19-20'!A:CD,81,FALSE)</f>
        <v>0</v>
      </c>
      <c r="I117" s="645"/>
      <c r="J117" s="645">
        <f t="shared" si="21"/>
        <v>957657.40521994093</v>
      </c>
      <c r="K117" s="684"/>
      <c r="L117" s="645">
        <f>VLOOKUP(C117,'[11]Adjusted Factors 19-20'!A:BQ,68,FALSE)*10000</f>
        <v>0</v>
      </c>
      <c r="M117" s="645">
        <f>VLOOKUP(C117,'[11]Adjusted Factors 19-20'!A:BR,69,FALSE)*10000</f>
        <v>0</v>
      </c>
      <c r="N117" s="645">
        <f>VLOOKUP(C117,'[11]Adjusted Factors 19-20'!A:BS,67,FALSE)*6000</f>
        <v>0</v>
      </c>
      <c r="O117" s="646">
        <f t="shared" si="22"/>
        <v>0</v>
      </c>
      <c r="P117" s="646"/>
      <c r="Q117" s="646">
        <f t="shared" si="23"/>
        <v>957657</v>
      </c>
      <c r="R117" s="646"/>
      <c r="S117" s="646"/>
      <c r="T117" s="643">
        <v>251</v>
      </c>
      <c r="U117" s="647">
        <f t="shared" si="28"/>
        <v>0</v>
      </c>
      <c r="V117" s="647"/>
      <c r="W117" s="647">
        <f t="shared" si="15"/>
        <v>0</v>
      </c>
      <c r="X117" s="647">
        <f t="shared" si="16"/>
        <v>0</v>
      </c>
      <c r="Y117" s="647">
        <f t="shared" si="17"/>
        <v>0</v>
      </c>
      <c r="Z117" s="647">
        <f t="shared" si="25"/>
        <v>0</v>
      </c>
      <c r="AA117" s="647">
        <f t="shared" si="18"/>
        <v>0</v>
      </c>
      <c r="AB117" s="647">
        <f>VLOOKUP(C117,'[11]Adjusted Factors 19-20'!A:N,14,FALSE)</f>
        <v>246</v>
      </c>
      <c r="AF117" s="645" t="e">
        <f>VLOOKUP(C117,#REF!,69,FALSE)</f>
        <v>#REF!</v>
      </c>
      <c r="AG117" s="643">
        <v>251</v>
      </c>
      <c r="AH117" s="644" t="s">
        <v>577</v>
      </c>
      <c r="AI117" s="637" t="s">
        <v>759</v>
      </c>
    </row>
    <row r="118" spans="1:35" x14ac:dyDescent="0.2">
      <c r="A118" s="637" t="str">
        <f t="shared" si="19"/>
        <v>252 - Castle Hill Junior School</v>
      </c>
      <c r="B118" s="637">
        <v>252</v>
      </c>
      <c r="C118" s="643">
        <v>252</v>
      </c>
      <c r="D118" s="643" t="str">
        <f t="shared" si="20"/>
        <v>ACADEMY</v>
      </c>
      <c r="E118" s="644" t="str">
        <f t="shared" si="31"/>
        <v>ACADEMY</v>
      </c>
      <c r="F118" s="637" t="s">
        <v>760</v>
      </c>
      <c r="G118" s="645">
        <f>VLOOKUP(C118,'[11]New ISB 19-20'!A:BX,76,FALSE)</f>
        <v>1219478.0627070272</v>
      </c>
      <c r="H118" s="645">
        <f>VLOOKUP(C118,'[11]New ISB 19-20'!A:CD,81,FALSE)</f>
        <v>0</v>
      </c>
      <c r="I118" s="645"/>
      <c r="J118" s="645">
        <f t="shared" si="21"/>
        <v>1219478.0627070272</v>
      </c>
      <c r="K118" s="684"/>
      <c r="L118" s="645">
        <f>VLOOKUP(C118,'[11]Adjusted Factors 19-20'!A:BQ,68,FALSE)*10000</f>
        <v>0</v>
      </c>
      <c r="M118" s="645">
        <f>VLOOKUP(C118,'[11]Adjusted Factors 19-20'!A:BR,69,FALSE)*10000</f>
        <v>0</v>
      </c>
      <c r="N118" s="645">
        <f>VLOOKUP(C118,'[11]Adjusted Factors 19-20'!A:BS,67,FALSE)*6000</f>
        <v>0</v>
      </c>
      <c r="O118" s="646">
        <f t="shared" si="22"/>
        <v>0</v>
      </c>
      <c r="P118" s="646"/>
      <c r="Q118" s="646">
        <f t="shared" si="23"/>
        <v>1219478</v>
      </c>
      <c r="R118" s="646"/>
      <c r="S118" s="646"/>
      <c r="T118" s="643">
        <v>252</v>
      </c>
      <c r="U118" s="647">
        <f t="shared" si="28"/>
        <v>0</v>
      </c>
      <c r="V118" s="647"/>
      <c r="W118" s="647">
        <f t="shared" si="15"/>
        <v>0</v>
      </c>
      <c r="X118" s="647">
        <f t="shared" si="16"/>
        <v>0</v>
      </c>
      <c r="Y118" s="647">
        <f t="shared" si="17"/>
        <v>0</v>
      </c>
      <c r="Z118" s="647">
        <f t="shared" si="25"/>
        <v>0</v>
      </c>
      <c r="AA118" s="647">
        <f t="shared" si="18"/>
        <v>0</v>
      </c>
      <c r="AB118" s="647">
        <f>VLOOKUP(C118,'[11]Adjusted Factors 19-20'!A:N,14,FALSE)</f>
        <v>301</v>
      </c>
      <c r="AF118" s="645" t="e">
        <f>VLOOKUP(C118,#REF!,69,FALSE)</f>
        <v>#REF!</v>
      </c>
      <c r="AG118" s="643">
        <v>252</v>
      </c>
      <c r="AH118" s="644" t="s">
        <v>577</v>
      </c>
      <c r="AI118" s="637" t="s">
        <v>760</v>
      </c>
    </row>
    <row r="119" spans="1:35" x14ac:dyDescent="0.2">
      <c r="A119" s="637" t="str">
        <f t="shared" si="19"/>
        <v>253 - The Oaks Community Primary School</v>
      </c>
      <c r="B119" s="637">
        <v>253</v>
      </c>
      <c r="C119" s="643">
        <v>253</v>
      </c>
      <c r="D119" s="643" t="str">
        <f t="shared" si="20"/>
        <v>ACADEMY</v>
      </c>
      <c r="E119" s="644" t="str">
        <f t="shared" si="31"/>
        <v>ACADEMY</v>
      </c>
      <c r="F119" s="637" t="s">
        <v>761</v>
      </c>
      <c r="G119" s="645">
        <f>VLOOKUP(C119,'[11]New ISB 19-20'!A:BX,76,FALSE)</f>
        <v>1689662.4575270179</v>
      </c>
      <c r="H119" s="645">
        <f>VLOOKUP(C119,'[11]New ISB 19-20'!A:CD,81,FALSE)</f>
        <v>0</v>
      </c>
      <c r="I119" s="645"/>
      <c r="J119" s="645">
        <f t="shared" si="21"/>
        <v>1689662.4575270179</v>
      </c>
      <c r="K119" s="684"/>
      <c r="L119" s="645">
        <f>VLOOKUP(C119,'[11]Adjusted Factors 19-20'!A:BQ,68,FALSE)*10000</f>
        <v>0</v>
      </c>
      <c r="M119" s="645">
        <f>VLOOKUP(C119,'[11]Adjusted Factors 19-20'!A:BR,69,FALSE)*10000</f>
        <v>0</v>
      </c>
      <c r="N119" s="645">
        <f>VLOOKUP(C119,'[11]Adjusted Factors 19-20'!A:BS,67,FALSE)*6000</f>
        <v>0</v>
      </c>
      <c r="O119" s="646">
        <f t="shared" si="22"/>
        <v>0</v>
      </c>
      <c r="P119" s="646"/>
      <c r="Q119" s="646">
        <f t="shared" si="23"/>
        <v>1689662</v>
      </c>
      <c r="R119" s="646"/>
      <c r="S119" s="646"/>
      <c r="T119" s="643">
        <v>253</v>
      </c>
      <c r="U119" s="647">
        <f t="shared" si="28"/>
        <v>0</v>
      </c>
      <c r="V119" s="647"/>
      <c r="W119" s="647">
        <f t="shared" si="15"/>
        <v>0</v>
      </c>
      <c r="X119" s="647">
        <f t="shared" si="16"/>
        <v>0</v>
      </c>
      <c r="Y119" s="647">
        <f t="shared" si="17"/>
        <v>0</v>
      </c>
      <c r="Z119" s="647">
        <f t="shared" si="25"/>
        <v>0</v>
      </c>
      <c r="AA119" s="647">
        <f t="shared" si="18"/>
        <v>0</v>
      </c>
      <c r="AB119" s="647">
        <f>VLOOKUP(C119,'[11]Adjusted Factors 19-20'!A:N,14,FALSE)</f>
        <v>392</v>
      </c>
      <c r="AF119" s="645" t="e">
        <f>VLOOKUP(C119,#REF!,69,FALSE)</f>
        <v>#REF!</v>
      </c>
      <c r="AG119" s="643">
        <v>253</v>
      </c>
      <c r="AH119" s="644" t="s">
        <v>577</v>
      </c>
      <c r="AI119" s="637" t="s">
        <v>761</v>
      </c>
    </row>
    <row r="120" spans="1:35" x14ac:dyDescent="0.2">
      <c r="A120" s="637" t="str">
        <f t="shared" si="19"/>
        <v>256 - Cliff Lane Primary School</v>
      </c>
      <c r="B120" s="637">
        <v>256</v>
      </c>
      <c r="C120" s="643">
        <v>256</v>
      </c>
      <c r="D120" s="643" t="str">
        <f t="shared" si="20"/>
        <v>ACADEMY</v>
      </c>
      <c r="E120" s="644" t="str">
        <f t="shared" si="31"/>
        <v>ACADEMY</v>
      </c>
      <c r="F120" s="637" t="s">
        <v>762</v>
      </c>
      <c r="G120" s="645">
        <f>VLOOKUP(C120,'[11]New ISB 19-20'!A:BX,76,FALSE)</f>
        <v>1498701.549328241</v>
      </c>
      <c r="H120" s="645">
        <f>VLOOKUP(C120,'[11]New ISB 19-20'!A:CD,81,FALSE)</f>
        <v>0</v>
      </c>
      <c r="I120" s="645"/>
      <c r="J120" s="645">
        <f t="shared" si="21"/>
        <v>1498701.549328241</v>
      </c>
      <c r="K120" s="684"/>
      <c r="L120" s="645">
        <f>VLOOKUP(C120,'[11]Adjusted Factors 19-20'!A:BQ,68,FALSE)*10000</f>
        <v>0</v>
      </c>
      <c r="M120" s="645">
        <f>VLOOKUP(C120,'[11]Adjusted Factors 19-20'!A:BR,69,FALSE)*10000</f>
        <v>0</v>
      </c>
      <c r="N120" s="645">
        <f>VLOOKUP(C120,'[11]Adjusted Factors 19-20'!A:BS,67,FALSE)*6000</f>
        <v>0</v>
      </c>
      <c r="O120" s="646">
        <f t="shared" si="22"/>
        <v>0</v>
      </c>
      <c r="P120" s="646"/>
      <c r="Q120" s="646">
        <f t="shared" si="23"/>
        <v>1498702</v>
      </c>
      <c r="R120" s="646"/>
      <c r="S120" s="646"/>
      <c r="T120" s="643">
        <v>256</v>
      </c>
      <c r="U120" s="647">
        <f t="shared" si="28"/>
        <v>0</v>
      </c>
      <c r="V120" s="647"/>
      <c r="W120" s="647">
        <f t="shared" si="15"/>
        <v>0</v>
      </c>
      <c r="X120" s="647">
        <f t="shared" si="16"/>
        <v>0</v>
      </c>
      <c r="Y120" s="647">
        <f t="shared" si="17"/>
        <v>0</v>
      </c>
      <c r="Z120" s="647">
        <f t="shared" si="25"/>
        <v>0</v>
      </c>
      <c r="AA120" s="647">
        <f t="shared" si="18"/>
        <v>0</v>
      </c>
      <c r="AB120" s="647">
        <f>VLOOKUP(C120,'[11]Adjusted Factors 19-20'!A:N,14,FALSE)</f>
        <v>394</v>
      </c>
      <c r="AF120" s="645" t="e">
        <f>VLOOKUP(C120,#REF!,69,FALSE)</f>
        <v>#REF!</v>
      </c>
      <c r="AG120" s="643">
        <v>256</v>
      </c>
      <c r="AH120" s="644" t="s">
        <v>577</v>
      </c>
      <c r="AI120" s="637" t="s">
        <v>762</v>
      </c>
    </row>
    <row r="121" spans="1:35" x14ac:dyDescent="0.2">
      <c r="A121" s="637" t="str">
        <f t="shared" si="19"/>
        <v>258 - Clifford Road Primary School</v>
      </c>
      <c r="B121" s="637">
        <v>258</v>
      </c>
      <c r="C121" s="643">
        <v>258</v>
      </c>
      <c r="D121" s="643">
        <f t="shared" si="20"/>
        <v>258</v>
      </c>
      <c r="E121" s="644">
        <f t="shared" si="31"/>
        <v>0</v>
      </c>
      <c r="F121" s="637" t="s">
        <v>763</v>
      </c>
      <c r="G121" s="645">
        <f>VLOOKUP(C121,'[11]New ISB 19-20'!A:BX,76,FALSE)</f>
        <v>1527341.5910997528</v>
      </c>
      <c r="H121" s="645">
        <f>VLOOKUP(C121,'[11]New ISB 19-20'!A:CD,81,FALSE)</f>
        <v>-11114.62</v>
      </c>
      <c r="I121" s="645"/>
      <c r="J121" s="645">
        <f t="shared" si="21"/>
        <v>1516226.9710997527</v>
      </c>
      <c r="K121" s="684"/>
      <c r="L121" s="645">
        <f>VLOOKUP(C121,'[11]Adjusted Factors 19-20'!A:BQ,68,FALSE)*10000</f>
        <v>0</v>
      </c>
      <c r="M121" s="645">
        <f>VLOOKUP(C121,'[11]Adjusted Factors 19-20'!A:BR,69,FALSE)*10000</f>
        <v>0</v>
      </c>
      <c r="N121" s="645">
        <f>VLOOKUP(C121,'[11]Adjusted Factors 19-20'!A:BS,67,FALSE)*6000</f>
        <v>0</v>
      </c>
      <c r="O121" s="646">
        <f t="shared" si="22"/>
        <v>0</v>
      </c>
      <c r="P121" s="646"/>
      <c r="Q121" s="646">
        <f t="shared" si="23"/>
        <v>1516227</v>
      </c>
      <c r="R121" s="646"/>
      <c r="S121" s="646"/>
      <c r="T121" s="643">
        <v>258</v>
      </c>
      <c r="U121" s="647">
        <f t="shared" si="28"/>
        <v>4598</v>
      </c>
      <c r="V121" s="647"/>
      <c r="W121" s="647">
        <f t="shared" si="15"/>
        <v>5091.24</v>
      </c>
      <c r="X121" s="647">
        <f t="shared" si="16"/>
        <v>798.38</v>
      </c>
      <c r="Y121" s="647">
        <f t="shared" si="17"/>
        <v>627</v>
      </c>
      <c r="Z121" s="647">
        <f t="shared" si="25"/>
        <v>-11114.619999999999</v>
      </c>
      <c r="AA121" s="647">
        <f t="shared" si="18"/>
        <v>0</v>
      </c>
      <c r="AB121" s="647">
        <f>VLOOKUP(C121,'[11]Adjusted Factors 19-20'!A:N,14,FALSE)</f>
        <v>418</v>
      </c>
      <c r="AF121" s="645" t="e">
        <f>VLOOKUP(C121,#REF!,69,FALSE)</f>
        <v>#REF!</v>
      </c>
      <c r="AG121" s="643">
        <v>258</v>
      </c>
      <c r="AH121" s="644">
        <v>0</v>
      </c>
      <c r="AI121" s="637" t="s">
        <v>763</v>
      </c>
    </row>
    <row r="122" spans="1:35" x14ac:dyDescent="0.2">
      <c r="A122" s="637" t="str">
        <f t="shared" si="19"/>
        <v>259 - Dale Hall Community Primary School</v>
      </c>
      <c r="B122" s="637">
        <v>259</v>
      </c>
      <c r="C122" s="643">
        <v>259</v>
      </c>
      <c r="D122" s="643">
        <f t="shared" si="20"/>
        <v>259</v>
      </c>
      <c r="E122" s="644">
        <f t="shared" si="31"/>
        <v>0</v>
      </c>
      <c r="F122" s="637" t="s">
        <v>764</v>
      </c>
      <c r="G122" s="645">
        <f>VLOOKUP(C122,'[11]New ISB 19-20'!A:BX,76,FALSE)</f>
        <v>1482927.7684200001</v>
      </c>
      <c r="H122" s="645">
        <f>VLOOKUP(C122,'[11]New ISB 19-20'!A:CD,81,FALSE)</f>
        <v>-11061.44</v>
      </c>
      <c r="I122" s="645"/>
      <c r="J122" s="645">
        <f t="shared" si="21"/>
        <v>1471866.3284200002</v>
      </c>
      <c r="K122" s="684"/>
      <c r="L122" s="645">
        <f>VLOOKUP(C122,'[11]Adjusted Factors 19-20'!A:BQ,68,FALSE)*10000</f>
        <v>0</v>
      </c>
      <c r="M122" s="645">
        <f>VLOOKUP(C122,'[11]Adjusted Factors 19-20'!A:BR,69,FALSE)*10000</f>
        <v>0</v>
      </c>
      <c r="N122" s="645">
        <f>VLOOKUP(C122,'[11]Adjusted Factors 19-20'!A:BS,67,FALSE)*6000</f>
        <v>0</v>
      </c>
      <c r="O122" s="646">
        <f t="shared" si="22"/>
        <v>0</v>
      </c>
      <c r="P122" s="646"/>
      <c r="Q122" s="646">
        <f t="shared" si="23"/>
        <v>1471866</v>
      </c>
      <c r="R122" s="646"/>
      <c r="S122" s="646"/>
      <c r="T122" s="643">
        <v>259</v>
      </c>
      <c r="U122" s="647">
        <f t="shared" si="28"/>
        <v>4576</v>
      </c>
      <c r="V122" s="647"/>
      <c r="W122" s="647">
        <f t="shared" si="15"/>
        <v>5066.88</v>
      </c>
      <c r="X122" s="647">
        <f t="shared" si="16"/>
        <v>794.56</v>
      </c>
      <c r="Y122" s="647">
        <f t="shared" si="17"/>
        <v>624</v>
      </c>
      <c r="Z122" s="647">
        <f t="shared" si="25"/>
        <v>-11061.44</v>
      </c>
      <c r="AA122" s="647">
        <f t="shared" si="18"/>
        <v>0</v>
      </c>
      <c r="AB122" s="647">
        <f>VLOOKUP(C122,'[11]Adjusted Factors 19-20'!A:N,14,FALSE)</f>
        <v>416</v>
      </c>
      <c r="AF122" s="645" t="e">
        <f>VLOOKUP(C122,#REF!,69,FALSE)</f>
        <v>#REF!</v>
      </c>
      <c r="AG122" s="643">
        <v>259</v>
      </c>
      <c r="AH122" s="644">
        <v>0</v>
      </c>
      <c r="AI122" s="637" t="s">
        <v>764</v>
      </c>
    </row>
    <row r="123" spans="1:35" x14ac:dyDescent="0.2">
      <c r="A123" s="637" t="str">
        <f t="shared" si="19"/>
        <v>260 - The Willows Primary School</v>
      </c>
      <c r="B123" s="637">
        <v>260</v>
      </c>
      <c r="C123" s="643">
        <v>260</v>
      </c>
      <c r="D123" s="643" t="str">
        <f t="shared" si="20"/>
        <v>ACADEMY</v>
      </c>
      <c r="E123" s="644" t="str">
        <f t="shared" si="31"/>
        <v>ACADEMY</v>
      </c>
      <c r="F123" s="637" t="s">
        <v>765</v>
      </c>
      <c r="G123" s="645">
        <f>VLOOKUP(C123,'[11]New ISB 19-20'!A:BX,76,FALSE)</f>
        <v>1484556.3320133772</v>
      </c>
      <c r="H123" s="645">
        <f>VLOOKUP(C123,'[11]New ISB 19-20'!A:CD,81,FALSE)</f>
        <v>0</v>
      </c>
      <c r="I123" s="645"/>
      <c r="J123" s="645">
        <f t="shared" si="21"/>
        <v>1484556.3320133772</v>
      </c>
      <c r="K123" s="684"/>
      <c r="L123" s="645">
        <f>VLOOKUP(C123,'[11]Adjusted Factors 19-20'!A:BQ,68,FALSE)*10000</f>
        <v>0</v>
      </c>
      <c r="M123" s="645">
        <f>VLOOKUP(C123,'[11]Adjusted Factors 19-20'!A:BR,69,FALSE)*10000</f>
        <v>0</v>
      </c>
      <c r="N123" s="645">
        <f>VLOOKUP(C123,'[11]Adjusted Factors 19-20'!A:BS,67,FALSE)*6000</f>
        <v>0</v>
      </c>
      <c r="O123" s="646">
        <f t="shared" si="22"/>
        <v>0</v>
      </c>
      <c r="P123" s="646"/>
      <c r="Q123" s="646">
        <f t="shared" si="23"/>
        <v>1484556</v>
      </c>
      <c r="R123" s="646"/>
      <c r="S123" s="646"/>
      <c r="T123" s="643">
        <v>260</v>
      </c>
      <c r="U123" s="647">
        <f t="shared" si="28"/>
        <v>0</v>
      </c>
      <c r="V123" s="647"/>
      <c r="W123" s="647">
        <f t="shared" si="15"/>
        <v>0</v>
      </c>
      <c r="X123" s="647">
        <f t="shared" si="16"/>
        <v>0</v>
      </c>
      <c r="Y123" s="647">
        <f t="shared" si="17"/>
        <v>0</v>
      </c>
      <c r="Z123" s="647">
        <f t="shared" si="25"/>
        <v>0</v>
      </c>
      <c r="AA123" s="647">
        <f t="shared" si="18"/>
        <v>0</v>
      </c>
      <c r="AB123" s="647">
        <f>VLOOKUP(C123,'[11]Adjusted Factors 19-20'!A:N,14,FALSE)</f>
        <v>345</v>
      </c>
      <c r="AF123" s="645" t="e">
        <f>VLOOKUP(C123,#REF!,69,FALSE)</f>
        <v>#REF!</v>
      </c>
      <c r="AG123" s="643">
        <v>260</v>
      </c>
      <c r="AH123" s="644" t="s">
        <v>577</v>
      </c>
      <c r="AI123" s="637" t="s">
        <v>765</v>
      </c>
    </row>
    <row r="124" spans="1:35" x14ac:dyDescent="0.2">
      <c r="A124" s="637" t="str">
        <f t="shared" si="19"/>
        <v>262 - Gusford Primary School</v>
      </c>
      <c r="B124" s="637">
        <v>262</v>
      </c>
      <c r="C124" s="643">
        <v>262</v>
      </c>
      <c r="D124" s="643" t="str">
        <f t="shared" si="20"/>
        <v>ACADEMY</v>
      </c>
      <c r="E124" s="644" t="str">
        <f t="shared" si="31"/>
        <v>ACADEMY</v>
      </c>
      <c r="F124" s="637" t="s">
        <v>766</v>
      </c>
      <c r="G124" s="645">
        <f>VLOOKUP(C124,'[11]New ISB 19-20'!A:BX,76,FALSE)</f>
        <v>2213072.8572541047</v>
      </c>
      <c r="H124" s="645">
        <f>VLOOKUP(C124,'[11]New ISB 19-20'!A:CD,81,FALSE)</f>
        <v>0</v>
      </c>
      <c r="I124" s="645"/>
      <c r="J124" s="645">
        <f t="shared" si="21"/>
        <v>2213072.8572541047</v>
      </c>
      <c r="K124" s="684"/>
      <c r="L124" s="645">
        <f>VLOOKUP(C124,'[11]Adjusted Factors 19-20'!A:BQ,68,FALSE)*10000</f>
        <v>0</v>
      </c>
      <c r="M124" s="645">
        <f>VLOOKUP(C124,'[11]Adjusted Factors 19-20'!A:BR,69,FALSE)*10000</f>
        <v>0</v>
      </c>
      <c r="N124" s="645">
        <f>VLOOKUP(C124,'[11]Adjusted Factors 19-20'!A:BS,67,FALSE)*6000</f>
        <v>0</v>
      </c>
      <c r="O124" s="646">
        <f t="shared" si="22"/>
        <v>0</v>
      </c>
      <c r="P124" s="646"/>
      <c r="Q124" s="646">
        <f t="shared" si="23"/>
        <v>2213073</v>
      </c>
      <c r="R124" s="646"/>
      <c r="S124" s="646"/>
      <c r="T124" s="643">
        <v>262</v>
      </c>
      <c r="U124" s="647">
        <f t="shared" si="28"/>
        <v>0</v>
      </c>
      <c r="V124" s="647"/>
      <c r="W124" s="647">
        <f t="shared" si="15"/>
        <v>0</v>
      </c>
      <c r="X124" s="647">
        <f t="shared" si="16"/>
        <v>0</v>
      </c>
      <c r="Y124" s="647">
        <f t="shared" si="17"/>
        <v>0</v>
      </c>
      <c r="Z124" s="647">
        <f t="shared" si="25"/>
        <v>0</v>
      </c>
      <c r="AA124" s="647">
        <f t="shared" si="18"/>
        <v>0</v>
      </c>
      <c r="AB124" s="647">
        <f>VLOOKUP(C124,'[11]Adjusted Factors 19-20'!A:N,14,FALSE)</f>
        <v>580</v>
      </c>
      <c r="AF124" s="645" t="e">
        <f>VLOOKUP(C124,#REF!,69,FALSE)</f>
        <v>#REF!</v>
      </c>
      <c r="AG124" s="643">
        <v>262</v>
      </c>
      <c r="AH124" s="644" t="s">
        <v>577</v>
      </c>
      <c r="AI124" s="637" t="s">
        <v>766</v>
      </c>
    </row>
    <row r="125" spans="1:35" x14ac:dyDescent="0.2">
      <c r="A125" s="637" t="str">
        <f t="shared" si="19"/>
        <v>263 - Halifax Primary School</v>
      </c>
      <c r="B125" s="637">
        <v>263</v>
      </c>
      <c r="C125" s="643">
        <v>263</v>
      </c>
      <c r="D125" s="643" t="str">
        <f t="shared" si="20"/>
        <v>ACADEMY</v>
      </c>
      <c r="E125" s="644" t="str">
        <f t="shared" si="31"/>
        <v>ACADEMY</v>
      </c>
      <c r="F125" s="637" t="s">
        <v>767</v>
      </c>
      <c r="G125" s="645">
        <f>VLOOKUP(C125,'[11]New ISB 19-20'!A:BX,76,FALSE)</f>
        <v>1565720.8949789999</v>
      </c>
      <c r="H125" s="645">
        <f>VLOOKUP(C125,'[11]New ISB 19-20'!A:CD,81,FALSE)</f>
        <v>0</v>
      </c>
      <c r="I125" s="645"/>
      <c r="J125" s="645">
        <f t="shared" si="21"/>
        <v>1565720.8949789999</v>
      </c>
      <c r="K125" s="684"/>
      <c r="L125" s="645">
        <f>VLOOKUP(C125,'[11]Adjusted Factors 19-20'!A:BQ,68,FALSE)*10000</f>
        <v>0</v>
      </c>
      <c r="M125" s="645">
        <f>VLOOKUP(C125,'[11]Adjusted Factors 19-20'!A:BR,69,FALSE)*10000</f>
        <v>0</v>
      </c>
      <c r="N125" s="645">
        <f>VLOOKUP(C125,'[11]Adjusted Factors 19-20'!A:BS,67,FALSE)*6000</f>
        <v>0</v>
      </c>
      <c r="O125" s="646">
        <f t="shared" si="22"/>
        <v>0</v>
      </c>
      <c r="P125" s="646"/>
      <c r="Q125" s="646">
        <f t="shared" si="23"/>
        <v>1565721</v>
      </c>
      <c r="R125" s="646"/>
      <c r="S125" s="646"/>
      <c r="T125" s="643">
        <v>263</v>
      </c>
      <c r="U125" s="647">
        <f t="shared" si="28"/>
        <v>0</v>
      </c>
      <c r="V125" s="647"/>
      <c r="W125" s="647">
        <f t="shared" si="15"/>
        <v>0</v>
      </c>
      <c r="X125" s="647">
        <f t="shared" si="16"/>
        <v>0</v>
      </c>
      <c r="Y125" s="647">
        <f t="shared" si="17"/>
        <v>0</v>
      </c>
      <c r="Z125" s="647">
        <f t="shared" si="25"/>
        <v>0</v>
      </c>
      <c r="AA125" s="647">
        <f t="shared" si="18"/>
        <v>0</v>
      </c>
      <c r="AB125" s="647">
        <f>VLOOKUP(C125,'[11]Adjusted Factors 19-20'!A:N,14,FALSE)</f>
        <v>416</v>
      </c>
      <c r="AF125" s="645" t="e">
        <f>VLOOKUP(C125,#REF!,69,FALSE)</f>
        <v>#REF!</v>
      </c>
      <c r="AG125" s="643">
        <v>263</v>
      </c>
      <c r="AH125" s="644" t="s">
        <v>577</v>
      </c>
      <c r="AI125" s="637" t="s">
        <v>767</v>
      </c>
    </row>
    <row r="126" spans="1:35" x14ac:dyDescent="0.2">
      <c r="A126" s="637" t="str">
        <f t="shared" si="19"/>
        <v>264 - Handford Hall Primary School</v>
      </c>
      <c r="B126" s="637">
        <v>264</v>
      </c>
      <c r="C126" s="643">
        <v>264</v>
      </c>
      <c r="D126" s="643" t="str">
        <f t="shared" si="20"/>
        <v>ACADEMY</v>
      </c>
      <c r="E126" s="644" t="str">
        <f t="shared" si="31"/>
        <v>ACADEMY</v>
      </c>
      <c r="F126" s="637" t="s">
        <v>768</v>
      </c>
      <c r="G126" s="645">
        <f>VLOOKUP(C126,'[11]New ISB 19-20'!A:BX,76,FALSE)</f>
        <v>1333937.4154850461</v>
      </c>
      <c r="H126" s="645">
        <f>VLOOKUP(C126,'[11]New ISB 19-20'!A:CD,81,FALSE)</f>
        <v>0</v>
      </c>
      <c r="I126" s="645"/>
      <c r="J126" s="645">
        <f t="shared" si="21"/>
        <v>1333937.4154850461</v>
      </c>
      <c r="K126" s="684"/>
      <c r="L126" s="645">
        <f>VLOOKUP(C126,'[11]Adjusted Factors 19-20'!A:BQ,68,FALSE)*10000</f>
        <v>0</v>
      </c>
      <c r="M126" s="645">
        <f>VLOOKUP(C126,'[11]Adjusted Factors 19-20'!A:BR,69,FALSE)*10000</f>
        <v>0</v>
      </c>
      <c r="N126" s="645">
        <f>VLOOKUP(C126,'[11]Adjusted Factors 19-20'!A:BS,67,FALSE)*6000</f>
        <v>0</v>
      </c>
      <c r="O126" s="646">
        <f t="shared" si="22"/>
        <v>0</v>
      </c>
      <c r="P126" s="646"/>
      <c r="Q126" s="646">
        <f t="shared" si="23"/>
        <v>1333937</v>
      </c>
      <c r="R126" s="646"/>
      <c r="S126" s="646"/>
      <c r="T126" s="643">
        <v>264</v>
      </c>
      <c r="U126" s="647">
        <f t="shared" si="28"/>
        <v>0</v>
      </c>
      <c r="V126" s="647"/>
      <c r="W126" s="647">
        <f t="shared" si="15"/>
        <v>0</v>
      </c>
      <c r="X126" s="647">
        <f t="shared" si="16"/>
        <v>0</v>
      </c>
      <c r="Y126" s="647">
        <f t="shared" si="17"/>
        <v>0</v>
      </c>
      <c r="Z126" s="647">
        <f t="shared" si="25"/>
        <v>0</v>
      </c>
      <c r="AA126" s="647">
        <f t="shared" si="18"/>
        <v>0</v>
      </c>
      <c r="AB126" s="647">
        <f>VLOOKUP(C126,'[11]Adjusted Factors 19-20'!A:N,14,FALSE)</f>
        <v>328</v>
      </c>
      <c r="AF126" s="645" t="e">
        <f>VLOOKUP(C126,#REF!,69,FALSE)</f>
        <v>#REF!</v>
      </c>
      <c r="AG126" s="643">
        <v>264</v>
      </c>
      <c r="AH126" s="644" t="s">
        <v>577</v>
      </c>
      <c r="AI126" s="637" t="s">
        <v>768</v>
      </c>
    </row>
    <row r="127" spans="1:35" x14ac:dyDescent="0.2">
      <c r="A127" s="637" t="str">
        <f t="shared" si="19"/>
        <v>267 - Hillside Community Primary School</v>
      </c>
      <c r="B127" s="637">
        <v>267</v>
      </c>
      <c r="C127" s="643">
        <v>267</v>
      </c>
      <c r="D127" s="643" t="str">
        <f t="shared" si="20"/>
        <v>ACADEMY</v>
      </c>
      <c r="E127" s="644" t="str">
        <f t="shared" si="31"/>
        <v>ACADEMY</v>
      </c>
      <c r="F127" s="637" t="s">
        <v>769</v>
      </c>
      <c r="G127" s="645">
        <f>VLOOKUP(C127,'[11]New ISB 19-20'!A:BX,76,FALSE)</f>
        <v>2361985.5976441726</v>
      </c>
      <c r="H127" s="645">
        <f>VLOOKUP(C127,'[11]New ISB 19-20'!A:CD,81,FALSE)</f>
        <v>0</v>
      </c>
      <c r="I127" s="645"/>
      <c r="J127" s="645">
        <f t="shared" si="21"/>
        <v>2361985.5976441726</v>
      </c>
      <c r="K127" s="684"/>
      <c r="L127" s="645">
        <f>VLOOKUP(C127,'[11]Adjusted Factors 19-20'!A:BQ,68,FALSE)*10000</f>
        <v>0</v>
      </c>
      <c r="M127" s="645">
        <f>VLOOKUP(C127,'[11]Adjusted Factors 19-20'!A:BR,69,FALSE)*10000</f>
        <v>0</v>
      </c>
      <c r="N127" s="645">
        <f>VLOOKUP(C127,'[11]Adjusted Factors 19-20'!A:BS,67,FALSE)*6000</f>
        <v>0</v>
      </c>
      <c r="O127" s="646">
        <f t="shared" si="22"/>
        <v>0</v>
      </c>
      <c r="P127" s="646"/>
      <c r="Q127" s="646">
        <f t="shared" si="23"/>
        <v>2361986</v>
      </c>
      <c r="R127" s="646"/>
      <c r="S127" s="646"/>
      <c r="T127" s="643">
        <v>267</v>
      </c>
      <c r="U127" s="647">
        <f t="shared" si="28"/>
        <v>0</v>
      </c>
      <c r="V127" s="647"/>
      <c r="W127" s="647">
        <f t="shared" si="15"/>
        <v>0</v>
      </c>
      <c r="X127" s="647">
        <f t="shared" si="16"/>
        <v>0</v>
      </c>
      <c r="Y127" s="647">
        <f t="shared" si="17"/>
        <v>0</v>
      </c>
      <c r="Z127" s="647">
        <f t="shared" si="25"/>
        <v>0</v>
      </c>
      <c r="AA127" s="647">
        <f t="shared" si="18"/>
        <v>0</v>
      </c>
      <c r="AB127" s="647">
        <f>VLOOKUP(C127,'[11]Adjusted Factors 19-20'!A:N,14,FALSE)</f>
        <v>552</v>
      </c>
      <c r="AF127" s="645" t="e">
        <f>VLOOKUP(C127,#REF!,69,FALSE)</f>
        <v>#REF!</v>
      </c>
      <c r="AG127" s="643">
        <v>267</v>
      </c>
      <c r="AH127" s="644" t="s">
        <v>577</v>
      </c>
      <c r="AI127" s="637" t="s">
        <v>769</v>
      </c>
    </row>
    <row r="128" spans="1:35" x14ac:dyDescent="0.2">
      <c r="A128" s="637" t="str">
        <f t="shared" si="19"/>
        <v>269 - Morland Primary School</v>
      </c>
      <c r="B128" s="637">
        <v>269</v>
      </c>
      <c r="C128" s="643">
        <v>269</v>
      </c>
      <c r="D128" s="643" t="str">
        <f t="shared" si="20"/>
        <v>ACADEMY</v>
      </c>
      <c r="E128" s="644" t="s">
        <v>577</v>
      </c>
      <c r="F128" s="637" t="s">
        <v>1153</v>
      </c>
      <c r="G128" s="645">
        <f>VLOOKUP(C128,'[11]New ISB 19-20'!A:BX,76,FALSE)</f>
        <v>1578786.8464257692</v>
      </c>
      <c r="H128" s="645">
        <f>VLOOKUP(C128,'[11]New ISB 19-20'!A:CD,81,FALSE)</f>
        <v>0</v>
      </c>
      <c r="I128" s="645"/>
      <c r="J128" s="645">
        <f t="shared" si="21"/>
        <v>1578786.8464257692</v>
      </c>
      <c r="K128" s="684"/>
      <c r="L128" s="645">
        <f>VLOOKUP(C128,'[11]Adjusted Factors 19-20'!A:BQ,68,FALSE)*10000</f>
        <v>0</v>
      </c>
      <c r="M128" s="645">
        <f>VLOOKUP(C128,'[11]Adjusted Factors 19-20'!A:BR,69,FALSE)*10000</f>
        <v>0</v>
      </c>
      <c r="N128" s="645">
        <f>VLOOKUP(C128,'[11]Adjusted Factors 19-20'!A:BS,67,FALSE)*6000</f>
        <v>0</v>
      </c>
      <c r="O128" s="646">
        <f t="shared" si="22"/>
        <v>0</v>
      </c>
      <c r="P128" s="646"/>
      <c r="Q128" s="646">
        <f t="shared" si="23"/>
        <v>1578787</v>
      </c>
      <c r="R128" s="646"/>
      <c r="S128" s="646"/>
      <c r="T128" s="643">
        <v>269</v>
      </c>
      <c r="U128" s="647">
        <f t="shared" si="28"/>
        <v>0</v>
      </c>
      <c r="V128" s="647"/>
      <c r="W128" s="647">
        <f t="shared" si="15"/>
        <v>0</v>
      </c>
      <c r="X128" s="647">
        <f t="shared" si="16"/>
        <v>0</v>
      </c>
      <c r="Y128" s="647">
        <f t="shared" si="17"/>
        <v>0</v>
      </c>
      <c r="Z128" s="647">
        <f t="shared" si="25"/>
        <v>0</v>
      </c>
      <c r="AA128" s="647">
        <f t="shared" si="18"/>
        <v>0</v>
      </c>
      <c r="AB128" s="647">
        <f>VLOOKUP(C128,'[11]Adjusted Factors 19-20'!A:N,14,FALSE)</f>
        <v>371</v>
      </c>
      <c r="AF128" s="645" t="e">
        <f>VLOOKUP(C128,#REF!,69,FALSE)</f>
        <v>#REF!</v>
      </c>
      <c r="AG128" s="643">
        <v>269</v>
      </c>
      <c r="AH128" s="644">
        <v>0</v>
      </c>
      <c r="AI128" s="637" t="s">
        <v>1153</v>
      </c>
    </row>
    <row r="129" spans="1:35" x14ac:dyDescent="0.2">
      <c r="A129" s="637" t="str">
        <f t="shared" si="19"/>
        <v>270 - Murrayfield Community Primary School</v>
      </c>
      <c r="B129" s="637">
        <v>270</v>
      </c>
      <c r="C129" s="643">
        <v>270</v>
      </c>
      <c r="D129" s="643" t="str">
        <f t="shared" si="20"/>
        <v>ACADEMY</v>
      </c>
      <c r="E129" s="644" t="str">
        <f t="shared" ref="E129:E138" si="32">AH129</f>
        <v>ACADEMY</v>
      </c>
      <c r="F129" s="637" t="s">
        <v>770</v>
      </c>
      <c r="G129" s="645">
        <f>VLOOKUP(C129,'[11]New ISB 19-20'!A:BX,76,FALSE)</f>
        <v>1384811.8222488402</v>
      </c>
      <c r="H129" s="645">
        <f>VLOOKUP(C129,'[11]New ISB 19-20'!A:CD,81,FALSE)</f>
        <v>0</v>
      </c>
      <c r="I129" s="645"/>
      <c r="J129" s="645">
        <f t="shared" si="21"/>
        <v>1384811.8222488402</v>
      </c>
      <c r="K129" s="684"/>
      <c r="L129" s="645">
        <f>VLOOKUP(C129,'[11]Adjusted Factors 19-20'!A:BQ,68,FALSE)*10000</f>
        <v>0</v>
      </c>
      <c r="M129" s="645">
        <f>VLOOKUP(C129,'[11]Adjusted Factors 19-20'!A:BR,69,FALSE)*10000</f>
        <v>0</v>
      </c>
      <c r="N129" s="645">
        <f>VLOOKUP(C129,'[11]Adjusted Factors 19-20'!A:BS,67,FALSE)*6000</f>
        <v>0</v>
      </c>
      <c r="O129" s="646">
        <f t="shared" si="22"/>
        <v>0</v>
      </c>
      <c r="P129" s="646"/>
      <c r="Q129" s="646">
        <f t="shared" si="23"/>
        <v>1384812</v>
      </c>
      <c r="R129" s="646"/>
      <c r="S129" s="646"/>
      <c r="T129" s="643">
        <v>270</v>
      </c>
      <c r="U129" s="647">
        <f t="shared" si="28"/>
        <v>0</v>
      </c>
      <c r="V129" s="647"/>
      <c r="W129" s="647">
        <f t="shared" si="15"/>
        <v>0</v>
      </c>
      <c r="X129" s="647">
        <f t="shared" si="16"/>
        <v>0</v>
      </c>
      <c r="Y129" s="647">
        <f t="shared" si="17"/>
        <v>0</v>
      </c>
      <c r="Z129" s="647">
        <f t="shared" si="25"/>
        <v>0</v>
      </c>
      <c r="AA129" s="647">
        <f t="shared" si="18"/>
        <v>0</v>
      </c>
      <c r="AB129" s="647">
        <f>VLOOKUP(C129,'[11]Adjusted Factors 19-20'!A:N,14,FALSE)</f>
        <v>325</v>
      </c>
      <c r="AF129" s="645" t="e">
        <f>VLOOKUP(C129,#REF!,69,FALSE)</f>
        <v>#REF!</v>
      </c>
      <c r="AG129" s="643">
        <v>270</v>
      </c>
      <c r="AH129" s="644" t="s">
        <v>577</v>
      </c>
      <c r="AI129" s="637" t="s">
        <v>770</v>
      </c>
    </row>
    <row r="130" spans="1:35" x14ac:dyDescent="0.2">
      <c r="A130" s="637" t="str">
        <f t="shared" si="19"/>
        <v>273 - Ravenswood Primary School</v>
      </c>
      <c r="B130" s="637">
        <v>273</v>
      </c>
      <c r="C130" s="643">
        <v>273</v>
      </c>
      <c r="D130" s="643">
        <f t="shared" si="20"/>
        <v>273</v>
      </c>
      <c r="E130" s="644">
        <f t="shared" si="32"/>
        <v>0</v>
      </c>
      <c r="F130" s="637" t="s">
        <v>771</v>
      </c>
      <c r="G130" s="645">
        <f>VLOOKUP(C130,'[11]New ISB 19-20'!A:BX,76,FALSE)</f>
        <v>1792663.5573380925</v>
      </c>
      <c r="H130" s="645">
        <f>VLOOKUP(C130,'[11]New ISB 19-20'!A:CD,81,FALSE)</f>
        <v>-10875.31</v>
      </c>
      <c r="I130" s="645"/>
      <c r="J130" s="645">
        <f t="shared" si="21"/>
        <v>1781788.2473380924</v>
      </c>
      <c r="K130" s="684"/>
      <c r="L130" s="645">
        <f>VLOOKUP(C130,'[11]Adjusted Factors 19-20'!A:BQ,68,FALSE)*10000</f>
        <v>0</v>
      </c>
      <c r="M130" s="645">
        <f>VLOOKUP(C130,'[11]Adjusted Factors 19-20'!A:BR,69,FALSE)*10000</f>
        <v>0</v>
      </c>
      <c r="N130" s="645">
        <f>VLOOKUP(C130,'[11]Adjusted Factors 19-20'!A:BS,67,FALSE)*6000</f>
        <v>0</v>
      </c>
      <c r="O130" s="646">
        <f t="shared" si="22"/>
        <v>0</v>
      </c>
      <c r="P130" s="646"/>
      <c r="Q130" s="646">
        <f t="shared" si="23"/>
        <v>1781788</v>
      </c>
      <c r="R130" s="646"/>
      <c r="S130" s="646"/>
      <c r="T130" s="643">
        <v>273</v>
      </c>
      <c r="U130" s="647">
        <f t="shared" si="28"/>
        <v>4499</v>
      </c>
      <c r="V130" s="647"/>
      <c r="W130" s="647">
        <f t="shared" si="15"/>
        <v>4981.62</v>
      </c>
      <c r="X130" s="647">
        <f t="shared" si="16"/>
        <v>781.18999999999994</v>
      </c>
      <c r="Y130" s="647">
        <f t="shared" si="17"/>
        <v>613.5</v>
      </c>
      <c r="Z130" s="647">
        <f t="shared" si="25"/>
        <v>-10875.31</v>
      </c>
      <c r="AA130" s="647">
        <f t="shared" si="18"/>
        <v>0</v>
      </c>
      <c r="AB130" s="647">
        <f>VLOOKUP(C130,'[11]Adjusted Factors 19-20'!A:N,14,FALSE)</f>
        <v>409</v>
      </c>
      <c r="AF130" s="645" t="e">
        <f>VLOOKUP(C130,#REF!,69,FALSE)</f>
        <v>#REF!</v>
      </c>
      <c r="AG130" s="643">
        <v>273</v>
      </c>
      <c r="AH130" s="644">
        <v>0</v>
      </c>
      <c r="AI130" s="637" t="s">
        <v>771</v>
      </c>
    </row>
    <row r="131" spans="1:35" x14ac:dyDescent="0.2">
      <c r="A131" s="637" t="str">
        <f t="shared" si="19"/>
        <v>274 - Pipers Vale Community Primary School</v>
      </c>
      <c r="B131" s="637">
        <v>274</v>
      </c>
      <c r="C131" s="643">
        <v>274</v>
      </c>
      <c r="D131" s="643" t="str">
        <f t="shared" si="20"/>
        <v>ACADEMY</v>
      </c>
      <c r="E131" s="644" t="str">
        <f t="shared" si="32"/>
        <v>ACADEMY</v>
      </c>
      <c r="F131" s="637" t="s">
        <v>772</v>
      </c>
      <c r="G131" s="645">
        <f>VLOOKUP(C131,'[11]New ISB 19-20'!A:BX,76,FALSE)</f>
        <v>1520949.3361794988</v>
      </c>
      <c r="H131" s="645">
        <f>VLOOKUP(C131,'[11]New ISB 19-20'!A:CD,81,FALSE)</f>
        <v>0</v>
      </c>
      <c r="I131" s="645"/>
      <c r="J131" s="645">
        <f t="shared" si="21"/>
        <v>1520949.3361794988</v>
      </c>
      <c r="K131" s="684"/>
      <c r="L131" s="645">
        <f>VLOOKUP(C131,'[11]Adjusted Factors 19-20'!A:BQ,68,FALSE)*10000</f>
        <v>0</v>
      </c>
      <c r="M131" s="645">
        <f>VLOOKUP(C131,'[11]Adjusted Factors 19-20'!A:BR,69,FALSE)*10000</f>
        <v>0</v>
      </c>
      <c r="N131" s="645">
        <f>VLOOKUP(C131,'[11]Adjusted Factors 19-20'!A:BS,67,FALSE)*6000</f>
        <v>0</v>
      </c>
      <c r="O131" s="646">
        <f t="shared" si="22"/>
        <v>0</v>
      </c>
      <c r="P131" s="646"/>
      <c r="Q131" s="646">
        <f t="shared" si="23"/>
        <v>1520949</v>
      </c>
      <c r="R131" s="646"/>
      <c r="S131" s="646"/>
      <c r="T131" s="643">
        <v>274</v>
      </c>
      <c r="U131" s="647">
        <f t="shared" si="28"/>
        <v>0</v>
      </c>
      <c r="V131" s="647"/>
      <c r="W131" s="647">
        <f t="shared" ref="W131:W194" si="33">IF(H131=0,0,$W$2*AB131)</f>
        <v>0</v>
      </c>
      <c r="X131" s="647">
        <f t="shared" ref="X131:X194" si="34">IF(H131=0,0,$X$2*AB131)</f>
        <v>0</v>
      </c>
      <c r="Y131" s="647">
        <f t="shared" ref="Y131:Y194" si="35">IF(H131=0,0,$Y$2*AB131)</f>
        <v>0</v>
      </c>
      <c r="Z131" s="647">
        <f t="shared" si="25"/>
        <v>0</v>
      </c>
      <c r="AA131" s="647">
        <f t="shared" ref="AA131:AA194" si="36">Z131-H131</f>
        <v>0</v>
      </c>
      <c r="AB131" s="647">
        <f>VLOOKUP(C131,'[11]Adjusted Factors 19-20'!A:N,14,FALSE)</f>
        <v>338</v>
      </c>
      <c r="AF131" s="645" t="e">
        <f>VLOOKUP(C131,#REF!,69,FALSE)</f>
        <v>#REF!</v>
      </c>
      <c r="AG131" s="643">
        <v>274</v>
      </c>
      <c r="AH131" s="644" t="s">
        <v>577</v>
      </c>
      <c r="AI131" s="637" t="s">
        <v>772</v>
      </c>
    </row>
    <row r="132" spans="1:35" x14ac:dyDescent="0.2">
      <c r="A132" s="637" t="str">
        <f t="shared" ref="A132:A195" si="37">B132&amp;$A$1&amp;F132</f>
        <v>275 - Ranelagh Primary School</v>
      </c>
      <c r="B132" s="637">
        <v>275</v>
      </c>
      <c r="C132" s="643">
        <v>275</v>
      </c>
      <c r="D132" s="643">
        <f t="shared" si="20"/>
        <v>275</v>
      </c>
      <c r="E132" s="644">
        <f t="shared" si="32"/>
        <v>0</v>
      </c>
      <c r="F132" s="637" t="s">
        <v>773</v>
      </c>
      <c r="G132" s="645">
        <f>VLOOKUP(C132,'[11]New ISB 19-20'!A:BX,76,FALSE)</f>
        <v>1214928.7324534652</v>
      </c>
      <c r="H132" s="645">
        <f>VLOOKUP(C132,'[11]New ISB 19-20'!A:CD,81,FALSE)</f>
        <v>-7099.53</v>
      </c>
      <c r="I132" s="645"/>
      <c r="J132" s="645">
        <f t="shared" ref="J132:J195" si="38">G132+H132</f>
        <v>1207829.2024534652</v>
      </c>
      <c r="K132" s="684"/>
      <c r="L132" s="645">
        <f>VLOOKUP(C132,'[11]Adjusted Factors 19-20'!A:BQ,68,FALSE)*10000</f>
        <v>0</v>
      </c>
      <c r="M132" s="645">
        <f>VLOOKUP(C132,'[11]Adjusted Factors 19-20'!A:BR,69,FALSE)*10000</f>
        <v>0</v>
      </c>
      <c r="N132" s="645">
        <f>VLOOKUP(C132,'[11]Adjusted Factors 19-20'!A:BS,67,FALSE)*6000</f>
        <v>0</v>
      </c>
      <c r="O132" s="646">
        <f t="shared" si="22"/>
        <v>0</v>
      </c>
      <c r="P132" s="646"/>
      <c r="Q132" s="646">
        <f t="shared" si="23"/>
        <v>1207829</v>
      </c>
      <c r="R132" s="646"/>
      <c r="S132" s="646"/>
      <c r="T132" s="643">
        <v>275</v>
      </c>
      <c r="U132" s="647">
        <f t="shared" si="28"/>
        <v>2937</v>
      </c>
      <c r="V132" s="647"/>
      <c r="W132" s="647">
        <f t="shared" si="33"/>
        <v>3252.06</v>
      </c>
      <c r="X132" s="647">
        <f t="shared" si="34"/>
        <v>509.96999999999997</v>
      </c>
      <c r="Y132" s="647">
        <f t="shared" si="35"/>
        <v>400.5</v>
      </c>
      <c r="Z132" s="647">
        <f t="shared" si="25"/>
        <v>-7099.53</v>
      </c>
      <c r="AA132" s="647">
        <f t="shared" si="36"/>
        <v>0</v>
      </c>
      <c r="AB132" s="647">
        <f>VLOOKUP(C132,'[11]Adjusted Factors 19-20'!A:N,14,FALSE)</f>
        <v>267</v>
      </c>
      <c r="AF132" s="645" t="e">
        <f>VLOOKUP(C132,#REF!,69,FALSE)</f>
        <v>#REF!</v>
      </c>
      <c r="AG132" s="643">
        <v>275</v>
      </c>
      <c r="AH132" s="644">
        <v>0</v>
      </c>
      <c r="AI132" s="637" t="s">
        <v>773</v>
      </c>
    </row>
    <row r="133" spans="1:35" x14ac:dyDescent="0.2">
      <c r="A133" s="637" t="str">
        <f t="shared" si="37"/>
        <v>279 - Rose Hill Primary School</v>
      </c>
      <c r="B133" s="637">
        <v>279</v>
      </c>
      <c r="C133" s="643">
        <v>279</v>
      </c>
      <c r="D133" s="643" t="str">
        <f t="shared" ref="D133:D196" si="39">IF(E133="ACADEMY","ACADEMY",C133)</f>
        <v>ACADEMY</v>
      </c>
      <c r="E133" s="644" t="str">
        <f t="shared" si="32"/>
        <v>ACADEMY</v>
      </c>
      <c r="F133" s="637" t="s">
        <v>774</v>
      </c>
      <c r="G133" s="645">
        <f>VLOOKUP(C133,'[11]New ISB 19-20'!A:BX,76,FALSE)</f>
        <v>1167351.9769138037</v>
      </c>
      <c r="H133" s="645">
        <f>VLOOKUP(C133,'[11]New ISB 19-20'!A:CD,81,FALSE)</f>
        <v>0</v>
      </c>
      <c r="I133" s="645"/>
      <c r="J133" s="645">
        <f t="shared" si="38"/>
        <v>1167351.9769138037</v>
      </c>
      <c r="K133" s="684"/>
      <c r="L133" s="645">
        <f>VLOOKUP(C133,'[11]Adjusted Factors 19-20'!A:BQ,68,FALSE)*10000</f>
        <v>0</v>
      </c>
      <c r="M133" s="645">
        <f>VLOOKUP(C133,'[11]Adjusted Factors 19-20'!A:BR,69,FALSE)*10000</f>
        <v>0</v>
      </c>
      <c r="N133" s="645">
        <f>VLOOKUP(C133,'[11]Adjusted Factors 19-20'!A:BS,67,FALSE)*6000</f>
        <v>0</v>
      </c>
      <c r="O133" s="646">
        <f t="shared" ref="O133:O196" si="40">SUM(L133:N133)</f>
        <v>0</v>
      </c>
      <c r="P133" s="646"/>
      <c r="Q133" s="646">
        <f t="shared" ref="Q133:Q196" si="41">ROUND(J133+K133+O133+P133,0)</f>
        <v>1167352</v>
      </c>
      <c r="R133" s="646"/>
      <c r="S133" s="646"/>
      <c r="T133" s="643">
        <v>279</v>
      </c>
      <c r="U133" s="647">
        <f t="shared" si="28"/>
        <v>0</v>
      </c>
      <c r="V133" s="647"/>
      <c r="W133" s="647">
        <f t="shared" si="33"/>
        <v>0</v>
      </c>
      <c r="X133" s="647">
        <f t="shared" si="34"/>
        <v>0</v>
      </c>
      <c r="Y133" s="647">
        <f t="shared" si="35"/>
        <v>0</v>
      </c>
      <c r="Z133" s="647">
        <f t="shared" ref="Z133:Z196" si="42">-SUM(U133:Y133)</f>
        <v>0</v>
      </c>
      <c r="AA133" s="647">
        <f t="shared" si="36"/>
        <v>0</v>
      </c>
      <c r="AB133" s="647">
        <f>VLOOKUP(C133,'[11]Adjusted Factors 19-20'!A:N,14,FALSE)</f>
        <v>305</v>
      </c>
      <c r="AF133" s="645" t="e">
        <f>VLOOKUP(C133,#REF!,69,FALSE)</f>
        <v>#REF!</v>
      </c>
      <c r="AG133" s="643">
        <v>279</v>
      </c>
      <c r="AH133" s="644" t="s">
        <v>577</v>
      </c>
      <c r="AI133" s="637" t="s">
        <v>774</v>
      </c>
    </row>
    <row r="134" spans="1:35" x14ac:dyDescent="0.2">
      <c r="A134" s="637" t="str">
        <f t="shared" si="37"/>
        <v>281 - Rushmere Hall Primary School</v>
      </c>
      <c r="B134" s="637">
        <v>281</v>
      </c>
      <c r="C134" s="643">
        <v>281</v>
      </c>
      <c r="D134" s="643">
        <f t="shared" si="39"/>
        <v>281</v>
      </c>
      <c r="E134" s="644">
        <f t="shared" si="32"/>
        <v>0</v>
      </c>
      <c r="F134" s="637" t="s">
        <v>775</v>
      </c>
      <c r="G134" s="645">
        <f>VLOOKUP(C134,'[11]New ISB 19-20'!A:BX,76,FALSE)</f>
        <v>2196958.2828348549</v>
      </c>
      <c r="H134" s="645">
        <f>VLOOKUP(C134,'[11]New ISB 19-20'!A:CD,81,FALSE)</f>
        <v>-15900.82</v>
      </c>
      <c r="I134" s="645"/>
      <c r="J134" s="645">
        <f t="shared" si="38"/>
        <v>2181057.4628348551</v>
      </c>
      <c r="K134" s="684"/>
      <c r="L134" s="645">
        <f>VLOOKUP(C134,'[11]Adjusted Factors 19-20'!A:BQ,68,FALSE)*10000</f>
        <v>0</v>
      </c>
      <c r="M134" s="645">
        <f>VLOOKUP(C134,'[11]Adjusted Factors 19-20'!A:BR,69,FALSE)*10000</f>
        <v>0</v>
      </c>
      <c r="N134" s="645">
        <f>VLOOKUP(C134,'[11]Adjusted Factors 19-20'!A:BS,67,FALSE)*6000</f>
        <v>168000</v>
      </c>
      <c r="O134" s="646">
        <f t="shared" si="40"/>
        <v>168000</v>
      </c>
      <c r="P134" s="646"/>
      <c r="Q134" s="646">
        <f t="shared" si="41"/>
        <v>2349057</v>
      </c>
      <c r="R134" s="646"/>
      <c r="S134" s="646"/>
      <c r="T134" s="643">
        <v>281</v>
      </c>
      <c r="U134" s="647">
        <f t="shared" si="28"/>
        <v>6578</v>
      </c>
      <c r="V134" s="647"/>
      <c r="W134" s="647">
        <f t="shared" si="33"/>
        <v>7283.6399999999994</v>
      </c>
      <c r="X134" s="647">
        <f t="shared" si="34"/>
        <v>1142.18</v>
      </c>
      <c r="Y134" s="647">
        <f t="shared" si="35"/>
        <v>897</v>
      </c>
      <c r="Z134" s="647">
        <f t="shared" si="42"/>
        <v>-15900.82</v>
      </c>
      <c r="AA134" s="647">
        <f t="shared" si="36"/>
        <v>0</v>
      </c>
      <c r="AB134" s="647">
        <f>VLOOKUP(C134,'[11]Adjusted Factors 19-20'!A:N,14,FALSE)</f>
        <v>598</v>
      </c>
      <c r="AF134" s="645" t="e">
        <f>VLOOKUP(C134,#REF!,69,FALSE)</f>
        <v>#REF!</v>
      </c>
      <c r="AG134" s="643">
        <v>281</v>
      </c>
      <c r="AH134" s="644">
        <v>0</v>
      </c>
      <c r="AI134" s="637" t="s">
        <v>775</v>
      </c>
    </row>
    <row r="135" spans="1:35" x14ac:dyDescent="0.2">
      <c r="A135" s="637" t="str">
        <f t="shared" si="37"/>
        <v>283 - St Helen's Primary School</v>
      </c>
      <c r="B135" s="637">
        <v>283</v>
      </c>
      <c r="C135" s="643">
        <v>283</v>
      </c>
      <c r="D135" s="643" t="str">
        <f t="shared" si="39"/>
        <v>ACADEMY</v>
      </c>
      <c r="E135" s="644" t="str">
        <f t="shared" si="32"/>
        <v>ACADEMY</v>
      </c>
      <c r="F135" s="637" t="s">
        <v>776</v>
      </c>
      <c r="G135" s="645">
        <f>VLOOKUP(C135,'[11]New ISB 19-20'!A:BX,76,FALSE)</f>
        <v>1609345.3301572984</v>
      </c>
      <c r="H135" s="645">
        <f>VLOOKUP(C135,'[11]New ISB 19-20'!A:CD,81,FALSE)</f>
        <v>0</v>
      </c>
      <c r="I135" s="645"/>
      <c r="J135" s="645">
        <f t="shared" si="38"/>
        <v>1609345.3301572984</v>
      </c>
      <c r="K135" s="684"/>
      <c r="L135" s="645">
        <f>VLOOKUP(C135,'[11]Adjusted Factors 19-20'!A:BQ,68,FALSE)*10000</f>
        <v>0</v>
      </c>
      <c r="M135" s="645">
        <f>VLOOKUP(C135,'[11]Adjusted Factors 19-20'!A:BR,69,FALSE)*10000</f>
        <v>0</v>
      </c>
      <c r="N135" s="645">
        <f>VLOOKUP(C135,'[11]Adjusted Factors 19-20'!A:BS,67,FALSE)*6000</f>
        <v>0</v>
      </c>
      <c r="O135" s="646">
        <f t="shared" si="40"/>
        <v>0</v>
      </c>
      <c r="P135" s="646"/>
      <c r="Q135" s="646">
        <f t="shared" si="41"/>
        <v>1609345</v>
      </c>
      <c r="R135" s="646"/>
      <c r="S135" s="646"/>
      <c r="T135" s="643">
        <v>283</v>
      </c>
      <c r="U135" s="647">
        <f t="shared" si="28"/>
        <v>0</v>
      </c>
      <c r="V135" s="647"/>
      <c r="W135" s="647">
        <f t="shared" si="33"/>
        <v>0</v>
      </c>
      <c r="X135" s="647">
        <f t="shared" si="34"/>
        <v>0</v>
      </c>
      <c r="Y135" s="647">
        <f t="shared" si="35"/>
        <v>0</v>
      </c>
      <c r="Z135" s="647">
        <f t="shared" si="42"/>
        <v>0</v>
      </c>
      <c r="AA135" s="647">
        <f t="shared" si="36"/>
        <v>0</v>
      </c>
      <c r="AB135" s="647">
        <f>VLOOKUP(C135,'[11]Adjusted Factors 19-20'!A:N,14,FALSE)</f>
        <v>417</v>
      </c>
      <c r="AF135" s="645" t="e">
        <f>VLOOKUP(C135,#REF!,69,FALSE)</f>
        <v>#REF!</v>
      </c>
      <c r="AG135" s="643">
        <v>283</v>
      </c>
      <c r="AH135" s="644" t="s">
        <v>577</v>
      </c>
      <c r="AI135" s="637" t="s">
        <v>776</v>
      </c>
    </row>
    <row r="136" spans="1:35" x14ac:dyDescent="0.2">
      <c r="A136" s="637" t="str">
        <f t="shared" si="37"/>
        <v>284 - St John's CEVAP School</v>
      </c>
      <c r="B136" s="637">
        <v>284</v>
      </c>
      <c r="C136" s="643">
        <v>284</v>
      </c>
      <c r="D136" s="643">
        <f t="shared" si="39"/>
        <v>284</v>
      </c>
      <c r="E136" s="644">
        <f t="shared" si="32"/>
        <v>0</v>
      </c>
      <c r="F136" s="637" t="s">
        <v>777</v>
      </c>
      <c r="G136" s="645">
        <f>VLOOKUP(C136,'[11]New ISB 19-20'!A:BX,76,FALSE)</f>
        <v>751175.58827544411</v>
      </c>
      <c r="H136" s="645">
        <f>VLOOKUP(C136,'[11]New ISB 19-20'!A:CD,81,FALSE)</f>
        <v>-5583.9</v>
      </c>
      <c r="I136" s="645"/>
      <c r="J136" s="645">
        <f t="shared" si="38"/>
        <v>745591.68827544409</v>
      </c>
      <c r="K136" s="684"/>
      <c r="L136" s="645">
        <f>VLOOKUP(C136,'[11]Adjusted Factors 19-20'!A:BQ,68,FALSE)*10000</f>
        <v>0</v>
      </c>
      <c r="M136" s="645">
        <f>VLOOKUP(C136,'[11]Adjusted Factors 19-20'!A:BR,69,FALSE)*10000</f>
        <v>0</v>
      </c>
      <c r="N136" s="645">
        <f>VLOOKUP(C136,'[11]Adjusted Factors 19-20'!A:BS,67,FALSE)*6000</f>
        <v>0</v>
      </c>
      <c r="O136" s="646">
        <f t="shared" si="40"/>
        <v>0</v>
      </c>
      <c r="P136" s="646"/>
      <c r="Q136" s="646">
        <f t="shared" si="41"/>
        <v>745592</v>
      </c>
      <c r="R136" s="646"/>
      <c r="S136" s="646"/>
      <c r="T136" s="643">
        <v>284</v>
      </c>
      <c r="U136" s="647">
        <f t="shared" si="28"/>
        <v>2310</v>
      </c>
      <c r="V136" s="647"/>
      <c r="W136" s="647">
        <f t="shared" si="33"/>
        <v>2557.7999999999997</v>
      </c>
      <c r="X136" s="647">
        <f t="shared" si="34"/>
        <v>401.09999999999997</v>
      </c>
      <c r="Y136" s="647">
        <f t="shared" si="35"/>
        <v>315</v>
      </c>
      <c r="Z136" s="647">
        <f t="shared" si="42"/>
        <v>-5583.9</v>
      </c>
      <c r="AA136" s="647">
        <f t="shared" si="36"/>
        <v>0</v>
      </c>
      <c r="AB136" s="647">
        <f>VLOOKUP(C136,'[11]Adjusted Factors 19-20'!A:N,14,FALSE)</f>
        <v>210</v>
      </c>
      <c r="AF136" s="645" t="e">
        <f>VLOOKUP(C136,#REF!,69,FALSE)</f>
        <v>#REF!</v>
      </c>
      <c r="AG136" s="643">
        <v>284</v>
      </c>
      <c r="AH136" s="644">
        <v>0</v>
      </c>
      <c r="AI136" s="637" t="s">
        <v>777</v>
      </c>
    </row>
    <row r="137" spans="1:35" x14ac:dyDescent="0.2">
      <c r="A137" s="637" t="str">
        <f t="shared" si="37"/>
        <v>285 - St Margaret's CEVAP School, Ipswich</v>
      </c>
      <c r="B137" s="637">
        <v>285</v>
      </c>
      <c r="C137" s="643">
        <v>285</v>
      </c>
      <c r="D137" s="643">
        <f t="shared" si="39"/>
        <v>285</v>
      </c>
      <c r="E137" s="644">
        <f t="shared" si="32"/>
        <v>0</v>
      </c>
      <c r="F137" s="637" t="s">
        <v>778</v>
      </c>
      <c r="G137" s="645">
        <f>VLOOKUP(C137,'[11]New ISB 19-20'!A:BX,76,FALSE)</f>
        <v>1433174.9140743422</v>
      </c>
      <c r="H137" s="645">
        <f>VLOOKUP(C137,'[11]New ISB 19-20'!A:CD,81,FALSE)</f>
        <v>-10423.280000000001</v>
      </c>
      <c r="I137" s="645"/>
      <c r="J137" s="645">
        <f t="shared" si="38"/>
        <v>1422751.6340743422</v>
      </c>
      <c r="K137" s="684"/>
      <c r="L137" s="645">
        <f>VLOOKUP(C137,'[11]Adjusted Factors 19-20'!A:BQ,68,FALSE)*10000</f>
        <v>0</v>
      </c>
      <c r="M137" s="645">
        <f>VLOOKUP(C137,'[11]Adjusted Factors 19-20'!A:BR,69,FALSE)*10000</f>
        <v>0</v>
      </c>
      <c r="N137" s="645">
        <f>VLOOKUP(C137,'[11]Adjusted Factors 19-20'!A:BS,67,FALSE)*6000</f>
        <v>0</v>
      </c>
      <c r="O137" s="646">
        <f t="shared" si="40"/>
        <v>0</v>
      </c>
      <c r="P137" s="646"/>
      <c r="Q137" s="646">
        <f t="shared" si="41"/>
        <v>1422752</v>
      </c>
      <c r="R137" s="646"/>
      <c r="S137" s="646"/>
      <c r="T137" s="643">
        <v>285</v>
      </c>
      <c r="U137" s="647">
        <f t="shared" si="28"/>
        <v>4312</v>
      </c>
      <c r="V137" s="647"/>
      <c r="W137" s="647">
        <f t="shared" si="33"/>
        <v>4774.5599999999995</v>
      </c>
      <c r="X137" s="647">
        <f t="shared" si="34"/>
        <v>748.71999999999991</v>
      </c>
      <c r="Y137" s="647">
        <f t="shared" si="35"/>
        <v>588</v>
      </c>
      <c r="Z137" s="647">
        <f t="shared" si="42"/>
        <v>-10423.279999999999</v>
      </c>
      <c r="AA137" s="647">
        <f t="shared" si="36"/>
        <v>0</v>
      </c>
      <c r="AB137" s="647">
        <f>VLOOKUP(C137,'[11]Adjusted Factors 19-20'!A:N,14,FALSE)</f>
        <v>392</v>
      </c>
      <c r="AF137" s="645" t="e">
        <f>VLOOKUP(C137,#REF!,69,FALSE)</f>
        <v>#REF!</v>
      </c>
      <c r="AG137" s="643">
        <v>285</v>
      </c>
      <c r="AH137" s="644">
        <v>0</v>
      </c>
      <c r="AI137" s="637" t="s">
        <v>778</v>
      </c>
    </row>
    <row r="138" spans="1:35" x14ac:dyDescent="0.2">
      <c r="A138" s="637" t="str">
        <f t="shared" si="37"/>
        <v>287 - St Mark's Catholic Primary School</v>
      </c>
      <c r="B138" s="637">
        <v>287</v>
      </c>
      <c r="C138" s="643">
        <v>287</v>
      </c>
      <c r="D138" s="643">
        <f t="shared" si="39"/>
        <v>287</v>
      </c>
      <c r="E138" s="644">
        <f t="shared" si="32"/>
        <v>0</v>
      </c>
      <c r="F138" s="637" t="s">
        <v>779</v>
      </c>
      <c r="G138" s="645">
        <f>VLOOKUP(C138,'[11]New ISB 19-20'!A:BX,76,FALSE)</f>
        <v>849830.86416015809</v>
      </c>
      <c r="H138" s="645">
        <f>VLOOKUP(C138,'[11]New ISB 19-20'!A:CD,81,FALSE)</f>
        <v>-5690.26</v>
      </c>
      <c r="I138" s="645"/>
      <c r="J138" s="645">
        <f t="shared" si="38"/>
        <v>844140.60416015808</v>
      </c>
      <c r="K138" s="684"/>
      <c r="L138" s="645">
        <f>VLOOKUP(C138,'[11]Adjusted Factors 19-20'!A:BQ,68,FALSE)*10000</f>
        <v>0</v>
      </c>
      <c r="M138" s="645">
        <f>VLOOKUP(C138,'[11]Adjusted Factors 19-20'!A:BR,69,FALSE)*10000</f>
        <v>0</v>
      </c>
      <c r="N138" s="645">
        <f>VLOOKUP(C138,'[11]Adjusted Factors 19-20'!A:BS,67,FALSE)*6000</f>
        <v>0</v>
      </c>
      <c r="O138" s="646">
        <f t="shared" si="40"/>
        <v>0</v>
      </c>
      <c r="P138" s="646"/>
      <c r="Q138" s="646">
        <f t="shared" si="41"/>
        <v>844141</v>
      </c>
      <c r="R138" s="646"/>
      <c r="S138" s="646"/>
      <c r="T138" s="643">
        <v>287</v>
      </c>
      <c r="U138" s="647">
        <f t="shared" si="28"/>
        <v>2354</v>
      </c>
      <c r="V138" s="647"/>
      <c r="W138" s="647">
        <f t="shared" si="33"/>
        <v>2606.52</v>
      </c>
      <c r="X138" s="647">
        <f t="shared" si="34"/>
        <v>408.74</v>
      </c>
      <c r="Y138" s="647">
        <f t="shared" si="35"/>
        <v>321</v>
      </c>
      <c r="Z138" s="647">
        <f t="shared" si="42"/>
        <v>-5690.26</v>
      </c>
      <c r="AA138" s="647">
        <f t="shared" si="36"/>
        <v>0</v>
      </c>
      <c r="AB138" s="647">
        <f>VLOOKUP(C138,'[11]Adjusted Factors 19-20'!A:N,14,FALSE)</f>
        <v>214</v>
      </c>
      <c r="AF138" s="645" t="e">
        <f>VLOOKUP(C138,#REF!,69,FALSE)</f>
        <v>#REF!</v>
      </c>
      <c r="AG138" s="643">
        <v>287</v>
      </c>
      <c r="AH138" s="644">
        <v>0</v>
      </c>
      <c r="AI138" s="637" t="s">
        <v>779</v>
      </c>
    </row>
    <row r="139" spans="1:35" x14ac:dyDescent="0.2">
      <c r="A139" s="637" t="str">
        <f t="shared" si="37"/>
        <v>288 - St Matthew's CEVAP School</v>
      </c>
      <c r="B139" s="637">
        <v>288</v>
      </c>
      <c r="C139" s="643">
        <v>288</v>
      </c>
      <c r="D139" s="643" t="str">
        <f t="shared" si="39"/>
        <v>ACADEMY</v>
      </c>
      <c r="E139" s="644" t="s">
        <v>577</v>
      </c>
      <c r="F139" s="637" t="s">
        <v>780</v>
      </c>
      <c r="G139" s="645">
        <f>VLOOKUP(C139,'[11]New ISB 19-20'!A:BX,76,FALSE)</f>
        <v>1719473.1669534482</v>
      </c>
      <c r="H139" s="645"/>
      <c r="I139" s="645">
        <v>-11141.21</v>
      </c>
      <c r="J139" s="645">
        <f t="shared" si="38"/>
        <v>1719473.1669534482</v>
      </c>
      <c r="K139" s="684"/>
      <c r="L139" s="645">
        <f>VLOOKUP(C139,'[11]Adjusted Factors 19-20'!A:BQ,68,FALSE)*10000</f>
        <v>0</v>
      </c>
      <c r="M139" s="645">
        <f>VLOOKUP(C139,'[11]Adjusted Factors 19-20'!A:BR,69,FALSE)*10000</f>
        <v>0</v>
      </c>
      <c r="N139" s="645">
        <f>VLOOKUP(C139,'[11]Adjusted Factors 19-20'!A:BS,67,FALSE)*6000</f>
        <v>0</v>
      </c>
      <c r="O139" s="646">
        <f t="shared" si="40"/>
        <v>0</v>
      </c>
      <c r="P139" s="646"/>
      <c r="Q139" s="646">
        <f t="shared" si="41"/>
        <v>1719473</v>
      </c>
      <c r="R139" s="646"/>
      <c r="S139" s="646"/>
      <c r="T139" s="643">
        <v>288</v>
      </c>
      <c r="U139" s="647">
        <f t="shared" si="28"/>
        <v>0</v>
      </c>
      <c r="V139" s="647"/>
      <c r="W139" s="647">
        <f t="shared" si="33"/>
        <v>0</v>
      </c>
      <c r="X139" s="647">
        <f t="shared" si="34"/>
        <v>0</v>
      </c>
      <c r="Y139" s="647">
        <f t="shared" si="35"/>
        <v>0</v>
      </c>
      <c r="Z139" s="647">
        <f t="shared" si="42"/>
        <v>0</v>
      </c>
      <c r="AA139" s="647">
        <f t="shared" si="36"/>
        <v>0</v>
      </c>
      <c r="AB139" s="647">
        <f>VLOOKUP(C139,'[11]Adjusted Factors 19-20'!A:N,14,FALSE)</f>
        <v>419</v>
      </c>
      <c r="AF139" s="645" t="e">
        <f>VLOOKUP(C139,#REF!,69,FALSE)</f>
        <v>#REF!</v>
      </c>
      <c r="AG139" s="643">
        <v>288</v>
      </c>
      <c r="AH139" s="644">
        <v>0</v>
      </c>
      <c r="AI139" s="637" t="s">
        <v>780</v>
      </c>
    </row>
    <row r="140" spans="1:35" x14ac:dyDescent="0.2">
      <c r="A140" s="637" t="str">
        <f t="shared" si="37"/>
        <v>289 - St Mary's Catholic Primary School, Ipswich</v>
      </c>
      <c r="B140" s="637">
        <v>289</v>
      </c>
      <c r="C140" s="643">
        <v>289</v>
      </c>
      <c r="D140" s="643" t="str">
        <f t="shared" si="39"/>
        <v>ACADEMY</v>
      </c>
      <c r="E140" s="644" t="str">
        <f>AH140</f>
        <v>ACADEMY</v>
      </c>
      <c r="F140" s="637" t="s">
        <v>781</v>
      </c>
      <c r="G140" s="645">
        <f>VLOOKUP(C140,'[11]New ISB 19-20'!A:BX,76,FALSE)</f>
        <v>784864.46571480553</v>
      </c>
      <c r="H140" s="645">
        <f>VLOOKUP(C140,'[11]New ISB 19-20'!A:CD,81,FALSE)</f>
        <v>0</v>
      </c>
      <c r="I140" s="645"/>
      <c r="J140" s="645">
        <f t="shared" si="38"/>
        <v>784864.46571480553</v>
      </c>
      <c r="K140" s="684"/>
      <c r="L140" s="645">
        <f>VLOOKUP(C140,'[11]Adjusted Factors 19-20'!A:BQ,68,FALSE)*10000</f>
        <v>0</v>
      </c>
      <c r="M140" s="645">
        <f>VLOOKUP(C140,'[11]Adjusted Factors 19-20'!A:BR,69,FALSE)*10000</f>
        <v>0</v>
      </c>
      <c r="N140" s="645">
        <f>VLOOKUP(C140,'[11]Adjusted Factors 19-20'!A:BS,67,FALSE)*6000</f>
        <v>0</v>
      </c>
      <c r="O140" s="646">
        <f t="shared" si="40"/>
        <v>0</v>
      </c>
      <c r="P140" s="646"/>
      <c r="Q140" s="646">
        <f t="shared" si="41"/>
        <v>784864</v>
      </c>
      <c r="R140" s="646"/>
      <c r="S140" s="646"/>
      <c r="T140" s="643">
        <v>289</v>
      </c>
      <c r="U140" s="647">
        <f t="shared" si="28"/>
        <v>0</v>
      </c>
      <c r="V140" s="647"/>
      <c r="W140" s="647">
        <f t="shared" si="33"/>
        <v>0</v>
      </c>
      <c r="X140" s="647">
        <f t="shared" si="34"/>
        <v>0</v>
      </c>
      <c r="Y140" s="647">
        <f t="shared" si="35"/>
        <v>0</v>
      </c>
      <c r="Z140" s="647">
        <f t="shared" si="42"/>
        <v>0</v>
      </c>
      <c r="AA140" s="647">
        <f t="shared" si="36"/>
        <v>0</v>
      </c>
      <c r="AB140" s="647">
        <f>VLOOKUP(C140,'[11]Adjusted Factors 19-20'!A:N,14,FALSE)</f>
        <v>213</v>
      </c>
      <c r="AF140" s="645" t="e">
        <f>VLOOKUP(C140,#REF!,69,FALSE)</f>
        <v>#REF!</v>
      </c>
      <c r="AG140" s="643">
        <v>289</v>
      </c>
      <c r="AH140" s="644" t="s">
        <v>577</v>
      </c>
      <c r="AI140" s="637" t="s">
        <v>781</v>
      </c>
    </row>
    <row r="141" spans="1:35" x14ac:dyDescent="0.2">
      <c r="A141" s="637" t="str">
        <f t="shared" si="37"/>
        <v>291 - St Pancras Catholic Primary School</v>
      </c>
      <c r="B141" s="637">
        <v>291</v>
      </c>
      <c r="C141" s="643">
        <v>291</v>
      </c>
      <c r="D141" s="643" t="str">
        <f t="shared" si="39"/>
        <v>ACADEMY</v>
      </c>
      <c r="E141" s="644" t="s">
        <v>577</v>
      </c>
      <c r="F141" s="637" t="s">
        <v>782</v>
      </c>
      <c r="G141" s="645">
        <f>VLOOKUP(C141,'[11]New ISB 19-20'!A:BX,76,FALSE)</f>
        <v>846572.75128296006</v>
      </c>
      <c r="H141" s="645"/>
      <c r="I141" s="645">
        <v>-5450.95</v>
      </c>
      <c r="J141" s="645">
        <f t="shared" si="38"/>
        <v>846572.75128296006</v>
      </c>
      <c r="K141" s="684"/>
      <c r="L141" s="645">
        <f>VLOOKUP(C141,'[11]Adjusted Factors 19-20'!A:BQ,68,FALSE)*10000</f>
        <v>0</v>
      </c>
      <c r="M141" s="645">
        <f>VLOOKUP(C141,'[11]Adjusted Factors 19-20'!A:BR,69,FALSE)*10000</f>
        <v>0</v>
      </c>
      <c r="N141" s="645">
        <f>VLOOKUP(C141,'[11]Adjusted Factors 19-20'!A:BS,67,FALSE)*6000</f>
        <v>0</v>
      </c>
      <c r="O141" s="646">
        <f t="shared" si="40"/>
        <v>0</v>
      </c>
      <c r="P141" s="646"/>
      <c r="Q141" s="646">
        <f t="shared" si="41"/>
        <v>846573</v>
      </c>
      <c r="R141" s="646"/>
      <c r="S141" s="646"/>
      <c r="T141" s="643">
        <v>291</v>
      </c>
      <c r="U141" s="647">
        <f t="shared" si="28"/>
        <v>0</v>
      </c>
      <c r="V141" s="647"/>
      <c r="W141" s="647">
        <f t="shared" si="33"/>
        <v>0</v>
      </c>
      <c r="X141" s="647">
        <f t="shared" si="34"/>
        <v>0</v>
      </c>
      <c r="Y141" s="647">
        <f t="shared" si="35"/>
        <v>0</v>
      </c>
      <c r="Z141" s="647">
        <f t="shared" si="42"/>
        <v>0</v>
      </c>
      <c r="AA141" s="647">
        <f t="shared" si="36"/>
        <v>0</v>
      </c>
      <c r="AB141" s="647">
        <f>VLOOKUP(C141,'[11]Adjusted Factors 19-20'!A:N,14,FALSE)</f>
        <v>205</v>
      </c>
      <c r="AF141" s="645" t="e">
        <f>VLOOKUP(C141,#REF!,69,FALSE)</f>
        <v>#REF!</v>
      </c>
      <c r="AG141" s="643">
        <v>291</v>
      </c>
      <c r="AH141" s="644">
        <v>0</v>
      </c>
      <c r="AI141" s="637" t="s">
        <v>782</v>
      </c>
    </row>
    <row r="142" spans="1:35" x14ac:dyDescent="0.2">
      <c r="A142" s="637" t="str">
        <f t="shared" si="37"/>
        <v>292 - Sidegate Primary School</v>
      </c>
      <c r="B142" s="637">
        <v>292</v>
      </c>
      <c r="C142" s="643">
        <v>292</v>
      </c>
      <c r="D142" s="643" t="str">
        <f t="shared" si="39"/>
        <v>ACADEMY</v>
      </c>
      <c r="E142" s="644" t="str">
        <f>AH142</f>
        <v>ACADEMY</v>
      </c>
      <c r="F142" s="637" t="s">
        <v>783</v>
      </c>
      <c r="G142" s="645">
        <f>VLOOKUP(C142,'[11]New ISB 19-20'!A:BX,76,FALSE)</f>
        <v>2295425.7662</v>
      </c>
      <c r="H142" s="645">
        <f>VLOOKUP(C142,'[11]New ISB 19-20'!A:CD,81,FALSE)</f>
        <v>0</v>
      </c>
      <c r="I142" s="645"/>
      <c r="J142" s="645">
        <f t="shared" si="38"/>
        <v>2295425.7662</v>
      </c>
      <c r="K142" s="684"/>
      <c r="L142" s="645">
        <f>VLOOKUP(C142,'[11]Adjusted Factors 19-20'!A:BQ,68,FALSE)*10000</f>
        <v>0</v>
      </c>
      <c r="M142" s="645">
        <f>VLOOKUP(C142,'[11]Adjusted Factors 19-20'!A:BR,69,FALSE)*10000</f>
        <v>0</v>
      </c>
      <c r="N142" s="645">
        <f>VLOOKUP(C142,'[11]Adjusted Factors 19-20'!A:BS,67,FALSE)*6000</f>
        <v>0</v>
      </c>
      <c r="O142" s="646">
        <f t="shared" si="40"/>
        <v>0</v>
      </c>
      <c r="P142" s="646"/>
      <c r="Q142" s="646">
        <f t="shared" si="41"/>
        <v>2295426</v>
      </c>
      <c r="R142" s="646"/>
      <c r="S142" s="646"/>
      <c r="T142" s="643">
        <v>292</v>
      </c>
      <c r="U142" s="647">
        <f t="shared" si="28"/>
        <v>0</v>
      </c>
      <c r="V142" s="647"/>
      <c r="W142" s="647">
        <f t="shared" si="33"/>
        <v>0</v>
      </c>
      <c r="X142" s="647">
        <f t="shared" si="34"/>
        <v>0</v>
      </c>
      <c r="Y142" s="647">
        <f t="shared" si="35"/>
        <v>0</v>
      </c>
      <c r="Z142" s="647">
        <f t="shared" si="42"/>
        <v>0</v>
      </c>
      <c r="AA142" s="647">
        <f t="shared" si="36"/>
        <v>0</v>
      </c>
      <c r="AB142" s="647">
        <f>VLOOKUP(C142,'[11]Adjusted Factors 19-20'!A:N,14,FALSE)</f>
        <v>653</v>
      </c>
      <c r="AF142" s="645" t="e">
        <f>VLOOKUP(C142,#REF!,69,FALSE)</f>
        <v>#REF!</v>
      </c>
      <c r="AG142" s="643">
        <v>292</v>
      </c>
      <c r="AH142" s="644" t="s">
        <v>577</v>
      </c>
      <c r="AI142" s="637" t="s">
        <v>783</v>
      </c>
    </row>
    <row r="143" spans="1:35" x14ac:dyDescent="0.2">
      <c r="A143" s="637" t="str">
        <f t="shared" si="37"/>
        <v>293 - Springfield Infant and Nursery School</v>
      </c>
      <c r="B143" s="637">
        <v>293</v>
      </c>
      <c r="C143" s="643">
        <v>293</v>
      </c>
      <c r="D143" s="643" t="str">
        <f t="shared" si="39"/>
        <v>ACADEMY</v>
      </c>
      <c r="E143" s="644" t="str">
        <f>AH143</f>
        <v>ACADEMY</v>
      </c>
      <c r="F143" s="637" t="s">
        <v>784</v>
      </c>
      <c r="G143" s="645">
        <f>VLOOKUP(C143,'[11]New ISB 19-20'!A:BX,76,FALSE)</f>
        <v>1017248.9753505908</v>
      </c>
      <c r="H143" s="645">
        <f>VLOOKUP(C143,'[11]New ISB 19-20'!A:CD,81,FALSE)</f>
        <v>0</v>
      </c>
      <c r="I143" s="645"/>
      <c r="J143" s="645">
        <f t="shared" si="38"/>
        <v>1017248.9753505908</v>
      </c>
      <c r="K143" s="684"/>
      <c r="L143" s="645">
        <f>VLOOKUP(C143,'[11]Adjusted Factors 19-20'!A:BQ,68,FALSE)*10000</f>
        <v>0</v>
      </c>
      <c r="M143" s="645">
        <f>VLOOKUP(C143,'[11]Adjusted Factors 19-20'!A:BR,69,FALSE)*10000</f>
        <v>0</v>
      </c>
      <c r="N143" s="645">
        <f>VLOOKUP(C143,'[11]Adjusted Factors 19-20'!A:BS,67,FALSE)*6000</f>
        <v>0</v>
      </c>
      <c r="O143" s="646">
        <f t="shared" si="40"/>
        <v>0</v>
      </c>
      <c r="P143" s="646"/>
      <c r="Q143" s="646">
        <f t="shared" si="41"/>
        <v>1017249</v>
      </c>
      <c r="R143" s="646"/>
      <c r="S143" s="646"/>
      <c r="T143" s="643">
        <v>293</v>
      </c>
      <c r="U143" s="647">
        <f t="shared" si="28"/>
        <v>0</v>
      </c>
      <c r="V143" s="647"/>
      <c r="W143" s="647">
        <f t="shared" si="33"/>
        <v>0</v>
      </c>
      <c r="X143" s="647">
        <f t="shared" si="34"/>
        <v>0</v>
      </c>
      <c r="Y143" s="647">
        <f t="shared" si="35"/>
        <v>0</v>
      </c>
      <c r="Z143" s="647">
        <f t="shared" si="42"/>
        <v>0</v>
      </c>
      <c r="AA143" s="647">
        <f t="shared" si="36"/>
        <v>0</v>
      </c>
      <c r="AB143" s="647">
        <f>VLOOKUP(C143,'[11]Adjusted Factors 19-20'!A:N,14,FALSE)</f>
        <v>259</v>
      </c>
      <c r="AF143" s="645" t="e">
        <f>VLOOKUP(C143,#REF!,69,FALSE)</f>
        <v>#REF!</v>
      </c>
      <c r="AG143" s="643">
        <v>293</v>
      </c>
      <c r="AH143" s="644" t="s">
        <v>577</v>
      </c>
      <c r="AI143" s="637" t="s">
        <v>784</v>
      </c>
    </row>
    <row r="144" spans="1:35" x14ac:dyDescent="0.2">
      <c r="A144" s="637" t="str">
        <f t="shared" si="37"/>
        <v>294 - Springfield Junior School</v>
      </c>
      <c r="B144" s="637">
        <v>294</v>
      </c>
      <c r="C144" s="643">
        <v>294</v>
      </c>
      <c r="D144" s="643" t="str">
        <f t="shared" si="39"/>
        <v>ACADEMY</v>
      </c>
      <c r="E144" s="644" t="s">
        <v>577</v>
      </c>
      <c r="F144" s="637" t="s">
        <v>785</v>
      </c>
      <c r="G144" s="645">
        <f>VLOOKUP(C144,'[11]New ISB 19-20'!A:BX,76,FALSE)</f>
        <v>1366789.9655967844</v>
      </c>
      <c r="H144" s="645">
        <f>VLOOKUP(C144,'[11]New ISB 19-20'!A:CD,81,FALSE)</f>
        <v>0</v>
      </c>
      <c r="I144" s="645"/>
      <c r="J144" s="645">
        <f t="shared" si="38"/>
        <v>1366789.9655967844</v>
      </c>
      <c r="K144" s="684"/>
      <c r="L144" s="645">
        <f>VLOOKUP(C144,'[11]Adjusted Factors 19-20'!A:BQ,68,FALSE)*10000</f>
        <v>0</v>
      </c>
      <c r="M144" s="645">
        <f>VLOOKUP(C144,'[11]Adjusted Factors 19-20'!A:BR,69,FALSE)*10000</f>
        <v>0</v>
      </c>
      <c r="N144" s="645">
        <f>VLOOKUP(C144,'[11]Adjusted Factors 19-20'!A:BS,67,FALSE)*6000</f>
        <v>0</v>
      </c>
      <c r="O144" s="646">
        <f t="shared" si="40"/>
        <v>0</v>
      </c>
      <c r="P144" s="646"/>
      <c r="Q144" s="646">
        <f t="shared" si="41"/>
        <v>1366790</v>
      </c>
      <c r="R144" s="646"/>
      <c r="S144" s="646"/>
      <c r="T144" s="643">
        <v>294</v>
      </c>
      <c r="U144" s="647">
        <f t="shared" si="28"/>
        <v>0</v>
      </c>
      <c r="V144" s="647"/>
      <c r="W144" s="647">
        <f t="shared" si="33"/>
        <v>0</v>
      </c>
      <c r="X144" s="647">
        <f t="shared" si="34"/>
        <v>0</v>
      </c>
      <c r="Y144" s="647">
        <f t="shared" si="35"/>
        <v>0</v>
      </c>
      <c r="Z144" s="647">
        <f t="shared" si="42"/>
        <v>0</v>
      </c>
      <c r="AA144" s="647">
        <f t="shared" si="36"/>
        <v>0</v>
      </c>
      <c r="AB144" s="647">
        <f>VLOOKUP(C144,'[11]Adjusted Factors 19-20'!A:N,14,FALSE)</f>
        <v>347</v>
      </c>
      <c r="AF144" s="645" t="e">
        <f>VLOOKUP(C144,#REF!,69,FALSE)</f>
        <v>#REF!</v>
      </c>
      <c r="AG144" s="643">
        <v>294</v>
      </c>
      <c r="AH144" s="644">
        <v>0</v>
      </c>
      <c r="AI144" s="637" t="s">
        <v>785</v>
      </c>
    </row>
    <row r="145" spans="1:35" x14ac:dyDescent="0.2">
      <c r="A145" s="637" t="str">
        <f t="shared" si="37"/>
        <v>295 - Sprites Primary School</v>
      </c>
      <c r="B145" s="637">
        <v>295</v>
      </c>
      <c r="C145" s="643">
        <v>295</v>
      </c>
      <c r="D145" s="643" t="str">
        <f t="shared" si="39"/>
        <v>ACADEMY</v>
      </c>
      <c r="E145" s="644" t="str">
        <f t="shared" ref="E145:E158" si="43">AH145</f>
        <v>ACADEMY</v>
      </c>
      <c r="F145" s="637" t="s">
        <v>786</v>
      </c>
      <c r="G145" s="645">
        <f>VLOOKUP(C145,'[11]New ISB 19-20'!A:BX,76,FALSE)</f>
        <v>1474651.0605685532</v>
      </c>
      <c r="H145" s="645">
        <f>VLOOKUP(C145,'[11]New ISB 19-20'!A:CD,81,FALSE)</f>
        <v>0</v>
      </c>
      <c r="I145" s="645"/>
      <c r="J145" s="645">
        <f t="shared" si="38"/>
        <v>1474651.0605685532</v>
      </c>
      <c r="K145" s="684"/>
      <c r="L145" s="645">
        <f>VLOOKUP(C145,'[11]Adjusted Factors 19-20'!A:BQ,68,FALSE)*10000</f>
        <v>0</v>
      </c>
      <c r="M145" s="645">
        <f>VLOOKUP(C145,'[11]Adjusted Factors 19-20'!A:BR,69,FALSE)*10000</f>
        <v>0</v>
      </c>
      <c r="N145" s="645">
        <f>VLOOKUP(C145,'[11]Adjusted Factors 19-20'!A:BS,67,FALSE)*6000</f>
        <v>0</v>
      </c>
      <c r="O145" s="646">
        <f t="shared" si="40"/>
        <v>0</v>
      </c>
      <c r="P145" s="646"/>
      <c r="Q145" s="646">
        <f t="shared" si="41"/>
        <v>1474651</v>
      </c>
      <c r="R145" s="646"/>
      <c r="S145" s="646"/>
      <c r="T145" s="643">
        <v>295</v>
      </c>
      <c r="U145" s="647">
        <f t="shared" si="28"/>
        <v>0</v>
      </c>
      <c r="V145" s="647"/>
      <c r="W145" s="647">
        <f t="shared" si="33"/>
        <v>0</v>
      </c>
      <c r="X145" s="647">
        <f t="shared" si="34"/>
        <v>0</v>
      </c>
      <c r="Y145" s="647">
        <f t="shared" si="35"/>
        <v>0</v>
      </c>
      <c r="Z145" s="647">
        <f t="shared" si="42"/>
        <v>0</v>
      </c>
      <c r="AA145" s="647">
        <f t="shared" si="36"/>
        <v>0</v>
      </c>
      <c r="AB145" s="647">
        <f>VLOOKUP(C145,'[11]Adjusted Factors 19-20'!A:N,14,FALSE)</f>
        <v>389</v>
      </c>
      <c r="AF145" s="645" t="e">
        <f>VLOOKUP(C145,#REF!,69,FALSE)</f>
        <v>#REF!</v>
      </c>
      <c r="AG145" s="643">
        <v>295</v>
      </c>
      <c r="AH145" s="644" t="s">
        <v>577</v>
      </c>
      <c r="AI145" s="637" t="s">
        <v>786</v>
      </c>
    </row>
    <row r="146" spans="1:35" x14ac:dyDescent="0.2">
      <c r="A146" s="637" t="str">
        <f t="shared" si="37"/>
        <v>300 - Whitehouse Community Primary School</v>
      </c>
      <c r="B146" s="637">
        <v>300</v>
      </c>
      <c r="C146" s="643">
        <v>300</v>
      </c>
      <c r="D146" s="643">
        <f t="shared" si="39"/>
        <v>300</v>
      </c>
      <c r="E146" s="644">
        <f t="shared" si="43"/>
        <v>0</v>
      </c>
      <c r="F146" s="637" t="s">
        <v>787</v>
      </c>
      <c r="G146" s="645">
        <f>VLOOKUP(C146,'[11]New ISB 19-20'!A:BX,76,FALSE)</f>
        <v>2337926.3032551729</v>
      </c>
      <c r="H146" s="645">
        <f>VLOOKUP(C146,'[11]New ISB 19-20'!A:CD,81,FALSE)</f>
        <v>-14704.27</v>
      </c>
      <c r="I146" s="645"/>
      <c r="J146" s="645">
        <f t="shared" si="38"/>
        <v>2323222.0332551729</v>
      </c>
      <c r="K146" s="684"/>
      <c r="L146" s="645">
        <f>VLOOKUP(C146,'[11]Adjusted Factors 19-20'!A:BQ,68,FALSE)*10000</f>
        <v>0</v>
      </c>
      <c r="M146" s="645">
        <f>VLOOKUP(C146,'[11]Adjusted Factors 19-20'!A:BR,69,FALSE)*10000</f>
        <v>0</v>
      </c>
      <c r="N146" s="645">
        <f>VLOOKUP(C146,'[11]Adjusted Factors 19-20'!A:BS,67,FALSE)*6000</f>
        <v>0</v>
      </c>
      <c r="O146" s="646">
        <f t="shared" si="40"/>
        <v>0</v>
      </c>
      <c r="P146" s="646"/>
      <c r="Q146" s="646">
        <f t="shared" si="41"/>
        <v>2323222</v>
      </c>
      <c r="R146" s="646"/>
      <c r="S146" s="646"/>
      <c r="T146" s="643">
        <v>300</v>
      </c>
      <c r="U146" s="647">
        <f t="shared" si="28"/>
        <v>6083</v>
      </c>
      <c r="V146" s="647"/>
      <c r="W146" s="647">
        <f t="shared" si="33"/>
        <v>6735.54</v>
      </c>
      <c r="X146" s="647">
        <f t="shared" si="34"/>
        <v>1056.23</v>
      </c>
      <c r="Y146" s="647">
        <f t="shared" si="35"/>
        <v>829.5</v>
      </c>
      <c r="Z146" s="647">
        <f t="shared" si="42"/>
        <v>-14704.27</v>
      </c>
      <c r="AA146" s="647">
        <f t="shared" si="36"/>
        <v>0</v>
      </c>
      <c r="AB146" s="647">
        <f>VLOOKUP(C146,'[11]Adjusted Factors 19-20'!A:N,14,FALSE)</f>
        <v>553</v>
      </c>
      <c r="AF146" s="645" t="e">
        <f>VLOOKUP(C146,#REF!,69,FALSE)</f>
        <v>#REF!</v>
      </c>
      <c r="AG146" s="643">
        <v>300</v>
      </c>
      <c r="AH146" s="644">
        <v>0</v>
      </c>
      <c r="AI146" s="637" t="s">
        <v>787</v>
      </c>
    </row>
    <row r="147" spans="1:35" x14ac:dyDescent="0.2">
      <c r="A147" s="637" t="str">
        <f t="shared" si="37"/>
        <v>303 - Whitton Community Primary School</v>
      </c>
      <c r="B147" s="637">
        <v>303</v>
      </c>
      <c r="C147" s="643">
        <v>303</v>
      </c>
      <c r="D147" s="643" t="str">
        <f t="shared" si="39"/>
        <v>ACADEMY</v>
      </c>
      <c r="E147" s="644" t="str">
        <f t="shared" si="43"/>
        <v>ACADEMY</v>
      </c>
      <c r="F147" s="637" t="s">
        <v>788</v>
      </c>
      <c r="G147" s="645">
        <f>VLOOKUP(C147,'[11]New ISB 19-20'!A:BX,76,FALSE)</f>
        <v>1392174.7034542547</v>
      </c>
      <c r="H147" s="645">
        <f>VLOOKUP(C147,'[11]New ISB 19-20'!A:CD,81,FALSE)</f>
        <v>0</v>
      </c>
      <c r="I147" s="645"/>
      <c r="J147" s="645">
        <f t="shared" si="38"/>
        <v>1392174.7034542547</v>
      </c>
      <c r="K147" s="684"/>
      <c r="L147" s="645">
        <f>VLOOKUP(C147,'[11]Adjusted Factors 19-20'!A:BQ,68,FALSE)*10000</f>
        <v>0</v>
      </c>
      <c r="M147" s="645">
        <f>VLOOKUP(C147,'[11]Adjusted Factors 19-20'!A:BR,69,FALSE)*10000</f>
        <v>0</v>
      </c>
      <c r="N147" s="645">
        <f>VLOOKUP(C147,'[11]Adjusted Factors 19-20'!A:BS,67,FALSE)*6000</f>
        <v>0</v>
      </c>
      <c r="O147" s="646">
        <f t="shared" si="40"/>
        <v>0</v>
      </c>
      <c r="P147" s="646"/>
      <c r="Q147" s="646">
        <f t="shared" si="41"/>
        <v>1392175</v>
      </c>
      <c r="R147" s="646"/>
      <c r="S147" s="646"/>
      <c r="T147" s="643">
        <v>303</v>
      </c>
      <c r="U147" s="647">
        <f t="shared" si="28"/>
        <v>0</v>
      </c>
      <c r="V147" s="647"/>
      <c r="W147" s="647">
        <f t="shared" si="33"/>
        <v>0</v>
      </c>
      <c r="X147" s="647">
        <f t="shared" si="34"/>
        <v>0</v>
      </c>
      <c r="Y147" s="647">
        <f t="shared" si="35"/>
        <v>0</v>
      </c>
      <c r="Z147" s="647">
        <f t="shared" si="42"/>
        <v>0</v>
      </c>
      <c r="AA147" s="647">
        <f t="shared" si="36"/>
        <v>0</v>
      </c>
      <c r="AB147" s="647">
        <f>VLOOKUP(C147,'[11]Adjusted Factors 19-20'!A:N,14,FALSE)</f>
        <v>317</v>
      </c>
      <c r="AF147" s="645" t="e">
        <f>VLOOKUP(C147,#REF!,69,FALSE)</f>
        <v>#REF!</v>
      </c>
      <c r="AG147" s="643">
        <v>303</v>
      </c>
      <c r="AH147" s="644" t="s">
        <v>577</v>
      </c>
      <c r="AI147" s="637" t="s">
        <v>788</v>
      </c>
    </row>
    <row r="148" spans="1:35" x14ac:dyDescent="0.2">
      <c r="A148" s="637" t="str">
        <f t="shared" si="37"/>
        <v>307 - Cedarwood Community Primary School</v>
      </c>
      <c r="B148" s="637">
        <v>307</v>
      </c>
      <c r="C148" s="643">
        <v>307</v>
      </c>
      <c r="D148" s="643">
        <f t="shared" si="39"/>
        <v>307</v>
      </c>
      <c r="E148" s="644">
        <f t="shared" si="43"/>
        <v>0</v>
      </c>
      <c r="F148" s="637" t="s">
        <v>789</v>
      </c>
      <c r="G148" s="645">
        <f>VLOOKUP(C148,'[11]New ISB 19-20'!A:BX,76,FALSE)</f>
        <v>1517388.446</v>
      </c>
      <c r="H148" s="645">
        <f>VLOOKUP(C148,'[11]New ISB 19-20'!A:CD,81,FALSE)</f>
        <v>-11141.21</v>
      </c>
      <c r="I148" s="645"/>
      <c r="J148" s="645">
        <f t="shared" si="38"/>
        <v>1506247.236</v>
      </c>
      <c r="K148" s="684"/>
      <c r="L148" s="645">
        <f>VLOOKUP(C148,'[11]Adjusted Factors 19-20'!A:BQ,68,FALSE)*10000</f>
        <v>0</v>
      </c>
      <c r="M148" s="645">
        <f>VLOOKUP(C148,'[11]Adjusted Factors 19-20'!A:BR,69,FALSE)*10000</f>
        <v>0</v>
      </c>
      <c r="N148" s="645">
        <f>VLOOKUP(C148,'[11]Adjusted Factors 19-20'!A:BS,67,FALSE)*6000</f>
        <v>0</v>
      </c>
      <c r="O148" s="646">
        <f t="shared" si="40"/>
        <v>0</v>
      </c>
      <c r="P148" s="646"/>
      <c r="Q148" s="646">
        <f t="shared" si="41"/>
        <v>1506247</v>
      </c>
      <c r="R148" s="646"/>
      <c r="S148" s="646"/>
      <c r="T148" s="643">
        <v>307</v>
      </c>
      <c r="U148" s="647">
        <f t="shared" si="28"/>
        <v>4609</v>
      </c>
      <c r="V148" s="647"/>
      <c r="W148" s="647">
        <f t="shared" si="33"/>
        <v>5103.42</v>
      </c>
      <c r="X148" s="647">
        <f t="shared" si="34"/>
        <v>800.29</v>
      </c>
      <c r="Y148" s="647">
        <f t="shared" si="35"/>
        <v>628.5</v>
      </c>
      <c r="Z148" s="647">
        <f t="shared" si="42"/>
        <v>-11141.21</v>
      </c>
      <c r="AA148" s="647">
        <f t="shared" si="36"/>
        <v>0</v>
      </c>
      <c r="AB148" s="647">
        <f>VLOOKUP(C148,'[11]Adjusted Factors 19-20'!A:N,14,FALSE)</f>
        <v>419</v>
      </c>
      <c r="AF148" s="645" t="e">
        <f>VLOOKUP(C148,#REF!,69,FALSE)</f>
        <v>#REF!</v>
      </c>
      <c r="AG148" s="643">
        <v>307</v>
      </c>
      <c r="AH148" s="644">
        <v>0</v>
      </c>
      <c r="AI148" s="637" t="s">
        <v>789</v>
      </c>
    </row>
    <row r="149" spans="1:35" x14ac:dyDescent="0.2">
      <c r="A149" s="637" t="str">
        <f t="shared" si="37"/>
        <v>308 - Kersey CEVCP School</v>
      </c>
      <c r="B149" s="637">
        <v>308</v>
      </c>
      <c r="C149" s="643">
        <v>308</v>
      </c>
      <c r="D149" s="643">
        <f t="shared" si="39"/>
        <v>308</v>
      </c>
      <c r="E149" s="644">
        <f t="shared" si="43"/>
        <v>0</v>
      </c>
      <c r="F149" s="637" t="s">
        <v>790</v>
      </c>
      <c r="G149" s="645">
        <f>VLOOKUP(C149,'[11]New ISB 19-20'!A:BX,76,FALSE)</f>
        <v>345051.72314131371</v>
      </c>
      <c r="H149" s="645">
        <f>VLOOKUP(C149,'[11]New ISB 19-20'!A:CD,81,FALSE)</f>
        <v>-1834.71</v>
      </c>
      <c r="I149" s="645"/>
      <c r="J149" s="645">
        <f t="shared" si="38"/>
        <v>343217.01314131368</v>
      </c>
      <c r="K149" s="684"/>
      <c r="L149" s="645">
        <f>VLOOKUP(C149,'[11]Adjusted Factors 19-20'!A:BQ,68,FALSE)*10000</f>
        <v>0</v>
      </c>
      <c r="M149" s="645">
        <f>VLOOKUP(C149,'[11]Adjusted Factors 19-20'!A:BR,69,FALSE)*10000</f>
        <v>0</v>
      </c>
      <c r="N149" s="645">
        <f>VLOOKUP(C149,'[11]Adjusted Factors 19-20'!A:BS,67,FALSE)*6000</f>
        <v>0</v>
      </c>
      <c r="O149" s="646">
        <f t="shared" si="40"/>
        <v>0</v>
      </c>
      <c r="P149" s="646"/>
      <c r="Q149" s="646">
        <f t="shared" si="41"/>
        <v>343217</v>
      </c>
      <c r="R149" s="646"/>
      <c r="S149" s="646"/>
      <c r="T149" s="643">
        <v>308</v>
      </c>
      <c r="U149" s="647">
        <f t="shared" si="28"/>
        <v>759</v>
      </c>
      <c r="V149" s="647"/>
      <c r="W149" s="647">
        <f t="shared" si="33"/>
        <v>840.42</v>
      </c>
      <c r="X149" s="647">
        <f t="shared" si="34"/>
        <v>131.79</v>
      </c>
      <c r="Y149" s="647">
        <f t="shared" si="35"/>
        <v>103.5</v>
      </c>
      <c r="Z149" s="647">
        <f t="shared" si="42"/>
        <v>-1834.71</v>
      </c>
      <c r="AA149" s="647">
        <f t="shared" si="36"/>
        <v>0</v>
      </c>
      <c r="AB149" s="647">
        <f>VLOOKUP(C149,'[11]Adjusted Factors 19-20'!A:N,14,FALSE)</f>
        <v>69</v>
      </c>
      <c r="AF149" s="645" t="e">
        <f>VLOOKUP(C149,#REF!,69,FALSE)</f>
        <v>#REF!</v>
      </c>
      <c r="AG149" s="643">
        <v>308</v>
      </c>
      <c r="AH149" s="644">
        <v>0</v>
      </c>
      <c r="AI149" s="637" t="s">
        <v>790</v>
      </c>
    </row>
    <row r="150" spans="1:35" x14ac:dyDescent="0.2">
      <c r="A150" s="637" t="str">
        <f t="shared" si="37"/>
        <v>309 - Heath Primary School</v>
      </c>
      <c r="B150" s="637">
        <v>309</v>
      </c>
      <c r="C150" s="643">
        <v>309</v>
      </c>
      <c r="D150" s="643">
        <f t="shared" si="39"/>
        <v>309</v>
      </c>
      <c r="E150" s="644">
        <f t="shared" si="43"/>
        <v>0</v>
      </c>
      <c r="F150" s="637" t="s">
        <v>791</v>
      </c>
      <c r="G150" s="645">
        <f>VLOOKUP(C150,'[11]New ISB 19-20'!A:BX,76,FALSE)</f>
        <v>2138067.2949999999</v>
      </c>
      <c r="H150" s="645">
        <f>VLOOKUP(C150,'[11]New ISB 19-20'!A:CD,81,FALSE)</f>
        <v>-15927.41</v>
      </c>
      <c r="I150" s="645"/>
      <c r="J150" s="645">
        <f t="shared" si="38"/>
        <v>2122139.8849999998</v>
      </c>
      <c r="K150" s="684"/>
      <c r="L150" s="645">
        <f>VLOOKUP(C150,'[11]Adjusted Factors 19-20'!A:BQ,68,FALSE)*10000</f>
        <v>0</v>
      </c>
      <c r="M150" s="645">
        <f>VLOOKUP(C150,'[11]Adjusted Factors 19-20'!A:BR,69,FALSE)*10000</f>
        <v>0</v>
      </c>
      <c r="N150" s="645">
        <f>VLOOKUP(C150,'[11]Adjusted Factors 19-20'!A:BS,67,FALSE)*6000</f>
        <v>0</v>
      </c>
      <c r="O150" s="646">
        <f t="shared" si="40"/>
        <v>0</v>
      </c>
      <c r="P150" s="646"/>
      <c r="Q150" s="646">
        <f t="shared" si="41"/>
        <v>2122140</v>
      </c>
      <c r="R150" s="646"/>
      <c r="S150" s="646"/>
      <c r="T150" s="643">
        <v>309</v>
      </c>
      <c r="U150" s="647">
        <f t="shared" si="28"/>
        <v>6589</v>
      </c>
      <c r="V150" s="647"/>
      <c r="W150" s="647">
        <f t="shared" si="33"/>
        <v>7295.82</v>
      </c>
      <c r="X150" s="647">
        <f t="shared" si="34"/>
        <v>1144.0899999999999</v>
      </c>
      <c r="Y150" s="647">
        <f t="shared" si="35"/>
        <v>898.5</v>
      </c>
      <c r="Z150" s="647">
        <f t="shared" si="42"/>
        <v>-15927.41</v>
      </c>
      <c r="AA150" s="647">
        <f t="shared" si="36"/>
        <v>0</v>
      </c>
      <c r="AB150" s="647">
        <f>VLOOKUP(C150,'[11]Adjusted Factors 19-20'!A:N,14,FALSE)</f>
        <v>599</v>
      </c>
      <c r="AF150" s="645" t="e">
        <f>VLOOKUP(C150,#REF!,69,FALSE)</f>
        <v>#REF!</v>
      </c>
      <c r="AG150" s="643">
        <v>309</v>
      </c>
      <c r="AH150" s="644">
        <v>0</v>
      </c>
      <c r="AI150" s="637" t="s">
        <v>791</v>
      </c>
    </row>
    <row r="151" spans="1:35" x14ac:dyDescent="0.2">
      <c r="A151" s="637" t="str">
        <f t="shared" si="37"/>
        <v>310 - Bealings School</v>
      </c>
      <c r="B151" s="637">
        <v>310</v>
      </c>
      <c r="C151" s="643">
        <v>310</v>
      </c>
      <c r="D151" s="643">
        <f t="shared" si="39"/>
        <v>310</v>
      </c>
      <c r="E151" s="644">
        <f t="shared" si="43"/>
        <v>0</v>
      </c>
      <c r="F151" s="637" t="s">
        <v>792</v>
      </c>
      <c r="G151" s="645">
        <f>VLOOKUP(C151,'[11]New ISB 19-20'!A:BX,76,FALSE)</f>
        <v>451741.8291852299</v>
      </c>
      <c r="H151" s="645">
        <f>VLOOKUP(C151,'[11]New ISB 19-20'!A:CD,81,FALSE)</f>
        <v>-2845.13</v>
      </c>
      <c r="I151" s="645"/>
      <c r="J151" s="645">
        <f t="shared" si="38"/>
        <v>448896.6991852299</v>
      </c>
      <c r="K151" s="684"/>
      <c r="L151" s="645">
        <f>VLOOKUP(C151,'[11]Adjusted Factors 19-20'!A:BQ,68,FALSE)*10000</f>
        <v>0</v>
      </c>
      <c r="M151" s="645">
        <f>VLOOKUP(C151,'[11]Adjusted Factors 19-20'!A:BR,69,FALSE)*10000</f>
        <v>0</v>
      </c>
      <c r="N151" s="645">
        <f>VLOOKUP(C151,'[11]Adjusted Factors 19-20'!A:BS,67,FALSE)*6000</f>
        <v>0</v>
      </c>
      <c r="O151" s="646">
        <f t="shared" si="40"/>
        <v>0</v>
      </c>
      <c r="P151" s="646"/>
      <c r="Q151" s="646">
        <f t="shared" si="41"/>
        <v>448897</v>
      </c>
      <c r="R151" s="646"/>
      <c r="S151" s="646"/>
      <c r="T151" s="643">
        <v>310</v>
      </c>
      <c r="U151" s="647">
        <f t="shared" ref="U151:U173" si="44">IF(H151=0,0,$U$2*AB151)</f>
        <v>1177</v>
      </c>
      <c r="V151" s="647"/>
      <c r="W151" s="647">
        <f t="shared" si="33"/>
        <v>1303.26</v>
      </c>
      <c r="X151" s="647">
        <f t="shared" si="34"/>
        <v>204.37</v>
      </c>
      <c r="Y151" s="647">
        <f t="shared" si="35"/>
        <v>160.5</v>
      </c>
      <c r="Z151" s="647">
        <f t="shared" si="42"/>
        <v>-2845.13</v>
      </c>
      <c r="AA151" s="647">
        <f t="shared" si="36"/>
        <v>0</v>
      </c>
      <c r="AB151" s="647">
        <f>VLOOKUP(C151,'[11]Adjusted Factors 19-20'!A:N,14,FALSE)</f>
        <v>107</v>
      </c>
      <c r="AF151" s="645" t="e">
        <f>VLOOKUP(C151,#REF!,69,FALSE)</f>
        <v>#REF!</v>
      </c>
      <c r="AG151" s="643">
        <v>310</v>
      </c>
      <c r="AH151" s="644">
        <v>0</v>
      </c>
      <c r="AI151" s="637" t="s">
        <v>792</v>
      </c>
    </row>
    <row r="152" spans="1:35" x14ac:dyDescent="0.2">
      <c r="A152" s="637" t="str">
        <f t="shared" si="37"/>
        <v>311 - Birchwood Primary School</v>
      </c>
      <c r="B152" s="637">
        <v>311</v>
      </c>
      <c r="C152" s="643">
        <v>311</v>
      </c>
      <c r="D152" s="643">
        <f t="shared" si="39"/>
        <v>311</v>
      </c>
      <c r="E152" s="644">
        <f t="shared" si="43"/>
        <v>0</v>
      </c>
      <c r="F152" s="637" t="s">
        <v>793</v>
      </c>
      <c r="G152" s="645">
        <f>VLOOKUP(C152,'[11]New ISB 19-20'!A:BX,76,FALSE)</f>
        <v>781836.45170357847</v>
      </c>
      <c r="H152" s="645">
        <f>VLOOKUP(C152,'[11]New ISB 19-20'!A:CD,81,FALSE)</f>
        <v>-5610.49</v>
      </c>
      <c r="I152" s="645"/>
      <c r="J152" s="645">
        <f t="shared" si="38"/>
        <v>776225.96170357848</v>
      </c>
      <c r="K152" s="684"/>
      <c r="L152" s="645">
        <f>VLOOKUP(C152,'[11]Adjusted Factors 19-20'!A:BQ,68,FALSE)*10000</f>
        <v>0</v>
      </c>
      <c r="M152" s="645">
        <f>VLOOKUP(C152,'[11]Adjusted Factors 19-20'!A:BR,69,FALSE)*10000</f>
        <v>0</v>
      </c>
      <c r="N152" s="645">
        <f>VLOOKUP(C152,'[11]Adjusted Factors 19-20'!A:BS,67,FALSE)*6000</f>
        <v>0</v>
      </c>
      <c r="O152" s="646">
        <f t="shared" si="40"/>
        <v>0</v>
      </c>
      <c r="P152" s="646"/>
      <c r="Q152" s="646">
        <f t="shared" si="41"/>
        <v>776226</v>
      </c>
      <c r="R152" s="646"/>
      <c r="S152" s="646"/>
      <c r="T152" s="643">
        <v>311</v>
      </c>
      <c r="U152" s="647">
        <f t="shared" si="44"/>
        <v>2321</v>
      </c>
      <c r="V152" s="647"/>
      <c r="W152" s="647">
        <f t="shared" si="33"/>
        <v>2569.98</v>
      </c>
      <c r="X152" s="647">
        <f t="shared" si="34"/>
        <v>403.01</v>
      </c>
      <c r="Y152" s="647">
        <f t="shared" si="35"/>
        <v>316.5</v>
      </c>
      <c r="Z152" s="647">
        <f t="shared" si="42"/>
        <v>-5610.49</v>
      </c>
      <c r="AA152" s="647">
        <f t="shared" si="36"/>
        <v>0</v>
      </c>
      <c r="AB152" s="647">
        <f>VLOOKUP(C152,'[11]Adjusted Factors 19-20'!A:N,14,FALSE)</f>
        <v>211</v>
      </c>
      <c r="AF152" s="645" t="e">
        <f>VLOOKUP(C152,#REF!,69,FALSE)</f>
        <v>#REF!</v>
      </c>
      <c r="AG152" s="643">
        <v>311</v>
      </c>
      <c r="AH152" s="644">
        <v>0</v>
      </c>
      <c r="AI152" s="637" t="s">
        <v>793</v>
      </c>
    </row>
    <row r="153" spans="1:35" x14ac:dyDescent="0.2">
      <c r="A153" s="637" t="str">
        <f t="shared" si="37"/>
        <v>312 - Martlesham Primary School</v>
      </c>
      <c r="B153" s="637">
        <v>312</v>
      </c>
      <c r="C153" s="643">
        <v>312</v>
      </c>
      <c r="D153" s="643" t="str">
        <f t="shared" si="39"/>
        <v>ACADEMY</v>
      </c>
      <c r="E153" s="644" t="str">
        <f t="shared" si="43"/>
        <v>ACADEMY</v>
      </c>
      <c r="F153" s="637" t="s">
        <v>960</v>
      </c>
      <c r="G153" s="645">
        <f>VLOOKUP(C153,'[11]New ISB 19-20'!A:BX,76,FALSE)</f>
        <v>408989.53977889754</v>
      </c>
      <c r="H153" s="645">
        <f>VLOOKUP(C153,'[11]New ISB 19-20'!A:CD,81,FALSE)</f>
        <v>0</v>
      </c>
      <c r="I153" s="645"/>
      <c r="J153" s="645">
        <f t="shared" si="38"/>
        <v>408989.53977889754</v>
      </c>
      <c r="K153" s="684"/>
      <c r="L153" s="645">
        <f>VLOOKUP(C153,'[11]Adjusted Factors 19-20'!A:BQ,68,FALSE)*10000</f>
        <v>0</v>
      </c>
      <c r="M153" s="645">
        <f>VLOOKUP(C153,'[11]Adjusted Factors 19-20'!A:BR,69,FALSE)*10000</f>
        <v>0</v>
      </c>
      <c r="N153" s="645">
        <f>VLOOKUP(C153,'[11]Adjusted Factors 19-20'!A:BS,67,FALSE)*6000</f>
        <v>0</v>
      </c>
      <c r="O153" s="646">
        <f t="shared" si="40"/>
        <v>0</v>
      </c>
      <c r="P153" s="646"/>
      <c r="Q153" s="646">
        <f t="shared" si="41"/>
        <v>408990</v>
      </c>
      <c r="R153" s="646"/>
      <c r="S153" s="646"/>
      <c r="T153" s="643">
        <v>312</v>
      </c>
      <c r="U153" s="647">
        <f t="shared" si="44"/>
        <v>0</v>
      </c>
      <c r="V153" s="647"/>
      <c r="W153" s="647">
        <f t="shared" si="33"/>
        <v>0</v>
      </c>
      <c r="X153" s="647">
        <f t="shared" si="34"/>
        <v>0</v>
      </c>
      <c r="Y153" s="647">
        <f t="shared" si="35"/>
        <v>0</v>
      </c>
      <c r="Z153" s="647">
        <f t="shared" si="42"/>
        <v>0</v>
      </c>
      <c r="AA153" s="647">
        <f t="shared" si="36"/>
        <v>0</v>
      </c>
      <c r="AB153" s="647">
        <f>VLOOKUP(C153,'[11]Adjusted Factors 19-20'!A:N,14,FALSE)</f>
        <v>88</v>
      </c>
      <c r="AF153" s="645" t="e">
        <f>VLOOKUP(C153,#REF!,69,FALSE)</f>
        <v>#REF!</v>
      </c>
      <c r="AG153" s="643">
        <v>312</v>
      </c>
      <c r="AH153" s="644" t="s">
        <v>577</v>
      </c>
      <c r="AI153" s="637" t="s">
        <v>960</v>
      </c>
    </row>
    <row r="154" spans="1:35" x14ac:dyDescent="0.2">
      <c r="A154" s="637" t="str">
        <f t="shared" si="37"/>
        <v>313 - Gorseland Primary School</v>
      </c>
      <c r="B154" s="637">
        <v>313</v>
      </c>
      <c r="C154" s="643">
        <v>313</v>
      </c>
      <c r="D154" s="643">
        <f t="shared" si="39"/>
        <v>313</v>
      </c>
      <c r="E154" s="644">
        <f t="shared" si="43"/>
        <v>0</v>
      </c>
      <c r="F154" s="637" t="s">
        <v>794</v>
      </c>
      <c r="G154" s="645">
        <f>VLOOKUP(C154,'[11]New ISB 19-20'!A:BX,76,FALSE)</f>
        <v>1631853.8319999999</v>
      </c>
      <c r="H154" s="645">
        <f>VLOOKUP(C154,'[11]New ISB 19-20'!A:CD,81,FALSE)</f>
        <v>-12045.27</v>
      </c>
      <c r="I154" s="645"/>
      <c r="J154" s="645">
        <f t="shared" si="38"/>
        <v>1619808.5619999999</v>
      </c>
      <c r="K154" s="684"/>
      <c r="L154" s="645">
        <f>VLOOKUP(C154,'[11]Adjusted Factors 19-20'!A:BQ,68,FALSE)*10000</f>
        <v>0</v>
      </c>
      <c r="M154" s="645">
        <f>VLOOKUP(C154,'[11]Adjusted Factors 19-20'!A:BR,69,FALSE)*10000</f>
        <v>0</v>
      </c>
      <c r="N154" s="645">
        <f>VLOOKUP(C154,'[11]Adjusted Factors 19-20'!A:BS,67,FALSE)*6000</f>
        <v>150000</v>
      </c>
      <c r="O154" s="646">
        <f t="shared" si="40"/>
        <v>150000</v>
      </c>
      <c r="P154" s="646"/>
      <c r="Q154" s="646">
        <f t="shared" si="41"/>
        <v>1769809</v>
      </c>
      <c r="R154" s="646"/>
      <c r="S154" s="646"/>
      <c r="T154" s="643">
        <v>313</v>
      </c>
      <c r="U154" s="647">
        <f t="shared" si="44"/>
        <v>4983</v>
      </c>
      <c r="V154" s="647"/>
      <c r="W154" s="647">
        <f t="shared" si="33"/>
        <v>5517.54</v>
      </c>
      <c r="X154" s="647">
        <f t="shared" si="34"/>
        <v>865.23</v>
      </c>
      <c r="Y154" s="647">
        <f t="shared" si="35"/>
        <v>679.5</v>
      </c>
      <c r="Z154" s="647">
        <f t="shared" si="42"/>
        <v>-12045.27</v>
      </c>
      <c r="AA154" s="647">
        <f t="shared" si="36"/>
        <v>0</v>
      </c>
      <c r="AB154" s="647">
        <f>VLOOKUP(C154,'[11]Adjusted Factors 19-20'!A:N,14,FALSE)</f>
        <v>453</v>
      </c>
      <c r="AF154" s="645" t="e">
        <f>VLOOKUP(C154,#REF!,69,FALSE)</f>
        <v>#REF!</v>
      </c>
      <c r="AG154" s="643">
        <v>313</v>
      </c>
      <c r="AH154" s="644">
        <v>0</v>
      </c>
      <c r="AI154" s="637" t="s">
        <v>794</v>
      </c>
    </row>
    <row r="155" spans="1:35" x14ac:dyDescent="0.2">
      <c r="A155" s="637" t="str">
        <f t="shared" si="37"/>
        <v>314 - Melton Primary School</v>
      </c>
      <c r="B155" s="637">
        <v>314</v>
      </c>
      <c r="C155" s="643">
        <v>314</v>
      </c>
      <c r="D155" s="643">
        <f t="shared" si="39"/>
        <v>314</v>
      </c>
      <c r="E155" s="644">
        <f t="shared" si="43"/>
        <v>0</v>
      </c>
      <c r="F155" s="637" t="s">
        <v>795</v>
      </c>
      <c r="G155" s="645">
        <f>VLOOKUP(C155,'[11]New ISB 19-20'!A:BX,76,FALSE)</f>
        <v>709726.72279899637</v>
      </c>
      <c r="H155" s="645">
        <f>VLOOKUP(C155,'[11]New ISB 19-20'!A:CD,81,FALSE)</f>
        <v>-4467.12</v>
      </c>
      <c r="I155" s="645"/>
      <c r="J155" s="645">
        <f t="shared" si="38"/>
        <v>705259.60279899638</v>
      </c>
      <c r="K155" s="684"/>
      <c r="L155" s="645">
        <f>VLOOKUP(C155,'[11]Adjusted Factors 19-20'!A:BQ,68,FALSE)*10000</f>
        <v>0</v>
      </c>
      <c r="M155" s="645">
        <f>VLOOKUP(C155,'[11]Adjusted Factors 19-20'!A:BR,69,FALSE)*10000</f>
        <v>0</v>
      </c>
      <c r="N155" s="645">
        <f>VLOOKUP(C155,'[11]Adjusted Factors 19-20'!A:BS,67,FALSE)*6000</f>
        <v>0</v>
      </c>
      <c r="O155" s="646">
        <f t="shared" si="40"/>
        <v>0</v>
      </c>
      <c r="P155" s="646"/>
      <c r="Q155" s="646">
        <f t="shared" si="41"/>
        <v>705260</v>
      </c>
      <c r="R155" s="646"/>
      <c r="S155" s="646"/>
      <c r="T155" s="643">
        <v>314</v>
      </c>
      <c r="U155" s="647">
        <f t="shared" si="44"/>
        <v>1848</v>
      </c>
      <c r="V155" s="647"/>
      <c r="W155" s="647">
        <f t="shared" si="33"/>
        <v>2046.24</v>
      </c>
      <c r="X155" s="647">
        <f t="shared" si="34"/>
        <v>320.88</v>
      </c>
      <c r="Y155" s="647">
        <f t="shared" si="35"/>
        <v>252</v>
      </c>
      <c r="Z155" s="647">
        <f t="shared" si="42"/>
        <v>-4467.12</v>
      </c>
      <c r="AA155" s="647">
        <f t="shared" si="36"/>
        <v>0</v>
      </c>
      <c r="AB155" s="647">
        <f>VLOOKUP(C155,'[11]Adjusted Factors 19-20'!A:N,14,FALSE)</f>
        <v>168</v>
      </c>
      <c r="AF155" s="645" t="e">
        <f>VLOOKUP(C155,#REF!,69,FALSE)</f>
        <v>#REF!</v>
      </c>
      <c r="AG155" s="643">
        <v>314</v>
      </c>
      <c r="AH155" s="644">
        <v>0</v>
      </c>
      <c r="AI155" s="637" t="s">
        <v>795</v>
      </c>
    </row>
    <row r="156" spans="1:35" x14ac:dyDescent="0.2">
      <c r="A156" s="637" t="str">
        <f t="shared" si="37"/>
        <v>316 - Nacton CEVCP School</v>
      </c>
      <c r="B156" s="637">
        <v>316</v>
      </c>
      <c r="C156" s="643">
        <v>316</v>
      </c>
      <c r="D156" s="643" t="str">
        <f t="shared" si="39"/>
        <v>ACADEMY</v>
      </c>
      <c r="E156" s="644" t="str">
        <f t="shared" si="43"/>
        <v>ACADEMY</v>
      </c>
      <c r="F156" s="637" t="s">
        <v>796</v>
      </c>
      <c r="G156" s="645">
        <f>VLOOKUP(C156,'[11]New ISB 19-20'!A:BX,76,FALSE)</f>
        <v>415151.62788712635</v>
      </c>
      <c r="H156" s="645">
        <f>VLOOKUP(C156,'[11]New ISB 19-20'!A:CD,81,FALSE)</f>
        <v>0</v>
      </c>
      <c r="I156" s="645"/>
      <c r="J156" s="645">
        <f t="shared" si="38"/>
        <v>415151.62788712635</v>
      </c>
      <c r="K156" s="684"/>
      <c r="L156" s="645">
        <f>VLOOKUP(C156,'[11]Adjusted Factors 19-20'!A:BQ,68,FALSE)*10000</f>
        <v>0</v>
      </c>
      <c r="M156" s="645">
        <f>VLOOKUP(C156,'[11]Adjusted Factors 19-20'!A:BR,69,FALSE)*10000</f>
        <v>0</v>
      </c>
      <c r="N156" s="645">
        <f>VLOOKUP(C156,'[11]Adjusted Factors 19-20'!A:BS,67,FALSE)*6000</f>
        <v>0</v>
      </c>
      <c r="O156" s="646">
        <f t="shared" si="40"/>
        <v>0</v>
      </c>
      <c r="P156" s="646"/>
      <c r="Q156" s="646">
        <f t="shared" si="41"/>
        <v>415152</v>
      </c>
      <c r="R156" s="646"/>
      <c r="S156" s="646"/>
      <c r="T156" s="643">
        <v>316</v>
      </c>
      <c r="U156" s="647">
        <f t="shared" si="44"/>
        <v>0</v>
      </c>
      <c r="V156" s="647"/>
      <c r="W156" s="647">
        <f t="shared" si="33"/>
        <v>0</v>
      </c>
      <c r="X156" s="647">
        <f t="shared" si="34"/>
        <v>0</v>
      </c>
      <c r="Y156" s="647">
        <f t="shared" si="35"/>
        <v>0</v>
      </c>
      <c r="Z156" s="647">
        <f t="shared" si="42"/>
        <v>0</v>
      </c>
      <c r="AA156" s="647">
        <f t="shared" si="36"/>
        <v>0</v>
      </c>
      <c r="AB156" s="647">
        <f>VLOOKUP(C156,'[11]Adjusted Factors 19-20'!A:N,14,FALSE)</f>
        <v>99</v>
      </c>
      <c r="AF156" s="645" t="e">
        <f>VLOOKUP(C156,#REF!,69,FALSE)</f>
        <v>#REF!</v>
      </c>
      <c r="AG156" s="643">
        <v>316</v>
      </c>
      <c r="AH156" s="644" t="s">
        <v>577</v>
      </c>
      <c r="AI156" s="637" t="s">
        <v>796</v>
      </c>
    </row>
    <row r="157" spans="1:35" x14ac:dyDescent="0.2">
      <c r="A157" s="637" t="str">
        <f t="shared" si="37"/>
        <v>317 - Orford CEVAP School</v>
      </c>
      <c r="B157" s="637">
        <v>317</v>
      </c>
      <c r="C157" s="643">
        <v>317</v>
      </c>
      <c r="D157" s="643">
        <f t="shared" si="39"/>
        <v>317</v>
      </c>
      <c r="E157" s="644">
        <f t="shared" si="43"/>
        <v>0</v>
      </c>
      <c r="F157" s="637" t="s">
        <v>797</v>
      </c>
      <c r="G157" s="645">
        <f>VLOOKUP(C157,'[11]New ISB 19-20'!A:BX,76,FALSE)</f>
        <v>327685.44568777928</v>
      </c>
      <c r="H157" s="645">
        <f>VLOOKUP(C157,'[11]New ISB 19-20'!A:CD,81,FALSE)</f>
        <v>-1568.81</v>
      </c>
      <c r="I157" s="645"/>
      <c r="J157" s="645">
        <f t="shared" si="38"/>
        <v>326116.63568777929</v>
      </c>
      <c r="K157" s="684"/>
      <c r="L157" s="645">
        <f>VLOOKUP(C157,'[11]Adjusted Factors 19-20'!A:BQ,68,FALSE)*10000</f>
        <v>0</v>
      </c>
      <c r="M157" s="645">
        <f>VLOOKUP(C157,'[11]Adjusted Factors 19-20'!A:BR,69,FALSE)*10000</f>
        <v>0</v>
      </c>
      <c r="N157" s="645">
        <f>VLOOKUP(C157,'[11]Adjusted Factors 19-20'!A:BS,67,FALSE)*6000</f>
        <v>0</v>
      </c>
      <c r="O157" s="646">
        <f t="shared" si="40"/>
        <v>0</v>
      </c>
      <c r="P157" s="646"/>
      <c r="Q157" s="646">
        <f t="shared" si="41"/>
        <v>326117</v>
      </c>
      <c r="R157" s="646"/>
      <c r="S157" s="646"/>
      <c r="T157" s="643">
        <v>317</v>
      </c>
      <c r="U157" s="647">
        <f t="shared" si="44"/>
        <v>649</v>
      </c>
      <c r="V157" s="647"/>
      <c r="W157" s="647">
        <f t="shared" si="33"/>
        <v>718.62</v>
      </c>
      <c r="X157" s="647">
        <f t="shared" si="34"/>
        <v>112.69</v>
      </c>
      <c r="Y157" s="647">
        <f t="shared" si="35"/>
        <v>88.5</v>
      </c>
      <c r="Z157" s="647">
        <f t="shared" si="42"/>
        <v>-1568.81</v>
      </c>
      <c r="AA157" s="647">
        <f t="shared" si="36"/>
        <v>0</v>
      </c>
      <c r="AB157" s="647">
        <f>VLOOKUP(C157,'[11]Adjusted Factors 19-20'!A:N,14,FALSE)</f>
        <v>59</v>
      </c>
      <c r="AF157" s="645" t="e">
        <f>VLOOKUP(C157,#REF!,69,FALSE)</f>
        <v>#REF!</v>
      </c>
      <c r="AG157" s="643">
        <v>317</v>
      </c>
      <c r="AH157" s="644">
        <v>0</v>
      </c>
      <c r="AI157" s="637" t="s">
        <v>797</v>
      </c>
    </row>
    <row r="158" spans="1:35" x14ac:dyDescent="0.2">
      <c r="A158" s="637" t="str">
        <f t="shared" si="37"/>
        <v>318 - Otley Primary School</v>
      </c>
      <c r="B158" s="637">
        <v>318</v>
      </c>
      <c r="C158" s="643">
        <v>318</v>
      </c>
      <c r="D158" s="643">
        <f t="shared" si="39"/>
        <v>318</v>
      </c>
      <c r="E158" s="644">
        <f t="shared" si="43"/>
        <v>0</v>
      </c>
      <c r="F158" s="637" t="s">
        <v>798</v>
      </c>
      <c r="G158" s="645">
        <f>VLOOKUP(C158,'[11]New ISB 19-20'!A:BX,76,FALSE)</f>
        <v>302959.29830010515</v>
      </c>
      <c r="H158" s="645">
        <f>VLOOKUP(C158,'[11]New ISB 19-20'!A:CD,81,FALSE)</f>
        <v>-1489.04</v>
      </c>
      <c r="I158" s="645"/>
      <c r="J158" s="645">
        <f t="shared" si="38"/>
        <v>301470.25830010517</v>
      </c>
      <c r="K158" s="684"/>
      <c r="L158" s="645">
        <f>VLOOKUP(C158,'[11]Adjusted Factors 19-20'!A:BQ,68,FALSE)*10000</f>
        <v>0</v>
      </c>
      <c r="M158" s="645">
        <f>VLOOKUP(C158,'[11]Adjusted Factors 19-20'!A:BR,69,FALSE)*10000</f>
        <v>0</v>
      </c>
      <c r="N158" s="645">
        <f>VLOOKUP(C158,'[11]Adjusted Factors 19-20'!A:BS,67,FALSE)*6000</f>
        <v>0</v>
      </c>
      <c r="O158" s="646">
        <f t="shared" si="40"/>
        <v>0</v>
      </c>
      <c r="P158" s="646"/>
      <c r="Q158" s="646">
        <f t="shared" si="41"/>
        <v>301470</v>
      </c>
      <c r="R158" s="646"/>
      <c r="S158" s="646"/>
      <c r="T158" s="643">
        <v>318</v>
      </c>
      <c r="U158" s="647">
        <f t="shared" si="44"/>
        <v>616</v>
      </c>
      <c r="V158" s="647"/>
      <c r="W158" s="647">
        <f t="shared" si="33"/>
        <v>682.07999999999993</v>
      </c>
      <c r="X158" s="647">
        <f t="shared" si="34"/>
        <v>106.96</v>
      </c>
      <c r="Y158" s="647">
        <f t="shared" si="35"/>
        <v>84</v>
      </c>
      <c r="Z158" s="647">
        <f t="shared" si="42"/>
        <v>-1489.04</v>
      </c>
      <c r="AA158" s="647">
        <f t="shared" si="36"/>
        <v>0</v>
      </c>
      <c r="AB158" s="647">
        <f>VLOOKUP(C158,'[11]Adjusted Factors 19-20'!A:N,14,FALSE)</f>
        <v>56</v>
      </c>
      <c r="AF158" s="645" t="e">
        <f>VLOOKUP(C158,#REF!,69,FALSE)</f>
        <v>#REF!</v>
      </c>
      <c r="AG158" s="643">
        <v>318</v>
      </c>
      <c r="AH158" s="644">
        <v>0</v>
      </c>
      <c r="AI158" s="637" t="s">
        <v>798</v>
      </c>
    </row>
    <row r="159" spans="1:35" x14ac:dyDescent="0.2">
      <c r="A159" s="637" t="str">
        <f t="shared" si="37"/>
        <v>320 - Rendlesham Community Primary School</v>
      </c>
      <c r="B159" s="637">
        <v>320</v>
      </c>
      <c r="C159" s="643">
        <v>320</v>
      </c>
      <c r="D159" s="643" t="str">
        <f t="shared" si="39"/>
        <v>ACADEMY</v>
      </c>
      <c r="E159" s="644" t="s">
        <v>577</v>
      </c>
      <c r="F159" s="637" t="s">
        <v>799</v>
      </c>
      <c r="G159" s="645">
        <f>VLOOKUP(C159,'[11]New ISB 19-20'!A:BX,76,FALSE)</f>
        <v>1064209.4470845889</v>
      </c>
      <c r="H159" s="645">
        <f>VLOOKUP(C159,'[11]New ISB 19-20'!A:CD,81,FALSE)</f>
        <v>0</v>
      </c>
      <c r="I159" s="645"/>
      <c r="J159" s="645">
        <f t="shared" si="38"/>
        <v>1064209.4470845889</v>
      </c>
      <c r="K159" s="684"/>
      <c r="L159" s="645">
        <f>VLOOKUP(C159,'[11]Adjusted Factors 19-20'!A:BQ,68,FALSE)*10000</f>
        <v>0</v>
      </c>
      <c r="M159" s="645">
        <f>VLOOKUP(C159,'[11]Adjusted Factors 19-20'!A:BR,69,FALSE)*10000</f>
        <v>0</v>
      </c>
      <c r="N159" s="645">
        <f>VLOOKUP(C159,'[11]Adjusted Factors 19-20'!A:BS,67,FALSE)*6000</f>
        <v>0</v>
      </c>
      <c r="O159" s="646">
        <f t="shared" si="40"/>
        <v>0</v>
      </c>
      <c r="P159" s="646"/>
      <c r="Q159" s="646">
        <f t="shared" si="41"/>
        <v>1064209</v>
      </c>
      <c r="R159" s="646"/>
      <c r="S159" s="646"/>
      <c r="T159" s="643">
        <v>320</v>
      </c>
      <c r="U159" s="647">
        <f t="shared" si="44"/>
        <v>0</v>
      </c>
      <c r="V159" s="647"/>
      <c r="W159" s="647">
        <f t="shared" si="33"/>
        <v>0</v>
      </c>
      <c r="X159" s="647">
        <f t="shared" si="34"/>
        <v>0</v>
      </c>
      <c r="Y159" s="647">
        <f t="shared" si="35"/>
        <v>0</v>
      </c>
      <c r="Z159" s="647">
        <f t="shared" si="42"/>
        <v>0</v>
      </c>
      <c r="AA159" s="647">
        <f t="shared" si="36"/>
        <v>0</v>
      </c>
      <c r="AB159" s="647">
        <f>VLOOKUP(C159,'[11]Adjusted Factors 19-20'!A:N,14,FALSE)</f>
        <v>287</v>
      </c>
      <c r="AF159" s="645" t="e">
        <f>VLOOKUP(C159,#REF!,69,FALSE)</f>
        <v>#REF!</v>
      </c>
      <c r="AG159" s="643">
        <v>320</v>
      </c>
      <c r="AH159" s="644">
        <v>0</v>
      </c>
      <c r="AI159" s="637" t="s">
        <v>799</v>
      </c>
    </row>
    <row r="160" spans="1:35" x14ac:dyDescent="0.2">
      <c r="A160" s="637" t="str">
        <f t="shared" si="37"/>
        <v>322 - Shotley Community Primary School</v>
      </c>
      <c r="B160" s="637">
        <v>322</v>
      </c>
      <c r="C160" s="643">
        <v>322</v>
      </c>
      <c r="D160" s="643" t="str">
        <f t="shared" si="39"/>
        <v>ACADEMY</v>
      </c>
      <c r="E160" s="644" t="s">
        <v>577</v>
      </c>
      <c r="F160" s="637" t="s">
        <v>800</v>
      </c>
      <c r="G160" s="645">
        <f>VLOOKUP(C160,'[11]New ISB 19-20'!A:BX,76,FALSE)</f>
        <v>605280.3275368152</v>
      </c>
      <c r="H160" s="645">
        <f>VLOOKUP(C160,'[11]New ISB 19-20'!A:CD,81,FALSE)</f>
        <v>0</v>
      </c>
      <c r="I160" s="645"/>
      <c r="J160" s="645">
        <f t="shared" si="38"/>
        <v>605280.3275368152</v>
      </c>
      <c r="K160" s="684"/>
      <c r="L160" s="645">
        <f>VLOOKUP(C160,'[11]Adjusted Factors 19-20'!A:BQ,68,FALSE)*10000</f>
        <v>0</v>
      </c>
      <c r="M160" s="645">
        <f>VLOOKUP(C160,'[11]Adjusted Factors 19-20'!A:BR,69,FALSE)*10000</f>
        <v>0</v>
      </c>
      <c r="N160" s="645">
        <f>VLOOKUP(C160,'[11]Adjusted Factors 19-20'!A:BS,67,FALSE)*6000</f>
        <v>0</v>
      </c>
      <c r="O160" s="646">
        <f t="shared" si="40"/>
        <v>0</v>
      </c>
      <c r="P160" s="646"/>
      <c r="Q160" s="646">
        <f t="shared" si="41"/>
        <v>605280</v>
      </c>
      <c r="R160" s="646"/>
      <c r="S160" s="646"/>
      <c r="T160" s="643">
        <v>322</v>
      </c>
      <c r="U160" s="647">
        <f t="shared" si="44"/>
        <v>0</v>
      </c>
      <c r="V160" s="647"/>
      <c r="W160" s="647">
        <f t="shared" si="33"/>
        <v>0</v>
      </c>
      <c r="X160" s="647">
        <f t="shared" si="34"/>
        <v>0</v>
      </c>
      <c r="Y160" s="647">
        <f t="shared" si="35"/>
        <v>0</v>
      </c>
      <c r="Z160" s="647">
        <f t="shared" si="42"/>
        <v>0</v>
      </c>
      <c r="AA160" s="647">
        <f t="shared" si="36"/>
        <v>0</v>
      </c>
      <c r="AB160" s="647">
        <f>VLOOKUP(C160,'[11]Adjusted Factors 19-20'!A:N,14,FALSE)</f>
        <v>149</v>
      </c>
      <c r="AF160" s="645" t="e">
        <f>VLOOKUP(C160,#REF!,69,FALSE)</f>
        <v>#REF!</v>
      </c>
      <c r="AG160" s="643">
        <v>322</v>
      </c>
      <c r="AH160" s="644">
        <v>0</v>
      </c>
      <c r="AI160" s="637" t="s">
        <v>800</v>
      </c>
    </row>
    <row r="161" spans="1:35" x14ac:dyDescent="0.2">
      <c r="A161" s="637" t="str">
        <f t="shared" si="37"/>
        <v>324 - Somersham Primary School</v>
      </c>
      <c r="B161" s="637">
        <v>324</v>
      </c>
      <c r="C161" s="643">
        <v>324</v>
      </c>
      <c r="D161" s="643">
        <f t="shared" si="39"/>
        <v>324</v>
      </c>
      <c r="E161" s="644">
        <f>AH161</f>
        <v>0</v>
      </c>
      <c r="F161" s="637" t="s">
        <v>801</v>
      </c>
      <c r="G161" s="645">
        <f>VLOOKUP(C161,'[11]New ISB 19-20'!A:BX,76,FALSE)</f>
        <v>459306.96720703179</v>
      </c>
      <c r="H161" s="645">
        <f>VLOOKUP(C161,'[11]New ISB 19-20'!A:CD,81,FALSE)</f>
        <v>-2632.41</v>
      </c>
      <c r="I161" s="645"/>
      <c r="J161" s="645">
        <f t="shared" si="38"/>
        <v>456674.55720703182</v>
      </c>
      <c r="K161" s="684"/>
      <c r="L161" s="645">
        <f>VLOOKUP(C161,'[11]Adjusted Factors 19-20'!A:BQ,68,FALSE)*10000</f>
        <v>0</v>
      </c>
      <c r="M161" s="645">
        <f>VLOOKUP(C161,'[11]Adjusted Factors 19-20'!A:BR,69,FALSE)*10000</f>
        <v>0</v>
      </c>
      <c r="N161" s="645">
        <f>VLOOKUP(C161,'[11]Adjusted Factors 19-20'!A:BS,67,FALSE)*6000</f>
        <v>0</v>
      </c>
      <c r="O161" s="646">
        <f t="shared" si="40"/>
        <v>0</v>
      </c>
      <c r="P161" s="646"/>
      <c r="Q161" s="646">
        <f t="shared" si="41"/>
        <v>456675</v>
      </c>
      <c r="R161" s="646"/>
      <c r="S161" s="646"/>
      <c r="T161" s="643">
        <v>324</v>
      </c>
      <c r="U161" s="647">
        <f t="shared" si="44"/>
        <v>1089</v>
      </c>
      <c r="V161" s="647"/>
      <c r="W161" s="647">
        <f t="shared" si="33"/>
        <v>1205.82</v>
      </c>
      <c r="X161" s="647">
        <f t="shared" si="34"/>
        <v>189.09</v>
      </c>
      <c r="Y161" s="647">
        <f t="shared" si="35"/>
        <v>148.5</v>
      </c>
      <c r="Z161" s="647">
        <f t="shared" si="42"/>
        <v>-2632.41</v>
      </c>
      <c r="AA161" s="647">
        <f t="shared" si="36"/>
        <v>0</v>
      </c>
      <c r="AB161" s="647">
        <f>VLOOKUP(C161,'[11]Adjusted Factors 19-20'!A:N,14,FALSE)</f>
        <v>99</v>
      </c>
      <c r="AF161" s="645" t="e">
        <f>VLOOKUP(C161,#REF!,69,FALSE)</f>
        <v>#REF!</v>
      </c>
      <c r="AG161" s="643">
        <v>324</v>
      </c>
      <c r="AH161" s="644">
        <v>0</v>
      </c>
      <c r="AI161" s="637" t="s">
        <v>801</v>
      </c>
    </row>
    <row r="162" spans="1:35" x14ac:dyDescent="0.2">
      <c r="A162" s="637" t="str">
        <f t="shared" si="37"/>
        <v>325 - Sproughton CEVCP School</v>
      </c>
      <c r="B162" s="637">
        <v>325</v>
      </c>
      <c r="C162" s="643">
        <v>325</v>
      </c>
      <c r="D162" s="643" t="str">
        <f t="shared" si="39"/>
        <v>ACADEMY</v>
      </c>
      <c r="E162" s="644" t="str">
        <f>AH162</f>
        <v>ACADEMY</v>
      </c>
      <c r="F162" s="637" t="s">
        <v>802</v>
      </c>
      <c r="G162" s="645">
        <f>VLOOKUP(C162,'[11]New ISB 19-20'!A:BX,76,FALSE)</f>
        <v>431338.48789825971</v>
      </c>
      <c r="H162" s="645">
        <f>VLOOKUP(C162,'[11]New ISB 19-20'!A:CD,81,FALSE)</f>
        <v>0</v>
      </c>
      <c r="I162" s="645"/>
      <c r="J162" s="645">
        <f t="shared" si="38"/>
        <v>431338.48789825971</v>
      </c>
      <c r="K162" s="684"/>
      <c r="L162" s="645">
        <f>VLOOKUP(C162,'[11]Adjusted Factors 19-20'!A:BQ,68,FALSE)*10000</f>
        <v>0</v>
      </c>
      <c r="M162" s="645">
        <f>VLOOKUP(C162,'[11]Adjusted Factors 19-20'!A:BR,69,FALSE)*10000</f>
        <v>0</v>
      </c>
      <c r="N162" s="645">
        <f>VLOOKUP(C162,'[11]Adjusted Factors 19-20'!A:BS,67,FALSE)*6000</f>
        <v>0</v>
      </c>
      <c r="O162" s="646">
        <f t="shared" si="40"/>
        <v>0</v>
      </c>
      <c r="P162" s="646"/>
      <c r="Q162" s="646">
        <f t="shared" si="41"/>
        <v>431338</v>
      </c>
      <c r="R162" s="646"/>
      <c r="S162" s="646"/>
      <c r="T162" s="643">
        <v>325</v>
      </c>
      <c r="U162" s="647">
        <f t="shared" si="44"/>
        <v>0</v>
      </c>
      <c r="V162" s="647"/>
      <c r="W162" s="647">
        <f t="shared" si="33"/>
        <v>0</v>
      </c>
      <c r="X162" s="647">
        <f t="shared" si="34"/>
        <v>0</v>
      </c>
      <c r="Y162" s="647">
        <f t="shared" si="35"/>
        <v>0</v>
      </c>
      <c r="Z162" s="647">
        <f t="shared" si="42"/>
        <v>0</v>
      </c>
      <c r="AA162" s="647">
        <f t="shared" si="36"/>
        <v>0</v>
      </c>
      <c r="AB162" s="647">
        <f>VLOOKUP(C162,'[11]Adjusted Factors 19-20'!A:N,14,FALSE)</f>
        <v>101</v>
      </c>
      <c r="AF162" s="645" t="e">
        <f>VLOOKUP(C162,#REF!,69,FALSE)</f>
        <v>#REF!</v>
      </c>
      <c r="AG162" s="643">
        <v>325</v>
      </c>
      <c r="AH162" s="644" t="s">
        <v>577</v>
      </c>
      <c r="AI162" s="637" t="s">
        <v>802</v>
      </c>
    </row>
    <row r="163" spans="1:35" x14ac:dyDescent="0.2">
      <c r="A163" s="637" t="str">
        <f t="shared" si="37"/>
        <v>327 - Stratford St Mary Primary School</v>
      </c>
      <c r="B163" s="637">
        <v>327</v>
      </c>
      <c r="C163" s="643">
        <v>327</v>
      </c>
      <c r="D163" s="643">
        <f t="shared" si="39"/>
        <v>327</v>
      </c>
      <c r="E163" s="644">
        <f>AH163</f>
        <v>0</v>
      </c>
      <c r="F163" s="637" t="s">
        <v>803</v>
      </c>
      <c r="G163" s="645">
        <f>VLOOKUP(C163,'[11]New ISB 19-20'!A:BX,76,FALSE)</f>
        <v>406998.03686714795</v>
      </c>
      <c r="H163" s="645">
        <f>VLOOKUP(C163,'[11]New ISB 19-20'!A:CD,81,FALSE)</f>
        <v>-2552.64</v>
      </c>
      <c r="I163" s="645"/>
      <c r="J163" s="645">
        <f t="shared" si="38"/>
        <v>404445.39686714794</v>
      </c>
      <c r="K163" s="684"/>
      <c r="L163" s="645">
        <f>VLOOKUP(C163,'[11]Adjusted Factors 19-20'!A:BQ,68,FALSE)*10000</f>
        <v>0</v>
      </c>
      <c r="M163" s="645">
        <f>VLOOKUP(C163,'[11]Adjusted Factors 19-20'!A:BR,69,FALSE)*10000</f>
        <v>0</v>
      </c>
      <c r="N163" s="645">
        <f>VLOOKUP(C163,'[11]Adjusted Factors 19-20'!A:BS,67,FALSE)*6000</f>
        <v>0</v>
      </c>
      <c r="O163" s="646">
        <f t="shared" si="40"/>
        <v>0</v>
      </c>
      <c r="P163" s="646"/>
      <c r="Q163" s="646">
        <f t="shared" si="41"/>
        <v>404445</v>
      </c>
      <c r="R163" s="646"/>
      <c r="S163" s="646"/>
      <c r="T163" s="643">
        <v>327</v>
      </c>
      <c r="U163" s="647">
        <f t="shared" si="44"/>
        <v>1056</v>
      </c>
      <c r="V163" s="647"/>
      <c r="W163" s="647">
        <f t="shared" si="33"/>
        <v>1169.28</v>
      </c>
      <c r="X163" s="647">
        <f t="shared" si="34"/>
        <v>183.35999999999999</v>
      </c>
      <c r="Y163" s="647">
        <f t="shared" si="35"/>
        <v>144</v>
      </c>
      <c r="Z163" s="647">
        <f t="shared" si="42"/>
        <v>-2552.64</v>
      </c>
      <c r="AA163" s="647">
        <f t="shared" si="36"/>
        <v>0</v>
      </c>
      <c r="AB163" s="647">
        <f>VLOOKUP(C163,'[11]Adjusted Factors 19-20'!A:N,14,FALSE)</f>
        <v>96</v>
      </c>
      <c r="AF163" s="645" t="e">
        <f>VLOOKUP(C163,#REF!,69,FALSE)</f>
        <v>#REF!</v>
      </c>
      <c r="AG163" s="643">
        <v>327</v>
      </c>
      <c r="AH163" s="644">
        <v>0</v>
      </c>
      <c r="AI163" s="637" t="s">
        <v>803</v>
      </c>
    </row>
    <row r="164" spans="1:35" x14ac:dyDescent="0.2">
      <c r="A164" s="637" t="str">
        <f t="shared" si="37"/>
        <v>328 - Stutton CEVCP School</v>
      </c>
      <c r="B164" s="637">
        <v>328</v>
      </c>
      <c r="C164" s="643">
        <v>328</v>
      </c>
      <c r="D164" s="643" t="str">
        <f t="shared" si="39"/>
        <v>ACADEMY</v>
      </c>
      <c r="E164" s="644" t="s">
        <v>577</v>
      </c>
      <c r="F164" s="637" t="s">
        <v>804</v>
      </c>
      <c r="G164" s="645">
        <f>VLOOKUP(C164,'[11]New ISB 19-20'!A:BX,76,FALSE)</f>
        <v>211370.96773708824</v>
      </c>
      <c r="H164" s="645">
        <f>VLOOKUP(C164,'[11]New ISB 19-20'!A:CD,81,FALSE)</f>
        <v>0</v>
      </c>
      <c r="I164" s="645"/>
      <c r="J164" s="645">
        <f t="shared" si="38"/>
        <v>211370.96773708824</v>
      </c>
      <c r="K164" s="684"/>
      <c r="L164" s="645">
        <f>VLOOKUP(C164,'[11]Adjusted Factors 19-20'!A:BQ,68,FALSE)*10000</f>
        <v>0</v>
      </c>
      <c r="M164" s="645">
        <f>VLOOKUP(C164,'[11]Adjusted Factors 19-20'!A:BR,69,FALSE)*10000</f>
        <v>0</v>
      </c>
      <c r="N164" s="645">
        <f>VLOOKUP(C164,'[11]Adjusted Factors 19-20'!A:BS,67,FALSE)*6000</f>
        <v>0</v>
      </c>
      <c r="O164" s="646">
        <f t="shared" si="40"/>
        <v>0</v>
      </c>
      <c r="P164" s="646"/>
      <c r="Q164" s="646">
        <f t="shared" si="41"/>
        <v>211371</v>
      </c>
      <c r="R164" s="646"/>
      <c r="S164" s="646"/>
      <c r="T164" s="643">
        <v>328</v>
      </c>
      <c r="U164" s="647">
        <f t="shared" si="44"/>
        <v>0</v>
      </c>
      <c r="V164" s="647"/>
      <c r="W164" s="647">
        <f t="shared" si="33"/>
        <v>0</v>
      </c>
      <c r="X164" s="647">
        <f t="shared" si="34"/>
        <v>0</v>
      </c>
      <c r="Y164" s="647">
        <f t="shared" si="35"/>
        <v>0</v>
      </c>
      <c r="Z164" s="647">
        <f t="shared" si="42"/>
        <v>0</v>
      </c>
      <c r="AA164" s="647">
        <f t="shared" si="36"/>
        <v>0</v>
      </c>
      <c r="AB164" s="647">
        <f>VLOOKUP(C164,'[11]Adjusted Factors 19-20'!A:N,14,FALSE)</f>
        <v>30</v>
      </c>
      <c r="AF164" s="645" t="e">
        <f>VLOOKUP(C164,#REF!,69,FALSE)</f>
        <v>#REF!</v>
      </c>
      <c r="AG164" s="643">
        <v>328</v>
      </c>
      <c r="AH164" s="644">
        <v>0</v>
      </c>
      <c r="AI164" s="637" t="s">
        <v>804</v>
      </c>
    </row>
    <row r="165" spans="1:35" x14ac:dyDescent="0.2">
      <c r="A165" s="637" t="str">
        <f t="shared" si="37"/>
        <v>331 - Tattingstone CEVCP School</v>
      </c>
      <c r="B165" s="637">
        <v>331</v>
      </c>
      <c r="C165" s="643">
        <v>331</v>
      </c>
      <c r="D165" s="643">
        <f t="shared" si="39"/>
        <v>331</v>
      </c>
      <c r="E165" s="644">
        <f t="shared" ref="E165:E228" si="45">AH165</f>
        <v>0</v>
      </c>
      <c r="F165" s="637" t="s">
        <v>805</v>
      </c>
      <c r="G165" s="645">
        <f>VLOOKUP(C165,'[11]New ISB 19-20'!A:BX,76,FALSE)</f>
        <v>391367.6728104144</v>
      </c>
      <c r="H165" s="645">
        <f>VLOOKUP(C165,'[11]New ISB 19-20'!A:CD,81,FALSE)</f>
        <v>-2206.9699999999998</v>
      </c>
      <c r="I165" s="645"/>
      <c r="J165" s="645">
        <f t="shared" si="38"/>
        <v>389160.70281041443</v>
      </c>
      <c r="K165" s="684"/>
      <c r="L165" s="645">
        <f>VLOOKUP(C165,'[11]Adjusted Factors 19-20'!A:BQ,68,FALSE)*10000</f>
        <v>0</v>
      </c>
      <c r="M165" s="645">
        <f>VLOOKUP(C165,'[11]Adjusted Factors 19-20'!A:BR,69,FALSE)*10000</f>
        <v>0</v>
      </c>
      <c r="N165" s="645">
        <f>VLOOKUP(C165,'[11]Adjusted Factors 19-20'!A:BS,67,FALSE)*6000</f>
        <v>0</v>
      </c>
      <c r="O165" s="646">
        <f t="shared" si="40"/>
        <v>0</v>
      </c>
      <c r="P165" s="646"/>
      <c r="Q165" s="646">
        <f t="shared" si="41"/>
        <v>389161</v>
      </c>
      <c r="R165" s="646"/>
      <c r="S165" s="646"/>
      <c r="T165" s="643">
        <v>331</v>
      </c>
      <c r="U165" s="647">
        <f t="shared" si="44"/>
        <v>913</v>
      </c>
      <c r="V165" s="647"/>
      <c r="W165" s="647">
        <f t="shared" si="33"/>
        <v>1010.9399999999999</v>
      </c>
      <c r="X165" s="647">
        <f t="shared" si="34"/>
        <v>158.53</v>
      </c>
      <c r="Y165" s="647">
        <f t="shared" si="35"/>
        <v>124.5</v>
      </c>
      <c r="Z165" s="647">
        <f t="shared" si="42"/>
        <v>-2206.9700000000003</v>
      </c>
      <c r="AA165" s="647">
        <f t="shared" si="36"/>
        <v>0</v>
      </c>
      <c r="AB165" s="647">
        <f>VLOOKUP(C165,'[11]Adjusted Factors 19-20'!A:N,14,FALSE)</f>
        <v>83</v>
      </c>
      <c r="AF165" s="645" t="e">
        <f>VLOOKUP(C165,#REF!,69,FALSE)</f>
        <v>#REF!</v>
      </c>
      <c r="AG165" s="643">
        <v>331</v>
      </c>
      <c r="AH165" s="644">
        <v>0</v>
      </c>
      <c r="AI165" s="637" t="s">
        <v>805</v>
      </c>
    </row>
    <row r="166" spans="1:35" x14ac:dyDescent="0.2">
      <c r="A166" s="637" t="str">
        <f t="shared" si="37"/>
        <v>332 - Trimley St Martin Primary School</v>
      </c>
      <c r="B166" s="637">
        <v>332</v>
      </c>
      <c r="C166" s="643">
        <v>332</v>
      </c>
      <c r="D166" s="643">
        <f t="shared" si="39"/>
        <v>332</v>
      </c>
      <c r="E166" s="644">
        <f t="shared" si="45"/>
        <v>0</v>
      </c>
      <c r="F166" s="637" t="s">
        <v>806</v>
      </c>
      <c r="G166" s="645">
        <f>VLOOKUP(C166,'[11]New ISB 19-20'!A:BX,76,FALSE)</f>
        <v>794424.04302805988</v>
      </c>
      <c r="H166" s="645">
        <f>VLOOKUP(C166,'[11]New ISB 19-20'!A:CD,81,FALSE)</f>
        <v>-5450.95</v>
      </c>
      <c r="I166" s="645"/>
      <c r="J166" s="645">
        <f t="shared" si="38"/>
        <v>788973.09302805993</v>
      </c>
      <c r="K166" s="684"/>
      <c r="L166" s="645">
        <f>VLOOKUP(C166,'[11]Adjusted Factors 19-20'!A:BQ,68,FALSE)*10000</f>
        <v>0</v>
      </c>
      <c r="M166" s="645">
        <f>VLOOKUP(C166,'[11]Adjusted Factors 19-20'!A:BR,69,FALSE)*10000</f>
        <v>0</v>
      </c>
      <c r="N166" s="645">
        <f>VLOOKUP(C166,'[11]Adjusted Factors 19-20'!A:BS,67,FALSE)*6000</f>
        <v>0</v>
      </c>
      <c r="O166" s="646">
        <f t="shared" si="40"/>
        <v>0</v>
      </c>
      <c r="P166" s="646"/>
      <c r="Q166" s="646">
        <f t="shared" si="41"/>
        <v>788973</v>
      </c>
      <c r="R166" s="646"/>
      <c r="S166" s="646"/>
      <c r="T166" s="643">
        <v>332</v>
      </c>
      <c r="U166" s="647">
        <f t="shared" si="44"/>
        <v>2255</v>
      </c>
      <c r="V166" s="647"/>
      <c r="W166" s="647">
        <f t="shared" si="33"/>
        <v>2496.9</v>
      </c>
      <c r="X166" s="647">
        <f t="shared" si="34"/>
        <v>391.55</v>
      </c>
      <c r="Y166" s="647">
        <f t="shared" si="35"/>
        <v>307.5</v>
      </c>
      <c r="Z166" s="647">
        <f t="shared" si="42"/>
        <v>-5450.95</v>
      </c>
      <c r="AA166" s="647">
        <f t="shared" si="36"/>
        <v>0</v>
      </c>
      <c r="AB166" s="647">
        <f>VLOOKUP(C166,'[11]Adjusted Factors 19-20'!A:N,14,FALSE)</f>
        <v>205</v>
      </c>
      <c r="AF166" s="645" t="e">
        <f>VLOOKUP(C166,#REF!,69,FALSE)</f>
        <v>#REF!</v>
      </c>
      <c r="AG166" s="643">
        <v>332</v>
      </c>
      <c r="AH166" s="644">
        <v>0</v>
      </c>
      <c r="AI166" s="637" t="s">
        <v>806</v>
      </c>
    </row>
    <row r="167" spans="1:35" x14ac:dyDescent="0.2">
      <c r="A167" s="637" t="str">
        <f t="shared" si="37"/>
        <v>333 - Trimley St Mary Primary School</v>
      </c>
      <c r="B167" s="637">
        <v>333</v>
      </c>
      <c r="C167" s="643">
        <v>333</v>
      </c>
      <c r="D167" s="643">
        <f t="shared" si="39"/>
        <v>333</v>
      </c>
      <c r="E167" s="644">
        <f t="shared" si="45"/>
        <v>0</v>
      </c>
      <c r="F167" s="637" t="s">
        <v>807</v>
      </c>
      <c r="G167" s="645">
        <f>VLOOKUP(C167,'[11]New ISB 19-20'!A:BX,76,FALSE)</f>
        <v>1427340.3365556987</v>
      </c>
      <c r="H167" s="645">
        <f>VLOOKUP(C167,'[11]New ISB 19-20'!A:CD,81,FALSE)</f>
        <v>-10316.92</v>
      </c>
      <c r="I167" s="645"/>
      <c r="J167" s="645">
        <f t="shared" si="38"/>
        <v>1417023.4165556987</v>
      </c>
      <c r="K167" s="684"/>
      <c r="L167" s="645">
        <f>VLOOKUP(C167,'[11]Adjusted Factors 19-20'!A:BQ,68,FALSE)*10000</f>
        <v>0</v>
      </c>
      <c r="M167" s="645">
        <f>VLOOKUP(C167,'[11]Adjusted Factors 19-20'!A:BR,69,FALSE)*10000</f>
        <v>0</v>
      </c>
      <c r="N167" s="645">
        <f>VLOOKUP(C167,'[11]Adjusted Factors 19-20'!A:BS,67,FALSE)*6000</f>
        <v>0</v>
      </c>
      <c r="O167" s="646">
        <f t="shared" si="40"/>
        <v>0</v>
      </c>
      <c r="P167" s="646"/>
      <c r="Q167" s="646">
        <f t="shared" si="41"/>
        <v>1417023</v>
      </c>
      <c r="R167" s="646"/>
      <c r="S167" s="646"/>
      <c r="T167" s="643">
        <v>333</v>
      </c>
      <c r="U167" s="647">
        <f t="shared" si="44"/>
        <v>4268</v>
      </c>
      <c r="V167" s="647"/>
      <c r="W167" s="647">
        <f t="shared" si="33"/>
        <v>4725.84</v>
      </c>
      <c r="X167" s="647">
        <f t="shared" si="34"/>
        <v>741.07999999999993</v>
      </c>
      <c r="Y167" s="647">
        <f t="shared" si="35"/>
        <v>582</v>
      </c>
      <c r="Z167" s="647">
        <f t="shared" si="42"/>
        <v>-10316.92</v>
      </c>
      <c r="AA167" s="647">
        <f t="shared" si="36"/>
        <v>0</v>
      </c>
      <c r="AB167" s="647">
        <f>VLOOKUP(C167,'[11]Adjusted Factors 19-20'!A:N,14,FALSE)</f>
        <v>388</v>
      </c>
      <c r="AF167" s="645" t="e">
        <f>VLOOKUP(C167,#REF!,69,FALSE)</f>
        <v>#REF!</v>
      </c>
      <c r="AG167" s="643">
        <v>333</v>
      </c>
      <c r="AH167" s="644">
        <v>0</v>
      </c>
      <c r="AI167" s="637" t="s">
        <v>807</v>
      </c>
    </row>
    <row r="168" spans="1:35" x14ac:dyDescent="0.2">
      <c r="A168" s="637" t="str">
        <f t="shared" si="37"/>
        <v>337 - Waldringfield Primary School</v>
      </c>
      <c r="B168" s="637">
        <v>337</v>
      </c>
      <c r="C168" s="643">
        <v>337</v>
      </c>
      <c r="D168" s="643">
        <f t="shared" si="39"/>
        <v>337</v>
      </c>
      <c r="E168" s="644">
        <f t="shared" si="45"/>
        <v>0</v>
      </c>
      <c r="F168" s="637" t="s">
        <v>808</v>
      </c>
      <c r="G168" s="645">
        <f>VLOOKUP(C168,'[11]New ISB 19-20'!A:BX,76,FALSE)</f>
        <v>457265.57809907023</v>
      </c>
      <c r="H168" s="645">
        <f>VLOOKUP(C168,'[11]New ISB 19-20'!A:CD,81,FALSE)</f>
        <v>-2659</v>
      </c>
      <c r="I168" s="645"/>
      <c r="J168" s="645">
        <f t="shared" si="38"/>
        <v>454606.57809907023</v>
      </c>
      <c r="K168" s="684"/>
      <c r="L168" s="645">
        <f>VLOOKUP(C168,'[11]Adjusted Factors 19-20'!A:BQ,68,FALSE)*10000</f>
        <v>0</v>
      </c>
      <c r="M168" s="645">
        <f>VLOOKUP(C168,'[11]Adjusted Factors 19-20'!A:BR,69,FALSE)*10000</f>
        <v>0</v>
      </c>
      <c r="N168" s="645">
        <f>VLOOKUP(C168,'[11]Adjusted Factors 19-20'!A:BS,67,FALSE)*6000</f>
        <v>0</v>
      </c>
      <c r="O168" s="646">
        <f t="shared" si="40"/>
        <v>0</v>
      </c>
      <c r="P168" s="646"/>
      <c r="Q168" s="646">
        <f t="shared" si="41"/>
        <v>454607</v>
      </c>
      <c r="R168" s="646"/>
      <c r="S168" s="646"/>
      <c r="T168" s="643">
        <v>337</v>
      </c>
      <c r="U168" s="647">
        <f t="shared" si="44"/>
        <v>1100</v>
      </c>
      <c r="V168" s="647"/>
      <c r="W168" s="647">
        <f t="shared" si="33"/>
        <v>1218</v>
      </c>
      <c r="X168" s="647">
        <f t="shared" si="34"/>
        <v>191</v>
      </c>
      <c r="Y168" s="647">
        <f t="shared" si="35"/>
        <v>150</v>
      </c>
      <c r="Z168" s="647">
        <f t="shared" si="42"/>
        <v>-2659</v>
      </c>
      <c r="AA168" s="647">
        <f t="shared" si="36"/>
        <v>0</v>
      </c>
      <c r="AB168" s="647">
        <f>VLOOKUP(C168,'[11]Adjusted Factors 19-20'!A:N,14,FALSE)</f>
        <v>100</v>
      </c>
      <c r="AF168" s="645" t="e">
        <f>VLOOKUP(C168,#REF!,69,FALSE)</f>
        <v>#REF!</v>
      </c>
      <c r="AG168" s="643">
        <v>337</v>
      </c>
      <c r="AH168" s="644">
        <v>0</v>
      </c>
      <c r="AI168" s="637" t="s">
        <v>808</v>
      </c>
    </row>
    <row r="169" spans="1:35" x14ac:dyDescent="0.2">
      <c r="A169" s="637" t="str">
        <f t="shared" si="37"/>
        <v>338 - Whatfield CEVCP School</v>
      </c>
      <c r="B169" s="637">
        <v>338</v>
      </c>
      <c r="C169" s="643">
        <v>338</v>
      </c>
      <c r="D169" s="643">
        <f t="shared" si="39"/>
        <v>338</v>
      </c>
      <c r="E169" s="644">
        <f t="shared" si="45"/>
        <v>0</v>
      </c>
      <c r="F169" s="637" t="s">
        <v>809</v>
      </c>
      <c r="G169" s="645">
        <f>VLOOKUP(C169,'[11]New ISB 19-20'!A:BX,76,FALSE)</f>
        <v>295649.97917019512</v>
      </c>
      <c r="H169" s="645">
        <f>VLOOKUP(C169,'[11]New ISB 19-20'!A:CD,81,FALSE)</f>
        <v>-1356.09</v>
      </c>
      <c r="I169" s="645"/>
      <c r="J169" s="645">
        <f t="shared" si="38"/>
        <v>294293.88917019509</v>
      </c>
      <c r="K169" s="684"/>
      <c r="L169" s="645">
        <f>VLOOKUP(C169,'[11]Adjusted Factors 19-20'!A:BQ,68,FALSE)*10000</f>
        <v>0</v>
      </c>
      <c r="M169" s="645">
        <f>VLOOKUP(C169,'[11]Adjusted Factors 19-20'!A:BR,69,FALSE)*10000</f>
        <v>0</v>
      </c>
      <c r="N169" s="645">
        <f>VLOOKUP(C169,'[11]Adjusted Factors 19-20'!A:BS,67,FALSE)*6000</f>
        <v>0</v>
      </c>
      <c r="O169" s="646">
        <f t="shared" si="40"/>
        <v>0</v>
      </c>
      <c r="P169" s="646"/>
      <c r="Q169" s="646">
        <f t="shared" si="41"/>
        <v>294294</v>
      </c>
      <c r="R169" s="646"/>
      <c r="S169" s="646"/>
      <c r="T169" s="643">
        <v>338</v>
      </c>
      <c r="U169" s="647">
        <f t="shared" si="44"/>
        <v>561</v>
      </c>
      <c r="V169" s="647"/>
      <c r="W169" s="647">
        <f t="shared" si="33"/>
        <v>621.17999999999995</v>
      </c>
      <c r="X169" s="647">
        <f t="shared" si="34"/>
        <v>97.41</v>
      </c>
      <c r="Y169" s="647">
        <f t="shared" si="35"/>
        <v>76.5</v>
      </c>
      <c r="Z169" s="647">
        <f t="shared" si="42"/>
        <v>-1356.09</v>
      </c>
      <c r="AA169" s="647">
        <f t="shared" si="36"/>
        <v>0</v>
      </c>
      <c r="AB169" s="647">
        <f>VLOOKUP(C169,'[11]Adjusted Factors 19-20'!A:N,14,FALSE)</f>
        <v>51</v>
      </c>
      <c r="AF169" s="645" t="e">
        <f>VLOOKUP(C169,#REF!,69,FALSE)</f>
        <v>#REF!</v>
      </c>
      <c r="AG169" s="643">
        <v>338</v>
      </c>
      <c r="AH169" s="644">
        <v>0</v>
      </c>
      <c r="AI169" s="637" t="s">
        <v>809</v>
      </c>
    </row>
    <row r="170" spans="1:35" x14ac:dyDescent="0.2">
      <c r="A170" s="637" t="str">
        <f t="shared" si="37"/>
        <v>339 - Witnesham Primary School</v>
      </c>
      <c r="B170" s="637">
        <v>339</v>
      </c>
      <c r="C170" s="643">
        <v>339</v>
      </c>
      <c r="D170" s="643">
        <f t="shared" si="39"/>
        <v>339</v>
      </c>
      <c r="E170" s="644">
        <f t="shared" si="45"/>
        <v>0</v>
      </c>
      <c r="F170" s="637" t="s">
        <v>810</v>
      </c>
      <c r="G170" s="645">
        <f>VLOOKUP(C170,'[11]New ISB 19-20'!A:BX,76,FALSE)</f>
        <v>419213.81094299216</v>
      </c>
      <c r="H170" s="645">
        <f>VLOOKUP(C170,'[11]New ISB 19-20'!A:CD,81,FALSE)</f>
        <v>-2552.64</v>
      </c>
      <c r="I170" s="645"/>
      <c r="J170" s="645">
        <f t="shared" si="38"/>
        <v>416661.17094299215</v>
      </c>
      <c r="K170" s="684"/>
      <c r="L170" s="645">
        <f>VLOOKUP(C170,'[11]Adjusted Factors 19-20'!A:BQ,68,FALSE)*10000</f>
        <v>0</v>
      </c>
      <c r="M170" s="645">
        <f>VLOOKUP(C170,'[11]Adjusted Factors 19-20'!A:BR,69,FALSE)*10000</f>
        <v>0</v>
      </c>
      <c r="N170" s="645">
        <f>VLOOKUP(C170,'[11]Adjusted Factors 19-20'!A:BS,67,FALSE)*6000</f>
        <v>0</v>
      </c>
      <c r="O170" s="646">
        <f t="shared" si="40"/>
        <v>0</v>
      </c>
      <c r="P170" s="646"/>
      <c r="Q170" s="646">
        <f t="shared" si="41"/>
        <v>416661</v>
      </c>
      <c r="R170" s="646"/>
      <c r="S170" s="646"/>
      <c r="T170" s="643">
        <v>339</v>
      </c>
      <c r="U170" s="647">
        <f t="shared" si="44"/>
        <v>1056</v>
      </c>
      <c r="V170" s="647"/>
      <c r="W170" s="647">
        <f t="shared" si="33"/>
        <v>1169.28</v>
      </c>
      <c r="X170" s="647">
        <f t="shared" si="34"/>
        <v>183.35999999999999</v>
      </c>
      <c r="Y170" s="647">
        <f t="shared" si="35"/>
        <v>144</v>
      </c>
      <c r="Z170" s="647">
        <f t="shared" si="42"/>
        <v>-2552.64</v>
      </c>
      <c r="AA170" s="647">
        <f t="shared" si="36"/>
        <v>0</v>
      </c>
      <c r="AB170" s="647">
        <f>VLOOKUP(C170,'[11]Adjusted Factors 19-20'!A:N,14,FALSE)</f>
        <v>96</v>
      </c>
      <c r="AF170" s="645" t="e">
        <f>VLOOKUP(C170,#REF!,69,FALSE)</f>
        <v>#REF!</v>
      </c>
      <c r="AG170" s="643">
        <v>339</v>
      </c>
      <c r="AH170" s="644">
        <v>0</v>
      </c>
      <c r="AI170" s="637" t="s">
        <v>810</v>
      </c>
    </row>
    <row r="171" spans="1:35" x14ac:dyDescent="0.2">
      <c r="A171" s="637" t="str">
        <f t="shared" si="37"/>
        <v>341 - Sandlings Primary School</v>
      </c>
      <c r="B171" s="637">
        <v>341</v>
      </c>
      <c r="C171" s="643">
        <v>341</v>
      </c>
      <c r="D171" s="643">
        <f t="shared" si="39"/>
        <v>341</v>
      </c>
      <c r="E171" s="644">
        <f t="shared" si="45"/>
        <v>0</v>
      </c>
      <c r="F171" s="637" t="s">
        <v>811</v>
      </c>
      <c r="G171" s="645">
        <f>VLOOKUP(C171,'[11]New ISB 19-20'!A:BX,76,FALSE)</f>
        <v>481450.34209950827</v>
      </c>
      <c r="H171" s="645">
        <f>VLOOKUP(C171,'[11]New ISB 19-20'!A:CD,81,FALSE)</f>
        <v>-2552.64</v>
      </c>
      <c r="I171" s="645"/>
      <c r="J171" s="645">
        <f t="shared" si="38"/>
        <v>478897.70209950826</v>
      </c>
      <c r="K171" s="684"/>
      <c r="L171" s="645">
        <f>VLOOKUP(C171,'[11]Adjusted Factors 19-20'!A:BQ,68,FALSE)*10000</f>
        <v>0</v>
      </c>
      <c r="M171" s="645">
        <f>VLOOKUP(C171,'[11]Adjusted Factors 19-20'!A:BR,69,FALSE)*10000</f>
        <v>0</v>
      </c>
      <c r="N171" s="645">
        <f>VLOOKUP(C171,'[11]Adjusted Factors 19-20'!A:BS,67,FALSE)*6000</f>
        <v>0</v>
      </c>
      <c r="O171" s="646">
        <f t="shared" si="40"/>
        <v>0</v>
      </c>
      <c r="P171" s="646"/>
      <c r="Q171" s="646">
        <f t="shared" si="41"/>
        <v>478898</v>
      </c>
      <c r="R171" s="646"/>
      <c r="S171" s="646"/>
      <c r="T171" s="643">
        <v>341</v>
      </c>
      <c r="U171" s="647">
        <f t="shared" si="44"/>
        <v>1056</v>
      </c>
      <c r="V171" s="647"/>
      <c r="W171" s="647">
        <f t="shared" si="33"/>
        <v>1169.28</v>
      </c>
      <c r="X171" s="647">
        <f t="shared" si="34"/>
        <v>183.35999999999999</v>
      </c>
      <c r="Y171" s="647">
        <f t="shared" si="35"/>
        <v>144</v>
      </c>
      <c r="Z171" s="647">
        <f t="shared" si="42"/>
        <v>-2552.64</v>
      </c>
      <c r="AA171" s="647">
        <f t="shared" si="36"/>
        <v>0</v>
      </c>
      <c r="AB171" s="647">
        <f>VLOOKUP(C171,'[11]Adjusted Factors 19-20'!A:N,14,FALSE)</f>
        <v>96</v>
      </c>
      <c r="AF171" s="645" t="e">
        <f>VLOOKUP(C171,#REF!,69,FALSE)</f>
        <v>#REF!</v>
      </c>
      <c r="AG171" s="643">
        <v>341</v>
      </c>
      <c r="AH171" s="644">
        <v>0</v>
      </c>
      <c r="AI171" s="637" t="s">
        <v>811</v>
      </c>
    </row>
    <row r="172" spans="1:35" x14ac:dyDescent="0.2">
      <c r="A172" s="637" t="str">
        <f t="shared" si="37"/>
        <v>342 - Woodbridge Primary School</v>
      </c>
      <c r="B172" s="637">
        <v>342</v>
      </c>
      <c r="C172" s="643">
        <v>342</v>
      </c>
      <c r="D172" s="643">
        <f t="shared" si="39"/>
        <v>342</v>
      </c>
      <c r="E172" s="644">
        <f t="shared" si="45"/>
        <v>0</v>
      </c>
      <c r="F172" s="637" t="s">
        <v>812</v>
      </c>
      <c r="G172" s="645">
        <f>VLOOKUP(C172,'[11]New ISB 19-20'!A:BX,76,FALSE)</f>
        <v>812777.76347360748</v>
      </c>
      <c r="H172" s="645">
        <f>VLOOKUP(C172,'[11]New ISB 19-20'!A:CD,81,FALSE)</f>
        <v>-5477.54</v>
      </c>
      <c r="I172" s="645"/>
      <c r="J172" s="645">
        <f t="shared" si="38"/>
        <v>807300.22347360745</v>
      </c>
      <c r="K172" s="684"/>
      <c r="L172" s="645">
        <f>VLOOKUP(C172,'[11]Adjusted Factors 19-20'!A:BQ,68,FALSE)*10000</f>
        <v>0</v>
      </c>
      <c r="M172" s="645">
        <f>VLOOKUP(C172,'[11]Adjusted Factors 19-20'!A:BR,69,FALSE)*10000</f>
        <v>0</v>
      </c>
      <c r="N172" s="645">
        <f>VLOOKUP(C172,'[11]Adjusted Factors 19-20'!A:BS,67,FALSE)*6000</f>
        <v>0</v>
      </c>
      <c r="O172" s="646">
        <f t="shared" si="40"/>
        <v>0</v>
      </c>
      <c r="P172" s="646"/>
      <c r="Q172" s="646">
        <f t="shared" si="41"/>
        <v>807300</v>
      </c>
      <c r="R172" s="646"/>
      <c r="S172" s="646"/>
      <c r="T172" s="643">
        <v>342</v>
      </c>
      <c r="U172" s="647">
        <f t="shared" si="44"/>
        <v>2266</v>
      </c>
      <c r="V172" s="647"/>
      <c r="W172" s="647">
        <f t="shared" si="33"/>
        <v>2509.08</v>
      </c>
      <c r="X172" s="647">
        <f t="shared" si="34"/>
        <v>393.46</v>
      </c>
      <c r="Y172" s="647">
        <f t="shared" si="35"/>
        <v>309</v>
      </c>
      <c r="Z172" s="647">
        <f t="shared" si="42"/>
        <v>-5477.54</v>
      </c>
      <c r="AA172" s="647">
        <f t="shared" si="36"/>
        <v>0</v>
      </c>
      <c r="AB172" s="647">
        <f>VLOOKUP(C172,'[11]Adjusted Factors 19-20'!A:N,14,FALSE)</f>
        <v>206</v>
      </c>
      <c r="AF172" s="645" t="e">
        <f>VLOOKUP(C172,#REF!,69,FALSE)</f>
        <v>#REF!</v>
      </c>
      <c r="AG172" s="643">
        <v>342</v>
      </c>
      <c r="AH172" s="644">
        <v>0</v>
      </c>
      <c r="AI172" s="637" t="s">
        <v>812</v>
      </c>
    </row>
    <row r="173" spans="1:35" x14ac:dyDescent="0.2">
      <c r="A173" s="637" t="str">
        <f t="shared" si="37"/>
        <v>343 - Kyson Primary School</v>
      </c>
      <c r="B173" s="637">
        <v>343</v>
      </c>
      <c r="C173" s="643">
        <v>343</v>
      </c>
      <c r="D173" s="643">
        <f t="shared" si="39"/>
        <v>343</v>
      </c>
      <c r="E173" s="644">
        <f t="shared" si="45"/>
        <v>0</v>
      </c>
      <c r="F173" s="637" t="s">
        <v>813</v>
      </c>
      <c r="G173" s="645">
        <f>VLOOKUP(C173,'[11]New ISB 19-20'!A:BX,76,FALSE)</f>
        <v>1481360.7155023525</v>
      </c>
      <c r="H173" s="645">
        <f>VLOOKUP(C173,'[11]New ISB 19-20'!A:CD,81,FALSE)</f>
        <v>-10636</v>
      </c>
      <c r="I173" s="645"/>
      <c r="J173" s="645">
        <f t="shared" si="38"/>
        <v>1470724.7155023525</v>
      </c>
      <c r="K173" s="684"/>
      <c r="L173" s="645">
        <f>VLOOKUP(C173,'[11]Adjusted Factors 19-20'!A:BQ,68,FALSE)*10000</f>
        <v>0</v>
      </c>
      <c r="M173" s="645">
        <f>VLOOKUP(C173,'[11]Adjusted Factors 19-20'!A:BR,69,FALSE)*10000</f>
        <v>0</v>
      </c>
      <c r="N173" s="645">
        <f>VLOOKUP(C173,'[11]Adjusted Factors 19-20'!A:BS,67,FALSE)*6000</f>
        <v>0</v>
      </c>
      <c r="O173" s="646">
        <f t="shared" si="40"/>
        <v>0</v>
      </c>
      <c r="P173" s="646"/>
      <c r="Q173" s="646">
        <f t="shared" si="41"/>
        <v>1470725</v>
      </c>
      <c r="R173" s="646"/>
      <c r="S173" s="646"/>
      <c r="T173" s="643">
        <v>343</v>
      </c>
      <c r="U173" s="647">
        <f t="shared" si="44"/>
        <v>4400</v>
      </c>
      <c r="V173" s="647"/>
      <c r="W173" s="647">
        <f t="shared" si="33"/>
        <v>4872</v>
      </c>
      <c r="X173" s="647">
        <f t="shared" si="34"/>
        <v>764</v>
      </c>
      <c r="Y173" s="647">
        <f t="shared" si="35"/>
        <v>600</v>
      </c>
      <c r="Z173" s="647">
        <f t="shared" si="42"/>
        <v>-10636</v>
      </c>
      <c r="AA173" s="647">
        <f t="shared" si="36"/>
        <v>0</v>
      </c>
      <c r="AB173" s="647">
        <f>VLOOKUP(C173,'[11]Adjusted Factors 19-20'!A:N,14,FALSE)</f>
        <v>400</v>
      </c>
      <c r="AF173" s="645" t="e">
        <f>VLOOKUP(C173,#REF!,69,FALSE)</f>
        <v>#REF!</v>
      </c>
      <c r="AG173" s="643">
        <v>343</v>
      </c>
      <c r="AH173" s="644">
        <v>0</v>
      </c>
      <c r="AI173" s="637" t="s">
        <v>813</v>
      </c>
    </row>
    <row r="174" spans="1:35" x14ac:dyDescent="0.2">
      <c r="A174" s="637" t="str">
        <f t="shared" si="37"/>
        <v>344 - St Mary's CEVAP School, Woodbridge</v>
      </c>
      <c r="B174" s="637">
        <v>344</v>
      </c>
      <c r="C174" s="643">
        <v>344</v>
      </c>
      <c r="D174" s="643" t="str">
        <f t="shared" si="39"/>
        <v>ACADEMY</v>
      </c>
      <c r="E174" s="644" t="str">
        <f t="shared" si="45"/>
        <v>ACADEMY</v>
      </c>
      <c r="F174" s="637" t="s">
        <v>814</v>
      </c>
      <c r="G174" s="645">
        <f>VLOOKUP(C174,'[11]New ISB 19-20'!A:BX,76,FALSE)</f>
        <v>712434.77079718385</v>
      </c>
      <c r="H174" s="645">
        <f>VLOOKUP(C174,'[11]New ISB 19-20'!A:CD,81,FALSE)</f>
        <v>0</v>
      </c>
      <c r="I174" s="645"/>
      <c r="J174" s="645">
        <f t="shared" si="38"/>
        <v>712434.77079718385</v>
      </c>
      <c r="K174" s="684"/>
      <c r="L174" s="645">
        <f>VLOOKUP(C174,'[11]Adjusted Factors 19-20'!A:BQ,68,FALSE)*10000</f>
        <v>0</v>
      </c>
      <c r="M174" s="645">
        <f>VLOOKUP(C174,'[11]Adjusted Factors 19-20'!A:BR,69,FALSE)*10000</f>
        <v>0</v>
      </c>
      <c r="N174" s="645">
        <f>VLOOKUP(C174,'[11]Adjusted Factors 19-20'!A:BS,67,FALSE)*6000</f>
        <v>0</v>
      </c>
      <c r="O174" s="646">
        <f t="shared" si="40"/>
        <v>0</v>
      </c>
      <c r="P174" s="646"/>
      <c r="Q174" s="646">
        <f t="shared" si="41"/>
        <v>712435</v>
      </c>
      <c r="R174" s="646"/>
      <c r="S174" s="646"/>
      <c r="T174" s="643">
        <v>344</v>
      </c>
      <c r="U174" s="647"/>
      <c r="V174" s="647">
        <f t="shared" ref="V174:V189" si="46">IF(H174=0,0,$V$2*AB174)</f>
        <v>0</v>
      </c>
      <c r="W174" s="647">
        <f t="shared" si="33"/>
        <v>0</v>
      </c>
      <c r="X174" s="647">
        <f t="shared" si="34"/>
        <v>0</v>
      </c>
      <c r="Y174" s="647">
        <f t="shared" si="35"/>
        <v>0</v>
      </c>
      <c r="Z174" s="647">
        <f t="shared" si="42"/>
        <v>0</v>
      </c>
      <c r="AA174" s="647">
        <f t="shared" si="36"/>
        <v>0</v>
      </c>
      <c r="AB174" s="647">
        <f>VLOOKUP(C174,'[11]Adjusted Factors 19-20'!A:N,14,FALSE)</f>
        <v>193</v>
      </c>
      <c r="AF174" s="645" t="e">
        <f>VLOOKUP(C174,#REF!,69,FALSE)</f>
        <v>#REF!</v>
      </c>
      <c r="AG174" s="643">
        <v>344</v>
      </c>
      <c r="AH174" s="644" t="s">
        <v>577</v>
      </c>
      <c r="AI174" s="637" t="s">
        <v>814</v>
      </c>
    </row>
    <row r="175" spans="1:35" x14ac:dyDescent="0.2">
      <c r="A175" s="637" t="str">
        <f t="shared" si="37"/>
        <v>350 - Felixstowe Academy</v>
      </c>
      <c r="B175" s="637">
        <v>350</v>
      </c>
      <c r="C175" s="643">
        <v>350</v>
      </c>
      <c r="D175" s="643" t="str">
        <f t="shared" si="39"/>
        <v>ACADEMY</v>
      </c>
      <c r="E175" s="644" t="str">
        <f t="shared" si="45"/>
        <v>ACADEMY</v>
      </c>
      <c r="F175" s="637" t="s">
        <v>815</v>
      </c>
      <c r="G175" s="645">
        <f>VLOOKUP(C175,'[11]New ISB 19-20'!A:BX,76,FALSE)</f>
        <v>5417478.3493763022</v>
      </c>
      <c r="H175" s="645">
        <f>VLOOKUP(C175,'[11]New ISB 19-20'!A:CD,81,FALSE)</f>
        <v>0</v>
      </c>
      <c r="I175" s="645"/>
      <c r="J175" s="645">
        <f t="shared" si="38"/>
        <v>5417478.3493763022</v>
      </c>
      <c r="K175" s="684"/>
      <c r="L175" s="645">
        <f>VLOOKUP(C175,'[11]Adjusted Factors 19-20'!A:BQ,68,FALSE)*10000</f>
        <v>0</v>
      </c>
      <c r="M175" s="645">
        <f>VLOOKUP(C175,'[11]Adjusted Factors 19-20'!A:BR,69,FALSE)*10000</f>
        <v>0</v>
      </c>
      <c r="N175" s="645">
        <f>VLOOKUP(C175,'[11]Adjusted Factors 19-20'!A:BS,67,FALSE)*6000</f>
        <v>0</v>
      </c>
      <c r="O175" s="646">
        <f t="shared" si="40"/>
        <v>0</v>
      </c>
      <c r="P175" s="646"/>
      <c r="Q175" s="646">
        <f t="shared" si="41"/>
        <v>5417478</v>
      </c>
      <c r="R175" s="646"/>
      <c r="S175" s="646"/>
      <c r="T175" s="643">
        <v>350</v>
      </c>
      <c r="U175" s="647"/>
      <c r="V175" s="647">
        <f t="shared" si="46"/>
        <v>0</v>
      </c>
      <c r="W175" s="647">
        <f t="shared" si="33"/>
        <v>0</v>
      </c>
      <c r="X175" s="647">
        <f t="shared" si="34"/>
        <v>0</v>
      </c>
      <c r="Y175" s="647">
        <f t="shared" si="35"/>
        <v>0</v>
      </c>
      <c r="Z175" s="647">
        <f t="shared" si="42"/>
        <v>0</v>
      </c>
      <c r="AA175" s="647">
        <f t="shared" si="36"/>
        <v>0</v>
      </c>
      <c r="AB175" s="647">
        <f>VLOOKUP(C175,'[11]Adjusted Factors 19-20'!A:N,14,FALSE)</f>
        <v>1055</v>
      </c>
      <c r="AF175" s="645" t="e">
        <f>VLOOKUP(C175,#REF!,69,FALSE)</f>
        <v>#REF!</v>
      </c>
      <c r="AG175" s="643">
        <v>350</v>
      </c>
      <c r="AH175" s="644" t="s">
        <v>577</v>
      </c>
      <c r="AI175" s="637" t="s">
        <v>815</v>
      </c>
    </row>
    <row r="176" spans="1:35" x14ac:dyDescent="0.2">
      <c r="A176" s="637" t="str">
        <f t="shared" si="37"/>
        <v>356 - Claydon High School</v>
      </c>
      <c r="B176" s="637">
        <v>356</v>
      </c>
      <c r="C176" s="643">
        <v>356</v>
      </c>
      <c r="D176" s="643" t="str">
        <f t="shared" si="39"/>
        <v>ACADEMY</v>
      </c>
      <c r="E176" s="644" t="str">
        <f t="shared" si="45"/>
        <v>ACADEMY</v>
      </c>
      <c r="F176" s="637" t="s">
        <v>816</v>
      </c>
      <c r="G176" s="645">
        <f>VLOOKUP(C176,'[11]New ISB 19-20'!A:BX,76,FALSE)</f>
        <v>3560422.1648491668</v>
      </c>
      <c r="H176" s="645">
        <f>VLOOKUP(C176,'[11]New ISB 19-20'!A:CD,81,FALSE)</f>
        <v>0</v>
      </c>
      <c r="I176" s="645"/>
      <c r="J176" s="645">
        <f t="shared" si="38"/>
        <v>3560422.1648491668</v>
      </c>
      <c r="K176" s="684"/>
      <c r="L176" s="645">
        <f>VLOOKUP(C176,'[11]Adjusted Factors 19-20'!A:BQ,68,FALSE)*10000</f>
        <v>0</v>
      </c>
      <c r="M176" s="645">
        <f>VLOOKUP(C176,'[11]Adjusted Factors 19-20'!A:BR,69,FALSE)*10000</f>
        <v>0</v>
      </c>
      <c r="N176" s="645">
        <f>VLOOKUP(C176,'[11]Adjusted Factors 19-20'!A:BS,67,FALSE)*6000</f>
        <v>0</v>
      </c>
      <c r="O176" s="646">
        <f t="shared" si="40"/>
        <v>0</v>
      </c>
      <c r="P176" s="646"/>
      <c r="Q176" s="646">
        <f t="shared" si="41"/>
        <v>3560422</v>
      </c>
      <c r="R176" s="646"/>
      <c r="S176" s="646"/>
      <c r="T176" s="643">
        <v>356</v>
      </c>
      <c r="U176" s="647"/>
      <c r="V176" s="647">
        <f t="shared" si="46"/>
        <v>0</v>
      </c>
      <c r="W176" s="647">
        <f t="shared" si="33"/>
        <v>0</v>
      </c>
      <c r="X176" s="647">
        <f t="shared" si="34"/>
        <v>0</v>
      </c>
      <c r="Y176" s="647">
        <f t="shared" si="35"/>
        <v>0</v>
      </c>
      <c r="Z176" s="647">
        <f t="shared" si="42"/>
        <v>0</v>
      </c>
      <c r="AA176" s="647">
        <f t="shared" si="36"/>
        <v>0</v>
      </c>
      <c r="AB176" s="647">
        <f>VLOOKUP(C176,'[11]Adjusted Factors 19-20'!A:N,14,FALSE)</f>
        <v>717</v>
      </c>
      <c r="AF176" s="645" t="e">
        <f>VLOOKUP(C176,#REF!,69,FALSE)</f>
        <v>#REF!</v>
      </c>
      <c r="AG176" s="643">
        <v>356</v>
      </c>
      <c r="AH176" s="644" t="s">
        <v>577</v>
      </c>
      <c r="AI176" s="637" t="s">
        <v>816</v>
      </c>
    </row>
    <row r="177" spans="1:35" x14ac:dyDescent="0.2">
      <c r="A177" s="637" t="str">
        <f t="shared" si="37"/>
        <v>357 - East Bergholt High School</v>
      </c>
      <c r="B177" s="637">
        <v>357</v>
      </c>
      <c r="C177" s="643">
        <v>357</v>
      </c>
      <c r="D177" s="643" t="str">
        <f t="shared" si="39"/>
        <v>ACADEMY</v>
      </c>
      <c r="E177" s="644" t="str">
        <f t="shared" si="45"/>
        <v>ACADEMY</v>
      </c>
      <c r="F177" s="637" t="s">
        <v>817</v>
      </c>
      <c r="G177" s="645">
        <f>VLOOKUP(C177,'[11]New ISB 19-20'!A:BX,76,FALSE)</f>
        <v>4485766.1471999995</v>
      </c>
      <c r="H177" s="645">
        <f>VLOOKUP(C177,'[11]New ISB 19-20'!A:CD,81,FALSE)</f>
        <v>0</v>
      </c>
      <c r="I177" s="645"/>
      <c r="J177" s="645">
        <f t="shared" si="38"/>
        <v>4485766.1471999995</v>
      </c>
      <c r="K177" s="684"/>
      <c r="L177" s="645">
        <f>VLOOKUP(C177,'[11]Adjusted Factors 19-20'!A:BQ,68,FALSE)*10000</f>
        <v>0</v>
      </c>
      <c r="M177" s="645">
        <f>VLOOKUP(C177,'[11]Adjusted Factors 19-20'!A:BR,69,FALSE)*10000</f>
        <v>0</v>
      </c>
      <c r="N177" s="645">
        <f>VLOOKUP(C177,'[11]Adjusted Factors 19-20'!A:BS,67,FALSE)*6000</f>
        <v>0</v>
      </c>
      <c r="O177" s="646">
        <f t="shared" si="40"/>
        <v>0</v>
      </c>
      <c r="P177" s="646"/>
      <c r="Q177" s="646">
        <f t="shared" si="41"/>
        <v>4485766</v>
      </c>
      <c r="R177" s="646"/>
      <c r="S177" s="646"/>
      <c r="T177" s="643">
        <v>357</v>
      </c>
      <c r="U177" s="647"/>
      <c r="V177" s="647">
        <f t="shared" si="46"/>
        <v>0</v>
      </c>
      <c r="W177" s="647">
        <f t="shared" si="33"/>
        <v>0</v>
      </c>
      <c r="X177" s="647">
        <f t="shared" si="34"/>
        <v>0</v>
      </c>
      <c r="Y177" s="647">
        <f t="shared" si="35"/>
        <v>0</v>
      </c>
      <c r="Z177" s="647">
        <f t="shared" si="42"/>
        <v>0</v>
      </c>
      <c r="AA177" s="647">
        <f t="shared" si="36"/>
        <v>0</v>
      </c>
      <c r="AB177" s="647">
        <f>VLOOKUP(C177,'[11]Adjusted Factors 19-20'!A:N,14,FALSE)</f>
        <v>930</v>
      </c>
      <c r="AF177" s="645" t="e">
        <f>VLOOKUP(C177,#REF!,69,FALSE)</f>
        <v>#REF!</v>
      </c>
      <c r="AG177" s="643">
        <v>357</v>
      </c>
      <c r="AH177" s="644" t="s">
        <v>577</v>
      </c>
      <c r="AI177" s="637" t="s">
        <v>817</v>
      </c>
    </row>
    <row r="178" spans="1:35" x14ac:dyDescent="0.2">
      <c r="A178" s="637" t="str">
        <f t="shared" si="37"/>
        <v>361 - Hadleigh High School</v>
      </c>
      <c r="B178" s="637">
        <v>361</v>
      </c>
      <c r="C178" s="643">
        <v>361</v>
      </c>
      <c r="D178" s="643" t="str">
        <f t="shared" si="39"/>
        <v>ACADEMY</v>
      </c>
      <c r="E178" s="644" t="str">
        <f t="shared" si="45"/>
        <v>ACADEMY</v>
      </c>
      <c r="F178" s="637" t="s">
        <v>818</v>
      </c>
      <c r="G178" s="645">
        <f>VLOOKUP(C178,'[11]New ISB 19-20'!A:BX,76,FALSE)</f>
        <v>3506062.3012000001</v>
      </c>
      <c r="H178" s="645">
        <f>VLOOKUP(C178,'[11]New ISB 19-20'!A:CD,81,FALSE)</f>
        <v>0</v>
      </c>
      <c r="I178" s="645"/>
      <c r="J178" s="645">
        <f t="shared" si="38"/>
        <v>3506062.3012000001</v>
      </c>
      <c r="K178" s="684"/>
      <c r="L178" s="645">
        <f>VLOOKUP(C178,'[11]Adjusted Factors 19-20'!A:BQ,68,FALSE)*10000</f>
        <v>0</v>
      </c>
      <c r="M178" s="645">
        <f>VLOOKUP(C178,'[11]Adjusted Factors 19-20'!A:BR,69,FALSE)*10000</f>
        <v>0</v>
      </c>
      <c r="N178" s="645">
        <f>VLOOKUP(C178,'[11]Adjusted Factors 19-20'!A:BS,67,FALSE)*6000</f>
        <v>0</v>
      </c>
      <c r="O178" s="646">
        <f t="shared" si="40"/>
        <v>0</v>
      </c>
      <c r="P178" s="646"/>
      <c r="Q178" s="646">
        <f t="shared" si="41"/>
        <v>3506062</v>
      </c>
      <c r="R178" s="646"/>
      <c r="S178" s="646"/>
      <c r="T178" s="643">
        <v>361</v>
      </c>
      <c r="U178" s="647"/>
      <c r="V178" s="647">
        <f t="shared" si="46"/>
        <v>0</v>
      </c>
      <c r="W178" s="647">
        <f t="shared" si="33"/>
        <v>0</v>
      </c>
      <c r="X178" s="647">
        <f t="shared" si="34"/>
        <v>0</v>
      </c>
      <c r="Y178" s="647">
        <f t="shared" si="35"/>
        <v>0</v>
      </c>
      <c r="Z178" s="647">
        <f t="shared" si="42"/>
        <v>0</v>
      </c>
      <c r="AA178" s="647">
        <f t="shared" si="36"/>
        <v>0</v>
      </c>
      <c r="AB178" s="647">
        <f>VLOOKUP(C178,'[11]Adjusted Factors 19-20'!A:N,14,FALSE)</f>
        <v>726</v>
      </c>
      <c r="AF178" s="645" t="e">
        <f>VLOOKUP(C178,#REF!,69,FALSE)</f>
        <v>#REF!</v>
      </c>
      <c r="AG178" s="643">
        <v>361</v>
      </c>
      <c r="AH178" s="644" t="s">
        <v>577</v>
      </c>
      <c r="AI178" s="637" t="s">
        <v>818</v>
      </c>
    </row>
    <row r="179" spans="1:35" x14ac:dyDescent="0.2">
      <c r="A179" s="637" t="str">
        <f t="shared" si="37"/>
        <v>362 - Holbrook High School</v>
      </c>
      <c r="B179" s="637">
        <v>362</v>
      </c>
      <c r="C179" s="643">
        <v>362</v>
      </c>
      <c r="D179" s="643" t="str">
        <f t="shared" si="39"/>
        <v>ACADEMY</v>
      </c>
      <c r="E179" s="644" t="str">
        <f t="shared" si="45"/>
        <v>ACADEMY</v>
      </c>
      <c r="F179" s="637" t="s">
        <v>819</v>
      </c>
      <c r="G179" s="645">
        <f>VLOOKUP(C179,'[11]New ISB 19-20'!A:BX,76,FALSE)</f>
        <v>2786861.3895771019</v>
      </c>
      <c r="H179" s="645">
        <f>VLOOKUP(C179,'[11]New ISB 19-20'!A:CD,81,FALSE)</f>
        <v>0</v>
      </c>
      <c r="I179" s="645"/>
      <c r="J179" s="645">
        <f t="shared" si="38"/>
        <v>2786861.3895771019</v>
      </c>
      <c r="K179" s="684"/>
      <c r="L179" s="645">
        <f>VLOOKUP(C179,'[11]Adjusted Factors 19-20'!A:BQ,68,FALSE)*10000</f>
        <v>0</v>
      </c>
      <c r="M179" s="645">
        <f>VLOOKUP(C179,'[11]Adjusted Factors 19-20'!A:BR,69,FALSE)*10000</f>
        <v>0</v>
      </c>
      <c r="N179" s="645">
        <f>VLOOKUP(C179,'[11]Adjusted Factors 19-20'!A:BS,67,FALSE)*6000</f>
        <v>0</v>
      </c>
      <c r="O179" s="646">
        <f t="shared" si="40"/>
        <v>0</v>
      </c>
      <c r="P179" s="646"/>
      <c r="Q179" s="646">
        <f t="shared" si="41"/>
        <v>2786861</v>
      </c>
      <c r="R179" s="646"/>
      <c r="S179" s="646"/>
      <c r="T179" s="643">
        <v>362</v>
      </c>
      <c r="U179" s="647"/>
      <c r="V179" s="647">
        <f t="shared" si="46"/>
        <v>0</v>
      </c>
      <c r="W179" s="647">
        <f t="shared" si="33"/>
        <v>0</v>
      </c>
      <c r="X179" s="647">
        <f t="shared" si="34"/>
        <v>0</v>
      </c>
      <c r="Y179" s="647">
        <f t="shared" si="35"/>
        <v>0</v>
      </c>
      <c r="Z179" s="647">
        <f t="shared" si="42"/>
        <v>0</v>
      </c>
      <c r="AA179" s="647">
        <f t="shared" si="36"/>
        <v>0</v>
      </c>
      <c r="AB179" s="647">
        <f>VLOOKUP(C179,'[11]Adjusted Factors 19-20'!A:N,14,FALSE)</f>
        <v>558</v>
      </c>
      <c r="AF179" s="645" t="e">
        <f>VLOOKUP(C179,#REF!,69,FALSE)</f>
        <v>#REF!</v>
      </c>
      <c r="AG179" s="643">
        <v>362</v>
      </c>
      <c r="AH179" s="644" t="s">
        <v>577</v>
      </c>
      <c r="AI179" s="637" t="s">
        <v>819</v>
      </c>
    </row>
    <row r="180" spans="1:35" x14ac:dyDescent="0.2">
      <c r="A180" s="637" t="str">
        <f t="shared" si="37"/>
        <v>365 - Suffolk New Academy</v>
      </c>
      <c r="B180" s="637">
        <v>365</v>
      </c>
      <c r="C180" s="643">
        <v>365</v>
      </c>
      <c r="D180" s="643" t="str">
        <f t="shared" si="39"/>
        <v>ACADEMY</v>
      </c>
      <c r="E180" s="644" t="str">
        <f t="shared" si="45"/>
        <v>ACADEMY</v>
      </c>
      <c r="F180" s="637" t="s">
        <v>820</v>
      </c>
      <c r="G180" s="645">
        <f>VLOOKUP(C180,'[11]New ISB 19-20'!A:BX,76,FALSE)</f>
        <v>4684966.1688171905</v>
      </c>
      <c r="H180" s="645">
        <f>VLOOKUP(C180,'[11]New ISB 19-20'!A:CD,81,FALSE)</f>
        <v>0</v>
      </c>
      <c r="I180" s="645"/>
      <c r="J180" s="645">
        <f t="shared" si="38"/>
        <v>4684966.1688171905</v>
      </c>
      <c r="K180" s="684"/>
      <c r="L180" s="645">
        <f>VLOOKUP(C180,'[11]Adjusted Factors 19-20'!A:BQ,68,FALSE)*10000</f>
        <v>0</v>
      </c>
      <c r="M180" s="645">
        <f>VLOOKUP(C180,'[11]Adjusted Factors 19-20'!A:BR,69,FALSE)*10000</f>
        <v>0</v>
      </c>
      <c r="N180" s="645">
        <f>VLOOKUP(C180,'[11]Adjusted Factors 19-20'!A:BS,67,FALSE)*6000</f>
        <v>0</v>
      </c>
      <c r="O180" s="646">
        <f t="shared" si="40"/>
        <v>0</v>
      </c>
      <c r="P180" s="646"/>
      <c r="Q180" s="646">
        <f t="shared" si="41"/>
        <v>4684966</v>
      </c>
      <c r="R180" s="646"/>
      <c r="S180" s="646"/>
      <c r="T180" s="643">
        <v>365</v>
      </c>
      <c r="U180" s="647"/>
      <c r="V180" s="647">
        <f t="shared" si="46"/>
        <v>0</v>
      </c>
      <c r="W180" s="647">
        <f t="shared" si="33"/>
        <v>0</v>
      </c>
      <c r="X180" s="647">
        <f t="shared" si="34"/>
        <v>0</v>
      </c>
      <c r="Y180" s="647">
        <f t="shared" si="35"/>
        <v>0</v>
      </c>
      <c r="Z180" s="647">
        <f t="shared" si="42"/>
        <v>0</v>
      </c>
      <c r="AA180" s="647">
        <f t="shared" si="36"/>
        <v>0</v>
      </c>
      <c r="AB180" s="647">
        <f>VLOOKUP(C180,'[11]Adjusted Factors 19-20'!A:N,14,FALSE)</f>
        <v>832</v>
      </c>
      <c r="AF180" s="645" t="e">
        <f>VLOOKUP(C180,#REF!,69,FALSE)</f>
        <v>#REF!</v>
      </c>
      <c r="AG180" s="643">
        <v>365</v>
      </c>
      <c r="AH180" s="644" t="s">
        <v>577</v>
      </c>
      <c r="AI180" s="637" t="s">
        <v>820</v>
      </c>
    </row>
    <row r="181" spans="1:35" x14ac:dyDescent="0.2">
      <c r="A181" s="637" t="str">
        <f t="shared" si="37"/>
        <v>366 - Copleston High School</v>
      </c>
      <c r="B181" s="637">
        <v>366</v>
      </c>
      <c r="C181" s="643">
        <v>366</v>
      </c>
      <c r="D181" s="643" t="str">
        <f t="shared" si="39"/>
        <v>ACADEMY</v>
      </c>
      <c r="E181" s="644" t="str">
        <f t="shared" si="45"/>
        <v>ACADEMY</v>
      </c>
      <c r="F181" s="637" t="s">
        <v>821</v>
      </c>
      <c r="G181" s="645">
        <f>VLOOKUP(C181,'[11]New ISB 19-20'!A:BX,76,FALSE)</f>
        <v>7232130.9119464159</v>
      </c>
      <c r="H181" s="645">
        <f>VLOOKUP(C181,'[11]New ISB 19-20'!A:CD,81,FALSE)</f>
        <v>0</v>
      </c>
      <c r="I181" s="645"/>
      <c r="J181" s="645">
        <f t="shared" si="38"/>
        <v>7232130.9119464159</v>
      </c>
      <c r="K181" s="684"/>
      <c r="L181" s="645">
        <f>VLOOKUP(C181,'[11]Adjusted Factors 19-20'!A:BQ,68,FALSE)*10000</f>
        <v>0</v>
      </c>
      <c r="M181" s="645">
        <f>VLOOKUP(C181,'[11]Adjusted Factors 19-20'!A:BR,69,FALSE)*10000</f>
        <v>0</v>
      </c>
      <c r="N181" s="645">
        <f>VLOOKUP(C181,'[11]Adjusted Factors 19-20'!A:BS,67,FALSE)*6000</f>
        <v>0</v>
      </c>
      <c r="O181" s="646">
        <f t="shared" si="40"/>
        <v>0</v>
      </c>
      <c r="P181" s="646"/>
      <c r="Q181" s="646">
        <f t="shared" si="41"/>
        <v>7232131</v>
      </c>
      <c r="R181" s="646"/>
      <c r="S181" s="646"/>
      <c r="T181" s="643">
        <v>366</v>
      </c>
      <c r="U181" s="647"/>
      <c r="V181" s="647">
        <f t="shared" si="46"/>
        <v>0</v>
      </c>
      <c r="W181" s="647">
        <f t="shared" si="33"/>
        <v>0</v>
      </c>
      <c r="X181" s="647">
        <f t="shared" si="34"/>
        <v>0</v>
      </c>
      <c r="Y181" s="647">
        <f t="shared" si="35"/>
        <v>0</v>
      </c>
      <c r="Z181" s="647">
        <f t="shared" si="42"/>
        <v>0</v>
      </c>
      <c r="AA181" s="647">
        <f t="shared" si="36"/>
        <v>0</v>
      </c>
      <c r="AB181" s="647">
        <f>VLOOKUP(C181,'[11]Adjusted Factors 19-20'!A:N,14,FALSE)</f>
        <v>1494</v>
      </c>
      <c r="AF181" s="645" t="e">
        <f>VLOOKUP(C181,#REF!,69,FALSE)</f>
        <v>#REF!</v>
      </c>
      <c r="AG181" s="643">
        <v>366</v>
      </c>
      <c r="AH181" s="644" t="s">
        <v>577</v>
      </c>
      <c r="AI181" s="637" t="s">
        <v>821</v>
      </c>
    </row>
    <row r="182" spans="1:35" x14ac:dyDescent="0.2">
      <c r="A182" s="637" t="str">
        <f t="shared" si="37"/>
        <v>368 - Ipswich Academy</v>
      </c>
      <c r="B182" s="637">
        <v>368</v>
      </c>
      <c r="C182" s="643">
        <v>368</v>
      </c>
      <c r="D182" s="643" t="str">
        <f t="shared" si="39"/>
        <v>ACADEMY</v>
      </c>
      <c r="E182" s="644" t="str">
        <f t="shared" si="45"/>
        <v>ACADEMY</v>
      </c>
      <c r="F182" s="637" t="s">
        <v>822</v>
      </c>
      <c r="G182" s="645">
        <f>VLOOKUP(C182,'[11]New ISB 19-20'!A:BX,76,FALSE)</f>
        <v>4579819.3388362136</v>
      </c>
      <c r="H182" s="645">
        <f>VLOOKUP(C182,'[11]New ISB 19-20'!A:CD,81,FALSE)</f>
        <v>0</v>
      </c>
      <c r="I182" s="645"/>
      <c r="J182" s="645">
        <f t="shared" si="38"/>
        <v>4579819.3388362136</v>
      </c>
      <c r="K182" s="684"/>
      <c r="L182" s="645">
        <f>VLOOKUP(C182,'[11]Adjusted Factors 19-20'!A:BQ,68,FALSE)*10000</f>
        <v>0</v>
      </c>
      <c r="M182" s="645">
        <f>VLOOKUP(C182,'[11]Adjusted Factors 19-20'!A:BR,69,FALSE)*10000</f>
        <v>0</v>
      </c>
      <c r="N182" s="645">
        <f>VLOOKUP(C182,'[11]Adjusted Factors 19-20'!A:BS,67,FALSE)*6000</f>
        <v>0</v>
      </c>
      <c r="O182" s="646">
        <f t="shared" si="40"/>
        <v>0</v>
      </c>
      <c r="P182" s="646"/>
      <c r="Q182" s="646">
        <f t="shared" si="41"/>
        <v>4579819</v>
      </c>
      <c r="R182" s="646"/>
      <c r="S182" s="646"/>
      <c r="T182" s="643">
        <v>368</v>
      </c>
      <c r="U182" s="647"/>
      <c r="V182" s="647">
        <f t="shared" si="46"/>
        <v>0</v>
      </c>
      <c r="W182" s="647">
        <f t="shared" si="33"/>
        <v>0</v>
      </c>
      <c r="X182" s="647">
        <f t="shared" si="34"/>
        <v>0</v>
      </c>
      <c r="Y182" s="647">
        <f t="shared" si="35"/>
        <v>0</v>
      </c>
      <c r="Z182" s="647">
        <f t="shared" si="42"/>
        <v>0</v>
      </c>
      <c r="AA182" s="647">
        <f t="shared" si="36"/>
        <v>0</v>
      </c>
      <c r="AB182" s="647">
        <f>VLOOKUP(C182,'[11]Adjusted Factors 19-20'!A:N,14,FALSE)</f>
        <v>802</v>
      </c>
      <c r="AF182" s="645" t="e">
        <f>VLOOKUP(C182,#REF!,69,FALSE)</f>
        <v>#REF!</v>
      </c>
      <c r="AG182" s="643">
        <v>368</v>
      </c>
      <c r="AH182" s="644" t="s">
        <v>577</v>
      </c>
      <c r="AI182" s="637" t="s">
        <v>822</v>
      </c>
    </row>
    <row r="183" spans="1:35" x14ac:dyDescent="0.2">
      <c r="A183" s="637" t="str">
        <f t="shared" si="37"/>
        <v>370 - Northgate High School</v>
      </c>
      <c r="B183" s="637">
        <v>370</v>
      </c>
      <c r="C183" s="643">
        <v>370</v>
      </c>
      <c r="D183" s="643">
        <f t="shared" si="39"/>
        <v>370</v>
      </c>
      <c r="E183" s="644">
        <f t="shared" si="45"/>
        <v>0</v>
      </c>
      <c r="F183" s="637" t="s">
        <v>823</v>
      </c>
      <c r="G183" s="645">
        <f>VLOOKUP(C183,'[11]New ISB 19-20'!A:BX,76,FALSE)</f>
        <v>6244424.6840599999</v>
      </c>
      <c r="H183" s="645">
        <f>VLOOKUP(C183,'[11]New ISB 19-20'!A:CD,81,FALSE)</f>
        <v>-31713.85</v>
      </c>
      <c r="I183" s="645"/>
      <c r="J183" s="645">
        <f t="shared" si="38"/>
        <v>6212710.8340600003</v>
      </c>
      <c r="K183" s="684"/>
      <c r="L183" s="645">
        <f>VLOOKUP(C183,'[11]Adjusted Factors 19-20'!A:BQ,68,FALSE)*10000</f>
        <v>0</v>
      </c>
      <c r="M183" s="645">
        <f>VLOOKUP(C183,'[11]Adjusted Factors 19-20'!A:BR,69,FALSE)*10000</f>
        <v>0</v>
      </c>
      <c r="N183" s="645">
        <f>VLOOKUP(C183,'[11]Adjusted Factors 19-20'!A:BS,67,FALSE)*6000</f>
        <v>0</v>
      </c>
      <c r="O183" s="646">
        <f t="shared" si="40"/>
        <v>0</v>
      </c>
      <c r="P183" s="646">
        <f>'[12]FY 19-20'!$AB$5</f>
        <v>1768870.666666667</v>
      </c>
      <c r="Q183" s="646">
        <f t="shared" si="41"/>
        <v>7981582</v>
      </c>
      <c r="R183" s="646"/>
      <c r="S183" s="646"/>
      <c r="T183" s="643">
        <v>370</v>
      </c>
      <c r="U183" s="647"/>
      <c r="V183" s="647">
        <f t="shared" si="46"/>
        <v>12148.4</v>
      </c>
      <c r="W183" s="647">
        <f t="shared" si="33"/>
        <v>15285.9</v>
      </c>
      <c r="X183" s="647">
        <f t="shared" si="34"/>
        <v>2397.0499999999997</v>
      </c>
      <c r="Y183" s="647">
        <f t="shared" si="35"/>
        <v>1882.5</v>
      </c>
      <c r="Z183" s="647">
        <f t="shared" si="42"/>
        <v>-31713.85</v>
      </c>
      <c r="AA183" s="647">
        <f t="shared" si="36"/>
        <v>0</v>
      </c>
      <c r="AB183" s="647">
        <f>VLOOKUP(C183,'[11]Adjusted Factors 19-20'!A:N,14,FALSE)</f>
        <v>1255</v>
      </c>
      <c r="AF183" s="645" t="e">
        <f>VLOOKUP(C183,#REF!,69,FALSE)</f>
        <v>#REF!</v>
      </c>
      <c r="AG183" s="643">
        <v>370</v>
      </c>
      <c r="AH183" s="644">
        <v>0</v>
      </c>
      <c r="AI183" s="637" t="s">
        <v>823</v>
      </c>
    </row>
    <row r="184" spans="1:35" x14ac:dyDescent="0.2">
      <c r="A184" s="637" t="str">
        <f t="shared" si="37"/>
        <v>371 - Stoke High School</v>
      </c>
      <c r="B184" s="637">
        <v>371</v>
      </c>
      <c r="C184" s="643">
        <v>371</v>
      </c>
      <c r="D184" s="643" t="str">
        <f t="shared" si="39"/>
        <v>ACADEMY</v>
      </c>
      <c r="E184" s="644" t="str">
        <f t="shared" si="45"/>
        <v>ACADEMY</v>
      </c>
      <c r="F184" s="637" t="s">
        <v>824</v>
      </c>
      <c r="G184" s="645">
        <f>VLOOKUP(C184,'[11]New ISB 19-20'!A:BX,76,FALSE)</f>
        <v>3826880.7277264027</v>
      </c>
      <c r="H184" s="645">
        <f>VLOOKUP(C184,'[11]New ISB 19-20'!A:CD,81,FALSE)</f>
        <v>0</v>
      </c>
      <c r="I184" s="645"/>
      <c r="J184" s="645">
        <f t="shared" si="38"/>
        <v>3826880.7277264027</v>
      </c>
      <c r="K184" s="684"/>
      <c r="L184" s="645">
        <f>VLOOKUP(C184,'[11]Adjusted Factors 19-20'!A:BQ,68,FALSE)*10000</f>
        <v>0</v>
      </c>
      <c r="M184" s="645">
        <f>VLOOKUP(C184,'[11]Adjusted Factors 19-20'!A:BR,69,FALSE)*10000</f>
        <v>0</v>
      </c>
      <c r="N184" s="645">
        <f>VLOOKUP(C184,'[11]Adjusted Factors 19-20'!A:BS,67,FALSE)*6000</f>
        <v>0</v>
      </c>
      <c r="O184" s="646">
        <f t="shared" si="40"/>
        <v>0</v>
      </c>
      <c r="P184" s="646"/>
      <c r="Q184" s="646">
        <f t="shared" si="41"/>
        <v>3826881</v>
      </c>
      <c r="R184" s="646"/>
      <c r="S184" s="646"/>
      <c r="T184" s="643">
        <v>371</v>
      </c>
      <c r="U184" s="647"/>
      <c r="V184" s="647">
        <f t="shared" si="46"/>
        <v>0</v>
      </c>
      <c r="W184" s="647">
        <f t="shared" si="33"/>
        <v>0</v>
      </c>
      <c r="X184" s="647">
        <f t="shared" si="34"/>
        <v>0</v>
      </c>
      <c r="Y184" s="647">
        <f t="shared" si="35"/>
        <v>0</v>
      </c>
      <c r="Z184" s="647">
        <f t="shared" si="42"/>
        <v>0</v>
      </c>
      <c r="AA184" s="647">
        <f t="shared" si="36"/>
        <v>0</v>
      </c>
      <c r="AB184" s="647">
        <f>VLOOKUP(C184,'[11]Adjusted Factors 19-20'!A:N,14,FALSE)</f>
        <v>670</v>
      </c>
      <c r="AF184" s="645" t="e">
        <f>VLOOKUP(C184,#REF!,69,FALSE)</f>
        <v>#REF!</v>
      </c>
      <c r="AG184" s="643">
        <v>371</v>
      </c>
      <c r="AH184" s="644" t="s">
        <v>577</v>
      </c>
      <c r="AI184" s="637" t="s">
        <v>824</v>
      </c>
    </row>
    <row r="185" spans="1:35" x14ac:dyDescent="0.2">
      <c r="A185" s="637" t="str">
        <f t="shared" si="37"/>
        <v>372 - St Alban's Catholic High School</v>
      </c>
      <c r="B185" s="637">
        <v>372</v>
      </c>
      <c r="C185" s="643">
        <v>372</v>
      </c>
      <c r="D185" s="643" t="str">
        <f t="shared" si="39"/>
        <v>ACADEMY</v>
      </c>
      <c r="E185" s="644" t="str">
        <f t="shared" si="45"/>
        <v>ACADEMY</v>
      </c>
      <c r="F185" s="637" t="s">
        <v>825</v>
      </c>
      <c r="G185" s="645">
        <f>VLOOKUP(C185,'[11]New ISB 19-20'!A:BX,76,FALSE)</f>
        <v>4061799.4735983517</v>
      </c>
      <c r="H185" s="645">
        <f>VLOOKUP(C185,'[11]New ISB 19-20'!A:CD,81,FALSE)</f>
        <v>0</v>
      </c>
      <c r="I185" s="645"/>
      <c r="J185" s="645">
        <f t="shared" si="38"/>
        <v>4061799.4735983517</v>
      </c>
      <c r="K185" s="684"/>
      <c r="L185" s="645">
        <f>VLOOKUP(C185,'[11]Adjusted Factors 19-20'!A:BQ,68,FALSE)*10000</f>
        <v>0</v>
      </c>
      <c r="M185" s="645">
        <f>VLOOKUP(C185,'[11]Adjusted Factors 19-20'!A:BR,69,FALSE)*10000</f>
        <v>0</v>
      </c>
      <c r="N185" s="645">
        <f>VLOOKUP(C185,'[11]Adjusted Factors 19-20'!A:BS,67,FALSE)*6000</f>
        <v>0</v>
      </c>
      <c r="O185" s="646">
        <f t="shared" si="40"/>
        <v>0</v>
      </c>
      <c r="P185" s="646"/>
      <c r="Q185" s="646">
        <f t="shared" si="41"/>
        <v>4061799</v>
      </c>
      <c r="R185" s="646"/>
      <c r="S185" s="646"/>
      <c r="T185" s="643">
        <v>372</v>
      </c>
      <c r="U185" s="647"/>
      <c r="V185" s="647">
        <f t="shared" si="46"/>
        <v>0</v>
      </c>
      <c r="W185" s="647">
        <f t="shared" si="33"/>
        <v>0</v>
      </c>
      <c r="X185" s="647">
        <f t="shared" si="34"/>
        <v>0</v>
      </c>
      <c r="Y185" s="647">
        <f t="shared" si="35"/>
        <v>0</v>
      </c>
      <c r="Z185" s="647">
        <f t="shared" si="42"/>
        <v>0</v>
      </c>
      <c r="AA185" s="647">
        <f t="shared" si="36"/>
        <v>0</v>
      </c>
      <c r="AB185" s="647">
        <f>VLOOKUP(C185,'[11]Adjusted Factors 19-20'!A:N,14,FALSE)</f>
        <v>830</v>
      </c>
      <c r="AF185" s="645" t="e">
        <f>VLOOKUP(C185,#REF!,69,FALSE)</f>
        <v>#REF!</v>
      </c>
      <c r="AG185" s="643">
        <v>372</v>
      </c>
      <c r="AH185" s="644" t="s">
        <v>577</v>
      </c>
      <c r="AI185" s="637" t="s">
        <v>825</v>
      </c>
    </row>
    <row r="186" spans="1:35" x14ac:dyDescent="0.2">
      <c r="A186" s="637" t="str">
        <f t="shared" si="37"/>
        <v>373 - Ormiston Endeavour Academy</v>
      </c>
      <c r="B186" s="637">
        <v>373</v>
      </c>
      <c r="C186" s="643">
        <v>373</v>
      </c>
      <c r="D186" s="643" t="str">
        <f t="shared" si="39"/>
        <v>ACADEMY</v>
      </c>
      <c r="E186" s="644" t="str">
        <f t="shared" si="45"/>
        <v>ACADEMY</v>
      </c>
      <c r="F186" s="637" t="s">
        <v>826</v>
      </c>
      <c r="G186" s="645">
        <f>VLOOKUP(C186,'[11]New ISB 19-20'!A:BX,76,FALSE)</f>
        <v>2443481.3816877035</v>
      </c>
      <c r="H186" s="645">
        <f>VLOOKUP(C186,'[11]New ISB 19-20'!A:CD,81,FALSE)</f>
        <v>0</v>
      </c>
      <c r="I186" s="645"/>
      <c r="J186" s="645">
        <f t="shared" si="38"/>
        <v>2443481.3816877035</v>
      </c>
      <c r="K186" s="684"/>
      <c r="L186" s="645">
        <f>VLOOKUP(C186,'[11]Adjusted Factors 19-20'!A:BQ,68,FALSE)*10000</f>
        <v>0</v>
      </c>
      <c r="M186" s="645">
        <f>VLOOKUP(C186,'[11]Adjusted Factors 19-20'!A:BR,69,FALSE)*10000</f>
        <v>0</v>
      </c>
      <c r="N186" s="645">
        <f>VLOOKUP(C186,'[11]Adjusted Factors 19-20'!A:BS,67,FALSE)*6000</f>
        <v>0</v>
      </c>
      <c r="O186" s="646">
        <f t="shared" si="40"/>
        <v>0</v>
      </c>
      <c r="P186" s="646"/>
      <c r="Q186" s="646">
        <f t="shared" si="41"/>
        <v>2443481</v>
      </c>
      <c r="R186" s="646"/>
      <c r="S186" s="646"/>
      <c r="T186" s="643">
        <v>373</v>
      </c>
      <c r="U186" s="647"/>
      <c r="V186" s="647">
        <f t="shared" si="46"/>
        <v>0</v>
      </c>
      <c r="W186" s="647">
        <f t="shared" si="33"/>
        <v>0</v>
      </c>
      <c r="X186" s="647">
        <f t="shared" si="34"/>
        <v>0</v>
      </c>
      <c r="Y186" s="647">
        <f t="shared" si="35"/>
        <v>0</v>
      </c>
      <c r="Z186" s="647">
        <f t="shared" si="42"/>
        <v>0</v>
      </c>
      <c r="AA186" s="647">
        <f t="shared" si="36"/>
        <v>0</v>
      </c>
      <c r="AB186" s="647">
        <f>VLOOKUP(C186,'[11]Adjusted Factors 19-20'!A:N,14,FALSE)</f>
        <v>434</v>
      </c>
      <c r="AF186" s="645" t="e">
        <f>VLOOKUP(C186,#REF!,69,FALSE)</f>
        <v>#REF!</v>
      </c>
      <c r="AG186" s="643">
        <v>373</v>
      </c>
      <c r="AH186" s="644" t="s">
        <v>577</v>
      </c>
      <c r="AI186" s="637" t="s">
        <v>826</v>
      </c>
    </row>
    <row r="187" spans="1:35" x14ac:dyDescent="0.2">
      <c r="A187" s="637" t="str">
        <f t="shared" si="37"/>
        <v>375 - Westbourne Sports College</v>
      </c>
      <c r="B187" s="637">
        <v>375</v>
      </c>
      <c r="C187" s="643">
        <v>375</v>
      </c>
      <c r="D187" s="643" t="str">
        <f t="shared" si="39"/>
        <v>ACADEMY</v>
      </c>
      <c r="E187" s="644" t="str">
        <f t="shared" si="45"/>
        <v>ACADEMY</v>
      </c>
      <c r="F187" s="637" t="s">
        <v>827</v>
      </c>
      <c r="G187" s="645">
        <f>VLOOKUP(C187,'[11]New ISB 19-20'!A:BX,76,FALSE)</f>
        <v>5382539.5646274528</v>
      </c>
      <c r="H187" s="645">
        <f>VLOOKUP(C187,'[11]New ISB 19-20'!A:CD,81,FALSE)</f>
        <v>0</v>
      </c>
      <c r="I187" s="645"/>
      <c r="J187" s="645">
        <f t="shared" si="38"/>
        <v>5382539.5646274528</v>
      </c>
      <c r="K187" s="684"/>
      <c r="L187" s="645">
        <f>VLOOKUP(C187,'[11]Adjusted Factors 19-20'!A:BQ,68,FALSE)*10000</f>
        <v>0</v>
      </c>
      <c r="M187" s="645">
        <f>VLOOKUP(C187,'[11]Adjusted Factors 19-20'!A:BR,69,FALSE)*10000</f>
        <v>0</v>
      </c>
      <c r="N187" s="645">
        <f>VLOOKUP(C187,'[11]Adjusted Factors 19-20'!A:BS,67,FALSE)*6000</f>
        <v>0</v>
      </c>
      <c r="O187" s="646">
        <f t="shared" si="40"/>
        <v>0</v>
      </c>
      <c r="P187" s="646"/>
      <c r="Q187" s="646">
        <f t="shared" si="41"/>
        <v>5382540</v>
      </c>
      <c r="R187" s="646"/>
      <c r="S187" s="646"/>
      <c r="T187" s="643">
        <v>375</v>
      </c>
      <c r="U187" s="647"/>
      <c r="V187" s="647">
        <f t="shared" si="46"/>
        <v>0</v>
      </c>
      <c r="W187" s="647">
        <f t="shared" si="33"/>
        <v>0</v>
      </c>
      <c r="X187" s="647">
        <f t="shared" si="34"/>
        <v>0</v>
      </c>
      <c r="Y187" s="647">
        <f t="shared" si="35"/>
        <v>0</v>
      </c>
      <c r="Z187" s="647">
        <f t="shared" si="42"/>
        <v>0</v>
      </c>
      <c r="AA187" s="647">
        <f t="shared" si="36"/>
        <v>0</v>
      </c>
      <c r="AB187" s="647">
        <f>VLOOKUP(C187,'[11]Adjusted Factors 19-20'!A:N,14,FALSE)</f>
        <v>1012</v>
      </c>
      <c r="AF187" s="645" t="e">
        <f>VLOOKUP(C187,#REF!,69,FALSE)</f>
        <v>#REF!</v>
      </c>
      <c r="AG187" s="643">
        <v>375</v>
      </c>
      <c r="AH187" s="644" t="s">
        <v>577</v>
      </c>
      <c r="AI187" s="637" t="s">
        <v>827</v>
      </c>
    </row>
    <row r="188" spans="1:35" x14ac:dyDescent="0.2">
      <c r="A188" s="637" t="str">
        <f t="shared" si="37"/>
        <v>376 - Kesgrave High School</v>
      </c>
      <c r="B188" s="637">
        <v>376</v>
      </c>
      <c r="C188" s="643">
        <v>376</v>
      </c>
      <c r="D188" s="643" t="str">
        <f t="shared" si="39"/>
        <v>ACADEMY</v>
      </c>
      <c r="E188" s="644" t="str">
        <f t="shared" si="45"/>
        <v>ACADEMY</v>
      </c>
      <c r="F188" s="637" t="s">
        <v>828</v>
      </c>
      <c r="G188" s="645">
        <f>VLOOKUP(C188,'[11]New ISB 19-20'!A:BX,76,FALSE)</f>
        <v>7318367.2949999999</v>
      </c>
      <c r="H188" s="645">
        <f>VLOOKUP(C188,'[11]New ISB 19-20'!A:CD,81,FALSE)</f>
        <v>0</v>
      </c>
      <c r="I188" s="645"/>
      <c r="J188" s="645">
        <f t="shared" si="38"/>
        <v>7318367.2949999999</v>
      </c>
      <c r="K188" s="684"/>
      <c r="L188" s="645">
        <f>VLOOKUP(C188,'[11]Adjusted Factors 19-20'!A:BQ,68,FALSE)*10000</f>
        <v>0</v>
      </c>
      <c r="M188" s="645">
        <f>VLOOKUP(C188,'[11]Adjusted Factors 19-20'!A:BR,69,FALSE)*10000</f>
        <v>0</v>
      </c>
      <c r="N188" s="645">
        <f>VLOOKUP(C188,'[11]Adjusted Factors 19-20'!A:BS,67,FALSE)*6000</f>
        <v>0</v>
      </c>
      <c r="O188" s="646">
        <f t="shared" si="40"/>
        <v>0</v>
      </c>
      <c r="P188" s="646"/>
      <c r="Q188" s="646">
        <f t="shared" si="41"/>
        <v>7318367</v>
      </c>
      <c r="R188" s="646"/>
      <c r="S188" s="646"/>
      <c r="T188" s="643">
        <v>376</v>
      </c>
      <c r="U188" s="647"/>
      <c r="V188" s="647">
        <f t="shared" si="46"/>
        <v>0</v>
      </c>
      <c r="W188" s="647">
        <f t="shared" si="33"/>
        <v>0</v>
      </c>
      <c r="X188" s="647">
        <f t="shared" si="34"/>
        <v>0</v>
      </c>
      <c r="Y188" s="647">
        <f t="shared" si="35"/>
        <v>0</v>
      </c>
      <c r="Z188" s="647">
        <f t="shared" si="42"/>
        <v>0</v>
      </c>
      <c r="AA188" s="647">
        <f t="shared" si="36"/>
        <v>0</v>
      </c>
      <c r="AB188" s="647">
        <f>VLOOKUP(C188,'[11]Adjusted Factors 19-20'!A:N,14,FALSE)</f>
        <v>1516</v>
      </c>
      <c r="AF188" s="645" t="e">
        <f>VLOOKUP(C188,#REF!,69,FALSE)</f>
        <v>#REF!</v>
      </c>
      <c r="AG188" s="643">
        <v>376</v>
      </c>
      <c r="AH188" s="644" t="s">
        <v>577</v>
      </c>
      <c r="AI188" s="637" t="s">
        <v>828</v>
      </c>
    </row>
    <row r="189" spans="1:35" x14ac:dyDescent="0.2">
      <c r="A189" s="637" t="str">
        <f t="shared" si="37"/>
        <v>378 - Farlingaye High School</v>
      </c>
      <c r="B189" s="637">
        <v>378</v>
      </c>
      <c r="C189" s="643">
        <v>378</v>
      </c>
      <c r="D189" s="643" t="str">
        <f t="shared" si="39"/>
        <v>ACADEMY</v>
      </c>
      <c r="E189" s="644" t="str">
        <f t="shared" si="45"/>
        <v>ACADEMY</v>
      </c>
      <c r="F189" s="637" t="s">
        <v>829</v>
      </c>
      <c r="G189" s="645">
        <f>VLOOKUP(C189,'[11]New ISB 19-20'!A:BX,76,FALSE)</f>
        <v>7148603.8339999998</v>
      </c>
      <c r="H189" s="645">
        <f>VLOOKUP(C189,'[11]New ISB 19-20'!A:CD,81,FALSE)</f>
        <v>0</v>
      </c>
      <c r="I189" s="645"/>
      <c r="J189" s="645">
        <f t="shared" si="38"/>
        <v>7148603.8339999998</v>
      </c>
      <c r="K189" s="684"/>
      <c r="L189" s="645">
        <f>VLOOKUP(C189,'[11]Adjusted Factors 19-20'!A:BQ,68,FALSE)*10000</f>
        <v>0</v>
      </c>
      <c r="M189" s="645">
        <f>VLOOKUP(C189,'[11]Adjusted Factors 19-20'!A:BR,69,FALSE)*10000</f>
        <v>0</v>
      </c>
      <c r="N189" s="645">
        <f>VLOOKUP(C189,'[11]Adjusted Factors 19-20'!A:BS,67,FALSE)*6000</f>
        <v>0</v>
      </c>
      <c r="O189" s="646">
        <f t="shared" si="40"/>
        <v>0</v>
      </c>
      <c r="P189" s="646"/>
      <c r="Q189" s="646">
        <f t="shared" si="41"/>
        <v>7148604</v>
      </c>
      <c r="R189" s="646"/>
      <c r="S189" s="646"/>
      <c r="T189" s="643">
        <v>378</v>
      </c>
      <c r="U189" s="647"/>
      <c r="V189" s="647">
        <f t="shared" si="46"/>
        <v>0</v>
      </c>
      <c r="W189" s="647">
        <f t="shared" si="33"/>
        <v>0</v>
      </c>
      <c r="X189" s="647">
        <f t="shared" si="34"/>
        <v>0</v>
      </c>
      <c r="Y189" s="647">
        <f t="shared" si="35"/>
        <v>0</v>
      </c>
      <c r="Z189" s="647">
        <f t="shared" si="42"/>
        <v>0</v>
      </c>
      <c r="AA189" s="647">
        <f t="shared" si="36"/>
        <v>0</v>
      </c>
      <c r="AB189" s="647">
        <f>VLOOKUP(C189,'[11]Adjusted Factors 19-20'!A:N,14,FALSE)</f>
        <v>1481</v>
      </c>
      <c r="AF189" s="645" t="e">
        <f>VLOOKUP(C189,#REF!,69,FALSE)</f>
        <v>#REF!</v>
      </c>
      <c r="AG189" s="643">
        <v>378</v>
      </c>
      <c r="AH189" s="644" t="s">
        <v>577</v>
      </c>
      <c r="AI189" s="637" t="s">
        <v>829</v>
      </c>
    </row>
    <row r="190" spans="1:35" x14ac:dyDescent="0.2">
      <c r="A190" s="637" t="str">
        <f t="shared" si="37"/>
        <v xml:space="preserve">400 - Acton CEVCP School </v>
      </c>
      <c r="B190" s="637">
        <v>400</v>
      </c>
      <c r="C190" s="643">
        <v>400</v>
      </c>
      <c r="D190" s="643">
        <f t="shared" si="39"/>
        <v>400</v>
      </c>
      <c r="E190" s="644">
        <f t="shared" si="45"/>
        <v>0</v>
      </c>
      <c r="F190" s="637" t="s">
        <v>830</v>
      </c>
      <c r="G190" s="645">
        <f>VLOOKUP(C190,'[11]New ISB 19-20'!A:BX,76,FALSE)</f>
        <v>713339.80131811113</v>
      </c>
      <c r="H190" s="645">
        <f>VLOOKUP(C190,'[11]New ISB 19-20'!A:CD,81,FALSE)</f>
        <v>-4600.07</v>
      </c>
      <c r="I190" s="645"/>
      <c r="J190" s="645">
        <f t="shared" si="38"/>
        <v>708739.73131811118</v>
      </c>
      <c r="K190" s="684"/>
      <c r="L190" s="645">
        <f>VLOOKUP(C190,'[11]Adjusted Factors 19-20'!A:BQ,68,FALSE)*10000</f>
        <v>0</v>
      </c>
      <c r="M190" s="645">
        <f>VLOOKUP(C190,'[11]Adjusted Factors 19-20'!A:BR,69,FALSE)*10000</f>
        <v>0</v>
      </c>
      <c r="N190" s="645">
        <f>VLOOKUP(C190,'[11]Adjusted Factors 19-20'!A:BS,67,FALSE)*6000</f>
        <v>0</v>
      </c>
      <c r="O190" s="646">
        <f t="shared" si="40"/>
        <v>0</v>
      </c>
      <c r="P190" s="646"/>
      <c r="Q190" s="646">
        <f t="shared" si="41"/>
        <v>708740</v>
      </c>
      <c r="R190" s="646"/>
      <c r="S190" s="646"/>
      <c r="T190" s="643">
        <v>400</v>
      </c>
      <c r="U190" s="647">
        <f t="shared" ref="U190:U253" si="47">IF(H190=0,0,$U$2*AB190)</f>
        <v>1903</v>
      </c>
      <c r="V190" s="647"/>
      <c r="W190" s="647">
        <f t="shared" si="33"/>
        <v>2107.14</v>
      </c>
      <c r="X190" s="647">
        <f t="shared" si="34"/>
        <v>330.43</v>
      </c>
      <c r="Y190" s="647">
        <f t="shared" si="35"/>
        <v>259.5</v>
      </c>
      <c r="Z190" s="647">
        <f t="shared" si="42"/>
        <v>-4600.07</v>
      </c>
      <c r="AA190" s="647">
        <f t="shared" si="36"/>
        <v>0</v>
      </c>
      <c r="AB190" s="647">
        <f>VLOOKUP(C190,'[11]Adjusted Factors 19-20'!A:N,14,FALSE)</f>
        <v>173</v>
      </c>
      <c r="AF190" s="645" t="e">
        <f>VLOOKUP(C190,#REF!,69,FALSE)</f>
        <v>#REF!</v>
      </c>
      <c r="AG190" s="643">
        <v>400</v>
      </c>
      <c r="AH190" s="644">
        <v>0</v>
      </c>
      <c r="AI190" s="637" t="s">
        <v>830</v>
      </c>
    </row>
    <row r="191" spans="1:35" x14ac:dyDescent="0.2">
      <c r="A191" s="637" t="str">
        <f t="shared" si="37"/>
        <v xml:space="preserve">402 - Bacton Community Primary School </v>
      </c>
      <c r="B191" s="637">
        <v>402</v>
      </c>
      <c r="C191" s="643">
        <v>402</v>
      </c>
      <c r="D191" s="643" t="str">
        <f t="shared" si="39"/>
        <v>ACADEMY</v>
      </c>
      <c r="E191" s="644" t="str">
        <f t="shared" si="45"/>
        <v>ACADEMY</v>
      </c>
      <c r="F191" s="637" t="s">
        <v>831</v>
      </c>
      <c r="G191" s="645">
        <f>VLOOKUP(C191,'[11]New ISB 19-20'!A:BX,76,FALSE)</f>
        <v>643238.39757177467</v>
      </c>
      <c r="H191" s="645">
        <f>VLOOKUP(C191,'[11]New ISB 19-20'!A:CD,81,FALSE)</f>
        <v>0</v>
      </c>
      <c r="I191" s="645"/>
      <c r="J191" s="645">
        <f t="shared" si="38"/>
        <v>643238.39757177467</v>
      </c>
      <c r="K191" s="684"/>
      <c r="L191" s="645">
        <f>VLOOKUP(C191,'[11]Adjusted Factors 19-20'!A:BQ,68,FALSE)*10000</f>
        <v>0</v>
      </c>
      <c r="M191" s="645">
        <f>VLOOKUP(C191,'[11]Adjusted Factors 19-20'!A:BR,69,FALSE)*10000</f>
        <v>0</v>
      </c>
      <c r="N191" s="645">
        <f>VLOOKUP(C191,'[11]Adjusted Factors 19-20'!A:BS,67,FALSE)*6000</f>
        <v>0</v>
      </c>
      <c r="O191" s="646">
        <f t="shared" si="40"/>
        <v>0</v>
      </c>
      <c r="P191" s="646"/>
      <c r="Q191" s="646">
        <f t="shared" si="41"/>
        <v>643238</v>
      </c>
      <c r="R191" s="646"/>
      <c r="S191" s="646"/>
      <c r="T191" s="643">
        <v>402</v>
      </c>
      <c r="U191" s="647">
        <f t="shared" si="47"/>
        <v>0</v>
      </c>
      <c r="V191" s="647"/>
      <c r="W191" s="647">
        <f t="shared" si="33"/>
        <v>0</v>
      </c>
      <c r="X191" s="647">
        <f t="shared" si="34"/>
        <v>0</v>
      </c>
      <c r="Y191" s="647">
        <f t="shared" si="35"/>
        <v>0</v>
      </c>
      <c r="Z191" s="647">
        <f t="shared" si="42"/>
        <v>0</v>
      </c>
      <c r="AA191" s="647">
        <f t="shared" si="36"/>
        <v>0</v>
      </c>
      <c r="AB191" s="647">
        <f>VLOOKUP(C191,'[11]Adjusted Factors 19-20'!A:N,14,FALSE)</f>
        <v>164</v>
      </c>
      <c r="AF191" s="645" t="e">
        <f>VLOOKUP(C191,#REF!,69,FALSE)</f>
        <v>#REF!</v>
      </c>
      <c r="AG191" s="643">
        <v>402</v>
      </c>
      <c r="AH191" s="644" t="s">
        <v>577</v>
      </c>
      <c r="AI191" s="637" t="s">
        <v>831</v>
      </c>
    </row>
    <row r="192" spans="1:35" x14ac:dyDescent="0.2">
      <c r="A192" s="637" t="str">
        <f t="shared" si="37"/>
        <v>404 - Bardwell CEVCP School</v>
      </c>
      <c r="B192" s="637">
        <v>404</v>
      </c>
      <c r="C192" s="643">
        <v>404</v>
      </c>
      <c r="D192" s="643" t="str">
        <f t="shared" si="39"/>
        <v>ACADEMY</v>
      </c>
      <c r="E192" s="644" t="str">
        <f t="shared" si="45"/>
        <v>ACADEMY</v>
      </c>
      <c r="F192" s="637" t="s">
        <v>832</v>
      </c>
      <c r="G192" s="645">
        <f>VLOOKUP(C192,'[11]New ISB 19-20'!A:BX,76,FALSE)</f>
        <v>306450.26438886963</v>
      </c>
      <c r="H192" s="645">
        <f>VLOOKUP(C192,'[11]New ISB 19-20'!A:CD,81,FALSE)</f>
        <v>0</v>
      </c>
      <c r="I192" s="645"/>
      <c r="J192" s="645">
        <f t="shared" si="38"/>
        <v>306450.26438886963</v>
      </c>
      <c r="K192" s="684"/>
      <c r="L192" s="645">
        <f>VLOOKUP(C192,'[11]Adjusted Factors 19-20'!A:BQ,68,FALSE)*10000</f>
        <v>0</v>
      </c>
      <c r="M192" s="645">
        <f>VLOOKUP(C192,'[11]Adjusted Factors 19-20'!A:BR,69,FALSE)*10000</f>
        <v>0</v>
      </c>
      <c r="N192" s="645">
        <f>VLOOKUP(C192,'[11]Adjusted Factors 19-20'!A:BS,67,FALSE)*6000</f>
        <v>0</v>
      </c>
      <c r="O192" s="646">
        <f t="shared" si="40"/>
        <v>0</v>
      </c>
      <c r="P192" s="646"/>
      <c r="Q192" s="646">
        <f t="shared" si="41"/>
        <v>306450</v>
      </c>
      <c r="R192" s="646"/>
      <c r="S192" s="646"/>
      <c r="T192" s="643">
        <v>404</v>
      </c>
      <c r="U192" s="647">
        <f t="shared" si="47"/>
        <v>0</v>
      </c>
      <c r="V192" s="647"/>
      <c r="W192" s="647">
        <f t="shared" si="33"/>
        <v>0</v>
      </c>
      <c r="X192" s="647">
        <f t="shared" si="34"/>
        <v>0</v>
      </c>
      <c r="Y192" s="647">
        <f t="shared" si="35"/>
        <v>0</v>
      </c>
      <c r="Z192" s="647">
        <f t="shared" si="42"/>
        <v>0</v>
      </c>
      <c r="AA192" s="647">
        <f t="shared" si="36"/>
        <v>0</v>
      </c>
      <c r="AB192" s="647">
        <f>VLOOKUP(C192,'[11]Adjusted Factors 19-20'!A:N,14,FALSE)</f>
        <v>61</v>
      </c>
      <c r="AF192" s="645" t="e">
        <f>VLOOKUP(C192,#REF!,69,FALSE)</f>
        <v>#REF!</v>
      </c>
      <c r="AG192" s="643">
        <v>404</v>
      </c>
      <c r="AH192" s="644" t="s">
        <v>577</v>
      </c>
      <c r="AI192" s="637" t="s">
        <v>832</v>
      </c>
    </row>
    <row r="193" spans="1:35" x14ac:dyDescent="0.2">
      <c r="A193" s="637" t="str">
        <f t="shared" si="37"/>
        <v>405 - Barnham CEVCP School</v>
      </c>
      <c r="B193" s="637">
        <v>405</v>
      </c>
      <c r="C193" s="643">
        <v>405</v>
      </c>
      <c r="D193" s="643">
        <f t="shared" si="39"/>
        <v>405</v>
      </c>
      <c r="E193" s="644">
        <f t="shared" si="45"/>
        <v>0</v>
      </c>
      <c r="F193" s="637" t="s">
        <v>833</v>
      </c>
      <c r="G193" s="645">
        <f>VLOOKUP(C193,'[11]New ISB 19-20'!A:BX,76,FALSE)</f>
        <v>633020.46783352108</v>
      </c>
      <c r="H193" s="645">
        <f>VLOOKUP(C193,'[11]New ISB 19-20'!A:CD,81,FALSE)</f>
        <v>-4201.22</v>
      </c>
      <c r="I193" s="645"/>
      <c r="J193" s="645">
        <f t="shared" si="38"/>
        <v>628819.24783352111</v>
      </c>
      <c r="K193" s="684"/>
      <c r="L193" s="645">
        <f>VLOOKUP(C193,'[11]Adjusted Factors 19-20'!A:BQ,68,FALSE)*10000</f>
        <v>0</v>
      </c>
      <c r="M193" s="645">
        <f>VLOOKUP(C193,'[11]Adjusted Factors 19-20'!A:BR,69,FALSE)*10000</f>
        <v>0</v>
      </c>
      <c r="N193" s="645">
        <f>VLOOKUP(C193,'[11]Adjusted Factors 19-20'!A:BS,67,FALSE)*6000</f>
        <v>0</v>
      </c>
      <c r="O193" s="646">
        <f t="shared" si="40"/>
        <v>0</v>
      </c>
      <c r="P193" s="646"/>
      <c r="Q193" s="646">
        <f t="shared" si="41"/>
        <v>628819</v>
      </c>
      <c r="R193" s="646"/>
      <c r="S193" s="646"/>
      <c r="T193" s="643">
        <v>405</v>
      </c>
      <c r="U193" s="647">
        <f t="shared" si="47"/>
        <v>1738</v>
      </c>
      <c r="V193" s="647"/>
      <c r="W193" s="647">
        <f t="shared" si="33"/>
        <v>1924.44</v>
      </c>
      <c r="X193" s="647">
        <f t="shared" si="34"/>
        <v>301.77999999999997</v>
      </c>
      <c r="Y193" s="647">
        <f t="shared" si="35"/>
        <v>237</v>
      </c>
      <c r="Z193" s="647">
        <f t="shared" si="42"/>
        <v>-4201.22</v>
      </c>
      <c r="AA193" s="647">
        <f t="shared" si="36"/>
        <v>0</v>
      </c>
      <c r="AB193" s="647">
        <f>VLOOKUP(C193,'[11]Adjusted Factors 19-20'!A:N,14,FALSE)</f>
        <v>158</v>
      </c>
      <c r="AF193" s="645" t="e">
        <f>VLOOKUP(C193,#REF!,69,FALSE)</f>
        <v>#REF!</v>
      </c>
      <c r="AG193" s="643">
        <v>405</v>
      </c>
      <c r="AH193" s="644">
        <v>0</v>
      </c>
      <c r="AI193" s="637" t="s">
        <v>833</v>
      </c>
    </row>
    <row r="194" spans="1:35" x14ac:dyDescent="0.2">
      <c r="A194" s="637" t="str">
        <f t="shared" si="37"/>
        <v>406 - Barningham CEVCP School</v>
      </c>
      <c r="B194" s="637">
        <v>406</v>
      </c>
      <c r="C194" s="643">
        <v>406</v>
      </c>
      <c r="D194" s="643">
        <f t="shared" si="39"/>
        <v>406</v>
      </c>
      <c r="E194" s="644">
        <f t="shared" si="45"/>
        <v>0</v>
      </c>
      <c r="F194" s="637" t="s">
        <v>834</v>
      </c>
      <c r="G194" s="645">
        <f>VLOOKUP(C194,'[11]New ISB 19-20'!A:BX,76,FALSE)</f>
        <v>414342.45102475019</v>
      </c>
      <c r="H194" s="645">
        <f>VLOOKUP(C194,'[11]New ISB 19-20'!A:CD,81,FALSE)</f>
        <v>-2393.1</v>
      </c>
      <c r="I194" s="645"/>
      <c r="J194" s="645">
        <f t="shared" si="38"/>
        <v>411949.35102475021</v>
      </c>
      <c r="K194" s="684"/>
      <c r="L194" s="645">
        <f>VLOOKUP(C194,'[11]Adjusted Factors 19-20'!A:BQ,68,FALSE)*10000</f>
        <v>0</v>
      </c>
      <c r="M194" s="645">
        <f>VLOOKUP(C194,'[11]Adjusted Factors 19-20'!A:BR,69,FALSE)*10000</f>
        <v>0</v>
      </c>
      <c r="N194" s="645">
        <f>VLOOKUP(C194,'[11]Adjusted Factors 19-20'!A:BS,67,FALSE)*6000</f>
        <v>0</v>
      </c>
      <c r="O194" s="646">
        <f t="shared" si="40"/>
        <v>0</v>
      </c>
      <c r="P194" s="646"/>
      <c r="Q194" s="646">
        <f t="shared" si="41"/>
        <v>411949</v>
      </c>
      <c r="R194" s="646"/>
      <c r="S194" s="646"/>
      <c r="T194" s="643">
        <v>406</v>
      </c>
      <c r="U194" s="647">
        <f t="shared" si="47"/>
        <v>990</v>
      </c>
      <c r="V194" s="647"/>
      <c r="W194" s="647">
        <f t="shared" si="33"/>
        <v>1096.2</v>
      </c>
      <c r="X194" s="647">
        <f t="shared" si="34"/>
        <v>171.9</v>
      </c>
      <c r="Y194" s="647">
        <f t="shared" si="35"/>
        <v>135</v>
      </c>
      <c r="Z194" s="647">
        <f t="shared" si="42"/>
        <v>-2393.1</v>
      </c>
      <c r="AA194" s="647">
        <f t="shared" si="36"/>
        <v>0</v>
      </c>
      <c r="AB194" s="647">
        <f>VLOOKUP(C194,'[11]Adjusted Factors 19-20'!A:N,14,FALSE)</f>
        <v>90</v>
      </c>
      <c r="AF194" s="645" t="e">
        <f>VLOOKUP(C194,#REF!,69,FALSE)</f>
        <v>#REF!</v>
      </c>
      <c r="AG194" s="643">
        <v>406</v>
      </c>
      <c r="AH194" s="644">
        <v>0</v>
      </c>
      <c r="AI194" s="637" t="s">
        <v>834</v>
      </c>
    </row>
    <row r="195" spans="1:35" x14ac:dyDescent="0.2">
      <c r="A195" s="637" t="str">
        <f t="shared" si="37"/>
        <v xml:space="preserve">407 - Barrow CEVCP School </v>
      </c>
      <c r="B195" s="637">
        <v>407</v>
      </c>
      <c r="C195" s="643">
        <v>407</v>
      </c>
      <c r="D195" s="643">
        <f t="shared" si="39"/>
        <v>407</v>
      </c>
      <c r="E195" s="644">
        <f t="shared" si="45"/>
        <v>0</v>
      </c>
      <c r="F195" s="637" t="s">
        <v>835</v>
      </c>
      <c r="G195" s="645">
        <f>VLOOKUP(C195,'[11]New ISB 19-20'!A:BX,76,FALSE)</f>
        <v>592248.70383799786</v>
      </c>
      <c r="H195" s="645">
        <f>VLOOKUP(C195,'[11]New ISB 19-20'!A:CD,81,FALSE)</f>
        <v>-3961.91</v>
      </c>
      <c r="I195" s="645"/>
      <c r="J195" s="645">
        <f t="shared" si="38"/>
        <v>588286.79383799783</v>
      </c>
      <c r="K195" s="684"/>
      <c r="L195" s="645">
        <f>VLOOKUP(C195,'[11]Adjusted Factors 19-20'!A:BQ,68,FALSE)*10000</f>
        <v>0</v>
      </c>
      <c r="M195" s="645">
        <f>VLOOKUP(C195,'[11]Adjusted Factors 19-20'!A:BR,69,FALSE)*10000</f>
        <v>0</v>
      </c>
      <c r="N195" s="645">
        <f>VLOOKUP(C195,'[11]Adjusted Factors 19-20'!A:BS,67,FALSE)*6000</f>
        <v>0</v>
      </c>
      <c r="O195" s="646">
        <f t="shared" si="40"/>
        <v>0</v>
      </c>
      <c r="P195" s="646"/>
      <c r="Q195" s="646">
        <f t="shared" si="41"/>
        <v>588287</v>
      </c>
      <c r="R195" s="646"/>
      <c r="S195" s="646"/>
      <c r="T195" s="643">
        <v>407</v>
      </c>
      <c r="U195" s="647">
        <f t="shared" si="47"/>
        <v>1639</v>
      </c>
      <c r="V195" s="647"/>
      <c r="W195" s="647">
        <f t="shared" ref="W195:W258" si="48">IF(H195=0,0,$W$2*AB195)</f>
        <v>1814.82</v>
      </c>
      <c r="X195" s="647">
        <f t="shared" ref="X195:X258" si="49">IF(H195=0,0,$X$2*AB195)</f>
        <v>284.58999999999997</v>
      </c>
      <c r="Y195" s="647">
        <f t="shared" ref="Y195:Y258" si="50">IF(H195=0,0,$Y$2*AB195)</f>
        <v>223.5</v>
      </c>
      <c r="Z195" s="647">
        <f t="shared" si="42"/>
        <v>-3961.91</v>
      </c>
      <c r="AA195" s="647">
        <f t="shared" ref="AA195:AA258" si="51">Z195-H195</f>
        <v>0</v>
      </c>
      <c r="AB195" s="647">
        <f>VLOOKUP(C195,'[11]Adjusted Factors 19-20'!A:N,14,FALSE)</f>
        <v>149</v>
      </c>
      <c r="AF195" s="645" t="e">
        <f>VLOOKUP(C195,#REF!,69,FALSE)</f>
        <v>#REF!</v>
      </c>
      <c r="AG195" s="643">
        <v>407</v>
      </c>
      <c r="AH195" s="644">
        <v>0</v>
      </c>
      <c r="AI195" s="637" t="s">
        <v>835</v>
      </c>
    </row>
    <row r="196" spans="1:35" x14ac:dyDescent="0.2">
      <c r="A196" s="637" t="str">
        <f t="shared" ref="A196:A259" si="52">B196&amp;$A$1&amp;F196</f>
        <v>409 - Boxford CEVCP School</v>
      </c>
      <c r="B196" s="637">
        <v>409</v>
      </c>
      <c r="C196" s="643">
        <v>409</v>
      </c>
      <c r="D196" s="643">
        <f t="shared" si="39"/>
        <v>409</v>
      </c>
      <c r="E196" s="644">
        <f t="shared" si="45"/>
        <v>0</v>
      </c>
      <c r="F196" s="637" t="s">
        <v>836</v>
      </c>
      <c r="G196" s="645">
        <f>VLOOKUP(C196,'[11]New ISB 19-20'!A:BX,76,FALSE)</f>
        <v>735863.67438045423</v>
      </c>
      <c r="H196" s="645">
        <f>VLOOKUP(C196,'[11]New ISB 19-20'!A:CD,81,FALSE)</f>
        <v>-5052.1000000000004</v>
      </c>
      <c r="I196" s="645"/>
      <c r="J196" s="645">
        <f t="shared" ref="J196:J259" si="53">G196+H196</f>
        <v>730811.57438045426</v>
      </c>
      <c r="K196" s="684"/>
      <c r="L196" s="645">
        <f>VLOOKUP(C196,'[11]Adjusted Factors 19-20'!A:BQ,68,FALSE)*10000</f>
        <v>0</v>
      </c>
      <c r="M196" s="645">
        <f>VLOOKUP(C196,'[11]Adjusted Factors 19-20'!A:BR,69,FALSE)*10000</f>
        <v>0</v>
      </c>
      <c r="N196" s="645">
        <f>VLOOKUP(C196,'[11]Adjusted Factors 19-20'!A:BS,67,FALSE)*6000</f>
        <v>0</v>
      </c>
      <c r="O196" s="646">
        <f t="shared" si="40"/>
        <v>0</v>
      </c>
      <c r="P196" s="646"/>
      <c r="Q196" s="646">
        <f t="shared" si="41"/>
        <v>730812</v>
      </c>
      <c r="R196" s="646"/>
      <c r="S196" s="646"/>
      <c r="T196" s="643">
        <v>409</v>
      </c>
      <c r="U196" s="647">
        <f t="shared" si="47"/>
        <v>2090</v>
      </c>
      <c r="V196" s="647"/>
      <c r="W196" s="647">
        <f t="shared" si="48"/>
        <v>2314.1999999999998</v>
      </c>
      <c r="X196" s="647">
        <f t="shared" si="49"/>
        <v>362.9</v>
      </c>
      <c r="Y196" s="647">
        <f t="shared" si="50"/>
        <v>285</v>
      </c>
      <c r="Z196" s="647">
        <f t="shared" si="42"/>
        <v>-5052.0999999999995</v>
      </c>
      <c r="AA196" s="647">
        <f t="shared" si="51"/>
        <v>0</v>
      </c>
      <c r="AB196" s="647">
        <f>VLOOKUP(C196,'[11]Adjusted Factors 19-20'!A:N,14,FALSE)</f>
        <v>190</v>
      </c>
      <c r="AF196" s="645" t="e">
        <f>VLOOKUP(C196,#REF!,69,FALSE)</f>
        <v>#REF!</v>
      </c>
      <c r="AG196" s="643">
        <v>409</v>
      </c>
      <c r="AH196" s="644">
        <v>0</v>
      </c>
      <c r="AI196" s="637" t="s">
        <v>836</v>
      </c>
    </row>
    <row r="197" spans="1:35" x14ac:dyDescent="0.2">
      <c r="A197" s="637" t="str">
        <f t="shared" si="52"/>
        <v>411 - Forest Academy</v>
      </c>
      <c r="B197" s="637">
        <v>411</v>
      </c>
      <c r="C197" s="643">
        <v>411</v>
      </c>
      <c r="D197" s="643" t="str">
        <f t="shared" ref="D197:D260" si="54">IF(E197="ACADEMY","ACADEMY",C197)</f>
        <v>ACADEMY</v>
      </c>
      <c r="E197" s="644" t="str">
        <f t="shared" si="45"/>
        <v>ACADEMY</v>
      </c>
      <c r="F197" s="637" t="s">
        <v>837</v>
      </c>
      <c r="G197" s="645">
        <f>VLOOKUP(C197,'[11]New ISB 19-20'!A:BX,76,FALSE)</f>
        <v>1261638.4247079405</v>
      </c>
      <c r="H197" s="645">
        <f>VLOOKUP(C197,'[11]New ISB 19-20'!A:CD,81,FALSE)</f>
        <v>0</v>
      </c>
      <c r="I197" s="645"/>
      <c r="J197" s="645">
        <f t="shared" si="53"/>
        <v>1261638.4247079405</v>
      </c>
      <c r="K197" s="684"/>
      <c r="L197" s="645">
        <f>VLOOKUP(C197,'[11]Adjusted Factors 19-20'!A:BQ,68,FALSE)*10000</f>
        <v>0</v>
      </c>
      <c r="M197" s="645">
        <f>VLOOKUP(C197,'[11]Adjusted Factors 19-20'!A:BR,69,FALSE)*10000</f>
        <v>0</v>
      </c>
      <c r="N197" s="645">
        <f>VLOOKUP(C197,'[11]Adjusted Factors 19-20'!A:BS,67,FALSE)*6000</f>
        <v>0</v>
      </c>
      <c r="O197" s="646">
        <f t="shared" ref="O197:O260" si="55">SUM(L197:N197)</f>
        <v>0</v>
      </c>
      <c r="P197" s="646"/>
      <c r="Q197" s="646">
        <f t="shared" ref="Q197:Q260" si="56">ROUND(J197+K197+O197+P197,0)</f>
        <v>1261638</v>
      </c>
      <c r="R197" s="646"/>
      <c r="S197" s="646"/>
      <c r="T197" s="643">
        <v>411</v>
      </c>
      <c r="U197" s="647">
        <f t="shared" si="47"/>
        <v>0</v>
      </c>
      <c r="V197" s="647"/>
      <c r="W197" s="647">
        <f t="shared" si="48"/>
        <v>0</v>
      </c>
      <c r="X197" s="647">
        <f t="shared" si="49"/>
        <v>0</v>
      </c>
      <c r="Y197" s="647">
        <f t="shared" si="50"/>
        <v>0</v>
      </c>
      <c r="Z197" s="647">
        <f t="shared" ref="Z197:Z260" si="57">-SUM(U197:Y197)</f>
        <v>0</v>
      </c>
      <c r="AA197" s="647">
        <f t="shared" si="51"/>
        <v>0</v>
      </c>
      <c r="AB197" s="647">
        <f>VLOOKUP(C197,'[11]Adjusted Factors 19-20'!A:N,14,FALSE)</f>
        <v>344</v>
      </c>
      <c r="AF197" s="645" t="e">
        <f>VLOOKUP(C197,#REF!,69,FALSE)</f>
        <v>#REF!</v>
      </c>
      <c r="AG197" s="643">
        <v>411</v>
      </c>
      <c r="AH197" s="644" t="s">
        <v>577</v>
      </c>
      <c r="AI197" s="637" t="s">
        <v>837</v>
      </c>
    </row>
    <row r="198" spans="1:35" x14ac:dyDescent="0.2">
      <c r="A198" s="637" t="str">
        <f t="shared" si="52"/>
        <v>412 - Bures CEVCP School</v>
      </c>
      <c r="B198" s="637">
        <v>412</v>
      </c>
      <c r="C198" s="643">
        <v>412</v>
      </c>
      <c r="D198" s="643">
        <f t="shared" si="54"/>
        <v>412</v>
      </c>
      <c r="E198" s="644">
        <f t="shared" si="45"/>
        <v>0</v>
      </c>
      <c r="F198" s="637" t="s">
        <v>838</v>
      </c>
      <c r="G198" s="645">
        <f>VLOOKUP(C198,'[11]New ISB 19-20'!A:BX,76,FALSE)</f>
        <v>718495.02667397517</v>
      </c>
      <c r="H198" s="645">
        <f>VLOOKUP(C198,'[11]New ISB 19-20'!A:CD,81,FALSE)</f>
        <v>-5078.6899999999996</v>
      </c>
      <c r="I198" s="645"/>
      <c r="J198" s="645">
        <f t="shared" si="53"/>
        <v>713416.33667397522</v>
      </c>
      <c r="K198" s="684"/>
      <c r="L198" s="645">
        <f>VLOOKUP(C198,'[11]Adjusted Factors 19-20'!A:BQ,68,FALSE)*10000</f>
        <v>0</v>
      </c>
      <c r="M198" s="645">
        <f>VLOOKUP(C198,'[11]Adjusted Factors 19-20'!A:BR,69,FALSE)*10000</f>
        <v>0</v>
      </c>
      <c r="N198" s="645">
        <f>VLOOKUP(C198,'[11]Adjusted Factors 19-20'!A:BS,67,FALSE)*6000</f>
        <v>0</v>
      </c>
      <c r="O198" s="646">
        <f t="shared" si="55"/>
        <v>0</v>
      </c>
      <c r="P198" s="646"/>
      <c r="Q198" s="646">
        <f t="shared" si="56"/>
        <v>713416</v>
      </c>
      <c r="R198" s="646"/>
      <c r="S198" s="646"/>
      <c r="T198" s="643">
        <v>412</v>
      </c>
      <c r="U198" s="647">
        <f t="shared" si="47"/>
        <v>2101</v>
      </c>
      <c r="V198" s="647"/>
      <c r="W198" s="647">
        <f t="shared" si="48"/>
        <v>2326.38</v>
      </c>
      <c r="X198" s="647">
        <f t="shared" si="49"/>
        <v>364.81</v>
      </c>
      <c r="Y198" s="647">
        <f t="shared" si="50"/>
        <v>286.5</v>
      </c>
      <c r="Z198" s="647">
        <f t="shared" si="57"/>
        <v>-5078.6900000000005</v>
      </c>
      <c r="AA198" s="647">
        <f t="shared" si="51"/>
        <v>0</v>
      </c>
      <c r="AB198" s="647">
        <f>VLOOKUP(C198,'[11]Adjusted Factors 19-20'!A:N,14,FALSE)</f>
        <v>191</v>
      </c>
      <c r="AF198" s="645" t="e">
        <f>VLOOKUP(C198,#REF!,69,FALSE)</f>
        <v>#REF!</v>
      </c>
      <c r="AG198" s="643">
        <v>412</v>
      </c>
      <c r="AH198" s="644">
        <v>0</v>
      </c>
      <c r="AI198" s="637" t="s">
        <v>838</v>
      </c>
    </row>
    <row r="199" spans="1:35" x14ac:dyDescent="0.2">
      <c r="A199" s="637" t="str">
        <f t="shared" si="52"/>
        <v>413 - The Glade Community Primary School</v>
      </c>
      <c r="B199" s="637">
        <v>413</v>
      </c>
      <c r="C199" s="643">
        <v>413</v>
      </c>
      <c r="D199" s="643" t="str">
        <f t="shared" si="54"/>
        <v>ACADEMY</v>
      </c>
      <c r="E199" s="644" t="str">
        <f t="shared" si="45"/>
        <v>ACADEMY</v>
      </c>
      <c r="F199" s="637" t="s">
        <v>839</v>
      </c>
      <c r="G199" s="645">
        <f>VLOOKUP(C199,'[11]New ISB 19-20'!A:BX,76,FALSE)</f>
        <v>1120259.9476658236</v>
      </c>
      <c r="H199" s="645">
        <f>VLOOKUP(C199,'[11]New ISB 19-20'!A:CD,81,FALSE)</f>
        <v>0</v>
      </c>
      <c r="I199" s="645"/>
      <c r="J199" s="645">
        <f t="shared" si="53"/>
        <v>1120259.9476658236</v>
      </c>
      <c r="K199" s="684"/>
      <c r="L199" s="645">
        <f>VLOOKUP(C199,'[11]Adjusted Factors 19-20'!A:BQ,68,FALSE)*10000</f>
        <v>0</v>
      </c>
      <c r="M199" s="645">
        <f>VLOOKUP(C199,'[11]Adjusted Factors 19-20'!A:BR,69,FALSE)*10000</f>
        <v>0</v>
      </c>
      <c r="N199" s="645">
        <f>VLOOKUP(C199,'[11]Adjusted Factors 19-20'!A:BS,67,FALSE)*6000</f>
        <v>0</v>
      </c>
      <c r="O199" s="646">
        <f t="shared" si="55"/>
        <v>0</v>
      </c>
      <c r="P199" s="646"/>
      <c r="Q199" s="646">
        <f t="shared" si="56"/>
        <v>1120260</v>
      </c>
      <c r="R199" s="646"/>
      <c r="S199" s="646"/>
      <c r="T199" s="643">
        <v>413</v>
      </c>
      <c r="U199" s="647">
        <f t="shared" si="47"/>
        <v>0</v>
      </c>
      <c r="V199" s="647"/>
      <c r="W199" s="647">
        <f t="shared" si="48"/>
        <v>0</v>
      </c>
      <c r="X199" s="647">
        <f t="shared" si="49"/>
        <v>0</v>
      </c>
      <c r="Y199" s="647">
        <f t="shared" si="50"/>
        <v>0</v>
      </c>
      <c r="Z199" s="647">
        <f t="shared" si="57"/>
        <v>0</v>
      </c>
      <c r="AA199" s="647">
        <f t="shared" si="51"/>
        <v>0</v>
      </c>
      <c r="AB199" s="647">
        <f>VLOOKUP(C199,'[11]Adjusted Factors 19-20'!A:N,14,FALSE)</f>
        <v>280</v>
      </c>
      <c r="AF199" s="645" t="e">
        <f>VLOOKUP(C199,#REF!,69,FALSE)</f>
        <v>#REF!</v>
      </c>
      <c r="AG199" s="643">
        <v>413</v>
      </c>
      <c r="AH199" s="644" t="s">
        <v>577</v>
      </c>
      <c r="AI199" s="637" t="s">
        <v>839</v>
      </c>
    </row>
    <row r="200" spans="1:35" x14ac:dyDescent="0.2">
      <c r="A200" s="637" t="str">
        <f t="shared" si="52"/>
        <v>415 - Guildhall Feoffment Community Primary School</v>
      </c>
      <c r="B200" s="637">
        <v>415</v>
      </c>
      <c r="C200" s="643">
        <v>415</v>
      </c>
      <c r="D200" s="643">
        <f t="shared" si="54"/>
        <v>415</v>
      </c>
      <c r="E200" s="644">
        <f t="shared" si="45"/>
        <v>0</v>
      </c>
      <c r="F200" s="637" t="s">
        <v>840</v>
      </c>
      <c r="G200" s="645">
        <f>VLOOKUP(C200,'[11]New ISB 19-20'!A:BX,76,FALSE)</f>
        <v>1324576.2296173379</v>
      </c>
      <c r="H200" s="645">
        <f>VLOOKUP(C200,'[11]New ISB 19-20'!A:CD,81,FALSE)</f>
        <v>-9625.58</v>
      </c>
      <c r="I200" s="645"/>
      <c r="J200" s="645">
        <f t="shared" si="53"/>
        <v>1314950.6496173379</v>
      </c>
      <c r="K200" s="684"/>
      <c r="L200" s="645">
        <f>VLOOKUP(C200,'[11]Adjusted Factors 19-20'!A:BQ,68,FALSE)*10000</f>
        <v>0</v>
      </c>
      <c r="M200" s="645">
        <f>VLOOKUP(C200,'[11]Adjusted Factors 19-20'!A:BR,69,FALSE)*10000</f>
        <v>0</v>
      </c>
      <c r="N200" s="645">
        <f>VLOOKUP(C200,'[11]Adjusted Factors 19-20'!A:BS,67,FALSE)*6000</f>
        <v>0</v>
      </c>
      <c r="O200" s="646">
        <f t="shared" si="55"/>
        <v>0</v>
      </c>
      <c r="P200" s="646"/>
      <c r="Q200" s="646">
        <f t="shared" si="56"/>
        <v>1314951</v>
      </c>
      <c r="R200" s="646"/>
      <c r="S200" s="646"/>
      <c r="T200" s="643">
        <v>415</v>
      </c>
      <c r="U200" s="647">
        <f t="shared" si="47"/>
        <v>3982</v>
      </c>
      <c r="V200" s="647"/>
      <c r="W200" s="647">
        <f t="shared" si="48"/>
        <v>4409.16</v>
      </c>
      <c r="X200" s="647">
        <f t="shared" si="49"/>
        <v>691.42</v>
      </c>
      <c r="Y200" s="647">
        <f t="shared" si="50"/>
        <v>543</v>
      </c>
      <c r="Z200" s="647">
        <f t="shared" si="57"/>
        <v>-9625.58</v>
      </c>
      <c r="AA200" s="647">
        <f t="shared" si="51"/>
        <v>0</v>
      </c>
      <c r="AB200" s="647">
        <f>VLOOKUP(C200,'[11]Adjusted Factors 19-20'!A:N,14,FALSE)</f>
        <v>362</v>
      </c>
      <c r="AF200" s="645" t="e">
        <f>VLOOKUP(C200,#REF!,69,FALSE)</f>
        <v>#REF!</v>
      </c>
      <c r="AG200" s="643">
        <v>415</v>
      </c>
      <c r="AH200" s="644">
        <v>0</v>
      </c>
      <c r="AI200" s="637" t="s">
        <v>840</v>
      </c>
    </row>
    <row r="201" spans="1:35" x14ac:dyDescent="0.2">
      <c r="A201" s="637" t="str">
        <f t="shared" si="52"/>
        <v>416 - Hardwick Primary School</v>
      </c>
      <c r="B201" s="637">
        <v>416</v>
      </c>
      <c r="C201" s="643">
        <v>416</v>
      </c>
      <c r="D201" s="643">
        <f t="shared" si="54"/>
        <v>416</v>
      </c>
      <c r="E201" s="644">
        <f t="shared" si="45"/>
        <v>0</v>
      </c>
      <c r="F201" s="637" t="s">
        <v>841</v>
      </c>
      <c r="G201" s="645">
        <f>VLOOKUP(C201,'[11]New ISB 19-20'!A:BX,76,FALSE)</f>
        <v>1073862.3054153479</v>
      </c>
      <c r="H201" s="645">
        <f>VLOOKUP(C201,'[11]New ISB 19-20'!A:CD,81,FALSE)</f>
        <v>-7737.69</v>
      </c>
      <c r="I201" s="645"/>
      <c r="J201" s="645">
        <f t="shared" si="53"/>
        <v>1066124.615415348</v>
      </c>
      <c r="K201" s="684"/>
      <c r="L201" s="645">
        <f>VLOOKUP(C201,'[11]Adjusted Factors 19-20'!A:BQ,68,FALSE)*10000</f>
        <v>0</v>
      </c>
      <c r="M201" s="645">
        <f>VLOOKUP(C201,'[11]Adjusted Factors 19-20'!A:BR,69,FALSE)*10000</f>
        <v>0</v>
      </c>
      <c r="N201" s="645">
        <f>VLOOKUP(C201,'[11]Adjusted Factors 19-20'!A:BS,67,FALSE)*6000</f>
        <v>90000</v>
      </c>
      <c r="O201" s="646">
        <f t="shared" si="55"/>
        <v>90000</v>
      </c>
      <c r="P201" s="646"/>
      <c r="Q201" s="646">
        <f t="shared" si="56"/>
        <v>1156125</v>
      </c>
      <c r="R201" s="646"/>
      <c r="S201" s="646"/>
      <c r="T201" s="643">
        <v>416</v>
      </c>
      <c r="U201" s="647">
        <f t="shared" si="47"/>
        <v>3201</v>
      </c>
      <c r="V201" s="647"/>
      <c r="W201" s="647">
        <f t="shared" si="48"/>
        <v>3544.38</v>
      </c>
      <c r="X201" s="647">
        <f t="shared" si="49"/>
        <v>555.80999999999995</v>
      </c>
      <c r="Y201" s="647">
        <f t="shared" si="50"/>
        <v>436.5</v>
      </c>
      <c r="Z201" s="647">
        <f t="shared" si="57"/>
        <v>-7737.6900000000005</v>
      </c>
      <c r="AA201" s="647">
        <f t="shared" si="51"/>
        <v>0</v>
      </c>
      <c r="AB201" s="647">
        <f>VLOOKUP(C201,'[11]Adjusted Factors 19-20'!A:N,14,FALSE)</f>
        <v>291</v>
      </c>
      <c r="AF201" s="645" t="e">
        <f>VLOOKUP(C201,#REF!,69,FALSE)</f>
        <v>#REF!</v>
      </c>
      <c r="AG201" s="643">
        <v>416</v>
      </c>
      <c r="AH201" s="644">
        <v>0</v>
      </c>
      <c r="AI201" s="637" t="s">
        <v>841</v>
      </c>
    </row>
    <row r="202" spans="1:35" x14ac:dyDescent="0.2">
      <c r="A202" s="637" t="str">
        <f t="shared" si="52"/>
        <v>417 - Howard Community Primary School</v>
      </c>
      <c r="B202" s="637">
        <v>417</v>
      </c>
      <c r="C202" s="643">
        <v>417</v>
      </c>
      <c r="D202" s="643" t="str">
        <f t="shared" si="54"/>
        <v>ACADEMY</v>
      </c>
      <c r="E202" s="644" t="s">
        <v>577</v>
      </c>
      <c r="F202" s="637" t="s">
        <v>842</v>
      </c>
      <c r="G202" s="645">
        <f>VLOOKUP(C202,'[11]New ISB 19-20'!A:BX,76,FALSE)</f>
        <v>706544.50403718557</v>
      </c>
      <c r="H202" s="645">
        <f>VLOOKUP(C202,'[11]New ISB 19-20'!A:CD,81,FALSE)</f>
        <v>0</v>
      </c>
      <c r="I202" s="645"/>
      <c r="J202" s="645">
        <f t="shared" si="53"/>
        <v>706544.50403718557</v>
      </c>
      <c r="K202" s="684"/>
      <c r="L202" s="645">
        <f>VLOOKUP(C202,'[11]Adjusted Factors 19-20'!A:BQ,68,FALSE)*10000</f>
        <v>0</v>
      </c>
      <c r="M202" s="645">
        <f>VLOOKUP(C202,'[11]Adjusted Factors 19-20'!A:BR,69,FALSE)*10000</f>
        <v>0</v>
      </c>
      <c r="N202" s="645">
        <f>VLOOKUP(C202,'[11]Adjusted Factors 19-20'!A:BS,67,FALSE)*6000</f>
        <v>0</v>
      </c>
      <c r="O202" s="646">
        <f t="shared" si="55"/>
        <v>0</v>
      </c>
      <c r="P202" s="646"/>
      <c r="Q202" s="646">
        <f t="shared" si="56"/>
        <v>706545</v>
      </c>
      <c r="R202" s="646"/>
      <c r="S202" s="646"/>
      <c r="T202" s="643">
        <v>417</v>
      </c>
      <c r="U202" s="647">
        <f t="shared" si="47"/>
        <v>0</v>
      </c>
      <c r="V202" s="647"/>
      <c r="W202" s="647">
        <f t="shared" si="48"/>
        <v>0</v>
      </c>
      <c r="X202" s="647">
        <f t="shared" si="49"/>
        <v>0</v>
      </c>
      <c r="Y202" s="647">
        <f t="shared" si="50"/>
        <v>0</v>
      </c>
      <c r="Z202" s="647">
        <f t="shared" si="57"/>
        <v>0</v>
      </c>
      <c r="AA202" s="647">
        <f t="shared" si="51"/>
        <v>0</v>
      </c>
      <c r="AB202" s="647">
        <f>VLOOKUP(C202,'[11]Adjusted Factors 19-20'!A:N,14,FALSE)</f>
        <v>158</v>
      </c>
      <c r="AF202" s="645" t="e">
        <f>VLOOKUP(C202,#REF!,69,FALSE)</f>
        <v>#REF!</v>
      </c>
      <c r="AG202" s="643">
        <v>417</v>
      </c>
      <c r="AH202" s="644">
        <v>0</v>
      </c>
      <c r="AI202" s="637" t="s">
        <v>842</v>
      </c>
    </row>
    <row r="203" spans="1:35" x14ac:dyDescent="0.2">
      <c r="A203" s="637" t="str">
        <f t="shared" si="52"/>
        <v>418 - Sebert Wood Community Primary School</v>
      </c>
      <c r="B203" s="637">
        <v>418</v>
      </c>
      <c r="C203" s="643">
        <v>418</v>
      </c>
      <c r="D203" s="643">
        <f t="shared" si="54"/>
        <v>418</v>
      </c>
      <c r="E203" s="644">
        <f t="shared" si="45"/>
        <v>0</v>
      </c>
      <c r="F203" s="637" t="s">
        <v>843</v>
      </c>
      <c r="G203" s="645">
        <f>VLOOKUP(C203,'[11]New ISB 19-20'!A:BX,76,FALSE)</f>
        <v>1478753.8359999999</v>
      </c>
      <c r="H203" s="645">
        <f>VLOOKUP(C203,'[11]New ISB 19-20'!A:CD,81,FALSE)</f>
        <v>-10981.67</v>
      </c>
      <c r="I203" s="645"/>
      <c r="J203" s="645">
        <f t="shared" si="53"/>
        <v>1467772.166</v>
      </c>
      <c r="K203" s="684"/>
      <c r="L203" s="645">
        <f>VLOOKUP(C203,'[11]Adjusted Factors 19-20'!A:BQ,68,FALSE)*10000</f>
        <v>0</v>
      </c>
      <c r="M203" s="645">
        <f>VLOOKUP(C203,'[11]Adjusted Factors 19-20'!A:BR,69,FALSE)*10000</f>
        <v>0</v>
      </c>
      <c r="N203" s="645">
        <f>VLOOKUP(C203,'[11]Adjusted Factors 19-20'!A:BS,67,FALSE)*6000</f>
        <v>0</v>
      </c>
      <c r="O203" s="646">
        <f t="shared" si="55"/>
        <v>0</v>
      </c>
      <c r="P203" s="646"/>
      <c r="Q203" s="646">
        <f t="shared" si="56"/>
        <v>1467772</v>
      </c>
      <c r="R203" s="646"/>
      <c r="S203" s="646"/>
      <c r="T203" s="643">
        <v>418</v>
      </c>
      <c r="U203" s="647">
        <f t="shared" si="47"/>
        <v>4543</v>
      </c>
      <c r="V203" s="647"/>
      <c r="W203" s="647">
        <f t="shared" si="48"/>
        <v>5030.34</v>
      </c>
      <c r="X203" s="647">
        <f t="shared" si="49"/>
        <v>788.82999999999993</v>
      </c>
      <c r="Y203" s="647">
        <f t="shared" si="50"/>
        <v>619.5</v>
      </c>
      <c r="Z203" s="647">
        <f t="shared" si="57"/>
        <v>-10981.67</v>
      </c>
      <c r="AA203" s="647">
        <f t="shared" si="51"/>
        <v>0</v>
      </c>
      <c r="AB203" s="647">
        <f>VLOOKUP(C203,'[11]Adjusted Factors 19-20'!A:N,14,FALSE)</f>
        <v>413</v>
      </c>
      <c r="AF203" s="645" t="e">
        <f>VLOOKUP(C203,#REF!,69,FALSE)</f>
        <v>#REF!</v>
      </c>
      <c r="AG203" s="643">
        <v>418</v>
      </c>
      <c r="AH203" s="644">
        <v>0</v>
      </c>
      <c r="AI203" s="637" t="s">
        <v>843</v>
      </c>
    </row>
    <row r="204" spans="1:35" x14ac:dyDescent="0.2">
      <c r="A204" s="637" t="str">
        <f t="shared" si="52"/>
        <v>420 - St Edmund's Catholic Primary School, Bury St Edmunds</v>
      </c>
      <c r="B204" s="637">
        <v>420</v>
      </c>
      <c r="C204" s="643">
        <v>420</v>
      </c>
      <c r="D204" s="643">
        <f t="shared" si="54"/>
        <v>420</v>
      </c>
      <c r="E204" s="644">
        <f t="shared" si="45"/>
        <v>0</v>
      </c>
      <c r="F204" s="637" t="s">
        <v>844</v>
      </c>
      <c r="G204" s="645">
        <f>VLOOKUP(C204,'[11]New ISB 19-20'!A:BX,76,FALSE)</f>
        <v>1350588.2939531356</v>
      </c>
      <c r="H204" s="645">
        <f>VLOOKUP(C204,'[11]New ISB 19-20'!A:CD,81,FALSE)</f>
        <v>-10210.56</v>
      </c>
      <c r="I204" s="645"/>
      <c r="J204" s="645">
        <f t="shared" si="53"/>
        <v>1340377.7339531356</v>
      </c>
      <c r="K204" s="684"/>
      <c r="L204" s="645">
        <f>VLOOKUP(C204,'[11]Adjusted Factors 19-20'!A:BQ,68,FALSE)*10000</f>
        <v>0</v>
      </c>
      <c r="M204" s="645">
        <f>VLOOKUP(C204,'[11]Adjusted Factors 19-20'!A:BR,69,FALSE)*10000</f>
        <v>0</v>
      </c>
      <c r="N204" s="645">
        <f>VLOOKUP(C204,'[11]Adjusted Factors 19-20'!A:BS,67,FALSE)*6000</f>
        <v>0</v>
      </c>
      <c r="O204" s="646">
        <f t="shared" si="55"/>
        <v>0</v>
      </c>
      <c r="P204" s="646"/>
      <c r="Q204" s="646">
        <f t="shared" si="56"/>
        <v>1340378</v>
      </c>
      <c r="R204" s="646"/>
      <c r="S204" s="646"/>
      <c r="T204" s="643">
        <v>420</v>
      </c>
      <c r="U204" s="647">
        <f t="shared" si="47"/>
        <v>4224</v>
      </c>
      <c r="V204" s="647"/>
      <c r="W204" s="647">
        <f t="shared" si="48"/>
        <v>4677.12</v>
      </c>
      <c r="X204" s="647">
        <f t="shared" si="49"/>
        <v>733.43999999999994</v>
      </c>
      <c r="Y204" s="647">
        <f t="shared" si="50"/>
        <v>576</v>
      </c>
      <c r="Z204" s="647">
        <f t="shared" si="57"/>
        <v>-10210.56</v>
      </c>
      <c r="AA204" s="647">
        <f t="shared" si="51"/>
        <v>0</v>
      </c>
      <c r="AB204" s="647">
        <f>VLOOKUP(C204,'[11]Adjusted Factors 19-20'!A:N,14,FALSE)</f>
        <v>384</v>
      </c>
      <c r="AF204" s="645" t="e">
        <f>VLOOKUP(C204,#REF!,69,FALSE)</f>
        <v>#REF!</v>
      </c>
      <c r="AG204" s="643">
        <v>420</v>
      </c>
      <c r="AH204" s="644">
        <v>0</v>
      </c>
      <c r="AI204" s="637" t="s">
        <v>844</v>
      </c>
    </row>
    <row r="205" spans="1:35" x14ac:dyDescent="0.2">
      <c r="A205" s="637" t="str">
        <f t="shared" si="52"/>
        <v>421 - St Edmundsbury CEVAP School</v>
      </c>
      <c r="B205" s="637">
        <v>421</v>
      </c>
      <c r="C205" s="643">
        <v>421</v>
      </c>
      <c r="D205" s="643">
        <f t="shared" si="54"/>
        <v>421</v>
      </c>
      <c r="E205" s="644">
        <f t="shared" si="45"/>
        <v>0</v>
      </c>
      <c r="F205" s="637" t="s">
        <v>845</v>
      </c>
      <c r="G205" s="645">
        <f>VLOOKUP(C205,'[11]New ISB 19-20'!A:BX,76,FALSE)</f>
        <v>1017160.7455975354</v>
      </c>
      <c r="H205" s="645">
        <f>VLOOKUP(C205,'[11]New ISB 19-20'!A:CD,81,FALSE)</f>
        <v>-7152.71</v>
      </c>
      <c r="I205" s="645"/>
      <c r="J205" s="645">
        <f t="shared" si="53"/>
        <v>1010008.0355975354</v>
      </c>
      <c r="K205" s="684"/>
      <c r="L205" s="645">
        <f>VLOOKUP(C205,'[11]Adjusted Factors 19-20'!A:BQ,68,FALSE)*10000</f>
        <v>0</v>
      </c>
      <c r="M205" s="645">
        <f>VLOOKUP(C205,'[11]Adjusted Factors 19-20'!A:BR,69,FALSE)*10000</f>
        <v>0</v>
      </c>
      <c r="N205" s="645">
        <f>VLOOKUP(C205,'[11]Adjusted Factors 19-20'!A:BS,67,FALSE)*6000</f>
        <v>0</v>
      </c>
      <c r="O205" s="646">
        <f t="shared" si="55"/>
        <v>0</v>
      </c>
      <c r="P205" s="646"/>
      <c r="Q205" s="646">
        <f t="shared" si="56"/>
        <v>1010008</v>
      </c>
      <c r="R205" s="646"/>
      <c r="S205" s="646"/>
      <c r="T205" s="643">
        <v>421</v>
      </c>
      <c r="U205" s="647">
        <f t="shared" si="47"/>
        <v>2959</v>
      </c>
      <c r="V205" s="647"/>
      <c r="W205" s="647">
        <f t="shared" si="48"/>
        <v>3276.42</v>
      </c>
      <c r="X205" s="647">
        <f t="shared" si="49"/>
        <v>513.79</v>
      </c>
      <c r="Y205" s="647">
        <f t="shared" si="50"/>
        <v>403.5</v>
      </c>
      <c r="Z205" s="647">
        <f t="shared" si="57"/>
        <v>-7152.71</v>
      </c>
      <c r="AA205" s="647">
        <f t="shared" si="51"/>
        <v>0</v>
      </c>
      <c r="AB205" s="647">
        <f>VLOOKUP(C205,'[11]Adjusted Factors 19-20'!A:N,14,FALSE)</f>
        <v>269</v>
      </c>
      <c r="AF205" s="645" t="e">
        <f>VLOOKUP(C205,#REF!,69,FALSE)</f>
        <v>#REF!</v>
      </c>
      <c r="AG205" s="643">
        <v>421</v>
      </c>
      <c r="AH205" s="644">
        <v>0</v>
      </c>
      <c r="AI205" s="637" t="s">
        <v>845</v>
      </c>
    </row>
    <row r="206" spans="1:35" x14ac:dyDescent="0.2">
      <c r="A206" s="637" t="str">
        <f t="shared" si="52"/>
        <v>422 - Sextons Manor Community Primary School</v>
      </c>
      <c r="B206" s="637">
        <v>422</v>
      </c>
      <c r="C206" s="643">
        <v>422</v>
      </c>
      <c r="D206" s="643">
        <f t="shared" si="54"/>
        <v>422</v>
      </c>
      <c r="E206" s="644">
        <f t="shared" si="45"/>
        <v>0</v>
      </c>
      <c r="F206" s="637" t="s">
        <v>846</v>
      </c>
      <c r="G206" s="645">
        <f>VLOOKUP(C206,'[11]New ISB 19-20'!A:BX,76,FALSE)</f>
        <v>715399.49088192522</v>
      </c>
      <c r="H206" s="645">
        <f>VLOOKUP(C206,'[11]New ISB 19-20'!A:CD,81,FALSE)</f>
        <v>-4679.84</v>
      </c>
      <c r="I206" s="645"/>
      <c r="J206" s="645">
        <f t="shared" si="53"/>
        <v>710719.65088192525</v>
      </c>
      <c r="K206" s="684"/>
      <c r="L206" s="645">
        <f>VLOOKUP(C206,'[11]Adjusted Factors 19-20'!A:BQ,68,FALSE)*10000</f>
        <v>0</v>
      </c>
      <c r="M206" s="645">
        <f>VLOOKUP(C206,'[11]Adjusted Factors 19-20'!A:BR,69,FALSE)*10000</f>
        <v>0</v>
      </c>
      <c r="N206" s="645">
        <f>VLOOKUP(C206,'[11]Adjusted Factors 19-20'!A:BS,67,FALSE)*6000</f>
        <v>0</v>
      </c>
      <c r="O206" s="646">
        <f t="shared" si="55"/>
        <v>0</v>
      </c>
      <c r="P206" s="646"/>
      <c r="Q206" s="646">
        <f t="shared" si="56"/>
        <v>710720</v>
      </c>
      <c r="R206" s="646"/>
      <c r="S206" s="646"/>
      <c r="T206" s="643">
        <v>422</v>
      </c>
      <c r="U206" s="647">
        <f t="shared" si="47"/>
        <v>1936</v>
      </c>
      <c r="V206" s="647"/>
      <c r="W206" s="647">
        <f t="shared" si="48"/>
        <v>2143.6799999999998</v>
      </c>
      <c r="X206" s="647">
        <f t="shared" si="49"/>
        <v>336.15999999999997</v>
      </c>
      <c r="Y206" s="647">
        <f t="shared" si="50"/>
        <v>264</v>
      </c>
      <c r="Z206" s="647">
        <f t="shared" si="57"/>
        <v>-4679.84</v>
      </c>
      <c r="AA206" s="647">
        <f t="shared" si="51"/>
        <v>0</v>
      </c>
      <c r="AB206" s="647">
        <f>VLOOKUP(C206,'[11]Adjusted Factors 19-20'!A:N,14,FALSE)</f>
        <v>176</v>
      </c>
      <c r="AF206" s="645" t="e">
        <f>VLOOKUP(C206,#REF!,69,FALSE)</f>
        <v>#REF!</v>
      </c>
      <c r="AG206" s="643">
        <v>422</v>
      </c>
      <c r="AH206" s="644">
        <v>0</v>
      </c>
      <c r="AI206" s="637" t="s">
        <v>846</v>
      </c>
    </row>
    <row r="207" spans="1:35" x14ac:dyDescent="0.2">
      <c r="A207" s="637" t="str">
        <f t="shared" si="52"/>
        <v>423 - Tollgate Primary School</v>
      </c>
      <c r="B207" s="637">
        <v>423</v>
      </c>
      <c r="C207" s="643">
        <v>423</v>
      </c>
      <c r="D207" s="643" t="str">
        <f t="shared" si="54"/>
        <v>ACADEMY</v>
      </c>
      <c r="E207" s="644" t="str">
        <f t="shared" si="45"/>
        <v>ACADEMY</v>
      </c>
      <c r="F207" s="637" t="s">
        <v>847</v>
      </c>
      <c r="G207" s="645">
        <f>VLOOKUP(C207,'[11]New ISB 19-20'!A:BX,76,FALSE)</f>
        <v>1022194.6751477499</v>
      </c>
      <c r="H207" s="645">
        <f>VLOOKUP(C207,'[11]New ISB 19-20'!A:CD,81,FALSE)</f>
        <v>0</v>
      </c>
      <c r="I207" s="645"/>
      <c r="J207" s="645">
        <f t="shared" si="53"/>
        <v>1022194.6751477499</v>
      </c>
      <c r="K207" s="684"/>
      <c r="L207" s="645">
        <f>VLOOKUP(C207,'[11]Adjusted Factors 19-20'!A:BQ,68,FALSE)*10000</f>
        <v>0</v>
      </c>
      <c r="M207" s="645">
        <f>VLOOKUP(C207,'[11]Adjusted Factors 19-20'!A:BR,69,FALSE)*10000</f>
        <v>0</v>
      </c>
      <c r="N207" s="645">
        <f>VLOOKUP(C207,'[11]Adjusted Factors 19-20'!A:BS,67,FALSE)*6000</f>
        <v>0</v>
      </c>
      <c r="O207" s="646">
        <f t="shared" si="55"/>
        <v>0</v>
      </c>
      <c r="P207" s="646"/>
      <c r="Q207" s="646">
        <f t="shared" si="56"/>
        <v>1022195</v>
      </c>
      <c r="R207" s="646"/>
      <c r="S207" s="646"/>
      <c r="T207" s="643">
        <v>423</v>
      </c>
      <c r="U207" s="647">
        <f t="shared" si="47"/>
        <v>0</v>
      </c>
      <c r="V207" s="647"/>
      <c r="W207" s="647">
        <f t="shared" si="48"/>
        <v>0</v>
      </c>
      <c r="X207" s="647">
        <f t="shared" si="49"/>
        <v>0</v>
      </c>
      <c r="Y207" s="647">
        <f t="shared" si="50"/>
        <v>0</v>
      </c>
      <c r="Z207" s="647">
        <f t="shared" si="57"/>
        <v>0</v>
      </c>
      <c r="AA207" s="647">
        <f t="shared" si="51"/>
        <v>0</v>
      </c>
      <c r="AB207" s="647">
        <f>VLOOKUP(C207,'[11]Adjusted Factors 19-20'!A:N,14,FALSE)</f>
        <v>255</v>
      </c>
      <c r="AF207" s="645" t="e">
        <f>VLOOKUP(C207,#REF!,69,FALSE)</f>
        <v>#REF!</v>
      </c>
      <c r="AG207" s="643">
        <v>423</v>
      </c>
      <c r="AH207" s="644" t="s">
        <v>577</v>
      </c>
      <c r="AI207" s="637" t="s">
        <v>847</v>
      </c>
    </row>
    <row r="208" spans="1:35" x14ac:dyDescent="0.2">
      <c r="A208" s="637" t="str">
        <f t="shared" si="52"/>
        <v>424 - Westgate Community Primary School</v>
      </c>
      <c r="B208" s="637">
        <v>424</v>
      </c>
      <c r="C208" s="643">
        <v>424</v>
      </c>
      <c r="D208" s="643">
        <f t="shared" si="54"/>
        <v>424</v>
      </c>
      <c r="E208" s="644">
        <f t="shared" si="45"/>
        <v>0</v>
      </c>
      <c r="F208" s="637" t="s">
        <v>848</v>
      </c>
      <c r="G208" s="645">
        <f>VLOOKUP(C208,'[11]New ISB 19-20'!A:BX,76,FALSE)</f>
        <v>1280057.326729726</v>
      </c>
      <c r="H208" s="645">
        <f>VLOOKUP(C208,'[11]New ISB 19-20'!A:CD,81,FALSE)</f>
        <v>-8748.11</v>
      </c>
      <c r="I208" s="645"/>
      <c r="J208" s="645">
        <f t="shared" si="53"/>
        <v>1271309.2167297259</v>
      </c>
      <c r="K208" s="684"/>
      <c r="L208" s="645">
        <f>VLOOKUP(C208,'[11]Adjusted Factors 19-20'!A:BQ,68,FALSE)*10000</f>
        <v>0</v>
      </c>
      <c r="M208" s="645">
        <f>VLOOKUP(C208,'[11]Adjusted Factors 19-20'!A:BR,69,FALSE)*10000</f>
        <v>0</v>
      </c>
      <c r="N208" s="645">
        <f>VLOOKUP(C208,'[11]Adjusted Factors 19-20'!A:BS,67,FALSE)*6000</f>
        <v>78000</v>
      </c>
      <c r="O208" s="646">
        <f t="shared" si="55"/>
        <v>78000</v>
      </c>
      <c r="P208" s="646"/>
      <c r="Q208" s="646">
        <f>ROUND(J208+K208+O208+P208,0)</f>
        <v>1349309</v>
      </c>
      <c r="R208" s="646"/>
      <c r="S208" s="646"/>
      <c r="T208" s="643">
        <v>424</v>
      </c>
      <c r="U208" s="647">
        <f t="shared" si="47"/>
        <v>3619</v>
      </c>
      <c r="V208" s="647"/>
      <c r="W208" s="647">
        <f t="shared" si="48"/>
        <v>4007.22</v>
      </c>
      <c r="X208" s="647">
        <f t="shared" si="49"/>
        <v>628.39</v>
      </c>
      <c r="Y208" s="647">
        <f t="shared" si="50"/>
        <v>493.5</v>
      </c>
      <c r="Z208" s="647">
        <f t="shared" si="57"/>
        <v>-8748.1099999999988</v>
      </c>
      <c r="AA208" s="647">
        <f t="shared" si="51"/>
        <v>0</v>
      </c>
      <c r="AB208" s="647">
        <f>VLOOKUP(C208,'[11]Adjusted Factors 19-20'!A:N,14,FALSE)</f>
        <v>329</v>
      </c>
      <c r="AF208" s="645" t="e">
        <f>VLOOKUP(C208,#REF!,69,FALSE)</f>
        <v>#REF!</v>
      </c>
      <c r="AG208" s="643">
        <v>424</v>
      </c>
      <c r="AH208" s="644">
        <v>0</v>
      </c>
      <c r="AI208" s="637" t="s">
        <v>848</v>
      </c>
    </row>
    <row r="209" spans="1:35" x14ac:dyDescent="0.2">
      <c r="A209" s="637" t="str">
        <f t="shared" si="52"/>
        <v>425 - Abbots Green Community Primary School</v>
      </c>
      <c r="B209" s="637">
        <v>425</v>
      </c>
      <c r="C209" s="643">
        <v>425</v>
      </c>
      <c r="D209" s="643" t="str">
        <f t="shared" si="54"/>
        <v>ACADEMY</v>
      </c>
      <c r="E209" s="644" t="s">
        <v>577</v>
      </c>
      <c r="F209" s="637" t="s">
        <v>849</v>
      </c>
      <c r="G209" s="645">
        <f>VLOOKUP(C209,'[11]New ISB 19-20'!A:BX,76,FALSE)</f>
        <v>1421885.1975996376</v>
      </c>
      <c r="H209" s="645">
        <f>VLOOKUP(C209,'[11]New ISB 19-20'!A:CD,81,FALSE)</f>
        <v>0</v>
      </c>
      <c r="I209" s="645"/>
      <c r="J209" s="645">
        <f t="shared" si="53"/>
        <v>1421885.1975996376</v>
      </c>
      <c r="K209" s="684"/>
      <c r="L209" s="645">
        <f>VLOOKUP(C209,'[11]Adjusted Factors 19-20'!A:BQ,68,FALSE)*10000</f>
        <v>0</v>
      </c>
      <c r="M209" s="645">
        <f>VLOOKUP(C209,'[11]Adjusted Factors 19-20'!A:BR,69,FALSE)*10000</f>
        <v>0</v>
      </c>
      <c r="N209" s="645">
        <f>VLOOKUP(C209,'[11]Adjusted Factors 19-20'!A:BS,67,FALSE)*6000</f>
        <v>0</v>
      </c>
      <c r="O209" s="646">
        <f t="shared" si="55"/>
        <v>0</v>
      </c>
      <c r="P209" s="646"/>
      <c r="Q209" s="646">
        <f t="shared" si="56"/>
        <v>1421885</v>
      </c>
      <c r="R209" s="646"/>
      <c r="S209" s="646"/>
      <c r="T209" s="643">
        <v>425</v>
      </c>
      <c r="U209" s="647">
        <f t="shared" si="47"/>
        <v>0</v>
      </c>
      <c r="V209" s="647"/>
      <c r="W209" s="647">
        <f t="shared" si="48"/>
        <v>0</v>
      </c>
      <c r="X209" s="647">
        <f t="shared" si="49"/>
        <v>0</v>
      </c>
      <c r="Y209" s="647">
        <f t="shared" si="50"/>
        <v>0</v>
      </c>
      <c r="Z209" s="647">
        <f t="shared" si="57"/>
        <v>0</v>
      </c>
      <c r="AA209" s="647">
        <f t="shared" si="51"/>
        <v>0</v>
      </c>
      <c r="AB209" s="647">
        <f>VLOOKUP(C209,'[11]Adjusted Factors 19-20'!A:N,14,FALSE)</f>
        <v>403</v>
      </c>
      <c r="AF209" s="645" t="e">
        <f>VLOOKUP(C209,#REF!,69,FALSE)</f>
        <v>#REF!</v>
      </c>
      <c r="AG209" s="643">
        <v>425</v>
      </c>
      <c r="AH209" s="644">
        <v>0</v>
      </c>
      <c r="AI209" s="637" t="s">
        <v>849</v>
      </c>
    </row>
    <row r="210" spans="1:35" x14ac:dyDescent="0.2">
      <c r="A210" s="637" t="str">
        <f t="shared" si="52"/>
        <v>426 - Cavendish CEVCP School</v>
      </c>
      <c r="B210" s="637">
        <v>426</v>
      </c>
      <c r="C210" s="643">
        <v>426</v>
      </c>
      <c r="D210" s="643">
        <f t="shared" si="54"/>
        <v>426</v>
      </c>
      <c r="E210" s="644">
        <f t="shared" si="45"/>
        <v>0</v>
      </c>
      <c r="F210" s="637" t="s">
        <v>850</v>
      </c>
      <c r="G210" s="645">
        <f>VLOOKUP(C210,'[11]New ISB 19-20'!A:BX,76,FALSE)</f>
        <v>376398.38890036405</v>
      </c>
      <c r="H210" s="645">
        <f>VLOOKUP(C210,'[11]New ISB 19-20'!A:CD,81,FALSE)</f>
        <v>-2180.38</v>
      </c>
      <c r="I210" s="645"/>
      <c r="J210" s="645">
        <f t="shared" si="53"/>
        <v>374218.00890036405</v>
      </c>
      <c r="K210" s="684"/>
      <c r="L210" s="645">
        <f>VLOOKUP(C210,'[11]Adjusted Factors 19-20'!A:BQ,68,FALSE)*10000</f>
        <v>0</v>
      </c>
      <c r="M210" s="645">
        <f>VLOOKUP(C210,'[11]Adjusted Factors 19-20'!A:BR,69,FALSE)*10000</f>
        <v>0</v>
      </c>
      <c r="N210" s="645">
        <f>VLOOKUP(C210,'[11]Adjusted Factors 19-20'!A:BS,67,FALSE)*6000</f>
        <v>0</v>
      </c>
      <c r="O210" s="646">
        <f t="shared" si="55"/>
        <v>0</v>
      </c>
      <c r="P210" s="646"/>
      <c r="Q210" s="646">
        <f t="shared" si="56"/>
        <v>374218</v>
      </c>
      <c r="R210" s="646"/>
      <c r="S210" s="646"/>
      <c r="T210" s="643">
        <v>426</v>
      </c>
      <c r="U210" s="647">
        <f t="shared" si="47"/>
        <v>902</v>
      </c>
      <c r="V210" s="647"/>
      <c r="W210" s="647">
        <f t="shared" si="48"/>
        <v>998.76</v>
      </c>
      <c r="X210" s="647">
        <f t="shared" si="49"/>
        <v>156.62</v>
      </c>
      <c r="Y210" s="647">
        <f t="shared" si="50"/>
        <v>123</v>
      </c>
      <c r="Z210" s="647">
        <f t="shared" si="57"/>
        <v>-2180.38</v>
      </c>
      <c r="AA210" s="647">
        <f t="shared" si="51"/>
        <v>0</v>
      </c>
      <c r="AB210" s="647">
        <f>VLOOKUP(C210,'[11]Adjusted Factors 19-20'!A:N,14,FALSE)</f>
        <v>82</v>
      </c>
      <c r="AF210" s="645" t="e">
        <f>VLOOKUP(C210,#REF!,69,FALSE)</f>
        <v>#REF!</v>
      </c>
      <c r="AG210" s="643">
        <v>426</v>
      </c>
      <c r="AH210" s="644">
        <v>0</v>
      </c>
      <c r="AI210" s="637" t="s">
        <v>850</v>
      </c>
    </row>
    <row r="211" spans="1:35" x14ac:dyDescent="0.2">
      <c r="A211" s="637" t="str">
        <f t="shared" si="52"/>
        <v>429 - Clare Community Primary School</v>
      </c>
      <c r="B211" s="637">
        <v>429</v>
      </c>
      <c r="C211" s="643">
        <v>429</v>
      </c>
      <c r="D211" s="643" t="str">
        <f t="shared" si="54"/>
        <v>ACADEMY</v>
      </c>
      <c r="E211" s="644" t="str">
        <f t="shared" si="45"/>
        <v>ACADEMY</v>
      </c>
      <c r="F211" s="637" t="s">
        <v>851</v>
      </c>
      <c r="G211" s="645">
        <f>VLOOKUP(C211,'[11]New ISB 19-20'!A:BX,76,FALSE)</f>
        <v>712704.26782660524</v>
      </c>
      <c r="H211" s="645">
        <f>VLOOKUP(C211,'[11]New ISB 19-20'!A:CD,81,FALSE)</f>
        <v>0</v>
      </c>
      <c r="I211" s="645"/>
      <c r="J211" s="645">
        <f t="shared" si="53"/>
        <v>712704.26782660524</v>
      </c>
      <c r="K211" s="684"/>
      <c r="L211" s="645">
        <f>VLOOKUP(C211,'[11]Adjusted Factors 19-20'!A:BQ,68,FALSE)*10000</f>
        <v>0</v>
      </c>
      <c r="M211" s="645">
        <f>VLOOKUP(C211,'[11]Adjusted Factors 19-20'!A:BR,69,FALSE)*10000</f>
        <v>0</v>
      </c>
      <c r="N211" s="645">
        <f>VLOOKUP(C211,'[11]Adjusted Factors 19-20'!A:BS,67,FALSE)*6000</f>
        <v>0</v>
      </c>
      <c r="O211" s="646">
        <f t="shared" si="55"/>
        <v>0</v>
      </c>
      <c r="P211" s="646"/>
      <c r="Q211" s="646">
        <f t="shared" si="56"/>
        <v>712704</v>
      </c>
      <c r="R211" s="646"/>
      <c r="S211" s="646"/>
      <c r="T211" s="643">
        <v>429</v>
      </c>
      <c r="U211" s="647">
        <f t="shared" si="47"/>
        <v>0</v>
      </c>
      <c r="V211" s="647"/>
      <c r="W211" s="647">
        <f t="shared" si="48"/>
        <v>0</v>
      </c>
      <c r="X211" s="647">
        <f t="shared" si="49"/>
        <v>0</v>
      </c>
      <c r="Y211" s="647">
        <f t="shared" si="50"/>
        <v>0</v>
      </c>
      <c r="Z211" s="647">
        <f t="shared" si="57"/>
        <v>0</v>
      </c>
      <c r="AA211" s="647">
        <f t="shared" si="51"/>
        <v>0</v>
      </c>
      <c r="AB211" s="647">
        <f>VLOOKUP(C211,'[11]Adjusted Factors 19-20'!A:N,14,FALSE)</f>
        <v>189</v>
      </c>
      <c r="AF211" s="645" t="e">
        <f>VLOOKUP(C211,#REF!,69,FALSE)</f>
        <v>#REF!</v>
      </c>
      <c r="AG211" s="643">
        <v>429</v>
      </c>
      <c r="AH211" s="644" t="s">
        <v>577</v>
      </c>
      <c r="AI211" s="637" t="s">
        <v>851</v>
      </c>
    </row>
    <row r="212" spans="1:35" x14ac:dyDescent="0.2">
      <c r="A212" s="637" t="str">
        <f t="shared" si="52"/>
        <v>430 - Cockfield CEVCP School</v>
      </c>
      <c r="B212" s="637">
        <v>430</v>
      </c>
      <c r="C212" s="643">
        <v>430</v>
      </c>
      <c r="D212" s="643">
        <f t="shared" si="54"/>
        <v>430</v>
      </c>
      <c r="E212" s="644">
        <f t="shared" si="45"/>
        <v>0</v>
      </c>
      <c r="F212" s="637" t="s">
        <v>852</v>
      </c>
      <c r="G212" s="645">
        <f>VLOOKUP(C212,'[11]New ISB 19-20'!A:BX,76,FALSE)</f>
        <v>408647.86950687546</v>
      </c>
      <c r="H212" s="645">
        <f>VLOOKUP(C212,'[11]New ISB 19-20'!A:CD,81,FALSE)</f>
        <v>-2127.1999999999998</v>
      </c>
      <c r="I212" s="645"/>
      <c r="J212" s="645">
        <f t="shared" si="53"/>
        <v>406520.66950687545</v>
      </c>
      <c r="K212" s="684"/>
      <c r="L212" s="645">
        <f>VLOOKUP(C212,'[11]Adjusted Factors 19-20'!A:BQ,68,FALSE)*10000</f>
        <v>0</v>
      </c>
      <c r="M212" s="645">
        <f>VLOOKUP(C212,'[11]Adjusted Factors 19-20'!A:BR,69,FALSE)*10000</f>
        <v>0</v>
      </c>
      <c r="N212" s="645">
        <f>VLOOKUP(C212,'[11]Adjusted Factors 19-20'!A:BS,67,FALSE)*6000</f>
        <v>0</v>
      </c>
      <c r="O212" s="646">
        <f t="shared" si="55"/>
        <v>0</v>
      </c>
      <c r="P212" s="646"/>
      <c r="Q212" s="646">
        <f t="shared" si="56"/>
        <v>406521</v>
      </c>
      <c r="R212" s="646"/>
      <c r="S212" s="646"/>
      <c r="T212" s="643">
        <v>430</v>
      </c>
      <c r="U212" s="647">
        <f t="shared" si="47"/>
        <v>880</v>
      </c>
      <c r="V212" s="647"/>
      <c r="W212" s="647">
        <f t="shared" si="48"/>
        <v>974.4</v>
      </c>
      <c r="X212" s="647">
        <f t="shared" si="49"/>
        <v>152.79999999999998</v>
      </c>
      <c r="Y212" s="647">
        <f t="shared" si="50"/>
        <v>120</v>
      </c>
      <c r="Z212" s="647">
        <f t="shared" si="57"/>
        <v>-2127.1999999999998</v>
      </c>
      <c r="AA212" s="647">
        <f t="shared" si="51"/>
        <v>0</v>
      </c>
      <c r="AB212" s="647">
        <f>VLOOKUP(C212,'[11]Adjusted Factors 19-20'!A:N,14,FALSE)</f>
        <v>80</v>
      </c>
      <c r="AF212" s="645" t="e">
        <f>VLOOKUP(C212,#REF!,69,FALSE)</f>
        <v>#REF!</v>
      </c>
      <c r="AG212" s="643">
        <v>430</v>
      </c>
      <c r="AH212" s="644">
        <v>0</v>
      </c>
      <c r="AI212" s="637" t="s">
        <v>852</v>
      </c>
    </row>
    <row r="213" spans="1:35" x14ac:dyDescent="0.2">
      <c r="A213" s="637" t="str">
        <f t="shared" si="52"/>
        <v>431 - Combs Ford Primary School</v>
      </c>
      <c r="B213" s="637">
        <v>431</v>
      </c>
      <c r="C213" s="643">
        <v>431</v>
      </c>
      <c r="D213" s="643">
        <f t="shared" si="54"/>
        <v>431</v>
      </c>
      <c r="E213" s="644">
        <f t="shared" si="45"/>
        <v>0</v>
      </c>
      <c r="F213" s="637" t="s">
        <v>853</v>
      </c>
      <c r="G213" s="645">
        <f>VLOOKUP(C213,'[11]New ISB 19-20'!A:BX,76,FALSE)</f>
        <v>1510796.4371244037</v>
      </c>
      <c r="H213" s="645">
        <f>VLOOKUP(C213,'[11]New ISB 19-20'!A:CD,81,FALSE)</f>
        <v>-10343.51</v>
      </c>
      <c r="I213" s="645"/>
      <c r="J213" s="645">
        <f t="shared" si="53"/>
        <v>1500452.9271244036</v>
      </c>
      <c r="K213" s="684"/>
      <c r="L213" s="645">
        <f>VLOOKUP(C213,'[11]Adjusted Factors 19-20'!A:BQ,68,FALSE)*10000</f>
        <v>0</v>
      </c>
      <c r="M213" s="645">
        <f>VLOOKUP(C213,'[11]Adjusted Factors 19-20'!A:BR,69,FALSE)*10000</f>
        <v>0</v>
      </c>
      <c r="N213" s="645">
        <f>VLOOKUP(C213,'[11]Adjusted Factors 19-20'!A:BS,67,FALSE)*6000</f>
        <v>0</v>
      </c>
      <c r="O213" s="646">
        <f t="shared" si="55"/>
        <v>0</v>
      </c>
      <c r="P213" s="646"/>
      <c r="Q213" s="646">
        <f t="shared" si="56"/>
        <v>1500453</v>
      </c>
      <c r="R213" s="646"/>
      <c r="S213" s="646"/>
      <c r="T213" s="643">
        <v>431</v>
      </c>
      <c r="U213" s="647">
        <f t="shared" si="47"/>
        <v>4279</v>
      </c>
      <c r="V213" s="647"/>
      <c r="W213" s="647">
        <f t="shared" si="48"/>
        <v>4738.0199999999995</v>
      </c>
      <c r="X213" s="647">
        <f t="shared" si="49"/>
        <v>742.99</v>
      </c>
      <c r="Y213" s="647">
        <f t="shared" si="50"/>
        <v>583.5</v>
      </c>
      <c r="Z213" s="647">
        <f t="shared" si="57"/>
        <v>-10343.51</v>
      </c>
      <c r="AA213" s="647">
        <f t="shared" si="51"/>
        <v>0</v>
      </c>
      <c r="AB213" s="647">
        <f>VLOOKUP(C213,'[11]Adjusted Factors 19-20'!A:N,14,FALSE)</f>
        <v>389</v>
      </c>
      <c r="AF213" s="645" t="e">
        <f>VLOOKUP(C213,#REF!,69,FALSE)</f>
        <v>#REF!</v>
      </c>
      <c r="AG213" s="643">
        <v>431</v>
      </c>
      <c r="AH213" s="644">
        <v>0</v>
      </c>
      <c r="AI213" s="637" t="s">
        <v>853</v>
      </c>
    </row>
    <row r="214" spans="1:35" x14ac:dyDescent="0.2">
      <c r="A214" s="637" t="str">
        <f t="shared" si="52"/>
        <v>432 - Creeting St Mary CEVAP School</v>
      </c>
      <c r="B214" s="637">
        <v>432</v>
      </c>
      <c r="C214" s="643">
        <v>432</v>
      </c>
      <c r="D214" s="643">
        <f t="shared" si="54"/>
        <v>432</v>
      </c>
      <c r="E214" s="644">
        <f t="shared" si="45"/>
        <v>0</v>
      </c>
      <c r="F214" s="637" t="s">
        <v>854</v>
      </c>
      <c r="G214" s="645">
        <f>VLOOKUP(C214,'[11]New ISB 19-20'!A:BX,76,FALSE)</f>
        <v>440848.05768338707</v>
      </c>
      <c r="H214" s="645">
        <f>VLOOKUP(C214,'[11]New ISB 19-20'!A:CD,81,FALSE)</f>
        <v>-2712.18</v>
      </c>
      <c r="I214" s="645"/>
      <c r="J214" s="645">
        <f t="shared" si="53"/>
        <v>438135.87768338708</v>
      </c>
      <c r="K214" s="684"/>
      <c r="L214" s="645">
        <f>VLOOKUP(C214,'[11]Adjusted Factors 19-20'!A:BQ,68,FALSE)*10000</f>
        <v>0</v>
      </c>
      <c r="M214" s="645">
        <f>VLOOKUP(C214,'[11]Adjusted Factors 19-20'!A:BR,69,FALSE)*10000</f>
        <v>0</v>
      </c>
      <c r="N214" s="645">
        <f>VLOOKUP(C214,'[11]Adjusted Factors 19-20'!A:BS,67,FALSE)*6000</f>
        <v>0</v>
      </c>
      <c r="O214" s="646">
        <f t="shared" si="55"/>
        <v>0</v>
      </c>
      <c r="P214" s="646"/>
      <c r="Q214" s="646">
        <f t="shared" si="56"/>
        <v>438136</v>
      </c>
      <c r="R214" s="646"/>
      <c r="S214" s="646"/>
      <c r="T214" s="643">
        <v>432</v>
      </c>
      <c r="U214" s="647">
        <f t="shared" si="47"/>
        <v>1122</v>
      </c>
      <c r="V214" s="647"/>
      <c r="W214" s="647">
        <f t="shared" si="48"/>
        <v>1242.3599999999999</v>
      </c>
      <c r="X214" s="647">
        <f t="shared" si="49"/>
        <v>194.82</v>
      </c>
      <c r="Y214" s="647">
        <f t="shared" si="50"/>
        <v>153</v>
      </c>
      <c r="Z214" s="647">
        <f t="shared" si="57"/>
        <v>-2712.18</v>
      </c>
      <c r="AA214" s="647">
        <f t="shared" si="51"/>
        <v>0</v>
      </c>
      <c r="AB214" s="647">
        <f>VLOOKUP(C214,'[11]Adjusted Factors 19-20'!A:N,14,FALSE)</f>
        <v>102</v>
      </c>
      <c r="AF214" s="645" t="e">
        <f>VLOOKUP(C214,#REF!,69,FALSE)</f>
        <v>#REF!</v>
      </c>
      <c r="AG214" s="643">
        <v>432</v>
      </c>
      <c r="AH214" s="644">
        <v>0</v>
      </c>
      <c r="AI214" s="637" t="s">
        <v>854</v>
      </c>
    </row>
    <row r="215" spans="1:35" x14ac:dyDescent="0.2">
      <c r="A215" s="637" t="str">
        <f t="shared" si="52"/>
        <v>436 - Elmswell Community Primary School</v>
      </c>
      <c r="B215" s="637">
        <v>436</v>
      </c>
      <c r="C215" s="643">
        <v>436</v>
      </c>
      <c r="D215" s="643">
        <f t="shared" si="54"/>
        <v>436</v>
      </c>
      <c r="E215" s="644">
        <f t="shared" si="45"/>
        <v>0</v>
      </c>
      <c r="F215" s="637" t="s">
        <v>855</v>
      </c>
      <c r="G215" s="645">
        <f>VLOOKUP(C215,'[11]New ISB 19-20'!A:BX,76,FALSE)</f>
        <v>1041775.2700871309</v>
      </c>
      <c r="H215" s="645">
        <f>VLOOKUP(C215,'[11]New ISB 19-20'!A:CD,81,FALSE)</f>
        <v>-7551.56</v>
      </c>
      <c r="I215" s="645"/>
      <c r="J215" s="645">
        <f t="shared" si="53"/>
        <v>1034223.7100871309</v>
      </c>
      <c r="K215" s="684"/>
      <c r="L215" s="645">
        <f>VLOOKUP(C215,'[11]Adjusted Factors 19-20'!A:BQ,68,FALSE)*10000</f>
        <v>0</v>
      </c>
      <c r="M215" s="645">
        <f>VLOOKUP(C215,'[11]Adjusted Factors 19-20'!A:BR,69,FALSE)*10000</f>
        <v>0</v>
      </c>
      <c r="N215" s="645">
        <f>VLOOKUP(C215,'[11]Adjusted Factors 19-20'!A:BS,67,FALSE)*6000</f>
        <v>0</v>
      </c>
      <c r="O215" s="646">
        <f t="shared" si="55"/>
        <v>0</v>
      </c>
      <c r="P215" s="646"/>
      <c r="Q215" s="646">
        <f t="shared" si="56"/>
        <v>1034224</v>
      </c>
      <c r="R215" s="646"/>
      <c r="S215" s="646"/>
      <c r="T215" s="643">
        <v>436</v>
      </c>
      <c r="U215" s="647">
        <f t="shared" si="47"/>
        <v>3124</v>
      </c>
      <c r="V215" s="647"/>
      <c r="W215" s="647">
        <f t="shared" si="48"/>
        <v>3459.12</v>
      </c>
      <c r="X215" s="647">
        <f t="shared" si="49"/>
        <v>542.43999999999994</v>
      </c>
      <c r="Y215" s="647">
        <f t="shared" si="50"/>
        <v>426</v>
      </c>
      <c r="Z215" s="647">
        <f t="shared" si="57"/>
        <v>-7551.5599999999995</v>
      </c>
      <c r="AA215" s="647">
        <f t="shared" si="51"/>
        <v>0</v>
      </c>
      <c r="AB215" s="647">
        <f>VLOOKUP(C215,'[11]Adjusted Factors 19-20'!A:N,14,FALSE)</f>
        <v>284</v>
      </c>
      <c r="AF215" s="645" t="e">
        <f>VLOOKUP(C215,#REF!,69,FALSE)</f>
        <v>#REF!</v>
      </c>
      <c r="AG215" s="643">
        <v>436</v>
      </c>
      <c r="AH215" s="644">
        <v>0</v>
      </c>
      <c r="AI215" s="637" t="s">
        <v>855</v>
      </c>
    </row>
    <row r="216" spans="1:35" x14ac:dyDescent="0.2">
      <c r="A216" s="637" t="str">
        <f t="shared" si="52"/>
        <v>437 - Elveden CEVAP School</v>
      </c>
      <c r="B216" s="637">
        <v>437</v>
      </c>
      <c r="C216" s="643">
        <v>437</v>
      </c>
      <c r="D216" s="643" t="str">
        <f t="shared" si="54"/>
        <v>ACADEMY</v>
      </c>
      <c r="E216" s="644" t="str">
        <f t="shared" si="45"/>
        <v>ACADEMY</v>
      </c>
      <c r="F216" s="637" t="s">
        <v>856</v>
      </c>
      <c r="G216" s="645">
        <f>VLOOKUP(C216,'[11]New ISB 19-20'!A:BX,76,FALSE)</f>
        <v>402286.62164311536</v>
      </c>
      <c r="H216" s="645">
        <f>VLOOKUP(C216,'[11]New ISB 19-20'!A:CD,81,FALSE)</f>
        <v>0</v>
      </c>
      <c r="I216" s="645"/>
      <c r="J216" s="645">
        <f t="shared" si="53"/>
        <v>402286.62164311536</v>
      </c>
      <c r="K216" s="684"/>
      <c r="L216" s="645">
        <f>VLOOKUP(C216,'[11]Adjusted Factors 19-20'!A:BQ,68,FALSE)*10000</f>
        <v>0</v>
      </c>
      <c r="M216" s="645">
        <f>VLOOKUP(C216,'[11]Adjusted Factors 19-20'!A:BR,69,FALSE)*10000</f>
        <v>0</v>
      </c>
      <c r="N216" s="645">
        <f>VLOOKUP(C216,'[11]Adjusted Factors 19-20'!A:BS,67,FALSE)*6000</f>
        <v>0</v>
      </c>
      <c r="O216" s="646">
        <f t="shared" si="55"/>
        <v>0</v>
      </c>
      <c r="P216" s="646"/>
      <c r="Q216" s="646">
        <f t="shared" si="56"/>
        <v>402287</v>
      </c>
      <c r="R216" s="646"/>
      <c r="S216" s="646"/>
      <c r="T216" s="643">
        <v>437</v>
      </c>
      <c r="U216" s="647">
        <f t="shared" si="47"/>
        <v>0</v>
      </c>
      <c r="V216" s="647"/>
      <c r="W216" s="647">
        <f t="shared" si="48"/>
        <v>0</v>
      </c>
      <c r="X216" s="647">
        <f t="shared" si="49"/>
        <v>0</v>
      </c>
      <c r="Y216" s="647">
        <f t="shared" si="50"/>
        <v>0</v>
      </c>
      <c r="Z216" s="647">
        <f t="shared" si="57"/>
        <v>0</v>
      </c>
      <c r="AA216" s="647">
        <f t="shared" si="51"/>
        <v>0</v>
      </c>
      <c r="AB216" s="647">
        <f>VLOOKUP(C216,'[11]Adjusted Factors 19-20'!A:N,14,FALSE)</f>
        <v>84</v>
      </c>
      <c r="AF216" s="645" t="e">
        <f>VLOOKUP(C216,#REF!,69,FALSE)</f>
        <v>#REF!</v>
      </c>
      <c r="AG216" s="643">
        <v>437</v>
      </c>
      <c r="AH216" s="644" t="s">
        <v>577</v>
      </c>
      <c r="AI216" s="637" t="s">
        <v>856</v>
      </c>
    </row>
    <row r="217" spans="1:35" x14ac:dyDescent="0.2">
      <c r="A217" s="637" t="str">
        <f t="shared" si="52"/>
        <v>440 - Glemsford Community Primary School</v>
      </c>
      <c r="B217" s="637">
        <v>440</v>
      </c>
      <c r="C217" s="643">
        <v>440</v>
      </c>
      <c r="D217" s="643" t="str">
        <f t="shared" si="54"/>
        <v>ACADEMY</v>
      </c>
      <c r="E217" s="644" t="str">
        <f t="shared" si="45"/>
        <v>ACADEMY</v>
      </c>
      <c r="F217" s="637" t="s">
        <v>857</v>
      </c>
      <c r="G217" s="645">
        <f>VLOOKUP(C217,'[11]New ISB 19-20'!A:BX,76,FALSE)</f>
        <v>763919.39750071988</v>
      </c>
      <c r="H217" s="645">
        <f>VLOOKUP(C217,'[11]New ISB 19-20'!A:CD,81,FALSE)</f>
        <v>0</v>
      </c>
      <c r="I217" s="645"/>
      <c r="J217" s="645">
        <f t="shared" si="53"/>
        <v>763919.39750071988</v>
      </c>
      <c r="K217" s="684"/>
      <c r="L217" s="645">
        <f>VLOOKUP(C217,'[11]Adjusted Factors 19-20'!A:BQ,68,FALSE)*10000</f>
        <v>0</v>
      </c>
      <c r="M217" s="645">
        <f>VLOOKUP(C217,'[11]Adjusted Factors 19-20'!A:BR,69,FALSE)*10000</f>
        <v>0</v>
      </c>
      <c r="N217" s="645">
        <f>VLOOKUP(C217,'[11]Adjusted Factors 19-20'!A:BS,67,FALSE)*6000</f>
        <v>0</v>
      </c>
      <c r="O217" s="646">
        <f t="shared" si="55"/>
        <v>0</v>
      </c>
      <c r="P217" s="646"/>
      <c r="Q217" s="646">
        <f t="shared" si="56"/>
        <v>763919</v>
      </c>
      <c r="R217" s="646"/>
      <c r="S217" s="646"/>
      <c r="T217" s="643">
        <v>440</v>
      </c>
      <c r="U217" s="647">
        <f t="shared" si="47"/>
        <v>0</v>
      </c>
      <c r="V217" s="647"/>
      <c r="W217" s="647">
        <f t="shared" si="48"/>
        <v>0</v>
      </c>
      <c r="X217" s="647">
        <f t="shared" si="49"/>
        <v>0</v>
      </c>
      <c r="Y217" s="647">
        <f t="shared" si="50"/>
        <v>0</v>
      </c>
      <c r="Z217" s="647">
        <f t="shared" si="57"/>
        <v>0</v>
      </c>
      <c r="AA217" s="647">
        <f t="shared" si="51"/>
        <v>0</v>
      </c>
      <c r="AB217" s="647">
        <f>VLOOKUP(C217,'[11]Adjusted Factors 19-20'!A:N,14,FALSE)</f>
        <v>194</v>
      </c>
      <c r="AF217" s="645" t="e">
        <f>VLOOKUP(C217,#REF!,69,FALSE)</f>
        <v>#REF!</v>
      </c>
      <c r="AG217" s="643">
        <v>440</v>
      </c>
      <c r="AH217" s="644" t="s">
        <v>577</v>
      </c>
      <c r="AI217" s="637" t="s">
        <v>857</v>
      </c>
    </row>
    <row r="218" spans="1:35" x14ac:dyDescent="0.2">
      <c r="A218" s="637" t="str">
        <f t="shared" si="52"/>
        <v>441 - Great Barton CEVCP School</v>
      </c>
      <c r="B218" s="637">
        <v>441</v>
      </c>
      <c r="C218" s="643">
        <v>441</v>
      </c>
      <c r="D218" s="643" t="str">
        <f t="shared" si="54"/>
        <v>ACADEMY</v>
      </c>
      <c r="E218" s="644" t="str">
        <f t="shared" si="45"/>
        <v>ACADEMY</v>
      </c>
      <c r="F218" s="637" t="s">
        <v>858</v>
      </c>
      <c r="G218" s="645">
        <f>VLOOKUP(C218,'[11]New ISB 19-20'!A:BX,76,FALSE)</f>
        <v>773671.8996181282</v>
      </c>
      <c r="H218" s="645">
        <f>VLOOKUP(C218,'[11]New ISB 19-20'!A:CD,81,FALSE)</f>
        <v>0</v>
      </c>
      <c r="I218" s="645"/>
      <c r="J218" s="645">
        <f t="shared" si="53"/>
        <v>773671.8996181282</v>
      </c>
      <c r="K218" s="684"/>
      <c r="L218" s="645">
        <f>VLOOKUP(C218,'[11]Adjusted Factors 19-20'!A:BQ,68,FALSE)*10000</f>
        <v>0</v>
      </c>
      <c r="M218" s="645">
        <f>VLOOKUP(C218,'[11]Adjusted Factors 19-20'!A:BR,69,FALSE)*10000</f>
        <v>0</v>
      </c>
      <c r="N218" s="645">
        <f>VLOOKUP(C218,'[11]Adjusted Factors 19-20'!A:BS,67,FALSE)*6000</f>
        <v>0</v>
      </c>
      <c r="O218" s="646">
        <f t="shared" si="55"/>
        <v>0</v>
      </c>
      <c r="P218" s="646"/>
      <c r="Q218" s="646">
        <f t="shared" si="56"/>
        <v>773672</v>
      </c>
      <c r="R218" s="646"/>
      <c r="S218" s="646"/>
      <c r="T218" s="643">
        <v>441</v>
      </c>
      <c r="U218" s="647">
        <f t="shared" si="47"/>
        <v>0</v>
      </c>
      <c r="V218" s="647"/>
      <c r="W218" s="647">
        <f t="shared" si="48"/>
        <v>0</v>
      </c>
      <c r="X218" s="647">
        <f t="shared" si="49"/>
        <v>0</v>
      </c>
      <c r="Y218" s="647">
        <f t="shared" si="50"/>
        <v>0</v>
      </c>
      <c r="Z218" s="647">
        <f t="shared" si="57"/>
        <v>0</v>
      </c>
      <c r="AA218" s="647">
        <f t="shared" si="51"/>
        <v>0</v>
      </c>
      <c r="AB218" s="647">
        <f>VLOOKUP(C218,'[11]Adjusted Factors 19-20'!A:N,14,FALSE)</f>
        <v>212</v>
      </c>
      <c r="AF218" s="645" t="e">
        <f>VLOOKUP(C218,#REF!,69,FALSE)</f>
        <v>#REF!</v>
      </c>
      <c r="AG218" s="643">
        <v>441</v>
      </c>
      <c r="AH218" s="644" t="s">
        <v>577</v>
      </c>
      <c r="AI218" s="637" t="s">
        <v>858</v>
      </c>
    </row>
    <row r="219" spans="1:35" x14ac:dyDescent="0.2">
      <c r="A219" s="637" t="str">
        <f t="shared" si="52"/>
        <v>442 - Wells Hall Community Primary School</v>
      </c>
      <c r="B219" s="637">
        <v>442</v>
      </c>
      <c r="C219" s="643">
        <v>442</v>
      </c>
      <c r="D219" s="643" t="str">
        <f t="shared" si="54"/>
        <v>ACADEMY</v>
      </c>
      <c r="E219" s="644" t="str">
        <f t="shared" si="45"/>
        <v>ACADEMY</v>
      </c>
      <c r="F219" s="637" t="s">
        <v>859</v>
      </c>
      <c r="G219" s="645">
        <f>VLOOKUP(C219,'[11]New ISB 19-20'!A:BX,76,FALSE)</f>
        <v>1491240.2759648603</v>
      </c>
      <c r="H219" s="645">
        <f>VLOOKUP(C219,'[11]New ISB 19-20'!A:CD,81,FALSE)</f>
        <v>0</v>
      </c>
      <c r="I219" s="645"/>
      <c r="J219" s="645">
        <f t="shared" si="53"/>
        <v>1491240.2759648603</v>
      </c>
      <c r="K219" s="684"/>
      <c r="L219" s="645">
        <f>VLOOKUP(C219,'[11]Adjusted Factors 19-20'!A:BQ,68,FALSE)*10000</f>
        <v>0</v>
      </c>
      <c r="M219" s="645">
        <f>VLOOKUP(C219,'[11]Adjusted Factors 19-20'!A:BR,69,FALSE)*10000</f>
        <v>0</v>
      </c>
      <c r="N219" s="645">
        <f>VLOOKUP(C219,'[11]Adjusted Factors 19-20'!A:BS,67,FALSE)*6000</f>
        <v>0</v>
      </c>
      <c r="O219" s="646">
        <f t="shared" si="55"/>
        <v>0</v>
      </c>
      <c r="P219" s="646"/>
      <c r="Q219" s="646">
        <f t="shared" si="56"/>
        <v>1491240</v>
      </c>
      <c r="R219" s="646"/>
      <c r="S219" s="646"/>
      <c r="T219" s="643">
        <v>442</v>
      </c>
      <c r="U219" s="647">
        <f t="shared" si="47"/>
        <v>0</v>
      </c>
      <c r="V219" s="647"/>
      <c r="W219" s="647">
        <f t="shared" si="48"/>
        <v>0</v>
      </c>
      <c r="X219" s="647">
        <f t="shared" si="49"/>
        <v>0</v>
      </c>
      <c r="Y219" s="647">
        <f t="shared" si="50"/>
        <v>0</v>
      </c>
      <c r="Z219" s="647">
        <f t="shared" si="57"/>
        <v>0</v>
      </c>
      <c r="AA219" s="647">
        <f t="shared" si="51"/>
        <v>0</v>
      </c>
      <c r="AB219" s="647">
        <f>VLOOKUP(C219,'[11]Adjusted Factors 19-20'!A:N,14,FALSE)</f>
        <v>408</v>
      </c>
      <c r="AF219" s="645" t="e">
        <f>VLOOKUP(C219,#REF!,69,FALSE)</f>
        <v>#REF!</v>
      </c>
      <c r="AG219" s="643">
        <v>442</v>
      </c>
      <c r="AH219" s="644" t="s">
        <v>577</v>
      </c>
      <c r="AI219" s="637" t="s">
        <v>859</v>
      </c>
    </row>
    <row r="220" spans="1:35" x14ac:dyDescent="0.2">
      <c r="A220" s="637" t="str">
        <f t="shared" si="52"/>
        <v>443 - Pot Kiln Primary School</v>
      </c>
      <c r="B220" s="637">
        <v>443</v>
      </c>
      <c r="C220" s="643">
        <v>443</v>
      </c>
      <c r="D220" s="643">
        <f t="shared" si="54"/>
        <v>443</v>
      </c>
      <c r="E220" s="644">
        <f t="shared" si="45"/>
        <v>0</v>
      </c>
      <c r="F220" s="637" t="s">
        <v>860</v>
      </c>
      <c r="G220" s="645">
        <f>VLOOKUP(C220,'[11]New ISB 19-20'!A:BX,76,FALSE)</f>
        <v>1229191.2614370617</v>
      </c>
      <c r="H220" s="645">
        <f>VLOOKUP(C220,'[11]New ISB 19-20'!A:CD,81,FALSE)</f>
        <v>-8136.54</v>
      </c>
      <c r="I220" s="645"/>
      <c r="J220" s="645">
        <f t="shared" si="53"/>
        <v>1221054.7214370617</v>
      </c>
      <c r="K220" s="684"/>
      <c r="L220" s="645">
        <f>VLOOKUP(C220,'[11]Adjusted Factors 19-20'!A:BQ,68,FALSE)*10000</f>
        <v>0</v>
      </c>
      <c r="M220" s="645">
        <f>VLOOKUP(C220,'[11]Adjusted Factors 19-20'!A:BR,69,FALSE)*10000</f>
        <v>0</v>
      </c>
      <c r="N220" s="645">
        <f>VLOOKUP(C220,'[11]Adjusted Factors 19-20'!A:BS,67,FALSE)*6000</f>
        <v>0</v>
      </c>
      <c r="O220" s="646">
        <f t="shared" si="55"/>
        <v>0</v>
      </c>
      <c r="P220" s="646"/>
      <c r="Q220" s="646">
        <f t="shared" si="56"/>
        <v>1221055</v>
      </c>
      <c r="R220" s="646"/>
      <c r="S220" s="646"/>
      <c r="T220" s="643">
        <v>443</v>
      </c>
      <c r="U220" s="647">
        <f t="shared" si="47"/>
        <v>3366</v>
      </c>
      <c r="V220" s="647"/>
      <c r="W220" s="647">
        <f t="shared" si="48"/>
        <v>3727.08</v>
      </c>
      <c r="X220" s="647">
        <f t="shared" si="49"/>
        <v>584.45999999999992</v>
      </c>
      <c r="Y220" s="647">
        <f t="shared" si="50"/>
        <v>459</v>
      </c>
      <c r="Z220" s="647">
        <f t="shared" si="57"/>
        <v>-8136.54</v>
      </c>
      <c r="AA220" s="647">
        <f t="shared" si="51"/>
        <v>0</v>
      </c>
      <c r="AB220" s="647">
        <f>VLOOKUP(C220,'[11]Adjusted Factors 19-20'!A:N,14,FALSE)</f>
        <v>306</v>
      </c>
      <c r="AF220" s="645" t="e">
        <f>VLOOKUP(C220,#REF!,69,FALSE)</f>
        <v>#REF!</v>
      </c>
      <c r="AG220" s="643">
        <v>443</v>
      </c>
      <c r="AH220" s="644">
        <v>0</v>
      </c>
      <c r="AI220" s="637" t="s">
        <v>860</v>
      </c>
    </row>
    <row r="221" spans="1:35" x14ac:dyDescent="0.2">
      <c r="A221" s="637" t="str">
        <f t="shared" si="52"/>
        <v>444 - Great Finborough CEVCP School</v>
      </c>
      <c r="B221" s="637">
        <v>444</v>
      </c>
      <c r="C221" s="643">
        <v>444</v>
      </c>
      <c r="D221" s="643">
        <f t="shared" si="54"/>
        <v>444</v>
      </c>
      <c r="E221" s="644">
        <f t="shared" si="45"/>
        <v>0</v>
      </c>
      <c r="F221" s="637" t="s">
        <v>861</v>
      </c>
      <c r="G221" s="645">
        <f>VLOOKUP(C221,'[11]New ISB 19-20'!A:BX,76,FALSE)</f>
        <v>530887.77001610841</v>
      </c>
      <c r="H221" s="645">
        <f>VLOOKUP(C221,'[11]New ISB 19-20'!A:CD,81,FALSE)</f>
        <v>-3483.29</v>
      </c>
      <c r="I221" s="645"/>
      <c r="J221" s="645">
        <f t="shared" si="53"/>
        <v>527404.48001610837</v>
      </c>
      <c r="K221" s="684"/>
      <c r="L221" s="645">
        <f>VLOOKUP(C221,'[11]Adjusted Factors 19-20'!A:BQ,68,FALSE)*10000</f>
        <v>0</v>
      </c>
      <c r="M221" s="645">
        <f>VLOOKUP(C221,'[11]Adjusted Factors 19-20'!A:BR,69,FALSE)*10000</f>
        <v>0</v>
      </c>
      <c r="N221" s="645">
        <f>VLOOKUP(C221,'[11]Adjusted Factors 19-20'!A:BS,67,FALSE)*6000</f>
        <v>0</v>
      </c>
      <c r="O221" s="646">
        <f t="shared" si="55"/>
        <v>0</v>
      </c>
      <c r="P221" s="646"/>
      <c r="Q221" s="646">
        <f t="shared" si="56"/>
        <v>527404</v>
      </c>
      <c r="R221" s="646"/>
      <c r="S221" s="646"/>
      <c r="T221" s="643">
        <v>444</v>
      </c>
      <c r="U221" s="647">
        <f t="shared" si="47"/>
        <v>1441</v>
      </c>
      <c r="V221" s="647"/>
      <c r="W221" s="647">
        <f t="shared" si="48"/>
        <v>1595.58</v>
      </c>
      <c r="X221" s="647">
        <f t="shared" si="49"/>
        <v>250.20999999999998</v>
      </c>
      <c r="Y221" s="647">
        <f t="shared" si="50"/>
        <v>196.5</v>
      </c>
      <c r="Z221" s="647">
        <f t="shared" si="57"/>
        <v>-3483.29</v>
      </c>
      <c r="AA221" s="647">
        <f t="shared" si="51"/>
        <v>0</v>
      </c>
      <c r="AB221" s="647">
        <f>VLOOKUP(C221,'[11]Adjusted Factors 19-20'!A:N,14,FALSE)</f>
        <v>131</v>
      </c>
      <c r="AF221" s="645" t="e">
        <f>VLOOKUP(C221,#REF!,69,FALSE)</f>
        <v>#REF!</v>
      </c>
      <c r="AG221" s="643">
        <v>444</v>
      </c>
      <c r="AH221" s="644">
        <v>0</v>
      </c>
      <c r="AI221" s="637" t="s">
        <v>861</v>
      </c>
    </row>
    <row r="222" spans="1:35" x14ac:dyDescent="0.2">
      <c r="A222" s="637" t="str">
        <f t="shared" si="52"/>
        <v>445 - Great Waldingfield CEVCP School</v>
      </c>
      <c r="B222" s="637">
        <v>445</v>
      </c>
      <c r="C222" s="643">
        <v>445</v>
      </c>
      <c r="D222" s="643">
        <f t="shared" si="54"/>
        <v>445</v>
      </c>
      <c r="E222" s="644">
        <f t="shared" si="45"/>
        <v>0</v>
      </c>
      <c r="F222" s="637" t="s">
        <v>862</v>
      </c>
      <c r="G222" s="645">
        <f>VLOOKUP(C222,'[11]New ISB 19-20'!A:BX,76,FALSE)</f>
        <v>690080.3943340769</v>
      </c>
      <c r="H222" s="645">
        <f>VLOOKUP(C222,'[11]New ISB 19-20'!A:CD,81,FALSE)</f>
        <v>-4520.3</v>
      </c>
      <c r="I222" s="645"/>
      <c r="J222" s="645">
        <f t="shared" si="53"/>
        <v>685560.09433407686</v>
      </c>
      <c r="K222" s="684"/>
      <c r="L222" s="645">
        <f>VLOOKUP(C222,'[11]Adjusted Factors 19-20'!A:BQ,68,FALSE)*10000</f>
        <v>0</v>
      </c>
      <c r="M222" s="645">
        <f>VLOOKUP(C222,'[11]Adjusted Factors 19-20'!A:BR,69,FALSE)*10000</f>
        <v>0</v>
      </c>
      <c r="N222" s="645">
        <f>VLOOKUP(C222,'[11]Adjusted Factors 19-20'!A:BS,67,FALSE)*6000</f>
        <v>0</v>
      </c>
      <c r="O222" s="646">
        <f t="shared" si="55"/>
        <v>0</v>
      </c>
      <c r="P222" s="646"/>
      <c r="Q222" s="646">
        <f t="shared" si="56"/>
        <v>685560</v>
      </c>
      <c r="R222" s="646"/>
      <c r="S222" s="646"/>
      <c r="T222" s="643">
        <v>445</v>
      </c>
      <c r="U222" s="647">
        <f t="shared" si="47"/>
        <v>1870</v>
      </c>
      <c r="V222" s="647"/>
      <c r="W222" s="647">
        <f t="shared" si="48"/>
        <v>2070.6</v>
      </c>
      <c r="X222" s="647">
        <f t="shared" si="49"/>
        <v>324.7</v>
      </c>
      <c r="Y222" s="647">
        <f t="shared" si="50"/>
        <v>255</v>
      </c>
      <c r="Z222" s="647">
        <f t="shared" si="57"/>
        <v>-4520.3</v>
      </c>
      <c r="AA222" s="647">
        <f t="shared" si="51"/>
        <v>0</v>
      </c>
      <c r="AB222" s="647">
        <f>VLOOKUP(C222,'[11]Adjusted Factors 19-20'!A:N,14,FALSE)</f>
        <v>170</v>
      </c>
      <c r="AF222" s="645" t="e">
        <f>VLOOKUP(C222,#REF!,69,FALSE)</f>
        <v>#REF!</v>
      </c>
      <c r="AG222" s="643">
        <v>445</v>
      </c>
      <c r="AH222" s="644">
        <v>0</v>
      </c>
      <c r="AI222" s="637" t="s">
        <v>862</v>
      </c>
    </row>
    <row r="223" spans="1:35" x14ac:dyDescent="0.2">
      <c r="A223" s="637" t="str">
        <f t="shared" si="52"/>
        <v>446 - Great Whelnetham CEVCP School</v>
      </c>
      <c r="B223" s="637">
        <v>446</v>
      </c>
      <c r="C223" s="643">
        <v>446</v>
      </c>
      <c r="D223" s="643" t="str">
        <f t="shared" si="54"/>
        <v>ACADEMY</v>
      </c>
      <c r="E223" s="644" t="s">
        <v>577</v>
      </c>
      <c r="F223" s="637" t="s">
        <v>863</v>
      </c>
      <c r="G223" s="645">
        <f>VLOOKUP(C223,'[11]New ISB 19-20'!A:BX,76,FALSE)</f>
        <v>553412.93250868225</v>
      </c>
      <c r="H223" s="645">
        <f>VLOOKUP(C223,'[11]New ISB 19-20'!A:CD,81,FALSE)</f>
        <v>-3589.65</v>
      </c>
      <c r="I223" s="645"/>
      <c r="J223" s="645">
        <f t="shared" si="53"/>
        <v>549823.28250868223</v>
      </c>
      <c r="K223" s="684"/>
      <c r="L223" s="645">
        <f>VLOOKUP(C223,'[11]Adjusted Factors 19-20'!A:BQ,68,FALSE)*10000</f>
        <v>0</v>
      </c>
      <c r="M223" s="645">
        <f>VLOOKUP(C223,'[11]Adjusted Factors 19-20'!A:BR,69,FALSE)*10000</f>
        <v>0</v>
      </c>
      <c r="N223" s="645">
        <f>VLOOKUP(C223,'[11]Adjusted Factors 19-20'!A:BS,67,FALSE)*6000</f>
        <v>0</v>
      </c>
      <c r="O223" s="646">
        <f t="shared" si="55"/>
        <v>0</v>
      </c>
      <c r="P223" s="646"/>
      <c r="Q223" s="646">
        <f t="shared" si="56"/>
        <v>549823</v>
      </c>
      <c r="R223" s="646"/>
      <c r="S223" s="646"/>
      <c r="T223" s="643">
        <v>446</v>
      </c>
      <c r="U223" s="647">
        <f t="shared" si="47"/>
        <v>1485</v>
      </c>
      <c r="V223" s="647"/>
      <c r="W223" s="647">
        <f t="shared" si="48"/>
        <v>1644.3</v>
      </c>
      <c r="X223" s="647">
        <f t="shared" si="49"/>
        <v>257.84999999999997</v>
      </c>
      <c r="Y223" s="647">
        <f t="shared" si="50"/>
        <v>202.5</v>
      </c>
      <c r="Z223" s="647">
        <f t="shared" si="57"/>
        <v>-3589.65</v>
      </c>
      <c r="AA223" s="647">
        <f t="shared" si="51"/>
        <v>0</v>
      </c>
      <c r="AB223" s="647">
        <f>VLOOKUP(C223,'[11]Adjusted Factors 19-20'!A:N,14,FALSE)</f>
        <v>135</v>
      </c>
      <c r="AF223" s="645" t="e">
        <f>VLOOKUP(C223,#REF!,69,FALSE)</f>
        <v>#REF!</v>
      </c>
      <c r="AG223" s="643">
        <v>446</v>
      </c>
      <c r="AH223" s="644">
        <v>0</v>
      </c>
      <c r="AI223" s="637" t="s">
        <v>863</v>
      </c>
    </row>
    <row r="224" spans="1:35" x14ac:dyDescent="0.2">
      <c r="A224" s="637" t="str">
        <f t="shared" si="52"/>
        <v>447 - Coupals Community Primary School</v>
      </c>
      <c r="B224" s="637">
        <v>447</v>
      </c>
      <c r="C224" s="643">
        <v>447</v>
      </c>
      <c r="D224" s="643" t="str">
        <f t="shared" si="54"/>
        <v>ACADEMY</v>
      </c>
      <c r="E224" s="644" t="str">
        <f t="shared" si="45"/>
        <v>ACADEMY</v>
      </c>
      <c r="F224" s="637" t="s">
        <v>864</v>
      </c>
      <c r="G224" s="645">
        <f>VLOOKUP(C224,'[11]New ISB 19-20'!A:BX,76,FALSE)</f>
        <v>1010457.5757105249</v>
      </c>
      <c r="H224" s="645">
        <f>VLOOKUP(C224,'[11]New ISB 19-20'!A:CD,81,FALSE)</f>
        <v>0</v>
      </c>
      <c r="I224" s="645"/>
      <c r="J224" s="645">
        <f t="shared" si="53"/>
        <v>1010457.5757105249</v>
      </c>
      <c r="K224" s="684"/>
      <c r="L224" s="645">
        <f>VLOOKUP(C224,'[11]Adjusted Factors 19-20'!A:BQ,68,FALSE)*10000</f>
        <v>0</v>
      </c>
      <c r="M224" s="645">
        <f>VLOOKUP(C224,'[11]Adjusted Factors 19-20'!A:BR,69,FALSE)*10000</f>
        <v>0</v>
      </c>
      <c r="N224" s="645">
        <f>VLOOKUP(C224,'[11]Adjusted Factors 19-20'!A:BS,67,FALSE)*6000</f>
        <v>0</v>
      </c>
      <c r="O224" s="646">
        <f t="shared" si="55"/>
        <v>0</v>
      </c>
      <c r="P224" s="646"/>
      <c r="Q224" s="646">
        <f t="shared" si="56"/>
        <v>1010458</v>
      </c>
      <c r="R224" s="646"/>
      <c r="S224" s="646"/>
      <c r="T224" s="643">
        <v>447</v>
      </c>
      <c r="U224" s="647">
        <f t="shared" si="47"/>
        <v>0</v>
      </c>
      <c r="V224" s="647"/>
      <c r="W224" s="647">
        <f t="shared" si="48"/>
        <v>0</v>
      </c>
      <c r="X224" s="647">
        <f t="shared" si="49"/>
        <v>0</v>
      </c>
      <c r="Y224" s="647">
        <f t="shared" si="50"/>
        <v>0</v>
      </c>
      <c r="Z224" s="647">
        <f t="shared" si="57"/>
        <v>0</v>
      </c>
      <c r="AA224" s="647">
        <f t="shared" si="51"/>
        <v>0</v>
      </c>
      <c r="AB224" s="647">
        <f>VLOOKUP(C224,'[11]Adjusted Factors 19-20'!A:N,14,FALSE)</f>
        <v>272</v>
      </c>
      <c r="AF224" s="645" t="e">
        <f>VLOOKUP(C224,#REF!,69,FALSE)</f>
        <v>#REF!</v>
      </c>
      <c r="AG224" s="643">
        <v>447</v>
      </c>
      <c r="AH224" s="644" t="s">
        <v>577</v>
      </c>
      <c r="AI224" s="637" t="s">
        <v>864</v>
      </c>
    </row>
    <row r="225" spans="1:35" x14ac:dyDescent="0.2">
      <c r="A225" s="637" t="str">
        <f t="shared" si="52"/>
        <v>448 - Hartest CEVCP School</v>
      </c>
      <c r="B225" s="637">
        <v>448</v>
      </c>
      <c r="C225" s="643">
        <v>448</v>
      </c>
      <c r="D225" s="643" t="str">
        <f t="shared" si="54"/>
        <v>ACADEMY</v>
      </c>
      <c r="E225" s="644" t="str">
        <f t="shared" si="45"/>
        <v>ACADEMY</v>
      </c>
      <c r="F225" s="637" t="s">
        <v>865</v>
      </c>
      <c r="G225" s="645">
        <f>VLOOKUP(C225,'[11]New ISB 19-20'!A:BX,76,FALSE)</f>
        <v>355410.72068000725</v>
      </c>
      <c r="H225" s="645">
        <f>VLOOKUP(C225,'[11]New ISB 19-20'!A:CD,81,FALSE)</f>
        <v>0</v>
      </c>
      <c r="I225" s="645"/>
      <c r="J225" s="645">
        <f t="shared" si="53"/>
        <v>355410.72068000725</v>
      </c>
      <c r="K225" s="684"/>
      <c r="L225" s="645">
        <f>VLOOKUP(C225,'[11]Adjusted Factors 19-20'!A:BQ,68,FALSE)*10000</f>
        <v>0</v>
      </c>
      <c r="M225" s="645">
        <f>VLOOKUP(C225,'[11]Adjusted Factors 19-20'!A:BR,69,FALSE)*10000</f>
        <v>0</v>
      </c>
      <c r="N225" s="645">
        <f>VLOOKUP(C225,'[11]Adjusted Factors 19-20'!A:BS,67,FALSE)*6000</f>
        <v>0</v>
      </c>
      <c r="O225" s="646">
        <f t="shared" si="55"/>
        <v>0</v>
      </c>
      <c r="P225" s="646"/>
      <c r="Q225" s="646">
        <f t="shared" si="56"/>
        <v>355411</v>
      </c>
      <c r="R225" s="646"/>
      <c r="S225" s="646"/>
      <c r="T225" s="643">
        <v>448</v>
      </c>
      <c r="U225" s="647">
        <f t="shared" si="47"/>
        <v>0</v>
      </c>
      <c r="V225" s="647"/>
      <c r="W225" s="647">
        <f t="shared" si="48"/>
        <v>0</v>
      </c>
      <c r="X225" s="647">
        <f t="shared" si="49"/>
        <v>0</v>
      </c>
      <c r="Y225" s="647">
        <f t="shared" si="50"/>
        <v>0</v>
      </c>
      <c r="Z225" s="647">
        <f t="shared" si="57"/>
        <v>0</v>
      </c>
      <c r="AA225" s="647">
        <f t="shared" si="51"/>
        <v>0</v>
      </c>
      <c r="AB225" s="647">
        <f>VLOOKUP(C225,'[11]Adjusted Factors 19-20'!A:N,14,FALSE)</f>
        <v>67</v>
      </c>
      <c r="AF225" s="645" t="e">
        <f>VLOOKUP(C225,#REF!,69,FALSE)</f>
        <v>#REF!</v>
      </c>
      <c r="AG225" s="643">
        <v>448</v>
      </c>
      <c r="AH225" s="644" t="s">
        <v>577</v>
      </c>
      <c r="AI225" s="637" t="s">
        <v>865</v>
      </c>
    </row>
    <row r="226" spans="1:35" x14ac:dyDescent="0.2">
      <c r="A226" s="637" t="str">
        <f t="shared" si="52"/>
        <v>449 - Crawfords CEVCP School</v>
      </c>
      <c r="B226" s="637">
        <v>449</v>
      </c>
      <c r="C226" s="643">
        <v>449</v>
      </c>
      <c r="D226" s="643" t="str">
        <f t="shared" si="54"/>
        <v>ACADEMY</v>
      </c>
      <c r="E226" s="644" t="s">
        <v>577</v>
      </c>
      <c r="F226" s="637" t="s">
        <v>866</v>
      </c>
      <c r="G226" s="645">
        <f>VLOOKUP(C226,'[11]New ISB 19-20'!A:BX,76,FALSE)</f>
        <v>407419.14103579725</v>
      </c>
      <c r="H226" s="645">
        <f>VLOOKUP(C226,'[11]New ISB 19-20'!A:CD,81,FALSE)</f>
        <v>0</v>
      </c>
      <c r="I226" s="645"/>
      <c r="J226" s="645">
        <f t="shared" si="53"/>
        <v>407419.14103579725</v>
      </c>
      <c r="K226" s="684"/>
      <c r="L226" s="645">
        <f>VLOOKUP(C226,'[11]Adjusted Factors 19-20'!A:BQ,68,FALSE)*10000</f>
        <v>0</v>
      </c>
      <c r="M226" s="645">
        <f>VLOOKUP(C226,'[11]Adjusted Factors 19-20'!A:BR,69,FALSE)*10000</f>
        <v>0</v>
      </c>
      <c r="N226" s="645">
        <f>VLOOKUP(C226,'[11]Adjusted Factors 19-20'!A:BS,67,FALSE)*6000</f>
        <v>0</v>
      </c>
      <c r="O226" s="646">
        <f t="shared" si="55"/>
        <v>0</v>
      </c>
      <c r="P226" s="646"/>
      <c r="Q226" s="646">
        <f t="shared" si="56"/>
        <v>407419</v>
      </c>
      <c r="R226" s="646"/>
      <c r="S226" s="646"/>
      <c r="T226" s="643">
        <v>449</v>
      </c>
      <c r="U226" s="647">
        <f t="shared" si="47"/>
        <v>0</v>
      </c>
      <c r="V226" s="647"/>
      <c r="W226" s="647">
        <f t="shared" si="48"/>
        <v>0</v>
      </c>
      <c r="X226" s="647">
        <f t="shared" si="49"/>
        <v>0</v>
      </c>
      <c r="Y226" s="647">
        <f t="shared" si="50"/>
        <v>0</v>
      </c>
      <c r="Z226" s="647">
        <f t="shared" si="57"/>
        <v>0</v>
      </c>
      <c r="AA226" s="647">
        <f t="shared" si="51"/>
        <v>0</v>
      </c>
      <c r="AB226" s="647">
        <f>VLOOKUP(C226,'[11]Adjusted Factors 19-20'!A:N,14,FALSE)</f>
        <v>86</v>
      </c>
      <c r="AF226" s="645" t="e">
        <f>VLOOKUP(C226,#REF!,69,FALSE)</f>
        <v>#REF!</v>
      </c>
      <c r="AG226" s="643">
        <v>449</v>
      </c>
      <c r="AH226" s="644">
        <v>0</v>
      </c>
      <c r="AI226" s="637" t="s">
        <v>866</v>
      </c>
    </row>
    <row r="227" spans="1:35" x14ac:dyDescent="0.2">
      <c r="A227" s="637" t="str">
        <f t="shared" si="52"/>
        <v>450 - Burton End Community Primary School</v>
      </c>
      <c r="B227" s="637">
        <v>450</v>
      </c>
      <c r="C227" s="643">
        <v>450</v>
      </c>
      <c r="D227" s="643" t="str">
        <f t="shared" si="54"/>
        <v>ACADEMY</v>
      </c>
      <c r="E227" s="644" t="str">
        <f t="shared" si="45"/>
        <v>ACADEMY</v>
      </c>
      <c r="F227" s="637" t="s">
        <v>867</v>
      </c>
      <c r="G227" s="645">
        <f>VLOOKUP(C227,'[11]New ISB 19-20'!A:BX,76,FALSE)</f>
        <v>1369279.0203634039</v>
      </c>
      <c r="H227" s="645">
        <f>VLOOKUP(C227,'[11]New ISB 19-20'!A:CD,81,FALSE)</f>
        <v>0</v>
      </c>
      <c r="I227" s="645"/>
      <c r="J227" s="645">
        <f t="shared" si="53"/>
        <v>1369279.0203634039</v>
      </c>
      <c r="K227" s="684"/>
      <c r="L227" s="645">
        <f>VLOOKUP(C227,'[11]Adjusted Factors 19-20'!A:BQ,68,FALSE)*10000</f>
        <v>0</v>
      </c>
      <c r="M227" s="645">
        <f>VLOOKUP(C227,'[11]Adjusted Factors 19-20'!A:BR,69,FALSE)*10000</f>
        <v>0</v>
      </c>
      <c r="N227" s="645">
        <f>VLOOKUP(C227,'[11]Adjusted Factors 19-20'!A:BS,67,FALSE)*6000</f>
        <v>0</v>
      </c>
      <c r="O227" s="646">
        <f t="shared" si="55"/>
        <v>0</v>
      </c>
      <c r="P227" s="646"/>
      <c r="Q227" s="646">
        <f t="shared" si="56"/>
        <v>1369279</v>
      </c>
      <c r="R227" s="646"/>
      <c r="S227" s="646"/>
      <c r="T227" s="643">
        <v>450</v>
      </c>
      <c r="U227" s="647">
        <f t="shared" si="47"/>
        <v>0</v>
      </c>
      <c r="V227" s="647"/>
      <c r="W227" s="647">
        <f t="shared" si="48"/>
        <v>0</v>
      </c>
      <c r="X227" s="647">
        <f t="shared" si="49"/>
        <v>0</v>
      </c>
      <c r="Y227" s="647">
        <f t="shared" si="50"/>
        <v>0</v>
      </c>
      <c r="Z227" s="647">
        <f t="shared" si="57"/>
        <v>0</v>
      </c>
      <c r="AA227" s="647">
        <f t="shared" si="51"/>
        <v>0</v>
      </c>
      <c r="AB227" s="647">
        <f>VLOOKUP(C227,'[11]Adjusted Factors 19-20'!A:N,14,FALSE)</f>
        <v>373</v>
      </c>
      <c r="AF227" s="645" t="e">
        <f>VLOOKUP(C227,#REF!,69,FALSE)</f>
        <v>#REF!</v>
      </c>
      <c r="AG227" s="643">
        <v>450</v>
      </c>
      <c r="AH227" s="644" t="s">
        <v>577</v>
      </c>
      <c r="AI227" s="637" t="s">
        <v>867</v>
      </c>
    </row>
    <row r="228" spans="1:35" x14ac:dyDescent="0.2">
      <c r="A228" s="637" t="str">
        <f t="shared" si="52"/>
        <v>451 - New Cangle Community Primary School</v>
      </c>
      <c r="B228" s="637">
        <v>451</v>
      </c>
      <c r="C228" s="643">
        <v>451</v>
      </c>
      <c r="D228" s="643">
        <f t="shared" si="54"/>
        <v>451</v>
      </c>
      <c r="E228" s="644">
        <f t="shared" si="45"/>
        <v>0</v>
      </c>
      <c r="F228" s="637" t="s">
        <v>868</v>
      </c>
      <c r="G228" s="645">
        <f>VLOOKUP(C228,'[11]New ISB 19-20'!A:BX,76,FALSE)</f>
        <v>803570.60888573772</v>
      </c>
      <c r="H228" s="645">
        <f>VLOOKUP(C228,'[11]New ISB 19-20'!A:CD,81,FALSE)</f>
        <v>-5397.7699999999995</v>
      </c>
      <c r="I228" s="645"/>
      <c r="J228" s="645">
        <f t="shared" si="53"/>
        <v>798172.8388857377</v>
      </c>
      <c r="K228" s="684"/>
      <c r="L228" s="645">
        <f>VLOOKUP(C228,'[11]Adjusted Factors 19-20'!A:BQ,68,FALSE)*10000</f>
        <v>0</v>
      </c>
      <c r="M228" s="645">
        <f>VLOOKUP(C228,'[11]Adjusted Factors 19-20'!A:BR,69,FALSE)*10000</f>
        <v>0</v>
      </c>
      <c r="N228" s="645">
        <f>VLOOKUP(C228,'[11]Adjusted Factors 19-20'!A:BS,67,FALSE)*6000</f>
        <v>0</v>
      </c>
      <c r="O228" s="646">
        <f t="shared" si="55"/>
        <v>0</v>
      </c>
      <c r="P228" s="646"/>
      <c r="Q228" s="646">
        <f t="shared" si="56"/>
        <v>798173</v>
      </c>
      <c r="R228" s="646"/>
      <c r="S228" s="646"/>
      <c r="T228" s="643">
        <v>451</v>
      </c>
      <c r="U228" s="647">
        <f t="shared" si="47"/>
        <v>2233</v>
      </c>
      <c r="V228" s="647"/>
      <c r="W228" s="647">
        <f t="shared" si="48"/>
        <v>2472.54</v>
      </c>
      <c r="X228" s="647">
        <f t="shared" si="49"/>
        <v>387.72999999999996</v>
      </c>
      <c r="Y228" s="647">
        <f t="shared" si="50"/>
        <v>304.5</v>
      </c>
      <c r="Z228" s="647">
        <f t="shared" si="57"/>
        <v>-5397.7699999999995</v>
      </c>
      <c r="AA228" s="647">
        <f t="shared" si="51"/>
        <v>0</v>
      </c>
      <c r="AB228" s="647">
        <f>VLOOKUP(C228,'[11]Adjusted Factors 19-20'!A:N,14,FALSE)</f>
        <v>203</v>
      </c>
      <c r="AF228" s="645" t="e">
        <f>VLOOKUP(C228,#REF!,69,FALSE)</f>
        <v>#REF!</v>
      </c>
      <c r="AG228" s="643">
        <v>451</v>
      </c>
      <c r="AH228" s="644">
        <v>0</v>
      </c>
      <c r="AI228" s="637" t="s">
        <v>868</v>
      </c>
    </row>
    <row r="229" spans="1:35" x14ac:dyDescent="0.2">
      <c r="A229" s="637" t="str">
        <f t="shared" si="52"/>
        <v>452 - Clements Community Primary School</v>
      </c>
      <c r="B229" s="637">
        <v>452</v>
      </c>
      <c r="C229" s="643">
        <v>452</v>
      </c>
      <c r="D229" s="643" t="str">
        <f t="shared" si="54"/>
        <v>ACADEMY</v>
      </c>
      <c r="E229" s="644" t="str">
        <f t="shared" ref="E229:E292" si="58">AH229</f>
        <v>ACADEMY</v>
      </c>
      <c r="F229" s="637" t="s">
        <v>869</v>
      </c>
      <c r="G229" s="645">
        <f>VLOOKUP(C229,'[11]New ISB 19-20'!A:BX,76,FALSE)</f>
        <v>1098334.8835442336</v>
      </c>
      <c r="H229" s="645">
        <f>VLOOKUP(C229,'[11]New ISB 19-20'!A:CD,81,FALSE)</f>
        <v>0</v>
      </c>
      <c r="I229" s="645"/>
      <c r="J229" s="645">
        <f t="shared" si="53"/>
        <v>1098334.8835442336</v>
      </c>
      <c r="K229" s="684"/>
      <c r="L229" s="645">
        <f>VLOOKUP(C229,'[11]Adjusted Factors 19-20'!A:BQ,68,FALSE)*10000</f>
        <v>0</v>
      </c>
      <c r="M229" s="645">
        <f>VLOOKUP(C229,'[11]Adjusted Factors 19-20'!A:BR,69,FALSE)*10000</f>
        <v>0</v>
      </c>
      <c r="N229" s="645">
        <f>VLOOKUP(C229,'[11]Adjusted Factors 19-20'!A:BS,67,FALSE)*6000</f>
        <v>0</v>
      </c>
      <c r="O229" s="646">
        <f t="shared" si="55"/>
        <v>0</v>
      </c>
      <c r="P229" s="646"/>
      <c r="Q229" s="646">
        <f t="shared" si="56"/>
        <v>1098335</v>
      </c>
      <c r="R229" s="646"/>
      <c r="S229" s="646"/>
      <c r="T229" s="643">
        <v>452</v>
      </c>
      <c r="U229" s="647">
        <f t="shared" si="47"/>
        <v>0</v>
      </c>
      <c r="V229" s="647"/>
      <c r="W229" s="647">
        <f t="shared" si="48"/>
        <v>0</v>
      </c>
      <c r="X229" s="647">
        <f t="shared" si="49"/>
        <v>0</v>
      </c>
      <c r="Y229" s="647">
        <f t="shared" si="50"/>
        <v>0</v>
      </c>
      <c r="Z229" s="647">
        <f t="shared" si="57"/>
        <v>0</v>
      </c>
      <c r="AA229" s="647">
        <f t="shared" si="51"/>
        <v>0</v>
      </c>
      <c r="AB229" s="647">
        <f>VLOOKUP(C229,'[11]Adjusted Factors 19-20'!A:N,14,FALSE)</f>
        <v>274</v>
      </c>
      <c r="AF229" s="645" t="e">
        <f>VLOOKUP(C229,#REF!,69,FALSE)</f>
        <v>#REF!</v>
      </c>
      <c r="AG229" s="643">
        <v>452</v>
      </c>
      <c r="AH229" s="644" t="s">
        <v>577</v>
      </c>
      <c r="AI229" s="637" t="s">
        <v>869</v>
      </c>
    </row>
    <row r="230" spans="1:35" x14ac:dyDescent="0.2">
      <c r="A230" s="637" t="str">
        <f t="shared" si="52"/>
        <v>453 - Westfield Community Primary School</v>
      </c>
      <c r="B230" s="637">
        <v>453</v>
      </c>
      <c r="C230" s="643">
        <v>453</v>
      </c>
      <c r="D230" s="643" t="str">
        <f t="shared" si="54"/>
        <v>ACADEMY</v>
      </c>
      <c r="E230" s="644" t="str">
        <f t="shared" si="58"/>
        <v>ACADEMY</v>
      </c>
      <c r="F230" s="637" t="s">
        <v>870</v>
      </c>
      <c r="G230" s="645">
        <f>VLOOKUP(C230,'[11]New ISB 19-20'!A:BX,76,FALSE)</f>
        <v>1481021.322095322</v>
      </c>
      <c r="H230" s="645">
        <f>VLOOKUP(C230,'[11]New ISB 19-20'!A:CD,81,FALSE)</f>
        <v>0</v>
      </c>
      <c r="I230" s="645"/>
      <c r="J230" s="645">
        <f t="shared" si="53"/>
        <v>1481021.322095322</v>
      </c>
      <c r="K230" s="684"/>
      <c r="L230" s="645">
        <f>VLOOKUP(C230,'[11]Adjusted Factors 19-20'!A:BQ,68,FALSE)*10000</f>
        <v>0</v>
      </c>
      <c r="M230" s="645">
        <f>VLOOKUP(C230,'[11]Adjusted Factors 19-20'!A:BR,69,FALSE)*10000</f>
        <v>0</v>
      </c>
      <c r="N230" s="645">
        <f>VLOOKUP(C230,'[11]Adjusted Factors 19-20'!A:BS,67,FALSE)*6000</f>
        <v>0</v>
      </c>
      <c r="O230" s="646">
        <f t="shared" si="55"/>
        <v>0</v>
      </c>
      <c r="P230" s="646"/>
      <c r="Q230" s="646">
        <f t="shared" si="56"/>
        <v>1481021</v>
      </c>
      <c r="R230" s="646"/>
      <c r="S230" s="646"/>
      <c r="T230" s="643">
        <v>453</v>
      </c>
      <c r="U230" s="647">
        <f t="shared" si="47"/>
        <v>0</v>
      </c>
      <c r="V230" s="647"/>
      <c r="W230" s="647">
        <f t="shared" si="48"/>
        <v>0</v>
      </c>
      <c r="X230" s="647">
        <f t="shared" si="49"/>
        <v>0</v>
      </c>
      <c r="Y230" s="647">
        <f t="shared" si="50"/>
        <v>0</v>
      </c>
      <c r="Z230" s="647">
        <f t="shared" si="57"/>
        <v>0</v>
      </c>
      <c r="AA230" s="647">
        <f t="shared" si="51"/>
        <v>0</v>
      </c>
      <c r="AB230" s="647">
        <f>VLOOKUP(C230,'[11]Adjusted Factors 19-20'!A:N,14,FALSE)</f>
        <v>399</v>
      </c>
      <c r="AF230" s="645" t="e">
        <f>VLOOKUP(C230,#REF!,69,FALSE)</f>
        <v>#REF!</v>
      </c>
      <c r="AG230" s="643">
        <v>453</v>
      </c>
      <c r="AH230" s="644" t="s">
        <v>577</v>
      </c>
      <c r="AI230" s="637" t="s">
        <v>870</v>
      </c>
    </row>
    <row r="231" spans="1:35" x14ac:dyDescent="0.2">
      <c r="A231" s="637" t="str">
        <f t="shared" si="52"/>
        <v xml:space="preserve">454 - Place Farm Primary Academy </v>
      </c>
      <c r="B231" s="637">
        <v>454</v>
      </c>
      <c r="C231" s="643">
        <v>454</v>
      </c>
      <c r="D231" s="643" t="str">
        <f t="shared" si="54"/>
        <v>ACADEMY</v>
      </c>
      <c r="E231" s="644" t="str">
        <f t="shared" si="58"/>
        <v>ACADEMY</v>
      </c>
      <c r="F231" s="637" t="s">
        <v>871</v>
      </c>
      <c r="G231" s="645">
        <f>VLOOKUP(C231,'[11]New ISB 19-20'!A:BX,76,FALSE)</f>
        <v>1522350.268304399</v>
      </c>
      <c r="H231" s="645">
        <f>VLOOKUP(C231,'[11]New ISB 19-20'!A:CD,81,FALSE)</f>
        <v>0</v>
      </c>
      <c r="I231" s="645"/>
      <c r="J231" s="645">
        <f t="shared" si="53"/>
        <v>1522350.268304399</v>
      </c>
      <c r="K231" s="684"/>
      <c r="L231" s="645">
        <f>VLOOKUP(C231,'[11]Adjusted Factors 19-20'!A:BQ,68,FALSE)*10000</f>
        <v>0</v>
      </c>
      <c r="M231" s="645">
        <f>VLOOKUP(C231,'[11]Adjusted Factors 19-20'!A:BR,69,FALSE)*10000</f>
        <v>0</v>
      </c>
      <c r="N231" s="645">
        <f>VLOOKUP(C231,'[11]Adjusted Factors 19-20'!A:BS,67,FALSE)*6000</f>
        <v>0</v>
      </c>
      <c r="O231" s="646">
        <f t="shared" si="55"/>
        <v>0</v>
      </c>
      <c r="P231" s="646"/>
      <c r="Q231" s="646">
        <f t="shared" si="56"/>
        <v>1522350</v>
      </c>
      <c r="R231" s="646"/>
      <c r="S231" s="646"/>
      <c r="T231" s="643">
        <v>454</v>
      </c>
      <c r="U231" s="647">
        <f t="shared" si="47"/>
        <v>0</v>
      </c>
      <c r="V231" s="647"/>
      <c r="W231" s="647">
        <f t="shared" si="48"/>
        <v>0</v>
      </c>
      <c r="X231" s="647">
        <f t="shared" si="49"/>
        <v>0</v>
      </c>
      <c r="Y231" s="647">
        <f t="shared" si="50"/>
        <v>0</v>
      </c>
      <c r="Z231" s="647">
        <f t="shared" si="57"/>
        <v>0</v>
      </c>
      <c r="AA231" s="647">
        <f t="shared" si="51"/>
        <v>0</v>
      </c>
      <c r="AB231" s="647">
        <f>VLOOKUP(C231,'[11]Adjusted Factors 19-20'!A:N,14,FALSE)</f>
        <v>407</v>
      </c>
      <c r="AF231" s="645" t="e">
        <f>VLOOKUP(C231,#REF!,69,FALSE)</f>
        <v>#REF!</v>
      </c>
      <c r="AG231" s="643">
        <v>454</v>
      </c>
      <c r="AH231" s="644" t="s">
        <v>577</v>
      </c>
      <c r="AI231" s="637" t="s">
        <v>871</v>
      </c>
    </row>
    <row r="232" spans="1:35" x14ac:dyDescent="0.2">
      <c r="A232" s="637" t="str">
        <f t="shared" si="52"/>
        <v>455 - St Felix Roman Catholic Primary School</v>
      </c>
      <c r="B232" s="637">
        <v>455</v>
      </c>
      <c r="C232" s="643">
        <v>455</v>
      </c>
      <c r="D232" s="643" t="str">
        <f t="shared" si="54"/>
        <v>ACADEMY</v>
      </c>
      <c r="E232" s="644" t="str">
        <f t="shared" si="58"/>
        <v>ACADEMY</v>
      </c>
      <c r="F232" s="637" t="s">
        <v>872</v>
      </c>
      <c r="G232" s="645">
        <f>VLOOKUP(C232,'[11]New ISB 19-20'!A:BX,76,FALSE)</f>
        <v>1046570.5652331488</v>
      </c>
      <c r="H232" s="645">
        <f>VLOOKUP(C232,'[11]New ISB 19-20'!A:CD,81,FALSE)</f>
        <v>0</v>
      </c>
      <c r="I232" s="645"/>
      <c r="J232" s="645">
        <f t="shared" si="53"/>
        <v>1046570.5652331488</v>
      </c>
      <c r="K232" s="684"/>
      <c r="L232" s="645">
        <f>VLOOKUP(C232,'[11]Adjusted Factors 19-20'!A:BQ,68,FALSE)*10000</f>
        <v>0</v>
      </c>
      <c r="M232" s="645">
        <f>VLOOKUP(C232,'[11]Adjusted Factors 19-20'!A:BR,69,FALSE)*10000</f>
        <v>0</v>
      </c>
      <c r="N232" s="645">
        <f>VLOOKUP(C232,'[11]Adjusted Factors 19-20'!A:BS,67,FALSE)*6000</f>
        <v>0</v>
      </c>
      <c r="O232" s="646">
        <f t="shared" si="55"/>
        <v>0</v>
      </c>
      <c r="P232" s="646"/>
      <c r="Q232" s="646">
        <f t="shared" si="56"/>
        <v>1046571</v>
      </c>
      <c r="R232" s="646"/>
      <c r="S232" s="646"/>
      <c r="T232" s="643">
        <v>455</v>
      </c>
      <c r="U232" s="647">
        <f t="shared" si="47"/>
        <v>0</v>
      </c>
      <c r="V232" s="647"/>
      <c r="W232" s="647">
        <f t="shared" si="48"/>
        <v>0</v>
      </c>
      <c r="X232" s="647">
        <f t="shared" si="49"/>
        <v>0</v>
      </c>
      <c r="Y232" s="647">
        <f t="shared" si="50"/>
        <v>0</v>
      </c>
      <c r="Z232" s="647">
        <f t="shared" si="57"/>
        <v>0</v>
      </c>
      <c r="AA232" s="647">
        <f t="shared" si="51"/>
        <v>0</v>
      </c>
      <c r="AB232" s="647">
        <f>VLOOKUP(C232,'[11]Adjusted Factors 19-20'!A:N,14,FALSE)</f>
        <v>278</v>
      </c>
      <c r="AF232" s="645" t="e">
        <f>VLOOKUP(C232,#REF!,69,FALSE)</f>
        <v>#REF!</v>
      </c>
      <c r="AG232" s="643">
        <v>455</v>
      </c>
      <c r="AH232" s="644" t="s">
        <v>577</v>
      </c>
      <c r="AI232" s="637" t="s">
        <v>872</v>
      </c>
    </row>
    <row r="233" spans="1:35" x14ac:dyDescent="0.2">
      <c r="A233" s="637" t="str">
        <f t="shared" si="52"/>
        <v>457 - Honington CEVCP School</v>
      </c>
      <c r="B233" s="637">
        <v>457</v>
      </c>
      <c r="C233" s="643">
        <v>457</v>
      </c>
      <c r="D233" s="643">
        <f t="shared" si="54"/>
        <v>457</v>
      </c>
      <c r="E233" s="644">
        <f t="shared" si="58"/>
        <v>0</v>
      </c>
      <c r="F233" s="637" t="s">
        <v>873</v>
      </c>
      <c r="G233" s="645">
        <f>VLOOKUP(C233,'[11]New ISB 19-20'!A:BX,76,FALSE)</f>
        <v>658825.8607232389</v>
      </c>
      <c r="H233" s="645">
        <f>VLOOKUP(C233,'[11]New ISB 19-20'!A:CD,81,FALSE)</f>
        <v>-4493.71</v>
      </c>
      <c r="I233" s="645"/>
      <c r="J233" s="645">
        <f t="shared" si="53"/>
        <v>654332.15072323894</v>
      </c>
      <c r="K233" s="684"/>
      <c r="L233" s="645">
        <f>VLOOKUP(C233,'[11]Adjusted Factors 19-20'!A:BQ,68,FALSE)*10000</f>
        <v>0</v>
      </c>
      <c r="M233" s="645">
        <f>VLOOKUP(C233,'[11]Adjusted Factors 19-20'!A:BR,69,FALSE)*10000</f>
        <v>0</v>
      </c>
      <c r="N233" s="645">
        <f>VLOOKUP(C233,'[11]Adjusted Factors 19-20'!A:BS,67,FALSE)*6000</f>
        <v>0</v>
      </c>
      <c r="O233" s="646">
        <f t="shared" si="55"/>
        <v>0</v>
      </c>
      <c r="P233" s="646"/>
      <c r="Q233" s="646">
        <f t="shared" si="56"/>
        <v>654332</v>
      </c>
      <c r="R233" s="646"/>
      <c r="S233" s="646"/>
      <c r="T233" s="643">
        <v>457</v>
      </c>
      <c r="U233" s="647">
        <f t="shared" si="47"/>
        <v>1859</v>
      </c>
      <c r="V233" s="647"/>
      <c r="W233" s="647">
        <f t="shared" si="48"/>
        <v>2058.42</v>
      </c>
      <c r="X233" s="647">
        <f t="shared" si="49"/>
        <v>322.78999999999996</v>
      </c>
      <c r="Y233" s="647">
        <f t="shared" si="50"/>
        <v>253.5</v>
      </c>
      <c r="Z233" s="647">
        <f t="shared" si="57"/>
        <v>-4493.71</v>
      </c>
      <c r="AA233" s="647">
        <f t="shared" si="51"/>
        <v>0</v>
      </c>
      <c r="AB233" s="647">
        <f>VLOOKUP(C233,'[11]Adjusted Factors 19-20'!A:N,14,FALSE)</f>
        <v>169</v>
      </c>
      <c r="AF233" s="645" t="e">
        <f>VLOOKUP(C233,#REF!,69,FALSE)</f>
        <v>#REF!</v>
      </c>
      <c r="AG233" s="643">
        <v>457</v>
      </c>
      <c r="AH233" s="644">
        <v>0</v>
      </c>
      <c r="AI233" s="637" t="s">
        <v>873</v>
      </c>
    </row>
    <row r="234" spans="1:35" x14ac:dyDescent="0.2">
      <c r="A234" s="637" t="str">
        <f t="shared" si="52"/>
        <v>458 - Hopton CEVCP School</v>
      </c>
      <c r="B234" s="637">
        <v>458</v>
      </c>
      <c r="C234" s="643">
        <v>458</v>
      </c>
      <c r="D234" s="643">
        <f t="shared" si="54"/>
        <v>458</v>
      </c>
      <c r="E234" s="644">
        <f t="shared" si="58"/>
        <v>0</v>
      </c>
      <c r="F234" s="637" t="s">
        <v>874</v>
      </c>
      <c r="G234" s="645">
        <f>VLOOKUP(C234,'[11]New ISB 19-20'!A:BX,76,FALSE)</f>
        <v>393957.28629241022</v>
      </c>
      <c r="H234" s="645">
        <f>VLOOKUP(C234,'[11]New ISB 19-20'!A:CD,81,FALSE)</f>
        <v>-2313.33</v>
      </c>
      <c r="I234" s="645"/>
      <c r="J234" s="645">
        <f t="shared" si="53"/>
        <v>391643.95629241021</v>
      </c>
      <c r="K234" s="684"/>
      <c r="L234" s="645">
        <f>VLOOKUP(C234,'[11]Adjusted Factors 19-20'!A:BQ,68,FALSE)*10000</f>
        <v>0</v>
      </c>
      <c r="M234" s="645">
        <f>VLOOKUP(C234,'[11]Adjusted Factors 19-20'!A:BR,69,FALSE)*10000</f>
        <v>0</v>
      </c>
      <c r="N234" s="645">
        <f>VLOOKUP(C234,'[11]Adjusted Factors 19-20'!A:BS,67,FALSE)*6000</f>
        <v>0</v>
      </c>
      <c r="O234" s="646">
        <f t="shared" si="55"/>
        <v>0</v>
      </c>
      <c r="P234" s="646"/>
      <c r="Q234" s="646">
        <f t="shared" si="56"/>
        <v>391644</v>
      </c>
      <c r="R234" s="646"/>
      <c r="S234" s="646"/>
      <c r="T234" s="643">
        <v>458</v>
      </c>
      <c r="U234" s="647">
        <f t="shared" si="47"/>
        <v>957</v>
      </c>
      <c r="V234" s="647"/>
      <c r="W234" s="647">
        <f t="shared" si="48"/>
        <v>1059.6600000000001</v>
      </c>
      <c r="X234" s="647">
        <f t="shared" si="49"/>
        <v>166.17</v>
      </c>
      <c r="Y234" s="647">
        <f t="shared" si="50"/>
        <v>130.5</v>
      </c>
      <c r="Z234" s="647">
        <f t="shared" si="57"/>
        <v>-2313.33</v>
      </c>
      <c r="AA234" s="647">
        <f t="shared" si="51"/>
        <v>0</v>
      </c>
      <c r="AB234" s="647">
        <f>VLOOKUP(C234,'[11]Adjusted Factors 19-20'!A:N,14,FALSE)</f>
        <v>87</v>
      </c>
      <c r="AF234" s="645" t="e">
        <f>VLOOKUP(C234,#REF!,69,FALSE)</f>
        <v>#REF!</v>
      </c>
      <c r="AG234" s="643">
        <v>458</v>
      </c>
      <c r="AH234" s="644">
        <v>0</v>
      </c>
      <c r="AI234" s="637" t="s">
        <v>874</v>
      </c>
    </row>
    <row r="235" spans="1:35" x14ac:dyDescent="0.2">
      <c r="A235" s="637" t="str">
        <f t="shared" si="52"/>
        <v>460 - Hundon Community Primary School</v>
      </c>
      <c r="B235" s="637">
        <v>460</v>
      </c>
      <c r="C235" s="643">
        <v>460</v>
      </c>
      <c r="D235" s="643">
        <f t="shared" si="54"/>
        <v>460</v>
      </c>
      <c r="E235" s="644">
        <f t="shared" si="58"/>
        <v>0</v>
      </c>
      <c r="F235" s="637" t="s">
        <v>875</v>
      </c>
      <c r="G235" s="645">
        <f>VLOOKUP(C235,'[11]New ISB 19-20'!A:BX,76,FALSE)</f>
        <v>408340.04067550029</v>
      </c>
      <c r="H235" s="645">
        <f>VLOOKUP(C235,'[11]New ISB 19-20'!A:CD,81,FALSE)</f>
        <v>-2233.56</v>
      </c>
      <c r="I235" s="645"/>
      <c r="J235" s="645">
        <f t="shared" si="53"/>
        <v>406106.48067550029</v>
      </c>
      <c r="K235" s="684"/>
      <c r="L235" s="645">
        <f>VLOOKUP(C235,'[11]Adjusted Factors 19-20'!A:BQ,68,FALSE)*10000</f>
        <v>0</v>
      </c>
      <c r="M235" s="645">
        <f>VLOOKUP(C235,'[11]Adjusted Factors 19-20'!A:BR,69,FALSE)*10000</f>
        <v>0</v>
      </c>
      <c r="N235" s="645">
        <f>VLOOKUP(C235,'[11]Adjusted Factors 19-20'!A:BS,67,FALSE)*6000</f>
        <v>0</v>
      </c>
      <c r="O235" s="646">
        <f t="shared" si="55"/>
        <v>0</v>
      </c>
      <c r="P235" s="646"/>
      <c r="Q235" s="646">
        <f t="shared" si="56"/>
        <v>406106</v>
      </c>
      <c r="R235" s="646"/>
      <c r="S235" s="646"/>
      <c r="T235" s="643">
        <v>460</v>
      </c>
      <c r="U235" s="647">
        <f t="shared" si="47"/>
        <v>924</v>
      </c>
      <c r="V235" s="647"/>
      <c r="W235" s="647">
        <f t="shared" si="48"/>
        <v>1023.12</v>
      </c>
      <c r="X235" s="647">
        <f t="shared" si="49"/>
        <v>160.44</v>
      </c>
      <c r="Y235" s="647">
        <f t="shared" si="50"/>
        <v>126</v>
      </c>
      <c r="Z235" s="647">
        <f t="shared" si="57"/>
        <v>-2233.56</v>
      </c>
      <c r="AA235" s="647">
        <f t="shared" si="51"/>
        <v>0</v>
      </c>
      <c r="AB235" s="647">
        <f>VLOOKUP(C235,'[11]Adjusted Factors 19-20'!A:N,14,FALSE)</f>
        <v>84</v>
      </c>
      <c r="AF235" s="645" t="e">
        <f>VLOOKUP(C235,#REF!,69,FALSE)</f>
        <v>#REF!</v>
      </c>
      <c r="AG235" s="643">
        <v>460</v>
      </c>
      <c r="AH235" s="644">
        <v>0</v>
      </c>
      <c r="AI235" s="637" t="s">
        <v>875</v>
      </c>
    </row>
    <row r="236" spans="1:35" x14ac:dyDescent="0.2">
      <c r="A236" s="637" t="str">
        <f t="shared" si="52"/>
        <v>461 - Ickworth Park Primary School</v>
      </c>
      <c r="B236" s="637">
        <v>461</v>
      </c>
      <c r="C236" s="643">
        <v>461</v>
      </c>
      <c r="D236" s="643">
        <f t="shared" si="54"/>
        <v>461</v>
      </c>
      <c r="E236" s="644">
        <f t="shared" si="58"/>
        <v>0</v>
      </c>
      <c r="F236" s="637" t="s">
        <v>876</v>
      </c>
      <c r="G236" s="645">
        <f>VLOOKUP(C236,'[11]New ISB 19-20'!A:BX,76,FALSE)</f>
        <v>807551.4738731141</v>
      </c>
      <c r="H236" s="645">
        <f>VLOOKUP(C236,'[11]New ISB 19-20'!A:CD,81,FALSE)</f>
        <v>-5876.39</v>
      </c>
      <c r="I236" s="645"/>
      <c r="J236" s="645">
        <f t="shared" si="53"/>
        <v>801675.08387311408</v>
      </c>
      <c r="K236" s="684"/>
      <c r="L236" s="645">
        <f>VLOOKUP(C236,'[11]Adjusted Factors 19-20'!A:BQ,68,FALSE)*10000</f>
        <v>0</v>
      </c>
      <c r="M236" s="645">
        <f>VLOOKUP(C236,'[11]Adjusted Factors 19-20'!A:BR,69,FALSE)*10000</f>
        <v>0</v>
      </c>
      <c r="N236" s="645">
        <f>VLOOKUP(C236,'[11]Adjusted Factors 19-20'!A:BS,67,FALSE)*6000</f>
        <v>0</v>
      </c>
      <c r="O236" s="646">
        <f t="shared" si="55"/>
        <v>0</v>
      </c>
      <c r="P236" s="646"/>
      <c r="Q236" s="646">
        <f t="shared" si="56"/>
        <v>801675</v>
      </c>
      <c r="R236" s="646"/>
      <c r="S236" s="646"/>
      <c r="T236" s="643">
        <v>461</v>
      </c>
      <c r="U236" s="647">
        <f t="shared" si="47"/>
        <v>2431</v>
      </c>
      <c r="V236" s="647"/>
      <c r="W236" s="647">
        <f t="shared" si="48"/>
        <v>2691.7799999999997</v>
      </c>
      <c r="X236" s="647">
        <f t="shared" si="49"/>
        <v>422.10999999999996</v>
      </c>
      <c r="Y236" s="647">
        <f t="shared" si="50"/>
        <v>331.5</v>
      </c>
      <c r="Z236" s="647">
        <f t="shared" si="57"/>
        <v>-5876.3899999999994</v>
      </c>
      <c r="AA236" s="647">
        <f t="shared" si="51"/>
        <v>0</v>
      </c>
      <c r="AB236" s="647">
        <f>VLOOKUP(C236,'[11]Adjusted Factors 19-20'!A:N,14,FALSE)</f>
        <v>221</v>
      </c>
      <c r="AF236" s="645" t="e">
        <f>VLOOKUP(C236,#REF!,69,FALSE)</f>
        <v>#REF!</v>
      </c>
      <c r="AG236" s="643">
        <v>461</v>
      </c>
      <c r="AH236" s="644">
        <v>0</v>
      </c>
      <c r="AI236" s="637" t="s">
        <v>876</v>
      </c>
    </row>
    <row r="237" spans="1:35" x14ac:dyDescent="0.2">
      <c r="A237" s="637" t="str">
        <f t="shared" si="52"/>
        <v>464 - Ixworth CEVCP School</v>
      </c>
      <c r="B237" s="637">
        <v>464</v>
      </c>
      <c r="C237" s="643">
        <v>464</v>
      </c>
      <c r="D237" s="643" t="str">
        <f t="shared" si="54"/>
        <v>ACADEMY</v>
      </c>
      <c r="E237" s="644" t="str">
        <f t="shared" si="58"/>
        <v>ACADEMY</v>
      </c>
      <c r="F237" s="637" t="s">
        <v>877</v>
      </c>
      <c r="G237" s="645">
        <f>VLOOKUP(C237,'[11]New ISB 19-20'!A:BX,76,FALSE)</f>
        <v>640621.06716187194</v>
      </c>
      <c r="H237" s="645">
        <f>VLOOKUP(C237,'[11]New ISB 19-20'!A:CD,81,FALSE)</f>
        <v>0</v>
      </c>
      <c r="I237" s="645"/>
      <c r="J237" s="645">
        <f t="shared" si="53"/>
        <v>640621.06716187194</v>
      </c>
      <c r="K237" s="684"/>
      <c r="L237" s="645">
        <f>VLOOKUP(C237,'[11]Adjusted Factors 19-20'!A:BQ,68,FALSE)*10000</f>
        <v>0</v>
      </c>
      <c r="M237" s="645">
        <f>VLOOKUP(C237,'[11]Adjusted Factors 19-20'!A:BR,69,FALSE)*10000</f>
        <v>0</v>
      </c>
      <c r="N237" s="645">
        <f>VLOOKUP(C237,'[11]Adjusted Factors 19-20'!A:BS,67,FALSE)*6000</f>
        <v>0</v>
      </c>
      <c r="O237" s="646">
        <f t="shared" si="55"/>
        <v>0</v>
      </c>
      <c r="P237" s="646"/>
      <c r="Q237" s="646">
        <f t="shared" si="56"/>
        <v>640621</v>
      </c>
      <c r="R237" s="646"/>
      <c r="S237" s="646"/>
      <c r="T237" s="643">
        <v>464</v>
      </c>
      <c r="U237" s="647">
        <f t="shared" si="47"/>
        <v>0</v>
      </c>
      <c r="V237" s="647"/>
      <c r="W237" s="647">
        <f t="shared" si="48"/>
        <v>0</v>
      </c>
      <c r="X237" s="647">
        <f t="shared" si="49"/>
        <v>0</v>
      </c>
      <c r="Y237" s="647">
        <f t="shared" si="50"/>
        <v>0</v>
      </c>
      <c r="Z237" s="647">
        <f t="shared" si="57"/>
        <v>0</v>
      </c>
      <c r="AA237" s="647">
        <f t="shared" si="51"/>
        <v>0</v>
      </c>
      <c r="AB237" s="647">
        <f>VLOOKUP(C237,'[11]Adjusted Factors 19-20'!A:N,14,FALSE)</f>
        <v>161</v>
      </c>
      <c r="AF237" s="645" t="e">
        <f>VLOOKUP(C237,#REF!,69,FALSE)</f>
        <v>#REF!</v>
      </c>
      <c r="AG237" s="643">
        <v>464</v>
      </c>
      <c r="AH237" s="644" t="s">
        <v>577</v>
      </c>
      <c r="AI237" s="637" t="s">
        <v>877</v>
      </c>
    </row>
    <row r="238" spans="1:35" x14ac:dyDescent="0.2">
      <c r="A238" s="637" t="str">
        <f t="shared" si="52"/>
        <v>465 - Kedington Primary School</v>
      </c>
      <c r="B238" s="637">
        <v>465</v>
      </c>
      <c r="C238" s="643">
        <v>465</v>
      </c>
      <c r="D238" s="643" t="str">
        <f t="shared" si="54"/>
        <v>ACADEMY</v>
      </c>
      <c r="E238" s="644" t="str">
        <f t="shared" si="58"/>
        <v>ACADEMY</v>
      </c>
      <c r="F238" s="637" t="s">
        <v>878</v>
      </c>
      <c r="G238" s="645">
        <f>VLOOKUP(C238,'[11]New ISB 19-20'!A:BX,76,FALSE)</f>
        <v>740630.11361554021</v>
      </c>
      <c r="H238" s="645">
        <f>VLOOKUP(C238,'[11]New ISB 19-20'!A:CD,81,FALSE)</f>
        <v>0</v>
      </c>
      <c r="I238" s="645"/>
      <c r="J238" s="645">
        <f t="shared" si="53"/>
        <v>740630.11361554021</v>
      </c>
      <c r="K238" s="684"/>
      <c r="L238" s="645">
        <f>VLOOKUP(C238,'[11]Adjusted Factors 19-20'!A:BQ,68,FALSE)*10000</f>
        <v>0</v>
      </c>
      <c r="M238" s="645">
        <f>VLOOKUP(C238,'[11]Adjusted Factors 19-20'!A:BR,69,FALSE)*10000</f>
        <v>0</v>
      </c>
      <c r="N238" s="645">
        <f>VLOOKUP(C238,'[11]Adjusted Factors 19-20'!A:BS,67,FALSE)*6000</f>
        <v>0</v>
      </c>
      <c r="O238" s="646">
        <f t="shared" si="55"/>
        <v>0</v>
      </c>
      <c r="P238" s="646"/>
      <c r="Q238" s="646">
        <f t="shared" si="56"/>
        <v>740630</v>
      </c>
      <c r="R238" s="646"/>
      <c r="S238" s="646"/>
      <c r="T238" s="643">
        <v>465</v>
      </c>
      <c r="U238" s="647">
        <f t="shared" si="47"/>
        <v>0</v>
      </c>
      <c r="V238" s="647"/>
      <c r="W238" s="647">
        <f t="shared" si="48"/>
        <v>0</v>
      </c>
      <c r="X238" s="647">
        <f t="shared" si="49"/>
        <v>0</v>
      </c>
      <c r="Y238" s="647">
        <f t="shared" si="50"/>
        <v>0</v>
      </c>
      <c r="Z238" s="647">
        <f t="shared" si="57"/>
        <v>0</v>
      </c>
      <c r="AA238" s="647">
        <f t="shared" si="51"/>
        <v>0</v>
      </c>
      <c r="AB238" s="647">
        <f>VLOOKUP(C238,'[11]Adjusted Factors 19-20'!A:N,14,FALSE)</f>
        <v>203</v>
      </c>
      <c r="AF238" s="645" t="e">
        <f>VLOOKUP(C238,#REF!,69,FALSE)</f>
        <v>#REF!</v>
      </c>
      <c r="AG238" s="643">
        <v>465</v>
      </c>
      <c r="AH238" s="644" t="s">
        <v>577</v>
      </c>
      <c r="AI238" s="637" t="s">
        <v>878</v>
      </c>
    </row>
    <row r="239" spans="1:35" x14ac:dyDescent="0.2">
      <c r="A239" s="637" t="str">
        <f t="shared" si="52"/>
        <v>466 - Lakenheath Community Primary School</v>
      </c>
      <c r="B239" s="637">
        <v>466</v>
      </c>
      <c r="C239" s="643">
        <v>466</v>
      </c>
      <c r="D239" s="643">
        <f t="shared" si="54"/>
        <v>466</v>
      </c>
      <c r="E239" s="644">
        <f t="shared" si="58"/>
        <v>0</v>
      </c>
      <c r="F239" s="637" t="s">
        <v>879</v>
      </c>
      <c r="G239" s="645">
        <f>VLOOKUP(C239,'[11]New ISB 19-20'!A:BX,76,FALSE)</f>
        <v>1071996.5004187461</v>
      </c>
      <c r="H239" s="645">
        <f>VLOOKUP(C239,'[11]New ISB 19-20'!A:CD,81,FALSE)</f>
        <v>-7657.92</v>
      </c>
      <c r="I239" s="645"/>
      <c r="J239" s="645">
        <f t="shared" si="53"/>
        <v>1064338.5804187462</v>
      </c>
      <c r="K239" s="684"/>
      <c r="L239" s="645">
        <f>VLOOKUP(C239,'[11]Adjusted Factors 19-20'!A:BQ,68,FALSE)*10000</f>
        <v>0</v>
      </c>
      <c r="M239" s="645">
        <f>VLOOKUP(C239,'[11]Adjusted Factors 19-20'!A:BR,69,FALSE)*10000</f>
        <v>0</v>
      </c>
      <c r="N239" s="645">
        <f>VLOOKUP(C239,'[11]Adjusted Factors 19-20'!A:BS,67,FALSE)*6000</f>
        <v>0</v>
      </c>
      <c r="O239" s="646">
        <f t="shared" si="55"/>
        <v>0</v>
      </c>
      <c r="P239" s="646"/>
      <c r="Q239" s="646">
        <f t="shared" si="56"/>
        <v>1064339</v>
      </c>
      <c r="R239" s="646"/>
      <c r="S239" s="646"/>
      <c r="T239" s="643">
        <v>466</v>
      </c>
      <c r="U239" s="647">
        <f t="shared" si="47"/>
        <v>3168</v>
      </c>
      <c r="V239" s="647"/>
      <c r="W239" s="647">
        <f t="shared" si="48"/>
        <v>3507.84</v>
      </c>
      <c r="X239" s="647">
        <f t="shared" si="49"/>
        <v>550.07999999999993</v>
      </c>
      <c r="Y239" s="647">
        <f t="shared" si="50"/>
        <v>432</v>
      </c>
      <c r="Z239" s="647">
        <f t="shared" si="57"/>
        <v>-7657.92</v>
      </c>
      <c r="AA239" s="647">
        <f t="shared" si="51"/>
        <v>0</v>
      </c>
      <c r="AB239" s="647">
        <f>VLOOKUP(C239,'[11]Adjusted Factors 19-20'!A:N,14,FALSE)</f>
        <v>288</v>
      </c>
      <c r="AF239" s="645" t="e">
        <f>VLOOKUP(C239,#REF!,69,FALSE)</f>
        <v>#REF!</v>
      </c>
      <c r="AG239" s="643">
        <v>466</v>
      </c>
      <c r="AH239" s="644">
        <v>0</v>
      </c>
      <c r="AI239" s="637" t="s">
        <v>879</v>
      </c>
    </row>
    <row r="240" spans="1:35" x14ac:dyDescent="0.2">
      <c r="A240" s="637" t="str">
        <f t="shared" si="52"/>
        <v>467 - Lavenham Community Primary School</v>
      </c>
      <c r="B240" s="637">
        <v>467</v>
      </c>
      <c r="C240" s="643">
        <v>467</v>
      </c>
      <c r="D240" s="643">
        <f t="shared" si="54"/>
        <v>467</v>
      </c>
      <c r="E240" s="644">
        <f t="shared" si="58"/>
        <v>0</v>
      </c>
      <c r="F240" s="637" t="s">
        <v>880</v>
      </c>
      <c r="G240" s="645">
        <f>VLOOKUP(C240,'[11]New ISB 19-20'!A:BX,76,FALSE)</f>
        <v>474133.48614390712</v>
      </c>
      <c r="H240" s="645">
        <f>VLOOKUP(C240,'[11]New ISB 19-20'!A:CD,81,FALSE)</f>
        <v>-2898.31</v>
      </c>
      <c r="I240" s="645"/>
      <c r="J240" s="645">
        <f t="shared" si="53"/>
        <v>471235.17614390713</v>
      </c>
      <c r="K240" s="684"/>
      <c r="L240" s="645">
        <f>VLOOKUP(C240,'[11]Adjusted Factors 19-20'!A:BQ,68,FALSE)*10000</f>
        <v>0</v>
      </c>
      <c r="M240" s="645">
        <f>VLOOKUP(C240,'[11]Adjusted Factors 19-20'!A:BR,69,FALSE)*10000</f>
        <v>0</v>
      </c>
      <c r="N240" s="645">
        <f>VLOOKUP(C240,'[11]Adjusted Factors 19-20'!A:BS,67,FALSE)*6000</f>
        <v>0</v>
      </c>
      <c r="O240" s="646">
        <f t="shared" si="55"/>
        <v>0</v>
      </c>
      <c r="P240" s="646"/>
      <c r="Q240" s="646">
        <f t="shared" si="56"/>
        <v>471235</v>
      </c>
      <c r="R240" s="646"/>
      <c r="S240" s="646"/>
      <c r="T240" s="643">
        <v>467</v>
      </c>
      <c r="U240" s="647">
        <f t="shared" si="47"/>
        <v>1199</v>
      </c>
      <c r="V240" s="647"/>
      <c r="W240" s="647">
        <f t="shared" si="48"/>
        <v>1327.62</v>
      </c>
      <c r="X240" s="647">
        <f t="shared" si="49"/>
        <v>208.19</v>
      </c>
      <c r="Y240" s="647">
        <f t="shared" si="50"/>
        <v>163.5</v>
      </c>
      <c r="Z240" s="647">
        <f t="shared" si="57"/>
        <v>-2898.31</v>
      </c>
      <c r="AA240" s="647">
        <f t="shared" si="51"/>
        <v>0</v>
      </c>
      <c r="AB240" s="647">
        <f>VLOOKUP(C240,'[11]Adjusted Factors 19-20'!A:N,14,FALSE)</f>
        <v>109</v>
      </c>
      <c r="AF240" s="645" t="e">
        <f>VLOOKUP(C240,#REF!,69,FALSE)</f>
        <v>#REF!</v>
      </c>
      <c r="AG240" s="643">
        <v>467</v>
      </c>
      <c r="AH240" s="644">
        <v>0</v>
      </c>
      <c r="AI240" s="637" t="s">
        <v>880</v>
      </c>
    </row>
    <row r="241" spans="1:35" x14ac:dyDescent="0.2">
      <c r="A241" s="637" t="str">
        <f t="shared" si="52"/>
        <v>468 - All Saints CEVCP School, Lawshall</v>
      </c>
      <c r="B241" s="637">
        <v>468</v>
      </c>
      <c r="C241" s="643">
        <v>468</v>
      </c>
      <c r="D241" s="643">
        <f t="shared" si="54"/>
        <v>468</v>
      </c>
      <c r="E241" s="644">
        <f t="shared" si="58"/>
        <v>0</v>
      </c>
      <c r="F241" s="637" t="s">
        <v>881</v>
      </c>
      <c r="G241" s="645">
        <f>VLOOKUP(C241,'[11]New ISB 19-20'!A:BX,76,FALSE)</f>
        <v>680876.86846837727</v>
      </c>
      <c r="H241" s="645">
        <f>VLOOKUP(C241,'[11]New ISB 19-20'!A:CD,81,FALSE)</f>
        <v>-4600.07</v>
      </c>
      <c r="I241" s="645"/>
      <c r="J241" s="645">
        <f t="shared" si="53"/>
        <v>676276.79846837732</v>
      </c>
      <c r="K241" s="684"/>
      <c r="L241" s="645">
        <f>VLOOKUP(C241,'[11]Adjusted Factors 19-20'!A:BQ,68,FALSE)*10000</f>
        <v>0</v>
      </c>
      <c r="M241" s="645">
        <f>VLOOKUP(C241,'[11]Adjusted Factors 19-20'!A:BR,69,FALSE)*10000</f>
        <v>0</v>
      </c>
      <c r="N241" s="645">
        <f>VLOOKUP(C241,'[11]Adjusted Factors 19-20'!A:BS,67,FALSE)*6000</f>
        <v>0</v>
      </c>
      <c r="O241" s="646">
        <f t="shared" si="55"/>
        <v>0</v>
      </c>
      <c r="P241" s="646"/>
      <c r="Q241" s="646">
        <f t="shared" si="56"/>
        <v>676277</v>
      </c>
      <c r="R241" s="646"/>
      <c r="S241" s="646"/>
      <c r="T241" s="643">
        <v>468</v>
      </c>
      <c r="U241" s="647">
        <f t="shared" si="47"/>
        <v>1903</v>
      </c>
      <c r="V241" s="647"/>
      <c r="W241" s="647">
        <f t="shared" si="48"/>
        <v>2107.14</v>
      </c>
      <c r="X241" s="647">
        <f t="shared" si="49"/>
        <v>330.43</v>
      </c>
      <c r="Y241" s="647">
        <f t="shared" si="50"/>
        <v>259.5</v>
      </c>
      <c r="Z241" s="647">
        <f t="shared" si="57"/>
        <v>-4600.07</v>
      </c>
      <c r="AA241" s="647">
        <f t="shared" si="51"/>
        <v>0</v>
      </c>
      <c r="AB241" s="647">
        <f>VLOOKUP(C241,'[11]Adjusted Factors 19-20'!A:N,14,FALSE)</f>
        <v>173</v>
      </c>
      <c r="AF241" s="645" t="e">
        <f>VLOOKUP(C241,#REF!,69,FALSE)</f>
        <v>#REF!</v>
      </c>
      <c r="AG241" s="643">
        <v>468</v>
      </c>
      <c r="AH241" s="644">
        <v>0</v>
      </c>
      <c r="AI241" s="637" t="s">
        <v>881</v>
      </c>
    </row>
    <row r="242" spans="1:35" x14ac:dyDescent="0.2">
      <c r="A242" s="637" t="str">
        <f t="shared" si="52"/>
        <v>469 - Long Melford CEVCP School</v>
      </c>
      <c r="B242" s="637">
        <v>469</v>
      </c>
      <c r="C242" s="643">
        <v>469</v>
      </c>
      <c r="D242" s="643" t="str">
        <f t="shared" si="54"/>
        <v>ACADEMY</v>
      </c>
      <c r="E242" s="644" t="str">
        <f t="shared" si="58"/>
        <v>ACADEMY</v>
      </c>
      <c r="F242" s="637" t="s">
        <v>882</v>
      </c>
      <c r="G242" s="645">
        <f>VLOOKUP(C242,'[11]New ISB 19-20'!A:BX,76,FALSE)</f>
        <v>631064.59213605523</v>
      </c>
      <c r="H242" s="645">
        <f>VLOOKUP(C242,'[11]New ISB 19-20'!A:CD,81,FALSE)</f>
        <v>0</v>
      </c>
      <c r="I242" s="645"/>
      <c r="J242" s="645">
        <f t="shared" si="53"/>
        <v>631064.59213605523</v>
      </c>
      <c r="K242" s="684"/>
      <c r="L242" s="645">
        <f>VLOOKUP(C242,'[11]Adjusted Factors 19-20'!A:BQ,68,FALSE)*10000</f>
        <v>0</v>
      </c>
      <c r="M242" s="645">
        <f>VLOOKUP(C242,'[11]Adjusted Factors 19-20'!A:BR,69,FALSE)*10000</f>
        <v>0</v>
      </c>
      <c r="N242" s="645">
        <f>VLOOKUP(C242,'[11]Adjusted Factors 19-20'!A:BS,67,FALSE)*6000</f>
        <v>0</v>
      </c>
      <c r="O242" s="646">
        <f t="shared" si="55"/>
        <v>0</v>
      </c>
      <c r="P242" s="646"/>
      <c r="Q242" s="646">
        <f t="shared" si="56"/>
        <v>631065</v>
      </c>
      <c r="R242" s="646"/>
      <c r="S242" s="646"/>
      <c r="T242" s="643">
        <v>469</v>
      </c>
      <c r="U242" s="647">
        <f t="shared" si="47"/>
        <v>0</v>
      </c>
      <c r="V242" s="647"/>
      <c r="W242" s="647">
        <f t="shared" si="48"/>
        <v>0</v>
      </c>
      <c r="X242" s="647">
        <f t="shared" si="49"/>
        <v>0</v>
      </c>
      <c r="Y242" s="647">
        <f t="shared" si="50"/>
        <v>0</v>
      </c>
      <c r="Z242" s="647">
        <f t="shared" si="57"/>
        <v>0</v>
      </c>
      <c r="AA242" s="647">
        <f t="shared" si="51"/>
        <v>0</v>
      </c>
      <c r="AB242" s="647">
        <f>VLOOKUP(C242,'[11]Adjusted Factors 19-20'!A:N,14,FALSE)</f>
        <v>158</v>
      </c>
      <c r="AF242" s="645" t="e">
        <f>VLOOKUP(C242,#REF!,69,FALSE)</f>
        <v>#REF!</v>
      </c>
      <c r="AG242" s="643">
        <v>469</v>
      </c>
      <c r="AH242" s="644" t="s">
        <v>577</v>
      </c>
      <c r="AI242" s="637" t="s">
        <v>882</v>
      </c>
    </row>
    <row r="243" spans="1:35" x14ac:dyDescent="0.2">
      <c r="A243" s="637" t="str">
        <f t="shared" si="52"/>
        <v>471 - Mendlesham Community Primary School</v>
      </c>
      <c r="B243" s="637">
        <v>471</v>
      </c>
      <c r="C243" s="643">
        <v>471</v>
      </c>
      <c r="D243" s="643" t="str">
        <f t="shared" si="54"/>
        <v>ACADEMY</v>
      </c>
      <c r="E243" s="644" t="str">
        <f t="shared" si="58"/>
        <v>ACADEMY</v>
      </c>
      <c r="F243" s="637" t="s">
        <v>883</v>
      </c>
      <c r="G243" s="645">
        <f>VLOOKUP(C243,'[11]New ISB 19-20'!A:BX,76,FALSE)</f>
        <v>436860.3133228817</v>
      </c>
      <c r="H243" s="645">
        <f>VLOOKUP(C243,'[11]New ISB 19-20'!A:CD,81,FALSE)</f>
        <v>0</v>
      </c>
      <c r="I243" s="645"/>
      <c r="J243" s="645">
        <f t="shared" si="53"/>
        <v>436860.3133228817</v>
      </c>
      <c r="K243" s="684"/>
      <c r="L243" s="645">
        <f>VLOOKUP(C243,'[11]Adjusted Factors 19-20'!A:BQ,68,FALSE)*10000</f>
        <v>0</v>
      </c>
      <c r="M243" s="645">
        <f>VLOOKUP(C243,'[11]Adjusted Factors 19-20'!A:BR,69,FALSE)*10000</f>
        <v>0</v>
      </c>
      <c r="N243" s="645">
        <f>VLOOKUP(C243,'[11]Adjusted Factors 19-20'!A:BS,67,FALSE)*6000</f>
        <v>0</v>
      </c>
      <c r="O243" s="646">
        <f t="shared" si="55"/>
        <v>0</v>
      </c>
      <c r="P243" s="646"/>
      <c r="Q243" s="646">
        <f t="shared" si="56"/>
        <v>436860</v>
      </c>
      <c r="R243" s="646"/>
      <c r="S243" s="646"/>
      <c r="T243" s="643">
        <v>471</v>
      </c>
      <c r="U243" s="647">
        <f t="shared" si="47"/>
        <v>0</v>
      </c>
      <c r="V243" s="647"/>
      <c r="W243" s="647">
        <f t="shared" si="48"/>
        <v>0</v>
      </c>
      <c r="X243" s="647">
        <f t="shared" si="49"/>
        <v>0</v>
      </c>
      <c r="Y243" s="647">
        <f t="shared" si="50"/>
        <v>0</v>
      </c>
      <c r="Z243" s="647">
        <f t="shared" si="57"/>
        <v>0</v>
      </c>
      <c r="AA243" s="647">
        <f t="shared" si="51"/>
        <v>0</v>
      </c>
      <c r="AB243" s="647">
        <f>VLOOKUP(C243,'[11]Adjusted Factors 19-20'!A:N,14,FALSE)</f>
        <v>100</v>
      </c>
      <c r="AF243" s="645" t="e">
        <f>VLOOKUP(C243,#REF!,69,FALSE)</f>
        <v>#REF!</v>
      </c>
      <c r="AG243" s="643">
        <v>471</v>
      </c>
      <c r="AH243" s="644" t="s">
        <v>577</v>
      </c>
      <c r="AI243" s="637" t="s">
        <v>883</v>
      </c>
    </row>
    <row r="244" spans="1:35" x14ac:dyDescent="0.2">
      <c r="A244" s="637" t="str">
        <f t="shared" si="52"/>
        <v>472 - St Mary's CEVAP School, Mildenhall</v>
      </c>
      <c r="B244" s="637">
        <v>472</v>
      </c>
      <c r="C244" s="643">
        <v>472</v>
      </c>
      <c r="D244" s="643" t="str">
        <f t="shared" si="54"/>
        <v>ACADEMY</v>
      </c>
      <c r="E244" s="644" t="str">
        <f t="shared" si="58"/>
        <v>ACADEMY</v>
      </c>
      <c r="F244" s="637" t="s">
        <v>884</v>
      </c>
      <c r="G244" s="645">
        <f>VLOOKUP(C244,'[11]New ISB 19-20'!A:BX,76,FALSE)</f>
        <v>1508914.2132846829</v>
      </c>
      <c r="H244" s="645">
        <f>VLOOKUP(C244,'[11]New ISB 19-20'!A:CD,81,FALSE)</f>
        <v>0</v>
      </c>
      <c r="I244" s="645"/>
      <c r="J244" s="645">
        <f t="shared" si="53"/>
        <v>1508914.2132846829</v>
      </c>
      <c r="K244" s="684"/>
      <c r="L244" s="645">
        <f>VLOOKUP(C244,'[11]Adjusted Factors 19-20'!A:BQ,68,FALSE)*10000</f>
        <v>0</v>
      </c>
      <c r="M244" s="645">
        <f>VLOOKUP(C244,'[11]Adjusted Factors 19-20'!A:BR,69,FALSE)*10000</f>
        <v>0</v>
      </c>
      <c r="N244" s="645">
        <f>VLOOKUP(C244,'[11]Adjusted Factors 19-20'!A:BS,67,FALSE)*6000</f>
        <v>0</v>
      </c>
      <c r="O244" s="646">
        <f t="shared" si="55"/>
        <v>0</v>
      </c>
      <c r="P244" s="646"/>
      <c r="Q244" s="646">
        <f t="shared" si="56"/>
        <v>1508914</v>
      </c>
      <c r="R244" s="646"/>
      <c r="S244" s="646"/>
      <c r="T244" s="643">
        <v>472</v>
      </c>
      <c r="U244" s="647">
        <f t="shared" si="47"/>
        <v>0</v>
      </c>
      <c r="V244" s="647"/>
      <c r="W244" s="647">
        <f t="shared" si="48"/>
        <v>0</v>
      </c>
      <c r="X244" s="647">
        <f t="shared" si="49"/>
        <v>0</v>
      </c>
      <c r="Y244" s="647">
        <f t="shared" si="50"/>
        <v>0</v>
      </c>
      <c r="Z244" s="647">
        <f t="shared" si="57"/>
        <v>0</v>
      </c>
      <c r="AA244" s="647">
        <f t="shared" si="51"/>
        <v>0</v>
      </c>
      <c r="AB244" s="647">
        <f>VLOOKUP(C244,'[11]Adjusted Factors 19-20'!A:N,14,FALSE)</f>
        <v>416</v>
      </c>
      <c r="AF244" s="645" t="e">
        <f>VLOOKUP(C244,#REF!,69,FALSE)</f>
        <v>#REF!</v>
      </c>
      <c r="AG244" s="643">
        <v>472</v>
      </c>
      <c r="AH244" s="644" t="s">
        <v>577</v>
      </c>
      <c r="AI244" s="637" t="s">
        <v>884</v>
      </c>
    </row>
    <row r="245" spans="1:35" x14ac:dyDescent="0.2">
      <c r="A245" s="637" t="str">
        <f t="shared" si="52"/>
        <v xml:space="preserve">473 - Beck Row Primary School </v>
      </c>
      <c r="B245" s="637">
        <v>473</v>
      </c>
      <c r="C245" s="643">
        <v>473</v>
      </c>
      <c r="D245" s="643" t="str">
        <f t="shared" si="54"/>
        <v>ACADEMY</v>
      </c>
      <c r="E245" s="644" t="str">
        <f t="shared" si="58"/>
        <v>ACADEMY</v>
      </c>
      <c r="F245" s="637" t="s">
        <v>885</v>
      </c>
      <c r="G245" s="645">
        <f>VLOOKUP(C245,'[11]New ISB 19-20'!A:BX,76,FALSE)</f>
        <v>766594.42219467077</v>
      </c>
      <c r="H245" s="645">
        <f>VLOOKUP(C245,'[11]New ISB 19-20'!A:CD,81,FALSE)</f>
        <v>0</v>
      </c>
      <c r="I245" s="645"/>
      <c r="J245" s="645">
        <f t="shared" si="53"/>
        <v>766594.42219467077</v>
      </c>
      <c r="K245" s="684"/>
      <c r="L245" s="645">
        <f>VLOOKUP(C245,'[11]Adjusted Factors 19-20'!A:BQ,68,FALSE)*10000</f>
        <v>0</v>
      </c>
      <c r="M245" s="645">
        <f>VLOOKUP(C245,'[11]Adjusted Factors 19-20'!A:BR,69,FALSE)*10000</f>
        <v>0</v>
      </c>
      <c r="N245" s="645">
        <f>VLOOKUP(C245,'[11]Adjusted Factors 19-20'!A:BS,67,FALSE)*6000</f>
        <v>0</v>
      </c>
      <c r="O245" s="646">
        <f t="shared" si="55"/>
        <v>0</v>
      </c>
      <c r="P245" s="646"/>
      <c r="Q245" s="646">
        <f t="shared" si="56"/>
        <v>766594</v>
      </c>
      <c r="R245" s="646"/>
      <c r="S245" s="646"/>
      <c r="T245" s="643">
        <v>473</v>
      </c>
      <c r="U245" s="647">
        <f t="shared" si="47"/>
        <v>0</v>
      </c>
      <c r="V245" s="647"/>
      <c r="W245" s="647">
        <f t="shared" si="48"/>
        <v>0</v>
      </c>
      <c r="X245" s="647">
        <f t="shared" si="49"/>
        <v>0</v>
      </c>
      <c r="Y245" s="647">
        <f t="shared" si="50"/>
        <v>0</v>
      </c>
      <c r="Z245" s="647">
        <f t="shared" si="57"/>
        <v>0</v>
      </c>
      <c r="AA245" s="647">
        <f t="shared" si="51"/>
        <v>0</v>
      </c>
      <c r="AB245" s="647">
        <f>VLOOKUP(C245,'[11]Adjusted Factors 19-20'!A:N,14,FALSE)</f>
        <v>184</v>
      </c>
      <c r="AF245" s="645" t="e">
        <f>VLOOKUP(C245,#REF!,69,FALSE)</f>
        <v>#REF!</v>
      </c>
      <c r="AG245" s="643">
        <v>473</v>
      </c>
      <c r="AH245" s="644" t="s">
        <v>577</v>
      </c>
      <c r="AI245" s="637" t="s">
        <v>885</v>
      </c>
    </row>
    <row r="246" spans="1:35" x14ac:dyDescent="0.2">
      <c r="A246" s="637" t="str">
        <f t="shared" si="52"/>
        <v>474 - Great Heath Primary School</v>
      </c>
      <c r="B246" s="637">
        <v>474</v>
      </c>
      <c r="C246" s="643">
        <v>474</v>
      </c>
      <c r="D246" s="643" t="str">
        <f t="shared" si="54"/>
        <v>ACADEMY</v>
      </c>
      <c r="E246" s="644" t="str">
        <f t="shared" si="58"/>
        <v>ACADEMY</v>
      </c>
      <c r="F246" s="637" t="s">
        <v>886</v>
      </c>
      <c r="G246" s="645">
        <f>VLOOKUP(C246,'[11]New ISB 19-20'!A:BX,76,FALSE)</f>
        <v>1895432.1053933282</v>
      </c>
      <c r="H246" s="645">
        <f>VLOOKUP(C246,'[11]New ISB 19-20'!A:CD,81,FALSE)</f>
        <v>0</v>
      </c>
      <c r="I246" s="645"/>
      <c r="J246" s="645">
        <f t="shared" si="53"/>
        <v>1895432.1053933282</v>
      </c>
      <c r="K246" s="684"/>
      <c r="L246" s="645">
        <f>VLOOKUP(C246,'[11]Adjusted Factors 19-20'!A:BQ,68,FALSE)*10000</f>
        <v>0</v>
      </c>
      <c r="M246" s="645">
        <f>VLOOKUP(C246,'[11]Adjusted Factors 19-20'!A:BR,69,FALSE)*10000</f>
        <v>0</v>
      </c>
      <c r="N246" s="645">
        <f>VLOOKUP(C246,'[11]Adjusted Factors 19-20'!A:BS,67,FALSE)*6000</f>
        <v>0</v>
      </c>
      <c r="O246" s="646">
        <f t="shared" si="55"/>
        <v>0</v>
      </c>
      <c r="P246" s="646"/>
      <c r="Q246" s="646">
        <f t="shared" si="56"/>
        <v>1895432</v>
      </c>
      <c r="R246" s="646"/>
      <c r="S246" s="646"/>
      <c r="T246" s="643">
        <v>474</v>
      </c>
      <c r="U246" s="647">
        <f t="shared" si="47"/>
        <v>0</v>
      </c>
      <c r="V246" s="647"/>
      <c r="W246" s="647">
        <f t="shared" si="48"/>
        <v>0</v>
      </c>
      <c r="X246" s="647">
        <f t="shared" si="49"/>
        <v>0</v>
      </c>
      <c r="Y246" s="647">
        <f t="shared" si="50"/>
        <v>0</v>
      </c>
      <c r="Z246" s="647">
        <f t="shared" si="57"/>
        <v>0</v>
      </c>
      <c r="AA246" s="647">
        <f t="shared" si="51"/>
        <v>0</v>
      </c>
      <c r="AB246" s="647">
        <f>VLOOKUP(C246,'[11]Adjusted Factors 19-20'!A:N,14,FALSE)</f>
        <v>513</v>
      </c>
      <c r="AF246" s="645" t="e">
        <f>VLOOKUP(C246,#REF!,69,FALSE)</f>
        <v>#REF!</v>
      </c>
      <c r="AG246" s="643">
        <v>474</v>
      </c>
      <c r="AH246" s="644" t="s">
        <v>577</v>
      </c>
      <c r="AI246" s="637" t="s">
        <v>886</v>
      </c>
    </row>
    <row r="247" spans="1:35" x14ac:dyDescent="0.2">
      <c r="A247" s="637" t="str">
        <f t="shared" si="52"/>
        <v>476 - West Row Community Primary School</v>
      </c>
      <c r="B247" s="637">
        <v>476</v>
      </c>
      <c r="C247" s="643">
        <v>476</v>
      </c>
      <c r="D247" s="643" t="str">
        <f>IF(E247="ACADEMY","ACADEMY",C247)</f>
        <v>ACADEMY</v>
      </c>
      <c r="E247" s="644" t="str">
        <f t="shared" si="58"/>
        <v>ACADEMY</v>
      </c>
      <c r="F247" s="637" t="s">
        <v>887</v>
      </c>
      <c r="G247" s="645">
        <f>VLOOKUP(C247,'[11]New ISB 19-20'!A:BX,76,FALSE)</f>
        <v>876019.29641518451</v>
      </c>
      <c r="H247" s="645">
        <f>VLOOKUP(C247,'[11]New ISB 19-20'!A:CD,81,FALSE)</f>
        <v>0</v>
      </c>
      <c r="I247" s="645"/>
      <c r="J247" s="645">
        <f t="shared" si="53"/>
        <v>876019.29641518451</v>
      </c>
      <c r="K247" s="684"/>
      <c r="L247" s="645">
        <f>VLOOKUP(C247,'[11]Adjusted Factors 19-20'!A:BQ,68,FALSE)*10000</f>
        <v>0</v>
      </c>
      <c r="M247" s="645">
        <f>VLOOKUP(C247,'[11]Adjusted Factors 19-20'!A:BR,69,FALSE)*10000</f>
        <v>0</v>
      </c>
      <c r="N247" s="645">
        <f>VLOOKUP(C247,'[11]Adjusted Factors 19-20'!A:BS,67,FALSE)*6000</f>
        <v>0</v>
      </c>
      <c r="O247" s="646">
        <f t="shared" si="55"/>
        <v>0</v>
      </c>
      <c r="P247" s="646"/>
      <c r="Q247" s="646">
        <f t="shared" si="56"/>
        <v>876019</v>
      </c>
      <c r="R247" s="646"/>
      <c r="S247" s="646"/>
      <c r="T247" s="643">
        <v>476</v>
      </c>
      <c r="U247" s="647">
        <f t="shared" si="47"/>
        <v>0</v>
      </c>
      <c r="V247" s="647"/>
      <c r="W247" s="647">
        <f t="shared" si="48"/>
        <v>0</v>
      </c>
      <c r="X247" s="647">
        <f t="shared" si="49"/>
        <v>0</v>
      </c>
      <c r="Y247" s="647">
        <f t="shared" si="50"/>
        <v>0</v>
      </c>
      <c r="Z247" s="647">
        <f t="shared" si="57"/>
        <v>0</v>
      </c>
      <c r="AA247" s="647">
        <f t="shared" si="51"/>
        <v>0</v>
      </c>
      <c r="AB247" s="647">
        <f>VLOOKUP(C247,'[11]Adjusted Factors 19-20'!A:N,14,FALSE)</f>
        <v>228</v>
      </c>
      <c r="AF247" s="645" t="e">
        <f>VLOOKUP(C247,#REF!,69,FALSE)</f>
        <v>#REF!</v>
      </c>
      <c r="AG247" s="643">
        <v>476</v>
      </c>
      <c r="AH247" s="644" t="s">
        <v>577</v>
      </c>
      <c r="AI247" s="637" t="s">
        <v>887</v>
      </c>
    </row>
    <row r="248" spans="1:35" x14ac:dyDescent="0.2">
      <c r="A248" s="637" t="str">
        <f t="shared" si="52"/>
        <v>478 - Moulton CEVCP School</v>
      </c>
      <c r="B248" s="637">
        <v>478</v>
      </c>
      <c r="C248" s="643">
        <v>478</v>
      </c>
      <c r="D248" s="643">
        <f t="shared" si="54"/>
        <v>478</v>
      </c>
      <c r="E248" s="644">
        <f t="shared" si="58"/>
        <v>0</v>
      </c>
      <c r="F248" s="637" t="s">
        <v>888</v>
      </c>
      <c r="G248" s="645">
        <f>VLOOKUP(C248,'[11]New ISB 19-20'!A:BX,76,FALSE)</f>
        <v>732615.56203182414</v>
      </c>
      <c r="H248" s="645">
        <f>VLOOKUP(C248,'[11]New ISB 19-20'!A:CD,81,FALSE)</f>
        <v>-5052.1000000000004</v>
      </c>
      <c r="I248" s="645"/>
      <c r="J248" s="645">
        <f t="shared" si="53"/>
        <v>727563.46203182417</v>
      </c>
      <c r="K248" s="684"/>
      <c r="L248" s="645">
        <f>VLOOKUP(C248,'[11]Adjusted Factors 19-20'!A:BQ,68,FALSE)*10000</f>
        <v>0</v>
      </c>
      <c r="M248" s="645">
        <f>VLOOKUP(C248,'[11]Adjusted Factors 19-20'!A:BR,69,FALSE)*10000</f>
        <v>0</v>
      </c>
      <c r="N248" s="645">
        <f>VLOOKUP(C248,'[11]Adjusted Factors 19-20'!A:BS,67,FALSE)*6000</f>
        <v>0</v>
      </c>
      <c r="O248" s="646">
        <f t="shared" si="55"/>
        <v>0</v>
      </c>
      <c r="P248" s="646"/>
      <c r="Q248" s="646">
        <f t="shared" si="56"/>
        <v>727563</v>
      </c>
      <c r="R248" s="646"/>
      <c r="S248" s="646"/>
      <c r="T248" s="643">
        <v>478</v>
      </c>
      <c r="U248" s="647">
        <f t="shared" si="47"/>
        <v>2090</v>
      </c>
      <c r="V248" s="647"/>
      <c r="W248" s="647">
        <f t="shared" si="48"/>
        <v>2314.1999999999998</v>
      </c>
      <c r="X248" s="647">
        <f t="shared" si="49"/>
        <v>362.9</v>
      </c>
      <c r="Y248" s="647">
        <f t="shared" si="50"/>
        <v>285</v>
      </c>
      <c r="Z248" s="647">
        <f t="shared" si="57"/>
        <v>-5052.0999999999995</v>
      </c>
      <c r="AA248" s="647">
        <f t="shared" si="51"/>
        <v>0</v>
      </c>
      <c r="AB248" s="647">
        <f>VLOOKUP(C248,'[11]Adjusted Factors 19-20'!A:N,14,FALSE)</f>
        <v>190</v>
      </c>
      <c r="AF248" s="645" t="e">
        <f>VLOOKUP(C248,#REF!,69,FALSE)</f>
        <v>#REF!</v>
      </c>
      <c r="AG248" s="643">
        <v>478</v>
      </c>
      <c r="AH248" s="644">
        <v>0</v>
      </c>
      <c r="AI248" s="637" t="s">
        <v>888</v>
      </c>
    </row>
    <row r="249" spans="1:35" x14ac:dyDescent="0.2">
      <c r="A249" s="637" t="str">
        <f t="shared" si="52"/>
        <v>479 - Nayland Primary School</v>
      </c>
      <c r="B249" s="637">
        <v>479</v>
      </c>
      <c r="C249" s="643">
        <v>479</v>
      </c>
      <c r="D249" s="643">
        <f t="shared" si="54"/>
        <v>479</v>
      </c>
      <c r="E249" s="644">
        <f t="shared" si="58"/>
        <v>0</v>
      </c>
      <c r="F249" s="637" t="s">
        <v>889</v>
      </c>
      <c r="G249" s="645">
        <f>VLOOKUP(C249,'[11]New ISB 19-20'!A:BX,76,FALSE)</f>
        <v>764745.16200550925</v>
      </c>
      <c r="H249" s="645">
        <f>VLOOKUP(C249,'[11]New ISB 19-20'!A:CD,81,FALSE)</f>
        <v>-5371.18</v>
      </c>
      <c r="I249" s="645"/>
      <c r="J249" s="645">
        <f t="shared" si="53"/>
        <v>759373.9820055092</v>
      </c>
      <c r="K249" s="684"/>
      <c r="L249" s="645">
        <f>VLOOKUP(C249,'[11]Adjusted Factors 19-20'!A:BQ,68,FALSE)*10000</f>
        <v>0</v>
      </c>
      <c r="M249" s="645">
        <f>VLOOKUP(C249,'[11]Adjusted Factors 19-20'!A:BR,69,FALSE)*10000</f>
        <v>0</v>
      </c>
      <c r="N249" s="645">
        <f>VLOOKUP(C249,'[11]Adjusted Factors 19-20'!A:BS,67,FALSE)*6000</f>
        <v>0</v>
      </c>
      <c r="O249" s="646">
        <f t="shared" si="55"/>
        <v>0</v>
      </c>
      <c r="P249" s="646"/>
      <c r="Q249" s="646">
        <f t="shared" si="56"/>
        <v>759374</v>
      </c>
      <c r="R249" s="646"/>
      <c r="S249" s="646"/>
      <c r="T249" s="643">
        <v>479</v>
      </c>
      <c r="U249" s="647">
        <f t="shared" si="47"/>
        <v>2222</v>
      </c>
      <c r="V249" s="647"/>
      <c r="W249" s="647">
        <f t="shared" si="48"/>
        <v>2460.36</v>
      </c>
      <c r="X249" s="647">
        <f t="shared" si="49"/>
        <v>385.82</v>
      </c>
      <c r="Y249" s="647">
        <f t="shared" si="50"/>
        <v>303</v>
      </c>
      <c r="Z249" s="647">
        <f t="shared" si="57"/>
        <v>-5371.18</v>
      </c>
      <c r="AA249" s="647">
        <f t="shared" si="51"/>
        <v>0</v>
      </c>
      <c r="AB249" s="647">
        <f>VLOOKUP(C249,'[11]Adjusted Factors 19-20'!A:N,14,FALSE)</f>
        <v>202</v>
      </c>
      <c r="AF249" s="645" t="e">
        <f>VLOOKUP(C249,#REF!,69,FALSE)</f>
        <v>#REF!</v>
      </c>
      <c r="AG249" s="643">
        <v>479</v>
      </c>
      <c r="AH249" s="644">
        <v>0</v>
      </c>
      <c r="AI249" s="637" t="s">
        <v>889</v>
      </c>
    </row>
    <row r="250" spans="1:35" x14ac:dyDescent="0.2">
      <c r="A250" s="637" t="str">
        <f t="shared" si="52"/>
        <v>480 - Bosmere Community Primary School</v>
      </c>
      <c r="B250" s="637">
        <v>480</v>
      </c>
      <c r="C250" s="643">
        <v>480</v>
      </c>
      <c r="D250" s="643">
        <f t="shared" si="54"/>
        <v>480</v>
      </c>
      <c r="E250" s="644">
        <f t="shared" si="58"/>
        <v>0</v>
      </c>
      <c r="F250" s="637" t="s">
        <v>890</v>
      </c>
      <c r="G250" s="645">
        <f>VLOOKUP(C250,'[11]New ISB 19-20'!A:BX,76,FALSE)</f>
        <v>1164662.7344133423</v>
      </c>
      <c r="H250" s="645">
        <f>VLOOKUP(C250,'[11]New ISB 19-20'!A:CD,81,FALSE)</f>
        <v>-8322.67</v>
      </c>
      <c r="I250" s="645"/>
      <c r="J250" s="645">
        <f t="shared" si="53"/>
        <v>1156340.0644133424</v>
      </c>
      <c r="K250" s="684"/>
      <c r="L250" s="645">
        <f>VLOOKUP(C250,'[11]Adjusted Factors 19-20'!A:BQ,68,FALSE)*10000</f>
        <v>0</v>
      </c>
      <c r="M250" s="645">
        <f>VLOOKUP(C250,'[11]Adjusted Factors 19-20'!A:BR,69,FALSE)*10000</f>
        <v>0</v>
      </c>
      <c r="N250" s="645">
        <f>VLOOKUP(C250,'[11]Adjusted Factors 19-20'!A:BS,67,FALSE)*6000</f>
        <v>0</v>
      </c>
      <c r="O250" s="646">
        <f t="shared" si="55"/>
        <v>0</v>
      </c>
      <c r="P250" s="646"/>
      <c r="Q250" s="646">
        <f t="shared" si="56"/>
        <v>1156340</v>
      </c>
      <c r="R250" s="646"/>
      <c r="S250" s="646"/>
      <c r="T250" s="643">
        <v>480</v>
      </c>
      <c r="U250" s="647">
        <f t="shared" si="47"/>
        <v>3443</v>
      </c>
      <c r="V250" s="647"/>
      <c r="W250" s="647">
        <f t="shared" si="48"/>
        <v>3812.3399999999997</v>
      </c>
      <c r="X250" s="647">
        <f t="shared" si="49"/>
        <v>597.82999999999993</v>
      </c>
      <c r="Y250" s="647">
        <f t="shared" si="50"/>
        <v>469.5</v>
      </c>
      <c r="Z250" s="647">
        <f t="shared" si="57"/>
        <v>-8322.67</v>
      </c>
      <c r="AA250" s="647">
        <f t="shared" si="51"/>
        <v>0</v>
      </c>
      <c r="AB250" s="647">
        <f>VLOOKUP(C250,'[11]Adjusted Factors 19-20'!A:N,14,FALSE)</f>
        <v>313</v>
      </c>
      <c r="AF250" s="645" t="e">
        <f>VLOOKUP(C250,#REF!,69,FALSE)</f>
        <v>#REF!</v>
      </c>
      <c r="AG250" s="643">
        <v>480</v>
      </c>
      <c r="AH250" s="644">
        <v>0</v>
      </c>
      <c r="AI250" s="637" t="s">
        <v>890</v>
      </c>
    </row>
    <row r="251" spans="1:35" x14ac:dyDescent="0.2">
      <c r="A251" s="637" t="str">
        <f t="shared" si="52"/>
        <v xml:space="preserve">481 - All Saints CEVAP School, Newmarket </v>
      </c>
      <c r="B251" s="637">
        <v>481</v>
      </c>
      <c r="C251" s="643">
        <v>481</v>
      </c>
      <c r="D251" s="643" t="str">
        <f t="shared" si="54"/>
        <v>ACADEMY</v>
      </c>
      <c r="E251" s="644" t="s">
        <v>577</v>
      </c>
      <c r="F251" s="637" t="s">
        <v>891</v>
      </c>
      <c r="G251" s="645">
        <f>VLOOKUP(C251,'[11]New ISB 19-20'!A:BX,76,FALSE)</f>
        <v>792185.67345474532</v>
      </c>
      <c r="H251" s="645">
        <f>VLOOKUP(C251,'[11]New ISB 19-20'!A:CD,81,FALSE)</f>
        <v>0</v>
      </c>
      <c r="I251" s="645"/>
      <c r="J251" s="645">
        <f t="shared" si="53"/>
        <v>792185.67345474532</v>
      </c>
      <c r="K251" s="684"/>
      <c r="L251" s="645">
        <f>VLOOKUP(C251,'[11]Adjusted Factors 19-20'!A:BQ,68,FALSE)*10000</f>
        <v>0</v>
      </c>
      <c r="M251" s="645">
        <f>VLOOKUP(C251,'[11]Adjusted Factors 19-20'!A:BR,69,FALSE)*10000</f>
        <v>0</v>
      </c>
      <c r="N251" s="645">
        <f>VLOOKUP(C251,'[11]Adjusted Factors 19-20'!A:BS,67,FALSE)*6000</f>
        <v>0</v>
      </c>
      <c r="O251" s="646">
        <f t="shared" si="55"/>
        <v>0</v>
      </c>
      <c r="P251" s="646"/>
      <c r="Q251" s="646">
        <f t="shared" si="56"/>
        <v>792186</v>
      </c>
      <c r="R251" s="646"/>
      <c r="S251" s="646"/>
      <c r="T251" s="643">
        <v>481</v>
      </c>
      <c r="U251" s="647">
        <f t="shared" si="47"/>
        <v>0</v>
      </c>
      <c r="V251" s="647"/>
      <c r="W251" s="647">
        <f t="shared" si="48"/>
        <v>0</v>
      </c>
      <c r="X251" s="647">
        <f t="shared" si="49"/>
        <v>0</v>
      </c>
      <c r="Y251" s="647">
        <f t="shared" si="50"/>
        <v>0</v>
      </c>
      <c r="Z251" s="647">
        <f t="shared" si="57"/>
        <v>0</v>
      </c>
      <c r="AA251" s="647">
        <f t="shared" si="51"/>
        <v>0</v>
      </c>
      <c r="AB251" s="647">
        <f>VLOOKUP(C251,'[11]Adjusted Factors 19-20'!A:N,14,FALSE)</f>
        <v>198</v>
      </c>
      <c r="AF251" s="645" t="e">
        <f>VLOOKUP(C251,#REF!,69,FALSE)</f>
        <v>#REF!</v>
      </c>
      <c r="AG251" s="643">
        <v>481</v>
      </c>
      <c r="AH251" s="644">
        <v>0</v>
      </c>
      <c r="AI251" s="637" t="s">
        <v>891</v>
      </c>
    </row>
    <row r="252" spans="1:35" x14ac:dyDescent="0.2">
      <c r="A252" s="637" t="str">
        <f t="shared" si="52"/>
        <v>482 - Exning Primary School</v>
      </c>
      <c r="B252" s="637">
        <v>482</v>
      </c>
      <c r="C252" s="643">
        <v>482</v>
      </c>
      <c r="D252" s="643">
        <f t="shared" si="54"/>
        <v>482</v>
      </c>
      <c r="E252" s="644">
        <f t="shared" si="58"/>
        <v>0</v>
      </c>
      <c r="F252" s="637" t="s">
        <v>892</v>
      </c>
      <c r="G252" s="645">
        <f>VLOOKUP(C252,'[11]New ISB 19-20'!A:BX,76,FALSE)</f>
        <v>765966.65010457428</v>
      </c>
      <c r="H252" s="645">
        <f>VLOOKUP(C252,'[11]New ISB 19-20'!A:CD,81,FALSE)</f>
        <v>-5530.72</v>
      </c>
      <c r="I252" s="645"/>
      <c r="J252" s="645">
        <f t="shared" si="53"/>
        <v>760435.93010457431</v>
      </c>
      <c r="K252" s="684"/>
      <c r="L252" s="645">
        <f>VLOOKUP(C252,'[11]Adjusted Factors 19-20'!A:BQ,68,FALSE)*10000</f>
        <v>0</v>
      </c>
      <c r="M252" s="645">
        <f>VLOOKUP(C252,'[11]Adjusted Factors 19-20'!A:BR,69,FALSE)*10000</f>
        <v>0</v>
      </c>
      <c r="N252" s="645">
        <f>VLOOKUP(C252,'[11]Adjusted Factors 19-20'!A:BS,67,FALSE)*6000</f>
        <v>0</v>
      </c>
      <c r="O252" s="646">
        <f t="shared" si="55"/>
        <v>0</v>
      </c>
      <c r="P252" s="646"/>
      <c r="Q252" s="646">
        <f t="shared" si="56"/>
        <v>760436</v>
      </c>
      <c r="R252" s="646"/>
      <c r="S252" s="646"/>
      <c r="T252" s="643">
        <v>482</v>
      </c>
      <c r="U252" s="647">
        <f t="shared" si="47"/>
        <v>2288</v>
      </c>
      <c r="V252" s="647"/>
      <c r="W252" s="647">
        <f t="shared" si="48"/>
        <v>2533.44</v>
      </c>
      <c r="X252" s="647">
        <f t="shared" si="49"/>
        <v>397.28</v>
      </c>
      <c r="Y252" s="647">
        <f t="shared" si="50"/>
        <v>312</v>
      </c>
      <c r="Z252" s="647">
        <f t="shared" si="57"/>
        <v>-5530.72</v>
      </c>
      <c r="AA252" s="647">
        <f t="shared" si="51"/>
        <v>0</v>
      </c>
      <c r="AB252" s="647">
        <f>VLOOKUP(C252,'[11]Adjusted Factors 19-20'!A:N,14,FALSE)</f>
        <v>208</v>
      </c>
      <c r="AF252" s="645" t="e">
        <f>VLOOKUP(C252,#REF!,69,FALSE)</f>
        <v>#REF!</v>
      </c>
      <c r="AG252" s="643">
        <v>482</v>
      </c>
      <c r="AH252" s="644">
        <v>0</v>
      </c>
      <c r="AI252" s="637" t="s">
        <v>892</v>
      </c>
    </row>
    <row r="253" spans="1:35" x14ac:dyDescent="0.2">
      <c r="A253" s="637" t="str">
        <f t="shared" si="52"/>
        <v>483 - Houldsworth Valley Primary School</v>
      </c>
      <c r="B253" s="637">
        <v>483</v>
      </c>
      <c r="C253" s="643">
        <v>483</v>
      </c>
      <c r="D253" s="643" t="str">
        <f t="shared" si="54"/>
        <v>ACADEMY</v>
      </c>
      <c r="E253" s="644" t="str">
        <f t="shared" si="58"/>
        <v>ACADEMY</v>
      </c>
      <c r="F253" s="637" t="s">
        <v>893</v>
      </c>
      <c r="G253" s="645">
        <f>VLOOKUP(C253,'[11]New ISB 19-20'!A:BX,76,FALSE)</f>
        <v>1170902.7993905596</v>
      </c>
      <c r="H253" s="645">
        <f>VLOOKUP(C253,'[11]New ISB 19-20'!A:CD,81,FALSE)</f>
        <v>0</v>
      </c>
      <c r="I253" s="645"/>
      <c r="J253" s="645">
        <f t="shared" si="53"/>
        <v>1170902.7993905596</v>
      </c>
      <c r="K253" s="684"/>
      <c r="L253" s="645">
        <f>VLOOKUP(C253,'[11]Adjusted Factors 19-20'!A:BQ,68,FALSE)*10000</f>
        <v>0</v>
      </c>
      <c r="M253" s="645">
        <f>VLOOKUP(C253,'[11]Adjusted Factors 19-20'!A:BR,69,FALSE)*10000</f>
        <v>0</v>
      </c>
      <c r="N253" s="645">
        <f>VLOOKUP(C253,'[11]Adjusted Factors 19-20'!A:BS,67,FALSE)*6000</f>
        <v>0</v>
      </c>
      <c r="O253" s="646">
        <f t="shared" si="55"/>
        <v>0</v>
      </c>
      <c r="P253" s="646"/>
      <c r="Q253" s="646">
        <f t="shared" si="56"/>
        <v>1170903</v>
      </c>
      <c r="R253" s="646"/>
      <c r="S253" s="646"/>
      <c r="T253" s="643">
        <v>483</v>
      </c>
      <c r="U253" s="647">
        <f t="shared" si="47"/>
        <v>0</v>
      </c>
      <c r="V253" s="647"/>
      <c r="W253" s="647">
        <f t="shared" si="48"/>
        <v>0</v>
      </c>
      <c r="X253" s="647">
        <f t="shared" si="49"/>
        <v>0</v>
      </c>
      <c r="Y253" s="647">
        <f t="shared" si="50"/>
        <v>0</v>
      </c>
      <c r="Z253" s="647">
        <f t="shared" si="57"/>
        <v>0</v>
      </c>
      <c r="AA253" s="647">
        <f t="shared" si="51"/>
        <v>0</v>
      </c>
      <c r="AB253" s="647">
        <f>VLOOKUP(C253,'[11]Adjusted Factors 19-20'!A:N,14,FALSE)</f>
        <v>309</v>
      </c>
      <c r="AF253" s="645" t="e">
        <f>VLOOKUP(C253,#REF!,69,FALSE)</f>
        <v>#REF!</v>
      </c>
      <c r="AG253" s="643">
        <v>483</v>
      </c>
      <c r="AH253" s="644" t="s">
        <v>577</v>
      </c>
      <c r="AI253" s="637" t="s">
        <v>893</v>
      </c>
    </row>
    <row r="254" spans="1:35" x14ac:dyDescent="0.2">
      <c r="A254" s="637" t="str">
        <f t="shared" si="52"/>
        <v>484 - Laureate Community Primary School and Nursery</v>
      </c>
      <c r="B254" s="637">
        <v>484</v>
      </c>
      <c r="C254" s="643">
        <v>484</v>
      </c>
      <c r="D254" s="643" t="str">
        <f t="shared" si="54"/>
        <v>ACADEMY</v>
      </c>
      <c r="E254" s="644" t="str">
        <f t="shared" si="58"/>
        <v>ACADEMY</v>
      </c>
      <c r="F254" s="637" t="s">
        <v>894</v>
      </c>
      <c r="G254" s="645">
        <f>VLOOKUP(C254,'[11]New ISB 19-20'!A:BX,76,FALSE)</f>
        <v>948127.497785863</v>
      </c>
      <c r="H254" s="645">
        <f>VLOOKUP(C254,'[11]New ISB 19-20'!A:CD,81,FALSE)</f>
        <v>0</v>
      </c>
      <c r="I254" s="645"/>
      <c r="J254" s="645">
        <f t="shared" si="53"/>
        <v>948127.497785863</v>
      </c>
      <c r="K254" s="684"/>
      <c r="L254" s="645">
        <f>VLOOKUP(C254,'[11]Adjusted Factors 19-20'!A:BQ,68,FALSE)*10000</f>
        <v>0</v>
      </c>
      <c r="M254" s="645">
        <f>VLOOKUP(C254,'[11]Adjusted Factors 19-20'!A:BR,69,FALSE)*10000</f>
        <v>0</v>
      </c>
      <c r="N254" s="645">
        <f>VLOOKUP(C254,'[11]Adjusted Factors 19-20'!A:BS,67,FALSE)*6000</f>
        <v>0</v>
      </c>
      <c r="O254" s="646">
        <f t="shared" si="55"/>
        <v>0</v>
      </c>
      <c r="P254" s="646"/>
      <c r="Q254" s="646">
        <f t="shared" si="56"/>
        <v>948127</v>
      </c>
      <c r="R254" s="646"/>
      <c r="S254" s="646"/>
      <c r="T254" s="643">
        <v>484</v>
      </c>
      <c r="U254" s="647">
        <f t="shared" ref="U254:U281" si="59">IF(H254=0,0,$U$2*AB254)</f>
        <v>0</v>
      </c>
      <c r="V254" s="647"/>
      <c r="W254" s="647">
        <f t="shared" si="48"/>
        <v>0</v>
      </c>
      <c r="X254" s="647">
        <f t="shared" si="49"/>
        <v>0</v>
      </c>
      <c r="Y254" s="647">
        <f t="shared" si="50"/>
        <v>0</v>
      </c>
      <c r="Z254" s="647">
        <f t="shared" si="57"/>
        <v>0</v>
      </c>
      <c r="AA254" s="647">
        <f t="shared" si="51"/>
        <v>0</v>
      </c>
      <c r="AB254" s="647">
        <f>VLOOKUP(C254,'[11]Adjusted Factors 19-20'!A:N,14,FALSE)</f>
        <v>239</v>
      </c>
      <c r="AF254" s="645" t="e">
        <f>VLOOKUP(C254,#REF!,69,FALSE)</f>
        <v>#REF!</v>
      </c>
      <c r="AG254" s="643">
        <v>484</v>
      </c>
      <c r="AH254" s="644" t="s">
        <v>577</v>
      </c>
      <c r="AI254" s="637" t="s">
        <v>894</v>
      </c>
    </row>
    <row r="255" spans="1:35" x14ac:dyDescent="0.2">
      <c r="A255" s="637" t="str">
        <f t="shared" si="52"/>
        <v>486 - Paddocks Primary School</v>
      </c>
      <c r="B255" s="637">
        <v>486</v>
      </c>
      <c r="C255" s="643">
        <v>486</v>
      </c>
      <c r="D255" s="643">
        <f t="shared" si="54"/>
        <v>486</v>
      </c>
      <c r="E255" s="644">
        <f t="shared" si="58"/>
        <v>0</v>
      </c>
      <c r="F255" s="637" t="s">
        <v>895</v>
      </c>
      <c r="G255" s="645">
        <f>VLOOKUP(C255,'[11]New ISB 19-20'!A:BX,76,FALSE)</f>
        <v>768825.38342375355</v>
      </c>
      <c r="H255" s="645">
        <f>VLOOKUP(C255,'[11]New ISB 19-20'!A:CD,81,FALSE)</f>
        <v>-5318</v>
      </c>
      <c r="I255" s="645"/>
      <c r="J255" s="645">
        <f t="shared" si="53"/>
        <v>763507.38342375355</v>
      </c>
      <c r="K255" s="684"/>
      <c r="L255" s="645">
        <f>VLOOKUP(C255,'[11]Adjusted Factors 19-20'!A:BQ,68,FALSE)*10000</f>
        <v>0</v>
      </c>
      <c r="M255" s="645">
        <f>VLOOKUP(C255,'[11]Adjusted Factors 19-20'!A:BR,69,FALSE)*10000</f>
        <v>0</v>
      </c>
      <c r="N255" s="645">
        <f>VLOOKUP(C255,'[11]Adjusted Factors 19-20'!A:BS,67,FALSE)*6000</f>
        <v>0</v>
      </c>
      <c r="O255" s="646">
        <f t="shared" si="55"/>
        <v>0</v>
      </c>
      <c r="P255" s="646"/>
      <c r="Q255" s="646">
        <f t="shared" si="56"/>
        <v>763507</v>
      </c>
      <c r="R255" s="646"/>
      <c r="S255" s="646"/>
      <c r="T255" s="643">
        <v>486</v>
      </c>
      <c r="U255" s="647">
        <f t="shared" si="59"/>
        <v>2200</v>
      </c>
      <c r="V255" s="647"/>
      <c r="W255" s="647">
        <f t="shared" si="48"/>
        <v>2436</v>
      </c>
      <c r="X255" s="647">
        <f t="shared" si="49"/>
        <v>382</v>
      </c>
      <c r="Y255" s="647">
        <f t="shared" si="50"/>
        <v>300</v>
      </c>
      <c r="Z255" s="647">
        <f t="shared" si="57"/>
        <v>-5318</v>
      </c>
      <c r="AA255" s="647">
        <f t="shared" si="51"/>
        <v>0</v>
      </c>
      <c r="AB255" s="647">
        <f>VLOOKUP(C255,'[11]Adjusted Factors 19-20'!A:N,14,FALSE)</f>
        <v>200</v>
      </c>
      <c r="AF255" s="645" t="e">
        <f>VLOOKUP(C255,#REF!,69,FALSE)</f>
        <v>#REF!</v>
      </c>
      <c r="AG255" s="643">
        <v>486</v>
      </c>
      <c r="AH255" s="644">
        <v>0</v>
      </c>
      <c r="AI255" s="637" t="s">
        <v>895</v>
      </c>
    </row>
    <row r="256" spans="1:35" x14ac:dyDescent="0.2">
      <c r="A256" s="637" t="str">
        <f t="shared" si="52"/>
        <v>487 - St Louis Roman Catholic Primary School</v>
      </c>
      <c r="B256" s="637">
        <v>487</v>
      </c>
      <c r="C256" s="643">
        <v>487</v>
      </c>
      <c r="D256" s="643" t="str">
        <f t="shared" si="54"/>
        <v>ACADEMY</v>
      </c>
      <c r="E256" s="644" t="str">
        <f t="shared" si="58"/>
        <v>ACADEMY</v>
      </c>
      <c r="F256" s="637" t="s">
        <v>896</v>
      </c>
      <c r="G256" s="645">
        <f>VLOOKUP(C256,'[11]New ISB 19-20'!A:BX,76,FALSE)</f>
        <v>1123732.5104934974</v>
      </c>
      <c r="H256" s="645">
        <f>VLOOKUP(C256,'[11]New ISB 19-20'!A:CD,81,FALSE)</f>
        <v>0</v>
      </c>
      <c r="I256" s="645"/>
      <c r="J256" s="645">
        <f t="shared" si="53"/>
        <v>1123732.5104934974</v>
      </c>
      <c r="K256" s="684"/>
      <c r="L256" s="645">
        <f>VLOOKUP(C256,'[11]Adjusted Factors 19-20'!A:BQ,68,FALSE)*10000</f>
        <v>0</v>
      </c>
      <c r="M256" s="645">
        <f>VLOOKUP(C256,'[11]Adjusted Factors 19-20'!A:BR,69,FALSE)*10000</f>
        <v>0</v>
      </c>
      <c r="N256" s="645">
        <f>VLOOKUP(C256,'[11]Adjusted Factors 19-20'!A:BS,67,FALSE)*6000</f>
        <v>0</v>
      </c>
      <c r="O256" s="646">
        <f t="shared" si="55"/>
        <v>0</v>
      </c>
      <c r="P256" s="646"/>
      <c r="Q256" s="646">
        <f t="shared" si="56"/>
        <v>1123733</v>
      </c>
      <c r="R256" s="646"/>
      <c r="S256" s="646"/>
      <c r="T256" s="643">
        <v>487</v>
      </c>
      <c r="U256" s="647">
        <f t="shared" si="59"/>
        <v>0</v>
      </c>
      <c r="V256" s="647"/>
      <c r="W256" s="647">
        <f t="shared" si="48"/>
        <v>0</v>
      </c>
      <c r="X256" s="647">
        <f t="shared" si="49"/>
        <v>0</v>
      </c>
      <c r="Y256" s="647">
        <f t="shared" si="50"/>
        <v>0</v>
      </c>
      <c r="Z256" s="647">
        <f t="shared" si="57"/>
        <v>0</v>
      </c>
      <c r="AA256" s="647">
        <f t="shared" si="51"/>
        <v>0</v>
      </c>
      <c r="AB256" s="647">
        <f>VLOOKUP(C256,'[11]Adjusted Factors 19-20'!A:N,14,FALSE)</f>
        <v>309</v>
      </c>
      <c r="AF256" s="645" t="e">
        <f>VLOOKUP(C256,#REF!,69,FALSE)</f>
        <v>#REF!</v>
      </c>
      <c r="AG256" s="643">
        <v>487</v>
      </c>
      <c r="AH256" s="644" t="s">
        <v>577</v>
      </c>
      <c r="AI256" s="637" t="s">
        <v>896</v>
      </c>
    </row>
    <row r="257" spans="1:35" x14ac:dyDescent="0.2">
      <c r="A257" s="637" t="str">
        <f t="shared" si="52"/>
        <v>488 - Norton CEVCP School</v>
      </c>
      <c r="B257" s="637">
        <v>488</v>
      </c>
      <c r="C257" s="643">
        <v>488</v>
      </c>
      <c r="D257" s="643">
        <f t="shared" si="54"/>
        <v>488</v>
      </c>
      <c r="E257" s="644">
        <f t="shared" si="58"/>
        <v>0</v>
      </c>
      <c r="F257" s="637" t="s">
        <v>897</v>
      </c>
      <c r="G257" s="645">
        <f>VLOOKUP(C257,'[11]New ISB 19-20'!A:BX,76,FALSE)</f>
        <v>772595.71771431353</v>
      </c>
      <c r="H257" s="645">
        <f>VLOOKUP(C257,'[11]New ISB 19-20'!A:CD,81,FALSE)</f>
        <v>-5371.18</v>
      </c>
      <c r="I257" s="645"/>
      <c r="J257" s="645">
        <f t="shared" si="53"/>
        <v>767224.53771431348</v>
      </c>
      <c r="K257" s="684"/>
      <c r="L257" s="645">
        <f>VLOOKUP(C257,'[11]Adjusted Factors 19-20'!A:BQ,68,FALSE)*10000</f>
        <v>0</v>
      </c>
      <c r="M257" s="645">
        <f>VLOOKUP(C257,'[11]Adjusted Factors 19-20'!A:BR,69,FALSE)*10000</f>
        <v>0</v>
      </c>
      <c r="N257" s="645">
        <f>VLOOKUP(C257,'[11]Adjusted Factors 19-20'!A:BS,67,FALSE)*6000</f>
        <v>0</v>
      </c>
      <c r="O257" s="646">
        <f t="shared" si="55"/>
        <v>0</v>
      </c>
      <c r="P257" s="646"/>
      <c r="Q257" s="646">
        <f t="shared" si="56"/>
        <v>767225</v>
      </c>
      <c r="R257" s="646"/>
      <c r="S257" s="646"/>
      <c r="T257" s="643">
        <v>488</v>
      </c>
      <c r="U257" s="647">
        <f t="shared" si="59"/>
        <v>2222</v>
      </c>
      <c r="V257" s="647"/>
      <c r="W257" s="647">
        <f t="shared" si="48"/>
        <v>2460.36</v>
      </c>
      <c r="X257" s="647">
        <f t="shared" si="49"/>
        <v>385.82</v>
      </c>
      <c r="Y257" s="647">
        <f t="shared" si="50"/>
        <v>303</v>
      </c>
      <c r="Z257" s="647">
        <f t="shared" si="57"/>
        <v>-5371.18</v>
      </c>
      <c r="AA257" s="647">
        <f t="shared" si="51"/>
        <v>0</v>
      </c>
      <c r="AB257" s="647">
        <f>VLOOKUP(C257,'[11]Adjusted Factors 19-20'!A:N,14,FALSE)</f>
        <v>202</v>
      </c>
      <c r="AF257" s="645" t="e">
        <f>VLOOKUP(C257,#REF!,69,FALSE)</f>
        <v>#REF!</v>
      </c>
      <c r="AG257" s="643">
        <v>488</v>
      </c>
      <c r="AH257" s="644">
        <v>0</v>
      </c>
      <c r="AI257" s="637" t="s">
        <v>897</v>
      </c>
    </row>
    <row r="258" spans="1:35" x14ac:dyDescent="0.2">
      <c r="A258" s="637" t="str">
        <f t="shared" si="52"/>
        <v>489 - Old Newton CEVCP School</v>
      </c>
      <c r="B258" s="637">
        <v>489</v>
      </c>
      <c r="C258" s="643">
        <v>489</v>
      </c>
      <c r="D258" s="643" t="str">
        <f t="shared" si="54"/>
        <v>ACADEMY</v>
      </c>
      <c r="E258" s="644" t="str">
        <f t="shared" si="58"/>
        <v>ACADEMY</v>
      </c>
      <c r="F258" s="637" t="s">
        <v>898</v>
      </c>
      <c r="G258" s="645">
        <f>VLOOKUP(C258,'[11]New ISB 19-20'!A:BX,76,FALSE)</f>
        <v>401648.38766594965</v>
      </c>
      <c r="H258" s="645">
        <f>VLOOKUP(C258,'[11]New ISB 19-20'!A:CD,81,FALSE)</f>
        <v>0</v>
      </c>
      <c r="I258" s="645"/>
      <c r="J258" s="645">
        <f t="shared" si="53"/>
        <v>401648.38766594965</v>
      </c>
      <c r="K258" s="684"/>
      <c r="L258" s="645">
        <f>VLOOKUP(C258,'[11]Adjusted Factors 19-20'!A:BQ,68,FALSE)*10000</f>
        <v>0</v>
      </c>
      <c r="M258" s="645">
        <f>VLOOKUP(C258,'[11]Adjusted Factors 19-20'!A:BR,69,FALSE)*10000</f>
        <v>0</v>
      </c>
      <c r="N258" s="645">
        <f>VLOOKUP(C258,'[11]Adjusted Factors 19-20'!A:BS,67,FALSE)*6000</f>
        <v>0</v>
      </c>
      <c r="O258" s="646">
        <f t="shared" si="55"/>
        <v>0</v>
      </c>
      <c r="P258" s="646"/>
      <c r="Q258" s="646">
        <f t="shared" si="56"/>
        <v>401648</v>
      </c>
      <c r="R258" s="646"/>
      <c r="S258" s="646"/>
      <c r="T258" s="643">
        <v>489</v>
      </c>
      <c r="U258" s="647">
        <f t="shared" si="59"/>
        <v>0</v>
      </c>
      <c r="V258" s="647"/>
      <c r="W258" s="647">
        <f t="shared" si="48"/>
        <v>0</v>
      </c>
      <c r="X258" s="647">
        <f t="shared" si="49"/>
        <v>0</v>
      </c>
      <c r="Y258" s="647">
        <f t="shared" si="50"/>
        <v>0</v>
      </c>
      <c r="Z258" s="647">
        <f t="shared" si="57"/>
        <v>0</v>
      </c>
      <c r="AA258" s="647">
        <f t="shared" si="51"/>
        <v>0</v>
      </c>
      <c r="AB258" s="647">
        <f>VLOOKUP(C258,'[11]Adjusted Factors 19-20'!A:N,14,FALSE)</f>
        <v>89</v>
      </c>
      <c r="AF258" s="645" t="e">
        <f>VLOOKUP(C258,#REF!,69,FALSE)</f>
        <v>#REF!</v>
      </c>
      <c r="AG258" s="643">
        <v>489</v>
      </c>
      <c r="AH258" s="644" t="s">
        <v>577</v>
      </c>
      <c r="AI258" s="637" t="s">
        <v>898</v>
      </c>
    </row>
    <row r="259" spans="1:35" x14ac:dyDescent="0.2">
      <c r="A259" s="637" t="str">
        <f t="shared" si="52"/>
        <v>492 - Rattlesden CEVCP School</v>
      </c>
      <c r="B259" s="637">
        <v>492</v>
      </c>
      <c r="C259" s="643">
        <v>492</v>
      </c>
      <c r="D259" s="643" t="str">
        <f t="shared" si="54"/>
        <v>ACADEMY</v>
      </c>
      <c r="E259" s="644" t="str">
        <f t="shared" si="58"/>
        <v>ACADEMY</v>
      </c>
      <c r="F259" s="637" t="s">
        <v>899</v>
      </c>
      <c r="G259" s="645">
        <f>VLOOKUP(C259,'[11]New ISB 19-20'!A:BX,76,FALSE)</f>
        <v>487617.0753196794</v>
      </c>
      <c r="H259" s="645">
        <f>VLOOKUP(C259,'[11]New ISB 19-20'!A:CD,81,FALSE)</f>
        <v>0</v>
      </c>
      <c r="I259" s="645"/>
      <c r="J259" s="645">
        <f t="shared" si="53"/>
        <v>487617.0753196794</v>
      </c>
      <c r="K259" s="684"/>
      <c r="L259" s="645">
        <f>VLOOKUP(C259,'[11]Adjusted Factors 19-20'!A:BQ,68,FALSE)*10000</f>
        <v>0</v>
      </c>
      <c r="M259" s="645">
        <f>VLOOKUP(C259,'[11]Adjusted Factors 19-20'!A:BR,69,FALSE)*10000</f>
        <v>0</v>
      </c>
      <c r="N259" s="645">
        <f>VLOOKUP(C259,'[11]Adjusted Factors 19-20'!A:BS,67,FALSE)*6000</f>
        <v>0</v>
      </c>
      <c r="O259" s="646">
        <f t="shared" si="55"/>
        <v>0</v>
      </c>
      <c r="P259" s="646"/>
      <c r="Q259" s="646">
        <f t="shared" si="56"/>
        <v>487617</v>
      </c>
      <c r="R259" s="646"/>
      <c r="S259" s="646"/>
      <c r="T259" s="643">
        <v>492</v>
      </c>
      <c r="U259" s="647">
        <f t="shared" si="59"/>
        <v>0</v>
      </c>
      <c r="V259" s="647"/>
      <c r="W259" s="647">
        <f t="shared" ref="W259:W301" si="60">IF(H259=0,0,$W$2*AB259)</f>
        <v>0</v>
      </c>
      <c r="X259" s="647">
        <f t="shared" ref="X259:X301" si="61">IF(H259=0,0,$X$2*AB259)</f>
        <v>0</v>
      </c>
      <c r="Y259" s="647">
        <f t="shared" ref="Y259:Y301" si="62">IF(H259=0,0,$Y$2*AB259)</f>
        <v>0</v>
      </c>
      <c r="Z259" s="647">
        <f t="shared" si="57"/>
        <v>0</v>
      </c>
      <c r="AA259" s="647">
        <f t="shared" ref="AA259:AA301" si="63">Z259-H259</f>
        <v>0</v>
      </c>
      <c r="AB259" s="647">
        <f>VLOOKUP(C259,'[11]Adjusted Factors 19-20'!A:N,14,FALSE)</f>
        <v>111</v>
      </c>
      <c r="AF259" s="645" t="e">
        <f>VLOOKUP(C259,#REF!,69,FALSE)</f>
        <v>#REF!</v>
      </c>
      <c r="AG259" s="643">
        <v>492</v>
      </c>
      <c r="AH259" s="644" t="s">
        <v>577</v>
      </c>
      <c r="AI259" s="637" t="s">
        <v>899</v>
      </c>
    </row>
    <row r="260" spans="1:35" x14ac:dyDescent="0.2">
      <c r="A260" s="637" t="str">
        <f t="shared" ref="A260:A323" si="64">B260&amp;$A$1&amp;F260</f>
        <v>494 - Ringshall School</v>
      </c>
      <c r="B260" s="637">
        <v>494</v>
      </c>
      <c r="C260" s="643">
        <v>494</v>
      </c>
      <c r="D260" s="643" t="str">
        <f t="shared" si="54"/>
        <v>ACADEMY</v>
      </c>
      <c r="E260" s="644" t="s">
        <v>577</v>
      </c>
      <c r="F260" s="637" t="s">
        <v>900</v>
      </c>
      <c r="G260" s="645">
        <f>VLOOKUP(C260,'[11]New ISB 19-20'!A:BX,76,FALSE)</f>
        <v>511672.28443647129</v>
      </c>
      <c r="H260" s="645">
        <f>VLOOKUP(C260,'[11]New ISB 19-20'!A:CD,81,FALSE)</f>
        <v>-3270.57</v>
      </c>
      <c r="I260" s="645"/>
      <c r="J260" s="645">
        <f t="shared" ref="J260:J301" si="65">G260+H260</f>
        <v>508401.71443647129</v>
      </c>
      <c r="K260" s="684"/>
      <c r="L260" s="645">
        <f>VLOOKUP(C260,'[11]Adjusted Factors 19-20'!A:BQ,68,FALSE)*10000</f>
        <v>0</v>
      </c>
      <c r="M260" s="645">
        <f>VLOOKUP(C260,'[11]Adjusted Factors 19-20'!A:BR,69,FALSE)*10000</f>
        <v>0</v>
      </c>
      <c r="N260" s="645">
        <f>VLOOKUP(C260,'[11]Adjusted Factors 19-20'!A:BS,67,FALSE)*6000</f>
        <v>0</v>
      </c>
      <c r="O260" s="646">
        <f t="shared" si="55"/>
        <v>0</v>
      </c>
      <c r="P260" s="646"/>
      <c r="Q260" s="646">
        <f t="shared" si="56"/>
        <v>508402</v>
      </c>
      <c r="R260" s="646"/>
      <c r="S260" s="646"/>
      <c r="T260" s="643">
        <v>494</v>
      </c>
      <c r="U260" s="647">
        <f t="shared" si="59"/>
        <v>1353</v>
      </c>
      <c r="V260" s="647"/>
      <c r="W260" s="647">
        <f t="shared" si="60"/>
        <v>1498.1399999999999</v>
      </c>
      <c r="X260" s="647">
        <f t="shared" si="61"/>
        <v>234.92999999999998</v>
      </c>
      <c r="Y260" s="647">
        <f t="shared" si="62"/>
        <v>184.5</v>
      </c>
      <c r="Z260" s="647">
        <f t="shared" si="57"/>
        <v>-3270.5699999999997</v>
      </c>
      <c r="AA260" s="647">
        <f t="shared" si="63"/>
        <v>0</v>
      </c>
      <c r="AB260" s="647">
        <f>VLOOKUP(C260,'[11]Adjusted Factors 19-20'!A:N,14,FALSE)</f>
        <v>123</v>
      </c>
      <c r="AF260" s="645" t="e">
        <f>VLOOKUP(C260,#REF!,69,FALSE)</f>
        <v>#REF!</v>
      </c>
      <c r="AG260" s="643">
        <v>494</v>
      </c>
      <c r="AH260" s="644">
        <v>0</v>
      </c>
      <c r="AI260" s="637" t="s">
        <v>900</v>
      </c>
    </row>
    <row r="261" spans="1:35" x14ac:dyDescent="0.2">
      <c r="A261" s="637" t="str">
        <f t="shared" si="64"/>
        <v>495 - Risby CEVCP School</v>
      </c>
      <c r="B261" s="637">
        <v>495</v>
      </c>
      <c r="C261" s="643">
        <v>495</v>
      </c>
      <c r="D261" s="643">
        <f t="shared" ref="D261:D325" si="66">IF(E261="ACADEMY","ACADEMY",C261)</f>
        <v>495</v>
      </c>
      <c r="E261" s="644">
        <f t="shared" si="58"/>
        <v>0</v>
      </c>
      <c r="F261" s="637" t="s">
        <v>901</v>
      </c>
      <c r="G261" s="645">
        <f>VLOOKUP(C261,'[11]New ISB 19-20'!A:BX,76,FALSE)</f>
        <v>647911.13015318429</v>
      </c>
      <c r="H261" s="645">
        <f>VLOOKUP(C261,'[11]New ISB 19-20'!A:CD,81,FALSE)</f>
        <v>-4467.12</v>
      </c>
      <c r="I261" s="645"/>
      <c r="J261" s="645">
        <f t="shared" si="65"/>
        <v>643444.0101531843</v>
      </c>
      <c r="K261" s="684"/>
      <c r="L261" s="645">
        <f>VLOOKUP(C261,'[11]Adjusted Factors 19-20'!A:BQ,68,FALSE)*10000</f>
        <v>0</v>
      </c>
      <c r="M261" s="645">
        <f>VLOOKUP(C261,'[11]Adjusted Factors 19-20'!A:BR,69,FALSE)*10000</f>
        <v>0</v>
      </c>
      <c r="N261" s="645">
        <f>VLOOKUP(C261,'[11]Adjusted Factors 19-20'!A:BS,67,FALSE)*6000</f>
        <v>0</v>
      </c>
      <c r="O261" s="646">
        <f t="shared" ref="O261:O320" si="67">SUM(L261:N261)</f>
        <v>0</v>
      </c>
      <c r="P261" s="646"/>
      <c r="Q261" s="646">
        <f t="shared" ref="Q261:Q325" si="68">ROUND(J261+K261+O261+P261,0)</f>
        <v>643444</v>
      </c>
      <c r="R261" s="646"/>
      <c r="S261" s="646"/>
      <c r="T261" s="643">
        <v>495</v>
      </c>
      <c r="U261" s="647">
        <f t="shared" si="59"/>
        <v>1848</v>
      </c>
      <c r="V261" s="647"/>
      <c r="W261" s="647">
        <f t="shared" si="60"/>
        <v>2046.24</v>
      </c>
      <c r="X261" s="647">
        <f t="shared" si="61"/>
        <v>320.88</v>
      </c>
      <c r="Y261" s="647">
        <f t="shared" si="62"/>
        <v>252</v>
      </c>
      <c r="Z261" s="647">
        <f t="shared" ref="Z261:Z301" si="69">-SUM(U261:Y261)</f>
        <v>-4467.12</v>
      </c>
      <c r="AA261" s="647">
        <f t="shared" si="63"/>
        <v>0</v>
      </c>
      <c r="AB261" s="647">
        <f>VLOOKUP(C261,'[11]Adjusted Factors 19-20'!A:N,14,FALSE)</f>
        <v>168</v>
      </c>
      <c r="AF261" s="645" t="e">
        <f>VLOOKUP(C261,#REF!,69,FALSE)</f>
        <v>#REF!</v>
      </c>
      <c r="AG261" s="643">
        <v>495</v>
      </c>
      <c r="AH261" s="644">
        <v>0</v>
      </c>
      <c r="AI261" s="637" t="s">
        <v>901</v>
      </c>
    </row>
    <row r="262" spans="1:35" x14ac:dyDescent="0.2">
      <c r="A262" s="637" t="str">
        <f t="shared" si="64"/>
        <v>496 - Rougham CEVCP School</v>
      </c>
      <c r="B262" s="637">
        <v>496</v>
      </c>
      <c r="C262" s="643">
        <v>496</v>
      </c>
      <c r="D262" s="643" t="str">
        <f t="shared" si="66"/>
        <v>ACADEMY</v>
      </c>
      <c r="E262" s="644" t="str">
        <f t="shared" si="58"/>
        <v>ACADEMY</v>
      </c>
      <c r="F262" s="637" t="s">
        <v>902</v>
      </c>
      <c r="G262" s="645">
        <f>VLOOKUP(C262,'[11]New ISB 19-20'!A:BX,76,FALSE)</f>
        <v>691540.71576277667</v>
      </c>
      <c r="H262" s="645">
        <f>VLOOKUP(C262,'[11]New ISB 19-20'!A:CD,81,FALSE)</f>
        <v>0</v>
      </c>
      <c r="I262" s="645"/>
      <c r="J262" s="645">
        <f t="shared" si="65"/>
        <v>691540.71576277667</v>
      </c>
      <c r="K262" s="684"/>
      <c r="L262" s="645">
        <f>VLOOKUP(C262,'[11]Adjusted Factors 19-20'!A:BQ,68,FALSE)*10000</f>
        <v>0</v>
      </c>
      <c r="M262" s="645">
        <f>VLOOKUP(C262,'[11]Adjusted Factors 19-20'!A:BR,69,FALSE)*10000</f>
        <v>0</v>
      </c>
      <c r="N262" s="645">
        <f>VLOOKUP(C262,'[11]Adjusted Factors 19-20'!A:BS,67,FALSE)*6000</f>
        <v>0</v>
      </c>
      <c r="O262" s="646">
        <f t="shared" si="67"/>
        <v>0</v>
      </c>
      <c r="P262" s="646"/>
      <c r="Q262" s="646">
        <f t="shared" si="68"/>
        <v>691541</v>
      </c>
      <c r="R262" s="646"/>
      <c r="S262" s="646"/>
      <c r="T262" s="643">
        <v>496</v>
      </c>
      <c r="U262" s="647">
        <f t="shared" si="59"/>
        <v>0</v>
      </c>
      <c r="V262" s="647"/>
      <c r="W262" s="647">
        <f t="shared" si="60"/>
        <v>0</v>
      </c>
      <c r="X262" s="647">
        <f t="shared" si="61"/>
        <v>0</v>
      </c>
      <c r="Y262" s="647">
        <f t="shared" si="62"/>
        <v>0</v>
      </c>
      <c r="Z262" s="647">
        <f t="shared" si="69"/>
        <v>0</v>
      </c>
      <c r="AA262" s="647">
        <f t="shared" si="63"/>
        <v>0</v>
      </c>
      <c r="AB262" s="647">
        <f>VLOOKUP(C262,'[11]Adjusted Factors 19-20'!A:N,14,FALSE)</f>
        <v>182</v>
      </c>
      <c r="AF262" s="645" t="e">
        <f>VLOOKUP(C262,#REF!,69,FALSE)</f>
        <v>#REF!</v>
      </c>
      <c r="AG262" s="643">
        <v>496</v>
      </c>
      <c r="AH262" s="644" t="s">
        <v>577</v>
      </c>
      <c r="AI262" s="637" t="s">
        <v>902</v>
      </c>
    </row>
    <row r="263" spans="1:35" x14ac:dyDescent="0.2">
      <c r="A263" s="637" t="str">
        <f t="shared" si="64"/>
        <v>499 - Stanton Community Primary School</v>
      </c>
      <c r="B263" s="637">
        <v>499</v>
      </c>
      <c r="C263" s="643">
        <v>499</v>
      </c>
      <c r="D263" s="643">
        <f t="shared" si="66"/>
        <v>499</v>
      </c>
      <c r="E263" s="644">
        <f t="shared" si="58"/>
        <v>0</v>
      </c>
      <c r="F263" s="637" t="s">
        <v>903</v>
      </c>
      <c r="G263" s="645">
        <f>VLOOKUP(C263,'[11]New ISB 19-20'!A:BX,76,FALSE)</f>
        <v>771930.05952094006</v>
      </c>
      <c r="H263" s="645">
        <f>VLOOKUP(C263,'[11]New ISB 19-20'!A:CD,81,FALSE)</f>
        <v>-5291.41</v>
      </c>
      <c r="I263" s="645"/>
      <c r="J263" s="645">
        <f t="shared" si="65"/>
        <v>766638.64952094003</v>
      </c>
      <c r="K263" s="684"/>
      <c r="L263" s="645">
        <f>VLOOKUP(C263,'[11]Adjusted Factors 19-20'!A:BQ,68,FALSE)*10000</f>
        <v>0</v>
      </c>
      <c r="M263" s="645">
        <f>VLOOKUP(C263,'[11]Adjusted Factors 19-20'!A:BR,69,FALSE)*10000</f>
        <v>0</v>
      </c>
      <c r="N263" s="645">
        <f>VLOOKUP(C263,'[11]Adjusted Factors 19-20'!A:BS,67,FALSE)*6000</f>
        <v>0</v>
      </c>
      <c r="O263" s="646">
        <f t="shared" si="67"/>
        <v>0</v>
      </c>
      <c r="P263" s="646"/>
      <c r="Q263" s="646">
        <f t="shared" si="68"/>
        <v>766639</v>
      </c>
      <c r="R263" s="646"/>
      <c r="S263" s="646"/>
      <c r="T263" s="643">
        <v>499</v>
      </c>
      <c r="U263" s="647">
        <f t="shared" si="59"/>
        <v>2189</v>
      </c>
      <c r="V263" s="647"/>
      <c r="W263" s="647">
        <f t="shared" si="60"/>
        <v>2423.8200000000002</v>
      </c>
      <c r="X263" s="647">
        <f t="shared" si="61"/>
        <v>380.09</v>
      </c>
      <c r="Y263" s="647">
        <f t="shared" si="62"/>
        <v>298.5</v>
      </c>
      <c r="Z263" s="647">
        <f t="shared" si="69"/>
        <v>-5291.41</v>
      </c>
      <c r="AA263" s="647">
        <f t="shared" si="63"/>
        <v>0</v>
      </c>
      <c r="AB263" s="647">
        <f>VLOOKUP(C263,'[11]Adjusted Factors 19-20'!A:N,14,FALSE)</f>
        <v>199</v>
      </c>
      <c r="AF263" s="645" t="e">
        <f>VLOOKUP(C263,#REF!,69,FALSE)</f>
        <v>#REF!</v>
      </c>
      <c r="AG263" s="643">
        <v>499</v>
      </c>
      <c r="AH263" s="644">
        <v>0</v>
      </c>
      <c r="AI263" s="637" t="s">
        <v>903</v>
      </c>
    </row>
    <row r="264" spans="1:35" x14ac:dyDescent="0.2">
      <c r="A264" s="637" t="str">
        <f t="shared" si="64"/>
        <v>501 - Stoke-by-Nayland CEVCP School</v>
      </c>
      <c r="B264" s="637">
        <v>501</v>
      </c>
      <c r="C264" s="643">
        <v>501</v>
      </c>
      <c r="D264" s="643" t="str">
        <f t="shared" si="66"/>
        <v>ACADEMY</v>
      </c>
      <c r="E264" s="644" t="str">
        <f t="shared" si="58"/>
        <v>ACADEMY</v>
      </c>
      <c r="F264" s="637" t="s">
        <v>904</v>
      </c>
      <c r="G264" s="645">
        <f>VLOOKUP(C264,'[11]New ISB 19-20'!A:BX,76,FALSE)</f>
        <v>306620.22617940779</v>
      </c>
      <c r="H264" s="645">
        <f>VLOOKUP(C264,'[11]New ISB 19-20'!A:CD,81,FALSE)</f>
        <v>0</v>
      </c>
      <c r="I264" s="645"/>
      <c r="J264" s="645">
        <f t="shared" si="65"/>
        <v>306620.22617940779</v>
      </c>
      <c r="K264" s="684"/>
      <c r="L264" s="645">
        <f>VLOOKUP(C264,'[11]Adjusted Factors 19-20'!A:BQ,68,FALSE)*10000</f>
        <v>0</v>
      </c>
      <c r="M264" s="645">
        <f>VLOOKUP(C264,'[11]Adjusted Factors 19-20'!A:BR,69,FALSE)*10000</f>
        <v>0</v>
      </c>
      <c r="N264" s="645">
        <f>VLOOKUP(C264,'[11]Adjusted Factors 19-20'!A:BS,67,FALSE)*6000</f>
        <v>0</v>
      </c>
      <c r="O264" s="646">
        <f t="shared" si="67"/>
        <v>0</v>
      </c>
      <c r="P264" s="646"/>
      <c r="Q264" s="646">
        <f t="shared" si="68"/>
        <v>306620</v>
      </c>
      <c r="R264" s="646"/>
      <c r="S264" s="646"/>
      <c r="T264" s="643">
        <v>501</v>
      </c>
      <c r="U264" s="647">
        <f t="shared" si="59"/>
        <v>0</v>
      </c>
      <c r="V264" s="647"/>
      <c r="W264" s="647">
        <f t="shared" si="60"/>
        <v>0</v>
      </c>
      <c r="X264" s="647">
        <f t="shared" si="61"/>
        <v>0</v>
      </c>
      <c r="Y264" s="647">
        <f t="shared" si="62"/>
        <v>0</v>
      </c>
      <c r="Z264" s="647">
        <f t="shared" si="69"/>
        <v>0</v>
      </c>
      <c r="AA264" s="647">
        <f t="shared" si="63"/>
        <v>0</v>
      </c>
      <c r="AB264" s="647">
        <f>VLOOKUP(C264,'[11]Adjusted Factors 19-20'!A:N,14,FALSE)</f>
        <v>56</v>
      </c>
      <c r="AF264" s="645" t="e">
        <f>VLOOKUP(C264,#REF!,69,FALSE)</f>
        <v>#REF!</v>
      </c>
      <c r="AG264" s="643">
        <v>501</v>
      </c>
      <c r="AH264" s="644" t="s">
        <v>577</v>
      </c>
      <c r="AI264" s="637" t="s">
        <v>904</v>
      </c>
    </row>
    <row r="265" spans="1:35" x14ac:dyDescent="0.2">
      <c r="A265" s="637" t="str">
        <f t="shared" si="64"/>
        <v>502 - Chilton Community Primary School</v>
      </c>
      <c r="B265" s="637">
        <v>502</v>
      </c>
      <c r="C265" s="643">
        <v>502</v>
      </c>
      <c r="D265" s="643">
        <f t="shared" si="66"/>
        <v>502</v>
      </c>
      <c r="E265" s="644">
        <f t="shared" si="58"/>
        <v>0</v>
      </c>
      <c r="F265" s="637" t="s">
        <v>905</v>
      </c>
      <c r="G265" s="645">
        <f>VLOOKUP(C265,'[11]New ISB 19-20'!A:BX,76,FALSE)</f>
        <v>652965.95653901715</v>
      </c>
      <c r="H265" s="645">
        <f>VLOOKUP(C265,'[11]New ISB 19-20'!A:CD,81,FALSE)</f>
        <v>-3855.55</v>
      </c>
      <c r="I265" s="645"/>
      <c r="J265" s="645">
        <f t="shared" si="65"/>
        <v>649110.4065390171</v>
      </c>
      <c r="K265" s="684"/>
      <c r="L265" s="645">
        <f>VLOOKUP(C265,'[11]Adjusted Factors 19-20'!A:BQ,68,FALSE)*10000</f>
        <v>0</v>
      </c>
      <c r="M265" s="645">
        <f>VLOOKUP(C265,'[11]Adjusted Factors 19-20'!A:BR,69,FALSE)*10000</f>
        <v>0</v>
      </c>
      <c r="N265" s="645">
        <f>VLOOKUP(C265,'[11]Adjusted Factors 19-20'!A:BS,67,FALSE)*6000</f>
        <v>0</v>
      </c>
      <c r="O265" s="646">
        <f t="shared" si="67"/>
        <v>0</v>
      </c>
      <c r="P265" s="646"/>
      <c r="Q265" s="646">
        <f t="shared" si="68"/>
        <v>649110</v>
      </c>
      <c r="R265" s="646"/>
      <c r="S265" s="646"/>
      <c r="T265" s="643">
        <v>502</v>
      </c>
      <c r="U265" s="647">
        <f t="shared" si="59"/>
        <v>1595</v>
      </c>
      <c r="V265" s="647"/>
      <c r="W265" s="647">
        <f t="shared" si="60"/>
        <v>1766.1</v>
      </c>
      <c r="X265" s="647">
        <f t="shared" si="61"/>
        <v>276.95</v>
      </c>
      <c r="Y265" s="647">
        <f t="shared" si="62"/>
        <v>217.5</v>
      </c>
      <c r="Z265" s="647">
        <f t="shared" si="69"/>
        <v>-3855.5499999999997</v>
      </c>
      <c r="AA265" s="647">
        <f t="shared" si="63"/>
        <v>0</v>
      </c>
      <c r="AB265" s="647">
        <f>VLOOKUP(C265,'[11]Adjusted Factors 19-20'!A:N,14,FALSE)</f>
        <v>145</v>
      </c>
      <c r="AF265" s="645" t="e">
        <f>VLOOKUP(C265,#REF!,69,FALSE)</f>
        <v>#REF!</v>
      </c>
      <c r="AG265" s="643">
        <v>502</v>
      </c>
      <c r="AH265" s="644">
        <v>0</v>
      </c>
      <c r="AI265" s="637" t="s">
        <v>905</v>
      </c>
    </row>
    <row r="266" spans="1:35" x14ac:dyDescent="0.2">
      <c r="A266" s="637" t="str">
        <f t="shared" si="64"/>
        <v>503 - Abbots Hall Community Primary School</v>
      </c>
      <c r="B266" s="637">
        <v>503</v>
      </c>
      <c r="C266" s="643">
        <v>503</v>
      </c>
      <c r="D266" s="643">
        <f t="shared" si="66"/>
        <v>503</v>
      </c>
      <c r="E266" s="644">
        <f t="shared" si="58"/>
        <v>0</v>
      </c>
      <c r="F266" s="637" t="s">
        <v>906</v>
      </c>
      <c r="G266" s="645">
        <f>VLOOKUP(C266,'[11]New ISB 19-20'!A:BX,76,FALSE)</f>
        <v>1476891.7574207056</v>
      </c>
      <c r="H266" s="645">
        <f>VLOOKUP(C266,'[11]New ISB 19-20'!A:CD,81,FALSE)</f>
        <v>-10742.36</v>
      </c>
      <c r="I266" s="645"/>
      <c r="J266" s="645">
        <f t="shared" si="65"/>
        <v>1466149.3974207055</v>
      </c>
      <c r="K266" s="684"/>
      <c r="L266" s="645">
        <f>VLOOKUP(C266,'[11]Adjusted Factors 19-20'!A:BQ,68,FALSE)*10000</f>
        <v>0</v>
      </c>
      <c r="M266" s="645">
        <f>VLOOKUP(C266,'[11]Adjusted Factors 19-20'!A:BR,69,FALSE)*10000</f>
        <v>0</v>
      </c>
      <c r="N266" s="645">
        <f>VLOOKUP(C266,'[11]Adjusted Factors 19-20'!A:BS,67,FALSE)*6000</f>
        <v>0</v>
      </c>
      <c r="O266" s="646">
        <f t="shared" si="67"/>
        <v>0</v>
      </c>
      <c r="P266" s="646"/>
      <c r="Q266" s="646">
        <f t="shared" si="68"/>
        <v>1466149</v>
      </c>
      <c r="R266" s="646"/>
      <c r="S266" s="646"/>
      <c r="T266" s="643">
        <v>503</v>
      </c>
      <c r="U266" s="647">
        <f t="shared" si="59"/>
        <v>4444</v>
      </c>
      <c r="V266" s="647"/>
      <c r="W266" s="647">
        <f t="shared" si="60"/>
        <v>4920.72</v>
      </c>
      <c r="X266" s="647">
        <f t="shared" si="61"/>
        <v>771.64</v>
      </c>
      <c r="Y266" s="647">
        <f t="shared" si="62"/>
        <v>606</v>
      </c>
      <c r="Z266" s="647">
        <f t="shared" si="69"/>
        <v>-10742.36</v>
      </c>
      <c r="AA266" s="647">
        <f t="shared" si="63"/>
        <v>0</v>
      </c>
      <c r="AB266" s="647">
        <f>VLOOKUP(C266,'[11]Adjusted Factors 19-20'!A:N,14,FALSE)</f>
        <v>404</v>
      </c>
      <c r="AF266" s="645" t="e">
        <f>VLOOKUP(C266,#REF!,69,FALSE)</f>
        <v>#REF!</v>
      </c>
      <c r="AG266" s="643">
        <v>503</v>
      </c>
      <c r="AH266" s="644">
        <v>0</v>
      </c>
      <c r="AI266" s="637" t="s">
        <v>906</v>
      </c>
    </row>
    <row r="267" spans="1:35" x14ac:dyDescent="0.2">
      <c r="A267" s="637" t="str">
        <f t="shared" si="64"/>
        <v>504 - Wood Ley Community Primary School</v>
      </c>
      <c r="B267" s="637">
        <v>504</v>
      </c>
      <c r="C267" s="643">
        <v>504</v>
      </c>
      <c r="D267" s="643">
        <f t="shared" si="66"/>
        <v>504</v>
      </c>
      <c r="E267" s="644">
        <f t="shared" si="58"/>
        <v>0</v>
      </c>
      <c r="F267" s="637" t="s">
        <v>907</v>
      </c>
      <c r="G267" s="645">
        <f>VLOOKUP(C267,'[11]New ISB 19-20'!A:BX,76,FALSE)</f>
        <v>1119636.1507351622</v>
      </c>
      <c r="H267" s="645">
        <f>VLOOKUP(C267,'[11]New ISB 19-20'!A:CD,81,FALSE)</f>
        <v>-8003.59</v>
      </c>
      <c r="I267" s="645"/>
      <c r="J267" s="645">
        <f t="shared" si="65"/>
        <v>1111632.5607351621</v>
      </c>
      <c r="K267" s="684"/>
      <c r="L267" s="645">
        <f>VLOOKUP(C267,'[11]Adjusted Factors 19-20'!A:BQ,68,FALSE)*10000</f>
        <v>0</v>
      </c>
      <c r="M267" s="645">
        <f>VLOOKUP(C267,'[11]Adjusted Factors 19-20'!A:BR,69,FALSE)*10000</f>
        <v>0</v>
      </c>
      <c r="N267" s="645">
        <f>VLOOKUP(C267,'[11]Adjusted Factors 19-20'!A:BS,67,FALSE)*6000</f>
        <v>0</v>
      </c>
      <c r="O267" s="646">
        <f t="shared" si="67"/>
        <v>0</v>
      </c>
      <c r="P267" s="646"/>
      <c r="Q267" s="646">
        <f t="shared" si="68"/>
        <v>1111633</v>
      </c>
      <c r="R267" s="646"/>
      <c r="S267" s="646"/>
      <c r="T267" s="643">
        <v>504</v>
      </c>
      <c r="U267" s="647">
        <f t="shared" si="59"/>
        <v>3311</v>
      </c>
      <c r="V267" s="647"/>
      <c r="W267" s="647">
        <f t="shared" si="60"/>
        <v>3666.18</v>
      </c>
      <c r="X267" s="647">
        <f t="shared" si="61"/>
        <v>574.91</v>
      </c>
      <c r="Y267" s="647">
        <f t="shared" si="62"/>
        <v>451.5</v>
      </c>
      <c r="Z267" s="647">
        <f t="shared" si="69"/>
        <v>-8003.59</v>
      </c>
      <c r="AA267" s="647">
        <f t="shared" si="63"/>
        <v>0</v>
      </c>
      <c r="AB267" s="647">
        <f>VLOOKUP(C267,'[11]Adjusted Factors 19-20'!A:N,14,FALSE)</f>
        <v>301</v>
      </c>
      <c r="AF267" s="645" t="e">
        <f>VLOOKUP(C267,#REF!,69,FALSE)</f>
        <v>#REF!</v>
      </c>
      <c r="AG267" s="643">
        <v>504</v>
      </c>
      <c r="AH267" s="644">
        <v>0</v>
      </c>
      <c r="AI267" s="637" t="s">
        <v>907</v>
      </c>
    </row>
    <row r="268" spans="1:35" x14ac:dyDescent="0.2">
      <c r="A268" s="637" t="str">
        <f t="shared" si="64"/>
        <v>505 - Cedars Park Primary School</v>
      </c>
      <c r="B268" s="637">
        <v>505</v>
      </c>
      <c r="C268" s="643">
        <v>505</v>
      </c>
      <c r="D268" s="643" t="str">
        <f t="shared" si="66"/>
        <v>ACADEMY</v>
      </c>
      <c r="E268" s="644" t="str">
        <f t="shared" si="58"/>
        <v>ACADEMY</v>
      </c>
      <c r="F268" s="637" t="s">
        <v>908</v>
      </c>
      <c r="G268" s="645">
        <f>VLOOKUP(C268,'[11]New ISB 19-20'!A:BX,76,FALSE)</f>
        <v>1536100.3825999999</v>
      </c>
      <c r="H268" s="645">
        <f>VLOOKUP(C268,'[11]New ISB 19-20'!A:CD,81,FALSE)</f>
        <v>0</v>
      </c>
      <c r="I268" s="645"/>
      <c r="J268" s="645">
        <f t="shared" si="65"/>
        <v>1536100.3825999999</v>
      </c>
      <c r="K268" s="684"/>
      <c r="L268" s="645">
        <f>VLOOKUP(C268,'[11]Adjusted Factors 19-20'!A:BQ,68,FALSE)*10000</f>
        <v>0</v>
      </c>
      <c r="M268" s="645">
        <f>VLOOKUP(C268,'[11]Adjusted Factors 19-20'!A:BR,69,FALSE)*10000</f>
        <v>0</v>
      </c>
      <c r="N268" s="645">
        <f>VLOOKUP(C268,'[11]Adjusted Factors 19-20'!A:BS,67,FALSE)*6000</f>
        <v>0</v>
      </c>
      <c r="O268" s="646">
        <f t="shared" si="67"/>
        <v>0</v>
      </c>
      <c r="P268" s="646"/>
      <c r="Q268" s="646">
        <f t="shared" si="68"/>
        <v>1536100</v>
      </c>
      <c r="R268" s="646"/>
      <c r="S268" s="646"/>
      <c r="T268" s="643">
        <v>505</v>
      </c>
      <c r="U268" s="647">
        <f t="shared" si="59"/>
        <v>0</v>
      </c>
      <c r="V268" s="647"/>
      <c r="W268" s="647">
        <f t="shared" si="60"/>
        <v>0</v>
      </c>
      <c r="X268" s="647">
        <f t="shared" si="61"/>
        <v>0</v>
      </c>
      <c r="Y268" s="647">
        <f t="shared" si="62"/>
        <v>0</v>
      </c>
      <c r="Z268" s="647">
        <f t="shared" si="69"/>
        <v>0</v>
      </c>
      <c r="AA268" s="647">
        <f t="shared" si="63"/>
        <v>0</v>
      </c>
      <c r="AB268" s="647">
        <f>VLOOKUP(C268,'[11]Adjusted Factors 19-20'!A:N,14,FALSE)</f>
        <v>437</v>
      </c>
      <c r="AF268" s="645" t="e">
        <f>VLOOKUP(C268,#REF!,69,FALSE)</f>
        <v>#REF!</v>
      </c>
      <c r="AG268" s="643">
        <v>505</v>
      </c>
      <c r="AH268" s="644" t="s">
        <v>577</v>
      </c>
      <c r="AI268" s="637" t="s">
        <v>908</v>
      </c>
    </row>
    <row r="269" spans="1:35" x14ac:dyDescent="0.2">
      <c r="A269" s="637" t="str">
        <f t="shared" si="64"/>
        <v>506 - The Freeman Community Primary School</v>
      </c>
      <c r="B269" s="637">
        <v>506</v>
      </c>
      <c r="C269" s="643">
        <v>506</v>
      </c>
      <c r="D269" s="643">
        <f t="shared" si="66"/>
        <v>506</v>
      </c>
      <c r="E269" s="644">
        <f t="shared" si="58"/>
        <v>0</v>
      </c>
      <c r="F269" s="637" t="s">
        <v>909</v>
      </c>
      <c r="G269" s="645">
        <f>VLOOKUP(C269,'[11]New ISB 19-20'!A:BX,76,FALSE)</f>
        <v>768571.23192012007</v>
      </c>
      <c r="H269" s="645">
        <f>VLOOKUP(C269,'[11]New ISB 19-20'!A:CD,81,FALSE)</f>
        <v>-5397.7699999999995</v>
      </c>
      <c r="I269" s="645"/>
      <c r="J269" s="645">
        <f t="shared" si="65"/>
        <v>763173.46192012005</v>
      </c>
      <c r="K269" s="684"/>
      <c r="L269" s="645">
        <f>VLOOKUP(C269,'[11]Adjusted Factors 19-20'!A:BQ,68,FALSE)*10000</f>
        <v>0</v>
      </c>
      <c r="M269" s="645">
        <f>VLOOKUP(C269,'[11]Adjusted Factors 19-20'!A:BR,69,FALSE)*10000</f>
        <v>0</v>
      </c>
      <c r="N269" s="645">
        <f>VLOOKUP(C269,'[11]Adjusted Factors 19-20'!A:BS,67,FALSE)*6000</f>
        <v>0</v>
      </c>
      <c r="O269" s="646">
        <f t="shared" si="67"/>
        <v>0</v>
      </c>
      <c r="P269" s="646"/>
      <c r="Q269" s="646">
        <f t="shared" si="68"/>
        <v>763173</v>
      </c>
      <c r="R269" s="646"/>
      <c r="S269" s="646"/>
      <c r="T269" s="643">
        <v>506</v>
      </c>
      <c r="U269" s="647">
        <f t="shared" si="59"/>
        <v>2233</v>
      </c>
      <c r="V269" s="647"/>
      <c r="W269" s="647">
        <f t="shared" si="60"/>
        <v>2472.54</v>
      </c>
      <c r="X269" s="647">
        <f t="shared" si="61"/>
        <v>387.72999999999996</v>
      </c>
      <c r="Y269" s="647">
        <f t="shared" si="62"/>
        <v>304.5</v>
      </c>
      <c r="Z269" s="647">
        <f t="shared" si="69"/>
        <v>-5397.7699999999995</v>
      </c>
      <c r="AA269" s="647">
        <f t="shared" si="63"/>
        <v>0</v>
      </c>
      <c r="AB269" s="647">
        <f>VLOOKUP(C269,'[11]Adjusted Factors 19-20'!A:N,14,FALSE)</f>
        <v>203</v>
      </c>
      <c r="AF269" s="645" t="e">
        <f>VLOOKUP(C269,#REF!,69,FALSE)</f>
        <v>#REF!</v>
      </c>
      <c r="AG269" s="643">
        <v>506</v>
      </c>
      <c r="AH269" s="644">
        <v>0</v>
      </c>
      <c r="AI269" s="637" t="s">
        <v>909</v>
      </c>
    </row>
    <row r="270" spans="1:35" x14ac:dyDescent="0.2">
      <c r="A270" s="637" t="str">
        <f t="shared" si="64"/>
        <v>507 - St Gregory CEVCP School</v>
      </c>
      <c r="B270" s="637">
        <v>507</v>
      </c>
      <c r="C270" s="643">
        <v>507</v>
      </c>
      <c r="D270" s="643">
        <f t="shared" si="66"/>
        <v>507</v>
      </c>
      <c r="E270" s="644">
        <f t="shared" si="58"/>
        <v>0</v>
      </c>
      <c r="F270" s="637" t="s">
        <v>910</v>
      </c>
      <c r="G270" s="645">
        <f>VLOOKUP(C270,'[11]New ISB 19-20'!A:BX,76,FALSE)</f>
        <v>864921.45735451044</v>
      </c>
      <c r="H270" s="645">
        <f>VLOOKUP(C270,'[11]New ISB 19-20'!A:CD,81,FALSE)</f>
        <v>-5770.03</v>
      </c>
      <c r="I270" s="645"/>
      <c r="J270" s="645">
        <f t="shared" si="65"/>
        <v>859151.42735451041</v>
      </c>
      <c r="K270" s="684"/>
      <c r="L270" s="645">
        <f>VLOOKUP(C270,'[11]Adjusted Factors 19-20'!A:BQ,68,FALSE)*10000</f>
        <v>0</v>
      </c>
      <c r="M270" s="645">
        <f>VLOOKUP(C270,'[11]Adjusted Factors 19-20'!A:BR,69,FALSE)*10000</f>
        <v>0</v>
      </c>
      <c r="N270" s="645">
        <f>VLOOKUP(C270,'[11]Adjusted Factors 19-20'!A:BS,67,FALSE)*6000</f>
        <v>120000</v>
      </c>
      <c r="O270" s="646">
        <f t="shared" si="67"/>
        <v>120000</v>
      </c>
      <c r="P270" s="646"/>
      <c r="Q270" s="646">
        <f t="shared" si="68"/>
        <v>979151</v>
      </c>
      <c r="R270" s="646"/>
      <c r="S270" s="646"/>
      <c r="T270" s="643">
        <v>507</v>
      </c>
      <c r="U270" s="647">
        <f t="shared" si="59"/>
        <v>2387</v>
      </c>
      <c r="V270" s="647"/>
      <c r="W270" s="647">
        <f t="shared" si="60"/>
        <v>2643.06</v>
      </c>
      <c r="X270" s="647">
        <f t="shared" si="61"/>
        <v>414.46999999999997</v>
      </c>
      <c r="Y270" s="647">
        <f t="shared" si="62"/>
        <v>325.5</v>
      </c>
      <c r="Z270" s="647">
        <f t="shared" si="69"/>
        <v>-5770.03</v>
      </c>
      <c r="AA270" s="647">
        <f t="shared" si="63"/>
        <v>0</v>
      </c>
      <c r="AB270" s="647">
        <f>VLOOKUP(C270,'[11]Adjusted Factors 19-20'!A:N,14,FALSE)</f>
        <v>217</v>
      </c>
      <c r="AF270" s="645" t="e">
        <f>VLOOKUP(C270,#REF!,69,FALSE)</f>
        <v>#REF!</v>
      </c>
      <c r="AG270" s="643">
        <v>507</v>
      </c>
      <c r="AH270" s="644">
        <v>0</v>
      </c>
      <c r="AI270" s="637" t="s">
        <v>910</v>
      </c>
    </row>
    <row r="271" spans="1:35" x14ac:dyDescent="0.2">
      <c r="A271" s="637" t="str">
        <f t="shared" si="64"/>
        <v>508 - Trinity CEVAP School</v>
      </c>
      <c r="B271" s="637">
        <v>508</v>
      </c>
      <c r="C271" s="643">
        <v>508</v>
      </c>
      <c r="D271" s="643">
        <f t="shared" si="66"/>
        <v>508</v>
      </c>
      <c r="E271" s="644">
        <f t="shared" si="58"/>
        <v>0</v>
      </c>
      <c r="F271" s="637" t="s">
        <v>911</v>
      </c>
      <c r="G271" s="645">
        <f>VLOOKUP(C271,'[11]New ISB 19-20'!A:BX,76,FALSE)</f>
        <v>540133.95337298582</v>
      </c>
      <c r="H271" s="645">
        <f>VLOOKUP(C271,'[11]New ISB 19-20'!A:CD,81,FALSE)</f>
        <v>-3569.7075</v>
      </c>
      <c r="I271" s="645"/>
      <c r="J271" s="645">
        <f t="shared" si="65"/>
        <v>536564.2458729858</v>
      </c>
      <c r="K271" s="684"/>
      <c r="L271" s="645">
        <f>VLOOKUP(C271,'[11]Adjusted Factors 19-20'!A:BQ,68,FALSE)*10000</f>
        <v>0</v>
      </c>
      <c r="M271" s="645">
        <f>VLOOKUP(C271,'[11]Adjusted Factors 19-20'!A:BR,69,FALSE)*10000</f>
        <v>0</v>
      </c>
      <c r="N271" s="645">
        <f>VLOOKUP(C271,'[11]Adjusted Factors 19-20'!A:BS,67,FALSE)*6000</f>
        <v>0</v>
      </c>
      <c r="O271" s="646">
        <f t="shared" si="67"/>
        <v>0</v>
      </c>
      <c r="P271" s="646"/>
      <c r="Q271" s="646">
        <f t="shared" si="68"/>
        <v>536564</v>
      </c>
      <c r="R271" s="646"/>
      <c r="S271" s="646"/>
      <c r="T271" s="643">
        <v>508</v>
      </c>
      <c r="U271" s="647">
        <f t="shared" si="59"/>
        <v>1476.75</v>
      </c>
      <c r="V271" s="647"/>
      <c r="W271" s="647">
        <f t="shared" si="60"/>
        <v>1635.165</v>
      </c>
      <c r="X271" s="647">
        <f t="shared" si="61"/>
        <v>256.41749999999996</v>
      </c>
      <c r="Y271" s="647">
        <f t="shared" si="62"/>
        <v>201.375</v>
      </c>
      <c r="Z271" s="647">
        <f t="shared" si="69"/>
        <v>-3569.7075</v>
      </c>
      <c r="AA271" s="647">
        <f t="shared" si="63"/>
        <v>0</v>
      </c>
      <c r="AB271" s="647">
        <f>VLOOKUP(C271,'[11]Adjusted Factors 19-20'!A:N,14,FALSE)</f>
        <v>134.25</v>
      </c>
      <c r="AF271" s="645" t="e">
        <f>VLOOKUP(C271,#REF!,69,FALSE)</f>
        <v>#REF!</v>
      </c>
      <c r="AG271" s="643">
        <v>508</v>
      </c>
      <c r="AH271" s="644">
        <v>0</v>
      </c>
      <c r="AI271" s="637" t="s">
        <v>911</v>
      </c>
    </row>
    <row r="272" spans="1:35" x14ac:dyDescent="0.2">
      <c r="A272" s="637" t="str">
        <f t="shared" si="64"/>
        <v>509 - St Joseph's Roman Catholic Primary School</v>
      </c>
      <c r="B272" s="637">
        <v>509</v>
      </c>
      <c r="C272" s="643">
        <v>509</v>
      </c>
      <c r="D272" s="643">
        <f t="shared" si="66"/>
        <v>509</v>
      </c>
      <c r="E272" s="644">
        <f t="shared" si="58"/>
        <v>0</v>
      </c>
      <c r="F272" s="637" t="s">
        <v>912</v>
      </c>
      <c r="G272" s="645">
        <f>VLOOKUP(C272,'[11]New ISB 19-20'!A:BX,76,FALSE)</f>
        <v>625716.7715347209</v>
      </c>
      <c r="H272" s="645">
        <f>VLOOKUP(C272,'[11]New ISB 19-20'!A:CD,81,FALSE)</f>
        <v>-4094.86</v>
      </c>
      <c r="I272" s="645"/>
      <c r="J272" s="645">
        <f t="shared" si="65"/>
        <v>621621.91153472092</v>
      </c>
      <c r="K272" s="684"/>
      <c r="L272" s="645">
        <f>VLOOKUP(C272,'[11]Adjusted Factors 19-20'!A:BQ,68,FALSE)*10000</f>
        <v>0</v>
      </c>
      <c r="M272" s="645">
        <f>VLOOKUP(C272,'[11]Adjusted Factors 19-20'!A:BR,69,FALSE)*10000</f>
        <v>0</v>
      </c>
      <c r="N272" s="645">
        <f>VLOOKUP(C272,'[11]Adjusted Factors 19-20'!A:BS,67,FALSE)*6000</f>
        <v>0</v>
      </c>
      <c r="O272" s="646">
        <f t="shared" si="67"/>
        <v>0</v>
      </c>
      <c r="P272" s="646"/>
      <c r="Q272" s="646">
        <f t="shared" si="68"/>
        <v>621622</v>
      </c>
      <c r="R272" s="646"/>
      <c r="S272" s="646"/>
      <c r="T272" s="643">
        <v>509</v>
      </c>
      <c r="U272" s="647">
        <f t="shared" si="59"/>
        <v>1694</v>
      </c>
      <c r="V272" s="647"/>
      <c r="W272" s="647">
        <f t="shared" si="60"/>
        <v>1875.72</v>
      </c>
      <c r="X272" s="647">
        <f t="shared" si="61"/>
        <v>294.14</v>
      </c>
      <c r="Y272" s="647">
        <f t="shared" si="62"/>
        <v>231</v>
      </c>
      <c r="Z272" s="647">
        <f t="shared" si="69"/>
        <v>-4094.86</v>
      </c>
      <c r="AA272" s="647">
        <f t="shared" si="63"/>
        <v>0</v>
      </c>
      <c r="AB272" s="647">
        <f>VLOOKUP(C272,'[11]Adjusted Factors 19-20'!A:N,14,FALSE)</f>
        <v>154</v>
      </c>
      <c r="AF272" s="645" t="e">
        <f>VLOOKUP(C272,#REF!,69,FALSE)</f>
        <v>#REF!</v>
      </c>
      <c r="AG272" s="643">
        <v>509</v>
      </c>
      <c r="AH272" s="644">
        <v>0</v>
      </c>
      <c r="AI272" s="637" t="s">
        <v>912</v>
      </c>
    </row>
    <row r="273" spans="1:35" x14ac:dyDescent="0.2">
      <c r="A273" s="637" t="str">
        <f t="shared" si="64"/>
        <v>511 - Tudor CEVCP School</v>
      </c>
      <c r="B273" s="637">
        <v>511</v>
      </c>
      <c r="C273" s="643">
        <v>511</v>
      </c>
      <c r="D273" s="643" t="str">
        <f t="shared" si="66"/>
        <v>ACADEMY</v>
      </c>
      <c r="E273" s="644" t="str">
        <f t="shared" si="58"/>
        <v>ACADEMY</v>
      </c>
      <c r="F273" s="637" t="s">
        <v>913</v>
      </c>
      <c r="G273" s="645">
        <f>VLOOKUP(C273,'[11]New ISB 19-20'!A:BX,76,FALSE)</f>
        <v>893567.65782096912</v>
      </c>
      <c r="H273" s="645">
        <f>VLOOKUP(C273,'[11]New ISB 19-20'!A:CD,81,FALSE)</f>
        <v>0</v>
      </c>
      <c r="I273" s="645"/>
      <c r="J273" s="645">
        <f t="shared" si="65"/>
        <v>893567.65782096912</v>
      </c>
      <c r="K273" s="684"/>
      <c r="L273" s="645">
        <f>VLOOKUP(C273,'[11]Adjusted Factors 19-20'!A:BQ,68,FALSE)*10000</f>
        <v>0</v>
      </c>
      <c r="M273" s="645">
        <f>VLOOKUP(C273,'[11]Adjusted Factors 19-20'!A:BR,69,FALSE)*10000</f>
        <v>0</v>
      </c>
      <c r="N273" s="645">
        <f>VLOOKUP(C273,'[11]Adjusted Factors 19-20'!A:BS,67,FALSE)*6000</f>
        <v>0</v>
      </c>
      <c r="O273" s="646">
        <f t="shared" si="67"/>
        <v>0</v>
      </c>
      <c r="P273" s="646"/>
      <c r="Q273" s="646">
        <f t="shared" si="68"/>
        <v>893568</v>
      </c>
      <c r="R273" s="646"/>
      <c r="S273" s="646"/>
      <c r="T273" s="643">
        <v>511</v>
      </c>
      <c r="U273" s="647">
        <f t="shared" si="59"/>
        <v>0</v>
      </c>
      <c r="V273" s="647"/>
      <c r="W273" s="647">
        <f t="shared" si="60"/>
        <v>0</v>
      </c>
      <c r="X273" s="647">
        <f t="shared" si="61"/>
        <v>0</v>
      </c>
      <c r="Y273" s="647">
        <f t="shared" si="62"/>
        <v>0</v>
      </c>
      <c r="Z273" s="647">
        <f t="shared" si="69"/>
        <v>0</v>
      </c>
      <c r="AA273" s="647">
        <f t="shared" si="63"/>
        <v>0</v>
      </c>
      <c r="AB273" s="647">
        <f>VLOOKUP(C273,'[11]Adjusted Factors 19-20'!A:N,14,FALSE)</f>
        <v>217</v>
      </c>
      <c r="AF273" s="645" t="e">
        <f>VLOOKUP(C273,#REF!,69,FALSE)</f>
        <v>#REF!</v>
      </c>
      <c r="AG273" s="643">
        <v>511</v>
      </c>
      <c r="AH273" s="644" t="s">
        <v>577</v>
      </c>
      <c r="AI273" s="637" t="s">
        <v>913</v>
      </c>
    </row>
    <row r="274" spans="1:35" x14ac:dyDescent="0.2">
      <c r="A274" s="637" t="str">
        <f t="shared" si="64"/>
        <v>512 - Woodhall Community Primary School</v>
      </c>
      <c r="B274" s="637">
        <v>512</v>
      </c>
      <c r="C274" s="643">
        <v>512</v>
      </c>
      <c r="D274" s="643" t="str">
        <f t="shared" si="66"/>
        <v>ACADEMY</v>
      </c>
      <c r="E274" s="644" t="str">
        <f t="shared" si="58"/>
        <v>ACADEMY</v>
      </c>
      <c r="F274" s="637" t="s">
        <v>914</v>
      </c>
      <c r="G274" s="645">
        <f>VLOOKUP(C274,'[11]New ISB 19-20'!A:BX,76,FALSE)</f>
        <v>1497052.6060999564</v>
      </c>
      <c r="H274" s="645">
        <f>VLOOKUP(C274,'[11]New ISB 19-20'!A:CD,81,FALSE)</f>
        <v>0</v>
      </c>
      <c r="I274" s="645"/>
      <c r="J274" s="645">
        <f t="shared" si="65"/>
        <v>1497052.6060999564</v>
      </c>
      <c r="K274" s="684"/>
      <c r="L274" s="645">
        <f>VLOOKUP(C274,'[11]Adjusted Factors 19-20'!A:BQ,68,FALSE)*10000</f>
        <v>0</v>
      </c>
      <c r="M274" s="645">
        <f>VLOOKUP(C274,'[11]Adjusted Factors 19-20'!A:BR,69,FALSE)*10000</f>
        <v>0</v>
      </c>
      <c r="N274" s="645">
        <f>VLOOKUP(C274,'[11]Adjusted Factors 19-20'!A:BS,67,FALSE)*6000</f>
        <v>0</v>
      </c>
      <c r="O274" s="646">
        <f t="shared" si="67"/>
        <v>0</v>
      </c>
      <c r="P274" s="646"/>
      <c r="Q274" s="646">
        <f t="shared" si="68"/>
        <v>1497053</v>
      </c>
      <c r="R274" s="646"/>
      <c r="S274" s="646"/>
      <c r="T274" s="643">
        <v>512</v>
      </c>
      <c r="U274" s="647">
        <f t="shared" si="59"/>
        <v>0</v>
      </c>
      <c r="V274" s="647"/>
      <c r="W274" s="647">
        <f t="shared" si="60"/>
        <v>0</v>
      </c>
      <c r="X274" s="647">
        <f t="shared" si="61"/>
        <v>0</v>
      </c>
      <c r="Y274" s="647">
        <f t="shared" si="62"/>
        <v>0</v>
      </c>
      <c r="Z274" s="647">
        <f t="shared" si="69"/>
        <v>0</v>
      </c>
      <c r="AA274" s="647">
        <f t="shared" si="63"/>
        <v>0</v>
      </c>
      <c r="AB274" s="647">
        <f>VLOOKUP(C274,'[11]Adjusted Factors 19-20'!A:N,14,FALSE)</f>
        <v>387</v>
      </c>
      <c r="AF274" s="645" t="e">
        <f>VLOOKUP(C274,#REF!,69,FALSE)</f>
        <v>#REF!</v>
      </c>
      <c r="AG274" s="643">
        <v>512</v>
      </c>
      <c r="AH274" s="644" t="s">
        <v>577</v>
      </c>
      <c r="AI274" s="637" t="s">
        <v>914</v>
      </c>
    </row>
    <row r="275" spans="1:35" x14ac:dyDescent="0.2">
      <c r="A275" s="637" t="str">
        <f t="shared" si="64"/>
        <v>513 - Thurlow CEVCP School</v>
      </c>
      <c r="B275" s="637">
        <v>513</v>
      </c>
      <c r="C275" s="643">
        <v>513</v>
      </c>
      <c r="D275" s="643">
        <f t="shared" si="66"/>
        <v>513</v>
      </c>
      <c r="E275" s="644">
        <f t="shared" si="58"/>
        <v>0</v>
      </c>
      <c r="F275" s="637" t="s">
        <v>915</v>
      </c>
      <c r="G275" s="645">
        <f>VLOOKUP(C275,'[11]New ISB 19-20'!A:BX,76,FALSE)</f>
        <v>482483.05283713888</v>
      </c>
      <c r="H275" s="645">
        <f>VLOOKUP(C275,'[11]New ISB 19-20'!A:CD,81,FALSE)</f>
        <v>-2845.13</v>
      </c>
      <c r="I275" s="645"/>
      <c r="J275" s="645">
        <f t="shared" si="65"/>
        <v>479637.92283713887</v>
      </c>
      <c r="K275" s="684"/>
      <c r="L275" s="645">
        <f>VLOOKUP(C275,'[11]Adjusted Factors 19-20'!A:BQ,68,FALSE)*10000</f>
        <v>0</v>
      </c>
      <c r="M275" s="645">
        <f>VLOOKUP(C275,'[11]Adjusted Factors 19-20'!A:BR,69,FALSE)*10000</f>
        <v>0</v>
      </c>
      <c r="N275" s="645">
        <f>VLOOKUP(C275,'[11]Adjusted Factors 19-20'!A:BS,67,FALSE)*6000</f>
        <v>0</v>
      </c>
      <c r="O275" s="646">
        <f t="shared" si="67"/>
        <v>0</v>
      </c>
      <c r="P275" s="646"/>
      <c r="Q275" s="646">
        <f t="shared" si="68"/>
        <v>479638</v>
      </c>
      <c r="R275" s="646"/>
      <c r="S275" s="646"/>
      <c r="T275" s="643">
        <v>513</v>
      </c>
      <c r="U275" s="647">
        <f t="shared" si="59"/>
        <v>1177</v>
      </c>
      <c r="V275" s="647"/>
      <c r="W275" s="647">
        <f t="shared" si="60"/>
        <v>1303.26</v>
      </c>
      <c r="X275" s="647">
        <f t="shared" si="61"/>
        <v>204.37</v>
      </c>
      <c r="Y275" s="647">
        <f t="shared" si="62"/>
        <v>160.5</v>
      </c>
      <c r="Z275" s="647">
        <f t="shared" si="69"/>
        <v>-2845.13</v>
      </c>
      <c r="AA275" s="647">
        <f t="shared" si="63"/>
        <v>0</v>
      </c>
      <c r="AB275" s="647">
        <f>VLOOKUP(C275,'[11]Adjusted Factors 19-20'!A:N,14,FALSE)</f>
        <v>107</v>
      </c>
      <c r="AF275" s="645" t="e">
        <f>VLOOKUP(C275,#REF!,69,FALSE)</f>
        <v>#REF!</v>
      </c>
      <c r="AG275" s="643">
        <v>513</v>
      </c>
      <c r="AH275" s="644">
        <v>0</v>
      </c>
      <c r="AI275" s="637" t="s">
        <v>915</v>
      </c>
    </row>
    <row r="276" spans="1:35" x14ac:dyDescent="0.2">
      <c r="A276" s="637" t="str">
        <f t="shared" si="64"/>
        <v>514 - Thurston CEVCP School</v>
      </c>
      <c r="B276" s="637">
        <v>514</v>
      </c>
      <c r="C276" s="643">
        <v>514</v>
      </c>
      <c r="D276" s="643" t="str">
        <f t="shared" si="66"/>
        <v>ACADEMY</v>
      </c>
      <c r="E276" s="644" t="str">
        <f t="shared" si="58"/>
        <v>ACADEMY</v>
      </c>
      <c r="F276" s="637" t="s">
        <v>916</v>
      </c>
      <c r="G276" s="645">
        <f>VLOOKUP(C276,'[11]New ISB 19-20'!A:BX,76,FALSE)</f>
        <v>771435.65301603777</v>
      </c>
      <c r="H276" s="645">
        <f>VLOOKUP(C276,'[11]New ISB 19-20'!A:CD,81,FALSE)</f>
        <v>0</v>
      </c>
      <c r="I276" s="645"/>
      <c r="J276" s="645">
        <f t="shared" si="65"/>
        <v>771435.65301603777</v>
      </c>
      <c r="K276" s="684"/>
      <c r="L276" s="645">
        <f>VLOOKUP(C276,'[11]Adjusted Factors 19-20'!A:BQ,68,FALSE)*10000</f>
        <v>0</v>
      </c>
      <c r="M276" s="645">
        <f>VLOOKUP(C276,'[11]Adjusted Factors 19-20'!A:BR,69,FALSE)*10000</f>
        <v>0</v>
      </c>
      <c r="N276" s="645">
        <f>VLOOKUP(C276,'[11]Adjusted Factors 19-20'!A:BS,67,FALSE)*6000</f>
        <v>0</v>
      </c>
      <c r="O276" s="646">
        <f t="shared" si="67"/>
        <v>0</v>
      </c>
      <c r="P276" s="646"/>
      <c r="Q276" s="646">
        <f t="shared" si="68"/>
        <v>771436</v>
      </c>
      <c r="R276" s="646"/>
      <c r="S276" s="646"/>
      <c r="T276" s="643">
        <v>514</v>
      </c>
      <c r="U276" s="647">
        <f t="shared" si="59"/>
        <v>0</v>
      </c>
      <c r="V276" s="647"/>
      <c r="W276" s="647">
        <f t="shared" si="60"/>
        <v>0</v>
      </c>
      <c r="X276" s="647">
        <f t="shared" si="61"/>
        <v>0</v>
      </c>
      <c r="Y276" s="647">
        <f t="shared" si="62"/>
        <v>0</v>
      </c>
      <c r="Z276" s="647">
        <f t="shared" si="69"/>
        <v>0</v>
      </c>
      <c r="AA276" s="647">
        <f t="shared" si="63"/>
        <v>0</v>
      </c>
      <c r="AB276" s="647">
        <f>VLOOKUP(C276,'[11]Adjusted Factors 19-20'!A:N,14,FALSE)</f>
        <v>205</v>
      </c>
      <c r="AF276" s="645" t="e">
        <f>VLOOKUP(C276,#REF!,69,FALSE)</f>
        <v>#REF!</v>
      </c>
      <c r="AG276" s="643">
        <v>514</v>
      </c>
      <c r="AH276" s="644" t="s">
        <v>577</v>
      </c>
      <c r="AI276" s="637" t="s">
        <v>916</v>
      </c>
    </row>
    <row r="277" spans="1:35" x14ac:dyDescent="0.2">
      <c r="A277" s="637" t="str">
        <f t="shared" si="64"/>
        <v>515 - St Christopher's CEVCP School</v>
      </c>
      <c r="B277" s="637">
        <v>515</v>
      </c>
      <c r="C277" s="643">
        <v>515</v>
      </c>
      <c r="D277" s="643" t="str">
        <f t="shared" si="66"/>
        <v>ACADEMY</v>
      </c>
      <c r="E277" s="644" t="str">
        <f t="shared" si="58"/>
        <v>ACADEMY</v>
      </c>
      <c r="F277" s="637" t="s">
        <v>917</v>
      </c>
      <c r="G277" s="645">
        <f>VLOOKUP(C277,'[11]New ISB 19-20'!A:BX,76,FALSE)</f>
        <v>1217224.2451896227</v>
      </c>
      <c r="H277" s="645">
        <f>VLOOKUP(C277,'[11]New ISB 19-20'!A:CD,81,FALSE)</f>
        <v>0</v>
      </c>
      <c r="I277" s="645"/>
      <c r="J277" s="645">
        <f t="shared" si="65"/>
        <v>1217224.2451896227</v>
      </c>
      <c r="K277" s="684"/>
      <c r="L277" s="645">
        <f>VLOOKUP(C277,'[11]Adjusted Factors 19-20'!A:BQ,68,FALSE)*10000</f>
        <v>0</v>
      </c>
      <c r="M277" s="645">
        <f>VLOOKUP(C277,'[11]Adjusted Factors 19-20'!A:BR,69,FALSE)*10000</f>
        <v>0</v>
      </c>
      <c r="N277" s="645">
        <f>VLOOKUP(C277,'[11]Adjusted Factors 19-20'!A:BS,67,FALSE)*6000</f>
        <v>0</v>
      </c>
      <c r="O277" s="646">
        <f t="shared" si="67"/>
        <v>0</v>
      </c>
      <c r="P277" s="646"/>
      <c r="Q277" s="646">
        <f t="shared" si="68"/>
        <v>1217224</v>
      </c>
      <c r="R277" s="646"/>
      <c r="S277" s="646"/>
      <c r="T277" s="643">
        <v>515</v>
      </c>
      <c r="U277" s="647">
        <f t="shared" si="59"/>
        <v>0</v>
      </c>
      <c r="V277" s="647"/>
      <c r="W277" s="647">
        <f t="shared" si="60"/>
        <v>0</v>
      </c>
      <c r="X277" s="647">
        <f t="shared" si="61"/>
        <v>0</v>
      </c>
      <c r="Y277" s="647">
        <f t="shared" si="62"/>
        <v>0</v>
      </c>
      <c r="Z277" s="647">
        <f t="shared" si="69"/>
        <v>0</v>
      </c>
      <c r="AA277" s="647">
        <f t="shared" si="63"/>
        <v>0</v>
      </c>
      <c r="AB277" s="647">
        <f>VLOOKUP(C277,'[11]Adjusted Factors 19-20'!A:N,14,FALSE)</f>
        <v>322</v>
      </c>
      <c r="AF277" s="645" t="e">
        <f>VLOOKUP(C277,#REF!,69,FALSE)</f>
        <v>#REF!</v>
      </c>
      <c r="AG277" s="643">
        <v>515</v>
      </c>
      <c r="AH277" s="644" t="s">
        <v>577</v>
      </c>
      <c r="AI277" s="637" t="s">
        <v>917</v>
      </c>
    </row>
    <row r="278" spans="1:35" x14ac:dyDescent="0.2">
      <c r="A278" s="637" t="str">
        <f t="shared" si="64"/>
        <v>517 - Walsham-le-Willows CEVCP School</v>
      </c>
      <c r="B278" s="637">
        <v>517</v>
      </c>
      <c r="C278" s="643">
        <v>517</v>
      </c>
      <c r="D278" s="643">
        <f t="shared" si="66"/>
        <v>517</v>
      </c>
      <c r="E278" s="644">
        <f t="shared" si="58"/>
        <v>0</v>
      </c>
      <c r="F278" s="637" t="s">
        <v>918</v>
      </c>
      <c r="G278" s="645">
        <f>VLOOKUP(C278,'[11]New ISB 19-20'!A:BX,76,FALSE)</f>
        <v>569487.23955668521</v>
      </c>
      <c r="H278" s="645">
        <f>VLOOKUP(C278,'[11]New ISB 19-20'!A:CD,81,FALSE)</f>
        <v>-3642.83</v>
      </c>
      <c r="I278" s="645"/>
      <c r="J278" s="645">
        <f t="shared" si="65"/>
        <v>565844.40955668525</v>
      </c>
      <c r="K278" s="684"/>
      <c r="L278" s="645">
        <f>VLOOKUP(C278,'[11]Adjusted Factors 19-20'!A:BQ,68,FALSE)*10000</f>
        <v>0</v>
      </c>
      <c r="M278" s="645">
        <f>VLOOKUP(C278,'[11]Adjusted Factors 19-20'!A:BR,69,FALSE)*10000</f>
        <v>0</v>
      </c>
      <c r="N278" s="645">
        <f>VLOOKUP(C278,'[11]Adjusted Factors 19-20'!A:BS,67,FALSE)*6000</f>
        <v>0</v>
      </c>
      <c r="O278" s="646">
        <f t="shared" si="67"/>
        <v>0</v>
      </c>
      <c r="P278" s="646"/>
      <c r="Q278" s="646">
        <f t="shared" si="68"/>
        <v>565844</v>
      </c>
      <c r="R278" s="646"/>
      <c r="S278" s="646"/>
      <c r="T278" s="643">
        <v>517</v>
      </c>
      <c r="U278" s="647">
        <f t="shared" si="59"/>
        <v>1507</v>
      </c>
      <c r="V278" s="647"/>
      <c r="W278" s="647">
        <f t="shared" si="60"/>
        <v>1668.6599999999999</v>
      </c>
      <c r="X278" s="647">
        <f t="shared" si="61"/>
        <v>261.67</v>
      </c>
      <c r="Y278" s="647">
        <f t="shared" si="62"/>
        <v>205.5</v>
      </c>
      <c r="Z278" s="647">
        <f t="shared" si="69"/>
        <v>-3642.83</v>
      </c>
      <c r="AA278" s="647">
        <f t="shared" si="63"/>
        <v>0</v>
      </c>
      <c r="AB278" s="647">
        <f>VLOOKUP(C278,'[11]Adjusted Factors 19-20'!A:N,14,FALSE)</f>
        <v>137</v>
      </c>
      <c r="AF278" s="645" t="e">
        <f>VLOOKUP(C278,#REF!,69,FALSE)</f>
        <v>#REF!</v>
      </c>
      <c r="AG278" s="643">
        <v>517</v>
      </c>
      <c r="AH278" s="644">
        <v>0</v>
      </c>
      <c r="AI278" s="637" t="s">
        <v>918</v>
      </c>
    </row>
    <row r="279" spans="1:35" x14ac:dyDescent="0.2">
      <c r="A279" s="637" t="str">
        <f t="shared" si="64"/>
        <v>521 - Wickhambrook Community Primary School</v>
      </c>
      <c r="B279" s="637">
        <v>521</v>
      </c>
      <c r="C279" s="643">
        <v>521</v>
      </c>
      <c r="D279" s="643" t="str">
        <f t="shared" si="66"/>
        <v>ACADEMY</v>
      </c>
      <c r="E279" s="644" t="str">
        <f t="shared" si="58"/>
        <v>ACADEMY</v>
      </c>
      <c r="F279" s="637" t="s">
        <v>919</v>
      </c>
      <c r="G279" s="645">
        <f>VLOOKUP(C279,'[11]New ISB 19-20'!A:BX,76,FALSE)</f>
        <v>635096.22985941602</v>
      </c>
      <c r="H279" s="645">
        <f>VLOOKUP(C279,'[11]New ISB 19-20'!A:CD,81,FALSE)</f>
        <v>0</v>
      </c>
      <c r="I279" s="645"/>
      <c r="J279" s="645">
        <f t="shared" si="65"/>
        <v>635096.22985941602</v>
      </c>
      <c r="K279" s="684"/>
      <c r="L279" s="645">
        <f>VLOOKUP(C279,'[11]Adjusted Factors 19-20'!A:BQ,68,FALSE)*10000</f>
        <v>0</v>
      </c>
      <c r="M279" s="645">
        <f>VLOOKUP(C279,'[11]Adjusted Factors 19-20'!A:BR,69,FALSE)*10000</f>
        <v>0</v>
      </c>
      <c r="N279" s="645">
        <f>VLOOKUP(C279,'[11]Adjusted Factors 19-20'!A:BS,67,FALSE)*6000</f>
        <v>0</v>
      </c>
      <c r="O279" s="646">
        <f t="shared" si="67"/>
        <v>0</v>
      </c>
      <c r="P279" s="646"/>
      <c r="Q279" s="646">
        <f t="shared" si="68"/>
        <v>635096</v>
      </c>
      <c r="R279" s="646"/>
      <c r="S279" s="646"/>
      <c r="T279" s="643">
        <v>521</v>
      </c>
      <c r="U279" s="647">
        <f t="shared" si="59"/>
        <v>0</v>
      </c>
      <c r="V279" s="647"/>
      <c r="W279" s="647">
        <f t="shared" si="60"/>
        <v>0</v>
      </c>
      <c r="X279" s="647">
        <f t="shared" si="61"/>
        <v>0</v>
      </c>
      <c r="Y279" s="647">
        <f t="shared" si="62"/>
        <v>0</v>
      </c>
      <c r="Z279" s="647">
        <f t="shared" si="69"/>
        <v>0</v>
      </c>
      <c r="AA279" s="647">
        <f t="shared" si="63"/>
        <v>0</v>
      </c>
      <c r="AB279" s="647">
        <f>VLOOKUP(C279,'[11]Adjusted Factors 19-20'!A:N,14,FALSE)</f>
        <v>164</v>
      </c>
      <c r="AF279" s="645" t="e">
        <f>VLOOKUP(C279,#REF!,69,FALSE)</f>
        <v>#REF!</v>
      </c>
      <c r="AG279" s="643">
        <v>521</v>
      </c>
      <c r="AH279" s="644" t="s">
        <v>577</v>
      </c>
      <c r="AI279" s="637" t="s">
        <v>919</v>
      </c>
    </row>
    <row r="280" spans="1:35" x14ac:dyDescent="0.2">
      <c r="A280" s="637" t="str">
        <f t="shared" si="64"/>
        <v>522 - Woolpit Community Primary School</v>
      </c>
      <c r="B280" s="637">
        <v>522</v>
      </c>
      <c r="C280" s="643">
        <v>522</v>
      </c>
      <c r="D280" s="643" t="str">
        <f t="shared" si="66"/>
        <v>ACADEMY</v>
      </c>
      <c r="E280" s="644" t="str">
        <f t="shared" si="58"/>
        <v>ACADEMY</v>
      </c>
      <c r="F280" s="637" t="s">
        <v>920</v>
      </c>
      <c r="G280" s="645">
        <f>VLOOKUP(C280,'[11]New ISB 19-20'!A:BX,76,FALSE)</f>
        <v>657165.90012270969</v>
      </c>
      <c r="H280" s="645">
        <f>VLOOKUP(C280,'[11]New ISB 19-20'!A:CD,81,FALSE)</f>
        <v>0</v>
      </c>
      <c r="I280" s="645"/>
      <c r="J280" s="645">
        <f t="shared" si="65"/>
        <v>657165.90012270969</v>
      </c>
      <c r="K280" s="684"/>
      <c r="L280" s="645">
        <f>VLOOKUP(C280,'[11]Adjusted Factors 19-20'!A:BQ,68,FALSE)*10000</f>
        <v>0</v>
      </c>
      <c r="M280" s="645">
        <f>VLOOKUP(C280,'[11]Adjusted Factors 19-20'!A:BR,69,FALSE)*10000</f>
        <v>0</v>
      </c>
      <c r="N280" s="645">
        <f>VLOOKUP(C280,'[11]Adjusted Factors 19-20'!A:BS,67,FALSE)*6000</f>
        <v>0</v>
      </c>
      <c r="O280" s="646">
        <f t="shared" si="67"/>
        <v>0</v>
      </c>
      <c r="P280" s="646"/>
      <c r="Q280" s="646">
        <f t="shared" si="68"/>
        <v>657166</v>
      </c>
      <c r="R280" s="646"/>
      <c r="S280" s="646"/>
      <c r="T280" s="643">
        <v>522</v>
      </c>
      <c r="U280" s="647">
        <f t="shared" si="59"/>
        <v>0</v>
      </c>
      <c r="V280" s="647"/>
      <c r="W280" s="647">
        <f t="shared" si="60"/>
        <v>0</v>
      </c>
      <c r="X280" s="647">
        <f t="shared" si="61"/>
        <v>0</v>
      </c>
      <c r="Y280" s="647">
        <f t="shared" si="62"/>
        <v>0</v>
      </c>
      <c r="Z280" s="647">
        <f t="shared" si="69"/>
        <v>0</v>
      </c>
      <c r="AA280" s="647">
        <f t="shared" si="63"/>
        <v>0</v>
      </c>
      <c r="AB280" s="647">
        <f>VLOOKUP(C280,'[11]Adjusted Factors 19-20'!A:N,14,FALSE)</f>
        <v>159</v>
      </c>
      <c r="AF280" s="645" t="e">
        <f>VLOOKUP(C280,#REF!,69,FALSE)</f>
        <v>#REF!</v>
      </c>
      <c r="AG280" s="643">
        <v>522</v>
      </c>
      <c r="AH280" s="644" t="s">
        <v>577</v>
      </c>
      <c r="AI280" s="637" t="s">
        <v>920</v>
      </c>
    </row>
    <row r="281" spans="1:35" x14ac:dyDescent="0.2">
      <c r="A281" s="637" t="str">
        <f t="shared" si="64"/>
        <v>523 - The Pines (formerly Red Lodge Primary School)</v>
      </c>
      <c r="B281" s="637">
        <v>523</v>
      </c>
      <c r="C281" s="643">
        <v>525</v>
      </c>
      <c r="D281" s="643" t="str">
        <f t="shared" si="66"/>
        <v>ACADEMY</v>
      </c>
      <c r="E281" s="644" t="str">
        <f>AH281</f>
        <v>ACADEMY</v>
      </c>
      <c r="F281" s="637" t="s">
        <v>1275</v>
      </c>
      <c r="G281" s="645">
        <f>VLOOKUP(C281,'[11]New ISB 19-20'!A:BX,76,FALSE)</f>
        <v>381940.84708182822</v>
      </c>
      <c r="H281" s="645">
        <f>VLOOKUP(C281,'[11]New ISB 19-20'!A:CD,81,FALSE)</f>
        <v>0</v>
      </c>
      <c r="I281" s="645"/>
      <c r="J281" s="645">
        <f t="shared" si="65"/>
        <v>381940.84708182822</v>
      </c>
      <c r="K281" s="684"/>
      <c r="L281" s="645">
        <f>VLOOKUP(C281,'[11]Adjusted Factors 19-20'!A:BQ,68,FALSE)*10000</f>
        <v>0</v>
      </c>
      <c r="M281" s="645">
        <f>VLOOKUP(C281,'[11]Adjusted Factors 19-20'!A:BR,69,FALSE)*10000</f>
        <v>0</v>
      </c>
      <c r="N281" s="645">
        <f>VLOOKUP(C281,'[11]Adjusted Factors 19-20'!A:BS,67,FALSE)*6000</f>
        <v>0</v>
      </c>
      <c r="O281" s="646">
        <f>SUM(L281:N281)</f>
        <v>0</v>
      </c>
      <c r="P281" s="646"/>
      <c r="Q281" s="646">
        <f>ROUND(J281+K281+O281+P281,0)</f>
        <v>381941</v>
      </c>
      <c r="R281" s="646"/>
      <c r="S281" s="646"/>
      <c r="T281" s="643">
        <v>525</v>
      </c>
      <c r="U281" s="647">
        <f t="shared" si="59"/>
        <v>0</v>
      </c>
      <c r="V281" s="647"/>
      <c r="W281" s="647">
        <f t="shared" si="60"/>
        <v>0</v>
      </c>
      <c r="X281" s="647">
        <f t="shared" si="61"/>
        <v>0</v>
      </c>
      <c r="Y281" s="647">
        <f t="shared" si="62"/>
        <v>0</v>
      </c>
      <c r="Z281" s="647">
        <f>-SUM(U281:Y281)</f>
        <v>0</v>
      </c>
      <c r="AA281" s="647">
        <f t="shared" si="63"/>
        <v>0</v>
      </c>
      <c r="AB281" s="647">
        <f>VLOOKUP(C281,'[11]Adjusted Factors 19-20'!A:N,14,FALSE)</f>
        <v>49.5</v>
      </c>
      <c r="AF281" s="645" t="e">
        <f>VLOOKUP(C281,#REF!,69,FALSE)</f>
        <v>#REF!</v>
      </c>
      <c r="AG281" s="643">
        <v>523</v>
      </c>
      <c r="AH281" s="644" t="s">
        <v>577</v>
      </c>
    </row>
    <row r="282" spans="1:35" x14ac:dyDescent="0.2">
      <c r="A282" s="637" t="str">
        <f t="shared" si="64"/>
        <v>527 - Horringer Court Middle School</v>
      </c>
      <c r="B282" s="637">
        <v>527</v>
      </c>
      <c r="C282" s="643">
        <v>527</v>
      </c>
      <c r="D282" s="643" t="str">
        <f t="shared" si="66"/>
        <v>ACADEMY</v>
      </c>
      <c r="E282" s="644" t="str">
        <f t="shared" si="58"/>
        <v>ACADEMY</v>
      </c>
      <c r="F282" s="637" t="s">
        <v>921</v>
      </c>
      <c r="G282" s="645">
        <f>VLOOKUP(C282,'[11]New ISB 19-20'!A:BX,76,FALSE)</f>
        <v>1489406.7819914385</v>
      </c>
      <c r="H282" s="645">
        <f>VLOOKUP(C282,'[11]New ISB 19-20'!A:CD,81,FALSE)</f>
        <v>0</v>
      </c>
      <c r="I282" s="645"/>
      <c r="J282" s="645">
        <f t="shared" si="65"/>
        <v>1489406.7819914385</v>
      </c>
      <c r="K282" s="684"/>
      <c r="L282" s="645">
        <f>VLOOKUP(C282,'[11]Adjusted Factors 19-20'!A:BQ,68,FALSE)*10000</f>
        <v>0</v>
      </c>
      <c r="M282" s="645">
        <f>VLOOKUP(C282,'[11]Adjusted Factors 19-20'!A:BR,69,FALSE)*10000</f>
        <v>0</v>
      </c>
      <c r="N282" s="645">
        <f>VLOOKUP(C282,'[11]Adjusted Factors 19-20'!A:BS,67,FALSE)*6000</f>
        <v>0</v>
      </c>
      <c r="O282" s="646">
        <f t="shared" si="67"/>
        <v>0</v>
      </c>
      <c r="P282" s="646"/>
      <c r="Q282" s="646">
        <f t="shared" si="68"/>
        <v>1489407</v>
      </c>
      <c r="R282" s="646"/>
      <c r="S282" s="646"/>
      <c r="T282" s="643">
        <v>527</v>
      </c>
      <c r="U282" s="647"/>
      <c r="V282" s="647">
        <f t="shared" ref="V282:V301" si="70">IF(H282=0,0,$V$2*AB282)</f>
        <v>0</v>
      </c>
      <c r="W282" s="647">
        <f t="shared" si="60"/>
        <v>0</v>
      </c>
      <c r="X282" s="647">
        <f t="shared" si="61"/>
        <v>0</v>
      </c>
      <c r="Y282" s="647">
        <f t="shared" si="62"/>
        <v>0</v>
      </c>
      <c r="Z282" s="647">
        <f t="shared" si="69"/>
        <v>0</v>
      </c>
      <c r="AA282" s="647">
        <f t="shared" si="63"/>
        <v>0</v>
      </c>
      <c r="AB282" s="647">
        <f>VLOOKUP(C282,'[11]Adjusted Factors 19-20'!A:N,14,FALSE)</f>
        <v>353</v>
      </c>
      <c r="AF282" s="645" t="e">
        <f>VLOOKUP(C282,#REF!,69,FALSE)</f>
        <v>#REF!</v>
      </c>
      <c r="AG282" s="643">
        <v>527</v>
      </c>
      <c r="AH282" s="644" t="s">
        <v>577</v>
      </c>
      <c r="AI282" s="637" t="s">
        <v>921</v>
      </c>
    </row>
    <row r="283" spans="1:35" x14ac:dyDescent="0.2">
      <c r="A283" s="637" t="str">
        <f t="shared" si="64"/>
        <v>531 - Westley Middle School</v>
      </c>
      <c r="B283" s="637">
        <v>531</v>
      </c>
      <c r="C283" s="643">
        <v>531</v>
      </c>
      <c r="D283" s="643" t="str">
        <f t="shared" si="66"/>
        <v>ACADEMY</v>
      </c>
      <c r="E283" s="644" t="str">
        <f t="shared" si="58"/>
        <v>ACADEMY</v>
      </c>
      <c r="F283" s="637" t="s">
        <v>922</v>
      </c>
      <c r="G283" s="645">
        <f>VLOOKUP(C283,'[11]New ISB 19-20'!A:BX,76,FALSE)</f>
        <v>2003412.6245125255</v>
      </c>
      <c r="H283" s="645">
        <f>VLOOKUP(C283,'[11]New ISB 19-20'!A:CD,81,FALSE)</f>
        <v>0</v>
      </c>
      <c r="I283" s="645"/>
      <c r="J283" s="645">
        <f t="shared" si="65"/>
        <v>2003412.6245125255</v>
      </c>
      <c r="K283" s="684"/>
      <c r="L283" s="645">
        <f>VLOOKUP(C283,'[11]Adjusted Factors 19-20'!A:BQ,68,FALSE)*10000</f>
        <v>0</v>
      </c>
      <c r="M283" s="645">
        <f>VLOOKUP(C283,'[11]Adjusted Factors 19-20'!A:BR,69,FALSE)*10000</f>
        <v>0</v>
      </c>
      <c r="N283" s="645">
        <f>VLOOKUP(C283,'[11]Adjusted Factors 19-20'!A:BS,67,FALSE)*6000</f>
        <v>0</v>
      </c>
      <c r="O283" s="646">
        <f t="shared" si="67"/>
        <v>0</v>
      </c>
      <c r="P283" s="646"/>
      <c r="Q283" s="646">
        <f t="shared" si="68"/>
        <v>2003413</v>
      </c>
      <c r="R283" s="646"/>
      <c r="S283" s="646"/>
      <c r="T283" s="643">
        <v>531</v>
      </c>
      <c r="U283" s="647"/>
      <c r="V283" s="647">
        <f t="shared" si="70"/>
        <v>0</v>
      </c>
      <c r="W283" s="647">
        <f t="shared" si="60"/>
        <v>0</v>
      </c>
      <c r="X283" s="647">
        <f t="shared" si="61"/>
        <v>0</v>
      </c>
      <c r="Y283" s="647">
        <f t="shared" si="62"/>
        <v>0</v>
      </c>
      <c r="Z283" s="647">
        <f t="shared" si="69"/>
        <v>0</v>
      </c>
      <c r="AA283" s="647">
        <f t="shared" si="63"/>
        <v>0</v>
      </c>
      <c r="AB283" s="647">
        <f>VLOOKUP(C283,'[11]Adjusted Factors 19-20'!A:N,14,FALSE)</f>
        <v>489</v>
      </c>
      <c r="AF283" s="645" t="e">
        <f>VLOOKUP(C283,#REF!,69,FALSE)</f>
        <v>#REF!</v>
      </c>
      <c r="AG283" s="643">
        <v>531</v>
      </c>
      <c r="AH283" s="644" t="s">
        <v>577</v>
      </c>
      <c r="AI283" s="637" t="s">
        <v>922</v>
      </c>
    </row>
    <row r="284" spans="1:35" x14ac:dyDescent="0.2">
      <c r="A284" s="637" t="str">
        <f t="shared" si="64"/>
        <v>551 - County Upper School</v>
      </c>
      <c r="B284" s="637">
        <v>551</v>
      </c>
      <c r="C284" s="643">
        <v>551</v>
      </c>
      <c r="D284" s="643" t="str">
        <f t="shared" si="66"/>
        <v>ACADEMY</v>
      </c>
      <c r="E284" s="644" t="str">
        <f t="shared" si="58"/>
        <v>ACADEMY</v>
      </c>
      <c r="F284" s="637" t="s">
        <v>923</v>
      </c>
      <c r="G284" s="645">
        <f>VLOOKUP(C284,'[11]New ISB 19-20'!A:BX,76,FALSE)</f>
        <v>3787294.724563384</v>
      </c>
      <c r="H284" s="645">
        <f>VLOOKUP(C284,'[11]New ISB 19-20'!A:CD,81,FALSE)</f>
        <v>0</v>
      </c>
      <c r="I284" s="645"/>
      <c r="J284" s="645">
        <f t="shared" si="65"/>
        <v>3787294.724563384</v>
      </c>
      <c r="K284" s="684"/>
      <c r="L284" s="645">
        <f>VLOOKUP(C284,'[11]Adjusted Factors 19-20'!A:BQ,68,FALSE)*10000</f>
        <v>0</v>
      </c>
      <c r="M284" s="645">
        <f>VLOOKUP(C284,'[11]Adjusted Factors 19-20'!A:BR,69,FALSE)*10000</f>
        <v>0</v>
      </c>
      <c r="N284" s="645">
        <f>VLOOKUP(C284,'[11]Adjusted Factors 19-20'!A:BS,67,FALSE)*6000</f>
        <v>0</v>
      </c>
      <c r="O284" s="646">
        <f t="shared" si="67"/>
        <v>0</v>
      </c>
      <c r="P284" s="646"/>
      <c r="Q284" s="646">
        <f t="shared" si="68"/>
        <v>3787295</v>
      </c>
      <c r="R284" s="646"/>
      <c r="S284" s="646"/>
      <c r="T284" s="643">
        <v>551</v>
      </c>
      <c r="U284" s="647"/>
      <c r="V284" s="647">
        <f t="shared" si="70"/>
        <v>0</v>
      </c>
      <c r="W284" s="647">
        <f t="shared" si="60"/>
        <v>0</v>
      </c>
      <c r="X284" s="647">
        <f t="shared" si="61"/>
        <v>0</v>
      </c>
      <c r="Y284" s="647">
        <f t="shared" si="62"/>
        <v>0</v>
      </c>
      <c r="Z284" s="647">
        <f t="shared" si="69"/>
        <v>0</v>
      </c>
      <c r="AA284" s="647">
        <f t="shared" si="63"/>
        <v>0</v>
      </c>
      <c r="AB284" s="647">
        <f>VLOOKUP(C284,'[11]Adjusted Factors 19-20'!A:N,14,FALSE)</f>
        <v>764</v>
      </c>
      <c r="AF284" s="645" t="e">
        <f>VLOOKUP(C284,#REF!,69,FALSE)</f>
        <v>#REF!</v>
      </c>
      <c r="AG284" s="643">
        <v>551</v>
      </c>
      <c r="AH284" s="644" t="s">
        <v>577</v>
      </c>
      <c r="AI284" s="637" t="s">
        <v>923</v>
      </c>
    </row>
    <row r="285" spans="1:35" x14ac:dyDescent="0.2">
      <c r="A285" s="637" t="str">
        <f t="shared" si="64"/>
        <v>552 - King Edward VI CEVC Upper School</v>
      </c>
      <c r="B285" s="637">
        <v>552</v>
      </c>
      <c r="C285" s="643">
        <v>552</v>
      </c>
      <c r="D285" s="643">
        <f t="shared" si="66"/>
        <v>552</v>
      </c>
      <c r="E285" s="644">
        <f t="shared" si="58"/>
        <v>0</v>
      </c>
      <c r="F285" s="637" t="s">
        <v>924</v>
      </c>
      <c r="G285" s="645">
        <f>VLOOKUP(C285,'[11]New ISB 19-20'!A:BX,76,FALSE)</f>
        <v>5735924.0328449318</v>
      </c>
      <c r="H285" s="645">
        <f>VLOOKUP(C285,'[11]New ISB 19-20'!A:CD,81,FALSE)</f>
        <v>-28630.91</v>
      </c>
      <c r="I285" s="645"/>
      <c r="J285" s="645">
        <f t="shared" si="65"/>
        <v>5707293.1228449317</v>
      </c>
      <c r="K285" s="684"/>
      <c r="L285" s="645">
        <f>VLOOKUP(C285,'[11]Adjusted Factors 19-20'!A:BQ,68,FALSE)*10000</f>
        <v>0</v>
      </c>
      <c r="M285" s="645">
        <f>VLOOKUP(C285,'[11]Adjusted Factors 19-20'!A:BR,69,FALSE)*10000</f>
        <v>0</v>
      </c>
      <c r="N285" s="645">
        <f>VLOOKUP(C285,'[11]Adjusted Factors 19-20'!A:BS,67,FALSE)*6000</f>
        <v>42000</v>
      </c>
      <c r="O285" s="646">
        <f t="shared" si="67"/>
        <v>42000</v>
      </c>
      <c r="P285" s="646">
        <f>'[12]FY 19-20'!$AB$6</f>
        <v>1023962.6666666667</v>
      </c>
      <c r="Q285" s="646">
        <f t="shared" si="68"/>
        <v>6773256</v>
      </c>
      <c r="R285" s="646"/>
      <c r="S285" s="646"/>
      <c r="T285" s="643">
        <v>552</v>
      </c>
      <c r="U285" s="647"/>
      <c r="V285" s="647">
        <f t="shared" si="70"/>
        <v>10967.44</v>
      </c>
      <c r="W285" s="647">
        <f t="shared" si="60"/>
        <v>13799.94</v>
      </c>
      <c r="X285" s="647">
        <f t="shared" si="61"/>
        <v>2164.0299999999997</v>
      </c>
      <c r="Y285" s="647">
        <f t="shared" si="62"/>
        <v>1699.5</v>
      </c>
      <c r="Z285" s="647">
        <f t="shared" si="69"/>
        <v>-28630.91</v>
      </c>
      <c r="AA285" s="647">
        <f t="shared" si="63"/>
        <v>0</v>
      </c>
      <c r="AB285" s="647">
        <f>VLOOKUP(C285,'[11]Adjusted Factors 19-20'!A:N,14,FALSE)</f>
        <v>1133</v>
      </c>
      <c r="AF285" s="645" t="e">
        <f>VLOOKUP(C285,#REF!,69,FALSE)</f>
        <v>#REF!</v>
      </c>
      <c r="AG285" s="643">
        <v>552</v>
      </c>
      <c r="AH285" s="644">
        <v>0</v>
      </c>
      <c r="AI285" s="637" t="s">
        <v>924</v>
      </c>
    </row>
    <row r="286" spans="1:35" x14ac:dyDescent="0.2">
      <c r="A286" s="637" t="str">
        <f t="shared" si="64"/>
        <v>553 - St Benedict's Catholic School</v>
      </c>
      <c r="B286" s="637">
        <v>553</v>
      </c>
      <c r="C286" s="643">
        <v>553</v>
      </c>
      <c r="D286" s="643">
        <f t="shared" si="66"/>
        <v>553</v>
      </c>
      <c r="E286" s="644">
        <f t="shared" si="58"/>
        <v>0</v>
      </c>
      <c r="F286" s="637" t="s">
        <v>925</v>
      </c>
      <c r="G286" s="645">
        <f>VLOOKUP(C286,'[11]New ISB 19-20'!A:BX,76,FALSE)</f>
        <v>3475029.9948</v>
      </c>
      <c r="H286" s="645">
        <f>VLOOKUP(C286,'[11]New ISB 19-20'!A:CD,81,FALSE)</f>
        <v>-17941.7</v>
      </c>
      <c r="I286" s="645"/>
      <c r="J286" s="645">
        <f t="shared" si="65"/>
        <v>3457088.2947999998</v>
      </c>
      <c r="K286" s="684"/>
      <c r="L286" s="645">
        <f>VLOOKUP(C286,'[11]Adjusted Factors 19-20'!A:BQ,68,FALSE)*10000</f>
        <v>0</v>
      </c>
      <c r="M286" s="645">
        <f>VLOOKUP(C286,'[11]Adjusted Factors 19-20'!A:BR,69,FALSE)*10000</f>
        <v>0</v>
      </c>
      <c r="N286" s="645">
        <f>VLOOKUP(C286,'[11]Adjusted Factors 19-20'!A:BS,67,FALSE)*6000</f>
        <v>0</v>
      </c>
      <c r="O286" s="646">
        <f t="shared" si="67"/>
        <v>0</v>
      </c>
      <c r="P286" s="646">
        <f>'[12]FY 19-20'!$AB$7</f>
        <v>476999.33333333343</v>
      </c>
      <c r="Q286" s="646">
        <f t="shared" si="68"/>
        <v>3934088</v>
      </c>
      <c r="R286" s="646"/>
      <c r="S286" s="646"/>
      <c r="T286" s="643">
        <v>553</v>
      </c>
      <c r="U286" s="647"/>
      <c r="V286" s="647">
        <f t="shared" si="70"/>
        <v>6872.8</v>
      </c>
      <c r="W286" s="647">
        <f t="shared" si="60"/>
        <v>8647.7999999999993</v>
      </c>
      <c r="X286" s="647">
        <f t="shared" si="61"/>
        <v>1356.1</v>
      </c>
      <c r="Y286" s="647">
        <f t="shared" si="62"/>
        <v>1065</v>
      </c>
      <c r="Z286" s="647">
        <f t="shared" si="69"/>
        <v>-17941.699999999997</v>
      </c>
      <c r="AA286" s="647">
        <f t="shared" si="63"/>
        <v>0</v>
      </c>
      <c r="AB286" s="647">
        <f>VLOOKUP(C286,'[11]Adjusted Factors 19-20'!A:N,14,FALSE)</f>
        <v>710</v>
      </c>
      <c r="AF286" s="645" t="e">
        <f>VLOOKUP(C286,#REF!,69,FALSE)</f>
        <v>#REF!</v>
      </c>
      <c r="AG286" s="643">
        <v>553</v>
      </c>
      <c r="AH286" s="644">
        <v>0</v>
      </c>
      <c r="AI286" s="637" t="s">
        <v>925</v>
      </c>
    </row>
    <row r="287" spans="1:35" x14ac:dyDescent="0.2">
      <c r="A287" s="637" t="str">
        <f t="shared" si="64"/>
        <v>554 - Samuel Ward Academy</v>
      </c>
      <c r="B287" s="637">
        <v>554</v>
      </c>
      <c r="C287" s="643">
        <v>554</v>
      </c>
      <c r="D287" s="643" t="str">
        <f t="shared" si="66"/>
        <v>ACADEMY</v>
      </c>
      <c r="E287" s="644" t="str">
        <f t="shared" si="58"/>
        <v>ACADEMY</v>
      </c>
      <c r="F287" s="637" t="s">
        <v>926</v>
      </c>
      <c r="G287" s="645">
        <f>VLOOKUP(C287,'[11]New ISB 19-20'!A:BX,76,FALSE)</f>
        <v>5603296.1459999997</v>
      </c>
      <c r="H287" s="645">
        <f>VLOOKUP(C287,'[11]New ISB 19-20'!A:CD,81,FALSE)</f>
        <v>0</v>
      </c>
      <c r="I287" s="645"/>
      <c r="J287" s="645">
        <f t="shared" si="65"/>
        <v>5603296.1459999997</v>
      </c>
      <c r="K287" s="684"/>
      <c r="L287" s="645">
        <f>VLOOKUP(C287,'[11]Adjusted Factors 19-20'!A:BQ,68,FALSE)*10000</f>
        <v>0</v>
      </c>
      <c r="M287" s="645">
        <f>VLOOKUP(C287,'[11]Adjusted Factors 19-20'!A:BR,69,FALSE)*10000</f>
        <v>0</v>
      </c>
      <c r="N287" s="645">
        <f>VLOOKUP(C287,'[11]Adjusted Factors 19-20'!A:BS,67,FALSE)*6000</f>
        <v>0</v>
      </c>
      <c r="O287" s="646">
        <f t="shared" si="67"/>
        <v>0</v>
      </c>
      <c r="P287" s="646"/>
      <c r="Q287" s="646">
        <f t="shared" si="68"/>
        <v>5603296</v>
      </c>
      <c r="R287" s="646"/>
      <c r="S287" s="646"/>
      <c r="T287" s="643">
        <v>554</v>
      </c>
      <c r="U287" s="647"/>
      <c r="V287" s="647">
        <f t="shared" si="70"/>
        <v>0</v>
      </c>
      <c r="W287" s="647">
        <f t="shared" si="60"/>
        <v>0</v>
      </c>
      <c r="X287" s="647">
        <f t="shared" si="61"/>
        <v>0</v>
      </c>
      <c r="Y287" s="647">
        <f t="shared" si="62"/>
        <v>0</v>
      </c>
      <c r="Z287" s="647">
        <f t="shared" si="69"/>
        <v>0</v>
      </c>
      <c r="AA287" s="647">
        <f t="shared" si="63"/>
        <v>0</v>
      </c>
      <c r="AB287" s="647">
        <f>VLOOKUP(C287,'[11]Adjusted Factors 19-20'!A:N,14,FALSE)</f>
        <v>1162</v>
      </c>
      <c r="AF287" s="645" t="e">
        <f>VLOOKUP(C287,#REF!,69,FALSE)</f>
        <v>#REF!</v>
      </c>
      <c r="AG287" s="643">
        <v>554</v>
      </c>
      <c r="AH287" s="644" t="s">
        <v>577</v>
      </c>
      <c r="AI287" s="637" t="s">
        <v>926</v>
      </c>
    </row>
    <row r="288" spans="1:35" x14ac:dyDescent="0.2">
      <c r="A288" s="637" t="str">
        <f>B288&amp;$A$1&amp;F288</f>
        <v>555 - Thomas Gainsborough School</v>
      </c>
      <c r="B288" s="637">
        <v>555</v>
      </c>
      <c r="C288" s="643">
        <v>555</v>
      </c>
      <c r="D288" s="643" t="str">
        <f t="shared" si="66"/>
        <v>ACADEMY</v>
      </c>
      <c r="E288" s="644" t="str">
        <f t="shared" si="58"/>
        <v>ACADEMY</v>
      </c>
      <c r="F288" s="637" t="s">
        <v>927</v>
      </c>
      <c r="G288" s="645">
        <f>VLOOKUP(C288,'[11]New ISB 19-20'!A:BX,76,FALSE)</f>
        <v>6621469.2243778743</v>
      </c>
      <c r="H288" s="645">
        <f>VLOOKUP(C288,'[11]New ISB 19-20'!A:CD,81,FALSE)</f>
        <v>0</v>
      </c>
      <c r="I288" s="645"/>
      <c r="J288" s="645">
        <f t="shared" si="65"/>
        <v>6621469.2243778743</v>
      </c>
      <c r="K288" s="684"/>
      <c r="L288" s="645">
        <f>VLOOKUP(C288,'[11]Adjusted Factors 19-20'!A:BQ,68,FALSE)*10000</f>
        <v>0</v>
      </c>
      <c r="M288" s="645">
        <f>VLOOKUP(C288,'[11]Adjusted Factors 19-20'!A:BR,69,FALSE)*10000</f>
        <v>0</v>
      </c>
      <c r="N288" s="645">
        <f>VLOOKUP(C288,'[11]Adjusted Factors 19-20'!A:BS,67,FALSE)*6000</f>
        <v>0</v>
      </c>
      <c r="O288" s="646">
        <f t="shared" si="67"/>
        <v>0</v>
      </c>
      <c r="P288" s="646"/>
      <c r="Q288" s="646">
        <f t="shared" si="68"/>
        <v>6621469</v>
      </c>
      <c r="R288" s="646"/>
      <c r="S288" s="646"/>
      <c r="T288" s="643">
        <v>555</v>
      </c>
      <c r="U288" s="647"/>
      <c r="V288" s="647">
        <f t="shared" si="70"/>
        <v>0</v>
      </c>
      <c r="W288" s="647">
        <f t="shared" si="60"/>
        <v>0</v>
      </c>
      <c r="X288" s="647">
        <f t="shared" si="61"/>
        <v>0</v>
      </c>
      <c r="Y288" s="647">
        <f t="shared" si="62"/>
        <v>0</v>
      </c>
      <c r="Z288" s="647">
        <f t="shared" si="69"/>
        <v>0</v>
      </c>
      <c r="AA288" s="647">
        <f t="shared" si="63"/>
        <v>0</v>
      </c>
      <c r="AB288" s="647">
        <f>VLOOKUP(C288,'[11]Adjusted Factors 19-20'!A:N,14,FALSE)</f>
        <v>1348</v>
      </c>
      <c r="AF288" s="645" t="e">
        <f>VLOOKUP(C288,#REF!,69,FALSE)</f>
        <v>#REF!</v>
      </c>
      <c r="AG288" s="643">
        <v>555</v>
      </c>
      <c r="AH288" s="644" t="s">
        <v>577</v>
      </c>
      <c r="AI288" s="637" t="s">
        <v>927</v>
      </c>
    </row>
    <row r="289" spans="1:35" x14ac:dyDescent="0.2">
      <c r="A289" s="637" t="str">
        <f t="shared" si="64"/>
        <v>556 - Castle Manor Academy</v>
      </c>
      <c r="B289" s="637">
        <v>556</v>
      </c>
      <c r="C289" s="643">
        <v>556</v>
      </c>
      <c r="D289" s="643" t="str">
        <f t="shared" si="66"/>
        <v>ACADEMY</v>
      </c>
      <c r="E289" s="644" t="str">
        <f t="shared" si="58"/>
        <v>ACADEMY</v>
      </c>
      <c r="F289" s="637" t="s">
        <v>928</v>
      </c>
      <c r="G289" s="645">
        <f>VLOOKUP(C289,'[11]New ISB 19-20'!A:BX,76,FALSE)</f>
        <v>3267352.3736126884</v>
      </c>
      <c r="H289" s="645">
        <f>VLOOKUP(C289,'[11]New ISB 19-20'!A:CD,81,FALSE)</f>
        <v>0</v>
      </c>
      <c r="I289" s="645"/>
      <c r="J289" s="645">
        <f t="shared" si="65"/>
        <v>3267352.3736126884</v>
      </c>
      <c r="K289" s="684"/>
      <c r="L289" s="645">
        <f>VLOOKUP(C289,'[11]Adjusted Factors 19-20'!A:BQ,68,FALSE)*10000</f>
        <v>0</v>
      </c>
      <c r="M289" s="645">
        <f>VLOOKUP(C289,'[11]Adjusted Factors 19-20'!A:BR,69,FALSE)*10000</f>
        <v>0</v>
      </c>
      <c r="N289" s="645">
        <f>VLOOKUP(C289,'[11]Adjusted Factors 19-20'!A:BS,67,FALSE)*6000</f>
        <v>0</v>
      </c>
      <c r="O289" s="646">
        <f t="shared" si="67"/>
        <v>0</v>
      </c>
      <c r="P289" s="646"/>
      <c r="Q289" s="646">
        <f t="shared" si="68"/>
        <v>3267352</v>
      </c>
      <c r="R289" s="646"/>
      <c r="S289" s="646"/>
      <c r="T289" s="643">
        <v>556</v>
      </c>
      <c r="U289" s="647"/>
      <c r="V289" s="647">
        <f t="shared" si="70"/>
        <v>0</v>
      </c>
      <c r="W289" s="647">
        <f t="shared" si="60"/>
        <v>0</v>
      </c>
      <c r="X289" s="647">
        <f t="shared" si="61"/>
        <v>0</v>
      </c>
      <c r="Y289" s="647">
        <f t="shared" si="62"/>
        <v>0</v>
      </c>
      <c r="Z289" s="647">
        <f t="shared" si="69"/>
        <v>0</v>
      </c>
      <c r="AA289" s="647">
        <f t="shared" si="63"/>
        <v>0</v>
      </c>
      <c r="AB289" s="647">
        <f>VLOOKUP(C289,'[11]Adjusted Factors 19-20'!A:N,14,FALSE)</f>
        <v>615</v>
      </c>
      <c r="AF289" s="645" t="e">
        <f>VLOOKUP(C289,#REF!,69,FALSE)</f>
        <v>#REF!</v>
      </c>
      <c r="AG289" s="643">
        <v>556</v>
      </c>
      <c r="AH289" s="644" t="s">
        <v>577</v>
      </c>
      <c r="AI289" s="637" t="s">
        <v>928</v>
      </c>
    </row>
    <row r="290" spans="1:35" x14ac:dyDescent="0.2">
      <c r="A290" s="637" t="str">
        <f t="shared" si="64"/>
        <v>557 - Newmarket College</v>
      </c>
      <c r="B290" s="637">
        <v>557</v>
      </c>
      <c r="C290" s="643">
        <v>557</v>
      </c>
      <c r="D290" s="643" t="str">
        <f t="shared" si="66"/>
        <v>ACADEMY</v>
      </c>
      <c r="E290" s="644" t="str">
        <f t="shared" si="58"/>
        <v>ACADEMY</v>
      </c>
      <c r="F290" s="637" t="s">
        <v>929</v>
      </c>
      <c r="G290" s="645">
        <f>VLOOKUP(C290,'[11]New ISB 19-20'!A:BX,76,FALSE)</f>
        <v>3526343.5887666182</v>
      </c>
      <c r="H290" s="645">
        <f>VLOOKUP(C290,'[11]New ISB 19-20'!A:CD,81,FALSE)</f>
        <v>0</v>
      </c>
      <c r="I290" s="645"/>
      <c r="J290" s="645">
        <f t="shared" si="65"/>
        <v>3526343.5887666182</v>
      </c>
      <c r="K290" s="684"/>
      <c r="L290" s="645">
        <f>VLOOKUP(C290,'[11]Adjusted Factors 19-20'!A:BQ,68,FALSE)*10000</f>
        <v>0</v>
      </c>
      <c r="M290" s="645">
        <f>VLOOKUP(C290,'[11]Adjusted Factors 19-20'!A:BR,69,FALSE)*10000</f>
        <v>0</v>
      </c>
      <c r="N290" s="645">
        <f>VLOOKUP(C290,'[11]Adjusted Factors 19-20'!A:BS,67,FALSE)*6000</f>
        <v>0</v>
      </c>
      <c r="O290" s="646">
        <f t="shared" si="67"/>
        <v>0</v>
      </c>
      <c r="P290" s="646"/>
      <c r="Q290" s="646">
        <f t="shared" si="68"/>
        <v>3526344</v>
      </c>
      <c r="R290" s="646"/>
      <c r="S290" s="646"/>
      <c r="T290" s="643">
        <v>557</v>
      </c>
      <c r="U290" s="647"/>
      <c r="V290" s="647">
        <f t="shared" si="70"/>
        <v>0</v>
      </c>
      <c r="W290" s="647">
        <f t="shared" si="60"/>
        <v>0</v>
      </c>
      <c r="X290" s="647">
        <f t="shared" si="61"/>
        <v>0</v>
      </c>
      <c r="Y290" s="647">
        <f t="shared" si="62"/>
        <v>0</v>
      </c>
      <c r="Z290" s="647">
        <f t="shared" si="69"/>
        <v>0</v>
      </c>
      <c r="AA290" s="647">
        <f t="shared" si="63"/>
        <v>0</v>
      </c>
      <c r="AB290" s="647">
        <f>VLOOKUP(C290,'[11]Adjusted Factors 19-20'!A:N,14,FALSE)</f>
        <v>701</v>
      </c>
      <c r="AF290" s="645" t="e">
        <f>VLOOKUP(C290,#REF!,69,FALSE)</f>
        <v>#REF!</v>
      </c>
      <c r="AG290" s="643">
        <v>557</v>
      </c>
      <c r="AH290" s="644" t="s">
        <v>577</v>
      </c>
      <c r="AI290" s="637" t="s">
        <v>929</v>
      </c>
    </row>
    <row r="291" spans="1:35" x14ac:dyDescent="0.2">
      <c r="A291" s="637" t="str">
        <f t="shared" si="64"/>
        <v>558 - Stowmarket High School</v>
      </c>
      <c r="B291" s="637">
        <v>558</v>
      </c>
      <c r="C291" s="643">
        <v>558</v>
      </c>
      <c r="D291" s="643" t="str">
        <f t="shared" si="66"/>
        <v>ACADEMY</v>
      </c>
      <c r="E291" s="644" t="s">
        <v>577</v>
      </c>
      <c r="F291" s="637" t="s">
        <v>930</v>
      </c>
      <c r="G291" s="645">
        <f>VLOOKUP(C291,'[11]New ISB 19-20'!A:BX,76,FALSE)</f>
        <v>3849685.0939718336</v>
      </c>
      <c r="H291" s="645">
        <f>VLOOKUP(C291,'[11]New ISB 19-20'!A:CD,81,FALSE)</f>
        <v>0</v>
      </c>
      <c r="I291" s="645"/>
      <c r="J291" s="645">
        <f t="shared" si="65"/>
        <v>3849685.0939718336</v>
      </c>
      <c r="K291" s="684"/>
      <c r="L291" s="645">
        <f>VLOOKUP(C291,'[11]Adjusted Factors 19-20'!A:BQ,68,FALSE)*10000</f>
        <v>0</v>
      </c>
      <c r="M291" s="645">
        <f>VLOOKUP(C291,'[11]Adjusted Factors 19-20'!A:BR,69,FALSE)*10000</f>
        <v>0</v>
      </c>
      <c r="N291" s="645">
        <f>VLOOKUP(C291,'[11]Adjusted Factors 19-20'!A:BS,67,FALSE)*6000</f>
        <v>0</v>
      </c>
      <c r="O291" s="646">
        <f t="shared" si="67"/>
        <v>0</v>
      </c>
      <c r="P291" s="646"/>
      <c r="Q291" s="646">
        <f t="shared" si="68"/>
        <v>3849685</v>
      </c>
      <c r="R291" s="646"/>
      <c r="S291" s="646"/>
      <c r="T291" s="643">
        <v>558</v>
      </c>
      <c r="U291" s="647"/>
      <c r="V291" s="647">
        <f t="shared" si="70"/>
        <v>0</v>
      </c>
      <c r="W291" s="647">
        <f t="shared" si="60"/>
        <v>0</v>
      </c>
      <c r="X291" s="647">
        <f t="shared" si="61"/>
        <v>0</v>
      </c>
      <c r="Y291" s="647">
        <f t="shared" si="62"/>
        <v>0</v>
      </c>
      <c r="Z291" s="647">
        <f t="shared" si="69"/>
        <v>0</v>
      </c>
      <c r="AA291" s="647">
        <f t="shared" si="63"/>
        <v>0</v>
      </c>
      <c r="AB291" s="647">
        <f>VLOOKUP(C291,'[11]Adjusted Factors 19-20'!A:N,14,FALSE)</f>
        <v>737</v>
      </c>
      <c r="AF291" s="645" t="e">
        <f>VLOOKUP(C291,#REF!,69,FALSE)</f>
        <v>#REF!</v>
      </c>
      <c r="AG291" s="643">
        <v>558</v>
      </c>
      <c r="AH291" s="644">
        <v>0</v>
      </c>
      <c r="AI291" s="637" t="s">
        <v>930</v>
      </c>
    </row>
    <row r="292" spans="1:35" x14ac:dyDescent="0.2">
      <c r="A292" s="637" t="str">
        <f t="shared" si="64"/>
        <v>559 - Orminston Sudbury Academy</v>
      </c>
      <c r="B292" s="637">
        <v>559</v>
      </c>
      <c r="C292" s="643">
        <v>559</v>
      </c>
      <c r="D292" s="643" t="str">
        <f t="shared" si="66"/>
        <v>ACADEMY</v>
      </c>
      <c r="E292" s="644" t="str">
        <f t="shared" si="58"/>
        <v>ACADEMY</v>
      </c>
      <c r="F292" s="637" t="s">
        <v>931</v>
      </c>
      <c r="G292" s="645">
        <f>VLOOKUP(C292,'[11]New ISB 19-20'!A:BX,76,FALSE)</f>
        <v>3279430.8028164445</v>
      </c>
      <c r="H292" s="645">
        <f>VLOOKUP(C292,'[11]New ISB 19-20'!A:CD,81,FALSE)</f>
        <v>0</v>
      </c>
      <c r="I292" s="645"/>
      <c r="J292" s="645">
        <f t="shared" si="65"/>
        <v>3279430.8028164445</v>
      </c>
      <c r="K292" s="684"/>
      <c r="L292" s="645">
        <f>VLOOKUP(C292,'[11]Adjusted Factors 19-20'!A:BQ,68,FALSE)*10000</f>
        <v>0</v>
      </c>
      <c r="M292" s="645">
        <f>VLOOKUP(C292,'[11]Adjusted Factors 19-20'!A:BR,69,FALSE)*10000</f>
        <v>0</v>
      </c>
      <c r="N292" s="645">
        <f>VLOOKUP(C292,'[11]Adjusted Factors 19-20'!A:BS,67,FALSE)*6000</f>
        <v>0</v>
      </c>
      <c r="O292" s="646">
        <f t="shared" si="67"/>
        <v>0</v>
      </c>
      <c r="P292" s="646"/>
      <c r="Q292" s="646">
        <f t="shared" si="68"/>
        <v>3279431</v>
      </c>
      <c r="R292" s="646"/>
      <c r="S292" s="646"/>
      <c r="T292" s="643">
        <v>559</v>
      </c>
      <c r="U292" s="647"/>
      <c r="V292" s="647">
        <f t="shared" si="70"/>
        <v>0</v>
      </c>
      <c r="W292" s="647">
        <f t="shared" si="60"/>
        <v>0</v>
      </c>
      <c r="X292" s="647">
        <f t="shared" si="61"/>
        <v>0</v>
      </c>
      <c r="Y292" s="647">
        <f t="shared" si="62"/>
        <v>0</v>
      </c>
      <c r="Z292" s="647">
        <f t="shared" si="69"/>
        <v>0</v>
      </c>
      <c r="AA292" s="647">
        <f t="shared" si="63"/>
        <v>0</v>
      </c>
      <c r="AB292" s="647">
        <f>VLOOKUP(C292,'[11]Adjusted Factors 19-20'!A:N,14,FALSE)</f>
        <v>615</v>
      </c>
      <c r="AF292" s="645" t="e">
        <f>VLOOKUP(C292,#REF!,69,FALSE)</f>
        <v>#REF!</v>
      </c>
      <c r="AG292" s="643">
        <v>559</v>
      </c>
      <c r="AH292" s="644" t="s">
        <v>577</v>
      </c>
      <c r="AI292" s="637" t="s">
        <v>931</v>
      </c>
    </row>
    <row r="293" spans="1:35" x14ac:dyDescent="0.2">
      <c r="A293" s="637" t="str">
        <f t="shared" si="64"/>
        <v>560 - Thurston Community College</v>
      </c>
      <c r="B293" s="637">
        <v>560</v>
      </c>
      <c r="C293" s="643">
        <v>560</v>
      </c>
      <c r="D293" s="643">
        <f t="shared" si="66"/>
        <v>560</v>
      </c>
      <c r="E293" s="644">
        <f t="shared" ref="E293:E302" si="71">AH293</f>
        <v>0</v>
      </c>
      <c r="F293" s="637" t="s">
        <v>932</v>
      </c>
      <c r="G293" s="645">
        <f>VLOOKUP(C293,'[11]New ISB 19-20'!A:BX,76,FALSE)</f>
        <v>7122857.6299999999</v>
      </c>
      <c r="H293" s="645">
        <f>VLOOKUP(C293,'[11]New ISB 19-20'!A:CD,81,FALSE)</f>
        <v>-36161.370000000003</v>
      </c>
      <c r="I293" s="645"/>
      <c r="J293" s="645">
        <f t="shared" si="65"/>
        <v>7086696.2599999998</v>
      </c>
      <c r="K293" s="684"/>
      <c r="L293" s="645">
        <f>VLOOKUP(C293,'[11]Adjusted Factors 19-20'!A:BQ,68,FALSE)*10000</f>
        <v>0</v>
      </c>
      <c r="M293" s="645">
        <f>VLOOKUP(C293,'[11]Adjusted Factors 19-20'!A:BR,69,FALSE)*10000</f>
        <v>0</v>
      </c>
      <c r="N293" s="645">
        <f>VLOOKUP(C293,'[11]Adjusted Factors 19-20'!A:BS,67,FALSE)*6000</f>
        <v>0</v>
      </c>
      <c r="O293" s="646">
        <f t="shared" si="67"/>
        <v>0</v>
      </c>
      <c r="P293" s="646">
        <f>'[12]FY 19-20'!$AB$8</f>
        <v>1001403.6666666665</v>
      </c>
      <c r="Q293" s="646">
        <f t="shared" si="68"/>
        <v>8088100</v>
      </c>
      <c r="R293" s="646"/>
      <c r="S293" s="646"/>
      <c r="T293" s="643">
        <v>560</v>
      </c>
      <c r="U293" s="647"/>
      <c r="V293" s="647">
        <f t="shared" si="70"/>
        <v>13852.08</v>
      </c>
      <c r="W293" s="647">
        <f t="shared" si="60"/>
        <v>17429.579999999998</v>
      </c>
      <c r="X293" s="647">
        <f t="shared" si="61"/>
        <v>2733.21</v>
      </c>
      <c r="Y293" s="647">
        <f t="shared" si="62"/>
        <v>2146.5</v>
      </c>
      <c r="Z293" s="647">
        <f t="shared" si="69"/>
        <v>-36161.369999999995</v>
      </c>
      <c r="AA293" s="647">
        <f t="shared" si="63"/>
        <v>0</v>
      </c>
      <c r="AB293" s="647">
        <f>VLOOKUP(C293,'[11]Adjusted Factors 19-20'!A:N,14,FALSE)</f>
        <v>1431</v>
      </c>
      <c r="AF293" s="645" t="e">
        <f>VLOOKUP(C293,#REF!,69,FALSE)</f>
        <v>#REF!</v>
      </c>
      <c r="AG293" s="643">
        <v>560</v>
      </c>
      <c r="AH293" s="644">
        <v>0</v>
      </c>
      <c r="AI293" s="637" t="s">
        <v>932</v>
      </c>
    </row>
    <row r="294" spans="1:35" x14ac:dyDescent="0.2">
      <c r="A294" s="637" t="str">
        <f t="shared" si="64"/>
        <v>561 - Mildenhall College Academy</v>
      </c>
      <c r="B294" s="637">
        <v>561</v>
      </c>
      <c r="C294" s="643">
        <v>561</v>
      </c>
      <c r="D294" s="643" t="str">
        <f t="shared" si="66"/>
        <v>ACADEMY</v>
      </c>
      <c r="E294" s="644" t="str">
        <f t="shared" si="71"/>
        <v>ACADEMY</v>
      </c>
      <c r="F294" s="637" t="s">
        <v>933</v>
      </c>
      <c r="G294" s="645">
        <f>VLOOKUP(C294,'[11]New ISB 19-20'!A:BX,76,FALSE)</f>
        <v>4974051.9271059586</v>
      </c>
      <c r="H294" s="645">
        <f>VLOOKUP(C294,'[11]New ISB 19-20'!A:CD,81,FALSE)</f>
        <v>0</v>
      </c>
      <c r="I294" s="645"/>
      <c r="J294" s="645">
        <f t="shared" si="65"/>
        <v>4974051.9271059586</v>
      </c>
      <c r="K294" s="684"/>
      <c r="L294" s="645">
        <f>VLOOKUP(C294,'[11]Adjusted Factors 19-20'!A:BQ,68,FALSE)*10000</f>
        <v>0</v>
      </c>
      <c r="M294" s="645">
        <f>VLOOKUP(C294,'[11]Adjusted Factors 19-20'!A:BR,69,FALSE)*10000</f>
        <v>0</v>
      </c>
      <c r="N294" s="645">
        <f>VLOOKUP(C294,'[11]Adjusted Factors 19-20'!A:BS,67,FALSE)*6000</f>
        <v>0</v>
      </c>
      <c r="O294" s="646">
        <f t="shared" si="67"/>
        <v>0</v>
      </c>
      <c r="P294" s="646"/>
      <c r="Q294" s="646">
        <f t="shared" si="68"/>
        <v>4974052</v>
      </c>
      <c r="R294" s="646"/>
      <c r="S294" s="646"/>
      <c r="T294" s="643">
        <v>561</v>
      </c>
      <c r="U294" s="647"/>
      <c r="V294" s="647">
        <f t="shared" si="70"/>
        <v>0</v>
      </c>
      <c r="W294" s="647">
        <f t="shared" si="60"/>
        <v>0</v>
      </c>
      <c r="X294" s="647">
        <f t="shared" si="61"/>
        <v>0</v>
      </c>
      <c r="Y294" s="647">
        <f t="shared" si="62"/>
        <v>0</v>
      </c>
      <c r="Z294" s="647">
        <f t="shared" si="69"/>
        <v>0</v>
      </c>
      <c r="AA294" s="647">
        <f t="shared" si="63"/>
        <v>0</v>
      </c>
      <c r="AB294" s="647">
        <f>VLOOKUP(C294,'[11]Adjusted Factors 19-20'!A:N,14,FALSE)</f>
        <v>985</v>
      </c>
      <c r="AF294" s="645" t="e">
        <f>VLOOKUP(C294,#REF!,69,FALSE)</f>
        <v>#REF!</v>
      </c>
      <c r="AG294" s="643">
        <v>561</v>
      </c>
      <c r="AH294" s="644" t="s">
        <v>577</v>
      </c>
      <c r="AI294" s="637" t="s">
        <v>933</v>
      </c>
    </row>
    <row r="295" spans="1:35" x14ac:dyDescent="0.2">
      <c r="A295" s="637" t="str">
        <f t="shared" si="64"/>
        <v>562 - Stowupland High School</v>
      </c>
      <c r="B295" s="790">
        <f>C295</f>
        <v>562</v>
      </c>
      <c r="C295" s="643">
        <v>562</v>
      </c>
      <c r="D295" s="643" t="str">
        <f t="shared" si="66"/>
        <v>ACADEMY</v>
      </c>
      <c r="E295" s="644" t="str">
        <f t="shared" si="71"/>
        <v>ACADEMY</v>
      </c>
      <c r="F295" s="637" t="s">
        <v>934</v>
      </c>
      <c r="G295" s="645">
        <f>VLOOKUP(C295,'[11]New ISB 19-20'!A:BX,76,FALSE)</f>
        <v>4530139.0056309542</v>
      </c>
      <c r="H295" s="645">
        <f>VLOOKUP(C295,'[11]New ISB 19-20'!A:CD,81,FALSE)</f>
        <v>0</v>
      </c>
      <c r="I295" s="645"/>
      <c r="J295" s="645">
        <f t="shared" si="65"/>
        <v>4530139.0056309542</v>
      </c>
      <c r="K295" s="684"/>
      <c r="L295" s="645">
        <f>VLOOKUP(C295,'[11]Adjusted Factors 19-20'!A:BQ,68,FALSE)*10000</f>
        <v>0</v>
      </c>
      <c r="M295" s="645">
        <f>VLOOKUP(C295,'[11]Adjusted Factors 19-20'!A:BR,69,FALSE)*10000</f>
        <v>0</v>
      </c>
      <c r="N295" s="645">
        <f>VLOOKUP(C295,'[11]Adjusted Factors 19-20'!A:BS,67,FALSE)*6000</f>
        <v>0</v>
      </c>
      <c r="O295" s="646">
        <f t="shared" si="67"/>
        <v>0</v>
      </c>
      <c r="P295" s="646"/>
      <c r="Q295" s="646">
        <f t="shared" si="68"/>
        <v>4530139</v>
      </c>
      <c r="R295" s="646"/>
      <c r="S295" s="646"/>
      <c r="T295" s="643">
        <v>562</v>
      </c>
      <c r="U295" s="647"/>
      <c r="V295" s="647">
        <f t="shared" si="70"/>
        <v>0</v>
      </c>
      <c r="W295" s="647">
        <f t="shared" si="60"/>
        <v>0</v>
      </c>
      <c r="X295" s="647">
        <f t="shared" si="61"/>
        <v>0</v>
      </c>
      <c r="Y295" s="647">
        <f t="shared" si="62"/>
        <v>0</v>
      </c>
      <c r="Z295" s="647">
        <f t="shared" si="69"/>
        <v>0</v>
      </c>
      <c r="AA295" s="647">
        <f t="shared" si="63"/>
        <v>0</v>
      </c>
      <c r="AB295" s="647">
        <f>VLOOKUP(C295,'[11]Adjusted Factors 19-20'!A:N,14,FALSE)</f>
        <v>925</v>
      </c>
      <c r="AF295" s="645" t="e">
        <f>VLOOKUP(C295,#REF!,69,FALSE)</f>
        <v>#REF!</v>
      </c>
      <c r="AG295" s="643">
        <v>562</v>
      </c>
      <c r="AH295" s="644" t="s">
        <v>577</v>
      </c>
      <c r="AI295" s="637" t="s">
        <v>934</v>
      </c>
    </row>
    <row r="296" spans="1:35" x14ac:dyDescent="0.2">
      <c r="A296" s="637" t="str">
        <f t="shared" si="64"/>
        <v>599 - Sybil Andrews Academy</v>
      </c>
      <c r="B296" s="790">
        <f t="shared" ref="B296:B325" si="72">C296</f>
        <v>599</v>
      </c>
      <c r="C296" s="643">
        <v>599</v>
      </c>
      <c r="D296" s="643">
        <f>IF(E296="ACADEMY","ACADEMY",C296)</f>
        <v>599</v>
      </c>
      <c r="E296" s="644" t="str">
        <f t="shared" si="71"/>
        <v>FREE SCH</v>
      </c>
      <c r="F296" s="648" t="s">
        <v>1120</v>
      </c>
      <c r="G296" s="645">
        <f>VLOOKUP(C296,'[11]New ISB 19-20'!A:BX,76,FALSE)</f>
        <v>2916788.8559718607</v>
      </c>
      <c r="H296" s="645">
        <f>VLOOKUP(C296,'[11]New ISB 19-20'!A:CD,81,FALSE)</f>
        <v>0</v>
      </c>
      <c r="I296" s="645"/>
      <c r="J296" s="645">
        <f>G296+H296</f>
        <v>2916788.8559718607</v>
      </c>
      <c r="K296" s="684"/>
      <c r="L296" s="645">
        <f>VLOOKUP(C296,'[11]Adjusted Factors 19-20'!A:BQ,68,FALSE)*10000</f>
        <v>0</v>
      </c>
      <c r="M296" s="645">
        <f>VLOOKUP(C296,'[11]Adjusted Factors 19-20'!A:BR,69,FALSE)*10000</f>
        <v>0</v>
      </c>
      <c r="N296" s="645">
        <f>VLOOKUP(C296,'[11]Adjusted Factors 19-20'!A:BS,67,FALSE)*6000</f>
        <v>0</v>
      </c>
      <c r="O296" s="646">
        <f>SUM(L296:N296)</f>
        <v>0</v>
      </c>
      <c r="P296" s="646"/>
      <c r="Q296" s="646">
        <f>ROUND(J296+K296+O296+P296,0)</f>
        <v>2916789</v>
      </c>
      <c r="R296" s="646"/>
      <c r="S296" s="646"/>
      <c r="T296" s="643">
        <v>599</v>
      </c>
      <c r="U296" s="647"/>
      <c r="V296" s="647">
        <f>IF(H296=0,0,$V$2*AB296)</f>
        <v>0</v>
      </c>
      <c r="W296" s="647">
        <f>IF(H296=0,0,$W$2*AB296)</f>
        <v>0</v>
      </c>
      <c r="X296" s="647">
        <f>IF(H296=0,0,$X$2*AB296)</f>
        <v>0</v>
      </c>
      <c r="Y296" s="647">
        <f>IF(H296=0,0,$Y$2*AB296)</f>
        <v>0</v>
      </c>
      <c r="Z296" s="647">
        <f>-SUM(U296:Y296)</f>
        <v>0</v>
      </c>
      <c r="AA296" s="647">
        <f>Z296-H296</f>
        <v>0</v>
      </c>
      <c r="AB296" s="647">
        <f>VLOOKUP(C296,'[11]Adjusted Factors 19-20'!A:N,14,FALSE)</f>
        <v>592</v>
      </c>
      <c r="AF296" s="645" t="e">
        <f>VLOOKUP(C296,#REF!,69,FALSE)</f>
        <v>#REF!</v>
      </c>
      <c r="AG296" s="643">
        <v>599</v>
      </c>
      <c r="AH296" s="644" t="s">
        <v>1165</v>
      </c>
      <c r="AI296" s="648" t="s">
        <v>1120</v>
      </c>
    </row>
    <row r="297" spans="1:35" x14ac:dyDescent="0.2">
      <c r="A297" s="637" t="str">
        <f t="shared" si="64"/>
        <v>990 - Stour Valley Community School</v>
      </c>
      <c r="B297" s="790">
        <f t="shared" si="72"/>
        <v>990</v>
      </c>
      <c r="C297" s="643">
        <v>990</v>
      </c>
      <c r="D297" s="643">
        <f t="shared" si="66"/>
        <v>990</v>
      </c>
      <c r="E297" s="644" t="str">
        <f t="shared" si="71"/>
        <v>FREE SCH</v>
      </c>
      <c r="F297" s="648" t="s">
        <v>935</v>
      </c>
      <c r="G297" s="645">
        <f>VLOOKUP(C297,'[11]New ISB 19-20'!A:BX,76,FALSE)</f>
        <v>2799940.408622853</v>
      </c>
      <c r="H297" s="645">
        <f>VLOOKUP(C297,'[11]New ISB 19-20'!A:CD,81,FALSE)</f>
        <v>0</v>
      </c>
      <c r="I297" s="645"/>
      <c r="J297" s="645">
        <f t="shared" si="65"/>
        <v>2799940.408622853</v>
      </c>
      <c r="K297" s="684"/>
      <c r="L297" s="645">
        <f>VLOOKUP(C297,'[11]Adjusted Factors 19-20'!A:BQ,68,FALSE)*10000</f>
        <v>0</v>
      </c>
      <c r="M297" s="645">
        <f>VLOOKUP(C297,'[11]Adjusted Factors 19-20'!A:BR,69,FALSE)*10000</f>
        <v>0</v>
      </c>
      <c r="N297" s="645">
        <f>VLOOKUP(C297,'[11]Adjusted Factors 19-20'!A:BS,67,FALSE)*6000</f>
        <v>0</v>
      </c>
      <c r="O297" s="646">
        <f t="shared" si="67"/>
        <v>0</v>
      </c>
      <c r="P297" s="646"/>
      <c r="Q297" s="646">
        <f t="shared" si="68"/>
        <v>2799940</v>
      </c>
      <c r="R297" s="646"/>
      <c r="S297" s="646"/>
      <c r="T297" s="643">
        <v>990</v>
      </c>
      <c r="U297" s="647"/>
      <c r="V297" s="647">
        <f t="shared" si="70"/>
        <v>0</v>
      </c>
      <c r="W297" s="647">
        <f t="shared" si="60"/>
        <v>0</v>
      </c>
      <c r="X297" s="647">
        <f t="shared" si="61"/>
        <v>0</v>
      </c>
      <c r="Y297" s="647">
        <f t="shared" si="62"/>
        <v>0</v>
      </c>
      <c r="Z297" s="647">
        <f t="shared" si="69"/>
        <v>0</v>
      </c>
      <c r="AA297" s="647">
        <f t="shared" si="63"/>
        <v>0</v>
      </c>
      <c r="AB297" s="647">
        <f>VLOOKUP(C297,'[11]Adjusted Factors 19-20'!A:N,14,FALSE)</f>
        <v>577</v>
      </c>
      <c r="AF297" s="645" t="e">
        <f>VLOOKUP(C297,#REF!,69,FALSE)</f>
        <v>#REF!</v>
      </c>
      <c r="AG297" s="643">
        <v>990</v>
      </c>
      <c r="AH297" s="644" t="s">
        <v>1165</v>
      </c>
      <c r="AI297" s="648" t="s">
        <v>935</v>
      </c>
    </row>
    <row r="298" spans="1:35" x14ac:dyDescent="0.2">
      <c r="A298" s="637" t="str">
        <f t="shared" si="64"/>
        <v>991 - IES Breckland</v>
      </c>
      <c r="B298" s="790">
        <f t="shared" si="72"/>
        <v>991</v>
      </c>
      <c r="C298" s="643">
        <v>991</v>
      </c>
      <c r="D298" s="643">
        <f t="shared" si="66"/>
        <v>991</v>
      </c>
      <c r="E298" s="644" t="str">
        <f t="shared" si="71"/>
        <v>FREE SCH</v>
      </c>
      <c r="F298" s="648" t="s">
        <v>936</v>
      </c>
      <c r="G298" s="645">
        <f>VLOOKUP(C298,'[11]New ISB 19-20'!A:BX,76,FALSE)</f>
        <v>2495480.9292757567</v>
      </c>
      <c r="H298" s="645">
        <f>VLOOKUP(C298,'[11]New ISB 19-20'!A:CD,81,FALSE)</f>
        <v>0</v>
      </c>
      <c r="I298" s="645"/>
      <c r="J298" s="645">
        <f t="shared" si="65"/>
        <v>2495480.9292757567</v>
      </c>
      <c r="K298" s="684"/>
      <c r="L298" s="645">
        <f>VLOOKUP(C298,'[11]Adjusted Factors 19-20'!A:BQ,68,FALSE)*10000</f>
        <v>0</v>
      </c>
      <c r="M298" s="645">
        <f>VLOOKUP(C298,'[11]Adjusted Factors 19-20'!A:BR,69,FALSE)*10000</f>
        <v>0</v>
      </c>
      <c r="N298" s="645">
        <f>VLOOKUP(C298,'[11]Adjusted Factors 19-20'!A:BS,67,FALSE)*6000</f>
        <v>0</v>
      </c>
      <c r="O298" s="646">
        <f t="shared" si="67"/>
        <v>0</v>
      </c>
      <c r="P298" s="646"/>
      <c r="Q298" s="646">
        <f t="shared" si="68"/>
        <v>2495481</v>
      </c>
      <c r="R298" s="646"/>
      <c r="S298" s="646"/>
      <c r="T298" s="643">
        <v>991</v>
      </c>
      <c r="U298" s="647"/>
      <c r="V298" s="647">
        <f t="shared" si="70"/>
        <v>0</v>
      </c>
      <c r="W298" s="647">
        <f t="shared" si="60"/>
        <v>0</v>
      </c>
      <c r="X298" s="647">
        <f t="shared" si="61"/>
        <v>0</v>
      </c>
      <c r="Y298" s="647">
        <f t="shared" si="62"/>
        <v>0</v>
      </c>
      <c r="Z298" s="647">
        <f t="shared" si="69"/>
        <v>0</v>
      </c>
      <c r="AA298" s="647">
        <f t="shared" si="63"/>
        <v>0</v>
      </c>
      <c r="AB298" s="647">
        <f>VLOOKUP(C298,'[11]Adjusted Factors 19-20'!A:N,14,FALSE)</f>
        <v>495</v>
      </c>
      <c r="AF298" s="645" t="e">
        <f>VLOOKUP(C298,#REF!,69,FALSE)</f>
        <v>#REF!</v>
      </c>
      <c r="AG298" s="643">
        <v>991</v>
      </c>
      <c r="AH298" s="644" t="s">
        <v>1165</v>
      </c>
      <c r="AI298" s="648" t="s">
        <v>936</v>
      </c>
    </row>
    <row r="299" spans="1:35" x14ac:dyDescent="0.2">
      <c r="A299" s="637" t="str">
        <f t="shared" si="64"/>
        <v>992 - Saxmundham Free School</v>
      </c>
      <c r="B299" s="790">
        <f t="shared" si="72"/>
        <v>992</v>
      </c>
      <c r="C299" s="643">
        <v>992</v>
      </c>
      <c r="D299" s="643">
        <f t="shared" si="66"/>
        <v>992</v>
      </c>
      <c r="E299" s="644" t="str">
        <f t="shared" si="71"/>
        <v>FREE SCH</v>
      </c>
      <c r="F299" s="648" t="s">
        <v>937</v>
      </c>
      <c r="G299" s="645">
        <f>VLOOKUP(C299,'[11]New ISB 19-20'!A:BX,76,FALSE)</f>
        <v>2532039.9360111705</v>
      </c>
      <c r="H299" s="645">
        <f>VLOOKUP(C299,'[11]New ISB 19-20'!A:CD,81,FALSE)</f>
        <v>0</v>
      </c>
      <c r="I299" s="645"/>
      <c r="J299" s="645">
        <f t="shared" si="65"/>
        <v>2532039.9360111705</v>
      </c>
      <c r="K299" s="684"/>
      <c r="L299" s="645">
        <f>VLOOKUP(C299,'[11]Adjusted Factors 19-20'!A:BQ,68,FALSE)*10000</f>
        <v>0</v>
      </c>
      <c r="M299" s="645">
        <f>VLOOKUP(C299,'[11]Adjusted Factors 19-20'!A:BR,69,FALSE)*10000</f>
        <v>0</v>
      </c>
      <c r="N299" s="645">
        <f>VLOOKUP(C299,'[11]Adjusted Factors 19-20'!A:BS,67,FALSE)*6000</f>
        <v>0</v>
      </c>
      <c r="O299" s="646">
        <f t="shared" si="67"/>
        <v>0</v>
      </c>
      <c r="P299" s="646"/>
      <c r="Q299" s="646">
        <f t="shared" si="68"/>
        <v>2532040</v>
      </c>
      <c r="R299" s="646"/>
      <c r="S299" s="646"/>
      <c r="T299" s="643">
        <v>992</v>
      </c>
      <c r="U299" s="647"/>
      <c r="V299" s="647">
        <f t="shared" si="70"/>
        <v>0</v>
      </c>
      <c r="W299" s="647">
        <f t="shared" si="60"/>
        <v>0</v>
      </c>
      <c r="X299" s="647">
        <f t="shared" si="61"/>
        <v>0</v>
      </c>
      <c r="Y299" s="647">
        <f t="shared" si="62"/>
        <v>0</v>
      </c>
      <c r="Z299" s="647">
        <f t="shared" si="69"/>
        <v>0</v>
      </c>
      <c r="AA299" s="647">
        <f t="shared" si="63"/>
        <v>0</v>
      </c>
      <c r="AB299" s="647">
        <f>VLOOKUP(C299,'[11]Adjusted Factors 19-20'!A:N,14,FALSE)</f>
        <v>491</v>
      </c>
      <c r="AF299" s="645" t="e">
        <f>VLOOKUP(C299,#REF!,69,FALSE)</f>
        <v>#REF!</v>
      </c>
      <c r="AG299" s="643">
        <v>992</v>
      </c>
      <c r="AH299" s="644" t="s">
        <v>1165</v>
      </c>
      <c r="AI299" s="648" t="s">
        <v>937</v>
      </c>
    </row>
    <row r="300" spans="1:35" x14ac:dyDescent="0.2">
      <c r="A300" s="637" t="str">
        <f t="shared" si="64"/>
        <v>993 - Beccles Free School</v>
      </c>
      <c r="B300" s="790">
        <f t="shared" si="72"/>
        <v>993</v>
      </c>
      <c r="C300" s="643">
        <v>993</v>
      </c>
      <c r="D300" s="643">
        <f t="shared" si="66"/>
        <v>993</v>
      </c>
      <c r="E300" s="644" t="str">
        <f t="shared" si="71"/>
        <v>FREE SCH</v>
      </c>
      <c r="F300" s="648" t="s">
        <v>938</v>
      </c>
      <c r="G300" s="645">
        <f>VLOOKUP(C300,'[11]New ISB 19-20'!A:BX,76,FALSE)</f>
        <v>1771026.7281211149</v>
      </c>
      <c r="H300" s="645">
        <f>VLOOKUP(C300,'[11]New ISB 19-20'!A:CD,81,FALSE)</f>
        <v>0</v>
      </c>
      <c r="I300" s="645"/>
      <c r="J300" s="645">
        <f t="shared" si="65"/>
        <v>1771026.7281211149</v>
      </c>
      <c r="K300" s="684"/>
      <c r="L300" s="645">
        <f>VLOOKUP(C300,'[11]Adjusted Factors 19-20'!A:BQ,68,FALSE)*10000</f>
        <v>0</v>
      </c>
      <c r="M300" s="645">
        <f>VLOOKUP(C300,'[11]Adjusted Factors 19-20'!A:BR,69,FALSE)*10000</f>
        <v>0</v>
      </c>
      <c r="N300" s="645">
        <f>VLOOKUP(C300,'[11]Adjusted Factors 19-20'!A:BS,67,FALSE)*6000</f>
        <v>0</v>
      </c>
      <c r="O300" s="646">
        <f t="shared" si="67"/>
        <v>0</v>
      </c>
      <c r="P300" s="646"/>
      <c r="Q300" s="646">
        <f t="shared" si="68"/>
        <v>1771027</v>
      </c>
      <c r="R300" s="646"/>
      <c r="S300" s="646"/>
      <c r="T300" s="643">
        <v>993</v>
      </c>
      <c r="U300" s="647"/>
      <c r="V300" s="647">
        <f t="shared" si="70"/>
        <v>0</v>
      </c>
      <c r="W300" s="647">
        <f t="shared" si="60"/>
        <v>0</v>
      </c>
      <c r="X300" s="647">
        <f t="shared" si="61"/>
        <v>0</v>
      </c>
      <c r="Y300" s="647">
        <f t="shared" si="62"/>
        <v>0</v>
      </c>
      <c r="Z300" s="647">
        <f t="shared" si="69"/>
        <v>0</v>
      </c>
      <c r="AA300" s="647">
        <f t="shared" si="63"/>
        <v>0</v>
      </c>
      <c r="AB300" s="647">
        <f>VLOOKUP(C300,'[11]Adjusted Factors 19-20'!A:N,14,FALSE)</f>
        <v>307</v>
      </c>
      <c r="AF300" s="645" t="e">
        <f>VLOOKUP(C300,#REF!,69,FALSE)</f>
        <v>#REF!</v>
      </c>
      <c r="AG300" s="643">
        <v>993</v>
      </c>
      <c r="AH300" s="644" t="s">
        <v>1165</v>
      </c>
      <c r="AI300" s="648" t="s">
        <v>938</v>
      </c>
    </row>
    <row r="301" spans="1:35" x14ac:dyDescent="0.2">
      <c r="A301" s="637" t="str">
        <f t="shared" si="64"/>
        <v>994 - Ixworth Free School</v>
      </c>
      <c r="B301" s="790">
        <f t="shared" si="72"/>
        <v>994</v>
      </c>
      <c r="C301" s="643">
        <v>994</v>
      </c>
      <c r="D301" s="643">
        <f t="shared" si="66"/>
        <v>994</v>
      </c>
      <c r="E301" s="644" t="str">
        <f t="shared" si="71"/>
        <v>FREE SCH</v>
      </c>
      <c r="F301" s="648" t="s">
        <v>586</v>
      </c>
      <c r="G301" s="645">
        <f>VLOOKUP(C301,'[11]New ISB 19-20'!A:BX,76,FALSE)</f>
        <v>1465130.6665971845</v>
      </c>
      <c r="H301" s="645">
        <f>VLOOKUP(C301,'[11]New ISB 19-20'!A:CD,81,FALSE)</f>
        <v>0</v>
      </c>
      <c r="I301" s="645"/>
      <c r="J301" s="645">
        <f t="shared" si="65"/>
        <v>1465130.6665971845</v>
      </c>
      <c r="K301" s="684"/>
      <c r="L301" s="645">
        <f>VLOOKUP(C301,'[11]Adjusted Factors 19-20'!A:BQ,68,FALSE)*10000</f>
        <v>0</v>
      </c>
      <c r="M301" s="645">
        <f>VLOOKUP(C301,'[11]Adjusted Factors 19-20'!A:BR,69,FALSE)*10000</f>
        <v>0</v>
      </c>
      <c r="N301" s="645">
        <f>VLOOKUP(C301,'[11]Adjusted Factors 19-20'!A:BS,67,FALSE)*6000</f>
        <v>0</v>
      </c>
      <c r="O301" s="646">
        <f t="shared" si="67"/>
        <v>0</v>
      </c>
      <c r="P301" s="646"/>
      <c r="Q301" s="646">
        <f t="shared" si="68"/>
        <v>1465131</v>
      </c>
      <c r="R301" s="646"/>
      <c r="S301" s="646"/>
      <c r="T301" s="643">
        <v>994</v>
      </c>
      <c r="U301" s="647"/>
      <c r="V301" s="647">
        <f t="shared" si="70"/>
        <v>0</v>
      </c>
      <c r="W301" s="647">
        <f t="shared" si="60"/>
        <v>0</v>
      </c>
      <c r="X301" s="647">
        <f t="shared" si="61"/>
        <v>0</v>
      </c>
      <c r="Y301" s="647">
        <f t="shared" si="62"/>
        <v>0</v>
      </c>
      <c r="Z301" s="647">
        <f t="shared" si="69"/>
        <v>0</v>
      </c>
      <c r="AA301" s="647">
        <f t="shared" si="63"/>
        <v>0</v>
      </c>
      <c r="AB301" s="647">
        <f>VLOOKUP(C301,'[11]Adjusted Factors 19-20'!A:N,14,FALSE)</f>
        <v>262</v>
      </c>
      <c r="AF301" s="645" t="e">
        <f>VLOOKUP(C301,#REF!,69,FALSE)</f>
        <v>#REF!</v>
      </c>
      <c r="AG301" s="643">
        <v>994</v>
      </c>
      <c r="AH301" s="644" t="s">
        <v>1165</v>
      </c>
      <c r="AI301" s="648" t="s">
        <v>586</v>
      </c>
    </row>
    <row r="302" spans="1:35" x14ac:dyDescent="0.2">
      <c r="A302" s="637" t="str">
        <f t="shared" si="64"/>
        <v>1001 - Churchill Free Special</v>
      </c>
      <c r="B302" s="790">
        <f t="shared" si="72"/>
        <v>1001</v>
      </c>
      <c r="C302" s="643">
        <v>1001</v>
      </c>
      <c r="D302" s="643">
        <f t="shared" si="66"/>
        <v>1001</v>
      </c>
      <c r="E302" s="644" t="str">
        <f t="shared" si="71"/>
        <v>FREE SCH</v>
      </c>
      <c r="F302" s="648" t="s">
        <v>1154</v>
      </c>
      <c r="G302" s="645">
        <v>0</v>
      </c>
      <c r="H302" s="645">
        <v>0</v>
      </c>
      <c r="I302" s="645"/>
      <c r="J302" s="645"/>
      <c r="K302" s="684"/>
      <c r="L302" s="645">
        <f>VLOOKUP(C302,'[11]Adjusted Factors 19-20'!A:BQ,68,FALSE)*10000</f>
        <v>0</v>
      </c>
      <c r="M302" s="645">
        <f>VLOOKUP(C302,'[11]Adjusted Factors 19-20'!A:BR,69,FALSE)*10000</f>
        <v>0</v>
      </c>
      <c r="N302" s="645">
        <f>VLOOKUP(C302,'[11]Adjusted Factors 19-20'!A:BS,67,FALSE)*6000</f>
        <v>0</v>
      </c>
      <c r="O302" s="646">
        <f t="shared" si="67"/>
        <v>0</v>
      </c>
      <c r="P302" s="646"/>
      <c r="Q302" s="646">
        <f t="shared" si="68"/>
        <v>0</v>
      </c>
      <c r="R302" s="646"/>
      <c r="S302" s="646"/>
      <c r="T302" s="643">
        <v>1001</v>
      </c>
      <c r="U302" s="647"/>
      <c r="V302" s="647"/>
      <c r="W302" s="647"/>
      <c r="X302" s="647"/>
      <c r="Y302" s="647"/>
      <c r="Z302" s="647"/>
      <c r="AA302" s="647"/>
      <c r="AB302" s="647"/>
      <c r="AG302" s="643">
        <v>1001</v>
      </c>
      <c r="AH302" s="644" t="s">
        <v>1165</v>
      </c>
      <c r="AI302" s="648" t="s">
        <v>1154</v>
      </c>
    </row>
    <row r="303" spans="1:35" x14ac:dyDescent="0.2">
      <c r="A303" s="637" t="str">
        <f t="shared" si="64"/>
        <v>1002 - Everitt Academy</v>
      </c>
      <c r="B303" s="790">
        <f t="shared" si="72"/>
        <v>1002</v>
      </c>
      <c r="C303" s="643">
        <v>1002</v>
      </c>
      <c r="D303" s="643">
        <v>1002</v>
      </c>
      <c r="E303" s="644" t="s">
        <v>1165</v>
      </c>
      <c r="F303" s="648" t="s">
        <v>1299</v>
      </c>
      <c r="G303" s="645">
        <v>0</v>
      </c>
      <c r="H303" s="645">
        <v>0</v>
      </c>
      <c r="I303" s="645"/>
      <c r="J303" s="645"/>
      <c r="K303" s="684"/>
      <c r="L303" s="645">
        <f>VLOOKUP(C303,'[11]Adjusted Factors 19-20'!A:BQ,68,FALSE)*10000</f>
        <v>0</v>
      </c>
      <c r="M303" s="645">
        <f>VLOOKUP(C303,'[11]Adjusted Factors 19-20'!A:BR,69,FALSE)*10000</f>
        <v>0</v>
      </c>
      <c r="N303" s="645">
        <f>VLOOKUP(C303,'[11]Adjusted Factors 19-20'!A:BS,67,FALSE)*6000</f>
        <v>0</v>
      </c>
      <c r="O303" s="646">
        <f>SUM(L303:N303)</f>
        <v>0</v>
      </c>
      <c r="P303" s="646"/>
      <c r="Q303" s="646">
        <f>ROUND(J303+K303+O303+P303,0)</f>
        <v>0</v>
      </c>
      <c r="R303" s="646"/>
      <c r="S303" s="646"/>
      <c r="T303" s="643">
        <v>1002</v>
      </c>
      <c r="U303" s="647"/>
      <c r="V303" s="647"/>
      <c r="W303" s="647"/>
      <c r="X303" s="647"/>
      <c r="Y303" s="647"/>
      <c r="Z303" s="647"/>
      <c r="AA303" s="647"/>
      <c r="AB303" s="647"/>
      <c r="AG303" s="643">
        <v>1002</v>
      </c>
      <c r="AH303" s="644" t="s">
        <v>1165</v>
      </c>
      <c r="AI303" s="648" t="s">
        <v>1299</v>
      </c>
    </row>
    <row r="304" spans="1:35" x14ac:dyDescent="0.2">
      <c r="A304" s="637" t="str">
        <f t="shared" si="64"/>
        <v>195 - The Ashley School</v>
      </c>
      <c r="B304" s="790">
        <f t="shared" si="72"/>
        <v>195</v>
      </c>
      <c r="C304" s="649">
        <v>195</v>
      </c>
      <c r="D304" s="643" t="str">
        <f t="shared" si="66"/>
        <v>ACADEMY</v>
      </c>
      <c r="E304" s="644" t="str">
        <f>AH304</f>
        <v>ACADEMY</v>
      </c>
      <c r="F304" s="637" t="s">
        <v>939</v>
      </c>
      <c r="G304" s="645">
        <v>0</v>
      </c>
      <c r="H304" s="645">
        <f>VLOOKUP(C304,'[11]New ISB 19-20'!A:CD,81,FALSE)</f>
        <v>0</v>
      </c>
      <c r="I304" s="645"/>
      <c r="J304" s="645"/>
      <c r="K304" s="684"/>
      <c r="L304" s="645">
        <f>VLOOKUP(C304,'[11]Adjusted Factors 19-20'!A:BQ,68,FALSE)*10000</f>
        <v>0</v>
      </c>
      <c r="M304" s="645">
        <f>VLOOKUP(C304,'[11]Adjusted Factors 19-20'!A:BR,69,FALSE)*10000</f>
        <v>0</v>
      </c>
      <c r="N304" s="645">
        <f>VLOOKUP(C304,'[11]Adjusted Factors 19-20'!A:BS,67,FALSE)*6000</f>
        <v>0</v>
      </c>
      <c r="O304" s="646">
        <f t="shared" si="67"/>
        <v>0</v>
      </c>
      <c r="P304" s="646"/>
      <c r="Q304" s="646">
        <f t="shared" si="68"/>
        <v>0</v>
      </c>
      <c r="R304" s="646"/>
      <c r="S304" s="646"/>
      <c r="T304" s="649">
        <v>195</v>
      </c>
      <c r="U304" s="647"/>
      <c r="V304" s="647"/>
      <c r="W304" s="647"/>
      <c r="X304" s="647"/>
      <c r="Y304" s="647"/>
      <c r="Z304" s="647"/>
      <c r="AA304" s="647"/>
      <c r="AB304" s="647"/>
      <c r="AG304" s="649">
        <v>195</v>
      </c>
      <c r="AH304" s="644" t="s">
        <v>577</v>
      </c>
      <c r="AI304" s="637" t="s">
        <v>939</v>
      </c>
    </row>
    <row r="305" spans="1:35" x14ac:dyDescent="0.2">
      <c r="A305" s="637" t="str">
        <f t="shared" si="64"/>
        <v>196 - Warren School</v>
      </c>
      <c r="B305" s="790">
        <f t="shared" si="72"/>
        <v>196</v>
      </c>
      <c r="C305" s="649">
        <v>196</v>
      </c>
      <c r="D305" s="643" t="str">
        <f t="shared" si="66"/>
        <v>ACADEMY</v>
      </c>
      <c r="E305" s="644" t="s">
        <v>577</v>
      </c>
      <c r="F305" s="637" t="s">
        <v>940</v>
      </c>
      <c r="G305" s="645">
        <v>0</v>
      </c>
      <c r="H305" s="645">
        <f>VLOOKUP(C305,'[11]New ISB 19-20'!A:CD,81,FALSE)</f>
        <v>0</v>
      </c>
      <c r="I305" s="645"/>
      <c r="J305" s="645"/>
      <c r="K305" s="684"/>
      <c r="L305" s="645">
        <f>VLOOKUP(C305,'[11]Adjusted Factors 19-20'!A:BQ,68,FALSE)*10000</f>
        <v>0</v>
      </c>
      <c r="M305" s="645">
        <f>VLOOKUP(C305,'[11]Adjusted Factors 19-20'!A:BR,69,FALSE)*10000</f>
        <v>0</v>
      </c>
      <c r="N305" s="645">
        <f>VLOOKUP(C305,'[11]Adjusted Factors 19-20'!A:BS,67,FALSE)*6000</f>
        <v>0</v>
      </c>
      <c r="O305" s="646">
        <f t="shared" si="67"/>
        <v>0</v>
      </c>
      <c r="P305" s="646"/>
      <c r="Q305" s="646">
        <f t="shared" si="68"/>
        <v>0</v>
      </c>
      <c r="R305" s="646"/>
      <c r="S305" s="646"/>
      <c r="T305" s="649">
        <v>196</v>
      </c>
      <c r="U305" s="647"/>
      <c r="V305" s="647"/>
      <c r="W305" s="647"/>
      <c r="X305" s="647"/>
      <c r="Y305" s="647"/>
      <c r="Z305" s="647"/>
      <c r="AA305" s="647"/>
      <c r="AB305" s="647"/>
      <c r="AG305" s="649">
        <v>196</v>
      </c>
      <c r="AH305" s="644">
        <v>0</v>
      </c>
      <c r="AI305" s="637" t="s">
        <v>940</v>
      </c>
    </row>
    <row r="306" spans="1:35" x14ac:dyDescent="0.2">
      <c r="A306" s="637" t="str">
        <f t="shared" si="64"/>
        <v>393 - Stone Lodge Academy</v>
      </c>
      <c r="B306" s="790">
        <f t="shared" si="72"/>
        <v>393</v>
      </c>
      <c r="C306" s="649">
        <v>393</v>
      </c>
      <c r="D306" s="643" t="str">
        <f t="shared" si="66"/>
        <v>ACADEMY</v>
      </c>
      <c r="E306" s="644" t="str">
        <f>AH306</f>
        <v>ACADEMY</v>
      </c>
      <c r="F306" s="637" t="s">
        <v>941</v>
      </c>
      <c r="G306" s="645">
        <v>0</v>
      </c>
      <c r="H306" s="645">
        <f>VLOOKUP(C306,'[11]New ISB 19-20'!A:CD,81,FALSE)</f>
        <v>0</v>
      </c>
      <c r="I306" s="645"/>
      <c r="J306" s="645"/>
      <c r="K306" s="684"/>
      <c r="L306" s="645">
        <f>VLOOKUP(C306,'[11]Adjusted Factors 19-20'!A:BQ,68,FALSE)*10000</f>
        <v>0</v>
      </c>
      <c r="M306" s="645">
        <f>VLOOKUP(C306,'[11]Adjusted Factors 19-20'!A:BR,69,FALSE)*10000</f>
        <v>0</v>
      </c>
      <c r="N306" s="645">
        <f>VLOOKUP(C306,'[11]Adjusted Factors 19-20'!A:BS,67,FALSE)*6000</f>
        <v>0</v>
      </c>
      <c r="O306" s="646">
        <f t="shared" si="67"/>
        <v>0</v>
      </c>
      <c r="P306" s="646"/>
      <c r="Q306" s="646">
        <f t="shared" si="68"/>
        <v>0</v>
      </c>
      <c r="R306" s="646"/>
      <c r="S306" s="646"/>
      <c r="T306" s="649">
        <v>393</v>
      </c>
      <c r="U306" s="647"/>
      <c r="V306" s="647"/>
      <c r="W306" s="647"/>
      <c r="X306" s="647"/>
      <c r="Y306" s="647"/>
      <c r="Z306" s="647"/>
      <c r="AA306" s="647"/>
      <c r="AB306" s="647"/>
      <c r="AG306" s="649">
        <v>393</v>
      </c>
      <c r="AH306" s="644" t="s">
        <v>577</v>
      </c>
      <c r="AI306" s="637" t="s">
        <v>941</v>
      </c>
    </row>
    <row r="307" spans="1:35" x14ac:dyDescent="0.2">
      <c r="A307" s="637" t="str">
        <f t="shared" si="64"/>
        <v>395 - Thomas Wolsey School</v>
      </c>
      <c r="B307" s="790">
        <f t="shared" si="72"/>
        <v>395</v>
      </c>
      <c r="C307" s="649">
        <v>395</v>
      </c>
      <c r="D307" s="643" t="str">
        <f t="shared" si="66"/>
        <v>ACADEMY</v>
      </c>
      <c r="E307" s="644" t="str">
        <f>AH307</f>
        <v>ACADEMY</v>
      </c>
      <c r="F307" s="637" t="s">
        <v>942</v>
      </c>
      <c r="G307" s="645">
        <v>0</v>
      </c>
      <c r="H307" s="645">
        <f>VLOOKUP(C307,'[11]New ISB 19-20'!A:CD,81,FALSE)</f>
        <v>0</v>
      </c>
      <c r="I307" s="645"/>
      <c r="J307" s="645"/>
      <c r="K307" s="684"/>
      <c r="L307" s="645">
        <f>VLOOKUP(C307,'[11]Adjusted Factors 19-20'!A:BQ,68,FALSE)*10000</f>
        <v>0</v>
      </c>
      <c r="M307" s="645">
        <f>VLOOKUP(C307,'[11]Adjusted Factors 19-20'!A:BR,69,FALSE)*10000</f>
        <v>0</v>
      </c>
      <c r="N307" s="645">
        <f>VLOOKUP(C307,'[11]Adjusted Factors 19-20'!A:BS,67,FALSE)*6000</f>
        <v>0</v>
      </c>
      <c r="O307" s="646">
        <f t="shared" si="67"/>
        <v>0</v>
      </c>
      <c r="P307" s="646"/>
      <c r="Q307" s="646">
        <f t="shared" si="68"/>
        <v>0</v>
      </c>
      <c r="R307" s="646"/>
      <c r="S307" s="646"/>
      <c r="T307" s="649">
        <v>395</v>
      </c>
      <c r="U307" s="647"/>
      <c r="V307" s="647"/>
      <c r="W307" s="647"/>
      <c r="X307" s="647"/>
      <c r="Y307" s="647"/>
      <c r="Z307" s="647"/>
      <c r="AA307" s="647"/>
      <c r="AB307" s="647"/>
      <c r="AG307" s="649">
        <v>395</v>
      </c>
      <c r="AH307" s="644" t="s">
        <v>577</v>
      </c>
      <c r="AI307" s="637" t="s">
        <v>942</v>
      </c>
    </row>
    <row r="308" spans="1:35" x14ac:dyDescent="0.2">
      <c r="A308" s="637" t="str">
        <f t="shared" si="64"/>
        <v>396 - The Bridge School</v>
      </c>
      <c r="B308" s="790">
        <f t="shared" si="72"/>
        <v>396</v>
      </c>
      <c r="C308" s="649">
        <v>396</v>
      </c>
      <c r="D308" s="643" t="str">
        <f t="shared" si="66"/>
        <v>ACADEMY</v>
      </c>
      <c r="E308" s="644" t="s">
        <v>577</v>
      </c>
      <c r="F308" s="637" t="s">
        <v>943</v>
      </c>
      <c r="G308" s="645">
        <v>0</v>
      </c>
      <c r="H308" s="645">
        <f>VLOOKUP(C308,'[11]New ISB 19-20'!A:CD,81,FALSE)</f>
        <v>0</v>
      </c>
      <c r="I308" s="645"/>
      <c r="J308" s="645"/>
      <c r="K308" s="684"/>
      <c r="L308" s="645">
        <f>VLOOKUP(C308,'[11]Adjusted Factors 19-20'!A:BQ,68,FALSE)*10000</f>
        <v>1380000</v>
      </c>
      <c r="M308" s="645">
        <f>VLOOKUP(C308,'[11]Adjusted Factors 19-20'!A:BR,69,FALSE)*10000</f>
        <v>0</v>
      </c>
      <c r="N308" s="645">
        <f>VLOOKUP(C308,'[11]Adjusted Factors 19-20'!A:BS,67,FALSE)*6000</f>
        <v>0</v>
      </c>
      <c r="O308" s="646">
        <f t="shared" si="67"/>
        <v>1380000</v>
      </c>
      <c r="P308" s="646"/>
      <c r="Q308" s="646">
        <f t="shared" si="68"/>
        <v>1380000</v>
      </c>
      <c r="R308" s="646"/>
      <c r="S308" s="646"/>
      <c r="T308" s="649">
        <v>396</v>
      </c>
      <c r="U308" s="647"/>
      <c r="V308" s="647"/>
      <c r="W308" s="647"/>
      <c r="X308" s="647"/>
      <c r="Y308" s="647"/>
      <c r="Z308" s="647"/>
      <c r="AA308" s="647"/>
      <c r="AB308" s="647"/>
      <c r="AG308" s="649">
        <v>396</v>
      </c>
      <c r="AH308" s="644">
        <v>0</v>
      </c>
      <c r="AI308" s="637" t="s">
        <v>943</v>
      </c>
    </row>
    <row r="309" spans="1:35" x14ac:dyDescent="0.2">
      <c r="A309" s="637" t="str">
        <f t="shared" si="64"/>
        <v>575 - Priory School</v>
      </c>
      <c r="B309" s="790">
        <f t="shared" si="72"/>
        <v>575</v>
      </c>
      <c r="C309" s="649">
        <v>575</v>
      </c>
      <c r="D309" s="643" t="str">
        <f t="shared" si="66"/>
        <v>ACADEMY</v>
      </c>
      <c r="E309" s="644" t="str">
        <f>AH309</f>
        <v>ACADEMY</v>
      </c>
      <c r="F309" s="637" t="s">
        <v>944</v>
      </c>
      <c r="G309" s="645">
        <v>0</v>
      </c>
      <c r="H309" s="645">
        <f>VLOOKUP(C309,'[11]New ISB 19-20'!A:CD,81,FALSE)</f>
        <v>0</v>
      </c>
      <c r="I309" s="645"/>
      <c r="J309" s="645"/>
      <c r="K309" s="684"/>
      <c r="L309" s="645">
        <f>VLOOKUP(C309,'[11]Adjusted Factors 19-20'!A:BQ,68,FALSE)*10000</f>
        <v>0</v>
      </c>
      <c r="M309" s="645">
        <f>VLOOKUP(C309,'[11]Adjusted Factors 19-20'!A:BR,69,FALSE)*10000</f>
        <v>0</v>
      </c>
      <c r="N309" s="645">
        <f>VLOOKUP(C309,'[11]Adjusted Factors 19-20'!A:BS,67,FALSE)*6000</f>
        <v>0</v>
      </c>
      <c r="O309" s="646">
        <f t="shared" si="67"/>
        <v>0</v>
      </c>
      <c r="P309" s="646"/>
      <c r="Q309" s="646">
        <f t="shared" si="68"/>
        <v>0</v>
      </c>
      <c r="R309" s="646"/>
      <c r="S309" s="646"/>
      <c r="T309" s="649">
        <v>575</v>
      </c>
      <c r="U309" s="647"/>
      <c r="V309" s="647"/>
      <c r="W309" s="647"/>
      <c r="X309" s="647"/>
      <c r="Y309" s="647"/>
      <c r="Z309" s="647"/>
      <c r="AA309" s="647"/>
      <c r="AB309" s="647"/>
      <c r="AG309" s="649">
        <v>575</v>
      </c>
      <c r="AH309" s="644" t="s">
        <v>577</v>
      </c>
      <c r="AI309" s="637" t="s">
        <v>944</v>
      </c>
    </row>
    <row r="310" spans="1:35" x14ac:dyDescent="0.2">
      <c r="A310" s="637" t="str">
        <f t="shared" si="64"/>
        <v>576 - Riverwalk School</v>
      </c>
      <c r="B310" s="790">
        <f t="shared" si="72"/>
        <v>576</v>
      </c>
      <c r="C310" s="649">
        <v>576</v>
      </c>
      <c r="D310" s="643" t="str">
        <f t="shared" si="66"/>
        <v>ACADEMY</v>
      </c>
      <c r="E310" s="644" t="s">
        <v>577</v>
      </c>
      <c r="F310" s="637" t="s">
        <v>945</v>
      </c>
      <c r="G310" s="645">
        <v>0</v>
      </c>
      <c r="H310" s="645">
        <f>VLOOKUP(C310,'[11]New ISB 19-20'!A:CD,81,FALSE)</f>
        <v>0</v>
      </c>
      <c r="I310" s="645"/>
      <c r="J310" s="645"/>
      <c r="K310" s="684"/>
      <c r="L310" s="645">
        <f>VLOOKUP(C310,'[11]Adjusted Factors 19-20'!A:BQ,68,FALSE)*10000</f>
        <v>0</v>
      </c>
      <c r="M310" s="645">
        <f>VLOOKUP(C310,'[11]Adjusted Factors 19-20'!A:BR,69,FALSE)*10000</f>
        <v>0</v>
      </c>
      <c r="N310" s="645">
        <f>VLOOKUP(C310,'[11]Adjusted Factors 19-20'!A:BS,67,FALSE)*6000</f>
        <v>0</v>
      </c>
      <c r="O310" s="646">
        <f t="shared" si="67"/>
        <v>0</v>
      </c>
      <c r="P310" s="646"/>
      <c r="Q310" s="646">
        <f t="shared" si="68"/>
        <v>0</v>
      </c>
      <c r="R310" s="646"/>
      <c r="S310" s="646"/>
      <c r="T310" s="649">
        <v>576</v>
      </c>
      <c r="U310" s="647"/>
      <c r="V310" s="647"/>
      <c r="W310" s="647"/>
      <c r="X310" s="647"/>
      <c r="Y310" s="647"/>
      <c r="Z310" s="647"/>
      <c r="AA310" s="647"/>
      <c r="AB310" s="647"/>
      <c r="AG310" s="649">
        <v>576</v>
      </c>
      <c r="AH310" s="644">
        <v>0</v>
      </c>
      <c r="AI310" s="637" t="s">
        <v>945</v>
      </c>
    </row>
    <row r="311" spans="1:35" x14ac:dyDescent="0.2">
      <c r="A311" s="637" t="str">
        <f t="shared" si="64"/>
        <v>579 - Hillside Special School</v>
      </c>
      <c r="B311" s="790">
        <f t="shared" si="72"/>
        <v>579</v>
      </c>
      <c r="C311" s="649">
        <v>579</v>
      </c>
      <c r="D311" s="643">
        <f t="shared" si="66"/>
        <v>579</v>
      </c>
      <c r="E311" s="644">
        <f t="shared" ref="E311:E320" si="73">AH311</f>
        <v>0</v>
      </c>
      <c r="F311" s="637" t="s">
        <v>946</v>
      </c>
      <c r="G311" s="645">
        <v>0</v>
      </c>
      <c r="H311" s="645">
        <f>VLOOKUP(C311,'[11]New ISB 19-20'!A:CD,81,FALSE)</f>
        <v>0</v>
      </c>
      <c r="I311" s="645"/>
      <c r="J311" s="645"/>
      <c r="K311" s="684"/>
      <c r="L311" s="645">
        <f>VLOOKUP(C311,'[11]Adjusted Factors 19-20'!A:BQ,68,FALSE)*10000</f>
        <v>780000</v>
      </c>
      <c r="M311" s="645">
        <f>VLOOKUP(C311,'[11]Adjusted Factors 19-20'!A:BR,69,FALSE)*10000</f>
        <v>0</v>
      </c>
      <c r="N311" s="645">
        <f>VLOOKUP(C311,'[11]Adjusted Factors 19-20'!A:BS,67,FALSE)*6000</f>
        <v>0</v>
      </c>
      <c r="O311" s="646">
        <f t="shared" si="67"/>
        <v>780000</v>
      </c>
      <c r="P311" s="646"/>
      <c r="Q311" s="646">
        <f t="shared" si="68"/>
        <v>780000</v>
      </c>
      <c r="R311" s="646"/>
      <c r="S311" s="646"/>
      <c r="T311" s="649">
        <v>579</v>
      </c>
      <c r="U311" s="647"/>
      <c r="V311" s="647"/>
      <c r="W311" s="647"/>
      <c r="X311" s="647"/>
      <c r="Y311" s="647"/>
      <c r="Z311" s="647"/>
      <c r="AA311" s="647"/>
      <c r="AB311" s="647"/>
      <c r="AG311" s="649">
        <v>579</v>
      </c>
      <c r="AH311" s="644">
        <v>0</v>
      </c>
      <c r="AI311" s="637" t="s">
        <v>946</v>
      </c>
    </row>
    <row r="312" spans="1:35" x14ac:dyDescent="0.2">
      <c r="A312" s="637" t="str">
        <f t="shared" si="64"/>
        <v>176 - Old Warren House Pupil Referral Unit</v>
      </c>
      <c r="B312" s="790">
        <f t="shared" si="72"/>
        <v>176</v>
      </c>
      <c r="C312" s="649">
        <v>176</v>
      </c>
      <c r="D312" s="643">
        <f t="shared" si="66"/>
        <v>176</v>
      </c>
      <c r="E312" s="644">
        <f t="shared" si="73"/>
        <v>0</v>
      </c>
      <c r="F312" s="637" t="s">
        <v>947</v>
      </c>
      <c r="G312" s="645">
        <v>0</v>
      </c>
      <c r="H312" s="645">
        <f>VLOOKUP(C312,'[11]New ISB 19-20'!A:CD,81,FALSE)</f>
        <v>0</v>
      </c>
      <c r="I312" s="645"/>
      <c r="J312" s="645"/>
      <c r="K312" s="684"/>
      <c r="L312" s="645">
        <f>VLOOKUP(C312,'[11]Adjusted Factors 19-20'!A:BQ,68,FALSE)*10000</f>
        <v>0</v>
      </c>
      <c r="M312" s="645">
        <f>VLOOKUP(C312,'[11]Adjusted Factors 19-20'!A:BR,69,FALSE)*10000</f>
        <v>240000</v>
      </c>
      <c r="N312" s="645">
        <f>VLOOKUP(C312,'[11]Adjusted Factors 19-20'!A:BS,67,FALSE)*6000</f>
        <v>0</v>
      </c>
      <c r="O312" s="646">
        <f t="shared" si="67"/>
        <v>240000</v>
      </c>
      <c r="P312" s="646"/>
      <c r="Q312" s="646">
        <f t="shared" si="68"/>
        <v>240000</v>
      </c>
      <c r="R312" s="646"/>
      <c r="S312" s="646"/>
      <c r="T312" s="649">
        <v>176</v>
      </c>
      <c r="U312" s="647"/>
      <c r="V312" s="647"/>
      <c r="W312" s="647"/>
      <c r="X312" s="647"/>
      <c r="Y312" s="647"/>
      <c r="Z312" s="647"/>
      <c r="AA312" s="647"/>
      <c r="AB312" s="647"/>
      <c r="AG312" s="649">
        <v>176</v>
      </c>
      <c r="AH312" s="644">
        <v>0</v>
      </c>
      <c r="AI312" s="637" t="s">
        <v>947</v>
      </c>
    </row>
    <row r="313" spans="1:35" x14ac:dyDescent="0.2">
      <c r="A313" s="637" t="str">
        <f t="shared" si="64"/>
        <v>187 - The Attic</v>
      </c>
      <c r="B313" s="790">
        <f t="shared" si="72"/>
        <v>187</v>
      </c>
      <c r="C313" s="649">
        <v>187</v>
      </c>
      <c r="D313" s="643">
        <f t="shared" si="66"/>
        <v>187</v>
      </c>
      <c r="E313" s="644">
        <f t="shared" si="73"/>
        <v>0</v>
      </c>
      <c r="F313" s="637" t="s">
        <v>1155</v>
      </c>
      <c r="G313" s="645">
        <v>0</v>
      </c>
      <c r="H313" s="645">
        <f>VLOOKUP(C313,'[11]New ISB 19-20'!A:CD,81,FALSE)</f>
        <v>0</v>
      </c>
      <c r="I313" s="645"/>
      <c r="J313" s="645"/>
      <c r="K313" s="684"/>
      <c r="L313" s="645">
        <f>VLOOKUP(C313,'[11]Adjusted Factors 19-20'!A:BQ,68,FALSE)*10000</f>
        <v>0</v>
      </c>
      <c r="M313" s="645">
        <f>VLOOKUP(C313,'[11]Adjusted Factors 19-20'!A:BR,69,FALSE)*10000</f>
        <v>500000</v>
      </c>
      <c r="N313" s="645">
        <f>VLOOKUP(C313,'[11]Adjusted Factors 19-20'!A:BS,67,FALSE)*6000</f>
        <v>0</v>
      </c>
      <c r="O313" s="646">
        <f t="shared" si="67"/>
        <v>500000</v>
      </c>
      <c r="P313" s="646"/>
      <c r="Q313" s="646">
        <f t="shared" si="68"/>
        <v>500000</v>
      </c>
      <c r="R313" s="646"/>
      <c r="S313" s="646"/>
      <c r="T313" s="649">
        <v>187</v>
      </c>
      <c r="U313" s="647"/>
      <c r="V313" s="647"/>
      <c r="W313" s="647"/>
      <c r="X313" s="647"/>
      <c r="Y313" s="647"/>
      <c r="Z313" s="647"/>
      <c r="AA313" s="647"/>
      <c r="AB313" s="647"/>
      <c r="AG313" s="649">
        <v>187</v>
      </c>
      <c r="AH313" s="644">
        <v>0</v>
      </c>
      <c r="AI313" s="637" t="s">
        <v>1155</v>
      </c>
    </row>
    <row r="314" spans="1:35" x14ac:dyDescent="0.2">
      <c r="A314" s="637" t="str">
        <f t="shared" si="64"/>
        <v>189 - First Base (Lowestoft) Pupil Referral Unit</v>
      </c>
      <c r="B314" s="790">
        <f t="shared" si="72"/>
        <v>189</v>
      </c>
      <c r="C314" s="649">
        <v>189</v>
      </c>
      <c r="D314" s="643">
        <f t="shared" si="66"/>
        <v>189</v>
      </c>
      <c r="E314" s="644">
        <f t="shared" si="73"/>
        <v>0</v>
      </c>
      <c r="F314" s="637" t="s">
        <v>948</v>
      </c>
      <c r="G314" s="645">
        <v>0</v>
      </c>
      <c r="H314" s="645">
        <f>VLOOKUP(C314,'[11]New ISB 19-20'!A:CD,81,FALSE)</f>
        <v>0</v>
      </c>
      <c r="I314" s="645"/>
      <c r="J314" s="645"/>
      <c r="K314" s="684"/>
      <c r="L314" s="645">
        <f>VLOOKUP(C314,'[11]Adjusted Factors 19-20'!A:BQ,68,FALSE)*10000</f>
        <v>0</v>
      </c>
      <c r="M314" s="645">
        <f>VLOOKUP(C314,'[11]Adjusted Factors 19-20'!A:BR,69,FALSE)*10000</f>
        <v>120000</v>
      </c>
      <c r="N314" s="645">
        <f>VLOOKUP(C314,'[11]Adjusted Factors 19-20'!A:BS,67,FALSE)*6000</f>
        <v>0</v>
      </c>
      <c r="O314" s="646">
        <f t="shared" si="67"/>
        <v>120000</v>
      </c>
      <c r="P314" s="646"/>
      <c r="Q314" s="646">
        <f t="shared" si="68"/>
        <v>120000</v>
      </c>
      <c r="R314" s="646"/>
      <c r="S314" s="646"/>
      <c r="T314" s="649">
        <v>189</v>
      </c>
      <c r="U314" s="647"/>
      <c r="V314" s="647"/>
      <c r="W314" s="647"/>
      <c r="X314" s="647"/>
      <c r="Y314" s="647"/>
      <c r="Z314" s="647"/>
      <c r="AA314" s="647"/>
      <c r="AB314" s="647"/>
      <c r="AG314" s="649">
        <v>189</v>
      </c>
      <c r="AH314" s="644">
        <v>0</v>
      </c>
      <c r="AI314" s="637" t="s">
        <v>948</v>
      </c>
    </row>
    <row r="315" spans="1:35" x14ac:dyDescent="0.2">
      <c r="A315" s="637" t="str">
        <f t="shared" si="64"/>
        <v>190 - Harbour Pupil Referral Unit</v>
      </c>
      <c r="B315" s="790">
        <f t="shared" si="72"/>
        <v>190</v>
      </c>
      <c r="C315" s="649">
        <v>190</v>
      </c>
      <c r="D315" s="643">
        <f t="shared" si="66"/>
        <v>190</v>
      </c>
      <c r="E315" s="644">
        <f t="shared" si="73"/>
        <v>0</v>
      </c>
      <c r="F315" s="637" t="s">
        <v>949</v>
      </c>
      <c r="G315" s="645">
        <v>0</v>
      </c>
      <c r="H315" s="645">
        <f>VLOOKUP(C315,'[11]New ISB 19-20'!A:CD,81,FALSE)</f>
        <v>0</v>
      </c>
      <c r="I315" s="645"/>
      <c r="J315" s="645"/>
      <c r="K315" s="684"/>
      <c r="L315" s="645">
        <f>VLOOKUP(C315,'[11]Adjusted Factors 19-20'!A:BQ,68,FALSE)*10000</f>
        <v>0</v>
      </c>
      <c r="M315" s="645">
        <f>VLOOKUP(C315,'[11]Adjusted Factors 19-20'!A:BR,69,FALSE)*10000</f>
        <v>240000</v>
      </c>
      <c r="N315" s="645">
        <f>VLOOKUP(C315,'[11]Adjusted Factors 19-20'!A:BS,67,FALSE)*6000</f>
        <v>0</v>
      </c>
      <c r="O315" s="646">
        <f t="shared" si="67"/>
        <v>240000</v>
      </c>
      <c r="P315" s="646"/>
      <c r="Q315" s="646">
        <f t="shared" si="68"/>
        <v>240000</v>
      </c>
      <c r="R315" s="646"/>
      <c r="S315" s="646"/>
      <c r="T315" s="649">
        <v>190</v>
      </c>
      <c r="U315" s="647"/>
      <c r="V315" s="647"/>
      <c r="W315" s="647"/>
      <c r="X315" s="647"/>
      <c r="Y315" s="647"/>
      <c r="Z315" s="647"/>
      <c r="AA315" s="647"/>
      <c r="AB315" s="647"/>
      <c r="AG315" s="649">
        <v>190</v>
      </c>
      <c r="AH315" s="644">
        <v>0</v>
      </c>
      <c r="AI315" s="637" t="s">
        <v>949</v>
      </c>
    </row>
    <row r="316" spans="1:35" x14ac:dyDescent="0.2">
      <c r="A316" s="637" t="str">
        <f t="shared" si="64"/>
        <v>351 - Alderwood Pupil Referral Unit</v>
      </c>
      <c r="B316" s="790">
        <f t="shared" si="72"/>
        <v>351</v>
      </c>
      <c r="C316" s="649">
        <v>351</v>
      </c>
      <c r="D316" s="643" t="str">
        <f t="shared" si="66"/>
        <v>ACADEMY</v>
      </c>
      <c r="E316" s="644" t="str">
        <f t="shared" si="73"/>
        <v>ACADEMY</v>
      </c>
      <c r="F316" s="637" t="s">
        <v>950</v>
      </c>
      <c r="G316" s="645">
        <v>0</v>
      </c>
      <c r="H316" s="645">
        <f>VLOOKUP(C316,'[11]New ISB 19-20'!A:CD,81,FALSE)</f>
        <v>0</v>
      </c>
      <c r="I316" s="645"/>
      <c r="J316" s="645"/>
      <c r="K316" s="684"/>
      <c r="L316" s="645">
        <f>VLOOKUP(C316,'[11]Adjusted Factors 19-20'!A:BQ,68,FALSE)*10000</f>
        <v>0</v>
      </c>
      <c r="M316" s="645">
        <f>VLOOKUP(C316,'[11]Adjusted Factors 19-20'!A:BR,69,FALSE)*10000</f>
        <v>0</v>
      </c>
      <c r="N316" s="645">
        <f>VLOOKUP(C316,'[11]Adjusted Factors 19-20'!A:BS,67,FALSE)*6000</f>
        <v>0</v>
      </c>
      <c r="O316" s="646">
        <f t="shared" si="67"/>
        <v>0</v>
      </c>
      <c r="P316" s="646"/>
      <c r="Q316" s="646">
        <f t="shared" si="68"/>
        <v>0</v>
      </c>
      <c r="R316" s="646"/>
      <c r="S316" s="646"/>
      <c r="T316" s="649">
        <v>351</v>
      </c>
      <c r="U316" s="647"/>
      <c r="V316" s="647"/>
      <c r="W316" s="647"/>
      <c r="X316" s="647"/>
      <c r="Y316" s="647"/>
      <c r="Z316" s="647"/>
      <c r="AA316" s="647"/>
      <c r="AB316" s="647"/>
      <c r="AG316" s="649">
        <v>351</v>
      </c>
      <c r="AH316" s="644" t="s">
        <v>577</v>
      </c>
      <c r="AI316" s="637" t="s">
        <v>950</v>
      </c>
    </row>
    <row r="317" spans="1:35" x14ac:dyDescent="0.2">
      <c r="A317" s="637" t="str">
        <f t="shared" si="64"/>
        <v>352 - First Base (Ipswich) Pupil Referral Unit</v>
      </c>
      <c r="B317" s="790">
        <f t="shared" si="72"/>
        <v>352</v>
      </c>
      <c r="C317" s="649">
        <v>352</v>
      </c>
      <c r="D317" s="643" t="str">
        <f t="shared" si="66"/>
        <v>ACADEMY</v>
      </c>
      <c r="E317" s="644" t="str">
        <f t="shared" si="73"/>
        <v>ACADEMY</v>
      </c>
      <c r="F317" s="637" t="s">
        <v>951</v>
      </c>
      <c r="G317" s="645">
        <v>0</v>
      </c>
      <c r="H317" s="645">
        <f>VLOOKUP(C317,'[11]New ISB 19-20'!A:CD,81,FALSE)</f>
        <v>0</v>
      </c>
      <c r="I317" s="645"/>
      <c r="J317" s="645"/>
      <c r="K317" s="684"/>
      <c r="L317" s="645">
        <f>VLOOKUP(C317,'[11]Adjusted Factors 19-20'!A:BQ,68,FALSE)*10000</f>
        <v>0</v>
      </c>
      <c r="M317" s="645">
        <f>VLOOKUP(C317,'[11]Adjusted Factors 19-20'!A:BR,69,FALSE)*10000</f>
        <v>0</v>
      </c>
      <c r="N317" s="645">
        <f>VLOOKUP(C317,'[11]Adjusted Factors 19-20'!A:BS,67,FALSE)*6000</f>
        <v>0</v>
      </c>
      <c r="O317" s="646">
        <f t="shared" si="67"/>
        <v>0</v>
      </c>
      <c r="P317" s="646"/>
      <c r="Q317" s="646">
        <f t="shared" si="68"/>
        <v>0</v>
      </c>
      <c r="R317" s="646"/>
      <c r="S317" s="646"/>
      <c r="T317" s="649">
        <v>352</v>
      </c>
      <c r="U317" s="647"/>
      <c r="V317" s="647"/>
      <c r="W317" s="647"/>
      <c r="X317" s="647"/>
      <c r="Y317" s="647"/>
      <c r="Z317" s="647"/>
      <c r="AA317" s="647"/>
      <c r="AB317" s="647"/>
      <c r="AG317" s="649">
        <v>352</v>
      </c>
      <c r="AH317" s="644" t="s">
        <v>577</v>
      </c>
      <c r="AI317" s="637" t="s">
        <v>951</v>
      </c>
    </row>
    <row r="318" spans="1:35" x14ac:dyDescent="0.2">
      <c r="A318" s="637" t="str">
        <f t="shared" si="64"/>
        <v>353 - St Christopher's Pupil Referral Unit</v>
      </c>
      <c r="B318" s="790">
        <f t="shared" si="72"/>
        <v>353</v>
      </c>
      <c r="C318" s="649">
        <v>353</v>
      </c>
      <c r="D318" s="643" t="str">
        <f t="shared" si="66"/>
        <v>ACADEMY</v>
      </c>
      <c r="E318" s="644" t="str">
        <f t="shared" si="73"/>
        <v>ACADEMY</v>
      </c>
      <c r="F318" s="637" t="s">
        <v>952</v>
      </c>
      <c r="G318" s="645">
        <v>0</v>
      </c>
      <c r="H318" s="645">
        <f>VLOOKUP(C318,'[11]New ISB 19-20'!A:CD,81,FALSE)</f>
        <v>0</v>
      </c>
      <c r="I318" s="645"/>
      <c r="J318" s="645"/>
      <c r="K318" s="684"/>
      <c r="L318" s="645">
        <f>VLOOKUP(C318,'[11]Adjusted Factors 19-20'!A:BQ,68,FALSE)*10000</f>
        <v>0</v>
      </c>
      <c r="M318" s="645">
        <f>VLOOKUP(C318,'[11]Adjusted Factors 19-20'!A:BR,69,FALSE)*10000</f>
        <v>0</v>
      </c>
      <c r="N318" s="645">
        <f>VLOOKUP(C318,'[11]Adjusted Factors 19-20'!A:BS,67,FALSE)*6000</f>
        <v>0</v>
      </c>
      <c r="O318" s="646">
        <f t="shared" si="67"/>
        <v>0</v>
      </c>
      <c r="P318" s="646"/>
      <c r="Q318" s="646">
        <f t="shared" si="68"/>
        <v>0</v>
      </c>
      <c r="R318" s="646"/>
      <c r="S318" s="646"/>
      <c r="T318" s="649">
        <v>353</v>
      </c>
      <c r="U318" s="647"/>
      <c r="V318" s="647"/>
      <c r="W318" s="647"/>
      <c r="X318" s="647"/>
      <c r="Y318" s="647"/>
      <c r="Z318" s="647"/>
      <c r="AA318" s="647"/>
      <c r="AB318" s="647"/>
      <c r="AG318" s="649">
        <v>353</v>
      </c>
      <c r="AH318" s="644" t="s">
        <v>577</v>
      </c>
      <c r="AI318" s="637" t="s">
        <v>952</v>
      </c>
    </row>
    <row r="319" spans="1:35" x14ac:dyDescent="0.2">
      <c r="A319" s="637" t="str">
        <f t="shared" si="64"/>
        <v>367 - Parkside Pupil Referral Unit</v>
      </c>
      <c r="B319" s="790">
        <f t="shared" si="72"/>
        <v>367</v>
      </c>
      <c r="C319" s="649">
        <v>367</v>
      </c>
      <c r="D319" s="643" t="str">
        <f t="shared" si="66"/>
        <v>ACADEMY</v>
      </c>
      <c r="E319" s="644" t="str">
        <f t="shared" si="73"/>
        <v>ACADEMY</v>
      </c>
      <c r="F319" s="637" t="s">
        <v>953</v>
      </c>
      <c r="G319" s="645">
        <v>0</v>
      </c>
      <c r="H319" s="645">
        <f>VLOOKUP(C319,'[11]New ISB 19-20'!A:CD,81,FALSE)</f>
        <v>0</v>
      </c>
      <c r="I319" s="645"/>
      <c r="J319" s="645"/>
      <c r="K319" s="684"/>
      <c r="L319" s="645">
        <f>VLOOKUP(C319,'[11]Adjusted Factors 19-20'!A:BQ,68,FALSE)*10000</f>
        <v>0</v>
      </c>
      <c r="M319" s="645">
        <f>VLOOKUP(C319,'[11]Adjusted Factors 19-20'!A:BR,69,FALSE)*10000</f>
        <v>0</v>
      </c>
      <c r="N319" s="645">
        <f>VLOOKUP(C319,'[11]Adjusted Factors 19-20'!A:BS,67,FALSE)*6000</f>
        <v>0</v>
      </c>
      <c r="O319" s="646">
        <f t="shared" si="67"/>
        <v>0</v>
      </c>
      <c r="P319" s="646"/>
      <c r="Q319" s="646">
        <f t="shared" si="68"/>
        <v>0</v>
      </c>
      <c r="R319" s="646"/>
      <c r="S319" s="646"/>
      <c r="T319" s="649">
        <v>367</v>
      </c>
      <c r="U319" s="647"/>
      <c r="V319" s="647"/>
      <c r="W319" s="647"/>
      <c r="X319" s="647"/>
      <c r="Y319" s="647"/>
      <c r="Z319" s="647"/>
      <c r="AA319" s="647"/>
      <c r="AB319" s="647"/>
      <c r="AG319" s="649">
        <v>367</v>
      </c>
      <c r="AH319" s="644" t="s">
        <v>577</v>
      </c>
      <c r="AI319" s="637" t="s">
        <v>953</v>
      </c>
    </row>
    <row r="320" spans="1:35" x14ac:dyDescent="0.2">
      <c r="A320" s="637" t="str">
        <f t="shared" si="64"/>
        <v>389 - Westbridge Pupil Referral Unit</v>
      </c>
      <c r="B320" s="790">
        <f t="shared" si="72"/>
        <v>389</v>
      </c>
      <c r="C320" s="649">
        <v>389</v>
      </c>
      <c r="D320" s="643" t="str">
        <f t="shared" si="66"/>
        <v>ACADEMY</v>
      </c>
      <c r="E320" s="644" t="str">
        <f t="shared" si="73"/>
        <v>ACADEMY</v>
      </c>
      <c r="F320" s="637" t="s">
        <v>954</v>
      </c>
      <c r="G320" s="645">
        <v>0</v>
      </c>
      <c r="H320" s="645">
        <f>VLOOKUP(C320,'[11]New ISB 19-20'!A:CD,81,FALSE)</f>
        <v>0</v>
      </c>
      <c r="I320" s="645"/>
      <c r="J320" s="645"/>
      <c r="K320" s="684"/>
      <c r="L320" s="645">
        <f>VLOOKUP(C320,'[11]Adjusted Factors 19-20'!A:BQ,68,FALSE)*10000</f>
        <v>0</v>
      </c>
      <c r="M320" s="645">
        <f>VLOOKUP(C320,'[11]Adjusted Factors 19-20'!A:BR,69,FALSE)*10000</f>
        <v>0</v>
      </c>
      <c r="N320" s="645">
        <f>VLOOKUP(C320,'[11]Adjusted Factors 19-20'!A:BS,67,FALSE)*6000</f>
        <v>0</v>
      </c>
      <c r="O320" s="646">
        <f t="shared" si="67"/>
        <v>0</v>
      </c>
      <c r="P320" s="646"/>
      <c r="Q320" s="646">
        <f t="shared" si="68"/>
        <v>0</v>
      </c>
      <c r="R320" s="646"/>
      <c r="S320" s="646"/>
      <c r="T320" s="649">
        <v>389</v>
      </c>
      <c r="U320" s="647"/>
      <c r="V320" s="647"/>
      <c r="W320" s="647"/>
      <c r="X320" s="647"/>
      <c r="Y320" s="647"/>
      <c r="Z320" s="647"/>
      <c r="AA320" s="647"/>
      <c r="AB320" s="647"/>
      <c r="AG320" s="649">
        <v>389</v>
      </c>
      <c r="AH320" s="644" t="s">
        <v>577</v>
      </c>
      <c r="AI320" s="637" t="s">
        <v>954</v>
      </c>
    </row>
    <row r="321" spans="1:35" x14ac:dyDescent="0.2">
      <c r="A321" s="637" t="str">
        <f t="shared" si="64"/>
        <v>577 - Hampden House Pupil Referral Unit</v>
      </c>
      <c r="B321" s="790">
        <f t="shared" si="72"/>
        <v>577</v>
      </c>
      <c r="C321" s="649">
        <v>577</v>
      </c>
      <c r="D321" s="643" t="str">
        <f t="shared" si="66"/>
        <v>ACADEMY</v>
      </c>
      <c r="E321" s="644" t="s">
        <v>577</v>
      </c>
      <c r="F321" s="637" t="s">
        <v>955</v>
      </c>
      <c r="G321" s="645">
        <v>0</v>
      </c>
      <c r="H321" s="645">
        <f>VLOOKUP(C321,'[11]New ISB 19-20'!A:CD,81,FALSE)</f>
        <v>0</v>
      </c>
      <c r="I321" s="645"/>
      <c r="J321" s="645"/>
      <c r="K321" s="684"/>
      <c r="L321" s="645">
        <f>VLOOKUP(C321,'[11]Adjusted Factors 19-20'!A:BQ,68,FALSE)*10000</f>
        <v>0</v>
      </c>
      <c r="M321" s="645">
        <f>VLOOKUP(C321,'[11]Adjusted Factors 19-20'!A:BR,69,FALSE)*10000</f>
        <v>240000</v>
      </c>
      <c r="N321" s="645">
        <f>VLOOKUP(C321,'[11]Adjusted Factors 19-20'!A:BS,67,FALSE)*6000</f>
        <v>0</v>
      </c>
      <c r="O321" s="646">
        <f>SUM(L321:N321)</f>
        <v>240000</v>
      </c>
      <c r="P321" s="646"/>
      <c r="Q321" s="646">
        <f t="shared" si="68"/>
        <v>240000</v>
      </c>
      <c r="R321" s="646"/>
      <c r="S321" s="646"/>
      <c r="T321" s="649">
        <v>577</v>
      </c>
      <c r="U321" s="647"/>
      <c r="V321" s="647"/>
      <c r="W321" s="647"/>
      <c r="X321" s="647"/>
      <c r="Y321" s="647"/>
      <c r="Z321" s="647"/>
      <c r="AA321" s="647"/>
      <c r="AB321" s="647"/>
      <c r="AG321" s="649">
        <v>577</v>
      </c>
      <c r="AH321" s="644">
        <v>0</v>
      </c>
      <c r="AI321" s="637" t="s">
        <v>955</v>
      </c>
    </row>
    <row r="322" spans="1:35" x14ac:dyDescent="0.2">
      <c r="A322" s="637" t="str">
        <f t="shared" si="64"/>
        <v>580 - The Albany Centre Pupil Referral Unit</v>
      </c>
      <c r="B322" s="790">
        <f t="shared" si="72"/>
        <v>580</v>
      </c>
      <c r="C322" s="649">
        <v>580</v>
      </c>
      <c r="D322" s="643" t="str">
        <f t="shared" si="66"/>
        <v>ACADEMY</v>
      </c>
      <c r="E322" s="644" t="s">
        <v>577</v>
      </c>
      <c r="F322" s="637" t="s">
        <v>956</v>
      </c>
      <c r="G322" s="645">
        <v>0</v>
      </c>
      <c r="H322" s="645">
        <f>VLOOKUP(C322,'[11]New ISB 19-20'!A:CD,81,FALSE)</f>
        <v>0</v>
      </c>
      <c r="I322" s="645"/>
      <c r="J322" s="645"/>
      <c r="K322" s="684"/>
      <c r="L322" s="645">
        <f>VLOOKUP(C322,'[11]Adjusted Factors 19-20'!A:BQ,68,FALSE)*10000</f>
        <v>0</v>
      </c>
      <c r="M322" s="645">
        <f>VLOOKUP(C322,'[11]Adjusted Factors 19-20'!A:BR,69,FALSE)*10000</f>
        <v>0</v>
      </c>
      <c r="N322" s="645">
        <f>VLOOKUP(C322,'[11]Adjusted Factors 19-20'!A:BS,67,FALSE)*6000</f>
        <v>0</v>
      </c>
      <c r="O322" s="646">
        <f>SUM(L322:N322)</f>
        <v>0</v>
      </c>
      <c r="P322" s="646"/>
      <c r="Q322" s="646">
        <f t="shared" si="68"/>
        <v>0</v>
      </c>
      <c r="R322" s="646"/>
      <c r="S322" s="646"/>
      <c r="T322" s="649">
        <v>580</v>
      </c>
      <c r="U322" s="647"/>
      <c r="V322" s="647"/>
      <c r="W322" s="647"/>
      <c r="X322" s="647"/>
      <c r="Y322" s="647"/>
      <c r="Z322" s="647"/>
      <c r="AA322" s="647"/>
      <c r="AB322" s="647"/>
      <c r="AG322" s="649">
        <v>580</v>
      </c>
      <c r="AH322" s="644">
        <v>0</v>
      </c>
      <c r="AI322" s="637" t="s">
        <v>956</v>
      </c>
    </row>
    <row r="323" spans="1:35" x14ac:dyDescent="0.2">
      <c r="A323" s="637" t="str">
        <f t="shared" si="64"/>
        <v>584 - The Kingsfield Centre Pupil Referral Unit</v>
      </c>
      <c r="B323" s="790">
        <f t="shared" si="72"/>
        <v>584</v>
      </c>
      <c r="C323" s="649">
        <v>584</v>
      </c>
      <c r="D323" s="643" t="str">
        <f t="shared" si="66"/>
        <v>ACADEMY</v>
      </c>
      <c r="E323" s="644" t="str">
        <f>AH323</f>
        <v>ACADEMY</v>
      </c>
      <c r="F323" s="637" t="s">
        <v>957</v>
      </c>
      <c r="G323" s="645">
        <v>0</v>
      </c>
      <c r="H323" s="645">
        <f>VLOOKUP(C323,'[11]New ISB 19-20'!A:CD,81,FALSE)</f>
        <v>0</v>
      </c>
      <c r="I323" s="645"/>
      <c r="J323" s="645"/>
      <c r="K323" s="684"/>
      <c r="L323" s="645">
        <f>VLOOKUP(C323,'[11]Adjusted Factors 19-20'!A:BQ,68,FALSE)*10000</f>
        <v>0</v>
      </c>
      <c r="M323" s="645">
        <f>VLOOKUP(C323,'[11]Adjusted Factors 19-20'!A:BR,69,FALSE)*10000</f>
        <v>0</v>
      </c>
      <c r="N323" s="645">
        <f>VLOOKUP(C323,'[11]Adjusted Factors 19-20'!A:BS,67,FALSE)*6000</f>
        <v>0</v>
      </c>
      <c r="O323" s="646">
        <f>SUM(L323:N323)</f>
        <v>0</v>
      </c>
      <c r="P323" s="646"/>
      <c r="Q323" s="646">
        <f t="shared" si="68"/>
        <v>0</v>
      </c>
      <c r="R323" s="646"/>
      <c r="S323" s="646"/>
      <c r="T323" s="649">
        <v>584</v>
      </c>
      <c r="U323" s="647"/>
      <c r="V323" s="647"/>
      <c r="W323" s="647"/>
      <c r="X323" s="647"/>
      <c r="Y323" s="647"/>
      <c r="Z323" s="647"/>
      <c r="AA323" s="647"/>
      <c r="AB323" s="647"/>
      <c r="AG323" s="649">
        <v>584</v>
      </c>
      <c r="AH323" s="644" t="s">
        <v>577</v>
      </c>
      <c r="AI323" s="637" t="s">
        <v>957</v>
      </c>
    </row>
    <row r="324" spans="1:35" x14ac:dyDescent="0.2">
      <c r="A324" s="637" t="str">
        <f t="shared" ref="A324:A325" si="74">B324&amp;$A$1&amp;F324</f>
        <v>597 - First Base (BSE) Pupil Referral Unit</v>
      </c>
      <c r="B324" s="790">
        <f t="shared" si="72"/>
        <v>597</v>
      </c>
      <c r="C324" s="649">
        <v>597</v>
      </c>
      <c r="D324" s="643" t="str">
        <f t="shared" si="66"/>
        <v>ACADEMY</v>
      </c>
      <c r="E324" s="644" t="s">
        <v>577</v>
      </c>
      <c r="F324" s="637" t="s">
        <v>958</v>
      </c>
      <c r="G324" s="645">
        <v>0</v>
      </c>
      <c r="H324" s="645">
        <f>VLOOKUP(C324,'[11]New ISB 19-20'!A:CD,81,FALSE)</f>
        <v>0</v>
      </c>
      <c r="I324" s="645"/>
      <c r="J324" s="645"/>
      <c r="K324" s="684"/>
      <c r="L324" s="645">
        <f>VLOOKUP(C324,'[11]Adjusted Factors 19-20'!A:BQ,68,FALSE)*10000</f>
        <v>0</v>
      </c>
      <c r="M324" s="645">
        <f>VLOOKUP(C324,'[11]Adjusted Factors 19-20'!A:BR,69,FALSE)*10000</f>
        <v>0</v>
      </c>
      <c r="N324" s="645">
        <f>VLOOKUP(C324,'[11]Adjusted Factors 19-20'!A:BS,67,FALSE)*6000</f>
        <v>0</v>
      </c>
      <c r="O324" s="646">
        <f>SUM(L324:N324)</f>
        <v>0</v>
      </c>
      <c r="P324" s="646"/>
      <c r="Q324" s="646">
        <f t="shared" si="68"/>
        <v>0</v>
      </c>
      <c r="R324" s="646"/>
      <c r="S324" s="646"/>
      <c r="T324" s="649">
        <v>597</v>
      </c>
      <c r="U324" s="647"/>
      <c r="V324" s="647"/>
      <c r="W324" s="647"/>
      <c r="X324" s="647"/>
      <c r="Y324" s="647"/>
      <c r="Z324" s="647"/>
      <c r="AA324" s="647"/>
      <c r="AB324" s="647"/>
      <c r="AG324" s="649">
        <v>597</v>
      </c>
      <c r="AH324" s="644" t="s">
        <v>577</v>
      </c>
      <c r="AI324" s="637" t="s">
        <v>958</v>
      </c>
    </row>
    <row r="325" spans="1:35" x14ac:dyDescent="0.2">
      <c r="A325" s="637" t="str">
        <f t="shared" si="74"/>
        <v>266 - Highfield Nursery School</v>
      </c>
      <c r="B325" s="790">
        <f t="shared" si="72"/>
        <v>266</v>
      </c>
      <c r="C325" s="649">
        <v>266</v>
      </c>
      <c r="D325" s="643">
        <f t="shared" si="66"/>
        <v>266</v>
      </c>
      <c r="E325" s="644">
        <f>AH325</f>
        <v>0</v>
      </c>
      <c r="F325" s="637" t="s">
        <v>959</v>
      </c>
      <c r="G325" s="645">
        <v>0</v>
      </c>
      <c r="H325" s="645">
        <f>VLOOKUP(C325,'[11]New ISB 19-20'!A:CD,81,FALSE)</f>
        <v>0</v>
      </c>
      <c r="I325" s="645"/>
      <c r="J325" s="645"/>
      <c r="K325" s="645">
        <v>0</v>
      </c>
      <c r="L325" s="645">
        <f>VLOOKUP(C325,'[11]Adjusted Factors 19-20'!A:BQ,68,FALSE)*10000</f>
        <v>0</v>
      </c>
      <c r="M325" s="645">
        <f>VLOOKUP(C325,'[11]Adjusted Factors 19-20'!A:BR,69,FALSE)*10000</f>
        <v>0</v>
      </c>
      <c r="N325" s="645">
        <f>VLOOKUP(C325,'[11]Adjusted Factors 19-20'!A:BS,67,FALSE)*6000</f>
        <v>0</v>
      </c>
      <c r="O325" s="646">
        <f>SUM(L325:N325)</f>
        <v>0</v>
      </c>
      <c r="P325" s="646"/>
      <c r="Q325" s="646">
        <f t="shared" si="68"/>
        <v>0</v>
      </c>
      <c r="R325" s="646"/>
      <c r="S325" s="646"/>
      <c r="T325" s="649">
        <v>266</v>
      </c>
      <c r="U325" s="647"/>
      <c r="V325" s="647"/>
      <c r="W325" s="647"/>
      <c r="X325" s="647"/>
      <c r="Y325" s="647"/>
      <c r="Z325" s="647"/>
      <c r="AA325" s="647"/>
      <c r="AB325" s="647"/>
      <c r="AG325" s="649">
        <v>266</v>
      </c>
      <c r="AH325" s="644">
        <v>0</v>
      </c>
      <c r="AI325" s="637" t="s">
        <v>959</v>
      </c>
    </row>
    <row r="326" spans="1:35" x14ac:dyDescent="0.2">
      <c r="B326" s="637">
        <v>0</v>
      </c>
      <c r="D326" s="643"/>
      <c r="F326" s="637" t="s">
        <v>1442</v>
      </c>
      <c r="G326" s="645"/>
      <c r="H326" s="645"/>
      <c r="I326" s="645"/>
      <c r="J326" s="645"/>
      <c r="K326" s="645"/>
      <c r="L326" s="645"/>
      <c r="M326" s="645"/>
      <c r="N326" s="645"/>
      <c r="O326" s="646"/>
      <c r="P326" s="646"/>
      <c r="Q326" s="646"/>
      <c r="R326" s="646"/>
      <c r="S326" s="646"/>
      <c r="U326" s="650"/>
      <c r="V326" s="650"/>
      <c r="W326" s="650"/>
      <c r="X326" s="650"/>
      <c r="Y326" s="650"/>
      <c r="Z326" s="650"/>
      <c r="AA326" s="650"/>
      <c r="AB326" s="647"/>
    </row>
    <row r="327" spans="1:35" x14ac:dyDescent="0.2">
      <c r="B327" s="637">
        <v>0</v>
      </c>
      <c r="D327" s="643"/>
      <c r="G327" s="649"/>
      <c r="H327" s="645"/>
      <c r="I327" s="645"/>
      <c r="J327" s="645"/>
      <c r="K327" s="645"/>
      <c r="L327" s="645"/>
      <c r="M327" s="645"/>
      <c r="N327" s="645"/>
      <c r="O327" s="646"/>
      <c r="P327" s="646"/>
      <c r="Q327" s="646"/>
      <c r="R327" s="646"/>
      <c r="S327" s="646"/>
    </row>
    <row r="328" spans="1:35" ht="12" thickBot="1" x14ac:dyDescent="0.25">
      <c r="B328" s="637">
        <v>0</v>
      </c>
      <c r="D328" s="651" t="s">
        <v>490</v>
      </c>
      <c r="E328" s="652">
        <f>COUNT(C3:C325)</f>
        <v>323</v>
      </c>
      <c r="F328" s="637" t="s">
        <v>1443</v>
      </c>
      <c r="G328" s="645">
        <f>SUM(G3:G325)</f>
        <v>410600727.94566143</v>
      </c>
      <c r="H328" s="645">
        <f>SUM(H3:H326)</f>
        <v>-735942.54749999999</v>
      </c>
      <c r="I328" s="645">
        <f>SUM(I3:I326)</f>
        <v>-42569.14</v>
      </c>
      <c r="J328" s="645">
        <f>SUM(J3:J325)</f>
        <v>409864785.39816117</v>
      </c>
      <c r="K328" s="645">
        <f t="shared" ref="K328:Q328" si="75">SUM(K3:K325)</f>
        <v>0</v>
      </c>
      <c r="L328" s="645">
        <f t="shared" si="75"/>
        <v>2160000</v>
      </c>
      <c r="M328" s="645">
        <f t="shared" si="75"/>
        <v>1340000</v>
      </c>
      <c r="N328" s="645">
        <f t="shared" si="75"/>
        <v>798000</v>
      </c>
      <c r="O328" s="646">
        <f t="shared" si="75"/>
        <v>4298000</v>
      </c>
      <c r="P328" s="646">
        <f t="shared" si="75"/>
        <v>4271236.333333334</v>
      </c>
      <c r="Q328" s="646">
        <f t="shared" si="75"/>
        <v>418434025</v>
      </c>
      <c r="R328" s="646"/>
      <c r="S328" s="646"/>
      <c r="T328" s="647"/>
      <c r="U328" s="653">
        <f>SUM(U3:U326)</f>
        <v>257105.75</v>
      </c>
      <c r="V328" s="653">
        <f>SUM(V3:V326)</f>
        <v>43840.72</v>
      </c>
      <c r="W328" s="653">
        <f>SUM(W3:W326)</f>
        <v>339849.40499999985</v>
      </c>
      <c r="X328" s="653">
        <f>SUM(X3:X326)</f>
        <v>53293.297500000008</v>
      </c>
      <c r="Y328" s="653">
        <f>SUM(Y3:Y326)</f>
        <v>41853.375</v>
      </c>
      <c r="Z328" s="653">
        <f>SUM(U328:Y328)</f>
        <v>735942.54749999975</v>
      </c>
      <c r="AA328" s="653">
        <f>SUM(AA3:AA327)</f>
        <v>0</v>
      </c>
      <c r="AB328" s="647">
        <f>SUM(AB3:AB327)</f>
        <v>92917.75</v>
      </c>
    </row>
    <row r="329" spans="1:35" x14ac:dyDescent="0.2">
      <c r="B329" s="637">
        <v>0</v>
      </c>
      <c r="D329" s="654" t="s">
        <v>1444</v>
      </c>
      <c r="E329" s="655">
        <f>COUNTIF(E3:E325,0)</f>
        <v>119</v>
      </c>
      <c r="F329" s="656"/>
      <c r="G329" s="645"/>
      <c r="H329" s="649"/>
      <c r="I329" s="649"/>
      <c r="J329" s="649"/>
      <c r="K329" s="645"/>
      <c r="L329" s="645"/>
      <c r="M329" s="645"/>
      <c r="N329" s="645"/>
      <c r="O329" s="646"/>
      <c r="P329" s="646" t="s">
        <v>1445</v>
      </c>
      <c r="Q329" s="686">
        <f>Q328-P328-O328-J328</f>
        <v>3.2685055136680603</v>
      </c>
      <c r="R329" s="686"/>
      <c r="S329" s="646"/>
      <c r="T329" s="647"/>
      <c r="U329" s="650"/>
      <c r="V329" s="650"/>
    </row>
    <row r="330" spans="1:35" x14ac:dyDescent="0.2">
      <c r="B330" s="637">
        <v>0</v>
      </c>
      <c r="D330" s="657" t="s">
        <v>447</v>
      </c>
      <c r="E330" s="658">
        <f>E328-E329</f>
        <v>204</v>
      </c>
      <c r="F330" s="656" t="s">
        <v>1440</v>
      </c>
      <c r="G330" s="645">
        <f>G328-'[11]New ISB 19-20'!BX2</f>
        <v>0</v>
      </c>
      <c r="H330" s="649"/>
      <c r="I330" s="649"/>
      <c r="J330" s="649"/>
      <c r="K330" s="649"/>
      <c r="L330" s="645"/>
      <c r="M330" s="645"/>
      <c r="N330" s="645"/>
      <c r="O330" s="646"/>
      <c r="P330" s="646"/>
      <c r="Q330" s="646"/>
      <c r="R330" s="646"/>
      <c r="S330" s="646"/>
    </row>
    <row r="331" spans="1:35" x14ac:dyDescent="0.2">
      <c r="G331" s="649"/>
      <c r="H331" s="649"/>
      <c r="I331" s="649"/>
      <c r="J331" s="649"/>
      <c r="K331" s="649"/>
      <c r="L331" s="645"/>
      <c r="M331" s="645"/>
      <c r="N331" s="645"/>
      <c r="O331" s="646"/>
      <c r="P331" s="646"/>
      <c r="Q331" s="646"/>
      <c r="R331" s="646"/>
      <c r="S331" s="646"/>
    </row>
    <row r="332" spans="1:35" x14ac:dyDescent="0.2">
      <c r="E332" s="637" t="s">
        <v>1444</v>
      </c>
      <c r="F332" s="637" t="s">
        <v>1446</v>
      </c>
      <c r="G332" s="645">
        <f>SUMIF($E$3:$E$75,0,G3:G75)+SUMIF($E$87:$E$174,0,G87:G174)+SUMIF($E$190:$E$281,0,G190:G281)</f>
        <v>89382759.419985577</v>
      </c>
      <c r="H332" s="645">
        <f>SUMIF($E$3:$E$75,0,H3:H75)+SUMIF($E$87:$E$174,0,H87:H174)+SUMIF($E$190:$E$281,0,H190:H281)</f>
        <v>-604237.8075</v>
      </c>
      <c r="I332" s="684"/>
      <c r="J332" s="645">
        <f t="shared" ref="J332:Q332" si="76">SUMIF($E$3:$E$75,0,J3:J75)+SUMIF($E$87:$E$174,0,J87:J174)+SUMIF($E$190:$E$281,0,J190:J281)</f>
        <v>88778521.612485602</v>
      </c>
      <c r="K332" s="645">
        <f t="shared" si="76"/>
        <v>0</v>
      </c>
      <c r="L332" s="645">
        <f t="shared" si="76"/>
        <v>0</v>
      </c>
      <c r="M332" s="645">
        <f t="shared" si="76"/>
        <v>0</v>
      </c>
      <c r="N332" s="645">
        <f t="shared" si="76"/>
        <v>606000</v>
      </c>
      <c r="O332" s="645">
        <f t="shared" si="76"/>
        <v>606000</v>
      </c>
      <c r="P332" s="645">
        <f t="shared" si="76"/>
        <v>0</v>
      </c>
      <c r="Q332" s="645">
        <f t="shared" si="76"/>
        <v>89384525</v>
      </c>
      <c r="R332" s="645"/>
      <c r="S332" s="645"/>
    </row>
    <row r="333" spans="1:35" x14ac:dyDescent="0.2">
      <c r="C333" s="637"/>
      <c r="D333" s="637"/>
      <c r="E333" s="637" t="s">
        <v>1444</v>
      </c>
      <c r="F333" s="637" t="s">
        <v>1447</v>
      </c>
      <c r="G333" s="645">
        <f>SUMIF($E$282:$E$283,0,G282:G283)</f>
        <v>0</v>
      </c>
      <c r="H333" s="645">
        <f>SUMIF($E$282:$E$283,0,H282:H283)</f>
        <v>0</v>
      </c>
      <c r="I333" s="684"/>
      <c r="J333" s="645">
        <f t="shared" ref="J333:Q333" si="77">SUMIF($E$282:$E$283,0,J282:J283)</f>
        <v>0</v>
      </c>
      <c r="K333" s="645">
        <f t="shared" si="77"/>
        <v>0</v>
      </c>
      <c r="L333" s="645">
        <f t="shared" si="77"/>
        <v>0</v>
      </c>
      <c r="M333" s="645">
        <f t="shared" si="77"/>
        <v>0</v>
      </c>
      <c r="N333" s="645">
        <f t="shared" si="77"/>
        <v>0</v>
      </c>
      <c r="O333" s="646">
        <f t="shared" si="77"/>
        <v>0</v>
      </c>
      <c r="P333" s="646">
        <f t="shared" si="77"/>
        <v>0</v>
      </c>
      <c r="Q333" s="646">
        <f t="shared" si="77"/>
        <v>0</v>
      </c>
      <c r="R333" s="646"/>
      <c r="S333" s="646"/>
    </row>
    <row r="334" spans="1:35" x14ac:dyDescent="0.2">
      <c r="C334" s="637"/>
      <c r="D334" s="637"/>
      <c r="E334" s="637" t="s">
        <v>1444</v>
      </c>
      <c r="F334" s="637" t="s">
        <v>1448</v>
      </c>
      <c r="G334" s="645">
        <f>SUMIF($E$76:$E$86,0,G76:G86)+SUMIF($E$175:$E$189,0,G175:G189)+SUMIF($E$284:$E$295,0,G284:G295)</f>
        <v>22578236.341704931</v>
      </c>
      <c r="H334" s="645">
        <f>SUMIF($E$76:$E$86,0,H76:H86)+SUMIF($E$175:$E$189,0,H175:H189)+SUMIF($E$284:$E$295,0,H284:H295)</f>
        <v>-114447.83000000002</v>
      </c>
      <c r="I334" s="684"/>
      <c r="J334" s="645">
        <f t="shared" ref="J334:Q334" si="78">SUMIF($E$76:$E$86,0,J76:J86)+SUMIF($E$175:$E$189,0,J175:J189)+SUMIF($E$284:$E$295,0,J284:J295)</f>
        <v>22463788.511704929</v>
      </c>
      <c r="K334" s="645">
        <f t="shared" si="78"/>
        <v>0</v>
      </c>
      <c r="L334" s="645">
        <f t="shared" si="78"/>
        <v>0</v>
      </c>
      <c r="M334" s="645">
        <f t="shared" si="78"/>
        <v>0</v>
      </c>
      <c r="N334" s="645">
        <f t="shared" si="78"/>
        <v>42000</v>
      </c>
      <c r="O334" s="646">
        <f t="shared" si="78"/>
        <v>42000</v>
      </c>
      <c r="P334" s="646">
        <f t="shared" si="78"/>
        <v>4271236.333333334</v>
      </c>
      <c r="Q334" s="646">
        <f t="shared" si="78"/>
        <v>26777026</v>
      </c>
      <c r="R334" s="646"/>
      <c r="S334" s="646"/>
    </row>
    <row r="335" spans="1:35" x14ac:dyDescent="0.2">
      <c r="C335" s="637"/>
      <c r="D335" s="637"/>
      <c r="E335" s="637" t="s">
        <v>1444</v>
      </c>
      <c r="F335" s="637" t="s">
        <v>1449</v>
      </c>
      <c r="G335" s="645">
        <f>SUMIF($E$304:$E$311,0,G304:G311)</f>
        <v>0</v>
      </c>
      <c r="H335" s="645">
        <f>SUMIF($E$304:$E$311,0,H304:H311)</f>
        <v>0</v>
      </c>
      <c r="I335" s="684"/>
      <c r="J335" s="645">
        <f t="shared" ref="J335:Q335" si="79">SUMIF($E$304:$E$311,0,J304:J311)</f>
        <v>0</v>
      </c>
      <c r="K335" s="645">
        <f t="shared" si="79"/>
        <v>0</v>
      </c>
      <c r="L335" s="645">
        <f t="shared" si="79"/>
        <v>780000</v>
      </c>
      <c r="M335" s="645">
        <f t="shared" si="79"/>
        <v>0</v>
      </c>
      <c r="N335" s="645">
        <f t="shared" si="79"/>
        <v>0</v>
      </c>
      <c r="O335" s="646">
        <f t="shared" si="79"/>
        <v>780000</v>
      </c>
      <c r="P335" s="646">
        <f t="shared" si="79"/>
        <v>0</v>
      </c>
      <c r="Q335" s="646">
        <f t="shared" si="79"/>
        <v>780000</v>
      </c>
      <c r="R335" s="646"/>
      <c r="S335" s="646"/>
    </row>
    <row r="336" spans="1:35" x14ac:dyDescent="0.2">
      <c r="C336" s="637"/>
      <c r="D336" s="637"/>
      <c r="E336" s="637" t="s">
        <v>1444</v>
      </c>
      <c r="F336" s="637" t="s">
        <v>1450</v>
      </c>
      <c r="G336" s="645">
        <f>SUMIF($E$312:$E$324,0,G312:G324)</f>
        <v>0</v>
      </c>
      <c r="H336" s="645">
        <f>SUMIF($E$312:$E$324,0,H312:H324)</f>
        <v>0</v>
      </c>
      <c r="I336" s="684"/>
      <c r="J336" s="645">
        <f t="shared" ref="J336:Q336" si="80">SUMIF($E$312:$E$324,0,J312:J324)</f>
        <v>0</v>
      </c>
      <c r="K336" s="645">
        <f t="shared" si="80"/>
        <v>0</v>
      </c>
      <c r="L336" s="645">
        <f t="shared" si="80"/>
        <v>0</v>
      </c>
      <c r="M336" s="645">
        <f t="shared" si="80"/>
        <v>1100000</v>
      </c>
      <c r="N336" s="645">
        <f t="shared" si="80"/>
        <v>0</v>
      </c>
      <c r="O336" s="646">
        <f t="shared" si="80"/>
        <v>1100000</v>
      </c>
      <c r="P336" s="646">
        <f t="shared" si="80"/>
        <v>0</v>
      </c>
      <c r="Q336" s="646">
        <f t="shared" si="80"/>
        <v>1100000</v>
      </c>
      <c r="R336" s="646"/>
      <c r="S336" s="646"/>
    </row>
    <row r="337" spans="3:23" x14ac:dyDescent="0.2">
      <c r="C337" s="637"/>
      <c r="D337" s="637"/>
      <c r="E337" s="637" t="s">
        <v>1444</v>
      </c>
      <c r="F337" s="637" t="s">
        <v>1333</v>
      </c>
      <c r="G337" s="645">
        <f>G325</f>
        <v>0</v>
      </c>
      <c r="H337" s="645">
        <f t="shared" ref="H337:Q337" si="81">H325</f>
        <v>0</v>
      </c>
      <c r="I337" s="684"/>
      <c r="J337" s="645">
        <f t="shared" si="81"/>
        <v>0</v>
      </c>
      <c r="K337" s="645">
        <f t="shared" si="81"/>
        <v>0</v>
      </c>
      <c r="L337" s="645">
        <f t="shared" si="81"/>
        <v>0</v>
      </c>
      <c r="M337" s="645">
        <f t="shared" si="81"/>
        <v>0</v>
      </c>
      <c r="N337" s="645">
        <f t="shared" si="81"/>
        <v>0</v>
      </c>
      <c r="O337" s="646">
        <f t="shared" si="81"/>
        <v>0</v>
      </c>
      <c r="P337" s="646">
        <f t="shared" si="81"/>
        <v>0</v>
      </c>
      <c r="Q337" s="646">
        <f t="shared" si="81"/>
        <v>0</v>
      </c>
      <c r="R337" s="646"/>
      <c r="S337" s="646"/>
    </row>
    <row r="338" spans="3:23" x14ac:dyDescent="0.2">
      <c r="C338" s="637"/>
      <c r="D338" s="637"/>
      <c r="E338" s="637"/>
      <c r="F338" s="659" t="s">
        <v>1451</v>
      </c>
      <c r="G338" s="645">
        <f>SUM(G332:G337)</f>
        <v>111960995.76169051</v>
      </c>
      <c r="H338" s="645">
        <f>SUM(H332:H337)</f>
        <v>-718685.63749999995</v>
      </c>
      <c r="I338" s="684"/>
      <c r="J338" s="645">
        <f t="shared" ref="J338:Q338" si="82">SUM(J332:J337)</f>
        <v>111242310.12419054</v>
      </c>
      <c r="K338" s="645">
        <f t="shared" si="82"/>
        <v>0</v>
      </c>
      <c r="L338" s="645">
        <f t="shared" si="82"/>
        <v>780000</v>
      </c>
      <c r="M338" s="645">
        <f t="shared" si="82"/>
        <v>1100000</v>
      </c>
      <c r="N338" s="645">
        <f t="shared" si="82"/>
        <v>648000</v>
      </c>
      <c r="O338" s="646">
        <f t="shared" si="82"/>
        <v>2528000</v>
      </c>
      <c r="P338" s="646">
        <f t="shared" si="82"/>
        <v>4271236.333333334</v>
      </c>
      <c r="Q338" s="646">
        <f t="shared" si="82"/>
        <v>118041551</v>
      </c>
      <c r="R338" s="646"/>
      <c r="S338" s="646"/>
      <c r="U338" s="647"/>
      <c r="V338" s="647"/>
      <c r="W338" s="660"/>
    </row>
    <row r="339" spans="3:23" x14ac:dyDescent="0.2">
      <c r="C339" s="637"/>
      <c r="D339" s="637"/>
      <c r="E339" s="637"/>
      <c r="G339" s="649"/>
      <c r="H339" s="649"/>
      <c r="I339" s="687"/>
      <c r="J339" s="649"/>
      <c r="K339" s="649"/>
      <c r="L339" s="645"/>
      <c r="M339" s="645"/>
      <c r="N339" s="645"/>
      <c r="O339" s="646"/>
      <c r="P339" s="646"/>
      <c r="Q339" s="646"/>
      <c r="R339" s="646"/>
      <c r="S339" s="646"/>
    </row>
    <row r="340" spans="3:23" x14ac:dyDescent="0.2">
      <c r="C340" s="637"/>
      <c r="D340" s="637"/>
      <c r="E340" s="637" t="s">
        <v>447</v>
      </c>
      <c r="F340" s="637" t="s">
        <v>1446</v>
      </c>
      <c r="G340" s="645">
        <f>SUMIF($E$3:$E$75,"ACADEMY",G3:G75)+SUMIF($E$87:$E$174,"ACADEMY",G87:G174)+SUMIF($E$190:$E$281,"ACADEMY",G190:G281)</f>
        <v>132408943.39658548</v>
      </c>
      <c r="H340" s="645">
        <f>SUMIF($E$3:$E$75,"ACADEMY",H3:H75)+SUMIF($E$87:$E$174,"ACADEMY",H87:H174)+SUMIF($E$190:$E$281,"ACADEMY",H190:H281)</f>
        <v>-17256.91</v>
      </c>
      <c r="I340" s="684"/>
      <c r="J340" s="645">
        <f t="shared" ref="J340:Q340" si="83">SUMIF($E$3:$E$75,"ACADEMY",J3:J75)+SUMIF($E$87:$E$174,"ACADEMY",J87:J174)+SUMIF($E$190:$E$281,"ACADEMY",J190:J281)</f>
        <v>132391686.48658548</v>
      </c>
      <c r="K340" s="645">
        <f t="shared" si="83"/>
        <v>0</v>
      </c>
      <c r="L340" s="645">
        <f t="shared" si="83"/>
        <v>0</v>
      </c>
      <c r="M340" s="645">
        <f t="shared" si="83"/>
        <v>0</v>
      </c>
      <c r="N340" s="645">
        <f t="shared" si="83"/>
        <v>150000</v>
      </c>
      <c r="O340" s="645">
        <f t="shared" si="83"/>
        <v>150000</v>
      </c>
      <c r="P340" s="645">
        <f t="shared" si="83"/>
        <v>0</v>
      </c>
      <c r="Q340" s="645">
        <f t="shared" si="83"/>
        <v>132541687</v>
      </c>
      <c r="R340" s="645"/>
      <c r="S340" s="645"/>
    </row>
    <row r="341" spans="3:23" x14ac:dyDescent="0.2">
      <c r="C341" s="637"/>
      <c r="D341" s="637"/>
      <c r="E341" s="637" t="s">
        <v>447</v>
      </c>
      <c r="F341" s="637" t="s">
        <v>1447</v>
      </c>
      <c r="G341" s="645">
        <f>SUMIF($E$282:$E$283,"ACADEMY",G282:G283)</f>
        <v>3492819.4065039642</v>
      </c>
      <c r="H341" s="645">
        <f>SUMIF($E$282:$E$283,"ACADEMY",H282:H283)</f>
        <v>0</v>
      </c>
      <c r="I341" s="684"/>
      <c r="J341" s="645">
        <f t="shared" ref="J341:Q341" si="84">SUMIF($E$282:$E$283,"ACADEMY",J282:J283)</f>
        <v>3492819.4065039642</v>
      </c>
      <c r="K341" s="645">
        <f t="shared" si="84"/>
        <v>0</v>
      </c>
      <c r="L341" s="645">
        <f t="shared" si="84"/>
        <v>0</v>
      </c>
      <c r="M341" s="645">
        <f t="shared" si="84"/>
        <v>0</v>
      </c>
      <c r="N341" s="645">
        <f t="shared" si="84"/>
        <v>0</v>
      </c>
      <c r="O341" s="646">
        <f t="shared" si="84"/>
        <v>0</v>
      </c>
      <c r="P341" s="646">
        <f t="shared" si="84"/>
        <v>0</v>
      </c>
      <c r="Q341" s="646">
        <f t="shared" si="84"/>
        <v>3492820</v>
      </c>
      <c r="R341" s="646"/>
      <c r="S341" s="646"/>
    </row>
    <row r="342" spans="3:23" x14ac:dyDescent="0.2">
      <c r="C342" s="637"/>
      <c r="D342" s="637"/>
      <c r="E342" s="637" t="s">
        <v>447</v>
      </c>
      <c r="F342" s="637" t="s">
        <v>1448</v>
      </c>
      <c r="G342" s="645">
        <f>SUMIF($E$76:$E$86,"ACADEMY",G76:G86)+SUMIF($E$175:$E$189,"ACADEMY",G175:G189)+SUMIF($E$284:$E$295,"ACADEMY",G284:G295)</f>
        <v>148757561.8562814</v>
      </c>
      <c r="H342" s="645">
        <f>SUMIF($E$76:$E$86,"ACADEMY",H76:H86)+SUMIF($E$175:$E$189,"ACADEMY",H175:H189)+SUMIF($E$284:$E$295,"ACADEMY",H284:H295)</f>
        <v>0</v>
      </c>
      <c r="I342" s="684"/>
      <c r="J342" s="645">
        <f t="shared" ref="J342:Q342" si="85">SUMIF($E$76:$E$86,"ACADEMY",J76:J86)+SUMIF($E$175:$E$189,"ACADEMY",J175:J189)+SUMIF($E$284:$E$295,"ACADEMY",J284:J295)</f>
        <v>148757561.8562814</v>
      </c>
      <c r="K342" s="645">
        <f t="shared" si="85"/>
        <v>0</v>
      </c>
      <c r="L342" s="645">
        <f t="shared" si="85"/>
        <v>0</v>
      </c>
      <c r="M342" s="645">
        <f t="shared" si="85"/>
        <v>0</v>
      </c>
      <c r="N342" s="645">
        <f t="shared" si="85"/>
        <v>0</v>
      </c>
      <c r="O342" s="646">
        <f t="shared" si="85"/>
        <v>0</v>
      </c>
      <c r="P342" s="646">
        <f t="shared" si="85"/>
        <v>0</v>
      </c>
      <c r="Q342" s="646">
        <f t="shared" si="85"/>
        <v>148757559</v>
      </c>
      <c r="R342" s="646"/>
      <c r="S342" s="646"/>
    </row>
    <row r="343" spans="3:23" x14ac:dyDescent="0.2">
      <c r="C343" s="637"/>
      <c r="D343" s="637"/>
      <c r="E343" s="688" t="s">
        <v>447</v>
      </c>
      <c r="F343" s="688" t="s">
        <v>1449</v>
      </c>
      <c r="G343" s="689">
        <f>SUMIF($E$304:$E$311,"ACADEMY",G304:G311)</f>
        <v>0</v>
      </c>
      <c r="H343" s="689">
        <f>SUMIF($E$304:$E$311,"ACADEMY",H304:H311)</f>
        <v>0</v>
      </c>
      <c r="I343" s="684"/>
      <c r="J343" s="689">
        <f t="shared" ref="J343:Q343" si="86">SUMIF($E$304:$E$311,"ACADEMY",J304:J311)</f>
        <v>0</v>
      </c>
      <c r="K343" s="689">
        <f t="shared" si="86"/>
        <v>0</v>
      </c>
      <c r="L343" s="689">
        <f t="shared" si="86"/>
        <v>1380000</v>
      </c>
      <c r="M343" s="689">
        <f t="shared" si="86"/>
        <v>0</v>
      </c>
      <c r="N343" s="689">
        <f t="shared" si="86"/>
        <v>0</v>
      </c>
      <c r="O343" s="690">
        <f t="shared" si="86"/>
        <v>1380000</v>
      </c>
      <c r="P343" s="690">
        <f t="shared" si="86"/>
        <v>0</v>
      </c>
      <c r="Q343" s="690">
        <f t="shared" si="86"/>
        <v>1380000</v>
      </c>
      <c r="R343" s="691" t="s">
        <v>1477</v>
      </c>
      <c r="S343" s="646"/>
    </row>
    <row r="344" spans="3:23" x14ac:dyDescent="0.2">
      <c r="C344" s="637"/>
      <c r="D344" s="637"/>
      <c r="E344" s="688" t="s">
        <v>447</v>
      </c>
      <c r="F344" s="688" t="s">
        <v>1450</v>
      </c>
      <c r="G344" s="689">
        <f>SUMIF($E$312:$E$324,"ACADEMY",G312:G324)</f>
        <v>0</v>
      </c>
      <c r="H344" s="689">
        <f>SUMIF($E$312:$E$324,"ACADEMY",H312:H324)</f>
        <v>0</v>
      </c>
      <c r="I344" s="684"/>
      <c r="J344" s="689">
        <f t="shared" ref="J344:Q344" si="87">SUMIF($E$312:$E$324,"ACADEMY",J312:J324)</f>
        <v>0</v>
      </c>
      <c r="K344" s="689">
        <f t="shared" si="87"/>
        <v>0</v>
      </c>
      <c r="L344" s="689">
        <f t="shared" si="87"/>
        <v>0</v>
      </c>
      <c r="M344" s="689">
        <f t="shared" si="87"/>
        <v>240000</v>
      </c>
      <c r="N344" s="689">
        <f t="shared" si="87"/>
        <v>0</v>
      </c>
      <c r="O344" s="690">
        <f t="shared" si="87"/>
        <v>240000</v>
      </c>
      <c r="P344" s="690">
        <f t="shared" si="87"/>
        <v>0</v>
      </c>
      <c r="Q344" s="690">
        <f t="shared" si="87"/>
        <v>240000</v>
      </c>
      <c r="R344" s="691" t="s">
        <v>1477</v>
      </c>
      <c r="S344" s="646"/>
    </row>
    <row r="345" spans="3:23" x14ac:dyDescent="0.2">
      <c r="C345" s="637"/>
      <c r="D345" s="637"/>
      <c r="E345" s="637" t="s">
        <v>447</v>
      </c>
      <c r="F345" s="637" t="s">
        <v>1333</v>
      </c>
      <c r="G345" s="645">
        <v>0</v>
      </c>
      <c r="H345" s="645">
        <v>0</v>
      </c>
      <c r="I345" s="684"/>
      <c r="J345" s="645">
        <v>0</v>
      </c>
      <c r="K345" s="645">
        <v>0</v>
      </c>
      <c r="L345" s="645">
        <v>0</v>
      </c>
      <c r="M345" s="645">
        <v>0</v>
      </c>
      <c r="N345" s="645">
        <v>0</v>
      </c>
      <c r="O345" s="646">
        <v>0</v>
      </c>
      <c r="P345" s="646">
        <v>0</v>
      </c>
      <c r="Q345" s="646">
        <v>0</v>
      </c>
      <c r="R345" s="691"/>
      <c r="S345" s="646"/>
    </row>
    <row r="346" spans="3:23" x14ac:dyDescent="0.2">
      <c r="C346" s="637"/>
      <c r="D346" s="637"/>
      <c r="E346" s="692"/>
      <c r="F346" s="659" t="s">
        <v>1452</v>
      </c>
      <c r="G346" s="645">
        <f>SUM(G340:G345)</f>
        <v>284659324.65937084</v>
      </c>
      <c r="H346" s="645">
        <f t="shared" ref="H346:Q346" si="88">SUM(H340:H345)</f>
        <v>-17256.91</v>
      </c>
      <c r="I346" s="684"/>
      <c r="J346" s="645">
        <f t="shared" si="88"/>
        <v>284642067.74937081</v>
      </c>
      <c r="K346" s="645">
        <f t="shared" si="88"/>
        <v>0</v>
      </c>
      <c r="L346" s="645">
        <f t="shared" si="88"/>
        <v>1380000</v>
      </c>
      <c r="M346" s="645">
        <f t="shared" si="88"/>
        <v>240000</v>
      </c>
      <c r="N346" s="645">
        <f t="shared" si="88"/>
        <v>150000</v>
      </c>
      <c r="O346" s="646">
        <f t="shared" si="88"/>
        <v>1770000</v>
      </c>
      <c r="P346" s="646">
        <f t="shared" si="88"/>
        <v>0</v>
      </c>
      <c r="Q346" s="646">
        <f t="shared" si="88"/>
        <v>286412066</v>
      </c>
      <c r="R346" s="691"/>
      <c r="S346" s="646"/>
    </row>
    <row r="347" spans="3:23" x14ac:dyDescent="0.2">
      <c r="C347" s="637"/>
      <c r="D347" s="637"/>
      <c r="E347" s="693"/>
      <c r="G347" s="649"/>
      <c r="H347" s="649"/>
      <c r="I347" s="687"/>
      <c r="J347" s="649"/>
      <c r="K347" s="649"/>
      <c r="L347" s="645"/>
      <c r="M347" s="645"/>
      <c r="N347" s="645"/>
      <c r="O347" s="646"/>
      <c r="P347" s="646"/>
      <c r="Q347" s="646"/>
      <c r="R347" s="691"/>
      <c r="S347" s="646"/>
    </row>
    <row r="348" spans="3:23" x14ac:dyDescent="0.2">
      <c r="C348" s="637"/>
      <c r="D348" s="637"/>
      <c r="E348" s="637" t="s">
        <v>1453</v>
      </c>
      <c r="F348" s="637" t="s">
        <v>1446</v>
      </c>
      <c r="G348" s="645">
        <v>0</v>
      </c>
      <c r="H348" s="645">
        <v>0</v>
      </c>
      <c r="I348" s="684"/>
      <c r="J348" s="645">
        <v>0</v>
      </c>
      <c r="K348" s="645">
        <v>0</v>
      </c>
      <c r="L348" s="645">
        <v>0</v>
      </c>
      <c r="M348" s="645">
        <v>0</v>
      </c>
      <c r="N348" s="645">
        <v>0</v>
      </c>
      <c r="O348" s="646">
        <v>0</v>
      </c>
      <c r="P348" s="646">
        <v>0</v>
      </c>
      <c r="Q348" s="646">
        <v>0</v>
      </c>
      <c r="R348" s="691"/>
      <c r="S348" s="646"/>
    </row>
    <row r="349" spans="3:23" x14ac:dyDescent="0.2">
      <c r="C349" s="637"/>
      <c r="D349" s="637"/>
      <c r="E349" s="637" t="s">
        <v>1453</v>
      </c>
      <c r="F349" s="637" t="s">
        <v>1447</v>
      </c>
      <c r="G349" s="645">
        <v>0</v>
      </c>
      <c r="H349" s="645">
        <v>0</v>
      </c>
      <c r="I349" s="684"/>
      <c r="J349" s="645">
        <v>0</v>
      </c>
      <c r="K349" s="645">
        <v>0</v>
      </c>
      <c r="L349" s="645">
        <v>0</v>
      </c>
      <c r="M349" s="645">
        <v>0</v>
      </c>
      <c r="N349" s="645">
        <v>0</v>
      </c>
      <c r="O349" s="646">
        <v>0</v>
      </c>
      <c r="P349" s="646">
        <v>0</v>
      </c>
      <c r="Q349" s="646">
        <v>0</v>
      </c>
      <c r="R349" s="691"/>
      <c r="S349" s="646"/>
    </row>
    <row r="350" spans="3:23" x14ac:dyDescent="0.2">
      <c r="C350" s="637"/>
      <c r="D350" s="637"/>
      <c r="E350" s="637" t="s">
        <v>1453</v>
      </c>
      <c r="F350" s="637" t="s">
        <v>1448</v>
      </c>
      <c r="G350" s="645">
        <f>SUM(G296:G301)</f>
        <v>13980407.52459994</v>
      </c>
      <c r="H350" s="645">
        <f>SUM(H297:H301)</f>
        <v>0</v>
      </c>
      <c r="I350" s="684"/>
      <c r="J350" s="645">
        <f>SUM(J296:J301)</f>
        <v>13980407.52459994</v>
      </c>
      <c r="K350" s="645">
        <f t="shared" ref="K350:P350" si="89">SUM(K297:K301)</f>
        <v>0</v>
      </c>
      <c r="L350" s="645">
        <f t="shared" si="89"/>
        <v>0</v>
      </c>
      <c r="M350" s="645">
        <f t="shared" si="89"/>
        <v>0</v>
      </c>
      <c r="N350" s="645">
        <f t="shared" si="89"/>
        <v>0</v>
      </c>
      <c r="O350" s="646">
        <f t="shared" si="89"/>
        <v>0</v>
      </c>
      <c r="P350" s="646">
        <f t="shared" si="89"/>
        <v>0</v>
      </c>
      <c r="Q350" s="646">
        <f>SUM(Q296:Q301)</f>
        <v>13980408</v>
      </c>
      <c r="R350" s="691"/>
      <c r="S350" s="646"/>
    </row>
    <row r="351" spans="3:23" x14ac:dyDescent="0.2">
      <c r="C351" s="637"/>
      <c r="D351" s="637"/>
      <c r="E351" s="688" t="s">
        <v>1453</v>
      </c>
      <c r="F351" s="688" t="s">
        <v>1449</v>
      </c>
      <c r="G351" s="689">
        <f>G302+G303</f>
        <v>0</v>
      </c>
      <c r="H351" s="689">
        <f t="shared" ref="H351:Q351" si="90">H302+H303</f>
        <v>0</v>
      </c>
      <c r="I351" s="684"/>
      <c r="J351" s="689">
        <f t="shared" si="90"/>
        <v>0</v>
      </c>
      <c r="K351" s="689">
        <f t="shared" si="90"/>
        <v>0</v>
      </c>
      <c r="L351" s="689">
        <f t="shared" si="90"/>
        <v>0</v>
      </c>
      <c r="M351" s="689">
        <f t="shared" si="90"/>
        <v>0</v>
      </c>
      <c r="N351" s="689">
        <f t="shared" si="90"/>
        <v>0</v>
      </c>
      <c r="O351" s="689">
        <f t="shared" si="90"/>
        <v>0</v>
      </c>
      <c r="P351" s="689">
        <f t="shared" si="90"/>
        <v>0</v>
      </c>
      <c r="Q351" s="689">
        <f t="shared" si="90"/>
        <v>0</v>
      </c>
      <c r="R351" s="691" t="s">
        <v>1478</v>
      </c>
      <c r="S351" s="645"/>
    </row>
    <row r="352" spans="3:23" x14ac:dyDescent="0.2">
      <c r="C352" s="637"/>
      <c r="D352" s="637"/>
      <c r="E352" s="688" t="s">
        <v>1453</v>
      </c>
      <c r="F352" s="688" t="s">
        <v>1450</v>
      </c>
      <c r="G352" s="689">
        <v>0</v>
      </c>
      <c r="H352" s="689">
        <v>0</v>
      </c>
      <c r="I352" s="684"/>
      <c r="J352" s="689">
        <v>0</v>
      </c>
      <c r="K352" s="689">
        <v>0</v>
      </c>
      <c r="L352" s="689">
        <v>0</v>
      </c>
      <c r="M352" s="689">
        <v>0</v>
      </c>
      <c r="N352" s="689">
        <f>SUMIF($E$312:$E$324,"ACADEMY",N312:N324)</f>
        <v>0</v>
      </c>
      <c r="O352" s="690">
        <v>0</v>
      </c>
      <c r="P352" s="690">
        <f>SUMIF($E$312:$E$324,"ACADEMY",P312:P324)</f>
        <v>0</v>
      </c>
      <c r="Q352" s="690">
        <v>0</v>
      </c>
      <c r="R352" s="646"/>
      <c r="S352" s="646"/>
    </row>
    <row r="353" spans="3:23" x14ac:dyDescent="0.2">
      <c r="C353" s="637"/>
      <c r="D353" s="637"/>
      <c r="E353" s="637" t="s">
        <v>1453</v>
      </c>
      <c r="F353" s="637" t="s">
        <v>1333</v>
      </c>
      <c r="G353" s="645">
        <v>0</v>
      </c>
      <c r="H353" s="645">
        <v>0</v>
      </c>
      <c r="I353" s="684"/>
      <c r="J353" s="645">
        <v>0</v>
      </c>
      <c r="K353" s="645">
        <v>0</v>
      </c>
      <c r="L353" s="645">
        <v>0</v>
      </c>
      <c r="M353" s="645">
        <v>0</v>
      </c>
      <c r="N353" s="645">
        <v>0</v>
      </c>
      <c r="O353" s="646">
        <v>0</v>
      </c>
      <c r="P353" s="646">
        <v>0</v>
      </c>
      <c r="Q353" s="646">
        <v>0</v>
      </c>
      <c r="R353" s="646"/>
      <c r="S353" s="646"/>
    </row>
    <row r="354" spans="3:23" x14ac:dyDescent="0.2">
      <c r="C354" s="637"/>
      <c r="D354" s="637"/>
      <c r="E354" s="692"/>
      <c r="F354" s="659" t="s">
        <v>1454</v>
      </c>
      <c r="G354" s="645">
        <f>SUM(G348:G353)</f>
        <v>13980407.52459994</v>
      </c>
      <c r="H354" s="645">
        <f t="shared" ref="H354:Q354" si="91">SUM(H348:H353)</f>
        <v>0</v>
      </c>
      <c r="I354" s="684"/>
      <c r="J354" s="645">
        <f t="shared" si="91"/>
        <v>13980407.52459994</v>
      </c>
      <c r="K354" s="645">
        <f t="shared" si="91"/>
        <v>0</v>
      </c>
      <c r="L354" s="645">
        <f t="shared" si="91"/>
        <v>0</v>
      </c>
      <c r="M354" s="645">
        <f t="shared" si="91"/>
        <v>0</v>
      </c>
      <c r="N354" s="645">
        <f t="shared" si="91"/>
        <v>0</v>
      </c>
      <c r="O354" s="646">
        <f t="shared" si="91"/>
        <v>0</v>
      </c>
      <c r="P354" s="646">
        <f t="shared" si="91"/>
        <v>0</v>
      </c>
      <c r="Q354" s="646">
        <f t="shared" si="91"/>
        <v>13980408</v>
      </c>
      <c r="R354" s="646"/>
      <c r="S354" s="646"/>
    </row>
    <row r="355" spans="3:23" x14ac:dyDescent="0.2">
      <c r="C355" s="637"/>
      <c r="D355" s="637"/>
      <c r="E355" s="693"/>
      <c r="G355" s="649"/>
      <c r="H355" s="649"/>
      <c r="I355" s="687"/>
      <c r="J355" s="649"/>
      <c r="K355" s="649"/>
      <c r="L355" s="645"/>
      <c r="M355" s="645"/>
      <c r="N355" s="645"/>
      <c r="O355" s="646"/>
      <c r="P355" s="646"/>
      <c r="Q355" s="646"/>
      <c r="R355" s="646"/>
      <c r="S355" s="646"/>
    </row>
    <row r="356" spans="3:23" s="659" customFormat="1" x14ac:dyDescent="0.2">
      <c r="E356" s="692"/>
      <c r="F356" s="659" t="s">
        <v>1455</v>
      </c>
      <c r="G356" s="661">
        <f>G354+G346+G338</f>
        <v>410600727.94566131</v>
      </c>
      <c r="H356" s="661">
        <f t="shared" ref="H356:Q356" si="92">H354+H346+H338</f>
        <v>-735942.54749999999</v>
      </c>
      <c r="I356" s="694">
        <f>I328</f>
        <v>-42569.14</v>
      </c>
      <c r="J356" s="661">
        <f t="shared" si="92"/>
        <v>409864785.39816129</v>
      </c>
      <c r="K356" s="661">
        <f t="shared" si="92"/>
        <v>0</v>
      </c>
      <c r="L356" s="661">
        <f t="shared" si="92"/>
        <v>2160000</v>
      </c>
      <c r="M356" s="661">
        <f t="shared" si="92"/>
        <v>1340000</v>
      </c>
      <c r="N356" s="661">
        <f t="shared" si="92"/>
        <v>798000</v>
      </c>
      <c r="O356" s="662">
        <f t="shared" si="92"/>
        <v>4298000</v>
      </c>
      <c r="P356" s="662">
        <f t="shared" si="92"/>
        <v>4271236.333333334</v>
      </c>
      <c r="Q356" s="662">
        <f t="shared" si="92"/>
        <v>418434025</v>
      </c>
      <c r="R356" s="662"/>
      <c r="S356" s="662"/>
    </row>
    <row r="357" spans="3:23" x14ac:dyDescent="0.2">
      <c r="C357" s="637"/>
      <c r="D357" s="637"/>
      <c r="E357" s="693"/>
      <c r="G357" s="649"/>
      <c r="H357" s="649"/>
      <c r="I357" s="649"/>
      <c r="J357" s="649"/>
      <c r="K357" s="649"/>
      <c r="L357" s="645"/>
      <c r="M357" s="645"/>
      <c r="N357" s="645"/>
      <c r="O357" s="646"/>
      <c r="P357" s="646"/>
      <c r="Q357" s="646"/>
      <c r="R357" s="646"/>
      <c r="S357" s="646"/>
    </row>
    <row r="358" spans="3:23" x14ac:dyDescent="0.2">
      <c r="C358" s="637"/>
      <c r="D358" s="637"/>
      <c r="F358" s="637" t="s">
        <v>1440</v>
      </c>
      <c r="G358" s="645">
        <f>G356-G328</f>
        <v>0</v>
      </c>
      <c r="H358" s="645">
        <f t="shared" ref="H358:Q358" si="93">H356-H328</f>
        <v>0</v>
      </c>
      <c r="I358" s="645">
        <f t="shared" si="93"/>
        <v>0</v>
      </c>
      <c r="J358" s="645">
        <f t="shared" si="93"/>
        <v>0</v>
      </c>
      <c r="K358" s="645">
        <f t="shared" si="93"/>
        <v>0</v>
      </c>
      <c r="L358" s="645">
        <f t="shared" si="93"/>
        <v>0</v>
      </c>
      <c r="M358" s="645">
        <f t="shared" si="93"/>
        <v>0</v>
      </c>
      <c r="N358" s="645">
        <f t="shared" si="93"/>
        <v>0</v>
      </c>
      <c r="O358" s="646">
        <f t="shared" si="93"/>
        <v>0</v>
      </c>
      <c r="P358" s="646">
        <f t="shared" si="93"/>
        <v>0</v>
      </c>
      <c r="Q358" s="646">
        <f t="shared" si="93"/>
        <v>0</v>
      </c>
      <c r="R358" s="646"/>
      <c r="S358" s="646"/>
    </row>
    <row r="363" spans="3:23" x14ac:dyDescent="0.2">
      <c r="C363" s="637"/>
      <c r="D363" s="637"/>
      <c r="E363" s="637"/>
      <c r="F363" s="649"/>
      <c r="G363" s="644"/>
      <c r="H363" s="649"/>
      <c r="I363" s="649"/>
      <c r="J363" s="644"/>
      <c r="K363" s="649"/>
      <c r="L363" s="649"/>
      <c r="M363" s="644"/>
      <c r="N363" s="649"/>
      <c r="O363" s="663"/>
      <c r="W363" s="637">
        <v>946000</v>
      </c>
    </row>
    <row r="364" spans="3:23" x14ac:dyDescent="0.2">
      <c r="W364" s="637">
        <v>8000000</v>
      </c>
    </row>
    <row r="365" spans="3:23" x14ac:dyDescent="0.2">
      <c r="W365" s="637">
        <f>W363+W364</f>
        <v>8946000</v>
      </c>
    </row>
    <row r="366" spans="3:23" x14ac:dyDescent="0.2">
      <c r="W366" s="660">
        <f>W365/J328</f>
        <v>2.1826710463328659E-2</v>
      </c>
    </row>
    <row r="375" spans="3:14" x14ac:dyDescent="0.2">
      <c r="C375" s="637"/>
      <c r="D375" s="637"/>
      <c r="E375" s="637"/>
      <c r="K375" s="685"/>
    </row>
    <row r="376" spans="3:14" x14ac:dyDescent="0.2">
      <c r="C376" s="637"/>
      <c r="D376" s="637"/>
      <c r="E376" s="637"/>
      <c r="K376" s="685"/>
      <c r="L376" s="637"/>
      <c r="M376" s="637"/>
      <c r="N376" s="637"/>
    </row>
    <row r="378" spans="3:14" x14ac:dyDescent="0.2">
      <c r="C378" s="637"/>
      <c r="D378" s="637"/>
      <c r="E378" s="637"/>
      <c r="K378" s="665"/>
      <c r="L378" s="637"/>
      <c r="M378" s="637"/>
      <c r="N378" s="637"/>
    </row>
  </sheetData>
  <autoFilter ref="C2:AB330" xr:uid="{00000000-0009-0000-0000-000002000000}"/>
  <mergeCells count="1">
    <mergeCell ref="C1:Q1"/>
  </mergeCells>
  <conditionalFormatting sqref="E326">
    <cfRule type="colorScale" priority="2">
      <colorScale>
        <cfvo type="min"/>
        <cfvo type="max"/>
        <color rgb="FFFCFCFF"/>
        <color rgb="FFF8696B"/>
      </colorScale>
    </cfRule>
  </conditionalFormatting>
  <conditionalFormatting sqref="E3:E325">
    <cfRule type="colorScale" priority="3">
      <colorScale>
        <cfvo type="min"/>
        <cfvo type="max"/>
        <color rgb="FFFCFCFF"/>
        <color rgb="FFF8696B"/>
      </colorScale>
    </cfRule>
  </conditionalFormatting>
  <conditionalFormatting sqref="AH3:AH325">
    <cfRule type="colorScale" priority="1">
      <colorScale>
        <cfvo type="min"/>
        <cfvo type="max"/>
        <color rgb="FFFCFCFF"/>
        <color rgb="FFF8696B"/>
      </colorScale>
    </cfRule>
  </conditionalFormatting>
  <pageMargins left="0" right="0" top="0" bottom="0" header="0" footer="0"/>
  <pageSetup paperSize="9" fitToHeight="0"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CAA1A-DA7A-45AD-B577-BC648087F688}">
  <sheetPr codeName="Sheet13" filterMode="1">
    <tabColor rgb="FF00B050"/>
  </sheetPr>
  <dimension ref="A1:CH301"/>
  <sheetViews>
    <sheetView workbookViewId="0">
      <pane ySplit="1" topLeftCell="A2" activePane="bottomLeft" state="frozen"/>
      <selection activeCell="BC319" sqref="BC319"/>
      <selection pane="bottomLeft" activeCell="BC319" sqref="BC319"/>
    </sheetView>
  </sheetViews>
  <sheetFormatPr defaultRowHeight="12.75" x14ac:dyDescent="0.2"/>
  <cols>
    <col min="3" max="3" width="9.42578125" bestFit="1" customWidth="1"/>
    <col min="4" max="4" width="13.140625" bestFit="1" customWidth="1"/>
    <col min="5" max="5" width="48.85546875" customWidth="1"/>
    <col min="6" max="6" width="21.5703125" hidden="1" customWidth="1"/>
    <col min="7" max="7" width="21.28515625" hidden="1" customWidth="1"/>
    <col min="8" max="8" width="21.140625" hidden="1" customWidth="1"/>
    <col min="9" max="9" width="15.42578125" hidden="1" customWidth="1"/>
    <col min="10" max="11" width="13.5703125" hidden="1" customWidth="1"/>
    <col min="12" max="12" width="15.85546875" hidden="1" customWidth="1"/>
    <col min="13" max="13" width="16.140625" hidden="1" customWidth="1"/>
    <col min="14" max="15" width="16.5703125" hidden="1" customWidth="1"/>
    <col min="16" max="21" width="12.7109375" hidden="1" customWidth="1"/>
    <col min="22" max="27" width="12.5703125" hidden="1" customWidth="1"/>
    <col min="28" max="28" width="11.7109375" hidden="1" customWidth="1"/>
    <col min="29" max="29" width="11.5703125" hidden="1" customWidth="1"/>
    <col min="30" max="30" width="8.85546875" hidden="1" customWidth="1"/>
    <col min="31" max="32" width="13.85546875" hidden="1" customWidth="1"/>
    <col min="33" max="34" width="13" hidden="1" customWidth="1"/>
    <col min="35" max="35" width="11.140625" hidden="1" customWidth="1"/>
    <col min="36" max="36" width="12.7109375" hidden="1" customWidth="1"/>
    <col min="37" max="37" width="12.140625" hidden="1" customWidth="1"/>
    <col min="38" max="38" width="10.140625" hidden="1" customWidth="1"/>
    <col min="39" max="39" width="11.140625" hidden="1" customWidth="1"/>
    <col min="40" max="40" width="8.28515625" hidden="1" customWidth="1"/>
    <col min="41" max="41" width="45.85546875" hidden="1" customWidth="1"/>
    <col min="42" max="42" width="43.7109375" hidden="1" customWidth="1"/>
    <col min="43" max="47" width="19.5703125" hidden="1" customWidth="1"/>
    <col min="48" max="48" width="13.42578125" hidden="1" customWidth="1"/>
    <col min="49" max="49" width="12.7109375" hidden="1" customWidth="1"/>
    <col min="50" max="50" width="11.85546875" hidden="1" customWidth="1"/>
    <col min="51" max="51" width="13.28515625" bestFit="1" customWidth="1"/>
    <col min="52" max="52" width="13.42578125" bestFit="1" customWidth="1"/>
    <col min="53" max="53" width="31" bestFit="1" customWidth="1"/>
    <col min="55" max="55" width="22.85546875" bestFit="1" customWidth="1"/>
    <col min="56" max="56" width="34.28515625" bestFit="1" customWidth="1"/>
    <col min="57" max="57" width="36.42578125" bestFit="1" customWidth="1"/>
    <col min="58" max="58" width="28.140625" bestFit="1" customWidth="1"/>
    <col min="59" max="59" width="12.7109375" bestFit="1" customWidth="1"/>
    <col min="60" max="60" width="13.7109375" bestFit="1" customWidth="1"/>
    <col min="61" max="61" width="21.5703125" bestFit="1" customWidth="1"/>
    <col min="62" max="62" width="19.42578125" bestFit="1" customWidth="1"/>
    <col min="63" max="63" width="12.7109375" bestFit="1" customWidth="1"/>
    <col min="64" max="65" width="13.7109375" bestFit="1" customWidth="1"/>
    <col min="68" max="68" width="14.7109375" bestFit="1" customWidth="1"/>
    <col min="69" max="69" width="13.85546875" bestFit="1" customWidth="1"/>
    <col min="74" max="74" width="12.85546875" bestFit="1" customWidth="1"/>
    <col min="75" max="75" width="14" bestFit="1" customWidth="1"/>
    <col min="77" max="77" width="22.85546875" bestFit="1" customWidth="1"/>
    <col min="78" max="79" width="17.140625" style="834" bestFit="1" customWidth="1"/>
    <col min="80" max="80" width="10.5703125" bestFit="1" customWidth="1"/>
    <col min="81" max="81" width="13.42578125" style="834" bestFit="1" customWidth="1"/>
    <col min="82" max="82" width="11.7109375" bestFit="1" customWidth="1"/>
    <col min="84" max="84" width="11.7109375" bestFit="1" customWidth="1"/>
    <col min="85" max="85" width="10.5703125" bestFit="1" customWidth="1"/>
    <col min="86" max="86" width="11.5703125" bestFit="1" customWidth="1"/>
  </cols>
  <sheetData>
    <row r="1" spans="1:86" ht="50.25" customHeight="1" x14ac:dyDescent="0.2">
      <c r="A1" s="794" t="s">
        <v>583</v>
      </c>
      <c r="B1" s="794" t="s">
        <v>981</v>
      </c>
      <c r="C1" s="794" t="s">
        <v>977</v>
      </c>
      <c r="D1" s="794" t="s">
        <v>978</v>
      </c>
      <c r="E1" s="794" t="s">
        <v>979</v>
      </c>
      <c r="F1" s="696" t="s">
        <v>1384</v>
      </c>
      <c r="G1" s="696" t="s">
        <v>1385</v>
      </c>
      <c r="H1" s="696" t="s">
        <v>1386</v>
      </c>
      <c r="I1" s="509" t="s">
        <v>1031</v>
      </c>
      <c r="J1" s="509" t="s">
        <v>1032</v>
      </c>
      <c r="K1" s="509" t="s">
        <v>1033</v>
      </c>
      <c r="L1" s="509" t="s">
        <v>1034</v>
      </c>
      <c r="M1" s="509" t="s">
        <v>1035</v>
      </c>
      <c r="N1" s="509" t="s">
        <v>1276</v>
      </c>
      <c r="O1" s="509" t="s">
        <v>1277</v>
      </c>
      <c r="P1" s="509" t="s">
        <v>1036</v>
      </c>
      <c r="Q1" s="509" t="s">
        <v>1037</v>
      </c>
      <c r="R1" s="509" t="s">
        <v>1038</v>
      </c>
      <c r="S1" s="509" t="s">
        <v>1039</v>
      </c>
      <c r="T1" s="509" t="s">
        <v>1040</v>
      </c>
      <c r="U1" s="509" t="s">
        <v>1041</v>
      </c>
      <c r="V1" s="509" t="s">
        <v>1042</v>
      </c>
      <c r="W1" s="509" t="s">
        <v>1043</v>
      </c>
      <c r="X1" s="509" t="s">
        <v>1044</v>
      </c>
      <c r="Y1" s="509" t="s">
        <v>1045</v>
      </c>
      <c r="Z1" s="509" t="s">
        <v>1046</v>
      </c>
      <c r="AA1" s="509" t="s">
        <v>1047</v>
      </c>
      <c r="AB1" s="509" t="s">
        <v>1048</v>
      </c>
      <c r="AC1" s="509" t="s">
        <v>1049</v>
      </c>
      <c r="AD1" s="509" t="s">
        <v>578</v>
      </c>
      <c r="AE1" s="509" t="s">
        <v>1634</v>
      </c>
      <c r="AF1" s="509" t="s">
        <v>1635</v>
      </c>
      <c r="AG1" s="509" t="s">
        <v>1052</v>
      </c>
      <c r="AH1" s="509" t="s">
        <v>1053</v>
      </c>
      <c r="AI1" s="509" t="s">
        <v>475</v>
      </c>
      <c r="AJ1" s="509" t="s">
        <v>1054</v>
      </c>
      <c r="AK1" s="509" t="s">
        <v>476</v>
      </c>
      <c r="AL1" s="509" t="s">
        <v>1055</v>
      </c>
      <c r="AM1" s="509" t="s">
        <v>218</v>
      </c>
      <c r="AN1" s="509" t="s">
        <v>581</v>
      </c>
      <c r="AO1" s="509" t="s">
        <v>1636</v>
      </c>
      <c r="AP1" s="509" t="s">
        <v>1637</v>
      </c>
      <c r="AQ1" s="509" t="s">
        <v>1638</v>
      </c>
      <c r="AR1" s="509" t="s">
        <v>1639</v>
      </c>
      <c r="AS1" s="509" t="s">
        <v>1640</v>
      </c>
      <c r="AT1" s="509" t="s">
        <v>1641</v>
      </c>
      <c r="AU1" s="509" t="s">
        <v>1642</v>
      </c>
      <c r="AV1" s="509" t="s">
        <v>1056</v>
      </c>
      <c r="AW1" s="509" t="s">
        <v>1057</v>
      </c>
      <c r="AX1" s="510" t="s">
        <v>1058</v>
      </c>
      <c r="AY1" s="509" t="s">
        <v>491</v>
      </c>
      <c r="AZ1" s="509" t="s">
        <v>1059</v>
      </c>
      <c r="BA1" s="699" t="s">
        <v>1486</v>
      </c>
      <c r="BB1" s="699" t="s">
        <v>1278</v>
      </c>
      <c r="BC1" s="699" t="s">
        <v>1279</v>
      </c>
      <c r="BD1" s="699" t="s">
        <v>1387</v>
      </c>
      <c r="BE1" s="699" t="s">
        <v>1280</v>
      </c>
      <c r="BF1" s="699" t="s">
        <v>1281</v>
      </c>
      <c r="BG1" s="700" t="s">
        <v>1060</v>
      </c>
      <c r="BH1" s="700" t="s">
        <v>1061</v>
      </c>
      <c r="BI1" s="699" t="s">
        <v>1643</v>
      </c>
      <c r="BJ1" s="699" t="s">
        <v>1388</v>
      </c>
      <c r="BK1" s="699" t="s">
        <v>1644</v>
      </c>
      <c r="BL1" s="699" t="s">
        <v>1645</v>
      </c>
      <c r="BM1" s="699" t="s">
        <v>1489</v>
      </c>
      <c r="BN1" s="625" t="s">
        <v>1062</v>
      </c>
      <c r="BO1" s="625" t="s">
        <v>1063</v>
      </c>
      <c r="BP1" s="699" t="s">
        <v>1646</v>
      </c>
      <c r="BQ1" s="699" t="s">
        <v>1647</v>
      </c>
      <c r="BR1" s="699" t="s">
        <v>1282</v>
      </c>
      <c r="BS1" s="699" t="s">
        <v>1283</v>
      </c>
      <c r="BT1" s="700" t="s">
        <v>1648</v>
      </c>
      <c r="BU1" s="626" t="s">
        <v>1064</v>
      </c>
      <c r="BV1" s="700" t="s">
        <v>1065</v>
      </c>
      <c r="BW1" s="700" t="s">
        <v>1066</v>
      </c>
      <c r="BX1" s="700" t="s">
        <v>1067</v>
      </c>
      <c r="BY1" s="700" t="s">
        <v>1068</v>
      </c>
      <c r="BZ1" s="632" t="s">
        <v>1432</v>
      </c>
      <c r="CA1" s="632" t="s">
        <v>1433</v>
      </c>
      <c r="CB1" s="632" t="s">
        <v>1430</v>
      </c>
      <c r="CC1" s="632" t="s">
        <v>1421</v>
      </c>
      <c r="CD1" s="632" t="s">
        <v>1422</v>
      </c>
      <c r="CF1" s="632" t="s">
        <v>1619</v>
      </c>
      <c r="CG1" s="632" t="s">
        <v>1700</v>
      </c>
      <c r="CH1" s="632" t="s">
        <v>1701</v>
      </c>
    </row>
    <row r="2" spans="1:86" ht="15" hidden="1" x14ac:dyDescent="0.25">
      <c r="C2" s="1415" t="s">
        <v>490</v>
      </c>
      <c r="D2" s="1416"/>
      <c r="E2" s="1417"/>
      <c r="F2" s="703">
        <v>93133</v>
      </c>
      <c r="G2" s="703">
        <v>55179</v>
      </c>
      <c r="H2" s="703">
        <v>37954</v>
      </c>
      <c r="I2" s="704">
        <v>169620246</v>
      </c>
      <c r="J2" s="704">
        <v>101314720</v>
      </c>
      <c r="K2" s="704">
        <v>72186660</v>
      </c>
      <c r="L2" s="704">
        <v>4798967.3619191265</v>
      </c>
      <c r="M2" s="704">
        <v>2939399.9999999991</v>
      </c>
      <c r="N2" s="704">
        <v>6550032.8755318066</v>
      </c>
      <c r="O2" s="704">
        <v>7564482.0426811697</v>
      </c>
      <c r="P2" s="704">
        <v>1209092.6533442391</v>
      </c>
      <c r="Q2" s="704">
        <v>1161866.7175327155</v>
      </c>
      <c r="R2" s="704">
        <v>883704.55441470025</v>
      </c>
      <c r="S2" s="704">
        <v>1418011.766024445</v>
      </c>
      <c r="T2" s="704">
        <v>406304.81070327753</v>
      </c>
      <c r="U2" s="704">
        <v>517488.34103820974</v>
      </c>
      <c r="V2" s="704">
        <v>1103314.4012864165</v>
      </c>
      <c r="W2" s="704">
        <v>1224247.2489426266</v>
      </c>
      <c r="X2" s="704">
        <v>831886.67928680207</v>
      </c>
      <c r="Y2" s="704">
        <v>1303133.9930193706</v>
      </c>
      <c r="Z2" s="704">
        <v>345489.43783247459</v>
      </c>
      <c r="AA2" s="704">
        <v>419622.54494116182</v>
      </c>
      <c r="AB2" s="704">
        <v>1739841.753692304</v>
      </c>
      <c r="AC2" s="704">
        <v>684866.15982005745</v>
      </c>
      <c r="AD2" s="704">
        <v>0</v>
      </c>
      <c r="AE2" s="704">
        <v>17255123.936327983</v>
      </c>
      <c r="AF2" s="704">
        <v>15360953.61980667</v>
      </c>
      <c r="AG2" s="704">
        <v>230031.88842733612</v>
      </c>
      <c r="AH2" s="704">
        <v>59237.466725066821</v>
      </c>
      <c r="AI2" s="704">
        <v>35222200</v>
      </c>
      <c r="AJ2" s="704">
        <v>1581979.5282599018</v>
      </c>
      <c r="AK2" s="704">
        <v>0</v>
      </c>
      <c r="AL2" s="704">
        <v>222000</v>
      </c>
      <c r="AM2" s="704">
        <v>4317737.3099999987</v>
      </c>
      <c r="AN2" s="704">
        <v>0</v>
      </c>
      <c r="AO2" s="704">
        <v>0</v>
      </c>
      <c r="AP2" s="704">
        <v>0</v>
      </c>
      <c r="AQ2" s="704">
        <v>147263</v>
      </c>
      <c r="AR2" s="704">
        <v>0</v>
      </c>
      <c r="AS2" s="704">
        <v>0</v>
      </c>
      <c r="AT2" s="704">
        <v>0</v>
      </c>
      <c r="AU2" s="704">
        <v>0</v>
      </c>
      <c r="AV2" s="704">
        <v>343121626</v>
      </c>
      <c r="AW2" s="704">
        <v>68007100.25329797</v>
      </c>
      <c r="AX2" s="704">
        <v>41491179.838259883</v>
      </c>
      <c r="AY2" s="704">
        <v>51532819.651899204</v>
      </c>
      <c r="AZ2" s="704">
        <v>452619906.09155774</v>
      </c>
      <c r="BA2" s="704">
        <v>447932905.7815578</v>
      </c>
      <c r="BB2" s="705"/>
      <c r="BC2" s="705">
        <v>436177110.83333337</v>
      </c>
      <c r="BD2" s="704">
        <v>5937085.1237289347</v>
      </c>
      <c r="BE2" s="704">
        <v>2182705.4089652952</v>
      </c>
      <c r="BF2" s="704">
        <v>460739696.62425202</v>
      </c>
      <c r="BG2" s="704">
        <v>245677350.63450608</v>
      </c>
      <c r="BH2" s="704">
        <v>215062345.98974606</v>
      </c>
      <c r="BI2" s="704">
        <v>440864111.14333326</v>
      </c>
      <c r="BJ2" s="705"/>
      <c r="BK2" s="704">
        <v>419617779.78599209</v>
      </c>
      <c r="BL2" s="704">
        <v>1200752.250352188</v>
      </c>
      <c r="BM2" s="704">
        <v>1168730.1760630396</v>
      </c>
      <c r="BN2" s="705"/>
      <c r="BO2" s="705"/>
      <c r="BP2" s="704">
        <v>1981250.8062707619</v>
      </c>
      <c r="BQ2" s="704">
        <v>462720947.43052292</v>
      </c>
      <c r="BR2" s="705"/>
      <c r="BS2" s="705"/>
      <c r="BT2" s="705"/>
      <c r="BU2" s="705"/>
      <c r="BV2" s="704">
        <v>-677921.05</v>
      </c>
      <c r="BW2" s="704">
        <v>462043026.38052297</v>
      </c>
      <c r="BX2" s="704">
        <v>0</v>
      </c>
      <c r="BY2" s="704">
        <v>462043026.38052297</v>
      </c>
      <c r="BZ2" s="814">
        <f t="shared" ref="BZ2:CA2" si="0">SUM(BZ3:BZ301)</f>
        <v>10956792.818216413</v>
      </c>
      <c r="CA2" s="814">
        <f t="shared" si="0"/>
        <v>1478506.95</v>
      </c>
      <c r="CB2" s="814">
        <f>BD2+BE2</f>
        <v>8119790.5326942299</v>
      </c>
      <c r="CC2" s="814">
        <f t="shared" ref="CC2:CD2" si="1">SUM(CC3:CC301)</f>
        <v>11959761.960334482</v>
      </c>
      <c r="CD2" s="814">
        <f t="shared" si="1"/>
        <v>1579781.4</v>
      </c>
      <c r="CF2" s="814">
        <f>SUM(CF3:CF301)</f>
        <v>32677045.428498555</v>
      </c>
      <c r="CG2" s="814">
        <f t="shared" ref="CG2:CH2" si="2">SUM(CG3:CG301)</f>
        <v>1440477</v>
      </c>
      <c r="CH2" s="814">
        <f t="shared" si="2"/>
        <v>4115597</v>
      </c>
    </row>
    <row r="3" spans="1:86" ht="15" hidden="1" x14ac:dyDescent="0.25">
      <c r="A3">
        <v>205</v>
      </c>
      <c r="B3">
        <f>VLOOKUP(D3,'Adjusted Factors 21-22'!C:F,4,FALSE)</f>
        <v>0</v>
      </c>
      <c r="C3" s="706">
        <v>124531</v>
      </c>
      <c r="D3" s="706">
        <v>9352002</v>
      </c>
      <c r="E3" s="707" t="s">
        <v>731</v>
      </c>
      <c r="F3" s="627">
        <v>104</v>
      </c>
      <c r="G3" s="627">
        <v>104</v>
      </c>
      <c r="H3" s="627">
        <v>0</v>
      </c>
      <c r="I3" s="512">
        <v>319696</v>
      </c>
      <c r="J3" s="512">
        <v>0</v>
      </c>
      <c r="K3" s="512">
        <v>0</v>
      </c>
      <c r="L3" s="512">
        <v>11040.000000000011</v>
      </c>
      <c r="M3" s="512">
        <v>0</v>
      </c>
      <c r="N3" s="512">
        <v>16645.360824742267</v>
      </c>
      <c r="O3" s="512">
        <v>0</v>
      </c>
      <c r="P3" s="512">
        <v>215.00000000000009</v>
      </c>
      <c r="Q3" s="512">
        <v>0</v>
      </c>
      <c r="R3" s="512">
        <v>0</v>
      </c>
      <c r="S3" s="512">
        <v>0</v>
      </c>
      <c r="T3" s="512">
        <v>475.00000000000023</v>
      </c>
      <c r="U3" s="512">
        <v>0</v>
      </c>
      <c r="V3" s="512">
        <v>0</v>
      </c>
      <c r="W3" s="512">
        <v>0</v>
      </c>
      <c r="X3" s="512">
        <v>0</v>
      </c>
      <c r="Y3" s="512">
        <v>0</v>
      </c>
      <c r="Z3" s="512">
        <v>0</v>
      </c>
      <c r="AA3" s="512">
        <v>0</v>
      </c>
      <c r="AB3" s="512">
        <v>0</v>
      </c>
      <c r="AC3" s="512">
        <v>0</v>
      </c>
      <c r="AD3" s="512">
        <v>0</v>
      </c>
      <c r="AE3" s="512">
        <v>31713.417721518985</v>
      </c>
      <c r="AF3" s="512">
        <v>0</v>
      </c>
      <c r="AG3" s="512">
        <v>0</v>
      </c>
      <c r="AH3" s="512">
        <v>0</v>
      </c>
      <c r="AI3" s="512">
        <v>117800</v>
      </c>
      <c r="AJ3" s="512">
        <v>27516.688918558069</v>
      </c>
      <c r="AK3" s="512">
        <v>0</v>
      </c>
      <c r="AL3" s="512">
        <v>0</v>
      </c>
      <c r="AM3" s="512">
        <v>13722.5</v>
      </c>
      <c r="AN3" s="512">
        <v>0</v>
      </c>
      <c r="AO3" s="512">
        <v>0</v>
      </c>
      <c r="AP3" s="512">
        <v>0</v>
      </c>
      <c r="AQ3" s="512">
        <v>0</v>
      </c>
      <c r="AR3" s="512">
        <v>0</v>
      </c>
      <c r="AS3" s="512">
        <v>0</v>
      </c>
      <c r="AT3" s="512">
        <v>0</v>
      </c>
      <c r="AU3" s="512">
        <v>0</v>
      </c>
      <c r="AV3" s="512">
        <v>319696</v>
      </c>
      <c r="AW3" s="512">
        <v>60088.778546261266</v>
      </c>
      <c r="AX3" s="512">
        <v>159039.18891855807</v>
      </c>
      <c r="AY3" s="512">
        <v>55899.962133890127</v>
      </c>
      <c r="AZ3" s="710">
        <v>538823.96746481932</v>
      </c>
      <c r="BA3" s="710">
        <v>525101.46746481932</v>
      </c>
      <c r="BB3" s="710">
        <v>4180</v>
      </c>
      <c r="BC3" s="710">
        <v>434720</v>
      </c>
      <c r="BD3" s="710">
        <v>0</v>
      </c>
      <c r="BE3" s="710">
        <v>0</v>
      </c>
      <c r="BF3" s="710">
        <v>538823.96746481932</v>
      </c>
      <c r="BG3" s="512">
        <v>538823.96746481932</v>
      </c>
      <c r="BH3" s="512">
        <v>0</v>
      </c>
      <c r="BI3" s="710">
        <v>448442.5</v>
      </c>
      <c r="BJ3" s="710">
        <v>289403.31108144193</v>
      </c>
      <c r="BK3" s="512">
        <v>379784.77854626125</v>
      </c>
      <c r="BL3" s="512">
        <v>3651.7767167909738</v>
      </c>
      <c r="BM3" s="512">
        <v>3565.1238493074943</v>
      </c>
      <c r="BN3" s="628">
        <v>2.4305710305214581E-2</v>
      </c>
      <c r="BO3" s="628">
        <v>0</v>
      </c>
      <c r="BP3" s="512">
        <v>0</v>
      </c>
      <c r="BQ3" s="710">
        <v>538823.96746481932</v>
      </c>
      <c r="BR3" s="710">
        <v>5049.0525717771088</v>
      </c>
      <c r="BS3" s="710" t="s">
        <v>1284</v>
      </c>
      <c r="BT3" s="710">
        <v>5180.9996871617241</v>
      </c>
      <c r="BU3" s="628">
        <v>1.8027075348983068E-3</v>
      </c>
      <c r="BV3" s="512">
        <v>-2765.36</v>
      </c>
      <c r="BW3" s="512">
        <v>536058.60746481933</v>
      </c>
      <c r="BX3" s="512">
        <v>0</v>
      </c>
      <c r="BY3" s="512">
        <v>536058.60746481933</v>
      </c>
      <c r="BZ3" s="814">
        <f>IF(B3=0,CC3,0)</f>
        <v>388935.94114423578</v>
      </c>
      <c r="CA3" s="814">
        <f>IF(B3=0,CD3,0)</f>
        <v>4265.5800000000017</v>
      </c>
      <c r="CB3" s="814">
        <f t="shared" ref="CB3:CB66" si="3">BD3+BE3</f>
        <v>0</v>
      </c>
      <c r="CC3" s="814">
        <f>IF(ISERROR(VLOOKUP(A3,'19-20 Cfwds'!A:D,4,FALSE)),0,(VLOOKUP(A3,'19-20 Cfwds'!A:D,4,FALSE)))</f>
        <v>388935.94114423578</v>
      </c>
      <c r="CD3" s="814">
        <f>IF(ISERROR(VLOOKUP(A3,'19-20 Cfwds'!A:D,3,FALSE)),0,(VLOOKUP(A3,'19-20 Cfwds'!A:D,3,FALSE)))</f>
        <v>4265.5800000000017</v>
      </c>
      <c r="CF3" s="814">
        <f>L3+M3+N3+O3+P3+Q3+R3+S3+T3+U3+V3+W3+X3+Y3+Z3+AA3</f>
        <v>28375.360824742278</v>
      </c>
      <c r="CG3" s="814">
        <f>VLOOKUP(C3,'Pension and Pay Grants'!$I$3:$O$111,7,FALSE)</f>
        <v>4702</v>
      </c>
      <c r="CH3" s="814">
        <f>VLOOKUP(C3,'Pension and Pay Grants'!$Z$2:$AF$111,7,FALSE)</f>
        <v>13580</v>
      </c>
    </row>
    <row r="4" spans="1:86" ht="15" hidden="1" x14ac:dyDescent="0.25">
      <c r="A4">
        <v>436</v>
      </c>
      <c r="B4">
        <f>VLOOKUP(D4,'Adjusted Factors 21-22'!C:F,4,FALSE)</f>
        <v>0</v>
      </c>
      <c r="C4" s="706">
        <v>124534</v>
      </c>
      <c r="D4" s="706">
        <v>9352007</v>
      </c>
      <c r="E4" s="707" t="s">
        <v>855</v>
      </c>
      <c r="F4" s="627">
        <v>293</v>
      </c>
      <c r="G4" s="627">
        <v>293</v>
      </c>
      <c r="H4" s="627">
        <v>0</v>
      </c>
      <c r="I4" s="512">
        <v>900682</v>
      </c>
      <c r="J4" s="512">
        <v>0</v>
      </c>
      <c r="K4" s="512">
        <v>0</v>
      </c>
      <c r="L4" s="512">
        <v>17020.000000000044</v>
      </c>
      <c r="M4" s="512">
        <v>0</v>
      </c>
      <c r="N4" s="512">
        <v>21275.000000000055</v>
      </c>
      <c r="O4" s="512">
        <v>0</v>
      </c>
      <c r="P4" s="512">
        <v>647.20890410958737</v>
      </c>
      <c r="Q4" s="512">
        <v>260.89041095890445</v>
      </c>
      <c r="R4" s="512">
        <v>0</v>
      </c>
      <c r="S4" s="512">
        <v>0</v>
      </c>
      <c r="T4" s="512">
        <v>0</v>
      </c>
      <c r="U4" s="512">
        <v>0</v>
      </c>
      <c r="V4" s="512">
        <v>0</v>
      </c>
      <c r="W4" s="512">
        <v>0</v>
      </c>
      <c r="X4" s="512">
        <v>0</v>
      </c>
      <c r="Y4" s="512">
        <v>0</v>
      </c>
      <c r="Z4" s="512">
        <v>0</v>
      </c>
      <c r="AA4" s="512">
        <v>0</v>
      </c>
      <c r="AB4" s="512">
        <v>2508.1712062256893</v>
      </c>
      <c r="AC4" s="512">
        <v>0</v>
      </c>
      <c r="AD4" s="512">
        <v>0</v>
      </c>
      <c r="AE4" s="512">
        <v>79896.653696498048</v>
      </c>
      <c r="AF4" s="512">
        <v>0</v>
      </c>
      <c r="AG4" s="512">
        <v>0</v>
      </c>
      <c r="AH4" s="512">
        <v>0</v>
      </c>
      <c r="AI4" s="512">
        <v>117800</v>
      </c>
      <c r="AJ4" s="512">
        <v>0</v>
      </c>
      <c r="AK4" s="512">
        <v>0</v>
      </c>
      <c r="AL4" s="512">
        <v>0</v>
      </c>
      <c r="AM4" s="512">
        <v>27648</v>
      </c>
      <c r="AN4" s="512">
        <v>0</v>
      </c>
      <c r="AO4" s="512">
        <v>0</v>
      </c>
      <c r="AP4" s="512">
        <v>0</v>
      </c>
      <c r="AQ4" s="512">
        <v>0</v>
      </c>
      <c r="AR4" s="512">
        <v>0</v>
      </c>
      <c r="AS4" s="512">
        <v>0</v>
      </c>
      <c r="AT4" s="512">
        <v>0</v>
      </c>
      <c r="AU4" s="512">
        <v>0</v>
      </c>
      <c r="AV4" s="512">
        <v>900682</v>
      </c>
      <c r="AW4" s="512">
        <v>121607.92421779234</v>
      </c>
      <c r="AX4" s="512">
        <v>145448</v>
      </c>
      <c r="AY4" s="512">
        <v>109497.06735403235</v>
      </c>
      <c r="AZ4" s="710">
        <v>1167737.9242177922</v>
      </c>
      <c r="BA4" s="710">
        <v>1140089.9242177922</v>
      </c>
      <c r="BB4" s="710">
        <v>4180</v>
      </c>
      <c r="BC4" s="710">
        <v>1224740</v>
      </c>
      <c r="BD4" s="710">
        <v>84650.075782207772</v>
      </c>
      <c r="BE4" s="710">
        <v>0</v>
      </c>
      <c r="BF4" s="710">
        <v>1252388</v>
      </c>
      <c r="BG4" s="512">
        <v>1252388</v>
      </c>
      <c r="BH4" s="512">
        <v>0</v>
      </c>
      <c r="BI4" s="710">
        <v>1252388</v>
      </c>
      <c r="BJ4" s="710">
        <v>1106940</v>
      </c>
      <c r="BK4" s="512">
        <v>1106940</v>
      </c>
      <c r="BL4" s="512">
        <v>3777.952218430034</v>
      </c>
      <c r="BM4" s="512">
        <v>3520.8522222222218</v>
      </c>
      <c r="BN4" s="628">
        <v>7.3022092374425446E-2</v>
      </c>
      <c r="BO4" s="628">
        <v>0</v>
      </c>
      <c r="BP4" s="512">
        <v>0</v>
      </c>
      <c r="BQ4" s="710">
        <v>1252388</v>
      </c>
      <c r="BR4" s="710">
        <v>4180</v>
      </c>
      <c r="BS4" s="710" t="s">
        <v>1284</v>
      </c>
      <c r="BT4" s="710">
        <v>4274.3617747440276</v>
      </c>
      <c r="BU4" s="628">
        <v>6.0286869652699693E-2</v>
      </c>
      <c r="BV4" s="512">
        <v>-7790.87</v>
      </c>
      <c r="BW4" s="512">
        <v>1244597.1299999999</v>
      </c>
      <c r="BX4" s="512">
        <v>0</v>
      </c>
      <c r="BY4" s="512">
        <v>1244597.1299999999</v>
      </c>
      <c r="BZ4" s="814">
        <f t="shared" ref="BZ4:BZ67" si="4">IF(B4=0,CC4,0)</f>
        <v>54739.689704934368</v>
      </c>
      <c r="CA4" s="814">
        <f t="shared" ref="CA4:CA67" si="5">IF(B4=0,CD4,0)</f>
        <v>9205.9800000000032</v>
      </c>
      <c r="CB4" s="814">
        <f t="shared" si="3"/>
        <v>84650.075782207772</v>
      </c>
      <c r="CC4" s="814">
        <f>IF(ISERROR(VLOOKUP(A4,'19-20 Cfwds'!A:D,4,FALSE)),0,(VLOOKUP(A4,'19-20 Cfwds'!A:D,4,FALSE)))</f>
        <v>54739.689704934368</v>
      </c>
      <c r="CD4" s="814">
        <f>IF(ISERROR(VLOOKUP(A4,'19-20 Cfwds'!A:D,3,FALSE)),0,(VLOOKUP(A4,'19-20 Cfwds'!A:D,3,FALSE)))</f>
        <v>9205.9800000000032</v>
      </c>
      <c r="CF4" s="814">
        <f t="shared" ref="CF4:CF67" si="6">L4+M4+N4+O4+P4+Q4+R4+S4+T4+U4+V4+W4+X4+Y4+Z4+AA4</f>
        <v>39203.099315068597</v>
      </c>
      <c r="CG4" s="814">
        <f>VLOOKUP(C4,'Pension and Pay Grants'!$I$3:$O$111,7,FALSE)</f>
        <v>14435</v>
      </c>
      <c r="CH4" s="814">
        <f>VLOOKUP(C4,'Pension and Pay Grants'!$Z$2:$AF$111,7,FALSE)</f>
        <v>40789</v>
      </c>
    </row>
    <row r="5" spans="1:86" ht="15" hidden="1" x14ac:dyDescent="0.25">
      <c r="A5">
        <v>443</v>
      </c>
      <c r="B5">
        <f>VLOOKUP(D5,'Adjusted Factors 21-22'!C:F,4,FALSE)</f>
        <v>0</v>
      </c>
      <c r="C5" s="706">
        <v>124536</v>
      </c>
      <c r="D5" s="706">
        <v>9352009</v>
      </c>
      <c r="E5" s="707" t="s">
        <v>860</v>
      </c>
      <c r="F5" s="627">
        <v>291</v>
      </c>
      <c r="G5" s="627">
        <v>291</v>
      </c>
      <c r="H5" s="627">
        <v>0</v>
      </c>
      <c r="I5" s="512">
        <v>894534</v>
      </c>
      <c r="J5" s="512">
        <v>0</v>
      </c>
      <c r="K5" s="512">
        <v>0</v>
      </c>
      <c r="L5" s="512">
        <v>39560.000000000007</v>
      </c>
      <c r="M5" s="512">
        <v>0</v>
      </c>
      <c r="N5" s="512">
        <v>58328.080985915491</v>
      </c>
      <c r="O5" s="512">
        <v>0</v>
      </c>
      <c r="P5" s="512">
        <v>16125.000000000027</v>
      </c>
      <c r="Q5" s="512">
        <v>13780.000000000009</v>
      </c>
      <c r="R5" s="512">
        <v>0</v>
      </c>
      <c r="S5" s="512">
        <v>0</v>
      </c>
      <c r="T5" s="512">
        <v>0</v>
      </c>
      <c r="U5" s="512">
        <v>0</v>
      </c>
      <c r="V5" s="512">
        <v>0</v>
      </c>
      <c r="W5" s="512">
        <v>0</v>
      </c>
      <c r="X5" s="512">
        <v>0</v>
      </c>
      <c r="Y5" s="512">
        <v>0</v>
      </c>
      <c r="Z5" s="512">
        <v>0</v>
      </c>
      <c r="AA5" s="512">
        <v>0</v>
      </c>
      <c r="AB5" s="512">
        <v>7775.7085020242912</v>
      </c>
      <c r="AC5" s="512">
        <v>0</v>
      </c>
      <c r="AD5" s="512">
        <v>0</v>
      </c>
      <c r="AE5" s="512">
        <v>92108.3203125</v>
      </c>
      <c r="AF5" s="512">
        <v>0</v>
      </c>
      <c r="AG5" s="512">
        <v>4085.9999999999918</v>
      </c>
      <c r="AH5" s="512">
        <v>0</v>
      </c>
      <c r="AI5" s="512">
        <v>117800</v>
      </c>
      <c r="AJ5" s="512">
        <v>0</v>
      </c>
      <c r="AK5" s="512">
        <v>0</v>
      </c>
      <c r="AL5" s="512">
        <v>0</v>
      </c>
      <c r="AM5" s="512">
        <v>23827.25</v>
      </c>
      <c r="AN5" s="512">
        <v>0</v>
      </c>
      <c r="AO5" s="512">
        <v>0</v>
      </c>
      <c r="AP5" s="512">
        <v>0</v>
      </c>
      <c r="AQ5" s="512">
        <v>0</v>
      </c>
      <c r="AR5" s="512">
        <v>0</v>
      </c>
      <c r="AS5" s="512">
        <v>0</v>
      </c>
      <c r="AT5" s="512">
        <v>0</v>
      </c>
      <c r="AU5" s="512">
        <v>0</v>
      </c>
      <c r="AV5" s="512">
        <v>894534</v>
      </c>
      <c r="AW5" s="512">
        <v>231763.10980043982</v>
      </c>
      <c r="AX5" s="512">
        <v>141627.25</v>
      </c>
      <c r="AY5" s="512">
        <v>166003.72480545778</v>
      </c>
      <c r="AZ5" s="710">
        <v>1267924.3598004398</v>
      </c>
      <c r="BA5" s="710">
        <v>1244097.1098004398</v>
      </c>
      <c r="BB5" s="710">
        <v>4180</v>
      </c>
      <c r="BC5" s="710">
        <v>1216380</v>
      </c>
      <c r="BD5" s="710">
        <v>0</v>
      </c>
      <c r="BE5" s="710">
        <v>0</v>
      </c>
      <c r="BF5" s="710">
        <v>1267924.3598004398</v>
      </c>
      <c r="BG5" s="512">
        <v>1267924.3598004398</v>
      </c>
      <c r="BH5" s="512">
        <v>0</v>
      </c>
      <c r="BI5" s="710">
        <v>1240207.25</v>
      </c>
      <c r="BJ5" s="710">
        <v>1098580</v>
      </c>
      <c r="BK5" s="512">
        <v>1126297.1098004398</v>
      </c>
      <c r="BL5" s="512">
        <v>3870.4368034379372</v>
      </c>
      <c r="BM5" s="512">
        <v>3924.4262860068261</v>
      </c>
      <c r="BN5" s="628">
        <v>-1.3757293075269902E-2</v>
      </c>
      <c r="BO5" s="628">
        <v>3.22376487252699E-2</v>
      </c>
      <c r="BP5" s="512">
        <v>36815.654332442558</v>
      </c>
      <c r="BQ5" s="710">
        <v>1304740.0141328825</v>
      </c>
      <c r="BR5" s="710">
        <v>4401.7620760580157</v>
      </c>
      <c r="BS5" s="710" t="s">
        <v>1284</v>
      </c>
      <c r="BT5" s="710">
        <v>4483.6426602504553</v>
      </c>
      <c r="BU5" s="628">
        <v>2.0951449979781378E-2</v>
      </c>
      <c r="BV5" s="512">
        <v>-7737.69</v>
      </c>
      <c r="BW5" s="512">
        <v>1297002.3241328825</v>
      </c>
      <c r="BX5" s="512">
        <v>0</v>
      </c>
      <c r="BY5" s="512">
        <v>1297002.3241328825</v>
      </c>
      <c r="BZ5" s="814">
        <f t="shared" si="4"/>
        <v>249806.44900746737</v>
      </c>
      <c r="CA5" s="814">
        <f t="shared" si="5"/>
        <v>828.89999999999964</v>
      </c>
      <c r="CB5" s="814">
        <f t="shared" si="3"/>
        <v>0</v>
      </c>
      <c r="CC5" s="814">
        <f>IF(ISERROR(VLOOKUP(A5,'19-20 Cfwds'!A:D,4,FALSE)),0,(VLOOKUP(A5,'19-20 Cfwds'!A:D,4,FALSE)))</f>
        <v>249806.44900746737</v>
      </c>
      <c r="CD5" s="814">
        <f>IF(ISERROR(VLOOKUP(A5,'19-20 Cfwds'!A:D,3,FALSE)),0,(VLOOKUP(A5,'19-20 Cfwds'!A:D,3,FALSE)))</f>
        <v>828.89999999999964</v>
      </c>
      <c r="CF5" s="814">
        <f t="shared" si="6"/>
        <v>127793.08098591554</v>
      </c>
      <c r="CG5" s="814">
        <f>VLOOKUP(C5,'Pension and Pay Grants'!$I$3:$O$111,7,FALSE)</f>
        <v>15234</v>
      </c>
      <c r="CH5" s="814">
        <f>VLOOKUP(C5,'Pension and Pay Grants'!$Z$2:$AF$111,7,FALSE)</f>
        <v>43047</v>
      </c>
    </row>
    <row r="6" spans="1:86" ht="15" hidden="1" x14ac:dyDescent="0.25">
      <c r="A6">
        <v>451</v>
      </c>
      <c r="B6">
        <f>VLOOKUP(D6,'Adjusted Factors 21-22'!C:F,4,FALSE)</f>
        <v>0</v>
      </c>
      <c r="C6" s="706">
        <v>124537</v>
      </c>
      <c r="D6" s="706">
        <v>9352011</v>
      </c>
      <c r="E6" s="707" t="s">
        <v>868</v>
      </c>
      <c r="F6" s="627">
        <v>199</v>
      </c>
      <c r="G6" s="627">
        <v>199</v>
      </c>
      <c r="H6" s="627">
        <v>0</v>
      </c>
      <c r="I6" s="512">
        <v>611726</v>
      </c>
      <c r="J6" s="512">
        <v>0</v>
      </c>
      <c r="K6" s="512">
        <v>0</v>
      </c>
      <c r="L6" s="512">
        <v>12420</v>
      </c>
      <c r="M6" s="512">
        <v>0</v>
      </c>
      <c r="N6" s="512">
        <v>19164.778325123152</v>
      </c>
      <c r="O6" s="512">
        <v>0</v>
      </c>
      <c r="P6" s="512">
        <v>2149.9999999999986</v>
      </c>
      <c r="Q6" s="512">
        <v>259.99999999999983</v>
      </c>
      <c r="R6" s="512">
        <v>0</v>
      </c>
      <c r="S6" s="512">
        <v>0</v>
      </c>
      <c r="T6" s="512">
        <v>0</v>
      </c>
      <c r="U6" s="512">
        <v>0</v>
      </c>
      <c r="V6" s="512">
        <v>0</v>
      </c>
      <c r="W6" s="512">
        <v>0</v>
      </c>
      <c r="X6" s="512">
        <v>0</v>
      </c>
      <c r="Y6" s="512">
        <v>0</v>
      </c>
      <c r="Z6" s="512">
        <v>0</v>
      </c>
      <c r="AA6" s="512">
        <v>0</v>
      </c>
      <c r="AB6" s="512">
        <v>4533.431952662726</v>
      </c>
      <c r="AC6" s="512">
        <v>0</v>
      </c>
      <c r="AD6" s="512">
        <v>0</v>
      </c>
      <c r="AE6" s="512">
        <v>56787.36363636364</v>
      </c>
      <c r="AF6" s="512">
        <v>0</v>
      </c>
      <c r="AG6" s="512">
        <v>0</v>
      </c>
      <c r="AH6" s="512">
        <v>0</v>
      </c>
      <c r="AI6" s="512">
        <v>117800</v>
      </c>
      <c r="AJ6" s="512">
        <v>0</v>
      </c>
      <c r="AK6" s="512">
        <v>0</v>
      </c>
      <c r="AL6" s="512">
        <v>0</v>
      </c>
      <c r="AM6" s="512">
        <v>23702.5</v>
      </c>
      <c r="AN6" s="512">
        <v>0</v>
      </c>
      <c r="AO6" s="512">
        <v>0</v>
      </c>
      <c r="AP6" s="512">
        <v>0</v>
      </c>
      <c r="AQ6" s="512">
        <v>0</v>
      </c>
      <c r="AR6" s="512">
        <v>0</v>
      </c>
      <c r="AS6" s="512">
        <v>0</v>
      </c>
      <c r="AT6" s="512">
        <v>0</v>
      </c>
      <c r="AU6" s="512">
        <v>0</v>
      </c>
      <c r="AV6" s="512">
        <v>611726</v>
      </c>
      <c r="AW6" s="512">
        <v>95315.573914149514</v>
      </c>
      <c r="AX6" s="512">
        <v>141502.5</v>
      </c>
      <c r="AY6" s="512">
        <v>83783.616798925214</v>
      </c>
      <c r="AZ6" s="710">
        <v>848544.07391414954</v>
      </c>
      <c r="BA6" s="710">
        <v>824841.57391414954</v>
      </c>
      <c r="BB6" s="710">
        <v>4180</v>
      </c>
      <c r="BC6" s="710">
        <v>831820</v>
      </c>
      <c r="BD6" s="710">
        <v>6978.4260858504567</v>
      </c>
      <c r="BE6" s="710">
        <v>0</v>
      </c>
      <c r="BF6" s="710">
        <v>855522.5</v>
      </c>
      <c r="BG6" s="512">
        <v>855522.5</v>
      </c>
      <c r="BH6" s="512">
        <v>0</v>
      </c>
      <c r="BI6" s="710">
        <v>855522.5</v>
      </c>
      <c r="BJ6" s="710">
        <v>714020</v>
      </c>
      <c r="BK6" s="512">
        <v>714020</v>
      </c>
      <c r="BL6" s="512">
        <v>3588.0402010050252</v>
      </c>
      <c r="BM6" s="512">
        <v>3533.388380193237</v>
      </c>
      <c r="BN6" s="628">
        <v>1.5467255487153478E-2</v>
      </c>
      <c r="BO6" s="628">
        <v>3.0131001628465204E-3</v>
      </c>
      <c r="BP6" s="512">
        <v>2118.6441676482891</v>
      </c>
      <c r="BQ6" s="710">
        <v>857641.14416764828</v>
      </c>
      <c r="BR6" s="710">
        <v>4190.64645310376</v>
      </c>
      <c r="BS6" s="710" t="s">
        <v>1284</v>
      </c>
      <c r="BT6" s="710">
        <v>4309.7544933047657</v>
      </c>
      <c r="BU6" s="628">
        <v>2.1982057183748571E-2</v>
      </c>
      <c r="BV6" s="512">
        <v>-5291.41</v>
      </c>
      <c r="BW6" s="512">
        <v>852349.73416764825</v>
      </c>
      <c r="BX6" s="512">
        <v>0</v>
      </c>
      <c r="BY6" s="512">
        <v>852349.73416764825</v>
      </c>
      <c r="BZ6" s="814">
        <f t="shared" si="4"/>
        <v>126707.38356538292</v>
      </c>
      <c r="CA6" s="814">
        <f t="shared" si="5"/>
        <v>5596.1999999999971</v>
      </c>
      <c r="CB6" s="814">
        <f t="shared" si="3"/>
        <v>6978.4260858504567</v>
      </c>
      <c r="CC6" s="814">
        <f>IF(ISERROR(VLOOKUP(A6,'19-20 Cfwds'!A:D,4,FALSE)),0,(VLOOKUP(A6,'19-20 Cfwds'!A:D,4,FALSE)))</f>
        <v>126707.38356538292</v>
      </c>
      <c r="CD6" s="814">
        <f>IF(ISERROR(VLOOKUP(A6,'19-20 Cfwds'!A:D,3,FALSE)),0,(VLOOKUP(A6,'19-20 Cfwds'!A:D,3,FALSE)))</f>
        <v>5596.1999999999971</v>
      </c>
      <c r="CF6" s="814">
        <f t="shared" si="6"/>
        <v>33994.778325123152</v>
      </c>
      <c r="CG6" s="814">
        <f>VLOOKUP(C6,'Pension and Pay Grants'!$I$3:$O$111,7,FALSE)</f>
        <v>9733</v>
      </c>
      <c r="CH6" s="814">
        <f>VLOOKUP(C6,'Pension and Pay Grants'!$Z$2:$AF$111,7,FALSE)</f>
        <v>27503</v>
      </c>
    </row>
    <row r="7" spans="1:86" ht="15" hidden="1" x14ac:dyDescent="0.25">
      <c r="A7">
        <v>460</v>
      </c>
      <c r="B7">
        <f>VLOOKUP(D7,'Adjusted Factors 21-22'!C:F,4,FALSE)</f>
        <v>0</v>
      </c>
      <c r="C7" s="706">
        <v>124538</v>
      </c>
      <c r="D7" s="706">
        <v>9352012</v>
      </c>
      <c r="E7" s="707" t="s">
        <v>875</v>
      </c>
      <c r="F7" s="627">
        <v>71</v>
      </c>
      <c r="G7" s="627">
        <v>71</v>
      </c>
      <c r="H7" s="627">
        <v>0</v>
      </c>
      <c r="I7" s="512">
        <v>218254</v>
      </c>
      <c r="J7" s="512">
        <v>0</v>
      </c>
      <c r="K7" s="512">
        <v>0</v>
      </c>
      <c r="L7" s="512">
        <v>5519.9999999999918</v>
      </c>
      <c r="M7" s="512">
        <v>0</v>
      </c>
      <c r="N7" s="512">
        <v>6899.99999999999</v>
      </c>
      <c r="O7" s="512">
        <v>0</v>
      </c>
      <c r="P7" s="512">
        <v>429.99999999999937</v>
      </c>
      <c r="Q7" s="512">
        <v>0</v>
      </c>
      <c r="R7" s="512">
        <v>0</v>
      </c>
      <c r="S7" s="512">
        <v>0</v>
      </c>
      <c r="T7" s="512">
        <v>0</v>
      </c>
      <c r="U7" s="512">
        <v>0</v>
      </c>
      <c r="V7" s="512">
        <v>0</v>
      </c>
      <c r="W7" s="512">
        <v>0</v>
      </c>
      <c r="X7" s="512">
        <v>0</v>
      </c>
      <c r="Y7" s="512">
        <v>0</v>
      </c>
      <c r="Z7" s="512">
        <v>0</v>
      </c>
      <c r="AA7" s="512">
        <v>0</v>
      </c>
      <c r="AB7" s="512">
        <v>0</v>
      </c>
      <c r="AC7" s="512">
        <v>0</v>
      </c>
      <c r="AD7" s="512">
        <v>0</v>
      </c>
      <c r="AE7" s="512">
        <v>21666.639344262294</v>
      </c>
      <c r="AF7" s="512">
        <v>0</v>
      </c>
      <c r="AG7" s="512">
        <v>3365.99999999999</v>
      </c>
      <c r="AH7" s="512">
        <v>0</v>
      </c>
      <c r="AI7" s="512">
        <v>117800</v>
      </c>
      <c r="AJ7" s="512">
        <v>45000</v>
      </c>
      <c r="AK7" s="512">
        <v>0</v>
      </c>
      <c r="AL7" s="512">
        <v>1000</v>
      </c>
      <c r="AM7" s="512">
        <v>7734.5</v>
      </c>
      <c r="AN7" s="512">
        <v>0</v>
      </c>
      <c r="AO7" s="512">
        <v>0</v>
      </c>
      <c r="AP7" s="512">
        <v>0</v>
      </c>
      <c r="AQ7" s="512">
        <v>0</v>
      </c>
      <c r="AR7" s="512">
        <v>0</v>
      </c>
      <c r="AS7" s="512">
        <v>0</v>
      </c>
      <c r="AT7" s="512">
        <v>0</v>
      </c>
      <c r="AU7" s="512">
        <v>0</v>
      </c>
      <c r="AV7" s="512">
        <v>218254</v>
      </c>
      <c r="AW7" s="512">
        <v>37882.639344262272</v>
      </c>
      <c r="AX7" s="512">
        <v>171534.5</v>
      </c>
      <c r="AY7" s="512">
        <v>38090.503344262288</v>
      </c>
      <c r="AZ7" s="710">
        <v>427671.13934426231</v>
      </c>
      <c r="BA7" s="710">
        <v>418936.63934426231</v>
      </c>
      <c r="BB7" s="710">
        <v>4180</v>
      </c>
      <c r="BC7" s="710">
        <v>296780</v>
      </c>
      <c r="BD7" s="710">
        <v>0</v>
      </c>
      <c r="BE7" s="710">
        <v>0</v>
      </c>
      <c r="BF7" s="710">
        <v>427671.13934426231</v>
      </c>
      <c r="BG7" s="512">
        <v>427671.13934426231</v>
      </c>
      <c r="BH7" s="512">
        <v>0</v>
      </c>
      <c r="BI7" s="710">
        <v>305514.5</v>
      </c>
      <c r="BJ7" s="710">
        <v>134980</v>
      </c>
      <c r="BK7" s="512">
        <v>257136.63934426231</v>
      </c>
      <c r="BL7" s="512">
        <v>3621.6428076656662</v>
      </c>
      <c r="BM7" s="512">
        <v>3284.6620447368418</v>
      </c>
      <c r="BN7" s="628">
        <v>0.10259221750645044</v>
      </c>
      <c r="BO7" s="628">
        <v>0</v>
      </c>
      <c r="BP7" s="512">
        <v>0</v>
      </c>
      <c r="BQ7" s="710">
        <v>427671.13934426231</v>
      </c>
      <c r="BR7" s="710">
        <v>5900.5160471022864</v>
      </c>
      <c r="BS7" s="710" t="s">
        <v>1284</v>
      </c>
      <c r="BT7" s="710">
        <v>6023.5371738628492</v>
      </c>
      <c r="BU7" s="628">
        <v>8.9521513280385934E-2</v>
      </c>
      <c r="BV7" s="512">
        <v>-1887.89</v>
      </c>
      <c r="BW7" s="512">
        <v>425783.24934426229</v>
      </c>
      <c r="BX7" s="512">
        <v>0</v>
      </c>
      <c r="BY7" s="512">
        <v>425783.24934426229</v>
      </c>
      <c r="BZ7" s="814">
        <f t="shared" si="4"/>
        <v>249052.72438985726</v>
      </c>
      <c r="CA7" s="814">
        <f t="shared" si="5"/>
        <v>9497.6600000000017</v>
      </c>
      <c r="CB7" s="814">
        <f t="shared" si="3"/>
        <v>0</v>
      </c>
      <c r="CC7" s="814">
        <f>IF(ISERROR(VLOOKUP(A7,'19-20 Cfwds'!A:D,4,FALSE)),0,(VLOOKUP(A7,'19-20 Cfwds'!A:D,4,FALSE)))</f>
        <v>249052.72438985726</v>
      </c>
      <c r="CD7" s="814">
        <f>IF(ISERROR(VLOOKUP(A7,'19-20 Cfwds'!A:D,3,FALSE)),0,(VLOOKUP(A7,'19-20 Cfwds'!A:D,3,FALSE)))</f>
        <v>9497.6600000000017</v>
      </c>
      <c r="CF7" s="814">
        <f t="shared" si="6"/>
        <v>12849.999999999982</v>
      </c>
      <c r="CG7" s="814">
        <f>VLOOKUP(C7,'Pension and Pay Grants'!$I$3:$O$111,7,FALSE)</f>
        <v>4702</v>
      </c>
      <c r="CH7" s="814">
        <f>VLOOKUP(C7,'Pension and Pay Grants'!$Z$2:$AF$111,7,FALSE)</f>
        <v>13578</v>
      </c>
    </row>
    <row r="8" spans="1:86" ht="15" hidden="1" x14ac:dyDescent="0.25">
      <c r="A8">
        <v>466</v>
      </c>
      <c r="B8">
        <f>VLOOKUP(D8,'Adjusted Factors 21-22'!C:F,4,FALSE)</f>
        <v>0</v>
      </c>
      <c r="C8" s="706">
        <v>124539</v>
      </c>
      <c r="D8" s="706">
        <v>9352013</v>
      </c>
      <c r="E8" s="707" t="s">
        <v>879</v>
      </c>
      <c r="F8" s="627">
        <v>275</v>
      </c>
      <c r="G8" s="627">
        <v>275</v>
      </c>
      <c r="H8" s="627">
        <v>0</v>
      </c>
      <c r="I8" s="512">
        <v>845350</v>
      </c>
      <c r="J8" s="512">
        <v>0</v>
      </c>
      <c r="K8" s="512">
        <v>0</v>
      </c>
      <c r="L8" s="512">
        <v>19320.000000000033</v>
      </c>
      <c r="M8" s="512">
        <v>0</v>
      </c>
      <c r="N8" s="512">
        <v>29960.526315789477</v>
      </c>
      <c r="O8" s="512">
        <v>0</v>
      </c>
      <c r="P8" s="512">
        <v>0</v>
      </c>
      <c r="Q8" s="512">
        <v>1300.0000000000011</v>
      </c>
      <c r="R8" s="512">
        <v>0</v>
      </c>
      <c r="S8" s="512">
        <v>0</v>
      </c>
      <c r="T8" s="512">
        <v>0</v>
      </c>
      <c r="U8" s="512">
        <v>0</v>
      </c>
      <c r="V8" s="512">
        <v>0</v>
      </c>
      <c r="W8" s="512">
        <v>0</v>
      </c>
      <c r="X8" s="512">
        <v>0</v>
      </c>
      <c r="Y8" s="512">
        <v>0</v>
      </c>
      <c r="Z8" s="512">
        <v>0</v>
      </c>
      <c r="AA8" s="512">
        <v>0</v>
      </c>
      <c r="AB8" s="512">
        <v>1890.625</v>
      </c>
      <c r="AC8" s="512">
        <v>0</v>
      </c>
      <c r="AD8" s="512">
        <v>0</v>
      </c>
      <c r="AE8" s="512">
        <v>101661.85897435898</v>
      </c>
      <c r="AF8" s="512">
        <v>0</v>
      </c>
      <c r="AG8" s="512">
        <v>0</v>
      </c>
      <c r="AH8" s="512">
        <v>0</v>
      </c>
      <c r="AI8" s="512">
        <v>117800</v>
      </c>
      <c r="AJ8" s="512">
        <v>0</v>
      </c>
      <c r="AK8" s="512">
        <v>0</v>
      </c>
      <c r="AL8" s="512">
        <v>0</v>
      </c>
      <c r="AM8" s="512">
        <v>21457</v>
      </c>
      <c r="AN8" s="512">
        <v>0</v>
      </c>
      <c r="AO8" s="512">
        <v>0</v>
      </c>
      <c r="AP8" s="512">
        <v>0</v>
      </c>
      <c r="AQ8" s="512">
        <v>0</v>
      </c>
      <c r="AR8" s="512">
        <v>0</v>
      </c>
      <c r="AS8" s="512">
        <v>0</v>
      </c>
      <c r="AT8" s="512">
        <v>0</v>
      </c>
      <c r="AU8" s="512">
        <v>0</v>
      </c>
      <c r="AV8" s="512">
        <v>845350</v>
      </c>
      <c r="AW8" s="512">
        <v>154133.01029014849</v>
      </c>
      <c r="AX8" s="512">
        <v>139257</v>
      </c>
      <c r="AY8" s="512">
        <v>136950.98613225375</v>
      </c>
      <c r="AZ8" s="710">
        <v>1138740.0102901484</v>
      </c>
      <c r="BA8" s="710">
        <v>1117283.0102901484</v>
      </c>
      <c r="BB8" s="710">
        <v>4180</v>
      </c>
      <c r="BC8" s="710">
        <v>1149500</v>
      </c>
      <c r="BD8" s="710">
        <v>32216.989709851565</v>
      </c>
      <c r="BE8" s="710">
        <v>0</v>
      </c>
      <c r="BF8" s="710">
        <v>1170957</v>
      </c>
      <c r="BG8" s="512">
        <v>1170957</v>
      </c>
      <c r="BH8" s="512">
        <v>0</v>
      </c>
      <c r="BI8" s="710">
        <v>1170957</v>
      </c>
      <c r="BJ8" s="710">
        <v>1031700</v>
      </c>
      <c r="BK8" s="512">
        <v>1031700</v>
      </c>
      <c r="BL8" s="512">
        <v>3751.6363636363635</v>
      </c>
      <c r="BM8" s="512">
        <v>3571.0796484320558</v>
      </c>
      <c r="BN8" s="628">
        <v>5.0560819970393051E-2</v>
      </c>
      <c r="BO8" s="628">
        <v>0</v>
      </c>
      <c r="BP8" s="512">
        <v>0</v>
      </c>
      <c r="BQ8" s="710">
        <v>1170957</v>
      </c>
      <c r="BR8" s="710">
        <v>4180</v>
      </c>
      <c r="BS8" s="710" t="s">
        <v>1284</v>
      </c>
      <c r="BT8" s="710">
        <v>4258.0254545454545</v>
      </c>
      <c r="BU8" s="628">
        <v>5.1490406201752714E-2</v>
      </c>
      <c r="BV8" s="512">
        <v>-7312.25</v>
      </c>
      <c r="BW8" s="512">
        <v>1163644.75</v>
      </c>
      <c r="BX8" s="512">
        <v>0</v>
      </c>
      <c r="BY8" s="512">
        <v>1163644.75</v>
      </c>
      <c r="BZ8" s="814">
        <f t="shared" si="4"/>
        <v>70931.287086917786</v>
      </c>
      <c r="CA8" s="814">
        <f t="shared" si="5"/>
        <v>23597.61</v>
      </c>
      <c r="CB8" s="814">
        <f t="shared" si="3"/>
        <v>32216.989709851565</v>
      </c>
      <c r="CC8" s="814">
        <f>IF(ISERROR(VLOOKUP(A8,'19-20 Cfwds'!A:D,4,FALSE)),0,(VLOOKUP(A8,'19-20 Cfwds'!A:D,4,FALSE)))</f>
        <v>70931.287086917786</v>
      </c>
      <c r="CD8" s="814">
        <f>IF(ISERROR(VLOOKUP(A8,'19-20 Cfwds'!A:D,3,FALSE)),0,(VLOOKUP(A8,'19-20 Cfwds'!A:D,3,FALSE)))</f>
        <v>23597.61</v>
      </c>
      <c r="CF8" s="814">
        <f t="shared" si="6"/>
        <v>50580.52631578951</v>
      </c>
      <c r="CG8" s="814">
        <f>VLOOKUP(C8,'Pension and Pay Grants'!$I$3:$O$111,7,FALSE)</f>
        <v>13494</v>
      </c>
      <c r="CH8" s="814">
        <f>VLOOKUP(C8,'Pension and Pay Grants'!$Z$2:$AF$111,7,FALSE)</f>
        <v>38131</v>
      </c>
    </row>
    <row r="9" spans="1:86" ht="15" hidden="1" x14ac:dyDescent="0.25">
      <c r="A9">
        <v>467</v>
      </c>
      <c r="B9">
        <f>VLOOKUP(D9,'Adjusted Factors 21-22'!C:F,4,FALSE)</f>
        <v>0</v>
      </c>
      <c r="C9" s="706">
        <v>124540</v>
      </c>
      <c r="D9" s="706">
        <v>9352015</v>
      </c>
      <c r="E9" s="707" t="s">
        <v>880</v>
      </c>
      <c r="F9" s="627">
        <v>116</v>
      </c>
      <c r="G9" s="627">
        <v>116</v>
      </c>
      <c r="H9" s="627">
        <v>0</v>
      </c>
      <c r="I9" s="512">
        <v>356584</v>
      </c>
      <c r="J9" s="512">
        <v>0</v>
      </c>
      <c r="K9" s="512">
        <v>0</v>
      </c>
      <c r="L9" s="512">
        <v>7819.9999999999982</v>
      </c>
      <c r="M9" s="512">
        <v>0</v>
      </c>
      <c r="N9" s="512">
        <v>9774.9999999999982</v>
      </c>
      <c r="O9" s="512">
        <v>0</v>
      </c>
      <c r="P9" s="512">
        <v>14189.999999999995</v>
      </c>
      <c r="Q9" s="512">
        <v>0</v>
      </c>
      <c r="R9" s="512">
        <v>0</v>
      </c>
      <c r="S9" s="512">
        <v>0</v>
      </c>
      <c r="T9" s="512">
        <v>0</v>
      </c>
      <c r="U9" s="512">
        <v>0</v>
      </c>
      <c r="V9" s="512">
        <v>0</v>
      </c>
      <c r="W9" s="512">
        <v>0</v>
      </c>
      <c r="X9" s="512">
        <v>0</v>
      </c>
      <c r="Y9" s="512">
        <v>0</v>
      </c>
      <c r="Z9" s="512">
        <v>0</v>
      </c>
      <c r="AA9" s="512">
        <v>0</v>
      </c>
      <c r="AB9" s="512">
        <v>1250.9803921568628</v>
      </c>
      <c r="AC9" s="512">
        <v>0</v>
      </c>
      <c r="AD9" s="512">
        <v>0</v>
      </c>
      <c r="AE9" s="512">
        <v>27218.571428571428</v>
      </c>
      <c r="AF9" s="512">
        <v>0</v>
      </c>
      <c r="AG9" s="512">
        <v>0</v>
      </c>
      <c r="AH9" s="512">
        <v>0</v>
      </c>
      <c r="AI9" s="512">
        <v>117800</v>
      </c>
      <c r="AJ9" s="512">
        <v>20307.076101468614</v>
      </c>
      <c r="AK9" s="512">
        <v>0</v>
      </c>
      <c r="AL9" s="512">
        <v>0</v>
      </c>
      <c r="AM9" s="512">
        <v>11851.25</v>
      </c>
      <c r="AN9" s="512">
        <v>0</v>
      </c>
      <c r="AO9" s="512">
        <v>0</v>
      </c>
      <c r="AP9" s="512">
        <v>0</v>
      </c>
      <c r="AQ9" s="512">
        <v>0</v>
      </c>
      <c r="AR9" s="512">
        <v>0</v>
      </c>
      <c r="AS9" s="512">
        <v>0</v>
      </c>
      <c r="AT9" s="512">
        <v>0</v>
      </c>
      <c r="AU9" s="512">
        <v>0</v>
      </c>
      <c r="AV9" s="512">
        <v>356584</v>
      </c>
      <c r="AW9" s="512">
        <v>60254.55182072828</v>
      </c>
      <c r="AX9" s="512">
        <v>149958.32610146861</v>
      </c>
      <c r="AY9" s="512">
        <v>53109.935428571422</v>
      </c>
      <c r="AZ9" s="710">
        <v>566796.87792219687</v>
      </c>
      <c r="BA9" s="710">
        <v>554945.62792219687</v>
      </c>
      <c r="BB9" s="710">
        <v>4180</v>
      </c>
      <c r="BC9" s="710">
        <v>484880</v>
      </c>
      <c r="BD9" s="710">
        <v>0</v>
      </c>
      <c r="BE9" s="710">
        <v>0</v>
      </c>
      <c r="BF9" s="710">
        <v>566796.87792219687</v>
      </c>
      <c r="BG9" s="512">
        <v>566796.87792219687</v>
      </c>
      <c r="BH9" s="512">
        <v>0</v>
      </c>
      <c r="BI9" s="710">
        <v>496731.25</v>
      </c>
      <c r="BJ9" s="710">
        <v>346772.92389853136</v>
      </c>
      <c r="BK9" s="512">
        <v>416838.55182072823</v>
      </c>
      <c r="BL9" s="512">
        <v>3593.4357915580022</v>
      </c>
      <c r="BM9" s="512">
        <v>3312.6268082434062</v>
      </c>
      <c r="BN9" s="628">
        <v>8.4769278149838173E-2</v>
      </c>
      <c r="BO9" s="628">
        <v>0</v>
      </c>
      <c r="BP9" s="512">
        <v>0</v>
      </c>
      <c r="BQ9" s="710">
        <v>566796.87792219687</v>
      </c>
      <c r="BR9" s="710">
        <v>4784.0140338120418</v>
      </c>
      <c r="BS9" s="710" t="s">
        <v>1284</v>
      </c>
      <c r="BT9" s="710">
        <v>4886.1799820879041</v>
      </c>
      <c r="BU9" s="628">
        <v>4.4971123995136919E-2</v>
      </c>
      <c r="BV9" s="512">
        <v>-3084.44</v>
      </c>
      <c r="BW9" s="512">
        <v>563712.43792219693</v>
      </c>
      <c r="BX9" s="512">
        <v>0</v>
      </c>
      <c r="BY9" s="512">
        <v>563712.43792219693</v>
      </c>
      <c r="BZ9" s="814">
        <f t="shared" si="4"/>
        <v>114879.87588831864</v>
      </c>
      <c r="CA9" s="814">
        <f t="shared" si="5"/>
        <v>26719.980000000003</v>
      </c>
      <c r="CB9" s="814">
        <f t="shared" si="3"/>
        <v>0</v>
      </c>
      <c r="CC9" s="814">
        <f>IF(ISERROR(VLOOKUP(A9,'19-20 Cfwds'!A:D,4,FALSE)),0,(VLOOKUP(A9,'19-20 Cfwds'!A:D,4,FALSE)))</f>
        <v>114879.87588831864</v>
      </c>
      <c r="CD9" s="814">
        <f>IF(ISERROR(VLOOKUP(A9,'19-20 Cfwds'!A:D,3,FALSE)),0,(VLOOKUP(A9,'19-20 Cfwds'!A:D,3,FALSE)))</f>
        <v>26719.980000000003</v>
      </c>
      <c r="CF9" s="814">
        <f t="shared" si="6"/>
        <v>31784.999999999993</v>
      </c>
      <c r="CG9" s="814">
        <f>VLOOKUP(C9,'Pension and Pay Grants'!$I$3:$O$111,7,FALSE)</f>
        <v>5125</v>
      </c>
      <c r="CH9" s="814">
        <f>VLOOKUP(C9,'Pension and Pay Grants'!$Z$2:$AF$111,7,FALSE)</f>
        <v>14482</v>
      </c>
    </row>
    <row r="10" spans="1:86" ht="15" hidden="1" x14ac:dyDescent="0.25">
      <c r="A10">
        <v>508</v>
      </c>
      <c r="B10">
        <f>VLOOKUP(D10,'Adjusted Factors 21-22'!C:F,4,FALSE)</f>
        <v>0</v>
      </c>
      <c r="C10" s="706">
        <v>140623</v>
      </c>
      <c r="D10" s="706">
        <v>9352016</v>
      </c>
      <c r="E10" s="707" t="s">
        <v>1088</v>
      </c>
      <c r="F10" s="627">
        <v>167</v>
      </c>
      <c r="G10" s="627">
        <v>167</v>
      </c>
      <c r="H10" s="627">
        <v>0</v>
      </c>
      <c r="I10" s="512">
        <v>513358</v>
      </c>
      <c r="J10" s="512">
        <v>0</v>
      </c>
      <c r="K10" s="512">
        <v>0</v>
      </c>
      <c r="L10" s="512">
        <v>7820.00000000002</v>
      </c>
      <c r="M10" s="512">
        <v>0</v>
      </c>
      <c r="N10" s="512">
        <v>11380.740740740743</v>
      </c>
      <c r="O10" s="512">
        <v>0</v>
      </c>
      <c r="P10" s="512">
        <v>3009.9999999999991</v>
      </c>
      <c r="Q10" s="512">
        <v>1039.9999999999986</v>
      </c>
      <c r="R10" s="512">
        <v>0</v>
      </c>
      <c r="S10" s="512">
        <v>12015.000000000013</v>
      </c>
      <c r="T10" s="512">
        <v>0</v>
      </c>
      <c r="U10" s="512">
        <v>0</v>
      </c>
      <c r="V10" s="512">
        <v>0</v>
      </c>
      <c r="W10" s="512">
        <v>0</v>
      </c>
      <c r="X10" s="512">
        <v>0</v>
      </c>
      <c r="Y10" s="512">
        <v>0</v>
      </c>
      <c r="Z10" s="512">
        <v>0</v>
      </c>
      <c r="AA10" s="512">
        <v>0</v>
      </c>
      <c r="AB10" s="512">
        <v>2662.3188405797091</v>
      </c>
      <c r="AC10" s="512">
        <v>0</v>
      </c>
      <c r="AD10" s="512">
        <v>0</v>
      </c>
      <c r="AE10" s="512">
        <v>35218.444444444445</v>
      </c>
      <c r="AF10" s="512">
        <v>0</v>
      </c>
      <c r="AG10" s="512">
        <v>0</v>
      </c>
      <c r="AH10" s="512">
        <v>0</v>
      </c>
      <c r="AI10" s="512">
        <v>117800</v>
      </c>
      <c r="AJ10" s="512">
        <v>0</v>
      </c>
      <c r="AK10" s="512">
        <v>0</v>
      </c>
      <c r="AL10" s="512">
        <v>0</v>
      </c>
      <c r="AM10" s="512">
        <v>8089.6</v>
      </c>
      <c r="AN10" s="512">
        <v>0</v>
      </c>
      <c r="AO10" s="512">
        <v>0</v>
      </c>
      <c r="AP10" s="512">
        <v>0</v>
      </c>
      <c r="AQ10" s="512">
        <v>0</v>
      </c>
      <c r="AR10" s="512">
        <v>0</v>
      </c>
      <c r="AS10" s="512">
        <v>0</v>
      </c>
      <c r="AT10" s="512">
        <v>0</v>
      </c>
      <c r="AU10" s="512">
        <v>0</v>
      </c>
      <c r="AV10" s="512">
        <v>513358</v>
      </c>
      <c r="AW10" s="512">
        <v>73146.504025764938</v>
      </c>
      <c r="AX10" s="512">
        <v>125889.60000000001</v>
      </c>
      <c r="AY10" s="512">
        <v>62850.178814814833</v>
      </c>
      <c r="AZ10" s="710">
        <v>712394.10402576497</v>
      </c>
      <c r="BA10" s="710">
        <v>704304.504025765</v>
      </c>
      <c r="BB10" s="710">
        <v>4180</v>
      </c>
      <c r="BC10" s="710">
        <v>698060</v>
      </c>
      <c r="BD10" s="710">
        <v>0</v>
      </c>
      <c r="BE10" s="710">
        <v>0</v>
      </c>
      <c r="BF10" s="710">
        <v>712394.10402576497</v>
      </c>
      <c r="BG10" s="512">
        <v>712394.10402576497</v>
      </c>
      <c r="BH10" s="512">
        <v>0</v>
      </c>
      <c r="BI10" s="710">
        <v>706149.6</v>
      </c>
      <c r="BJ10" s="710">
        <v>580260</v>
      </c>
      <c r="BK10" s="512">
        <v>586504.504025765</v>
      </c>
      <c r="BL10" s="512">
        <v>3512.0030181183533</v>
      </c>
      <c r="BM10" s="512">
        <v>3439.5497716068649</v>
      </c>
      <c r="BN10" s="628">
        <v>2.1064747226390703E-2</v>
      </c>
      <c r="BO10" s="628">
        <v>0</v>
      </c>
      <c r="BP10" s="512">
        <v>0</v>
      </c>
      <c r="BQ10" s="710">
        <v>712394.10402576497</v>
      </c>
      <c r="BR10" s="710">
        <v>4217.3922396752396</v>
      </c>
      <c r="BS10" s="710" t="s">
        <v>1284</v>
      </c>
      <c r="BT10" s="710">
        <v>4265.8329582381139</v>
      </c>
      <c r="BU10" s="628">
        <v>9.6196149510723306E-3</v>
      </c>
      <c r="BV10" s="512">
        <v>-4440.53</v>
      </c>
      <c r="BW10" s="512">
        <v>707953.57402576494</v>
      </c>
      <c r="BX10" s="512">
        <v>0</v>
      </c>
      <c r="BY10" s="512">
        <v>707953.57402576494</v>
      </c>
      <c r="BZ10" s="814">
        <f t="shared" si="4"/>
        <v>103236.38807692251</v>
      </c>
      <c r="CA10" s="814">
        <f t="shared" si="5"/>
        <v>0</v>
      </c>
      <c r="CB10" s="814">
        <f t="shared" si="3"/>
        <v>0</v>
      </c>
      <c r="CC10" s="814">
        <f>IF(ISERROR(VLOOKUP(A10,'19-20 Cfwds'!A:D,4,FALSE)),0,(VLOOKUP(A10,'19-20 Cfwds'!A:D,4,FALSE)))</f>
        <v>103236.38807692251</v>
      </c>
      <c r="CD10" s="814">
        <f>IF(ISERROR(VLOOKUP(A10,'19-20 Cfwds'!A:D,3,FALSE)),0,(VLOOKUP(A10,'19-20 Cfwds'!A:D,3,FALSE)))</f>
        <v>0</v>
      </c>
      <c r="CF10" s="814">
        <f t="shared" si="6"/>
        <v>35265.740740740774</v>
      </c>
      <c r="CG10" s="814">
        <f>VLOOKUP(C10,'Pension and Pay Grants'!$I$3:$O$111,7,FALSE)</f>
        <v>6301</v>
      </c>
      <c r="CH10" s="814">
        <f>VLOOKUP(C10,'Pension and Pay Grants'!$Z$2:$AF$111,7,FALSE)</f>
        <v>21011</v>
      </c>
    </row>
    <row r="11" spans="1:86" ht="15" hidden="1" x14ac:dyDescent="0.25">
      <c r="A11">
        <v>479</v>
      </c>
      <c r="B11">
        <f>VLOOKUP(D11,'Adjusted Factors 21-22'!C:F,4,FALSE)</f>
        <v>0</v>
      </c>
      <c r="C11" s="706">
        <v>124543</v>
      </c>
      <c r="D11" s="706">
        <v>9352020</v>
      </c>
      <c r="E11" s="707" t="s">
        <v>889</v>
      </c>
      <c r="F11" s="627">
        <v>202</v>
      </c>
      <c r="G11" s="627">
        <v>202</v>
      </c>
      <c r="H11" s="627">
        <v>0</v>
      </c>
      <c r="I11" s="512">
        <v>620948</v>
      </c>
      <c r="J11" s="512">
        <v>0</v>
      </c>
      <c r="K11" s="512">
        <v>0</v>
      </c>
      <c r="L11" s="512">
        <v>4140.0000000000036</v>
      </c>
      <c r="M11" s="512">
        <v>0</v>
      </c>
      <c r="N11" s="512">
        <v>6172.2222222222217</v>
      </c>
      <c r="O11" s="512">
        <v>0</v>
      </c>
      <c r="P11" s="512">
        <v>645.00000000000205</v>
      </c>
      <c r="Q11" s="512">
        <v>0</v>
      </c>
      <c r="R11" s="512">
        <v>819.99999999999989</v>
      </c>
      <c r="S11" s="512">
        <v>0</v>
      </c>
      <c r="T11" s="512">
        <v>0</v>
      </c>
      <c r="U11" s="512">
        <v>0</v>
      </c>
      <c r="V11" s="512">
        <v>0</v>
      </c>
      <c r="W11" s="512">
        <v>0</v>
      </c>
      <c r="X11" s="512">
        <v>0</v>
      </c>
      <c r="Y11" s="512">
        <v>0</v>
      </c>
      <c r="Z11" s="512">
        <v>0</v>
      </c>
      <c r="AA11" s="512">
        <v>0</v>
      </c>
      <c r="AB11" s="512">
        <v>645.93023255813921</v>
      </c>
      <c r="AC11" s="512">
        <v>0</v>
      </c>
      <c r="AD11" s="512">
        <v>0</v>
      </c>
      <c r="AE11" s="512">
        <v>51142.196531791909</v>
      </c>
      <c r="AF11" s="512">
        <v>0</v>
      </c>
      <c r="AG11" s="512">
        <v>0</v>
      </c>
      <c r="AH11" s="512">
        <v>0</v>
      </c>
      <c r="AI11" s="512">
        <v>117800</v>
      </c>
      <c r="AJ11" s="512">
        <v>0</v>
      </c>
      <c r="AK11" s="512">
        <v>0</v>
      </c>
      <c r="AL11" s="512">
        <v>0</v>
      </c>
      <c r="AM11" s="512">
        <v>19835.25</v>
      </c>
      <c r="AN11" s="512">
        <v>0</v>
      </c>
      <c r="AO11" s="512">
        <v>0</v>
      </c>
      <c r="AP11" s="512">
        <v>0</v>
      </c>
      <c r="AQ11" s="512">
        <v>0</v>
      </c>
      <c r="AR11" s="512">
        <v>0</v>
      </c>
      <c r="AS11" s="512">
        <v>0</v>
      </c>
      <c r="AT11" s="512">
        <v>0</v>
      </c>
      <c r="AU11" s="512">
        <v>0</v>
      </c>
      <c r="AV11" s="512">
        <v>620948</v>
      </c>
      <c r="AW11" s="512">
        <v>63565.34898657228</v>
      </c>
      <c r="AX11" s="512">
        <v>137635.25</v>
      </c>
      <c r="AY11" s="512">
        <v>67029.67164290302</v>
      </c>
      <c r="AZ11" s="710">
        <v>822148.59898657224</v>
      </c>
      <c r="BA11" s="710">
        <v>802313.34898657224</v>
      </c>
      <c r="BB11" s="710">
        <v>4180</v>
      </c>
      <c r="BC11" s="710">
        <v>844360</v>
      </c>
      <c r="BD11" s="710">
        <v>42046.651013427763</v>
      </c>
      <c r="BE11" s="710">
        <v>0</v>
      </c>
      <c r="BF11" s="710">
        <v>864195.25</v>
      </c>
      <c r="BG11" s="512">
        <v>864195.25000000012</v>
      </c>
      <c r="BH11" s="512">
        <v>0</v>
      </c>
      <c r="BI11" s="710">
        <v>864195.25</v>
      </c>
      <c r="BJ11" s="710">
        <v>726560</v>
      </c>
      <c r="BK11" s="512">
        <v>726560</v>
      </c>
      <c r="BL11" s="512">
        <v>3596.8316831683169</v>
      </c>
      <c r="BM11" s="512">
        <v>3369.6976825242718</v>
      </c>
      <c r="BN11" s="628">
        <v>6.7404860032991704E-2</v>
      </c>
      <c r="BO11" s="628">
        <v>0</v>
      </c>
      <c r="BP11" s="512">
        <v>0</v>
      </c>
      <c r="BQ11" s="710">
        <v>864195.25</v>
      </c>
      <c r="BR11" s="710">
        <v>4180</v>
      </c>
      <c r="BS11" s="710" t="s">
        <v>1284</v>
      </c>
      <c r="BT11" s="710">
        <v>4278.1943069306926</v>
      </c>
      <c r="BU11" s="628">
        <v>5.951053400070383E-2</v>
      </c>
      <c r="BV11" s="512">
        <v>-5371.18</v>
      </c>
      <c r="BW11" s="512">
        <v>858824.07</v>
      </c>
      <c r="BX11" s="512">
        <v>0</v>
      </c>
      <c r="BY11" s="512">
        <v>858824.07</v>
      </c>
      <c r="BZ11" s="814">
        <f t="shared" si="4"/>
        <v>41540.936791510554</v>
      </c>
      <c r="CA11" s="814">
        <f t="shared" si="5"/>
        <v>6104.9900000000016</v>
      </c>
      <c r="CB11" s="814">
        <f t="shared" si="3"/>
        <v>42046.651013427763</v>
      </c>
      <c r="CC11" s="814">
        <f>IF(ISERROR(VLOOKUP(A11,'19-20 Cfwds'!A:D,4,FALSE)),0,(VLOOKUP(A11,'19-20 Cfwds'!A:D,4,FALSE)))</f>
        <v>41540.936791510554</v>
      </c>
      <c r="CD11" s="814">
        <f>IF(ISERROR(VLOOKUP(A11,'19-20 Cfwds'!A:D,3,FALSE)),0,(VLOOKUP(A11,'19-20 Cfwds'!A:D,3,FALSE)))</f>
        <v>6104.9900000000016</v>
      </c>
      <c r="CF11" s="814">
        <f t="shared" si="6"/>
        <v>11777.222222222228</v>
      </c>
      <c r="CG11" s="814">
        <f>VLOOKUP(C11,'Pension and Pay Grants'!$I$3:$O$111,7,FALSE)</f>
        <v>9687</v>
      </c>
      <c r="CH11" s="814">
        <f>VLOOKUP(C11,'Pension and Pay Grants'!$Z$2:$AF$111,7,FALSE)</f>
        <v>27369</v>
      </c>
    </row>
    <row r="12" spans="1:86" ht="15" x14ac:dyDescent="0.25">
      <c r="A12">
        <v>482</v>
      </c>
      <c r="B12">
        <f>VLOOKUP(D12,'Adjusted Factors 21-22'!C:F,4,FALSE)</f>
        <v>0</v>
      </c>
      <c r="C12" s="706">
        <v>124544</v>
      </c>
      <c r="D12" s="706">
        <v>9352021</v>
      </c>
      <c r="E12" s="707" t="s">
        <v>892</v>
      </c>
      <c r="F12" s="627">
        <v>204</v>
      </c>
      <c r="G12" s="627">
        <v>204</v>
      </c>
      <c r="H12" s="627">
        <v>0</v>
      </c>
      <c r="I12" s="512">
        <v>627096</v>
      </c>
      <c r="J12" s="512">
        <v>0</v>
      </c>
      <c r="K12" s="512">
        <v>0</v>
      </c>
      <c r="L12" s="512">
        <v>11499.999999999987</v>
      </c>
      <c r="M12" s="512">
        <v>0</v>
      </c>
      <c r="N12" s="512">
        <v>16354.326923076924</v>
      </c>
      <c r="O12" s="512">
        <v>0</v>
      </c>
      <c r="P12" s="512">
        <v>860</v>
      </c>
      <c r="Q12" s="512">
        <v>520</v>
      </c>
      <c r="R12" s="512">
        <v>0</v>
      </c>
      <c r="S12" s="512">
        <v>0</v>
      </c>
      <c r="T12" s="512">
        <v>0</v>
      </c>
      <c r="U12" s="512">
        <v>0</v>
      </c>
      <c r="V12" s="512">
        <v>0</v>
      </c>
      <c r="W12" s="512">
        <v>0</v>
      </c>
      <c r="X12" s="512">
        <v>0</v>
      </c>
      <c r="Y12" s="512">
        <v>0</v>
      </c>
      <c r="Z12" s="512">
        <v>0</v>
      </c>
      <c r="AA12" s="512">
        <v>0</v>
      </c>
      <c r="AB12" s="512">
        <v>3224.1379310344778</v>
      </c>
      <c r="AC12" s="512">
        <v>0</v>
      </c>
      <c r="AD12" s="512">
        <v>0</v>
      </c>
      <c r="AE12" s="512">
        <v>54546.279069767435</v>
      </c>
      <c r="AF12" s="512">
        <v>0</v>
      </c>
      <c r="AG12" s="512">
        <v>0</v>
      </c>
      <c r="AH12" s="512">
        <v>0</v>
      </c>
      <c r="AI12" s="512">
        <v>117800</v>
      </c>
      <c r="AJ12" s="512">
        <v>0</v>
      </c>
      <c r="AK12" s="512">
        <v>0</v>
      </c>
      <c r="AL12" s="512">
        <v>0</v>
      </c>
      <c r="AM12" s="512">
        <v>21581.75</v>
      </c>
      <c r="AN12" s="512">
        <v>0</v>
      </c>
      <c r="AO12" s="512">
        <v>0</v>
      </c>
      <c r="AP12" s="512">
        <v>0</v>
      </c>
      <c r="AQ12" s="512">
        <v>0</v>
      </c>
      <c r="AR12" s="512">
        <v>0</v>
      </c>
      <c r="AS12" s="512">
        <v>0</v>
      </c>
      <c r="AT12" s="512">
        <v>0</v>
      </c>
      <c r="AU12" s="512">
        <v>0</v>
      </c>
      <c r="AV12" s="512">
        <v>627096</v>
      </c>
      <c r="AW12" s="512">
        <v>87004.743923878821</v>
      </c>
      <c r="AX12" s="512">
        <v>139381.75</v>
      </c>
      <c r="AY12" s="512">
        <v>79162.306531305891</v>
      </c>
      <c r="AZ12" s="710">
        <v>853482.49392387876</v>
      </c>
      <c r="BA12" s="710">
        <v>831900.74392387876</v>
      </c>
      <c r="BB12" s="710">
        <v>4180</v>
      </c>
      <c r="BC12" s="710">
        <v>852720</v>
      </c>
      <c r="BD12" s="710">
        <v>20819.256076121237</v>
      </c>
      <c r="BE12" s="710">
        <v>0</v>
      </c>
      <c r="BF12" s="710">
        <v>874301.75</v>
      </c>
      <c r="BG12" s="512">
        <v>874301.75</v>
      </c>
      <c r="BH12" s="512">
        <v>0</v>
      </c>
      <c r="BI12" s="710">
        <v>874301.75</v>
      </c>
      <c r="BJ12" s="710">
        <v>734920</v>
      </c>
      <c r="BK12" s="512">
        <v>734920</v>
      </c>
      <c r="BL12" s="512">
        <v>3602.5490196078431</v>
      </c>
      <c r="BM12" s="512">
        <v>3397.4362219047621</v>
      </c>
      <c r="BN12" s="628">
        <v>6.0372817709020941E-2</v>
      </c>
      <c r="BO12" s="628">
        <v>0</v>
      </c>
      <c r="BP12" s="512">
        <v>0</v>
      </c>
      <c r="BQ12" s="710">
        <v>874301.75</v>
      </c>
      <c r="BR12" s="710">
        <v>4180</v>
      </c>
      <c r="BS12" s="710" t="s">
        <v>1284</v>
      </c>
      <c r="BT12" s="710">
        <v>4285.7928921568628</v>
      </c>
      <c r="BU12" s="628">
        <v>5.6847799478015437E-2</v>
      </c>
      <c r="BV12" s="512">
        <v>-5424.36</v>
      </c>
      <c r="BW12" s="512">
        <v>868877.39</v>
      </c>
      <c r="BX12" s="512">
        <v>0</v>
      </c>
      <c r="BY12" s="512">
        <v>868877.39</v>
      </c>
      <c r="BZ12" s="814">
        <f t="shared" si="4"/>
        <v>158890.76775706618</v>
      </c>
      <c r="CA12" s="814">
        <f t="shared" si="5"/>
        <v>66787.25</v>
      </c>
      <c r="CB12" s="814">
        <f t="shared" si="3"/>
        <v>20819.256076121237</v>
      </c>
      <c r="CC12" s="814">
        <f>IF(ISERROR(VLOOKUP(A12,'19-20 Cfwds'!A:D,4,FALSE)),0,(VLOOKUP(A12,'19-20 Cfwds'!A:D,4,FALSE)))</f>
        <v>158890.76775706618</v>
      </c>
      <c r="CD12" s="814">
        <f>IF(ISERROR(VLOOKUP(A12,'19-20 Cfwds'!A:D,3,FALSE)),0,(VLOOKUP(A12,'19-20 Cfwds'!A:D,3,FALSE)))</f>
        <v>66787.25</v>
      </c>
      <c r="CF12" s="814">
        <f t="shared" si="6"/>
        <v>29234.326923076911</v>
      </c>
      <c r="CG12" s="814">
        <f>VLOOKUP(C12,'Pension and Pay Grants'!$I$3:$O$111,7,FALSE)</f>
        <v>9874</v>
      </c>
      <c r="CH12" s="814">
        <f>VLOOKUP(C12,'Pension and Pay Grants'!$Z$2:$AF$111,7,FALSE)</f>
        <v>27901</v>
      </c>
    </row>
    <row r="13" spans="1:86" ht="15" hidden="1" x14ac:dyDescent="0.25">
      <c r="A13">
        <v>499</v>
      </c>
      <c r="B13">
        <f>VLOOKUP(D13,'Adjusted Factors 21-22'!C:F,4,FALSE)</f>
        <v>0</v>
      </c>
      <c r="C13" s="706">
        <v>124547</v>
      </c>
      <c r="D13" s="706">
        <v>9352026</v>
      </c>
      <c r="E13" s="707" t="s">
        <v>903</v>
      </c>
      <c r="F13" s="627">
        <v>206</v>
      </c>
      <c r="G13" s="627">
        <v>206</v>
      </c>
      <c r="H13" s="627">
        <v>0</v>
      </c>
      <c r="I13" s="512">
        <v>633244</v>
      </c>
      <c r="J13" s="512">
        <v>0</v>
      </c>
      <c r="K13" s="512">
        <v>0</v>
      </c>
      <c r="L13" s="512">
        <v>13339.99999999998</v>
      </c>
      <c r="M13" s="512">
        <v>0</v>
      </c>
      <c r="N13" s="512">
        <v>16674.999999999975</v>
      </c>
      <c r="O13" s="512">
        <v>0</v>
      </c>
      <c r="P13" s="512">
        <v>0</v>
      </c>
      <c r="Q13" s="512">
        <v>0</v>
      </c>
      <c r="R13" s="512">
        <v>0</v>
      </c>
      <c r="S13" s="512">
        <v>0</v>
      </c>
      <c r="T13" s="512">
        <v>0</v>
      </c>
      <c r="U13" s="512">
        <v>0</v>
      </c>
      <c r="V13" s="512">
        <v>0</v>
      </c>
      <c r="W13" s="512">
        <v>0</v>
      </c>
      <c r="X13" s="512">
        <v>0</v>
      </c>
      <c r="Y13" s="512">
        <v>0</v>
      </c>
      <c r="Z13" s="512">
        <v>0</v>
      </c>
      <c r="AA13" s="512">
        <v>0</v>
      </c>
      <c r="AB13" s="512">
        <v>0</v>
      </c>
      <c r="AC13" s="512">
        <v>0</v>
      </c>
      <c r="AD13" s="512">
        <v>0</v>
      </c>
      <c r="AE13" s="512">
        <v>50126.666666666657</v>
      </c>
      <c r="AF13" s="512">
        <v>0</v>
      </c>
      <c r="AG13" s="512">
        <v>0</v>
      </c>
      <c r="AH13" s="512">
        <v>0</v>
      </c>
      <c r="AI13" s="512">
        <v>117800</v>
      </c>
      <c r="AJ13" s="512">
        <v>0</v>
      </c>
      <c r="AK13" s="512">
        <v>0</v>
      </c>
      <c r="AL13" s="512">
        <v>0</v>
      </c>
      <c r="AM13" s="512">
        <v>24451</v>
      </c>
      <c r="AN13" s="512">
        <v>0</v>
      </c>
      <c r="AO13" s="512">
        <v>0</v>
      </c>
      <c r="AP13" s="512">
        <v>0</v>
      </c>
      <c r="AQ13" s="512">
        <v>0</v>
      </c>
      <c r="AR13" s="512">
        <v>0</v>
      </c>
      <c r="AS13" s="512">
        <v>0</v>
      </c>
      <c r="AT13" s="512">
        <v>0</v>
      </c>
      <c r="AU13" s="512">
        <v>0</v>
      </c>
      <c r="AV13" s="512">
        <v>633244</v>
      </c>
      <c r="AW13" s="512">
        <v>80141.666666666613</v>
      </c>
      <c r="AX13" s="512">
        <v>142251</v>
      </c>
      <c r="AY13" s="512">
        <v>75133.030666666629</v>
      </c>
      <c r="AZ13" s="710">
        <v>855636.66666666663</v>
      </c>
      <c r="BA13" s="710">
        <v>831185.66666666663</v>
      </c>
      <c r="BB13" s="710">
        <v>4180</v>
      </c>
      <c r="BC13" s="710">
        <v>861080</v>
      </c>
      <c r="BD13" s="710">
        <v>29894.333333333372</v>
      </c>
      <c r="BE13" s="710">
        <v>0</v>
      </c>
      <c r="BF13" s="710">
        <v>885531</v>
      </c>
      <c r="BG13" s="512">
        <v>885531</v>
      </c>
      <c r="BH13" s="512">
        <v>0</v>
      </c>
      <c r="BI13" s="710">
        <v>885531</v>
      </c>
      <c r="BJ13" s="710">
        <v>743280</v>
      </c>
      <c r="BK13" s="512">
        <v>743280</v>
      </c>
      <c r="BL13" s="512">
        <v>3608.1553398058254</v>
      </c>
      <c r="BM13" s="512">
        <v>3429.9699567839193</v>
      </c>
      <c r="BN13" s="628">
        <v>5.194954628377562E-2</v>
      </c>
      <c r="BO13" s="628">
        <v>0</v>
      </c>
      <c r="BP13" s="512">
        <v>0</v>
      </c>
      <c r="BQ13" s="710">
        <v>885531</v>
      </c>
      <c r="BR13" s="710">
        <v>4180</v>
      </c>
      <c r="BS13" s="710" t="s">
        <v>1284</v>
      </c>
      <c r="BT13" s="710">
        <v>4298.6941747572819</v>
      </c>
      <c r="BU13" s="628">
        <v>3.7802316044038387E-2</v>
      </c>
      <c r="BV13" s="512">
        <v>-5477.54</v>
      </c>
      <c r="BW13" s="512">
        <v>880053.46</v>
      </c>
      <c r="BX13" s="512">
        <v>0</v>
      </c>
      <c r="BY13" s="512">
        <v>880053.46</v>
      </c>
      <c r="BZ13" s="814">
        <f t="shared" si="4"/>
        <v>23674.654675520374</v>
      </c>
      <c r="CA13" s="814">
        <f t="shared" si="5"/>
        <v>10766.140000000001</v>
      </c>
      <c r="CB13" s="814">
        <f t="shared" si="3"/>
        <v>29894.333333333372</v>
      </c>
      <c r="CC13" s="814">
        <f>IF(ISERROR(VLOOKUP(A13,'19-20 Cfwds'!A:D,4,FALSE)),0,(VLOOKUP(A13,'19-20 Cfwds'!A:D,4,FALSE)))</f>
        <v>23674.654675520374</v>
      </c>
      <c r="CD13" s="814">
        <f>IF(ISERROR(VLOOKUP(A13,'19-20 Cfwds'!A:D,3,FALSE)),0,(VLOOKUP(A13,'19-20 Cfwds'!A:D,3,FALSE)))</f>
        <v>10766.140000000001</v>
      </c>
      <c r="CF13" s="814">
        <f t="shared" si="6"/>
        <v>30014.999999999956</v>
      </c>
      <c r="CG13" s="814">
        <f>VLOOKUP(C13,'Pension and Pay Grants'!$I$3:$O$111,7,FALSE)</f>
        <v>10391</v>
      </c>
      <c r="CH13" s="814">
        <f>VLOOKUP(C13,'Pension and Pay Grants'!$Z$2:$AF$111,7,FALSE)</f>
        <v>29363</v>
      </c>
    </row>
    <row r="14" spans="1:86" ht="15" hidden="1" x14ac:dyDescent="0.25">
      <c r="A14">
        <v>415</v>
      </c>
      <c r="B14">
        <f>VLOOKUP(D14,'Adjusted Factors 21-22'!C:F,4,FALSE)</f>
        <v>0</v>
      </c>
      <c r="C14" s="706">
        <v>124550</v>
      </c>
      <c r="D14" s="706">
        <v>9352032</v>
      </c>
      <c r="E14" s="707" t="s">
        <v>840</v>
      </c>
      <c r="F14" s="627">
        <v>349</v>
      </c>
      <c r="G14" s="627">
        <v>349</v>
      </c>
      <c r="H14" s="627">
        <v>0</v>
      </c>
      <c r="I14" s="512">
        <v>1072826</v>
      </c>
      <c r="J14" s="512">
        <v>0</v>
      </c>
      <c r="K14" s="512">
        <v>0</v>
      </c>
      <c r="L14" s="512">
        <v>21619.999999999971</v>
      </c>
      <c r="M14" s="512">
        <v>0</v>
      </c>
      <c r="N14" s="512">
        <v>31800.95628415301</v>
      </c>
      <c r="O14" s="512">
        <v>0</v>
      </c>
      <c r="P14" s="512">
        <v>7954.9999999999727</v>
      </c>
      <c r="Q14" s="512">
        <v>18460.000000000022</v>
      </c>
      <c r="R14" s="512">
        <v>0</v>
      </c>
      <c r="S14" s="512">
        <v>0</v>
      </c>
      <c r="T14" s="512">
        <v>0</v>
      </c>
      <c r="U14" s="512">
        <v>0</v>
      </c>
      <c r="V14" s="512">
        <v>0</v>
      </c>
      <c r="W14" s="512">
        <v>0</v>
      </c>
      <c r="X14" s="512">
        <v>0</v>
      </c>
      <c r="Y14" s="512">
        <v>0</v>
      </c>
      <c r="Z14" s="512">
        <v>0</v>
      </c>
      <c r="AA14" s="512">
        <v>0</v>
      </c>
      <c r="AB14" s="512">
        <v>11440.728476821188</v>
      </c>
      <c r="AC14" s="512">
        <v>0</v>
      </c>
      <c r="AD14" s="512">
        <v>0</v>
      </c>
      <c r="AE14" s="512">
        <v>108778.202247191</v>
      </c>
      <c r="AF14" s="512">
        <v>0</v>
      </c>
      <c r="AG14" s="512">
        <v>0</v>
      </c>
      <c r="AH14" s="512">
        <v>0</v>
      </c>
      <c r="AI14" s="512">
        <v>117800</v>
      </c>
      <c r="AJ14" s="512">
        <v>0</v>
      </c>
      <c r="AK14" s="512">
        <v>0</v>
      </c>
      <c r="AL14" s="512">
        <v>0</v>
      </c>
      <c r="AM14" s="512">
        <v>22205.5</v>
      </c>
      <c r="AN14" s="512">
        <v>0</v>
      </c>
      <c r="AO14" s="512">
        <v>0</v>
      </c>
      <c r="AP14" s="512">
        <v>0</v>
      </c>
      <c r="AQ14" s="512">
        <v>0</v>
      </c>
      <c r="AR14" s="512">
        <v>0</v>
      </c>
      <c r="AS14" s="512">
        <v>0</v>
      </c>
      <c r="AT14" s="512">
        <v>0</v>
      </c>
      <c r="AU14" s="512">
        <v>0</v>
      </c>
      <c r="AV14" s="512">
        <v>1072826</v>
      </c>
      <c r="AW14" s="512">
        <v>200054.88700816518</v>
      </c>
      <c r="AX14" s="512">
        <v>140005.5</v>
      </c>
      <c r="AY14" s="512">
        <v>158695.04438926751</v>
      </c>
      <c r="AZ14" s="710">
        <v>1412886.3870081652</v>
      </c>
      <c r="BA14" s="710">
        <v>1390680.8870081652</v>
      </c>
      <c r="BB14" s="710">
        <v>4180</v>
      </c>
      <c r="BC14" s="710">
        <v>1458820</v>
      </c>
      <c r="BD14" s="710">
        <v>68139.112991834758</v>
      </c>
      <c r="BE14" s="710">
        <v>0</v>
      </c>
      <c r="BF14" s="710">
        <v>1481025.5</v>
      </c>
      <c r="BG14" s="512">
        <v>1481025.5</v>
      </c>
      <c r="BH14" s="512">
        <v>0</v>
      </c>
      <c r="BI14" s="710">
        <v>1481025.5</v>
      </c>
      <c r="BJ14" s="710">
        <v>1341020</v>
      </c>
      <c r="BK14" s="512">
        <v>1341020</v>
      </c>
      <c r="BL14" s="512">
        <v>3842.4641833810888</v>
      </c>
      <c r="BM14" s="512">
        <v>3609.7713043478261</v>
      </c>
      <c r="BN14" s="628">
        <v>6.4461944930692239E-2</v>
      </c>
      <c r="BO14" s="628">
        <v>0</v>
      </c>
      <c r="BP14" s="512">
        <v>0</v>
      </c>
      <c r="BQ14" s="710">
        <v>1481025.5</v>
      </c>
      <c r="BR14" s="710">
        <v>4180</v>
      </c>
      <c r="BS14" s="710" t="s">
        <v>1284</v>
      </c>
      <c r="BT14" s="710">
        <v>4243.6260744985675</v>
      </c>
      <c r="BU14" s="628">
        <v>6.349533503388094E-2</v>
      </c>
      <c r="BV14" s="512">
        <v>-9279.91</v>
      </c>
      <c r="BW14" s="512">
        <v>1471745.59</v>
      </c>
      <c r="BX14" s="512">
        <v>0</v>
      </c>
      <c r="BY14" s="512">
        <v>1471745.59</v>
      </c>
      <c r="BZ14" s="814">
        <f t="shared" si="4"/>
        <v>247453.78623099485</v>
      </c>
      <c r="CA14" s="814">
        <f t="shared" si="5"/>
        <v>27048.339999999997</v>
      </c>
      <c r="CB14" s="814">
        <f t="shared" si="3"/>
        <v>68139.112991834758</v>
      </c>
      <c r="CC14" s="814">
        <f>IF(ISERROR(VLOOKUP(A14,'19-20 Cfwds'!A:D,4,FALSE)),0,(VLOOKUP(A14,'19-20 Cfwds'!A:D,4,FALSE)))</f>
        <v>247453.78623099485</v>
      </c>
      <c r="CD14" s="814">
        <f>IF(ISERROR(VLOOKUP(A14,'19-20 Cfwds'!A:D,3,FALSE)),0,(VLOOKUP(A14,'19-20 Cfwds'!A:D,3,FALSE)))</f>
        <v>27048.339999999997</v>
      </c>
      <c r="CF14" s="814">
        <f t="shared" si="6"/>
        <v>79835.956284152984</v>
      </c>
      <c r="CG14" s="814">
        <f>VLOOKUP(C14,'Pension and Pay Grants'!$I$3:$O$111,7,FALSE)</f>
        <v>17303</v>
      </c>
      <c r="CH14" s="814">
        <f>VLOOKUP(C14,'Pension and Pay Grants'!$Z$2:$AF$111,7,FALSE)</f>
        <v>48892</v>
      </c>
    </row>
    <row r="15" spans="1:86" ht="15" hidden="1" x14ac:dyDescent="0.25">
      <c r="A15">
        <v>424</v>
      </c>
      <c r="B15">
        <f>VLOOKUP(D15,'Adjusted Factors 21-22'!C:F,4,FALSE)</f>
        <v>0</v>
      </c>
      <c r="C15" s="706">
        <v>124552</v>
      </c>
      <c r="D15" s="706">
        <v>9352034</v>
      </c>
      <c r="E15" s="707" t="s">
        <v>1493</v>
      </c>
      <c r="F15" s="627">
        <v>306</v>
      </c>
      <c r="G15" s="627">
        <v>306</v>
      </c>
      <c r="H15" s="627">
        <v>0</v>
      </c>
      <c r="I15" s="512">
        <v>940644</v>
      </c>
      <c r="J15" s="512">
        <v>0</v>
      </c>
      <c r="K15" s="512">
        <v>0</v>
      </c>
      <c r="L15" s="512">
        <v>39100.000000000029</v>
      </c>
      <c r="M15" s="512">
        <v>0</v>
      </c>
      <c r="N15" s="512">
        <v>48875.000000000044</v>
      </c>
      <c r="O15" s="512">
        <v>0</v>
      </c>
      <c r="P15" s="512">
        <v>17844.999999999971</v>
      </c>
      <c r="Q15" s="512">
        <v>4159.9999999999991</v>
      </c>
      <c r="R15" s="512">
        <v>0</v>
      </c>
      <c r="S15" s="512">
        <v>0</v>
      </c>
      <c r="T15" s="512">
        <v>0</v>
      </c>
      <c r="U15" s="512">
        <v>0</v>
      </c>
      <c r="V15" s="512">
        <v>0</v>
      </c>
      <c r="W15" s="512">
        <v>0</v>
      </c>
      <c r="X15" s="512">
        <v>0</v>
      </c>
      <c r="Y15" s="512">
        <v>0</v>
      </c>
      <c r="Z15" s="512">
        <v>0</v>
      </c>
      <c r="AA15" s="512">
        <v>0</v>
      </c>
      <c r="AB15" s="512">
        <v>7650.0000000000073</v>
      </c>
      <c r="AC15" s="512">
        <v>0</v>
      </c>
      <c r="AD15" s="512">
        <v>0</v>
      </c>
      <c r="AE15" s="512">
        <v>113469.9203187251</v>
      </c>
      <c r="AF15" s="512">
        <v>0</v>
      </c>
      <c r="AG15" s="512">
        <v>0</v>
      </c>
      <c r="AH15" s="512">
        <v>0</v>
      </c>
      <c r="AI15" s="512">
        <v>117800</v>
      </c>
      <c r="AJ15" s="512">
        <v>0</v>
      </c>
      <c r="AK15" s="512">
        <v>0</v>
      </c>
      <c r="AL15" s="512">
        <v>0</v>
      </c>
      <c r="AM15" s="512">
        <v>32768</v>
      </c>
      <c r="AN15" s="512">
        <v>0</v>
      </c>
      <c r="AO15" s="512">
        <v>0</v>
      </c>
      <c r="AP15" s="512">
        <v>0</v>
      </c>
      <c r="AQ15" s="512">
        <v>0</v>
      </c>
      <c r="AR15" s="512">
        <v>0</v>
      </c>
      <c r="AS15" s="512">
        <v>0</v>
      </c>
      <c r="AT15" s="512">
        <v>0</v>
      </c>
      <c r="AU15" s="512">
        <v>0</v>
      </c>
      <c r="AV15" s="512">
        <v>940644</v>
      </c>
      <c r="AW15" s="512">
        <v>231099.92031872517</v>
      </c>
      <c r="AX15" s="512">
        <v>150568</v>
      </c>
      <c r="AY15" s="512">
        <v>178458.78431872511</v>
      </c>
      <c r="AZ15" s="710">
        <v>1322311.9203187251</v>
      </c>
      <c r="BA15" s="710">
        <v>1289543.9203187251</v>
      </c>
      <c r="BB15" s="710">
        <v>4180</v>
      </c>
      <c r="BC15" s="710">
        <v>1279080</v>
      </c>
      <c r="BD15" s="710">
        <v>0</v>
      </c>
      <c r="BE15" s="710">
        <v>0</v>
      </c>
      <c r="BF15" s="710">
        <v>1322311.9203187251</v>
      </c>
      <c r="BG15" s="512">
        <v>1322311.9203187251</v>
      </c>
      <c r="BH15" s="512">
        <v>0</v>
      </c>
      <c r="BI15" s="710">
        <v>1311848</v>
      </c>
      <c r="BJ15" s="710">
        <v>1161280</v>
      </c>
      <c r="BK15" s="512">
        <v>1171743.9203187251</v>
      </c>
      <c r="BL15" s="512">
        <v>3829.2284977736113</v>
      </c>
      <c r="BM15" s="512">
        <v>3797.7441253048778</v>
      </c>
      <c r="BN15" s="628">
        <v>8.2902827125579271E-3</v>
      </c>
      <c r="BO15" s="628">
        <v>1.0190072937442072E-2</v>
      </c>
      <c r="BP15" s="512">
        <v>11841.982628187248</v>
      </c>
      <c r="BQ15" s="710">
        <v>1334153.9029469122</v>
      </c>
      <c r="BR15" s="710">
        <v>4252.8951076696476</v>
      </c>
      <c r="BS15" s="710" t="s">
        <v>1284</v>
      </c>
      <c r="BT15" s="710">
        <v>4359.9800749899096</v>
      </c>
      <c r="BU15" s="628">
        <v>2.4213924624411298E-2</v>
      </c>
      <c r="BV15" s="512">
        <v>-8136.54</v>
      </c>
      <c r="BW15" s="512">
        <v>1326017.3629469122</v>
      </c>
      <c r="BX15" s="512">
        <v>0</v>
      </c>
      <c r="BY15" s="512">
        <v>1326017.3629469122</v>
      </c>
      <c r="BZ15" s="814">
        <f t="shared" si="4"/>
        <v>39096.02694357885</v>
      </c>
      <c r="CA15" s="814">
        <f t="shared" si="5"/>
        <v>18316.939999999999</v>
      </c>
      <c r="CB15" s="814">
        <f t="shared" si="3"/>
        <v>0</v>
      </c>
      <c r="CC15" s="814">
        <f>IF(ISERROR(VLOOKUP(A15,'19-20 Cfwds'!A:D,4,FALSE)),0,(VLOOKUP(A15,'19-20 Cfwds'!A:D,4,FALSE)))</f>
        <v>39096.02694357885</v>
      </c>
      <c r="CD15" s="814">
        <f>IF(ISERROR(VLOOKUP(A15,'19-20 Cfwds'!A:D,3,FALSE)),0,(VLOOKUP(A15,'19-20 Cfwds'!A:D,3,FALSE)))</f>
        <v>18316.939999999999</v>
      </c>
      <c r="CF15" s="814">
        <f t="shared" si="6"/>
        <v>109980.00000000004</v>
      </c>
      <c r="CG15" s="814">
        <f>VLOOKUP(C15,'Pension and Pay Grants'!$I$3:$O$111,7,FALSE)</f>
        <v>16316</v>
      </c>
      <c r="CH15" s="814">
        <f>VLOOKUP(C15,'Pension and Pay Grants'!$Z$2:$AF$111,7,FALSE)</f>
        <v>49535</v>
      </c>
    </row>
    <row r="16" spans="1:86" ht="15" hidden="1" x14ac:dyDescent="0.25">
      <c r="A16">
        <v>422</v>
      </c>
      <c r="B16">
        <f>VLOOKUP(D16,'Adjusted Factors 21-22'!C:F,4,FALSE)</f>
        <v>0</v>
      </c>
      <c r="C16" s="706">
        <v>124553</v>
      </c>
      <c r="D16" s="706">
        <v>9352035</v>
      </c>
      <c r="E16" s="707" t="s">
        <v>1184</v>
      </c>
      <c r="F16" s="627">
        <v>174</v>
      </c>
      <c r="G16" s="627">
        <v>174</v>
      </c>
      <c r="H16" s="627">
        <v>0</v>
      </c>
      <c r="I16" s="512">
        <v>534876</v>
      </c>
      <c r="J16" s="512">
        <v>0</v>
      </c>
      <c r="K16" s="512">
        <v>0</v>
      </c>
      <c r="L16" s="512">
        <v>12419.999999999964</v>
      </c>
      <c r="M16" s="512">
        <v>0</v>
      </c>
      <c r="N16" s="512">
        <v>18294.857142857145</v>
      </c>
      <c r="O16" s="512">
        <v>0</v>
      </c>
      <c r="P16" s="512">
        <v>6054.7976878612726</v>
      </c>
      <c r="Q16" s="512">
        <v>4707.0520231213659</v>
      </c>
      <c r="R16" s="512">
        <v>0</v>
      </c>
      <c r="S16" s="512">
        <v>0</v>
      </c>
      <c r="T16" s="512">
        <v>0</v>
      </c>
      <c r="U16" s="512">
        <v>0</v>
      </c>
      <c r="V16" s="512">
        <v>0</v>
      </c>
      <c r="W16" s="512">
        <v>0</v>
      </c>
      <c r="X16" s="512">
        <v>0</v>
      </c>
      <c r="Y16" s="512">
        <v>0</v>
      </c>
      <c r="Z16" s="512">
        <v>0</v>
      </c>
      <c r="AA16" s="512">
        <v>0</v>
      </c>
      <c r="AB16" s="512">
        <v>4466.0000000000027</v>
      </c>
      <c r="AC16" s="512">
        <v>0</v>
      </c>
      <c r="AD16" s="512">
        <v>0</v>
      </c>
      <c r="AE16" s="512">
        <v>62639.999999999993</v>
      </c>
      <c r="AF16" s="512">
        <v>0</v>
      </c>
      <c r="AG16" s="512">
        <v>0</v>
      </c>
      <c r="AH16" s="512">
        <v>0</v>
      </c>
      <c r="AI16" s="512">
        <v>117800</v>
      </c>
      <c r="AJ16" s="512">
        <v>0</v>
      </c>
      <c r="AK16" s="512">
        <v>0</v>
      </c>
      <c r="AL16" s="512">
        <v>0</v>
      </c>
      <c r="AM16" s="512">
        <v>23203.5</v>
      </c>
      <c r="AN16" s="512">
        <v>0</v>
      </c>
      <c r="AO16" s="512">
        <v>0</v>
      </c>
      <c r="AP16" s="512">
        <v>0</v>
      </c>
      <c r="AQ16" s="512">
        <v>0</v>
      </c>
      <c r="AR16" s="512">
        <v>0</v>
      </c>
      <c r="AS16" s="512">
        <v>0</v>
      </c>
      <c r="AT16" s="512">
        <v>0</v>
      </c>
      <c r="AU16" s="512">
        <v>0</v>
      </c>
      <c r="AV16" s="512">
        <v>534876</v>
      </c>
      <c r="AW16" s="512">
        <v>108582.70685383974</v>
      </c>
      <c r="AX16" s="512">
        <v>141003.5</v>
      </c>
      <c r="AY16" s="512">
        <v>93377.217426919873</v>
      </c>
      <c r="AZ16" s="710">
        <v>784462.2068538398</v>
      </c>
      <c r="BA16" s="710">
        <v>761258.7068538398</v>
      </c>
      <c r="BB16" s="710">
        <v>4180</v>
      </c>
      <c r="BC16" s="710">
        <v>727320</v>
      </c>
      <c r="BD16" s="710">
        <v>0</v>
      </c>
      <c r="BE16" s="710">
        <v>0</v>
      </c>
      <c r="BF16" s="710">
        <v>784462.2068538398</v>
      </c>
      <c r="BG16" s="512">
        <v>784462.2068538398</v>
      </c>
      <c r="BH16" s="512">
        <v>0</v>
      </c>
      <c r="BI16" s="710">
        <v>750523.5</v>
      </c>
      <c r="BJ16" s="710">
        <v>609520</v>
      </c>
      <c r="BK16" s="512">
        <v>643458.7068538398</v>
      </c>
      <c r="BL16" s="512">
        <v>3698.0385451370103</v>
      </c>
      <c r="BM16" s="512">
        <v>3556.1033417142853</v>
      </c>
      <c r="BN16" s="628">
        <v>3.9913126752470156E-2</v>
      </c>
      <c r="BO16" s="628">
        <v>0</v>
      </c>
      <c r="BP16" s="512">
        <v>0</v>
      </c>
      <c r="BQ16" s="710">
        <v>784462.2068538398</v>
      </c>
      <c r="BR16" s="710">
        <v>4375.0500393898838</v>
      </c>
      <c r="BS16" s="710" t="s">
        <v>1284</v>
      </c>
      <c r="BT16" s="710">
        <v>4508.4034876657461</v>
      </c>
      <c r="BU16" s="628">
        <v>3.3580006213136615E-2</v>
      </c>
      <c r="BV16" s="512">
        <v>-4626.66</v>
      </c>
      <c r="BW16" s="512">
        <v>779835.54685383977</v>
      </c>
      <c r="BX16" s="512">
        <v>0</v>
      </c>
      <c r="BY16" s="512">
        <v>779835.54685383977</v>
      </c>
      <c r="BZ16" s="814">
        <f t="shared" si="4"/>
        <v>21759.131754196598</v>
      </c>
      <c r="CA16" s="814">
        <f t="shared" si="5"/>
        <v>9781.68</v>
      </c>
      <c r="CB16" s="814">
        <f t="shared" si="3"/>
        <v>0</v>
      </c>
      <c r="CC16" s="814">
        <f>IF(ISERROR(VLOOKUP(A16,'19-20 Cfwds'!A:D,4,FALSE)),0,(VLOOKUP(A16,'19-20 Cfwds'!A:D,4,FALSE)))</f>
        <v>21759.131754196598</v>
      </c>
      <c r="CD16" s="814">
        <f>IF(ISERROR(VLOOKUP(A16,'19-20 Cfwds'!A:D,3,FALSE)),0,(VLOOKUP(A16,'19-20 Cfwds'!A:D,3,FALSE)))</f>
        <v>9781.68</v>
      </c>
      <c r="CF16" s="814">
        <f t="shared" si="6"/>
        <v>41476.706853839751</v>
      </c>
      <c r="CG16" s="814">
        <f>VLOOKUP(C16,'Pension and Pay Grants'!$I$3:$O$111,7,FALSE)</f>
        <v>9075</v>
      </c>
      <c r="CH16" s="814">
        <f>VLOOKUP(C16,'Pension and Pay Grants'!$Z$2:$AF$111,7,FALSE)</f>
        <v>25642</v>
      </c>
    </row>
    <row r="17" spans="1:86" ht="15" hidden="1" x14ac:dyDescent="0.25">
      <c r="A17">
        <v>239</v>
      </c>
      <c r="B17">
        <f>VLOOKUP(D17,'Adjusted Factors 21-22'!C:F,4,FALSE)</f>
        <v>0</v>
      </c>
      <c r="C17" s="706">
        <v>124559</v>
      </c>
      <c r="D17" s="706">
        <v>9352042</v>
      </c>
      <c r="E17" s="707" t="s">
        <v>751</v>
      </c>
      <c r="F17" s="627">
        <v>467</v>
      </c>
      <c r="G17" s="627">
        <v>467</v>
      </c>
      <c r="H17" s="627">
        <v>0</v>
      </c>
      <c r="I17" s="512">
        <v>1435558</v>
      </c>
      <c r="J17" s="512">
        <v>0</v>
      </c>
      <c r="K17" s="512">
        <v>0</v>
      </c>
      <c r="L17" s="512">
        <v>32200.000000000073</v>
      </c>
      <c r="M17" s="512">
        <v>0</v>
      </c>
      <c r="N17" s="512">
        <v>45202.605210420836</v>
      </c>
      <c r="O17" s="512">
        <v>0</v>
      </c>
      <c r="P17" s="512">
        <v>22145.000000000015</v>
      </c>
      <c r="Q17" s="512">
        <v>260.00000000000023</v>
      </c>
      <c r="R17" s="512">
        <v>0</v>
      </c>
      <c r="S17" s="512">
        <v>0</v>
      </c>
      <c r="T17" s="512">
        <v>0</v>
      </c>
      <c r="U17" s="512">
        <v>0</v>
      </c>
      <c r="V17" s="512">
        <v>0</v>
      </c>
      <c r="W17" s="512">
        <v>0</v>
      </c>
      <c r="X17" s="512">
        <v>0</v>
      </c>
      <c r="Y17" s="512">
        <v>0</v>
      </c>
      <c r="Z17" s="512">
        <v>0</v>
      </c>
      <c r="AA17" s="512">
        <v>0</v>
      </c>
      <c r="AB17" s="512">
        <v>6279.951100244486</v>
      </c>
      <c r="AC17" s="512">
        <v>0</v>
      </c>
      <c r="AD17" s="512">
        <v>0</v>
      </c>
      <c r="AE17" s="512">
        <v>111003.62195121951</v>
      </c>
      <c r="AF17" s="512">
        <v>0</v>
      </c>
      <c r="AG17" s="512">
        <v>0</v>
      </c>
      <c r="AH17" s="512">
        <v>0</v>
      </c>
      <c r="AI17" s="512">
        <v>117800</v>
      </c>
      <c r="AJ17" s="512">
        <v>0</v>
      </c>
      <c r="AK17" s="512">
        <v>0</v>
      </c>
      <c r="AL17" s="512">
        <v>0</v>
      </c>
      <c r="AM17" s="512">
        <v>40704</v>
      </c>
      <c r="AN17" s="512">
        <v>0</v>
      </c>
      <c r="AO17" s="512">
        <v>0</v>
      </c>
      <c r="AP17" s="512">
        <v>0</v>
      </c>
      <c r="AQ17" s="512">
        <v>0</v>
      </c>
      <c r="AR17" s="512">
        <v>0</v>
      </c>
      <c r="AS17" s="512">
        <v>0</v>
      </c>
      <c r="AT17" s="512">
        <v>0</v>
      </c>
      <c r="AU17" s="512">
        <v>0</v>
      </c>
      <c r="AV17" s="512">
        <v>1435558</v>
      </c>
      <c r="AW17" s="512">
        <v>217091.17826188492</v>
      </c>
      <c r="AX17" s="512">
        <v>158504</v>
      </c>
      <c r="AY17" s="512">
        <v>170906.28855642996</v>
      </c>
      <c r="AZ17" s="710">
        <v>1811153.178261885</v>
      </c>
      <c r="BA17" s="710">
        <v>1770449.178261885</v>
      </c>
      <c r="BB17" s="710">
        <v>4180</v>
      </c>
      <c r="BC17" s="710">
        <v>1952060</v>
      </c>
      <c r="BD17" s="710">
        <v>181610.82173811505</v>
      </c>
      <c r="BE17" s="710">
        <v>0</v>
      </c>
      <c r="BF17" s="710">
        <v>1992764</v>
      </c>
      <c r="BG17" s="512">
        <v>1992764</v>
      </c>
      <c r="BH17" s="512">
        <v>0</v>
      </c>
      <c r="BI17" s="710">
        <v>1992764</v>
      </c>
      <c r="BJ17" s="710">
        <v>1834260</v>
      </c>
      <c r="BK17" s="512">
        <v>1834260</v>
      </c>
      <c r="BL17" s="512">
        <v>3927.7516059957175</v>
      </c>
      <c r="BM17" s="512">
        <v>3706.2481631790743</v>
      </c>
      <c r="BN17" s="628">
        <v>5.97648708516718E-2</v>
      </c>
      <c r="BO17" s="628">
        <v>0</v>
      </c>
      <c r="BP17" s="512">
        <v>0</v>
      </c>
      <c r="BQ17" s="710">
        <v>1992764</v>
      </c>
      <c r="BR17" s="710">
        <v>4180</v>
      </c>
      <c r="BS17" s="710" t="s">
        <v>1284</v>
      </c>
      <c r="BT17" s="710">
        <v>4267.1605995717346</v>
      </c>
      <c r="BU17" s="628">
        <v>6.0095499053602008E-2</v>
      </c>
      <c r="BV17" s="512">
        <v>-12417.53</v>
      </c>
      <c r="BW17" s="512">
        <v>1980346.47</v>
      </c>
      <c r="BX17" s="512">
        <v>0</v>
      </c>
      <c r="BY17" s="512">
        <v>1980346.47</v>
      </c>
      <c r="BZ17" s="814">
        <f t="shared" si="4"/>
        <v>75553.619909352623</v>
      </c>
      <c r="CA17" s="814">
        <f t="shared" si="5"/>
        <v>6199.1100000000006</v>
      </c>
      <c r="CB17" s="814">
        <f t="shared" si="3"/>
        <v>181610.82173811505</v>
      </c>
      <c r="CC17" s="814">
        <f>IF(ISERROR(VLOOKUP(A17,'19-20 Cfwds'!A:D,4,FALSE)),0,(VLOOKUP(A17,'19-20 Cfwds'!A:D,4,FALSE)))</f>
        <v>75553.619909352623</v>
      </c>
      <c r="CD17" s="814">
        <f>IF(ISERROR(VLOOKUP(A17,'19-20 Cfwds'!A:D,3,FALSE)),0,(VLOOKUP(A17,'19-20 Cfwds'!A:D,3,FALSE)))</f>
        <v>6199.1100000000006</v>
      </c>
      <c r="CF17" s="814">
        <f t="shared" si="6"/>
        <v>99807.605210420923</v>
      </c>
      <c r="CG17" s="814">
        <f>VLOOKUP(C17,'Pension and Pay Grants'!$I$3:$O$111,7,FALSE)</f>
        <v>23345</v>
      </c>
      <c r="CH17" s="814">
        <f>VLOOKUP(C17,'Pension and Pay Grants'!$Z$2:$AF$111,7,FALSE)</f>
        <v>69847</v>
      </c>
    </row>
    <row r="18" spans="1:86" ht="15" hidden="1" x14ac:dyDescent="0.25">
      <c r="A18">
        <v>416</v>
      </c>
      <c r="B18">
        <f>VLOOKUP(D18,'Adjusted Factors 21-22'!C:F,4,FALSE)</f>
        <v>0</v>
      </c>
      <c r="C18" s="706">
        <v>124561</v>
      </c>
      <c r="D18" s="706">
        <v>9352045</v>
      </c>
      <c r="E18" s="707" t="s">
        <v>841</v>
      </c>
      <c r="F18" s="627">
        <v>258</v>
      </c>
      <c r="G18" s="627">
        <v>258</v>
      </c>
      <c r="H18" s="627">
        <v>0</v>
      </c>
      <c r="I18" s="512">
        <v>793092</v>
      </c>
      <c r="J18" s="512">
        <v>0</v>
      </c>
      <c r="K18" s="512">
        <v>0</v>
      </c>
      <c r="L18" s="512">
        <v>15639.999999999987</v>
      </c>
      <c r="M18" s="512">
        <v>0</v>
      </c>
      <c r="N18" s="512">
        <v>20801.845018450182</v>
      </c>
      <c r="O18" s="512">
        <v>0</v>
      </c>
      <c r="P18" s="512">
        <v>1720</v>
      </c>
      <c r="Q18" s="512">
        <v>1039.9999999999968</v>
      </c>
      <c r="R18" s="512">
        <v>0</v>
      </c>
      <c r="S18" s="512">
        <v>0</v>
      </c>
      <c r="T18" s="512">
        <v>0</v>
      </c>
      <c r="U18" s="512">
        <v>0</v>
      </c>
      <c r="V18" s="512">
        <v>0</v>
      </c>
      <c r="W18" s="512">
        <v>0</v>
      </c>
      <c r="X18" s="512">
        <v>0</v>
      </c>
      <c r="Y18" s="512">
        <v>0</v>
      </c>
      <c r="Z18" s="512">
        <v>0</v>
      </c>
      <c r="AA18" s="512">
        <v>0</v>
      </c>
      <c r="AB18" s="512">
        <v>4535.6164383561645</v>
      </c>
      <c r="AC18" s="512">
        <v>0</v>
      </c>
      <c r="AD18" s="512">
        <v>0</v>
      </c>
      <c r="AE18" s="512">
        <v>64035.600000000006</v>
      </c>
      <c r="AF18" s="512">
        <v>0</v>
      </c>
      <c r="AG18" s="512">
        <v>468.00000000000193</v>
      </c>
      <c r="AH18" s="512">
        <v>0</v>
      </c>
      <c r="AI18" s="512">
        <v>117800</v>
      </c>
      <c r="AJ18" s="512">
        <v>0</v>
      </c>
      <c r="AK18" s="512">
        <v>0</v>
      </c>
      <c r="AL18" s="512">
        <v>0</v>
      </c>
      <c r="AM18" s="512">
        <v>29184</v>
      </c>
      <c r="AN18" s="512">
        <v>0</v>
      </c>
      <c r="AO18" s="512">
        <v>0</v>
      </c>
      <c r="AP18" s="512">
        <v>0</v>
      </c>
      <c r="AQ18" s="512">
        <v>0</v>
      </c>
      <c r="AR18" s="512">
        <v>0</v>
      </c>
      <c r="AS18" s="512">
        <v>0</v>
      </c>
      <c r="AT18" s="512">
        <v>0</v>
      </c>
      <c r="AU18" s="512">
        <v>0</v>
      </c>
      <c r="AV18" s="512">
        <v>793092</v>
      </c>
      <c r="AW18" s="512">
        <v>108241.06145680635</v>
      </c>
      <c r="AX18" s="512">
        <v>146984</v>
      </c>
      <c r="AY18" s="512">
        <v>93635.386509225093</v>
      </c>
      <c r="AZ18" s="710">
        <v>1048317.0614568064</v>
      </c>
      <c r="BA18" s="710">
        <v>1019133.0614568064</v>
      </c>
      <c r="BB18" s="710">
        <v>4180</v>
      </c>
      <c r="BC18" s="710">
        <v>1078440</v>
      </c>
      <c r="BD18" s="710">
        <v>59306.938543193624</v>
      </c>
      <c r="BE18" s="710">
        <v>0</v>
      </c>
      <c r="BF18" s="710">
        <v>1107624</v>
      </c>
      <c r="BG18" s="512">
        <v>1107624</v>
      </c>
      <c r="BH18" s="512">
        <v>0</v>
      </c>
      <c r="BI18" s="710">
        <v>1107624</v>
      </c>
      <c r="BJ18" s="710">
        <v>960640</v>
      </c>
      <c r="BK18" s="512">
        <v>960640</v>
      </c>
      <c r="BL18" s="512">
        <v>3723.4108527131784</v>
      </c>
      <c r="BM18" s="512">
        <v>3526.153124911033</v>
      </c>
      <c r="BN18" s="628">
        <v>5.5941339134874445E-2</v>
      </c>
      <c r="BO18" s="628">
        <v>0</v>
      </c>
      <c r="BP18" s="512">
        <v>0</v>
      </c>
      <c r="BQ18" s="710">
        <v>1107624</v>
      </c>
      <c r="BR18" s="710">
        <v>4180</v>
      </c>
      <c r="BS18" s="710" t="s">
        <v>1284</v>
      </c>
      <c r="BT18" s="710">
        <v>4293.1162790697672</v>
      </c>
      <c r="BU18" s="628">
        <v>6.0200675608010457E-2</v>
      </c>
      <c r="BV18" s="512">
        <v>-6860.22</v>
      </c>
      <c r="BW18" s="512">
        <v>1100763.78</v>
      </c>
      <c r="BX18" s="512">
        <v>0</v>
      </c>
      <c r="BY18" s="512">
        <v>1100763.78</v>
      </c>
      <c r="BZ18" s="814">
        <f t="shared" si="4"/>
        <v>237065.72165643296</v>
      </c>
      <c r="CA18" s="814">
        <f t="shared" si="5"/>
        <v>46787.320000000007</v>
      </c>
      <c r="CB18" s="814">
        <f t="shared" si="3"/>
        <v>59306.938543193624</v>
      </c>
      <c r="CC18" s="814">
        <f>IF(ISERROR(VLOOKUP(A18,'19-20 Cfwds'!A:D,4,FALSE)),0,(VLOOKUP(A18,'19-20 Cfwds'!A:D,4,FALSE)))</f>
        <v>237065.72165643296</v>
      </c>
      <c r="CD18" s="814">
        <f>IF(ISERROR(VLOOKUP(A18,'19-20 Cfwds'!A:D,3,FALSE)),0,(VLOOKUP(A18,'19-20 Cfwds'!A:D,3,FALSE)))</f>
        <v>46787.320000000007</v>
      </c>
      <c r="CF18" s="814">
        <f t="shared" si="6"/>
        <v>39201.845018450171</v>
      </c>
      <c r="CG18" s="814">
        <f>VLOOKUP(C18,'Pension and Pay Grants'!$I$3:$O$111,7,FALSE)</f>
        <v>13213</v>
      </c>
      <c r="CH18" s="814">
        <f>VLOOKUP(C18,'Pension and Pay Grants'!$Z$2:$AF$111,7,FALSE)</f>
        <v>37334</v>
      </c>
    </row>
    <row r="19" spans="1:86" ht="15" hidden="1" x14ac:dyDescent="0.25">
      <c r="A19">
        <v>486</v>
      </c>
      <c r="B19">
        <f>VLOOKUP(D19,'Adjusted Factors 21-22'!C:F,4,FALSE)</f>
        <v>0</v>
      </c>
      <c r="C19" s="706">
        <v>124565</v>
      </c>
      <c r="D19" s="706">
        <v>9352055</v>
      </c>
      <c r="E19" s="707" t="s">
        <v>895</v>
      </c>
      <c r="F19" s="627">
        <v>196</v>
      </c>
      <c r="G19" s="627">
        <v>196</v>
      </c>
      <c r="H19" s="627">
        <v>0</v>
      </c>
      <c r="I19" s="512">
        <v>602504</v>
      </c>
      <c r="J19" s="512">
        <v>0</v>
      </c>
      <c r="K19" s="512">
        <v>0</v>
      </c>
      <c r="L19" s="512">
        <v>7819.9999999999982</v>
      </c>
      <c r="M19" s="512">
        <v>0</v>
      </c>
      <c r="N19" s="512">
        <v>16989.949748743718</v>
      </c>
      <c r="O19" s="512">
        <v>0</v>
      </c>
      <c r="P19" s="512">
        <v>3870.0000000000023</v>
      </c>
      <c r="Q19" s="512">
        <v>259.99999999999994</v>
      </c>
      <c r="R19" s="512">
        <v>0</v>
      </c>
      <c r="S19" s="512">
        <v>0</v>
      </c>
      <c r="T19" s="512">
        <v>0</v>
      </c>
      <c r="U19" s="512">
        <v>0</v>
      </c>
      <c r="V19" s="512">
        <v>0</v>
      </c>
      <c r="W19" s="512">
        <v>0</v>
      </c>
      <c r="X19" s="512">
        <v>0</v>
      </c>
      <c r="Y19" s="512">
        <v>0</v>
      </c>
      <c r="Z19" s="512">
        <v>0</v>
      </c>
      <c r="AA19" s="512">
        <v>0</v>
      </c>
      <c r="AB19" s="512">
        <v>5809.5808383233561</v>
      </c>
      <c r="AC19" s="512">
        <v>0</v>
      </c>
      <c r="AD19" s="512">
        <v>0</v>
      </c>
      <c r="AE19" s="512">
        <v>52992.592592592584</v>
      </c>
      <c r="AF19" s="512">
        <v>0</v>
      </c>
      <c r="AG19" s="512">
        <v>0</v>
      </c>
      <c r="AH19" s="512">
        <v>0</v>
      </c>
      <c r="AI19" s="512">
        <v>117800</v>
      </c>
      <c r="AJ19" s="512">
        <v>0</v>
      </c>
      <c r="AK19" s="512">
        <v>0</v>
      </c>
      <c r="AL19" s="512">
        <v>0</v>
      </c>
      <c r="AM19" s="512">
        <v>20209.5</v>
      </c>
      <c r="AN19" s="512">
        <v>0</v>
      </c>
      <c r="AO19" s="512">
        <v>0</v>
      </c>
      <c r="AP19" s="512">
        <v>0</v>
      </c>
      <c r="AQ19" s="512">
        <v>0</v>
      </c>
      <c r="AR19" s="512">
        <v>0</v>
      </c>
      <c r="AS19" s="512">
        <v>0</v>
      </c>
      <c r="AT19" s="512">
        <v>0</v>
      </c>
      <c r="AU19" s="512">
        <v>0</v>
      </c>
      <c r="AV19" s="512">
        <v>602504</v>
      </c>
      <c r="AW19" s="512">
        <v>87742.123179659655</v>
      </c>
      <c r="AX19" s="512">
        <v>138009.5</v>
      </c>
      <c r="AY19" s="512">
        <v>77461.431466964452</v>
      </c>
      <c r="AZ19" s="710">
        <v>828255.62317965971</v>
      </c>
      <c r="BA19" s="710">
        <v>808046.12317965971</v>
      </c>
      <c r="BB19" s="710">
        <v>4180</v>
      </c>
      <c r="BC19" s="710">
        <v>819280</v>
      </c>
      <c r="BD19" s="710">
        <v>11233.876820340287</v>
      </c>
      <c r="BE19" s="710">
        <v>0</v>
      </c>
      <c r="BF19" s="710">
        <v>839489.5</v>
      </c>
      <c r="BG19" s="512">
        <v>839489.49999999988</v>
      </c>
      <c r="BH19" s="512">
        <v>0</v>
      </c>
      <c r="BI19" s="710">
        <v>839489.5</v>
      </c>
      <c r="BJ19" s="710">
        <v>701480</v>
      </c>
      <c r="BK19" s="512">
        <v>701480</v>
      </c>
      <c r="BL19" s="512">
        <v>3578.9795918367345</v>
      </c>
      <c r="BM19" s="512">
        <v>3492.0831056122443</v>
      </c>
      <c r="BN19" s="628">
        <v>2.4883854019635429E-2</v>
      </c>
      <c r="BO19" s="628">
        <v>0</v>
      </c>
      <c r="BP19" s="512">
        <v>0</v>
      </c>
      <c r="BQ19" s="710">
        <v>839489.5</v>
      </c>
      <c r="BR19" s="710">
        <v>4180</v>
      </c>
      <c r="BS19" s="710" t="s">
        <v>1284</v>
      </c>
      <c r="BT19" s="710">
        <v>4283.1096938775509</v>
      </c>
      <c r="BU19" s="628">
        <v>2.419097518651081E-2</v>
      </c>
      <c r="BV19" s="512">
        <v>-5211.6400000000003</v>
      </c>
      <c r="BW19" s="512">
        <v>834277.86</v>
      </c>
      <c r="BX19" s="512">
        <v>0</v>
      </c>
      <c r="BY19" s="512">
        <v>834277.86</v>
      </c>
      <c r="BZ19" s="814">
        <f t="shared" si="4"/>
        <v>251637.14729209512</v>
      </c>
      <c r="CA19" s="814">
        <f t="shared" si="5"/>
        <v>35601.79</v>
      </c>
      <c r="CB19" s="814">
        <f t="shared" si="3"/>
        <v>11233.876820340287</v>
      </c>
      <c r="CC19" s="814">
        <f>IF(ISERROR(VLOOKUP(A19,'19-20 Cfwds'!A:D,4,FALSE)),0,(VLOOKUP(A19,'19-20 Cfwds'!A:D,4,FALSE)))</f>
        <v>251637.14729209512</v>
      </c>
      <c r="CD19" s="814">
        <f>IF(ISERROR(VLOOKUP(A19,'19-20 Cfwds'!A:D,3,FALSE)),0,(VLOOKUP(A19,'19-20 Cfwds'!A:D,3,FALSE)))</f>
        <v>35601.79</v>
      </c>
      <c r="CF19" s="814">
        <f t="shared" si="6"/>
        <v>28939.949748743722</v>
      </c>
      <c r="CG19" s="814">
        <f>VLOOKUP(C19,'Pension and Pay Grants'!$I$3:$O$111,7,FALSE)</f>
        <v>9216</v>
      </c>
      <c r="CH19" s="814">
        <f>VLOOKUP(C19,'Pension and Pay Grants'!$Z$2:$AF$111,7,FALSE)</f>
        <v>26055</v>
      </c>
    </row>
    <row r="20" spans="1:86" ht="15" hidden="1" x14ac:dyDescent="0.25">
      <c r="A20">
        <v>211</v>
      </c>
      <c r="B20">
        <f>VLOOKUP(D20,'Adjusted Factors 21-22'!C:F,4,FALSE)</f>
        <v>0</v>
      </c>
      <c r="C20" s="706">
        <v>124572</v>
      </c>
      <c r="D20" s="706">
        <v>9352066</v>
      </c>
      <c r="E20" s="707" t="s">
        <v>734</v>
      </c>
      <c r="F20" s="627">
        <v>94</v>
      </c>
      <c r="G20" s="627">
        <v>94</v>
      </c>
      <c r="H20" s="627">
        <v>0</v>
      </c>
      <c r="I20" s="512">
        <v>288956</v>
      </c>
      <c r="J20" s="512">
        <v>0</v>
      </c>
      <c r="K20" s="512">
        <v>0</v>
      </c>
      <c r="L20" s="512">
        <v>6440.0000000000027</v>
      </c>
      <c r="M20" s="512">
        <v>0</v>
      </c>
      <c r="N20" s="512">
        <v>8050.0000000000027</v>
      </c>
      <c r="O20" s="512">
        <v>0</v>
      </c>
      <c r="P20" s="512">
        <v>860</v>
      </c>
      <c r="Q20" s="512">
        <v>1299.9999999999993</v>
      </c>
      <c r="R20" s="512">
        <v>409.99999999999898</v>
      </c>
      <c r="S20" s="512">
        <v>1335.0000000000009</v>
      </c>
      <c r="T20" s="512">
        <v>950.00000000000216</v>
      </c>
      <c r="U20" s="512">
        <v>0</v>
      </c>
      <c r="V20" s="512">
        <v>0</v>
      </c>
      <c r="W20" s="512">
        <v>0</v>
      </c>
      <c r="X20" s="512">
        <v>0</v>
      </c>
      <c r="Y20" s="512">
        <v>0</v>
      </c>
      <c r="Z20" s="512">
        <v>0</v>
      </c>
      <c r="AA20" s="512">
        <v>0</v>
      </c>
      <c r="AB20" s="512">
        <v>0</v>
      </c>
      <c r="AC20" s="512">
        <v>0</v>
      </c>
      <c r="AD20" s="512">
        <v>0</v>
      </c>
      <c r="AE20" s="512">
        <v>23044.029850746268</v>
      </c>
      <c r="AF20" s="512">
        <v>0</v>
      </c>
      <c r="AG20" s="512">
        <v>1224.0000000000023</v>
      </c>
      <c r="AH20" s="512">
        <v>0</v>
      </c>
      <c r="AI20" s="512">
        <v>117800</v>
      </c>
      <c r="AJ20" s="512">
        <v>0</v>
      </c>
      <c r="AK20" s="512">
        <v>0</v>
      </c>
      <c r="AL20" s="512">
        <v>0</v>
      </c>
      <c r="AM20" s="512">
        <v>10479</v>
      </c>
      <c r="AN20" s="512">
        <v>0</v>
      </c>
      <c r="AO20" s="512">
        <v>0</v>
      </c>
      <c r="AP20" s="512">
        <v>0</v>
      </c>
      <c r="AQ20" s="512">
        <v>0</v>
      </c>
      <c r="AR20" s="512">
        <v>0</v>
      </c>
      <c r="AS20" s="512">
        <v>0</v>
      </c>
      <c r="AT20" s="512">
        <v>0</v>
      </c>
      <c r="AU20" s="512">
        <v>0</v>
      </c>
      <c r="AV20" s="512">
        <v>288956</v>
      </c>
      <c r="AW20" s="512">
        <v>43613.029850746272</v>
      </c>
      <c r="AX20" s="512">
        <v>128279</v>
      </c>
      <c r="AY20" s="512">
        <v>42715.393850746274</v>
      </c>
      <c r="AZ20" s="710">
        <v>460848.02985074627</v>
      </c>
      <c r="BA20" s="710">
        <v>450369.02985074627</v>
      </c>
      <c r="BB20" s="710">
        <v>4180</v>
      </c>
      <c r="BC20" s="710">
        <v>392920</v>
      </c>
      <c r="BD20" s="710">
        <v>0</v>
      </c>
      <c r="BE20" s="710">
        <v>0</v>
      </c>
      <c r="BF20" s="710">
        <v>460848.02985074627</v>
      </c>
      <c r="BG20" s="512">
        <v>460848.02985074627</v>
      </c>
      <c r="BH20" s="512">
        <v>0</v>
      </c>
      <c r="BI20" s="710">
        <v>403399</v>
      </c>
      <c r="BJ20" s="710">
        <v>275120</v>
      </c>
      <c r="BK20" s="512">
        <v>332569.02985074627</v>
      </c>
      <c r="BL20" s="512">
        <v>3537.9684026675136</v>
      </c>
      <c r="BM20" s="512">
        <v>3404.2786422680415</v>
      </c>
      <c r="BN20" s="628">
        <v>3.9271098064523773E-2</v>
      </c>
      <c r="BO20" s="628">
        <v>0</v>
      </c>
      <c r="BP20" s="512">
        <v>0</v>
      </c>
      <c r="BQ20" s="710">
        <v>460848.02985074627</v>
      </c>
      <c r="BR20" s="710">
        <v>4791.1598920292154</v>
      </c>
      <c r="BS20" s="710" t="s">
        <v>1284</v>
      </c>
      <c r="BT20" s="710">
        <v>4902.6386154334714</v>
      </c>
      <c r="BU20" s="628">
        <v>3.7196463164556937E-2</v>
      </c>
      <c r="BV20" s="512">
        <v>-2499.46</v>
      </c>
      <c r="BW20" s="512">
        <v>458348.56985074625</v>
      </c>
      <c r="BX20" s="512">
        <v>0</v>
      </c>
      <c r="BY20" s="512">
        <v>458348.56985074625</v>
      </c>
      <c r="BZ20" s="814">
        <f t="shared" si="4"/>
        <v>49161.987673546362</v>
      </c>
      <c r="CA20" s="814">
        <f t="shared" si="5"/>
        <v>2952.8500000000004</v>
      </c>
      <c r="CB20" s="814">
        <f t="shared" si="3"/>
        <v>0</v>
      </c>
      <c r="CC20" s="814">
        <f>IF(ISERROR(VLOOKUP(A20,'19-20 Cfwds'!A:D,4,FALSE)),0,(VLOOKUP(A20,'19-20 Cfwds'!A:D,4,FALSE)))</f>
        <v>49161.987673546362</v>
      </c>
      <c r="CD20" s="814">
        <f>IF(ISERROR(VLOOKUP(A20,'19-20 Cfwds'!A:D,3,FALSE)),0,(VLOOKUP(A20,'19-20 Cfwds'!A:D,3,FALSE)))</f>
        <v>2952.8500000000004</v>
      </c>
      <c r="CF20" s="814">
        <f t="shared" si="6"/>
        <v>19345.000000000007</v>
      </c>
      <c r="CG20" s="814">
        <f>VLOOKUP(C20,'Pension and Pay Grants'!$I$3:$O$111,7,FALSE)</f>
        <v>4702</v>
      </c>
      <c r="CH20" s="814">
        <f>VLOOKUP(C20,'Pension and Pay Grants'!$Z$2:$AF$111,7,FALSE)</f>
        <v>13286</v>
      </c>
    </row>
    <row r="21" spans="1:86" ht="15" hidden="1" x14ac:dyDescent="0.25">
      <c r="A21">
        <v>19</v>
      </c>
      <c r="B21">
        <f>VLOOKUP(D21,'Adjusted Factors 21-22'!C:F,4,FALSE)</f>
        <v>0</v>
      </c>
      <c r="C21" s="706">
        <v>124574</v>
      </c>
      <c r="D21" s="706">
        <v>9352068</v>
      </c>
      <c r="E21" s="707" t="s">
        <v>615</v>
      </c>
      <c r="F21" s="627">
        <v>408</v>
      </c>
      <c r="G21" s="627">
        <v>408</v>
      </c>
      <c r="H21" s="627">
        <v>0</v>
      </c>
      <c r="I21" s="512">
        <v>1254192</v>
      </c>
      <c r="J21" s="512">
        <v>0</v>
      </c>
      <c r="K21" s="512">
        <v>0</v>
      </c>
      <c r="L21" s="512">
        <v>27600.000000000044</v>
      </c>
      <c r="M21" s="512">
        <v>0</v>
      </c>
      <c r="N21" s="512">
        <v>38633.412887828163</v>
      </c>
      <c r="O21" s="512">
        <v>0</v>
      </c>
      <c r="P21" s="512">
        <v>3010.0000000000018</v>
      </c>
      <c r="Q21" s="512">
        <v>1819.9999999999959</v>
      </c>
      <c r="R21" s="512">
        <v>14350</v>
      </c>
      <c r="S21" s="512">
        <v>1780</v>
      </c>
      <c r="T21" s="512">
        <v>1425.0000000000005</v>
      </c>
      <c r="U21" s="512">
        <v>0</v>
      </c>
      <c r="V21" s="512">
        <v>0</v>
      </c>
      <c r="W21" s="512">
        <v>0</v>
      </c>
      <c r="X21" s="512">
        <v>0</v>
      </c>
      <c r="Y21" s="512">
        <v>0</v>
      </c>
      <c r="Z21" s="512">
        <v>0</v>
      </c>
      <c r="AA21" s="512">
        <v>0</v>
      </c>
      <c r="AB21" s="512">
        <v>2557.264957264958</v>
      </c>
      <c r="AC21" s="512">
        <v>0</v>
      </c>
      <c r="AD21" s="512">
        <v>0</v>
      </c>
      <c r="AE21" s="512">
        <v>110089.85673352436</v>
      </c>
      <c r="AF21" s="512">
        <v>0</v>
      </c>
      <c r="AG21" s="512">
        <v>0</v>
      </c>
      <c r="AH21" s="512">
        <v>0</v>
      </c>
      <c r="AI21" s="512">
        <v>117800</v>
      </c>
      <c r="AJ21" s="512">
        <v>0</v>
      </c>
      <c r="AK21" s="512">
        <v>0</v>
      </c>
      <c r="AL21" s="512">
        <v>0</v>
      </c>
      <c r="AM21" s="512">
        <v>42240</v>
      </c>
      <c r="AN21" s="512">
        <v>0</v>
      </c>
      <c r="AO21" s="512">
        <v>0</v>
      </c>
      <c r="AP21" s="512">
        <v>0</v>
      </c>
      <c r="AQ21" s="512">
        <v>0</v>
      </c>
      <c r="AR21" s="512">
        <v>0</v>
      </c>
      <c r="AS21" s="512">
        <v>0</v>
      </c>
      <c r="AT21" s="512">
        <v>0</v>
      </c>
      <c r="AU21" s="512">
        <v>0</v>
      </c>
      <c r="AV21" s="512">
        <v>1254192</v>
      </c>
      <c r="AW21" s="512">
        <v>201265.53457861752</v>
      </c>
      <c r="AX21" s="512">
        <v>160040</v>
      </c>
      <c r="AY21" s="512">
        <v>164397.92717743845</v>
      </c>
      <c r="AZ21" s="710">
        <v>1615497.5345786174</v>
      </c>
      <c r="BA21" s="710">
        <v>1573257.5345786174</v>
      </c>
      <c r="BB21" s="710">
        <v>4180</v>
      </c>
      <c r="BC21" s="710">
        <v>1705440</v>
      </c>
      <c r="BD21" s="710">
        <v>132182.46542138257</v>
      </c>
      <c r="BE21" s="710">
        <v>0</v>
      </c>
      <c r="BF21" s="710">
        <v>1747680</v>
      </c>
      <c r="BG21" s="512">
        <v>1747680.0000000002</v>
      </c>
      <c r="BH21" s="512">
        <v>0</v>
      </c>
      <c r="BI21" s="710">
        <v>1747680</v>
      </c>
      <c r="BJ21" s="710">
        <v>1587640</v>
      </c>
      <c r="BK21" s="512">
        <v>1587640</v>
      </c>
      <c r="BL21" s="512">
        <v>3891.2745098039218</v>
      </c>
      <c r="BM21" s="512">
        <v>3648.0618181818186</v>
      </c>
      <c r="BN21" s="628">
        <v>6.6669015971697415E-2</v>
      </c>
      <c r="BO21" s="628">
        <v>0</v>
      </c>
      <c r="BP21" s="512">
        <v>0</v>
      </c>
      <c r="BQ21" s="710">
        <v>1747680</v>
      </c>
      <c r="BR21" s="710">
        <v>4180</v>
      </c>
      <c r="BS21" s="710" t="s">
        <v>1284</v>
      </c>
      <c r="BT21" s="710">
        <v>4283.5294117647063</v>
      </c>
      <c r="BU21" s="628">
        <v>6.2635046595983956E-2</v>
      </c>
      <c r="BV21" s="512">
        <v>-10848.72</v>
      </c>
      <c r="BW21" s="512">
        <v>1736831.28</v>
      </c>
      <c r="BX21" s="512">
        <v>0</v>
      </c>
      <c r="BY21" s="512">
        <v>1736831.28</v>
      </c>
      <c r="BZ21" s="814">
        <f t="shared" si="4"/>
        <v>147674.71271579713</v>
      </c>
      <c r="CA21" s="814">
        <f t="shared" si="5"/>
        <v>29307.259999999995</v>
      </c>
      <c r="CB21" s="814">
        <f t="shared" si="3"/>
        <v>132182.46542138257</v>
      </c>
      <c r="CC21" s="814">
        <f>IF(ISERROR(VLOOKUP(A21,'19-20 Cfwds'!A:D,4,FALSE)),0,(VLOOKUP(A21,'19-20 Cfwds'!A:D,4,FALSE)))</f>
        <v>147674.71271579713</v>
      </c>
      <c r="CD21" s="814">
        <f>IF(ISERROR(VLOOKUP(A21,'19-20 Cfwds'!A:D,3,FALSE)),0,(VLOOKUP(A21,'19-20 Cfwds'!A:D,3,FALSE)))</f>
        <v>29307.259999999995</v>
      </c>
      <c r="CF21" s="814">
        <f t="shared" si="6"/>
        <v>88618.412887828206</v>
      </c>
      <c r="CG21" s="814">
        <f>VLOOKUP(C21,'Pension and Pay Grants'!$I$3:$O$111,7,FALSE)</f>
        <v>21065</v>
      </c>
      <c r="CH21" s="814">
        <f>VLOOKUP(C21,'Pension and Pay Grants'!$Z$2:$AF$111,7,FALSE)</f>
        <v>59521</v>
      </c>
    </row>
    <row r="22" spans="1:86" ht="15" hidden="1" x14ac:dyDescent="0.25">
      <c r="A22">
        <v>220</v>
      </c>
      <c r="B22">
        <f>VLOOKUP(D22,'Adjusted Factors 21-22'!C:F,4,FALSE)</f>
        <v>0</v>
      </c>
      <c r="C22" s="706">
        <v>124577</v>
      </c>
      <c r="D22" s="706">
        <v>9352071</v>
      </c>
      <c r="E22" s="707" t="s">
        <v>738</v>
      </c>
      <c r="F22" s="627">
        <v>84</v>
      </c>
      <c r="G22" s="627">
        <v>84</v>
      </c>
      <c r="H22" s="627">
        <v>0</v>
      </c>
      <c r="I22" s="512">
        <v>258216</v>
      </c>
      <c r="J22" s="512">
        <v>0</v>
      </c>
      <c r="K22" s="512">
        <v>0</v>
      </c>
      <c r="L22" s="512">
        <v>2299.9999999999991</v>
      </c>
      <c r="M22" s="512">
        <v>0</v>
      </c>
      <c r="N22" s="512">
        <v>4174.0740740740739</v>
      </c>
      <c r="O22" s="512">
        <v>0</v>
      </c>
      <c r="P22" s="512">
        <v>0</v>
      </c>
      <c r="Q22" s="512">
        <v>0</v>
      </c>
      <c r="R22" s="512">
        <v>1639.9999999999995</v>
      </c>
      <c r="S22" s="512">
        <v>1779.9999999999993</v>
      </c>
      <c r="T22" s="512">
        <v>0</v>
      </c>
      <c r="U22" s="512">
        <v>0</v>
      </c>
      <c r="V22" s="512">
        <v>0</v>
      </c>
      <c r="W22" s="512">
        <v>0</v>
      </c>
      <c r="X22" s="512">
        <v>0</v>
      </c>
      <c r="Y22" s="512">
        <v>0</v>
      </c>
      <c r="Z22" s="512">
        <v>0</v>
      </c>
      <c r="AA22" s="512">
        <v>0</v>
      </c>
      <c r="AB22" s="512">
        <v>0</v>
      </c>
      <c r="AC22" s="512">
        <v>0</v>
      </c>
      <c r="AD22" s="512">
        <v>0</v>
      </c>
      <c r="AE22" s="512">
        <v>25909.859154929578</v>
      </c>
      <c r="AF22" s="512">
        <v>0</v>
      </c>
      <c r="AG22" s="512">
        <v>0</v>
      </c>
      <c r="AH22" s="512">
        <v>0</v>
      </c>
      <c r="AI22" s="512">
        <v>117800</v>
      </c>
      <c r="AJ22" s="512">
        <v>0</v>
      </c>
      <c r="AK22" s="512">
        <v>0</v>
      </c>
      <c r="AL22" s="512">
        <v>1000</v>
      </c>
      <c r="AM22" s="512">
        <v>7984</v>
      </c>
      <c r="AN22" s="512">
        <v>0</v>
      </c>
      <c r="AO22" s="512">
        <v>0</v>
      </c>
      <c r="AP22" s="512">
        <v>0</v>
      </c>
      <c r="AQ22" s="512">
        <v>0</v>
      </c>
      <c r="AR22" s="512">
        <v>0</v>
      </c>
      <c r="AS22" s="512">
        <v>0</v>
      </c>
      <c r="AT22" s="512">
        <v>0</v>
      </c>
      <c r="AU22" s="512">
        <v>0</v>
      </c>
      <c r="AV22" s="512">
        <v>258216</v>
      </c>
      <c r="AW22" s="512">
        <v>35803.933229003655</v>
      </c>
      <c r="AX22" s="512">
        <v>126784</v>
      </c>
      <c r="AY22" s="512">
        <v>40855.760191966612</v>
      </c>
      <c r="AZ22" s="710">
        <v>420803.93322900368</v>
      </c>
      <c r="BA22" s="710">
        <v>411819.93322900368</v>
      </c>
      <c r="BB22" s="710">
        <v>4180</v>
      </c>
      <c r="BC22" s="710">
        <v>351120</v>
      </c>
      <c r="BD22" s="710">
        <v>0</v>
      </c>
      <c r="BE22" s="710">
        <v>0</v>
      </c>
      <c r="BF22" s="710">
        <v>420803.93322900368</v>
      </c>
      <c r="BG22" s="512">
        <v>420803.93322900368</v>
      </c>
      <c r="BH22" s="512">
        <v>0</v>
      </c>
      <c r="BI22" s="710">
        <v>360104</v>
      </c>
      <c r="BJ22" s="710">
        <v>234320</v>
      </c>
      <c r="BK22" s="512">
        <v>295019.93322900368</v>
      </c>
      <c r="BL22" s="512">
        <v>3512.1420622500436</v>
      </c>
      <c r="BM22" s="512">
        <v>3561.4027728395067</v>
      </c>
      <c r="BN22" s="628">
        <v>-1.3831827999108206E-2</v>
      </c>
      <c r="BO22" s="628">
        <v>3.2312183649108206E-2</v>
      </c>
      <c r="BP22" s="512">
        <v>9666.4428373324008</v>
      </c>
      <c r="BQ22" s="710">
        <v>430470.37606633606</v>
      </c>
      <c r="BR22" s="710">
        <v>5017.6949531706678</v>
      </c>
      <c r="BS22" s="710" t="s">
        <v>1284</v>
      </c>
      <c r="BT22" s="710">
        <v>5124.6473341230485</v>
      </c>
      <c r="BU22" s="628">
        <v>2.0114253813929839E-3</v>
      </c>
      <c r="BV22" s="512">
        <v>-2233.56</v>
      </c>
      <c r="BW22" s="512">
        <v>428236.81606633606</v>
      </c>
      <c r="BX22" s="512">
        <v>0</v>
      </c>
      <c r="BY22" s="512">
        <v>428236.81606633606</v>
      </c>
      <c r="BZ22" s="814">
        <f t="shared" si="4"/>
        <v>130027.53898924356</v>
      </c>
      <c r="CA22" s="814">
        <f t="shared" si="5"/>
        <v>10090.069999999998</v>
      </c>
      <c r="CB22" s="814">
        <f t="shared" si="3"/>
        <v>0</v>
      </c>
      <c r="CC22" s="814">
        <f>IF(ISERROR(VLOOKUP(A22,'19-20 Cfwds'!A:D,4,FALSE)),0,(VLOOKUP(A22,'19-20 Cfwds'!A:D,4,FALSE)))</f>
        <v>130027.53898924356</v>
      </c>
      <c r="CD22" s="814">
        <f>IF(ISERROR(VLOOKUP(A22,'19-20 Cfwds'!A:D,3,FALSE)),0,(VLOOKUP(A22,'19-20 Cfwds'!A:D,3,FALSE)))</f>
        <v>10090.069999999998</v>
      </c>
      <c r="CF22" s="814">
        <f t="shared" si="6"/>
        <v>9894.074074074073</v>
      </c>
      <c r="CG22" s="814">
        <f>VLOOKUP(C22,'Pension and Pay Grants'!$I$3:$O$111,7,FALSE)</f>
        <v>4702</v>
      </c>
      <c r="CH22" s="814">
        <f>VLOOKUP(C22,'Pension and Pay Grants'!$Z$2:$AF$111,7,FALSE)</f>
        <v>13286</v>
      </c>
    </row>
    <row r="23" spans="1:86" ht="15" hidden="1" x14ac:dyDescent="0.25">
      <c r="A23">
        <v>29</v>
      </c>
      <c r="B23">
        <f>VLOOKUP(D23,'Adjusted Factors 21-22'!C:F,4,FALSE)</f>
        <v>0</v>
      </c>
      <c r="C23" s="706">
        <v>124578</v>
      </c>
      <c r="D23" s="706">
        <v>9352072</v>
      </c>
      <c r="E23" s="707" t="s">
        <v>627</v>
      </c>
      <c r="F23" s="627">
        <v>53</v>
      </c>
      <c r="G23" s="627">
        <v>53</v>
      </c>
      <c r="H23" s="627">
        <v>0</v>
      </c>
      <c r="I23" s="512">
        <v>162922</v>
      </c>
      <c r="J23" s="512">
        <v>0</v>
      </c>
      <c r="K23" s="512">
        <v>0</v>
      </c>
      <c r="L23" s="512">
        <v>4140.0000000000009</v>
      </c>
      <c r="M23" s="512">
        <v>0</v>
      </c>
      <c r="N23" s="512">
        <v>5175.0000000000009</v>
      </c>
      <c r="O23" s="512">
        <v>0</v>
      </c>
      <c r="P23" s="512">
        <v>430.00000000000028</v>
      </c>
      <c r="Q23" s="512">
        <v>0</v>
      </c>
      <c r="R23" s="512">
        <v>0</v>
      </c>
      <c r="S23" s="512">
        <v>0</v>
      </c>
      <c r="T23" s="512">
        <v>0</v>
      </c>
      <c r="U23" s="512">
        <v>0</v>
      </c>
      <c r="V23" s="512">
        <v>0</v>
      </c>
      <c r="W23" s="512">
        <v>0</v>
      </c>
      <c r="X23" s="512">
        <v>0</v>
      </c>
      <c r="Y23" s="512">
        <v>0</v>
      </c>
      <c r="Z23" s="512">
        <v>0</v>
      </c>
      <c r="AA23" s="512">
        <v>0</v>
      </c>
      <c r="AB23" s="512">
        <v>0</v>
      </c>
      <c r="AC23" s="512">
        <v>0</v>
      </c>
      <c r="AD23" s="512">
        <v>0</v>
      </c>
      <c r="AE23" s="512">
        <v>16120.833333333334</v>
      </c>
      <c r="AF23" s="512">
        <v>0</v>
      </c>
      <c r="AG23" s="512">
        <v>737.99999999999795</v>
      </c>
      <c r="AH23" s="512">
        <v>0</v>
      </c>
      <c r="AI23" s="512">
        <v>117800</v>
      </c>
      <c r="AJ23" s="512">
        <v>45000</v>
      </c>
      <c r="AK23" s="512">
        <v>0</v>
      </c>
      <c r="AL23" s="512">
        <v>0</v>
      </c>
      <c r="AM23" s="512">
        <v>8358.25</v>
      </c>
      <c r="AN23" s="512">
        <v>0</v>
      </c>
      <c r="AO23" s="512">
        <v>0</v>
      </c>
      <c r="AP23" s="512">
        <v>0</v>
      </c>
      <c r="AQ23" s="512">
        <v>2970</v>
      </c>
      <c r="AR23" s="512">
        <v>0</v>
      </c>
      <c r="AS23" s="512">
        <v>0</v>
      </c>
      <c r="AT23" s="512">
        <v>0</v>
      </c>
      <c r="AU23" s="512">
        <v>0</v>
      </c>
      <c r="AV23" s="512">
        <v>162922</v>
      </c>
      <c r="AW23" s="512">
        <v>26603.833333333332</v>
      </c>
      <c r="AX23" s="512">
        <v>174128.25</v>
      </c>
      <c r="AY23" s="512">
        <v>30992.197333333337</v>
      </c>
      <c r="AZ23" s="710">
        <v>363654.08333333337</v>
      </c>
      <c r="BA23" s="710">
        <v>352325.83333333337</v>
      </c>
      <c r="BB23" s="710">
        <v>4180</v>
      </c>
      <c r="BC23" s="710">
        <v>221540</v>
      </c>
      <c r="BD23" s="710">
        <v>0</v>
      </c>
      <c r="BE23" s="710">
        <v>0</v>
      </c>
      <c r="BF23" s="710">
        <v>363654.08333333337</v>
      </c>
      <c r="BG23" s="512">
        <v>363654.08333333337</v>
      </c>
      <c r="BH23" s="512">
        <v>0</v>
      </c>
      <c r="BI23" s="710">
        <v>232868.25</v>
      </c>
      <c r="BJ23" s="710">
        <v>61710</v>
      </c>
      <c r="BK23" s="512">
        <v>192495.83333333337</v>
      </c>
      <c r="BL23" s="512">
        <v>3631.9968553459125</v>
      </c>
      <c r="BM23" s="512">
        <v>3322.4067568965515</v>
      </c>
      <c r="BN23" s="628">
        <v>9.3182479179204414E-2</v>
      </c>
      <c r="BO23" s="628">
        <v>0</v>
      </c>
      <c r="BP23" s="512">
        <v>0</v>
      </c>
      <c r="BQ23" s="710">
        <v>363654.08333333337</v>
      </c>
      <c r="BR23" s="710">
        <v>6647.6572327044032</v>
      </c>
      <c r="BS23" s="710" t="s">
        <v>1284</v>
      </c>
      <c r="BT23" s="710">
        <v>6861.3977987421395</v>
      </c>
      <c r="BU23" s="628">
        <v>9.370933383699187E-2</v>
      </c>
      <c r="BV23" s="512">
        <v>-1409.27</v>
      </c>
      <c r="BW23" s="512">
        <v>362244.81333333335</v>
      </c>
      <c r="BX23" s="512">
        <v>0</v>
      </c>
      <c r="BY23" s="512">
        <v>362244.81333333335</v>
      </c>
      <c r="BZ23" s="814">
        <f t="shared" si="4"/>
        <v>57054.921094621299</v>
      </c>
      <c r="CA23" s="814">
        <f t="shared" si="5"/>
        <v>15265.819999999998</v>
      </c>
      <c r="CB23" s="814">
        <f t="shared" si="3"/>
        <v>0</v>
      </c>
      <c r="CC23" s="814">
        <f>IF(ISERROR(VLOOKUP(A23,'19-20 Cfwds'!A:D,4,FALSE)),0,(VLOOKUP(A23,'19-20 Cfwds'!A:D,4,FALSE)))</f>
        <v>57054.921094621299</v>
      </c>
      <c r="CD23" s="814">
        <f>IF(ISERROR(VLOOKUP(A23,'19-20 Cfwds'!A:D,3,FALSE)),0,(VLOOKUP(A23,'19-20 Cfwds'!A:D,3,FALSE)))</f>
        <v>15265.819999999998</v>
      </c>
      <c r="CF23" s="814">
        <f t="shared" si="6"/>
        <v>9745.0000000000018</v>
      </c>
      <c r="CG23" s="814">
        <f>VLOOKUP(C23,'Pension and Pay Grants'!$I$3:$O$111,7,FALSE)</f>
        <v>4702</v>
      </c>
      <c r="CH23" s="814">
        <f>VLOOKUP(C23,'Pension and Pay Grants'!$Z$2:$AF$111,7,FALSE)</f>
        <v>13286</v>
      </c>
    </row>
    <row r="24" spans="1:86" ht="15" hidden="1" x14ac:dyDescent="0.25">
      <c r="A24">
        <v>230</v>
      </c>
      <c r="B24">
        <f>VLOOKUP(D24,'Adjusted Factors 21-22'!C:F,4,FALSE)</f>
        <v>0</v>
      </c>
      <c r="C24" s="706">
        <v>124582</v>
      </c>
      <c r="D24" s="706">
        <v>9352076</v>
      </c>
      <c r="E24" s="707" t="s">
        <v>744</v>
      </c>
      <c r="F24" s="627">
        <v>259</v>
      </c>
      <c r="G24" s="627">
        <v>259</v>
      </c>
      <c r="H24" s="627">
        <v>0</v>
      </c>
      <c r="I24" s="512">
        <v>796166</v>
      </c>
      <c r="J24" s="512">
        <v>0</v>
      </c>
      <c r="K24" s="512">
        <v>0</v>
      </c>
      <c r="L24" s="512">
        <v>15639.999999999967</v>
      </c>
      <c r="M24" s="512">
        <v>0</v>
      </c>
      <c r="N24" s="512">
        <v>19549.99999999996</v>
      </c>
      <c r="O24" s="512">
        <v>0</v>
      </c>
      <c r="P24" s="512">
        <v>7309.9999999999845</v>
      </c>
      <c r="Q24" s="512">
        <v>18980.000000000011</v>
      </c>
      <c r="R24" s="512">
        <v>0</v>
      </c>
      <c r="S24" s="512">
        <v>0</v>
      </c>
      <c r="T24" s="512">
        <v>0</v>
      </c>
      <c r="U24" s="512">
        <v>0</v>
      </c>
      <c r="V24" s="512">
        <v>0</v>
      </c>
      <c r="W24" s="512">
        <v>0</v>
      </c>
      <c r="X24" s="512">
        <v>0</v>
      </c>
      <c r="Y24" s="512">
        <v>0</v>
      </c>
      <c r="Z24" s="512">
        <v>0</v>
      </c>
      <c r="AA24" s="512">
        <v>0</v>
      </c>
      <c r="AB24" s="512">
        <v>15082.94117647052</v>
      </c>
      <c r="AC24" s="512">
        <v>0</v>
      </c>
      <c r="AD24" s="512">
        <v>0</v>
      </c>
      <c r="AE24" s="512">
        <v>116593.16666666666</v>
      </c>
      <c r="AF24" s="512">
        <v>0</v>
      </c>
      <c r="AG24" s="512">
        <v>0</v>
      </c>
      <c r="AH24" s="512">
        <v>0</v>
      </c>
      <c r="AI24" s="512">
        <v>117800</v>
      </c>
      <c r="AJ24" s="512">
        <v>0</v>
      </c>
      <c r="AK24" s="512">
        <v>0</v>
      </c>
      <c r="AL24" s="512">
        <v>0</v>
      </c>
      <c r="AM24" s="512">
        <v>23577.75</v>
      </c>
      <c r="AN24" s="512">
        <v>0</v>
      </c>
      <c r="AO24" s="512">
        <v>0</v>
      </c>
      <c r="AP24" s="512">
        <v>0</v>
      </c>
      <c r="AQ24" s="512">
        <v>0</v>
      </c>
      <c r="AR24" s="512">
        <v>0</v>
      </c>
      <c r="AS24" s="512">
        <v>0</v>
      </c>
      <c r="AT24" s="512">
        <v>0</v>
      </c>
      <c r="AU24" s="512">
        <v>0</v>
      </c>
      <c r="AV24" s="512">
        <v>796166</v>
      </c>
      <c r="AW24" s="512">
        <v>193156.10784313711</v>
      </c>
      <c r="AX24" s="512">
        <v>141377.75</v>
      </c>
      <c r="AY24" s="512">
        <v>157332.03066666663</v>
      </c>
      <c r="AZ24" s="710">
        <v>1130699.8578431371</v>
      </c>
      <c r="BA24" s="710">
        <v>1107122.1078431371</v>
      </c>
      <c r="BB24" s="710">
        <v>4180</v>
      </c>
      <c r="BC24" s="710">
        <v>1082620</v>
      </c>
      <c r="BD24" s="710">
        <v>0</v>
      </c>
      <c r="BE24" s="710">
        <v>0</v>
      </c>
      <c r="BF24" s="710">
        <v>1130699.8578431371</v>
      </c>
      <c r="BG24" s="512">
        <v>1130699.8578431371</v>
      </c>
      <c r="BH24" s="512">
        <v>0</v>
      </c>
      <c r="BI24" s="710">
        <v>1106197.75</v>
      </c>
      <c r="BJ24" s="710">
        <v>964820</v>
      </c>
      <c r="BK24" s="512">
        <v>989322.10784313711</v>
      </c>
      <c r="BL24" s="512">
        <v>3819.7764781588307</v>
      </c>
      <c r="BM24" s="512">
        <v>3705.0548505882348</v>
      </c>
      <c r="BN24" s="628">
        <v>3.0963543644268079E-2</v>
      </c>
      <c r="BO24" s="628">
        <v>0</v>
      </c>
      <c r="BP24" s="512">
        <v>0</v>
      </c>
      <c r="BQ24" s="710">
        <v>1130699.8578431371</v>
      </c>
      <c r="BR24" s="710">
        <v>4274.6027329850858</v>
      </c>
      <c r="BS24" s="710" t="s">
        <v>1284</v>
      </c>
      <c r="BT24" s="710">
        <v>4365.6365167688691</v>
      </c>
      <c r="BU24" s="628">
        <v>2.6387248550456155E-2</v>
      </c>
      <c r="BV24" s="512">
        <v>-6886.81</v>
      </c>
      <c r="BW24" s="512">
        <v>1123813.0478431371</v>
      </c>
      <c r="BX24" s="512">
        <v>0</v>
      </c>
      <c r="BY24" s="512">
        <v>1123813.0478431371</v>
      </c>
      <c r="BZ24" s="814">
        <f t="shared" si="4"/>
        <v>252006.13881740184</v>
      </c>
      <c r="CA24" s="814">
        <f t="shared" si="5"/>
        <v>26716.61</v>
      </c>
      <c r="CB24" s="814">
        <f t="shared" si="3"/>
        <v>0</v>
      </c>
      <c r="CC24" s="814">
        <f>IF(ISERROR(VLOOKUP(A24,'19-20 Cfwds'!A:D,4,FALSE)),0,(VLOOKUP(A24,'19-20 Cfwds'!A:D,4,FALSE)))</f>
        <v>252006.13881740184</v>
      </c>
      <c r="CD24" s="814">
        <f>IF(ISERROR(VLOOKUP(A24,'19-20 Cfwds'!A:D,3,FALSE)),0,(VLOOKUP(A24,'19-20 Cfwds'!A:D,3,FALSE)))</f>
        <v>26716.61</v>
      </c>
      <c r="CF24" s="814">
        <f t="shared" si="6"/>
        <v>61479.999999999927</v>
      </c>
      <c r="CG24" s="814">
        <f>VLOOKUP(C24,'Pension and Pay Grants'!$I$3:$O$111,7,FALSE)</f>
        <v>14153</v>
      </c>
      <c r="CH24" s="814">
        <f>VLOOKUP(C24,'Pension and Pay Grants'!$Z$2:$AF$111,7,FALSE)</f>
        <v>39991</v>
      </c>
    </row>
    <row r="25" spans="1:86" ht="15" hidden="1" x14ac:dyDescent="0.25">
      <c r="A25">
        <v>237</v>
      </c>
      <c r="B25">
        <f>VLOOKUP(D25,'Adjusted Factors 21-22'!C:F,4,FALSE)</f>
        <v>0</v>
      </c>
      <c r="C25" s="706">
        <v>124584</v>
      </c>
      <c r="D25" s="706">
        <v>9352079</v>
      </c>
      <c r="E25" s="707" t="s">
        <v>749</v>
      </c>
      <c r="F25" s="627">
        <v>173</v>
      </c>
      <c r="G25" s="627">
        <v>173</v>
      </c>
      <c r="H25" s="627">
        <v>0</v>
      </c>
      <c r="I25" s="512">
        <v>531802</v>
      </c>
      <c r="J25" s="512">
        <v>0</v>
      </c>
      <c r="K25" s="512">
        <v>0</v>
      </c>
      <c r="L25" s="512">
        <v>11499.999999999984</v>
      </c>
      <c r="M25" s="512">
        <v>0</v>
      </c>
      <c r="N25" s="512">
        <v>14374.99999999998</v>
      </c>
      <c r="O25" s="512">
        <v>0</v>
      </c>
      <c r="P25" s="512">
        <v>1074.9999999999984</v>
      </c>
      <c r="Q25" s="512">
        <v>0</v>
      </c>
      <c r="R25" s="512">
        <v>0</v>
      </c>
      <c r="S25" s="512">
        <v>0</v>
      </c>
      <c r="T25" s="512">
        <v>0</v>
      </c>
      <c r="U25" s="512">
        <v>0</v>
      </c>
      <c r="V25" s="512">
        <v>0</v>
      </c>
      <c r="W25" s="512">
        <v>0</v>
      </c>
      <c r="X25" s="512">
        <v>0</v>
      </c>
      <c r="Y25" s="512">
        <v>0</v>
      </c>
      <c r="Z25" s="512">
        <v>0</v>
      </c>
      <c r="AA25" s="512">
        <v>0</v>
      </c>
      <c r="AB25" s="512">
        <v>0</v>
      </c>
      <c r="AC25" s="512">
        <v>0</v>
      </c>
      <c r="AD25" s="512">
        <v>0</v>
      </c>
      <c r="AE25" s="512">
        <v>37597.786259541979</v>
      </c>
      <c r="AF25" s="512">
        <v>0</v>
      </c>
      <c r="AG25" s="512">
        <v>0</v>
      </c>
      <c r="AH25" s="512">
        <v>0</v>
      </c>
      <c r="AI25" s="512">
        <v>117800</v>
      </c>
      <c r="AJ25" s="512">
        <v>0</v>
      </c>
      <c r="AK25" s="512">
        <v>0</v>
      </c>
      <c r="AL25" s="512">
        <v>0</v>
      </c>
      <c r="AM25" s="512">
        <v>20833.25</v>
      </c>
      <c r="AN25" s="512">
        <v>0</v>
      </c>
      <c r="AO25" s="512">
        <v>0</v>
      </c>
      <c r="AP25" s="512">
        <v>0</v>
      </c>
      <c r="AQ25" s="512">
        <v>0</v>
      </c>
      <c r="AR25" s="512">
        <v>0</v>
      </c>
      <c r="AS25" s="512">
        <v>0</v>
      </c>
      <c r="AT25" s="512">
        <v>0</v>
      </c>
      <c r="AU25" s="512">
        <v>0</v>
      </c>
      <c r="AV25" s="512">
        <v>531802</v>
      </c>
      <c r="AW25" s="512">
        <v>64547.786259541943</v>
      </c>
      <c r="AX25" s="512">
        <v>138633.25</v>
      </c>
      <c r="AY25" s="512">
        <v>61071.650259541959</v>
      </c>
      <c r="AZ25" s="710">
        <v>734983.03625954199</v>
      </c>
      <c r="BA25" s="710">
        <v>714149.78625954199</v>
      </c>
      <c r="BB25" s="710">
        <v>4180</v>
      </c>
      <c r="BC25" s="710">
        <v>723140</v>
      </c>
      <c r="BD25" s="710">
        <v>8990.2137404580135</v>
      </c>
      <c r="BE25" s="710">
        <v>0</v>
      </c>
      <c r="BF25" s="710">
        <v>743973.25</v>
      </c>
      <c r="BG25" s="512">
        <v>743973.25</v>
      </c>
      <c r="BH25" s="512">
        <v>0</v>
      </c>
      <c r="BI25" s="710">
        <v>743973.25</v>
      </c>
      <c r="BJ25" s="710">
        <v>605340</v>
      </c>
      <c r="BK25" s="512">
        <v>605340</v>
      </c>
      <c r="BL25" s="512">
        <v>3499.0751445086707</v>
      </c>
      <c r="BM25" s="512">
        <v>3415.1265788235291</v>
      </c>
      <c r="BN25" s="628">
        <v>2.4581392152691714E-2</v>
      </c>
      <c r="BO25" s="628">
        <v>0</v>
      </c>
      <c r="BP25" s="512">
        <v>0</v>
      </c>
      <c r="BQ25" s="710">
        <v>743973.25</v>
      </c>
      <c r="BR25" s="710">
        <v>4180</v>
      </c>
      <c r="BS25" s="710" t="s">
        <v>1284</v>
      </c>
      <c r="BT25" s="710">
        <v>4300.4234104046245</v>
      </c>
      <c r="BU25" s="628">
        <v>1.6479983301829648E-2</v>
      </c>
      <c r="BV25" s="512">
        <v>-4600.07</v>
      </c>
      <c r="BW25" s="512">
        <v>739373.18</v>
      </c>
      <c r="BX25" s="512">
        <v>0</v>
      </c>
      <c r="BY25" s="512">
        <v>739373.18</v>
      </c>
      <c r="BZ25" s="814">
        <f t="shared" si="4"/>
        <v>69940.953637154656</v>
      </c>
      <c r="CA25" s="814">
        <f t="shared" si="5"/>
        <v>2954.0499999999993</v>
      </c>
      <c r="CB25" s="814">
        <f t="shared" si="3"/>
        <v>8990.2137404580135</v>
      </c>
      <c r="CC25" s="814">
        <f>IF(ISERROR(VLOOKUP(A25,'19-20 Cfwds'!A:D,4,FALSE)),0,(VLOOKUP(A25,'19-20 Cfwds'!A:D,4,FALSE)))</f>
        <v>69940.953637154656</v>
      </c>
      <c r="CD25" s="814">
        <f>IF(ISERROR(VLOOKUP(A25,'19-20 Cfwds'!A:D,3,FALSE)),0,(VLOOKUP(A25,'19-20 Cfwds'!A:D,3,FALSE)))</f>
        <v>2954.0499999999993</v>
      </c>
      <c r="CF25" s="814">
        <f t="shared" si="6"/>
        <v>26949.999999999964</v>
      </c>
      <c r="CG25" s="814">
        <f>VLOOKUP(C25,'Pension and Pay Grants'!$I$3:$O$111,7,FALSE)</f>
        <v>7993</v>
      </c>
      <c r="CH25" s="814">
        <f>VLOOKUP(C25,'Pension and Pay Grants'!$Z$2:$AF$111,7,FALSE)</f>
        <v>22586</v>
      </c>
    </row>
    <row r="26" spans="1:86" ht="15" hidden="1" x14ac:dyDescent="0.25">
      <c r="A26">
        <v>245</v>
      </c>
      <c r="B26">
        <f>VLOOKUP(D26,'Adjusted Factors 21-22'!C:F,4,FALSE)</f>
        <v>0</v>
      </c>
      <c r="C26" s="706">
        <v>124588</v>
      </c>
      <c r="D26" s="706">
        <v>9352084</v>
      </c>
      <c r="E26" s="707" t="s">
        <v>755</v>
      </c>
      <c r="F26" s="627">
        <v>178</v>
      </c>
      <c r="G26" s="627">
        <v>178</v>
      </c>
      <c r="H26" s="627">
        <v>0</v>
      </c>
      <c r="I26" s="512">
        <v>547172</v>
      </c>
      <c r="J26" s="512">
        <v>0</v>
      </c>
      <c r="K26" s="512">
        <v>0</v>
      </c>
      <c r="L26" s="512">
        <v>8280.0000000000018</v>
      </c>
      <c r="M26" s="512">
        <v>0</v>
      </c>
      <c r="N26" s="512">
        <v>10350.000000000002</v>
      </c>
      <c r="O26" s="512">
        <v>0</v>
      </c>
      <c r="P26" s="512">
        <v>860.00000000000193</v>
      </c>
      <c r="Q26" s="512">
        <v>2080</v>
      </c>
      <c r="R26" s="512">
        <v>1640.0000000000036</v>
      </c>
      <c r="S26" s="512">
        <v>3560</v>
      </c>
      <c r="T26" s="512">
        <v>0</v>
      </c>
      <c r="U26" s="512">
        <v>0</v>
      </c>
      <c r="V26" s="512">
        <v>0</v>
      </c>
      <c r="W26" s="512">
        <v>0</v>
      </c>
      <c r="X26" s="512">
        <v>0</v>
      </c>
      <c r="Y26" s="512">
        <v>0</v>
      </c>
      <c r="Z26" s="512">
        <v>0</v>
      </c>
      <c r="AA26" s="512">
        <v>0</v>
      </c>
      <c r="AB26" s="512">
        <v>0</v>
      </c>
      <c r="AC26" s="512">
        <v>0</v>
      </c>
      <c r="AD26" s="512">
        <v>0</v>
      </c>
      <c r="AE26" s="512">
        <v>46273.597122302162</v>
      </c>
      <c r="AF26" s="512">
        <v>0</v>
      </c>
      <c r="AG26" s="512">
        <v>0</v>
      </c>
      <c r="AH26" s="512">
        <v>0</v>
      </c>
      <c r="AI26" s="512">
        <v>117800</v>
      </c>
      <c r="AJ26" s="512">
        <v>0</v>
      </c>
      <c r="AK26" s="512">
        <v>0</v>
      </c>
      <c r="AL26" s="512">
        <v>0</v>
      </c>
      <c r="AM26" s="512">
        <v>14346.25</v>
      </c>
      <c r="AN26" s="512">
        <v>0</v>
      </c>
      <c r="AO26" s="512">
        <v>0</v>
      </c>
      <c r="AP26" s="512">
        <v>0</v>
      </c>
      <c r="AQ26" s="512">
        <v>0</v>
      </c>
      <c r="AR26" s="512">
        <v>0</v>
      </c>
      <c r="AS26" s="512">
        <v>0</v>
      </c>
      <c r="AT26" s="512">
        <v>0</v>
      </c>
      <c r="AU26" s="512">
        <v>0</v>
      </c>
      <c r="AV26" s="512">
        <v>547172</v>
      </c>
      <c r="AW26" s="512">
        <v>73043.597122302177</v>
      </c>
      <c r="AX26" s="512">
        <v>132146.25</v>
      </c>
      <c r="AY26" s="512">
        <v>69657.461122302164</v>
      </c>
      <c r="AZ26" s="710">
        <v>752361.84712230216</v>
      </c>
      <c r="BA26" s="710">
        <v>738015.59712230216</v>
      </c>
      <c r="BB26" s="710">
        <v>4180</v>
      </c>
      <c r="BC26" s="710">
        <v>744040</v>
      </c>
      <c r="BD26" s="710">
        <v>6024.4028776978375</v>
      </c>
      <c r="BE26" s="710">
        <v>0</v>
      </c>
      <c r="BF26" s="710">
        <v>758386.25</v>
      </c>
      <c r="BG26" s="512">
        <v>758386.25</v>
      </c>
      <c r="BH26" s="512">
        <v>0</v>
      </c>
      <c r="BI26" s="710">
        <v>758386.25</v>
      </c>
      <c r="BJ26" s="710">
        <v>626240</v>
      </c>
      <c r="BK26" s="512">
        <v>626240</v>
      </c>
      <c r="BL26" s="512">
        <v>3518.2022471910113</v>
      </c>
      <c r="BM26" s="512">
        <v>3428.1463571428571</v>
      </c>
      <c r="BN26" s="628">
        <v>2.6269558141972116E-2</v>
      </c>
      <c r="BO26" s="628">
        <v>0</v>
      </c>
      <c r="BP26" s="512">
        <v>0</v>
      </c>
      <c r="BQ26" s="710">
        <v>758386.25</v>
      </c>
      <c r="BR26" s="710">
        <v>4180</v>
      </c>
      <c r="BS26" s="710" t="s">
        <v>1284</v>
      </c>
      <c r="BT26" s="710">
        <v>4260.5969101123592</v>
      </c>
      <c r="BU26" s="628">
        <v>1.0867995900000205E-2</v>
      </c>
      <c r="BV26" s="512">
        <v>-4733.0199999999995</v>
      </c>
      <c r="BW26" s="512">
        <v>753653.23</v>
      </c>
      <c r="BX26" s="512">
        <v>0</v>
      </c>
      <c r="BY26" s="512">
        <v>753653.23</v>
      </c>
      <c r="BZ26" s="814">
        <f t="shared" si="4"/>
        <v>96824.972387729562</v>
      </c>
      <c r="CA26" s="814">
        <f t="shared" si="5"/>
        <v>9884.0399999999972</v>
      </c>
      <c r="CB26" s="814">
        <f t="shared" si="3"/>
        <v>6024.4028776978375</v>
      </c>
      <c r="CC26" s="814">
        <f>IF(ISERROR(VLOOKUP(A26,'19-20 Cfwds'!A:D,4,FALSE)),0,(VLOOKUP(A26,'19-20 Cfwds'!A:D,4,FALSE)))</f>
        <v>96824.972387729562</v>
      </c>
      <c r="CD26" s="814">
        <f>IF(ISERROR(VLOOKUP(A26,'19-20 Cfwds'!A:D,3,FALSE)),0,(VLOOKUP(A26,'19-20 Cfwds'!A:D,3,FALSE)))</f>
        <v>9884.0399999999972</v>
      </c>
      <c r="CF26" s="814">
        <f t="shared" si="6"/>
        <v>26770.000000000011</v>
      </c>
      <c r="CG26" s="814">
        <f>VLOOKUP(C26,'Pension and Pay Grants'!$I$3:$O$111,7,FALSE)</f>
        <v>7899</v>
      </c>
      <c r="CH26" s="814">
        <f>VLOOKUP(C26,'Pension and Pay Grants'!$Z$2:$AF$111,7,FALSE)</f>
        <v>22320</v>
      </c>
    </row>
    <row r="27" spans="1:86" ht="15" hidden="1" x14ac:dyDescent="0.25">
      <c r="A27">
        <v>246</v>
      </c>
      <c r="B27">
        <f>VLOOKUP(D27,'Adjusted Factors 21-22'!C:F,4,FALSE)</f>
        <v>0</v>
      </c>
      <c r="C27" s="706">
        <v>124589</v>
      </c>
      <c r="D27" s="706">
        <v>9352085</v>
      </c>
      <c r="E27" s="707" t="s">
        <v>756</v>
      </c>
      <c r="F27" s="627">
        <v>105</v>
      </c>
      <c r="G27" s="627">
        <v>105</v>
      </c>
      <c r="H27" s="627">
        <v>0</v>
      </c>
      <c r="I27" s="512">
        <v>322770</v>
      </c>
      <c r="J27" s="512">
        <v>0</v>
      </c>
      <c r="K27" s="512">
        <v>0</v>
      </c>
      <c r="L27" s="512">
        <v>6900.0000000000064</v>
      </c>
      <c r="M27" s="512">
        <v>0</v>
      </c>
      <c r="N27" s="512">
        <v>8625.0000000000073</v>
      </c>
      <c r="O27" s="512">
        <v>0</v>
      </c>
      <c r="P27" s="512">
        <v>0</v>
      </c>
      <c r="Q27" s="512">
        <v>0</v>
      </c>
      <c r="R27" s="512">
        <v>0</v>
      </c>
      <c r="S27" s="512">
        <v>0</v>
      </c>
      <c r="T27" s="512">
        <v>0</v>
      </c>
      <c r="U27" s="512">
        <v>0</v>
      </c>
      <c r="V27" s="512">
        <v>0</v>
      </c>
      <c r="W27" s="512">
        <v>0</v>
      </c>
      <c r="X27" s="512">
        <v>0</v>
      </c>
      <c r="Y27" s="512">
        <v>0</v>
      </c>
      <c r="Z27" s="512">
        <v>0</v>
      </c>
      <c r="AA27" s="512">
        <v>0</v>
      </c>
      <c r="AB27" s="512">
        <v>2595.5056179775279</v>
      </c>
      <c r="AC27" s="512">
        <v>0</v>
      </c>
      <c r="AD27" s="512">
        <v>0</v>
      </c>
      <c r="AE27" s="512">
        <v>26827.499999999996</v>
      </c>
      <c r="AF27" s="512">
        <v>0</v>
      </c>
      <c r="AG27" s="512">
        <v>1530.0000000000009</v>
      </c>
      <c r="AH27" s="512">
        <v>0</v>
      </c>
      <c r="AI27" s="512">
        <v>117800</v>
      </c>
      <c r="AJ27" s="512">
        <v>26915.887850467283</v>
      </c>
      <c r="AK27" s="512">
        <v>0</v>
      </c>
      <c r="AL27" s="512">
        <v>0</v>
      </c>
      <c r="AM27" s="512">
        <v>9640.99</v>
      </c>
      <c r="AN27" s="512">
        <v>0</v>
      </c>
      <c r="AO27" s="512">
        <v>0</v>
      </c>
      <c r="AP27" s="512">
        <v>0</v>
      </c>
      <c r="AQ27" s="512">
        <v>0</v>
      </c>
      <c r="AR27" s="512">
        <v>0</v>
      </c>
      <c r="AS27" s="512">
        <v>0</v>
      </c>
      <c r="AT27" s="512">
        <v>0</v>
      </c>
      <c r="AU27" s="512">
        <v>0</v>
      </c>
      <c r="AV27" s="512">
        <v>322770</v>
      </c>
      <c r="AW27" s="512">
        <v>46478.005617977542</v>
      </c>
      <c r="AX27" s="512">
        <v>154356.87785046728</v>
      </c>
      <c r="AY27" s="512">
        <v>44588.864000000001</v>
      </c>
      <c r="AZ27" s="710">
        <v>523604.88346844481</v>
      </c>
      <c r="BA27" s="710">
        <v>513963.89346844482</v>
      </c>
      <c r="BB27" s="710">
        <v>4180</v>
      </c>
      <c r="BC27" s="710">
        <v>438900</v>
      </c>
      <c r="BD27" s="710">
        <v>0</v>
      </c>
      <c r="BE27" s="710">
        <v>0</v>
      </c>
      <c r="BF27" s="710">
        <v>523604.88346844481</v>
      </c>
      <c r="BG27" s="512">
        <v>523604.88346844481</v>
      </c>
      <c r="BH27" s="512">
        <v>0</v>
      </c>
      <c r="BI27" s="710">
        <v>448540.99</v>
      </c>
      <c r="BJ27" s="710">
        <v>294184.11214953271</v>
      </c>
      <c r="BK27" s="512">
        <v>369248.00561797753</v>
      </c>
      <c r="BL27" s="512">
        <v>3516.647672552167</v>
      </c>
      <c r="BM27" s="512">
        <v>3314.9020984326326</v>
      </c>
      <c r="BN27" s="628">
        <v>6.0860190777557124E-2</v>
      </c>
      <c r="BO27" s="628">
        <v>0</v>
      </c>
      <c r="BP27" s="512">
        <v>0</v>
      </c>
      <c r="BQ27" s="710">
        <v>523604.88346844481</v>
      </c>
      <c r="BR27" s="710">
        <v>4894.894223508998</v>
      </c>
      <c r="BS27" s="710" t="s">
        <v>1284</v>
      </c>
      <c r="BT27" s="710">
        <v>4986.7131758899504</v>
      </c>
      <c r="BU27" s="628">
        <v>1.711952999245292E-2</v>
      </c>
      <c r="BV27" s="512">
        <v>-2791.95</v>
      </c>
      <c r="BW27" s="512">
        <v>520812.9334684448</v>
      </c>
      <c r="BX27" s="512">
        <v>0</v>
      </c>
      <c r="BY27" s="512">
        <v>520812.9334684448</v>
      </c>
      <c r="BZ27" s="814" t="str">
        <f t="shared" si="4"/>
        <v>£84.154.50</v>
      </c>
      <c r="CA27" s="814">
        <f t="shared" si="5"/>
        <v>7007.84</v>
      </c>
      <c r="CB27" s="814">
        <f t="shared" si="3"/>
        <v>0</v>
      </c>
      <c r="CC27" s="814" t="str">
        <f>IF(ISERROR(VLOOKUP(A27,'19-20 Cfwds'!A:D,4,FALSE)),0,(VLOOKUP(A27,'19-20 Cfwds'!A:D,4,FALSE)))</f>
        <v>£84.154.50</v>
      </c>
      <c r="CD27" s="814">
        <f>IF(ISERROR(VLOOKUP(A27,'19-20 Cfwds'!A:D,3,FALSE)),0,(VLOOKUP(A27,'19-20 Cfwds'!A:D,3,FALSE)))</f>
        <v>7007.84</v>
      </c>
      <c r="CF27" s="814">
        <f t="shared" si="6"/>
        <v>15525.000000000015</v>
      </c>
      <c r="CG27" s="814">
        <f>VLOOKUP(C27,'Pension and Pay Grants'!$I$3:$O$111,7,FALSE)</f>
        <v>4702</v>
      </c>
      <c r="CH27" s="814">
        <f>VLOOKUP(C27,'Pension and Pay Grants'!$Z$2:$AF$111,7,FALSE)</f>
        <v>13286</v>
      </c>
    </row>
    <row r="28" spans="1:86" ht="15" hidden="1" x14ac:dyDescent="0.25">
      <c r="A28">
        <v>309</v>
      </c>
      <c r="B28">
        <f>VLOOKUP(D28,'Adjusted Factors 21-22'!C:F,4,FALSE)</f>
        <v>0</v>
      </c>
      <c r="C28" s="706">
        <v>124593</v>
      </c>
      <c r="D28" s="706">
        <v>9352089</v>
      </c>
      <c r="E28" s="707" t="s">
        <v>1185</v>
      </c>
      <c r="F28" s="627">
        <v>574</v>
      </c>
      <c r="G28" s="627">
        <v>574</v>
      </c>
      <c r="H28" s="627">
        <v>0</v>
      </c>
      <c r="I28" s="512">
        <v>1764476</v>
      </c>
      <c r="J28" s="512">
        <v>0</v>
      </c>
      <c r="K28" s="512">
        <v>0</v>
      </c>
      <c r="L28" s="512">
        <v>25300.000000000015</v>
      </c>
      <c r="M28" s="512">
        <v>0</v>
      </c>
      <c r="N28" s="512">
        <v>31625.000000000015</v>
      </c>
      <c r="O28" s="512">
        <v>0</v>
      </c>
      <c r="P28" s="512">
        <v>860.00000000000023</v>
      </c>
      <c r="Q28" s="512">
        <v>779.99999999999943</v>
      </c>
      <c r="R28" s="512">
        <v>1229.9999999999991</v>
      </c>
      <c r="S28" s="512">
        <v>444.99999999999881</v>
      </c>
      <c r="T28" s="512">
        <v>0</v>
      </c>
      <c r="U28" s="512">
        <v>0</v>
      </c>
      <c r="V28" s="512">
        <v>0</v>
      </c>
      <c r="W28" s="512">
        <v>0</v>
      </c>
      <c r="X28" s="512">
        <v>0</v>
      </c>
      <c r="Y28" s="512">
        <v>0</v>
      </c>
      <c r="Z28" s="512">
        <v>0</v>
      </c>
      <c r="AA28" s="512">
        <v>0</v>
      </c>
      <c r="AB28" s="512">
        <v>10461.793372319693</v>
      </c>
      <c r="AC28" s="512">
        <v>0</v>
      </c>
      <c r="AD28" s="512">
        <v>0</v>
      </c>
      <c r="AE28" s="512">
        <v>160084.88517745305</v>
      </c>
      <c r="AF28" s="512">
        <v>0</v>
      </c>
      <c r="AG28" s="512">
        <v>0</v>
      </c>
      <c r="AH28" s="512">
        <v>0</v>
      </c>
      <c r="AI28" s="512">
        <v>117800</v>
      </c>
      <c r="AJ28" s="512">
        <v>0</v>
      </c>
      <c r="AK28" s="512">
        <v>0</v>
      </c>
      <c r="AL28" s="512">
        <v>0</v>
      </c>
      <c r="AM28" s="512">
        <v>42240</v>
      </c>
      <c r="AN28" s="512">
        <v>0</v>
      </c>
      <c r="AO28" s="512">
        <v>0</v>
      </c>
      <c r="AP28" s="512">
        <v>0</v>
      </c>
      <c r="AQ28" s="512">
        <v>0</v>
      </c>
      <c r="AR28" s="512">
        <v>0</v>
      </c>
      <c r="AS28" s="512">
        <v>0</v>
      </c>
      <c r="AT28" s="512">
        <v>0</v>
      </c>
      <c r="AU28" s="512">
        <v>0</v>
      </c>
      <c r="AV28" s="512">
        <v>1764476</v>
      </c>
      <c r="AW28" s="512">
        <v>230786.67854977277</v>
      </c>
      <c r="AX28" s="512">
        <v>160040</v>
      </c>
      <c r="AY28" s="512">
        <v>200203.74917745305</v>
      </c>
      <c r="AZ28" s="710">
        <v>2155302.6785497731</v>
      </c>
      <c r="BA28" s="710">
        <v>2113062.6785497731</v>
      </c>
      <c r="BB28" s="710">
        <v>4180</v>
      </c>
      <c r="BC28" s="710">
        <v>2399320</v>
      </c>
      <c r="BD28" s="710">
        <v>286257.32145022694</v>
      </c>
      <c r="BE28" s="710">
        <v>0</v>
      </c>
      <c r="BF28" s="710">
        <v>2441560</v>
      </c>
      <c r="BG28" s="512">
        <v>2441560</v>
      </c>
      <c r="BH28" s="512">
        <v>0</v>
      </c>
      <c r="BI28" s="710">
        <v>2441560</v>
      </c>
      <c r="BJ28" s="710">
        <v>2281520</v>
      </c>
      <c r="BK28" s="512">
        <v>2281520</v>
      </c>
      <c r="BL28" s="512">
        <v>3974.773519163763</v>
      </c>
      <c r="BM28" s="512">
        <v>3734.5234494195693</v>
      </c>
      <c r="BN28" s="628">
        <v>6.4332189367169224E-2</v>
      </c>
      <c r="BO28" s="628">
        <v>0</v>
      </c>
      <c r="BP28" s="512">
        <v>0</v>
      </c>
      <c r="BQ28" s="710">
        <v>2441560</v>
      </c>
      <c r="BR28" s="710">
        <v>4180</v>
      </c>
      <c r="BS28" s="710" t="s">
        <v>1284</v>
      </c>
      <c r="BT28" s="710">
        <v>4253.5888501742156</v>
      </c>
      <c r="BU28" s="628">
        <v>6.3395228597231901E-2</v>
      </c>
      <c r="BV28" s="512">
        <v>-15262.66</v>
      </c>
      <c r="BW28" s="512">
        <v>2426297.34</v>
      </c>
      <c r="BX28" s="512">
        <v>0</v>
      </c>
      <c r="BY28" s="512">
        <v>2426297.34</v>
      </c>
      <c r="BZ28" s="814">
        <f t="shared" si="4"/>
        <v>215490.39547500992</v>
      </c>
      <c r="CA28" s="814">
        <f t="shared" si="5"/>
        <v>1118.8200000000033</v>
      </c>
      <c r="CB28" s="814">
        <f t="shared" si="3"/>
        <v>286257.32145022694</v>
      </c>
      <c r="CC28" s="814">
        <f>IF(ISERROR(VLOOKUP(A28,'19-20 Cfwds'!A:D,4,FALSE)),0,(VLOOKUP(A28,'19-20 Cfwds'!A:D,4,FALSE)))</f>
        <v>215490.39547500992</v>
      </c>
      <c r="CD28" s="814">
        <f>IF(ISERROR(VLOOKUP(A28,'19-20 Cfwds'!A:D,3,FALSE)),0,(VLOOKUP(A28,'19-20 Cfwds'!A:D,3,FALSE)))</f>
        <v>1118.8200000000033</v>
      </c>
      <c r="CF28" s="814">
        <f t="shared" si="6"/>
        <v>60240.000000000029</v>
      </c>
      <c r="CG28" s="814">
        <f>VLOOKUP(C28,'Pension and Pay Grants'!$I$3:$O$111,7,FALSE)</f>
        <v>30328</v>
      </c>
      <c r="CH28" s="814">
        <f>VLOOKUP(C28,'Pension and Pay Grants'!$Z$2:$AF$111,7,FALSE)</f>
        <v>85695</v>
      </c>
    </row>
    <row r="29" spans="1:86" ht="15" hidden="1" x14ac:dyDescent="0.25">
      <c r="A29">
        <v>310</v>
      </c>
      <c r="B29">
        <f>VLOOKUP(D29,'Adjusted Factors 21-22'!C:F,4,FALSE)</f>
        <v>0</v>
      </c>
      <c r="C29" s="706">
        <v>124595</v>
      </c>
      <c r="D29" s="706">
        <v>9352092</v>
      </c>
      <c r="E29" s="707" t="s">
        <v>792</v>
      </c>
      <c r="F29" s="627">
        <v>110</v>
      </c>
      <c r="G29" s="627">
        <v>110</v>
      </c>
      <c r="H29" s="627">
        <v>0</v>
      </c>
      <c r="I29" s="512">
        <v>338140</v>
      </c>
      <c r="J29" s="512">
        <v>0</v>
      </c>
      <c r="K29" s="512">
        <v>0</v>
      </c>
      <c r="L29" s="512">
        <v>2300.0000000000018</v>
      </c>
      <c r="M29" s="512">
        <v>0</v>
      </c>
      <c r="N29" s="512">
        <v>2928.2407407407409</v>
      </c>
      <c r="O29" s="512">
        <v>0</v>
      </c>
      <c r="P29" s="512">
        <v>645.00000000000068</v>
      </c>
      <c r="Q29" s="512">
        <v>260</v>
      </c>
      <c r="R29" s="512">
        <v>0</v>
      </c>
      <c r="S29" s="512">
        <v>0</v>
      </c>
      <c r="T29" s="512">
        <v>0</v>
      </c>
      <c r="U29" s="512">
        <v>0</v>
      </c>
      <c r="V29" s="512">
        <v>0</v>
      </c>
      <c r="W29" s="512">
        <v>0</v>
      </c>
      <c r="X29" s="512">
        <v>0</v>
      </c>
      <c r="Y29" s="512">
        <v>0</v>
      </c>
      <c r="Z29" s="512">
        <v>0</v>
      </c>
      <c r="AA29" s="512">
        <v>0</v>
      </c>
      <c r="AB29" s="512">
        <v>1359.5505617977556</v>
      </c>
      <c r="AC29" s="512">
        <v>0</v>
      </c>
      <c r="AD29" s="512">
        <v>0</v>
      </c>
      <c r="AE29" s="512">
        <v>28743.75</v>
      </c>
      <c r="AF29" s="512">
        <v>0</v>
      </c>
      <c r="AG29" s="512">
        <v>0</v>
      </c>
      <c r="AH29" s="512">
        <v>0</v>
      </c>
      <c r="AI29" s="512">
        <v>117800</v>
      </c>
      <c r="AJ29" s="512">
        <v>0</v>
      </c>
      <c r="AK29" s="512">
        <v>0</v>
      </c>
      <c r="AL29" s="512">
        <v>0</v>
      </c>
      <c r="AM29" s="512">
        <v>7984</v>
      </c>
      <c r="AN29" s="512">
        <v>0</v>
      </c>
      <c r="AO29" s="512">
        <v>0</v>
      </c>
      <c r="AP29" s="512">
        <v>0</v>
      </c>
      <c r="AQ29" s="512">
        <v>0</v>
      </c>
      <c r="AR29" s="512">
        <v>0</v>
      </c>
      <c r="AS29" s="512">
        <v>0</v>
      </c>
      <c r="AT29" s="512">
        <v>0</v>
      </c>
      <c r="AU29" s="512">
        <v>0</v>
      </c>
      <c r="AV29" s="512">
        <v>338140</v>
      </c>
      <c r="AW29" s="512">
        <v>36236.541302538499</v>
      </c>
      <c r="AX29" s="512">
        <v>125784</v>
      </c>
      <c r="AY29" s="512">
        <v>41809.234370370374</v>
      </c>
      <c r="AZ29" s="710">
        <v>500160.54130253848</v>
      </c>
      <c r="BA29" s="710">
        <v>492176.54130253848</v>
      </c>
      <c r="BB29" s="710">
        <v>4180</v>
      </c>
      <c r="BC29" s="710">
        <v>459800</v>
      </c>
      <c r="BD29" s="710">
        <v>0</v>
      </c>
      <c r="BE29" s="710">
        <v>0</v>
      </c>
      <c r="BF29" s="710">
        <v>500160.54130253848</v>
      </c>
      <c r="BG29" s="512">
        <v>500160.54130253848</v>
      </c>
      <c r="BH29" s="512">
        <v>0</v>
      </c>
      <c r="BI29" s="710">
        <v>467784</v>
      </c>
      <c r="BJ29" s="710">
        <v>342000</v>
      </c>
      <c r="BK29" s="512">
        <v>374376.54130253848</v>
      </c>
      <c r="BL29" s="512">
        <v>3403.4231027503497</v>
      </c>
      <c r="BM29" s="512">
        <v>3372.800819090909</v>
      </c>
      <c r="BN29" s="628">
        <v>9.0791853127260742E-3</v>
      </c>
      <c r="BO29" s="628">
        <v>9.4011703372739244E-3</v>
      </c>
      <c r="BP29" s="512">
        <v>3487.9102515367713</v>
      </c>
      <c r="BQ29" s="710">
        <v>503648.45155407523</v>
      </c>
      <c r="BR29" s="710">
        <v>4506.0404686734109</v>
      </c>
      <c r="BS29" s="710" t="s">
        <v>1284</v>
      </c>
      <c r="BT29" s="710">
        <v>4578.6222868552295</v>
      </c>
      <c r="BU29" s="628">
        <v>1.4008932230461735E-2</v>
      </c>
      <c r="BV29" s="512">
        <v>-2924.9</v>
      </c>
      <c r="BW29" s="512">
        <v>500723.55155407521</v>
      </c>
      <c r="BX29" s="512">
        <v>0</v>
      </c>
      <c r="BY29" s="512">
        <v>500723.55155407521</v>
      </c>
      <c r="BZ29" s="814">
        <f t="shared" si="4"/>
        <v>31937.894477320719</v>
      </c>
      <c r="CA29" s="814">
        <f t="shared" si="5"/>
        <v>1462.1299999999974</v>
      </c>
      <c r="CB29" s="814">
        <f t="shared" si="3"/>
        <v>0</v>
      </c>
      <c r="CC29" s="814">
        <f>IF(ISERROR(VLOOKUP(A29,'19-20 Cfwds'!A:D,4,FALSE)),0,(VLOOKUP(A29,'19-20 Cfwds'!A:D,4,FALSE)))</f>
        <v>31937.894477320719</v>
      </c>
      <c r="CD29" s="814">
        <f>IF(ISERROR(VLOOKUP(A29,'19-20 Cfwds'!A:D,3,FALSE)),0,(VLOOKUP(A29,'19-20 Cfwds'!A:D,3,FALSE)))</f>
        <v>1462.1299999999974</v>
      </c>
      <c r="CF29" s="814">
        <f t="shared" si="6"/>
        <v>6133.2407407407436</v>
      </c>
      <c r="CG29" s="814">
        <f>VLOOKUP(C29,'Pension and Pay Grants'!$I$3:$O$111,7,FALSE)</f>
        <v>5172</v>
      </c>
      <c r="CH29" s="814">
        <f>VLOOKUP(C29,'Pension and Pay Grants'!$Z$2:$AF$111,7,FALSE)</f>
        <v>14615</v>
      </c>
    </row>
    <row r="30" spans="1:86" ht="15" hidden="1" x14ac:dyDescent="0.25">
      <c r="A30">
        <v>314</v>
      </c>
      <c r="B30">
        <f>VLOOKUP(D30,'Adjusted Factors 21-22'!C:F,4,FALSE)</f>
        <v>0</v>
      </c>
      <c r="C30" s="706">
        <v>124597</v>
      </c>
      <c r="D30" s="706">
        <v>9352095</v>
      </c>
      <c r="E30" s="707" t="s">
        <v>795</v>
      </c>
      <c r="F30" s="627">
        <v>160</v>
      </c>
      <c r="G30" s="627">
        <v>160</v>
      </c>
      <c r="H30" s="627">
        <v>0</v>
      </c>
      <c r="I30" s="512">
        <v>491840</v>
      </c>
      <c r="J30" s="512">
        <v>0</v>
      </c>
      <c r="K30" s="512">
        <v>0</v>
      </c>
      <c r="L30" s="512">
        <v>17020</v>
      </c>
      <c r="M30" s="512">
        <v>0</v>
      </c>
      <c r="N30" s="512">
        <v>21275</v>
      </c>
      <c r="O30" s="512">
        <v>0</v>
      </c>
      <c r="P30" s="512">
        <v>1720</v>
      </c>
      <c r="Q30" s="512">
        <v>0</v>
      </c>
      <c r="R30" s="512">
        <v>0</v>
      </c>
      <c r="S30" s="512">
        <v>445</v>
      </c>
      <c r="T30" s="512">
        <v>0</v>
      </c>
      <c r="U30" s="512">
        <v>0</v>
      </c>
      <c r="V30" s="512">
        <v>0</v>
      </c>
      <c r="W30" s="512">
        <v>0</v>
      </c>
      <c r="X30" s="512">
        <v>0</v>
      </c>
      <c r="Y30" s="512">
        <v>0</v>
      </c>
      <c r="Z30" s="512">
        <v>0</v>
      </c>
      <c r="AA30" s="512">
        <v>0</v>
      </c>
      <c r="AB30" s="512">
        <v>1343.5114503816808</v>
      </c>
      <c r="AC30" s="512">
        <v>0</v>
      </c>
      <c r="AD30" s="512">
        <v>0</v>
      </c>
      <c r="AE30" s="512">
        <v>57929.032258064508</v>
      </c>
      <c r="AF30" s="512">
        <v>0</v>
      </c>
      <c r="AG30" s="512">
        <v>7560</v>
      </c>
      <c r="AH30" s="512">
        <v>0</v>
      </c>
      <c r="AI30" s="512">
        <v>117800</v>
      </c>
      <c r="AJ30" s="512">
        <v>0</v>
      </c>
      <c r="AK30" s="512">
        <v>0</v>
      </c>
      <c r="AL30" s="512">
        <v>0</v>
      </c>
      <c r="AM30" s="512">
        <v>18088.75</v>
      </c>
      <c r="AN30" s="512">
        <v>0</v>
      </c>
      <c r="AO30" s="512">
        <v>0</v>
      </c>
      <c r="AP30" s="512">
        <v>0</v>
      </c>
      <c r="AQ30" s="512">
        <v>0</v>
      </c>
      <c r="AR30" s="512">
        <v>0</v>
      </c>
      <c r="AS30" s="512">
        <v>0</v>
      </c>
      <c r="AT30" s="512">
        <v>0</v>
      </c>
      <c r="AU30" s="512">
        <v>0</v>
      </c>
      <c r="AV30" s="512">
        <v>491840</v>
      </c>
      <c r="AW30" s="512">
        <v>107292.54370844619</v>
      </c>
      <c r="AX30" s="512">
        <v>135888.75</v>
      </c>
      <c r="AY30" s="512">
        <v>88157.896258064517</v>
      </c>
      <c r="AZ30" s="710">
        <v>735021.2937084462</v>
      </c>
      <c r="BA30" s="710">
        <v>716932.5437084462</v>
      </c>
      <c r="BB30" s="710">
        <v>4180</v>
      </c>
      <c r="BC30" s="710">
        <v>668800</v>
      </c>
      <c r="BD30" s="710">
        <v>0</v>
      </c>
      <c r="BE30" s="710">
        <v>0</v>
      </c>
      <c r="BF30" s="710">
        <v>735021.2937084462</v>
      </c>
      <c r="BG30" s="512">
        <v>735021.2937084462</v>
      </c>
      <c r="BH30" s="512">
        <v>0</v>
      </c>
      <c r="BI30" s="710">
        <v>686888.75</v>
      </c>
      <c r="BJ30" s="710">
        <v>551000</v>
      </c>
      <c r="BK30" s="512">
        <v>599132.5437084462</v>
      </c>
      <c r="BL30" s="512">
        <v>3744.5783981777886</v>
      </c>
      <c r="BM30" s="512">
        <v>3696.4729755813955</v>
      </c>
      <c r="BN30" s="628">
        <v>1.3013871037113926E-2</v>
      </c>
      <c r="BO30" s="628">
        <v>5.4664846128860724E-3</v>
      </c>
      <c r="BP30" s="512">
        <v>3233.0740228743825</v>
      </c>
      <c r="BQ30" s="710">
        <v>738254.36773132056</v>
      </c>
      <c r="BR30" s="710">
        <v>4501.0351108207533</v>
      </c>
      <c r="BS30" s="710" t="s">
        <v>1284</v>
      </c>
      <c r="BT30" s="710">
        <v>4614.0897983207533</v>
      </c>
      <c r="BU30" s="628">
        <v>2.8416372470029261E-2</v>
      </c>
      <c r="BV30" s="512">
        <v>-4254.3999999999996</v>
      </c>
      <c r="BW30" s="512">
        <v>733999.96773132053</v>
      </c>
      <c r="BX30" s="512">
        <v>0</v>
      </c>
      <c r="BY30" s="512">
        <v>733999.96773132053</v>
      </c>
      <c r="BZ30" s="814">
        <f t="shared" si="4"/>
        <v>78583.800290736952</v>
      </c>
      <c r="CA30" s="814">
        <f t="shared" si="5"/>
        <v>9356.4</v>
      </c>
      <c r="CB30" s="814">
        <f t="shared" si="3"/>
        <v>0</v>
      </c>
      <c r="CC30" s="814">
        <f>IF(ISERROR(VLOOKUP(A30,'19-20 Cfwds'!A:D,4,FALSE)),0,(VLOOKUP(A30,'19-20 Cfwds'!A:D,4,FALSE)))</f>
        <v>78583.800290736952</v>
      </c>
      <c r="CD30" s="814">
        <f>IF(ISERROR(VLOOKUP(A30,'19-20 Cfwds'!A:D,3,FALSE)),0,(VLOOKUP(A30,'19-20 Cfwds'!A:D,3,FALSE)))</f>
        <v>9356.4</v>
      </c>
      <c r="CF30" s="814">
        <f t="shared" si="6"/>
        <v>40460</v>
      </c>
      <c r="CG30" s="814">
        <f>VLOOKUP(C30,'Pension and Pay Grants'!$I$3:$O$111,7,FALSE)</f>
        <v>8087</v>
      </c>
      <c r="CH30" s="814">
        <f>VLOOKUP(C30,'Pension and Pay Grants'!$Z$2:$AF$111,7,FALSE)</f>
        <v>22852</v>
      </c>
    </row>
    <row r="31" spans="1:86" ht="15" hidden="1" x14ac:dyDescent="0.25">
      <c r="A31">
        <v>318</v>
      </c>
      <c r="B31">
        <f>VLOOKUP(D31,'Adjusted Factors 21-22'!C:F,4,FALSE)</f>
        <v>0</v>
      </c>
      <c r="C31" s="706">
        <v>124602</v>
      </c>
      <c r="D31" s="706">
        <v>9352101</v>
      </c>
      <c r="E31" s="707" t="s">
        <v>798</v>
      </c>
      <c r="F31" s="627">
        <v>54</v>
      </c>
      <c r="G31" s="627">
        <v>54</v>
      </c>
      <c r="H31" s="627">
        <v>0</v>
      </c>
      <c r="I31" s="512">
        <v>165996</v>
      </c>
      <c r="J31" s="512">
        <v>0</v>
      </c>
      <c r="K31" s="512">
        <v>0</v>
      </c>
      <c r="L31" s="512">
        <v>1840.0000000000005</v>
      </c>
      <c r="M31" s="512">
        <v>0</v>
      </c>
      <c r="N31" s="512">
        <v>3268.4210526315787</v>
      </c>
      <c r="O31" s="512">
        <v>0</v>
      </c>
      <c r="P31" s="512">
        <v>214.99999999999977</v>
      </c>
      <c r="Q31" s="512">
        <v>0</v>
      </c>
      <c r="R31" s="512">
        <v>409.9999999999996</v>
      </c>
      <c r="S31" s="512">
        <v>0</v>
      </c>
      <c r="T31" s="512">
        <v>0</v>
      </c>
      <c r="U31" s="512">
        <v>0</v>
      </c>
      <c r="V31" s="512">
        <v>0</v>
      </c>
      <c r="W31" s="512">
        <v>0</v>
      </c>
      <c r="X31" s="512">
        <v>0</v>
      </c>
      <c r="Y31" s="512">
        <v>0</v>
      </c>
      <c r="Z31" s="512">
        <v>0</v>
      </c>
      <c r="AA31" s="512">
        <v>0</v>
      </c>
      <c r="AB31" s="512">
        <v>0</v>
      </c>
      <c r="AC31" s="512">
        <v>0</v>
      </c>
      <c r="AD31" s="512">
        <v>0</v>
      </c>
      <c r="AE31" s="512">
        <v>29565</v>
      </c>
      <c r="AF31" s="512">
        <v>0</v>
      </c>
      <c r="AG31" s="512">
        <v>0</v>
      </c>
      <c r="AH31" s="512">
        <v>0</v>
      </c>
      <c r="AI31" s="512">
        <v>117800</v>
      </c>
      <c r="AJ31" s="512">
        <v>45000</v>
      </c>
      <c r="AK31" s="512">
        <v>0</v>
      </c>
      <c r="AL31" s="512">
        <v>0</v>
      </c>
      <c r="AM31" s="512">
        <v>6861.25</v>
      </c>
      <c r="AN31" s="512">
        <v>0</v>
      </c>
      <c r="AO31" s="512">
        <v>0</v>
      </c>
      <c r="AP31" s="512">
        <v>0</v>
      </c>
      <c r="AQ31" s="512">
        <v>0</v>
      </c>
      <c r="AR31" s="512">
        <v>0</v>
      </c>
      <c r="AS31" s="512">
        <v>0</v>
      </c>
      <c r="AT31" s="512">
        <v>0</v>
      </c>
      <c r="AU31" s="512">
        <v>0</v>
      </c>
      <c r="AV31" s="512">
        <v>165996</v>
      </c>
      <c r="AW31" s="512">
        <v>35298.42105263158</v>
      </c>
      <c r="AX31" s="512">
        <v>169661.25</v>
      </c>
      <c r="AY31" s="512">
        <v>42430.574526315788</v>
      </c>
      <c r="AZ31" s="710">
        <v>370955.67105263157</v>
      </c>
      <c r="BA31" s="710">
        <v>364094.42105263157</v>
      </c>
      <c r="BB31" s="710">
        <v>4180</v>
      </c>
      <c r="BC31" s="710">
        <v>225720</v>
      </c>
      <c r="BD31" s="710">
        <v>0</v>
      </c>
      <c r="BE31" s="710">
        <v>0</v>
      </c>
      <c r="BF31" s="710">
        <v>370955.67105263157</v>
      </c>
      <c r="BG31" s="512">
        <v>370955.67105263157</v>
      </c>
      <c r="BH31" s="512">
        <v>0</v>
      </c>
      <c r="BI31" s="710">
        <v>232581.25</v>
      </c>
      <c r="BJ31" s="710">
        <v>62920</v>
      </c>
      <c r="BK31" s="512">
        <v>201294.42105263157</v>
      </c>
      <c r="BL31" s="512">
        <v>3727.6744639376216</v>
      </c>
      <c r="BM31" s="512">
        <v>3296.8884910714282</v>
      </c>
      <c r="BN31" s="628">
        <v>0.13066440494813211</v>
      </c>
      <c r="BO31" s="628">
        <v>0</v>
      </c>
      <c r="BP31" s="512">
        <v>0</v>
      </c>
      <c r="BQ31" s="710">
        <v>370955.67105263157</v>
      </c>
      <c r="BR31" s="710">
        <v>6742.4892787524368</v>
      </c>
      <c r="BS31" s="710" t="s">
        <v>1284</v>
      </c>
      <c r="BT31" s="710">
        <v>6869.549463937622</v>
      </c>
      <c r="BU31" s="628">
        <v>8.5813435656529435E-2</v>
      </c>
      <c r="BV31" s="512">
        <v>-1435.86</v>
      </c>
      <c r="BW31" s="512">
        <v>369519.81105263159</v>
      </c>
      <c r="BX31" s="512">
        <v>0</v>
      </c>
      <c r="BY31" s="512">
        <v>369519.81105263159</v>
      </c>
      <c r="BZ31" s="814">
        <f t="shared" si="4"/>
        <v>72863.151879272831</v>
      </c>
      <c r="CA31" s="814">
        <f t="shared" si="5"/>
        <v>33958.370000000003</v>
      </c>
      <c r="CB31" s="814">
        <f t="shared" si="3"/>
        <v>0</v>
      </c>
      <c r="CC31" s="814">
        <f>IF(ISERROR(VLOOKUP(A31,'19-20 Cfwds'!A:D,4,FALSE)),0,(VLOOKUP(A31,'19-20 Cfwds'!A:D,4,FALSE)))</f>
        <v>72863.151879272831</v>
      </c>
      <c r="CD31" s="814">
        <f>IF(ISERROR(VLOOKUP(A31,'19-20 Cfwds'!A:D,3,FALSE)),0,(VLOOKUP(A31,'19-20 Cfwds'!A:D,3,FALSE)))</f>
        <v>33958.370000000003</v>
      </c>
      <c r="CF31" s="814">
        <f t="shared" si="6"/>
        <v>5733.4210526315792</v>
      </c>
      <c r="CG31" s="814">
        <f>VLOOKUP(C31,'Pension and Pay Grants'!$I$3:$O$111,7,FALSE)</f>
        <v>4702</v>
      </c>
      <c r="CH31" s="814">
        <f>VLOOKUP(C31,'Pension and Pay Grants'!$Z$2:$AF$111,7,FALSE)</f>
        <v>13286</v>
      </c>
    </row>
    <row r="32" spans="1:86" ht="15" hidden="1" x14ac:dyDescent="0.25">
      <c r="A32">
        <v>97</v>
      </c>
      <c r="B32">
        <f>VLOOKUP(D32,'Adjusted Factors 21-22'!C:F,4,FALSE)</f>
        <v>0</v>
      </c>
      <c r="C32" s="706">
        <v>124607</v>
      </c>
      <c r="D32" s="706">
        <v>9352108</v>
      </c>
      <c r="E32" s="707" t="s">
        <v>702</v>
      </c>
      <c r="F32" s="627">
        <v>61</v>
      </c>
      <c r="G32" s="627">
        <v>61</v>
      </c>
      <c r="H32" s="627">
        <v>0</v>
      </c>
      <c r="I32" s="512">
        <v>187514</v>
      </c>
      <c r="J32" s="512">
        <v>0</v>
      </c>
      <c r="K32" s="512">
        <v>0</v>
      </c>
      <c r="L32" s="512">
        <v>6899.9999999999918</v>
      </c>
      <c r="M32" s="512">
        <v>0</v>
      </c>
      <c r="N32" s="512">
        <v>8624.9999999999891</v>
      </c>
      <c r="O32" s="512">
        <v>0</v>
      </c>
      <c r="P32" s="512">
        <v>1289.9999999999998</v>
      </c>
      <c r="Q32" s="512">
        <v>259.99999999999966</v>
      </c>
      <c r="R32" s="512">
        <v>0</v>
      </c>
      <c r="S32" s="512">
        <v>0</v>
      </c>
      <c r="T32" s="512">
        <v>0</v>
      </c>
      <c r="U32" s="512">
        <v>0</v>
      </c>
      <c r="V32" s="512">
        <v>0</v>
      </c>
      <c r="W32" s="512">
        <v>0</v>
      </c>
      <c r="X32" s="512">
        <v>0</v>
      </c>
      <c r="Y32" s="512">
        <v>0</v>
      </c>
      <c r="Z32" s="512">
        <v>0</v>
      </c>
      <c r="AA32" s="512">
        <v>0</v>
      </c>
      <c r="AB32" s="512">
        <v>0</v>
      </c>
      <c r="AC32" s="512">
        <v>0</v>
      </c>
      <c r="AD32" s="512">
        <v>0</v>
      </c>
      <c r="AE32" s="512">
        <v>27960.697674418607</v>
      </c>
      <c r="AF32" s="512">
        <v>0</v>
      </c>
      <c r="AG32" s="512">
        <v>3006.0000000000146</v>
      </c>
      <c r="AH32" s="512">
        <v>0</v>
      </c>
      <c r="AI32" s="512">
        <v>117800</v>
      </c>
      <c r="AJ32" s="512">
        <v>45000</v>
      </c>
      <c r="AK32" s="512">
        <v>0</v>
      </c>
      <c r="AL32" s="512">
        <v>0</v>
      </c>
      <c r="AM32" s="512">
        <v>3393.2</v>
      </c>
      <c r="AN32" s="512">
        <v>0</v>
      </c>
      <c r="AO32" s="512">
        <v>0</v>
      </c>
      <c r="AP32" s="512">
        <v>0</v>
      </c>
      <c r="AQ32" s="512">
        <v>5000</v>
      </c>
      <c r="AR32" s="512">
        <v>0</v>
      </c>
      <c r="AS32" s="512">
        <v>0</v>
      </c>
      <c r="AT32" s="512">
        <v>0</v>
      </c>
      <c r="AU32" s="512">
        <v>0</v>
      </c>
      <c r="AV32" s="512">
        <v>187514</v>
      </c>
      <c r="AW32" s="512">
        <v>48041.697674418603</v>
      </c>
      <c r="AX32" s="512">
        <v>171193.2</v>
      </c>
      <c r="AY32" s="512">
        <v>46497.061674418597</v>
      </c>
      <c r="AZ32" s="710">
        <v>406748.89767441864</v>
      </c>
      <c r="BA32" s="710">
        <v>398355.69767441862</v>
      </c>
      <c r="BB32" s="710">
        <v>4180</v>
      </c>
      <c r="BC32" s="710">
        <v>254980</v>
      </c>
      <c r="BD32" s="710">
        <v>0</v>
      </c>
      <c r="BE32" s="710">
        <v>0</v>
      </c>
      <c r="BF32" s="710">
        <v>406748.89767441864</v>
      </c>
      <c r="BG32" s="512">
        <v>406748.89767441864</v>
      </c>
      <c r="BH32" s="512">
        <v>0</v>
      </c>
      <c r="BI32" s="710">
        <v>263373.2</v>
      </c>
      <c r="BJ32" s="710">
        <v>97180.000000000015</v>
      </c>
      <c r="BK32" s="512">
        <v>240555.69767441862</v>
      </c>
      <c r="BL32" s="512">
        <v>3943.5360274494856</v>
      </c>
      <c r="BM32" s="512">
        <v>3641.2503200000006</v>
      </c>
      <c r="BN32" s="628">
        <v>8.3017008138425635E-2</v>
      </c>
      <c r="BO32" s="628">
        <v>0</v>
      </c>
      <c r="BP32" s="512">
        <v>0</v>
      </c>
      <c r="BQ32" s="710">
        <v>406748.89767441864</v>
      </c>
      <c r="BR32" s="710">
        <v>6530.4212733511249</v>
      </c>
      <c r="BS32" s="710" t="s">
        <v>1284</v>
      </c>
      <c r="BT32" s="710">
        <v>6668.0147159740764</v>
      </c>
      <c r="BU32" s="628">
        <v>7.5445754948333388E-4</v>
      </c>
      <c r="BV32" s="512">
        <v>-1621.99</v>
      </c>
      <c r="BW32" s="512">
        <v>405126.90767441865</v>
      </c>
      <c r="BX32" s="512">
        <v>0</v>
      </c>
      <c r="BY32" s="512">
        <v>405126.90767441865</v>
      </c>
      <c r="BZ32" s="814">
        <f t="shared" si="4"/>
        <v>-39529.225947482511</v>
      </c>
      <c r="CA32" s="814">
        <f t="shared" si="5"/>
        <v>50972.94</v>
      </c>
      <c r="CB32" s="814">
        <f t="shared" si="3"/>
        <v>0</v>
      </c>
      <c r="CC32" s="814">
        <f>IF(ISERROR(VLOOKUP(A32,'19-20 Cfwds'!A:D,4,FALSE)),0,(VLOOKUP(A32,'19-20 Cfwds'!A:D,4,FALSE)))</f>
        <v>-39529.225947482511</v>
      </c>
      <c r="CD32" s="814">
        <f>IF(ISERROR(VLOOKUP(A32,'19-20 Cfwds'!A:D,3,FALSE)),0,(VLOOKUP(A32,'19-20 Cfwds'!A:D,3,FALSE)))</f>
        <v>50972.94</v>
      </c>
      <c r="CF32" s="814">
        <f t="shared" si="6"/>
        <v>17074.999999999982</v>
      </c>
      <c r="CG32" s="814">
        <f>VLOOKUP(C32,'Pension and Pay Grants'!$I$3:$O$111,7,FALSE)</f>
        <v>4702</v>
      </c>
      <c r="CH32" s="814">
        <f>VLOOKUP(C32,'Pension and Pay Grants'!$Z$2:$AF$111,7,FALSE)</f>
        <v>13286</v>
      </c>
    </row>
    <row r="33" spans="1:86" ht="15" hidden="1" x14ac:dyDescent="0.25">
      <c r="A33">
        <v>324</v>
      </c>
      <c r="B33">
        <f>VLOOKUP(D33,'Adjusted Factors 21-22'!C:F,4,FALSE)</f>
        <v>0</v>
      </c>
      <c r="C33" s="706">
        <v>124609</v>
      </c>
      <c r="D33" s="706">
        <v>9352110</v>
      </c>
      <c r="E33" s="707" t="s">
        <v>801</v>
      </c>
      <c r="F33" s="627">
        <v>88</v>
      </c>
      <c r="G33" s="627">
        <v>88</v>
      </c>
      <c r="H33" s="627">
        <v>0</v>
      </c>
      <c r="I33" s="512">
        <v>270512</v>
      </c>
      <c r="J33" s="512">
        <v>0</v>
      </c>
      <c r="K33" s="512">
        <v>0</v>
      </c>
      <c r="L33" s="512">
        <v>4600.0000000000146</v>
      </c>
      <c r="M33" s="512">
        <v>0</v>
      </c>
      <c r="N33" s="512">
        <v>9151.0638297872356</v>
      </c>
      <c r="O33" s="512">
        <v>0</v>
      </c>
      <c r="P33" s="512">
        <v>0</v>
      </c>
      <c r="Q33" s="512">
        <v>0</v>
      </c>
      <c r="R33" s="512">
        <v>0</v>
      </c>
      <c r="S33" s="512">
        <v>0</v>
      </c>
      <c r="T33" s="512">
        <v>475.00000000000159</v>
      </c>
      <c r="U33" s="512">
        <v>0</v>
      </c>
      <c r="V33" s="512">
        <v>0</v>
      </c>
      <c r="W33" s="512">
        <v>0</v>
      </c>
      <c r="X33" s="512">
        <v>0</v>
      </c>
      <c r="Y33" s="512">
        <v>0</v>
      </c>
      <c r="Z33" s="512">
        <v>0</v>
      </c>
      <c r="AA33" s="512">
        <v>0</v>
      </c>
      <c r="AB33" s="512">
        <v>0</v>
      </c>
      <c r="AC33" s="512">
        <v>0</v>
      </c>
      <c r="AD33" s="512">
        <v>0</v>
      </c>
      <c r="AE33" s="512">
        <v>28678.571428571428</v>
      </c>
      <c r="AF33" s="512">
        <v>0</v>
      </c>
      <c r="AG33" s="512">
        <v>0</v>
      </c>
      <c r="AH33" s="512">
        <v>0</v>
      </c>
      <c r="AI33" s="512">
        <v>117800</v>
      </c>
      <c r="AJ33" s="512">
        <v>37129.506008010678</v>
      </c>
      <c r="AK33" s="512">
        <v>0</v>
      </c>
      <c r="AL33" s="512">
        <v>0</v>
      </c>
      <c r="AM33" s="512">
        <v>7320.02</v>
      </c>
      <c r="AN33" s="512">
        <v>0</v>
      </c>
      <c r="AO33" s="512">
        <v>0</v>
      </c>
      <c r="AP33" s="512">
        <v>0</v>
      </c>
      <c r="AQ33" s="512">
        <v>0</v>
      </c>
      <c r="AR33" s="512">
        <v>0</v>
      </c>
      <c r="AS33" s="512">
        <v>0</v>
      </c>
      <c r="AT33" s="512">
        <v>0</v>
      </c>
      <c r="AU33" s="512">
        <v>0</v>
      </c>
      <c r="AV33" s="512">
        <v>270512</v>
      </c>
      <c r="AW33" s="512">
        <v>42904.635258358678</v>
      </c>
      <c r="AX33" s="512">
        <v>162249.52600801067</v>
      </c>
      <c r="AY33" s="512">
        <v>45790.467343465054</v>
      </c>
      <c r="AZ33" s="710">
        <v>475666.16126636934</v>
      </c>
      <c r="BA33" s="710">
        <v>468346.14126636932</v>
      </c>
      <c r="BB33" s="710">
        <v>4180</v>
      </c>
      <c r="BC33" s="710">
        <v>367840</v>
      </c>
      <c r="BD33" s="710">
        <v>0</v>
      </c>
      <c r="BE33" s="710">
        <v>0</v>
      </c>
      <c r="BF33" s="710">
        <v>475666.16126636934</v>
      </c>
      <c r="BG33" s="512">
        <v>475666.16126636934</v>
      </c>
      <c r="BH33" s="512">
        <v>0</v>
      </c>
      <c r="BI33" s="710">
        <v>375160.02</v>
      </c>
      <c r="BJ33" s="710">
        <v>212910.49399198935</v>
      </c>
      <c r="BK33" s="512">
        <v>313416.63525835867</v>
      </c>
      <c r="BL33" s="512">
        <v>3561.5526733904394</v>
      </c>
      <c r="BM33" s="512">
        <v>3340.0155251788356</v>
      </c>
      <c r="BN33" s="628">
        <v>6.6328179178071933E-2</v>
      </c>
      <c r="BO33" s="628">
        <v>0</v>
      </c>
      <c r="BP33" s="512">
        <v>0</v>
      </c>
      <c r="BQ33" s="710">
        <v>475666.16126636934</v>
      </c>
      <c r="BR33" s="710">
        <v>5322.1152416632876</v>
      </c>
      <c r="BS33" s="710" t="s">
        <v>1284</v>
      </c>
      <c r="BT33" s="710">
        <v>5405.2972871178335</v>
      </c>
      <c r="BU33" s="628">
        <v>7.2922254894681293E-2</v>
      </c>
      <c r="BV33" s="512">
        <v>-2339.92</v>
      </c>
      <c r="BW33" s="512">
        <v>473326.24126636935</v>
      </c>
      <c r="BX33" s="512">
        <v>0</v>
      </c>
      <c r="BY33" s="512">
        <v>473326.24126636935</v>
      </c>
      <c r="BZ33" s="814">
        <f t="shared" si="4"/>
        <v>76979.463155607402</v>
      </c>
      <c r="CA33" s="814">
        <f t="shared" si="5"/>
        <v>12575.589999999998</v>
      </c>
      <c r="CB33" s="814">
        <f t="shared" si="3"/>
        <v>0</v>
      </c>
      <c r="CC33" s="814">
        <f>IF(ISERROR(VLOOKUP(A33,'19-20 Cfwds'!A:D,4,FALSE)),0,(VLOOKUP(A33,'19-20 Cfwds'!A:D,4,FALSE)))</f>
        <v>76979.463155607402</v>
      </c>
      <c r="CD33" s="814">
        <f>IF(ISERROR(VLOOKUP(A33,'19-20 Cfwds'!A:D,3,FALSE)),0,(VLOOKUP(A33,'19-20 Cfwds'!A:D,3,FALSE)))</f>
        <v>12575.589999999998</v>
      </c>
      <c r="CF33" s="814">
        <f t="shared" si="6"/>
        <v>14226.063829787252</v>
      </c>
      <c r="CG33" s="814">
        <f>VLOOKUP(C33,'Pension and Pay Grants'!$I$3:$O$111,7,FALSE)</f>
        <v>4702</v>
      </c>
      <c r="CH33" s="814">
        <f>VLOOKUP(C33,'Pension and Pay Grants'!$Z$2:$AF$111,7,FALSE)</f>
        <v>13286</v>
      </c>
    </row>
    <row r="34" spans="1:86" ht="15" hidden="1" x14ac:dyDescent="0.25">
      <c r="A34">
        <v>333</v>
      </c>
      <c r="B34">
        <f>VLOOKUP(D34,'Adjusted Factors 21-22'!C:F,4,FALSE)</f>
        <v>0</v>
      </c>
      <c r="C34" s="706">
        <v>124613</v>
      </c>
      <c r="D34" s="706">
        <v>9352117</v>
      </c>
      <c r="E34" s="707" t="s">
        <v>807</v>
      </c>
      <c r="F34" s="627">
        <v>374</v>
      </c>
      <c r="G34" s="627">
        <v>374</v>
      </c>
      <c r="H34" s="627">
        <v>0</v>
      </c>
      <c r="I34" s="512">
        <v>1149676</v>
      </c>
      <c r="J34" s="512">
        <v>0</v>
      </c>
      <c r="K34" s="512">
        <v>0</v>
      </c>
      <c r="L34" s="512">
        <v>19320.000000000047</v>
      </c>
      <c r="M34" s="512">
        <v>0</v>
      </c>
      <c r="N34" s="512">
        <v>33722.493573264779</v>
      </c>
      <c r="O34" s="512">
        <v>0</v>
      </c>
      <c r="P34" s="512">
        <v>1719.9999999999998</v>
      </c>
      <c r="Q34" s="512">
        <v>15079.999999999969</v>
      </c>
      <c r="R34" s="512">
        <v>0</v>
      </c>
      <c r="S34" s="512">
        <v>444.99999999999994</v>
      </c>
      <c r="T34" s="512">
        <v>0</v>
      </c>
      <c r="U34" s="512">
        <v>0</v>
      </c>
      <c r="V34" s="512">
        <v>0</v>
      </c>
      <c r="W34" s="512">
        <v>0</v>
      </c>
      <c r="X34" s="512">
        <v>0</v>
      </c>
      <c r="Y34" s="512">
        <v>0</v>
      </c>
      <c r="Z34" s="512">
        <v>0</v>
      </c>
      <c r="AA34" s="512">
        <v>0</v>
      </c>
      <c r="AB34" s="512">
        <v>627.13414634146386</v>
      </c>
      <c r="AC34" s="512">
        <v>0</v>
      </c>
      <c r="AD34" s="512">
        <v>0</v>
      </c>
      <c r="AE34" s="512">
        <v>156011.42857142858</v>
      </c>
      <c r="AF34" s="512">
        <v>0</v>
      </c>
      <c r="AG34" s="512">
        <v>0</v>
      </c>
      <c r="AH34" s="512">
        <v>0</v>
      </c>
      <c r="AI34" s="512">
        <v>117800</v>
      </c>
      <c r="AJ34" s="512">
        <v>0</v>
      </c>
      <c r="AK34" s="512">
        <v>0</v>
      </c>
      <c r="AL34" s="512">
        <v>0</v>
      </c>
      <c r="AM34" s="512">
        <v>34560</v>
      </c>
      <c r="AN34" s="512">
        <v>0</v>
      </c>
      <c r="AO34" s="512">
        <v>0</v>
      </c>
      <c r="AP34" s="512">
        <v>0</v>
      </c>
      <c r="AQ34" s="512">
        <v>0</v>
      </c>
      <c r="AR34" s="512">
        <v>0</v>
      </c>
      <c r="AS34" s="512">
        <v>0</v>
      </c>
      <c r="AT34" s="512">
        <v>0</v>
      </c>
      <c r="AU34" s="512">
        <v>0</v>
      </c>
      <c r="AV34" s="512">
        <v>1149676</v>
      </c>
      <c r="AW34" s="512">
        <v>226926.05629103485</v>
      </c>
      <c r="AX34" s="512">
        <v>152360</v>
      </c>
      <c r="AY34" s="512">
        <v>201154.03935806098</v>
      </c>
      <c r="AZ34" s="710">
        <v>1528962.0562910349</v>
      </c>
      <c r="BA34" s="710">
        <v>1494402.0562910349</v>
      </c>
      <c r="BB34" s="710">
        <v>4180</v>
      </c>
      <c r="BC34" s="710">
        <v>1563320</v>
      </c>
      <c r="BD34" s="710">
        <v>68917.943708965089</v>
      </c>
      <c r="BE34" s="710">
        <v>0</v>
      </c>
      <c r="BF34" s="710">
        <v>1597880</v>
      </c>
      <c r="BG34" s="512">
        <v>1597879.9999999998</v>
      </c>
      <c r="BH34" s="512">
        <v>0</v>
      </c>
      <c r="BI34" s="710">
        <v>1597880</v>
      </c>
      <c r="BJ34" s="710">
        <v>1445520</v>
      </c>
      <c r="BK34" s="512">
        <v>1445520</v>
      </c>
      <c r="BL34" s="512">
        <v>3865.0267379679144</v>
      </c>
      <c r="BM34" s="512">
        <v>3631.4212577608141</v>
      </c>
      <c r="BN34" s="628">
        <v>6.4328940000517795E-2</v>
      </c>
      <c r="BO34" s="628">
        <v>0</v>
      </c>
      <c r="BP34" s="512">
        <v>0</v>
      </c>
      <c r="BQ34" s="710">
        <v>1597880</v>
      </c>
      <c r="BR34" s="710">
        <v>4180</v>
      </c>
      <c r="BS34" s="710" t="s">
        <v>1284</v>
      </c>
      <c r="BT34" s="710">
        <v>4272.4064171122991</v>
      </c>
      <c r="BU34" s="628">
        <v>6.2998337044771535E-2</v>
      </c>
      <c r="BV34" s="512">
        <v>-9944.66</v>
      </c>
      <c r="BW34" s="512">
        <v>1587935.34</v>
      </c>
      <c r="BX34" s="512">
        <v>0</v>
      </c>
      <c r="BY34" s="512">
        <v>1587935.34</v>
      </c>
      <c r="BZ34" s="814">
        <f t="shared" si="4"/>
        <v>326977.73344854731</v>
      </c>
      <c r="CA34" s="814">
        <f t="shared" si="5"/>
        <v>28673.219999999998</v>
      </c>
      <c r="CB34" s="814">
        <f t="shared" si="3"/>
        <v>68917.943708965089</v>
      </c>
      <c r="CC34" s="814">
        <f>IF(ISERROR(VLOOKUP(A34,'19-20 Cfwds'!A:D,4,FALSE)),0,(VLOOKUP(A34,'19-20 Cfwds'!A:D,4,FALSE)))</f>
        <v>326977.73344854731</v>
      </c>
      <c r="CD34" s="814">
        <f>IF(ISERROR(VLOOKUP(A34,'19-20 Cfwds'!A:D,3,FALSE)),0,(VLOOKUP(A34,'19-20 Cfwds'!A:D,3,FALSE)))</f>
        <v>28673.219999999998</v>
      </c>
      <c r="CF34" s="814">
        <f t="shared" si="6"/>
        <v>70287.493573264801</v>
      </c>
      <c r="CG34" s="814">
        <f>VLOOKUP(C34,'Pension and Pay Grants'!$I$3:$O$111,7,FALSE)</f>
        <v>18479</v>
      </c>
      <c r="CH34" s="814">
        <f>VLOOKUP(C34,'Pension and Pay Grants'!$Z$2:$AF$111,7,FALSE)</f>
        <v>52509</v>
      </c>
    </row>
    <row r="35" spans="1:86" ht="15" hidden="1" x14ac:dyDescent="0.25">
      <c r="A35">
        <v>332</v>
      </c>
      <c r="B35">
        <f>VLOOKUP(D35,'Adjusted Factors 21-22'!C:F,4,FALSE)</f>
        <v>0</v>
      </c>
      <c r="C35" s="706">
        <v>124614</v>
      </c>
      <c r="D35" s="706">
        <v>9352118</v>
      </c>
      <c r="E35" s="707" t="s">
        <v>806</v>
      </c>
      <c r="F35" s="627">
        <v>199</v>
      </c>
      <c r="G35" s="627">
        <v>199</v>
      </c>
      <c r="H35" s="627">
        <v>0</v>
      </c>
      <c r="I35" s="512">
        <v>611726</v>
      </c>
      <c r="J35" s="512">
        <v>0</v>
      </c>
      <c r="K35" s="512">
        <v>0</v>
      </c>
      <c r="L35" s="512">
        <v>8740.0000000000036</v>
      </c>
      <c r="M35" s="512">
        <v>0</v>
      </c>
      <c r="N35" s="512">
        <v>12900.857843137255</v>
      </c>
      <c r="O35" s="512">
        <v>0</v>
      </c>
      <c r="P35" s="512">
        <v>864.3434343434343</v>
      </c>
      <c r="Q35" s="512">
        <v>6532.828282828269</v>
      </c>
      <c r="R35" s="512">
        <v>0</v>
      </c>
      <c r="S35" s="512">
        <v>447.24747474747471</v>
      </c>
      <c r="T35" s="512">
        <v>0</v>
      </c>
      <c r="U35" s="512">
        <v>0</v>
      </c>
      <c r="V35" s="512">
        <v>0</v>
      </c>
      <c r="W35" s="512">
        <v>0</v>
      </c>
      <c r="X35" s="512">
        <v>0</v>
      </c>
      <c r="Y35" s="512">
        <v>0</v>
      </c>
      <c r="Z35" s="512">
        <v>0</v>
      </c>
      <c r="AA35" s="512">
        <v>0</v>
      </c>
      <c r="AB35" s="512">
        <v>0</v>
      </c>
      <c r="AC35" s="512">
        <v>0</v>
      </c>
      <c r="AD35" s="512">
        <v>0</v>
      </c>
      <c r="AE35" s="512">
        <v>66946.716867469877</v>
      </c>
      <c r="AF35" s="512">
        <v>0</v>
      </c>
      <c r="AG35" s="512">
        <v>0</v>
      </c>
      <c r="AH35" s="512">
        <v>0</v>
      </c>
      <c r="AI35" s="512">
        <v>117800</v>
      </c>
      <c r="AJ35" s="512">
        <v>0</v>
      </c>
      <c r="AK35" s="512">
        <v>0</v>
      </c>
      <c r="AL35" s="512">
        <v>0</v>
      </c>
      <c r="AM35" s="512">
        <v>21207.5</v>
      </c>
      <c r="AN35" s="512">
        <v>0</v>
      </c>
      <c r="AO35" s="512">
        <v>0</v>
      </c>
      <c r="AP35" s="512">
        <v>0</v>
      </c>
      <c r="AQ35" s="512">
        <v>0</v>
      </c>
      <c r="AR35" s="512">
        <v>0</v>
      </c>
      <c r="AS35" s="512">
        <v>0</v>
      </c>
      <c r="AT35" s="512">
        <v>0</v>
      </c>
      <c r="AU35" s="512">
        <v>0</v>
      </c>
      <c r="AV35" s="512">
        <v>611726</v>
      </c>
      <c r="AW35" s="512">
        <v>96431.993902526316</v>
      </c>
      <c r="AX35" s="512">
        <v>139007.5</v>
      </c>
      <c r="AY35" s="512">
        <v>91688.219384998098</v>
      </c>
      <c r="AZ35" s="710">
        <v>847165.49390252633</v>
      </c>
      <c r="BA35" s="710">
        <v>825957.99390252633</v>
      </c>
      <c r="BB35" s="710">
        <v>4180</v>
      </c>
      <c r="BC35" s="710">
        <v>831820</v>
      </c>
      <c r="BD35" s="710">
        <v>5862.0060974736698</v>
      </c>
      <c r="BE35" s="710">
        <v>0</v>
      </c>
      <c r="BF35" s="710">
        <v>853027.5</v>
      </c>
      <c r="BG35" s="512">
        <v>853027.5</v>
      </c>
      <c r="BH35" s="512">
        <v>0</v>
      </c>
      <c r="BI35" s="710">
        <v>853027.5</v>
      </c>
      <c r="BJ35" s="710">
        <v>714020</v>
      </c>
      <c r="BK35" s="512">
        <v>714020</v>
      </c>
      <c r="BL35" s="512">
        <v>3588.0402010050252</v>
      </c>
      <c r="BM35" s="512">
        <v>3518.0366521951219</v>
      </c>
      <c r="BN35" s="628">
        <v>1.9898470576258431E-2</v>
      </c>
      <c r="BO35" s="628">
        <v>0</v>
      </c>
      <c r="BP35" s="512">
        <v>0</v>
      </c>
      <c r="BQ35" s="710">
        <v>853027.5</v>
      </c>
      <c r="BR35" s="710">
        <v>4180</v>
      </c>
      <c r="BS35" s="710" t="s">
        <v>1284</v>
      </c>
      <c r="BT35" s="710">
        <v>4286.5703517587935</v>
      </c>
      <c r="BU35" s="628">
        <v>2.1537703726851376E-2</v>
      </c>
      <c r="BV35" s="512">
        <v>-5291.41</v>
      </c>
      <c r="BW35" s="512">
        <v>847736.09</v>
      </c>
      <c r="BX35" s="512">
        <v>0</v>
      </c>
      <c r="BY35" s="512">
        <v>847736.09</v>
      </c>
      <c r="BZ35" s="814">
        <f t="shared" si="4"/>
        <v>120775.32327110099</v>
      </c>
      <c r="CA35" s="814">
        <f t="shared" si="5"/>
        <v>-1.4600000000009459</v>
      </c>
      <c r="CB35" s="814">
        <f t="shared" si="3"/>
        <v>5862.0060974736698</v>
      </c>
      <c r="CC35" s="814">
        <f>IF(ISERROR(VLOOKUP(A35,'19-20 Cfwds'!A:D,4,FALSE)),0,(VLOOKUP(A35,'19-20 Cfwds'!A:D,4,FALSE)))</f>
        <v>120775.32327110099</v>
      </c>
      <c r="CD35" s="814">
        <f>IF(ISERROR(VLOOKUP(A35,'19-20 Cfwds'!A:D,3,FALSE)),0,(VLOOKUP(A35,'19-20 Cfwds'!A:D,3,FALSE)))</f>
        <v>-1.4600000000009459</v>
      </c>
      <c r="CF35" s="814">
        <f t="shared" si="6"/>
        <v>29485.277035056435</v>
      </c>
      <c r="CG35" s="814">
        <f>VLOOKUP(C35,'Pension and Pay Grants'!$I$3:$O$111,7,FALSE)</f>
        <v>9639</v>
      </c>
      <c r="CH35" s="814">
        <f>VLOOKUP(C35,'Pension and Pay Grants'!$Z$2:$AF$111,7,FALSE)</f>
        <v>27237</v>
      </c>
    </row>
    <row r="36" spans="1:86" ht="15" hidden="1" x14ac:dyDescent="0.25">
      <c r="A36">
        <v>337</v>
      </c>
      <c r="B36">
        <f>VLOOKUP(D36,'Adjusted Factors 21-22'!C:F,4,FALSE)</f>
        <v>0</v>
      </c>
      <c r="C36" s="706">
        <v>124615</v>
      </c>
      <c r="D36" s="706">
        <v>9352121</v>
      </c>
      <c r="E36" s="707" t="s">
        <v>808</v>
      </c>
      <c r="F36" s="627">
        <v>103</v>
      </c>
      <c r="G36" s="627">
        <v>103</v>
      </c>
      <c r="H36" s="627">
        <v>0</v>
      </c>
      <c r="I36" s="512">
        <v>316622</v>
      </c>
      <c r="J36" s="512">
        <v>0</v>
      </c>
      <c r="K36" s="512">
        <v>0</v>
      </c>
      <c r="L36" s="512">
        <v>2299.9999999999977</v>
      </c>
      <c r="M36" s="512">
        <v>0</v>
      </c>
      <c r="N36" s="512">
        <v>7937.3711340206182</v>
      </c>
      <c r="O36" s="512">
        <v>0</v>
      </c>
      <c r="P36" s="512">
        <v>215</v>
      </c>
      <c r="Q36" s="512">
        <v>1559.9999999999995</v>
      </c>
      <c r="R36" s="512">
        <v>1229.9999999999995</v>
      </c>
      <c r="S36" s="512">
        <v>1334.9999999999995</v>
      </c>
      <c r="T36" s="512">
        <v>0</v>
      </c>
      <c r="U36" s="512">
        <v>0</v>
      </c>
      <c r="V36" s="512">
        <v>0</v>
      </c>
      <c r="W36" s="512">
        <v>0</v>
      </c>
      <c r="X36" s="512">
        <v>0</v>
      </c>
      <c r="Y36" s="512">
        <v>0</v>
      </c>
      <c r="Z36" s="512">
        <v>0</v>
      </c>
      <c r="AA36" s="512">
        <v>0</v>
      </c>
      <c r="AB36" s="512">
        <v>0</v>
      </c>
      <c r="AC36" s="512">
        <v>0</v>
      </c>
      <c r="AD36" s="512">
        <v>0</v>
      </c>
      <c r="AE36" s="512">
        <v>20983.255813953489</v>
      </c>
      <c r="AF36" s="512">
        <v>0</v>
      </c>
      <c r="AG36" s="512">
        <v>0</v>
      </c>
      <c r="AH36" s="512">
        <v>0</v>
      </c>
      <c r="AI36" s="512">
        <v>117800</v>
      </c>
      <c r="AJ36" s="512">
        <v>28117.489986648863</v>
      </c>
      <c r="AK36" s="512">
        <v>0</v>
      </c>
      <c r="AL36" s="512">
        <v>0</v>
      </c>
      <c r="AM36" s="512">
        <v>9730.5</v>
      </c>
      <c r="AN36" s="512">
        <v>0</v>
      </c>
      <c r="AO36" s="512">
        <v>0</v>
      </c>
      <c r="AP36" s="512">
        <v>0</v>
      </c>
      <c r="AQ36" s="512">
        <v>0</v>
      </c>
      <c r="AR36" s="512">
        <v>0</v>
      </c>
      <c r="AS36" s="512">
        <v>0</v>
      </c>
      <c r="AT36" s="512">
        <v>0</v>
      </c>
      <c r="AU36" s="512">
        <v>0</v>
      </c>
      <c r="AV36" s="512">
        <v>316622</v>
      </c>
      <c r="AW36" s="512">
        <v>35560.626947974102</v>
      </c>
      <c r="AX36" s="512">
        <v>155647.98998664887</v>
      </c>
      <c r="AY36" s="512">
        <v>38270.805380963793</v>
      </c>
      <c r="AZ36" s="710">
        <v>507830.61693462299</v>
      </c>
      <c r="BA36" s="710">
        <v>498100.11693462299</v>
      </c>
      <c r="BB36" s="710">
        <v>4180</v>
      </c>
      <c r="BC36" s="710">
        <v>430540</v>
      </c>
      <c r="BD36" s="710">
        <v>0</v>
      </c>
      <c r="BE36" s="710">
        <v>0</v>
      </c>
      <c r="BF36" s="710">
        <v>507830.61693462299</v>
      </c>
      <c r="BG36" s="512">
        <v>507830.61693462299</v>
      </c>
      <c r="BH36" s="512">
        <v>0</v>
      </c>
      <c r="BI36" s="710">
        <v>440270.5</v>
      </c>
      <c r="BJ36" s="710">
        <v>284622.5100133511</v>
      </c>
      <c r="BK36" s="512">
        <v>352182.62694797409</v>
      </c>
      <c r="BL36" s="512">
        <v>3419.2488053201369</v>
      </c>
      <c r="BM36" s="512">
        <v>3377.2647748773807</v>
      </c>
      <c r="BN36" s="628">
        <v>1.2431370721971457E-2</v>
      </c>
      <c r="BO36" s="628">
        <v>6.0489849280285415E-3</v>
      </c>
      <c r="BP36" s="512">
        <v>2104.1894432830832</v>
      </c>
      <c r="BQ36" s="710">
        <v>509934.80637790606</v>
      </c>
      <c r="BR36" s="710">
        <v>4856.3524891058842</v>
      </c>
      <c r="BS36" s="710" t="s">
        <v>1284</v>
      </c>
      <c r="BT36" s="710">
        <v>4950.8233628922917</v>
      </c>
      <c r="BU36" s="628">
        <v>-1.1478174942798458E-2</v>
      </c>
      <c r="BV36" s="512">
        <v>-2738.77</v>
      </c>
      <c r="BW36" s="512">
        <v>507196.03637790604</v>
      </c>
      <c r="BX36" s="512">
        <v>0</v>
      </c>
      <c r="BY36" s="512">
        <v>507196.03637790604</v>
      </c>
      <c r="BZ36" s="814">
        <f t="shared" si="4"/>
        <v>116143.3532443422</v>
      </c>
      <c r="CA36" s="814">
        <f t="shared" si="5"/>
        <v>13535.36</v>
      </c>
      <c r="CB36" s="814">
        <f t="shared" si="3"/>
        <v>0</v>
      </c>
      <c r="CC36" s="814">
        <f>IF(ISERROR(VLOOKUP(A36,'19-20 Cfwds'!A:D,4,FALSE)),0,(VLOOKUP(A36,'19-20 Cfwds'!A:D,4,FALSE)))</f>
        <v>116143.3532443422</v>
      </c>
      <c r="CD36" s="814">
        <f>IF(ISERROR(VLOOKUP(A36,'19-20 Cfwds'!A:D,3,FALSE)),0,(VLOOKUP(A36,'19-20 Cfwds'!A:D,3,FALSE)))</f>
        <v>13535.36</v>
      </c>
      <c r="CF36" s="814">
        <f t="shared" si="6"/>
        <v>14577.371134020616</v>
      </c>
      <c r="CG36" s="814">
        <f>VLOOKUP(C36,'Pension and Pay Grants'!$I$3:$O$111,7,FALSE)</f>
        <v>4702</v>
      </c>
      <c r="CH36" s="814">
        <f>VLOOKUP(C36,'Pension and Pay Grants'!$Z$2:$AF$111,7,FALSE)</f>
        <v>13286</v>
      </c>
    </row>
    <row r="37" spans="1:86" ht="15" hidden="1" x14ac:dyDescent="0.25">
      <c r="A37">
        <v>339</v>
      </c>
      <c r="B37">
        <f>VLOOKUP(D37,'Adjusted Factors 21-22'!C:F,4,FALSE)</f>
        <v>0</v>
      </c>
      <c r="C37" s="706">
        <v>124618</v>
      </c>
      <c r="D37" s="706">
        <v>9352124</v>
      </c>
      <c r="E37" s="707" t="s">
        <v>810</v>
      </c>
      <c r="F37" s="627">
        <v>101</v>
      </c>
      <c r="G37" s="627">
        <v>101</v>
      </c>
      <c r="H37" s="627">
        <v>0</v>
      </c>
      <c r="I37" s="512">
        <v>310474</v>
      </c>
      <c r="J37" s="512">
        <v>0</v>
      </c>
      <c r="K37" s="512">
        <v>0</v>
      </c>
      <c r="L37" s="512">
        <v>2299.9999999999995</v>
      </c>
      <c r="M37" s="512">
        <v>0</v>
      </c>
      <c r="N37" s="512">
        <v>3519.6969696969695</v>
      </c>
      <c r="O37" s="512">
        <v>0</v>
      </c>
      <c r="P37" s="512">
        <v>645</v>
      </c>
      <c r="Q37" s="512">
        <v>0</v>
      </c>
      <c r="R37" s="512">
        <v>0</v>
      </c>
      <c r="S37" s="512">
        <v>444.99999999999994</v>
      </c>
      <c r="T37" s="512">
        <v>0</v>
      </c>
      <c r="U37" s="512">
        <v>0</v>
      </c>
      <c r="V37" s="512">
        <v>0</v>
      </c>
      <c r="W37" s="512">
        <v>0</v>
      </c>
      <c r="X37" s="512">
        <v>0</v>
      </c>
      <c r="Y37" s="512">
        <v>0</v>
      </c>
      <c r="Z37" s="512">
        <v>0</v>
      </c>
      <c r="AA37" s="512">
        <v>0</v>
      </c>
      <c r="AB37" s="512">
        <v>0</v>
      </c>
      <c r="AC37" s="512">
        <v>0</v>
      </c>
      <c r="AD37" s="512">
        <v>0</v>
      </c>
      <c r="AE37" s="512">
        <v>28323.109756097561</v>
      </c>
      <c r="AF37" s="512">
        <v>0</v>
      </c>
      <c r="AG37" s="512">
        <v>0</v>
      </c>
      <c r="AH37" s="512">
        <v>0</v>
      </c>
      <c r="AI37" s="512">
        <v>117800</v>
      </c>
      <c r="AJ37" s="512">
        <v>0</v>
      </c>
      <c r="AK37" s="512">
        <v>0</v>
      </c>
      <c r="AL37" s="512">
        <v>0</v>
      </c>
      <c r="AM37" s="512">
        <v>13061.33</v>
      </c>
      <c r="AN37" s="512">
        <v>0</v>
      </c>
      <c r="AO37" s="512">
        <v>0</v>
      </c>
      <c r="AP37" s="512">
        <v>0</v>
      </c>
      <c r="AQ37" s="512">
        <v>0</v>
      </c>
      <c r="AR37" s="512">
        <v>0</v>
      </c>
      <c r="AS37" s="512">
        <v>0</v>
      </c>
      <c r="AT37" s="512">
        <v>0</v>
      </c>
      <c r="AU37" s="512">
        <v>0</v>
      </c>
      <c r="AV37" s="512">
        <v>310474</v>
      </c>
      <c r="AW37" s="512">
        <v>35232.806725794529</v>
      </c>
      <c r="AX37" s="512">
        <v>130861.33</v>
      </c>
      <c r="AY37" s="512">
        <v>41776.822240946043</v>
      </c>
      <c r="AZ37" s="710">
        <v>476568.13672579452</v>
      </c>
      <c r="BA37" s="710">
        <v>463506.80672579451</v>
      </c>
      <c r="BB37" s="710">
        <v>4180</v>
      </c>
      <c r="BC37" s="710">
        <v>422180</v>
      </c>
      <c r="BD37" s="710">
        <v>0</v>
      </c>
      <c r="BE37" s="710">
        <v>0</v>
      </c>
      <c r="BF37" s="710">
        <v>476568.13672579452</v>
      </c>
      <c r="BG37" s="512">
        <v>476568.13672579452</v>
      </c>
      <c r="BH37" s="512">
        <v>0</v>
      </c>
      <c r="BI37" s="710">
        <v>435241.33</v>
      </c>
      <c r="BJ37" s="710">
        <v>304380</v>
      </c>
      <c r="BK37" s="512">
        <v>345706.80672579451</v>
      </c>
      <c r="BL37" s="512">
        <v>3422.839670552421</v>
      </c>
      <c r="BM37" s="512">
        <v>3360.9887474747475</v>
      </c>
      <c r="BN37" s="628">
        <v>1.840259748686893E-2</v>
      </c>
      <c r="BO37" s="628">
        <v>7.775816313106837E-5</v>
      </c>
      <c r="BP37" s="512">
        <v>26.395775442090486</v>
      </c>
      <c r="BQ37" s="710">
        <v>476594.53250123659</v>
      </c>
      <c r="BR37" s="710">
        <v>4589.437648527095</v>
      </c>
      <c r="BS37" s="710" t="s">
        <v>1284</v>
      </c>
      <c r="BT37" s="710">
        <v>4718.7577475369962</v>
      </c>
      <c r="BU37" s="628">
        <v>7.6545675234478416E-3</v>
      </c>
      <c r="BV37" s="512">
        <v>-2685.59</v>
      </c>
      <c r="BW37" s="512">
        <v>473908.94250123657</v>
      </c>
      <c r="BX37" s="512">
        <v>0</v>
      </c>
      <c r="BY37" s="512">
        <v>473908.94250123657</v>
      </c>
      <c r="BZ37" s="814">
        <f t="shared" si="4"/>
        <v>49032.225454544998</v>
      </c>
      <c r="CA37" s="814">
        <f t="shared" si="5"/>
        <v>8715.93</v>
      </c>
      <c r="CB37" s="814">
        <f t="shared" si="3"/>
        <v>0</v>
      </c>
      <c r="CC37" s="814">
        <f>IF(ISERROR(VLOOKUP(A37,'19-20 Cfwds'!A:D,4,FALSE)),0,(VLOOKUP(A37,'19-20 Cfwds'!A:D,4,FALSE)))</f>
        <v>49032.225454544998</v>
      </c>
      <c r="CD37" s="814">
        <f>IF(ISERROR(VLOOKUP(A37,'19-20 Cfwds'!A:D,3,FALSE)),0,(VLOOKUP(A37,'19-20 Cfwds'!A:D,3,FALSE)))</f>
        <v>8715.93</v>
      </c>
      <c r="CF37" s="814">
        <f t="shared" si="6"/>
        <v>6909.6969696969691</v>
      </c>
      <c r="CG37" s="814">
        <f>VLOOKUP(C37,'Pension and Pay Grants'!$I$3:$O$111,7,FALSE)</f>
        <v>4702</v>
      </c>
      <c r="CH37" s="814">
        <f>VLOOKUP(C37,'Pension and Pay Grants'!$Z$2:$AF$111,7,FALSE)</f>
        <v>13286</v>
      </c>
    </row>
    <row r="38" spans="1:86" ht="15" hidden="1" x14ac:dyDescent="0.25">
      <c r="A38">
        <v>342</v>
      </c>
      <c r="B38">
        <f>VLOOKUP(D38,'Adjusted Factors 21-22'!C:F,4,FALSE)</f>
        <v>0</v>
      </c>
      <c r="C38" s="706">
        <v>124619</v>
      </c>
      <c r="D38" s="706">
        <v>9352125</v>
      </c>
      <c r="E38" s="707" t="s">
        <v>812</v>
      </c>
      <c r="F38" s="627">
        <v>210</v>
      </c>
      <c r="G38" s="627">
        <v>210</v>
      </c>
      <c r="H38" s="627">
        <v>0</v>
      </c>
      <c r="I38" s="512">
        <v>645540</v>
      </c>
      <c r="J38" s="512">
        <v>0</v>
      </c>
      <c r="K38" s="512">
        <v>0</v>
      </c>
      <c r="L38" s="512">
        <v>11960.000000000018</v>
      </c>
      <c r="M38" s="512">
        <v>0</v>
      </c>
      <c r="N38" s="512">
        <v>17740.521327014216</v>
      </c>
      <c r="O38" s="512">
        <v>0</v>
      </c>
      <c r="P38" s="512">
        <v>3869.9999999999991</v>
      </c>
      <c r="Q38" s="512">
        <v>0</v>
      </c>
      <c r="R38" s="512">
        <v>0</v>
      </c>
      <c r="S38" s="512">
        <v>0</v>
      </c>
      <c r="T38" s="512">
        <v>0</v>
      </c>
      <c r="U38" s="512">
        <v>0</v>
      </c>
      <c r="V38" s="512">
        <v>0</v>
      </c>
      <c r="W38" s="512">
        <v>0</v>
      </c>
      <c r="X38" s="512">
        <v>0</v>
      </c>
      <c r="Y38" s="512">
        <v>0</v>
      </c>
      <c r="Z38" s="512">
        <v>0</v>
      </c>
      <c r="AA38" s="512">
        <v>0</v>
      </c>
      <c r="AB38" s="512">
        <v>0</v>
      </c>
      <c r="AC38" s="512">
        <v>0</v>
      </c>
      <c r="AD38" s="512">
        <v>0</v>
      </c>
      <c r="AE38" s="512">
        <v>55239.385474860333</v>
      </c>
      <c r="AF38" s="512">
        <v>0</v>
      </c>
      <c r="AG38" s="512">
        <v>0</v>
      </c>
      <c r="AH38" s="512">
        <v>0</v>
      </c>
      <c r="AI38" s="512">
        <v>117800</v>
      </c>
      <c r="AJ38" s="512">
        <v>0</v>
      </c>
      <c r="AK38" s="512">
        <v>0</v>
      </c>
      <c r="AL38" s="512">
        <v>0</v>
      </c>
      <c r="AM38" s="512">
        <v>36096</v>
      </c>
      <c r="AN38" s="512">
        <v>0</v>
      </c>
      <c r="AO38" s="512">
        <v>0</v>
      </c>
      <c r="AP38" s="512">
        <v>0</v>
      </c>
      <c r="AQ38" s="512">
        <v>0</v>
      </c>
      <c r="AR38" s="512">
        <v>0</v>
      </c>
      <c r="AS38" s="512">
        <v>0</v>
      </c>
      <c r="AT38" s="512">
        <v>0</v>
      </c>
      <c r="AU38" s="512">
        <v>0</v>
      </c>
      <c r="AV38" s="512">
        <v>645540</v>
      </c>
      <c r="AW38" s="512">
        <v>88809.906801874575</v>
      </c>
      <c r="AX38" s="512">
        <v>153896</v>
      </c>
      <c r="AY38" s="512">
        <v>82023.510138367448</v>
      </c>
      <c r="AZ38" s="710">
        <v>888245.90680187452</v>
      </c>
      <c r="BA38" s="710">
        <v>852149.90680187452</v>
      </c>
      <c r="BB38" s="710">
        <v>4180</v>
      </c>
      <c r="BC38" s="710">
        <v>877800</v>
      </c>
      <c r="BD38" s="710">
        <v>25650.093198125483</v>
      </c>
      <c r="BE38" s="710">
        <v>0</v>
      </c>
      <c r="BF38" s="710">
        <v>913896</v>
      </c>
      <c r="BG38" s="512">
        <v>913896</v>
      </c>
      <c r="BH38" s="512">
        <v>0</v>
      </c>
      <c r="BI38" s="710">
        <v>913896</v>
      </c>
      <c r="BJ38" s="710">
        <v>760000</v>
      </c>
      <c r="BK38" s="512">
        <v>760000</v>
      </c>
      <c r="BL38" s="512">
        <v>3619.0476190476193</v>
      </c>
      <c r="BM38" s="512">
        <v>3466.498964285714</v>
      </c>
      <c r="BN38" s="628">
        <v>4.4006548489864766E-2</v>
      </c>
      <c r="BO38" s="628">
        <v>0</v>
      </c>
      <c r="BP38" s="512">
        <v>0</v>
      </c>
      <c r="BQ38" s="710">
        <v>913896</v>
      </c>
      <c r="BR38" s="710">
        <v>4180</v>
      </c>
      <c r="BS38" s="710" t="s">
        <v>1284</v>
      </c>
      <c r="BT38" s="710">
        <v>4351.8857142857141</v>
      </c>
      <c r="BU38" s="628">
        <v>3.6279790973887893E-2</v>
      </c>
      <c r="BV38" s="512">
        <v>-5583.9</v>
      </c>
      <c r="BW38" s="512">
        <v>908312.1</v>
      </c>
      <c r="BX38" s="512">
        <v>0</v>
      </c>
      <c r="BY38" s="512">
        <v>908312.1</v>
      </c>
      <c r="BZ38" s="814">
        <f t="shared" si="4"/>
        <v>54668.769980827812</v>
      </c>
      <c r="CA38" s="814">
        <f t="shared" si="5"/>
        <v>17324.93</v>
      </c>
      <c r="CB38" s="814">
        <f t="shared" si="3"/>
        <v>25650.093198125483</v>
      </c>
      <c r="CC38" s="814">
        <f>IF(ISERROR(VLOOKUP(A38,'19-20 Cfwds'!A:D,4,FALSE)),0,(VLOOKUP(A38,'19-20 Cfwds'!A:D,4,FALSE)))</f>
        <v>54668.769980827812</v>
      </c>
      <c r="CD38" s="814">
        <f>IF(ISERROR(VLOOKUP(A38,'19-20 Cfwds'!A:D,3,FALSE)),0,(VLOOKUP(A38,'19-20 Cfwds'!A:D,3,FALSE)))</f>
        <v>17324.93</v>
      </c>
      <c r="CF38" s="814">
        <f t="shared" si="6"/>
        <v>33570.521327014234</v>
      </c>
      <c r="CG38" s="814">
        <f>VLOOKUP(C38,'Pension and Pay Grants'!$I$3:$O$111,7,FALSE)</f>
        <v>9874</v>
      </c>
      <c r="CH38" s="814">
        <f>VLOOKUP(C38,'Pension and Pay Grants'!$Z$2:$AF$111,7,FALSE)</f>
        <v>31068</v>
      </c>
    </row>
    <row r="39" spans="1:86" ht="15" hidden="1" x14ac:dyDescent="0.25">
      <c r="A39">
        <v>229</v>
      </c>
      <c r="B39">
        <f>VLOOKUP(D39,'Adjusted Factors 21-22'!C:F,4,FALSE)</f>
        <v>0</v>
      </c>
      <c r="C39" s="706">
        <v>124624</v>
      </c>
      <c r="D39" s="706">
        <v>9352131</v>
      </c>
      <c r="E39" s="707" t="s">
        <v>743</v>
      </c>
      <c r="F39" s="627">
        <v>353</v>
      </c>
      <c r="G39" s="627">
        <v>353</v>
      </c>
      <c r="H39" s="627">
        <v>0</v>
      </c>
      <c r="I39" s="512">
        <v>1085122</v>
      </c>
      <c r="J39" s="512">
        <v>0</v>
      </c>
      <c r="K39" s="512">
        <v>0</v>
      </c>
      <c r="L39" s="512">
        <v>16559.999999999971</v>
      </c>
      <c r="M39" s="512">
        <v>0</v>
      </c>
      <c r="N39" s="512">
        <v>26872.746478873236</v>
      </c>
      <c r="O39" s="512">
        <v>0</v>
      </c>
      <c r="P39" s="512">
        <v>6450.0000000000018</v>
      </c>
      <c r="Q39" s="512">
        <v>20020.000000000011</v>
      </c>
      <c r="R39" s="512">
        <v>0</v>
      </c>
      <c r="S39" s="512">
        <v>0</v>
      </c>
      <c r="T39" s="512">
        <v>0</v>
      </c>
      <c r="U39" s="512">
        <v>0</v>
      </c>
      <c r="V39" s="512">
        <v>0</v>
      </c>
      <c r="W39" s="512">
        <v>0</v>
      </c>
      <c r="X39" s="512">
        <v>0</v>
      </c>
      <c r="Y39" s="512">
        <v>0</v>
      </c>
      <c r="Z39" s="512">
        <v>0</v>
      </c>
      <c r="AA39" s="512">
        <v>0</v>
      </c>
      <c r="AB39" s="512">
        <v>4400</v>
      </c>
      <c r="AC39" s="512">
        <v>0</v>
      </c>
      <c r="AD39" s="512">
        <v>0</v>
      </c>
      <c r="AE39" s="512">
        <v>140355.6484149856</v>
      </c>
      <c r="AF39" s="512">
        <v>0</v>
      </c>
      <c r="AG39" s="512">
        <v>0</v>
      </c>
      <c r="AH39" s="512">
        <v>0</v>
      </c>
      <c r="AI39" s="512">
        <v>117800</v>
      </c>
      <c r="AJ39" s="512">
        <v>0</v>
      </c>
      <c r="AK39" s="512">
        <v>0</v>
      </c>
      <c r="AL39" s="512">
        <v>0</v>
      </c>
      <c r="AM39" s="512">
        <v>24950</v>
      </c>
      <c r="AN39" s="512">
        <v>0</v>
      </c>
      <c r="AO39" s="512">
        <v>0</v>
      </c>
      <c r="AP39" s="512">
        <v>0</v>
      </c>
      <c r="AQ39" s="512">
        <v>0</v>
      </c>
      <c r="AR39" s="512">
        <v>0</v>
      </c>
      <c r="AS39" s="512">
        <v>0</v>
      </c>
      <c r="AT39" s="512">
        <v>0</v>
      </c>
      <c r="AU39" s="512">
        <v>0</v>
      </c>
      <c r="AV39" s="512">
        <v>1085122</v>
      </c>
      <c r="AW39" s="512">
        <v>214658.39489385881</v>
      </c>
      <c r="AX39" s="512">
        <v>142750</v>
      </c>
      <c r="AY39" s="512">
        <v>185305.88565442222</v>
      </c>
      <c r="AZ39" s="710">
        <v>1442530.3948938588</v>
      </c>
      <c r="BA39" s="710">
        <v>1417580.3948938588</v>
      </c>
      <c r="BB39" s="710">
        <v>4180</v>
      </c>
      <c r="BC39" s="710">
        <v>1475540</v>
      </c>
      <c r="BD39" s="710">
        <v>57959.605106141185</v>
      </c>
      <c r="BE39" s="710">
        <v>0</v>
      </c>
      <c r="BF39" s="710">
        <v>1500490</v>
      </c>
      <c r="BG39" s="512">
        <v>1500490</v>
      </c>
      <c r="BH39" s="512">
        <v>0</v>
      </c>
      <c r="BI39" s="710">
        <v>1500490</v>
      </c>
      <c r="BJ39" s="710">
        <v>1357740</v>
      </c>
      <c r="BK39" s="512">
        <v>1357740</v>
      </c>
      <c r="BL39" s="512">
        <v>3846.2889518413599</v>
      </c>
      <c r="BM39" s="512">
        <v>3659.8979558073652</v>
      </c>
      <c r="BN39" s="628">
        <v>5.0927921566293312E-2</v>
      </c>
      <c r="BO39" s="628">
        <v>0</v>
      </c>
      <c r="BP39" s="512">
        <v>0</v>
      </c>
      <c r="BQ39" s="710">
        <v>1500490</v>
      </c>
      <c r="BR39" s="710">
        <v>4180</v>
      </c>
      <c r="BS39" s="710" t="s">
        <v>1284</v>
      </c>
      <c r="BT39" s="710">
        <v>4250.6798866855524</v>
      </c>
      <c r="BU39" s="628">
        <v>4.5848018551130298E-2</v>
      </c>
      <c r="BV39" s="512">
        <v>-9386.27</v>
      </c>
      <c r="BW39" s="512">
        <v>1491103.73</v>
      </c>
      <c r="BX39" s="512">
        <v>0</v>
      </c>
      <c r="BY39" s="512">
        <v>1491103.73</v>
      </c>
      <c r="BZ39" s="814">
        <f t="shared" si="4"/>
        <v>192397.13576321304</v>
      </c>
      <c r="CA39" s="814">
        <f t="shared" si="5"/>
        <v>27825.110000000004</v>
      </c>
      <c r="CB39" s="814">
        <f t="shared" si="3"/>
        <v>57959.605106141185</v>
      </c>
      <c r="CC39" s="814">
        <f>IF(ISERROR(VLOOKUP(A39,'19-20 Cfwds'!A:D,4,FALSE)),0,(VLOOKUP(A39,'19-20 Cfwds'!A:D,4,FALSE)))</f>
        <v>192397.13576321304</v>
      </c>
      <c r="CD39" s="814">
        <f>IF(ISERROR(VLOOKUP(A39,'19-20 Cfwds'!A:D,3,FALSE)),0,(VLOOKUP(A39,'19-20 Cfwds'!A:D,3,FALSE)))</f>
        <v>27825.110000000004</v>
      </c>
      <c r="CF39" s="814">
        <f t="shared" si="6"/>
        <v>69902.746478873218</v>
      </c>
      <c r="CG39" s="814">
        <f>VLOOKUP(C39,'Pension and Pay Grants'!$I$3:$O$111,7,FALSE)</f>
        <v>16598</v>
      </c>
      <c r="CH39" s="814">
        <f>VLOOKUP(C39,'Pension and Pay Grants'!$Z$2:$AF$111,7,FALSE)</f>
        <v>46900</v>
      </c>
    </row>
    <row r="40" spans="1:86" ht="15" hidden="1" x14ac:dyDescent="0.25">
      <c r="A40">
        <v>313</v>
      </c>
      <c r="B40">
        <f>VLOOKUP(D40,'Adjusted Factors 21-22'!C:F,4,FALSE)</f>
        <v>0</v>
      </c>
      <c r="C40" s="706">
        <v>124625</v>
      </c>
      <c r="D40" s="706">
        <v>9352132</v>
      </c>
      <c r="E40" s="707" t="s">
        <v>794</v>
      </c>
      <c r="F40" s="627">
        <v>454</v>
      </c>
      <c r="G40" s="627">
        <v>454</v>
      </c>
      <c r="H40" s="627">
        <v>0</v>
      </c>
      <c r="I40" s="512">
        <v>1395596</v>
      </c>
      <c r="J40" s="512">
        <v>0</v>
      </c>
      <c r="K40" s="512">
        <v>0</v>
      </c>
      <c r="L40" s="512">
        <v>19889.523809523806</v>
      </c>
      <c r="M40" s="512">
        <v>0</v>
      </c>
      <c r="N40" s="512">
        <v>25811.685393258427</v>
      </c>
      <c r="O40" s="512">
        <v>0</v>
      </c>
      <c r="P40" s="512">
        <v>885.35147392290264</v>
      </c>
      <c r="Q40" s="512">
        <v>267.66439909296997</v>
      </c>
      <c r="R40" s="512">
        <v>844.17233560090722</v>
      </c>
      <c r="S40" s="512">
        <v>916.23582766439927</v>
      </c>
      <c r="T40" s="512">
        <v>0</v>
      </c>
      <c r="U40" s="512">
        <v>0</v>
      </c>
      <c r="V40" s="512">
        <v>0</v>
      </c>
      <c r="W40" s="512">
        <v>0</v>
      </c>
      <c r="X40" s="512">
        <v>0</v>
      </c>
      <c r="Y40" s="512">
        <v>0</v>
      </c>
      <c r="Z40" s="512">
        <v>0</v>
      </c>
      <c r="AA40" s="512">
        <v>0</v>
      </c>
      <c r="AB40" s="512">
        <v>8475.4569190600541</v>
      </c>
      <c r="AC40" s="512">
        <v>0</v>
      </c>
      <c r="AD40" s="512">
        <v>0</v>
      </c>
      <c r="AE40" s="512">
        <v>130264.01069518716</v>
      </c>
      <c r="AF40" s="512">
        <v>0</v>
      </c>
      <c r="AG40" s="512">
        <v>0</v>
      </c>
      <c r="AH40" s="512">
        <v>0</v>
      </c>
      <c r="AI40" s="512">
        <v>117800</v>
      </c>
      <c r="AJ40" s="512">
        <v>0</v>
      </c>
      <c r="AK40" s="512">
        <v>0</v>
      </c>
      <c r="AL40" s="512">
        <v>0</v>
      </c>
      <c r="AM40" s="512">
        <v>47104</v>
      </c>
      <c r="AN40" s="512">
        <v>0</v>
      </c>
      <c r="AO40" s="512">
        <v>0</v>
      </c>
      <c r="AP40" s="512">
        <v>0</v>
      </c>
      <c r="AQ40" s="512">
        <v>0</v>
      </c>
      <c r="AR40" s="512">
        <v>0</v>
      </c>
      <c r="AS40" s="512">
        <v>0</v>
      </c>
      <c r="AT40" s="512">
        <v>0</v>
      </c>
      <c r="AU40" s="512">
        <v>0</v>
      </c>
      <c r="AV40" s="512">
        <v>1395596</v>
      </c>
      <c r="AW40" s="512">
        <v>187354.10085331064</v>
      </c>
      <c r="AX40" s="512">
        <v>164904</v>
      </c>
      <c r="AY40" s="512">
        <v>164570.19131471886</v>
      </c>
      <c r="AZ40" s="710">
        <v>1747854.1008533107</v>
      </c>
      <c r="BA40" s="710">
        <v>1700750.1008533107</v>
      </c>
      <c r="BB40" s="710">
        <v>4180</v>
      </c>
      <c r="BC40" s="710">
        <v>1897720</v>
      </c>
      <c r="BD40" s="710">
        <v>196969.89914668933</v>
      </c>
      <c r="BE40" s="710">
        <v>0</v>
      </c>
      <c r="BF40" s="710">
        <v>1944824</v>
      </c>
      <c r="BG40" s="512">
        <v>1944824</v>
      </c>
      <c r="BH40" s="512">
        <v>0</v>
      </c>
      <c r="BI40" s="710">
        <v>1944824</v>
      </c>
      <c r="BJ40" s="710">
        <v>1779920</v>
      </c>
      <c r="BK40" s="512">
        <v>1779920</v>
      </c>
      <c r="BL40" s="512">
        <v>3920.5286343612333</v>
      </c>
      <c r="BM40" s="512">
        <v>3674.3412691466083</v>
      </c>
      <c r="BN40" s="628">
        <v>6.7001769074053322E-2</v>
      </c>
      <c r="BO40" s="628">
        <v>0</v>
      </c>
      <c r="BP40" s="512">
        <v>0</v>
      </c>
      <c r="BQ40" s="710">
        <v>1944824</v>
      </c>
      <c r="BR40" s="710">
        <v>4180</v>
      </c>
      <c r="BS40" s="710" t="s">
        <v>1284</v>
      </c>
      <c r="BT40" s="710">
        <v>4283.7533039647578</v>
      </c>
      <c r="BU40" s="628">
        <v>6.1571053215479843E-2</v>
      </c>
      <c r="BV40" s="512">
        <v>-12071.86</v>
      </c>
      <c r="BW40" s="512">
        <v>1932752.14</v>
      </c>
      <c r="BX40" s="512">
        <v>0</v>
      </c>
      <c r="BY40" s="512">
        <v>1932752.14</v>
      </c>
      <c r="BZ40" s="814">
        <f t="shared" si="4"/>
        <v>340016.05624066014</v>
      </c>
      <c r="CA40" s="814">
        <f t="shared" si="5"/>
        <v>9368.8400000000056</v>
      </c>
      <c r="CB40" s="814">
        <f t="shared" si="3"/>
        <v>196969.89914668933</v>
      </c>
      <c r="CC40" s="814">
        <f>IF(ISERROR(VLOOKUP(A40,'19-20 Cfwds'!A:D,4,FALSE)),0,(VLOOKUP(A40,'19-20 Cfwds'!A:D,4,FALSE)))</f>
        <v>340016.05624066014</v>
      </c>
      <c r="CD40" s="814">
        <f>IF(ISERROR(VLOOKUP(A40,'19-20 Cfwds'!A:D,3,FALSE)),0,(VLOOKUP(A40,'19-20 Cfwds'!A:D,3,FALSE)))</f>
        <v>9368.8400000000056</v>
      </c>
      <c r="CF40" s="814">
        <f t="shared" si="6"/>
        <v>48614.63323906342</v>
      </c>
      <c r="CG40" s="814">
        <f>VLOOKUP(C40,'Pension and Pay Grants'!$I$3:$O$111,7,FALSE)</f>
        <v>21755</v>
      </c>
      <c r="CH40" s="814">
        <f>VLOOKUP(C40,'Pension and Pay Grants'!$Z$2:$AF$111,7,FALSE)</f>
        <v>61469</v>
      </c>
    </row>
    <row r="41" spans="1:86" ht="15" hidden="1" x14ac:dyDescent="0.25">
      <c r="A41">
        <v>232</v>
      </c>
      <c r="B41">
        <f>VLOOKUP(D41,'Adjusted Factors 21-22'!C:F,4,FALSE)</f>
        <v>0</v>
      </c>
      <c r="C41" s="706">
        <v>124627</v>
      </c>
      <c r="D41" s="706">
        <v>9352134</v>
      </c>
      <c r="E41" s="707" t="s">
        <v>746</v>
      </c>
      <c r="F41" s="627">
        <v>199</v>
      </c>
      <c r="G41" s="627">
        <v>199</v>
      </c>
      <c r="H41" s="627">
        <v>0</v>
      </c>
      <c r="I41" s="512">
        <v>611726</v>
      </c>
      <c r="J41" s="512">
        <v>0</v>
      </c>
      <c r="K41" s="512">
        <v>0</v>
      </c>
      <c r="L41" s="512">
        <v>9199.9999999999927</v>
      </c>
      <c r="M41" s="512">
        <v>0</v>
      </c>
      <c r="N41" s="512">
        <v>14655.418719211824</v>
      </c>
      <c r="O41" s="512">
        <v>0</v>
      </c>
      <c r="P41" s="512">
        <v>1934.9999999999984</v>
      </c>
      <c r="Q41" s="512">
        <v>13520.00000000002</v>
      </c>
      <c r="R41" s="512">
        <v>0</v>
      </c>
      <c r="S41" s="512">
        <v>0</v>
      </c>
      <c r="T41" s="512">
        <v>949.99999999999932</v>
      </c>
      <c r="U41" s="512">
        <v>0</v>
      </c>
      <c r="V41" s="512">
        <v>0</v>
      </c>
      <c r="W41" s="512">
        <v>0</v>
      </c>
      <c r="X41" s="512">
        <v>0</v>
      </c>
      <c r="Y41" s="512">
        <v>0</v>
      </c>
      <c r="Z41" s="512">
        <v>0</v>
      </c>
      <c r="AA41" s="512">
        <v>0</v>
      </c>
      <c r="AB41" s="512">
        <v>3257.4404761904798</v>
      </c>
      <c r="AC41" s="512">
        <v>0</v>
      </c>
      <c r="AD41" s="512">
        <v>0</v>
      </c>
      <c r="AE41" s="512">
        <v>61890.1775147929</v>
      </c>
      <c r="AF41" s="512">
        <v>0</v>
      </c>
      <c r="AG41" s="512">
        <v>0</v>
      </c>
      <c r="AH41" s="512">
        <v>0</v>
      </c>
      <c r="AI41" s="512">
        <v>117800</v>
      </c>
      <c r="AJ41" s="512">
        <v>0</v>
      </c>
      <c r="AK41" s="512">
        <v>0</v>
      </c>
      <c r="AL41" s="512">
        <v>0</v>
      </c>
      <c r="AM41" s="512">
        <v>19585.75</v>
      </c>
      <c r="AN41" s="512">
        <v>0</v>
      </c>
      <c r="AO41" s="512">
        <v>0</v>
      </c>
      <c r="AP41" s="512">
        <v>0</v>
      </c>
      <c r="AQ41" s="512">
        <v>0</v>
      </c>
      <c r="AR41" s="512">
        <v>0</v>
      </c>
      <c r="AS41" s="512">
        <v>0</v>
      </c>
      <c r="AT41" s="512">
        <v>0</v>
      </c>
      <c r="AU41" s="512">
        <v>0</v>
      </c>
      <c r="AV41" s="512">
        <v>611726</v>
      </c>
      <c r="AW41" s="512">
        <v>105408.03671019521</v>
      </c>
      <c r="AX41" s="512">
        <v>137385.75</v>
      </c>
      <c r="AY41" s="512">
        <v>92019.250874398829</v>
      </c>
      <c r="AZ41" s="710">
        <v>854519.78671019524</v>
      </c>
      <c r="BA41" s="710">
        <v>834934.03671019524</v>
      </c>
      <c r="BB41" s="710">
        <v>4180</v>
      </c>
      <c r="BC41" s="710">
        <v>831820</v>
      </c>
      <c r="BD41" s="710">
        <v>0</v>
      </c>
      <c r="BE41" s="710">
        <v>0</v>
      </c>
      <c r="BF41" s="710">
        <v>854519.78671019524</v>
      </c>
      <c r="BG41" s="512">
        <v>854519.78671019524</v>
      </c>
      <c r="BH41" s="512">
        <v>0</v>
      </c>
      <c r="BI41" s="710">
        <v>851405.75</v>
      </c>
      <c r="BJ41" s="710">
        <v>714020</v>
      </c>
      <c r="BK41" s="512">
        <v>717134.03671019524</v>
      </c>
      <c r="BL41" s="512">
        <v>3603.6886266843981</v>
      </c>
      <c r="BM41" s="512">
        <v>3624.074178217822</v>
      </c>
      <c r="BN41" s="628">
        <v>-5.6250370524835031E-3</v>
      </c>
      <c r="BO41" s="628">
        <v>2.4105392702483502E-2</v>
      </c>
      <c r="BP41" s="512">
        <v>17384.586518525288</v>
      </c>
      <c r="BQ41" s="710">
        <v>871904.37322872051</v>
      </c>
      <c r="BR41" s="710">
        <v>4283.0081569282438</v>
      </c>
      <c r="BS41" s="710" t="s">
        <v>1284</v>
      </c>
      <c r="BT41" s="710">
        <v>4381.4290111996006</v>
      </c>
      <c r="BU41" s="628">
        <v>1.9013746771647577E-2</v>
      </c>
      <c r="BV41" s="512">
        <v>-5291.41</v>
      </c>
      <c r="BW41" s="512">
        <v>866612.96322872047</v>
      </c>
      <c r="BX41" s="512">
        <v>0</v>
      </c>
      <c r="BY41" s="512">
        <v>866612.96322872047</v>
      </c>
      <c r="BZ41" s="814">
        <f t="shared" si="4"/>
        <v>203220.07678901823</v>
      </c>
      <c r="CA41" s="814">
        <f t="shared" si="5"/>
        <v>6002.9599999999991</v>
      </c>
      <c r="CB41" s="814">
        <f t="shared" si="3"/>
        <v>0</v>
      </c>
      <c r="CC41" s="814">
        <f>IF(ISERROR(VLOOKUP(A41,'19-20 Cfwds'!A:D,4,FALSE)),0,(VLOOKUP(A41,'19-20 Cfwds'!A:D,4,FALSE)))</f>
        <v>203220.07678901823</v>
      </c>
      <c r="CD41" s="814">
        <f>IF(ISERROR(VLOOKUP(A41,'19-20 Cfwds'!A:D,3,FALSE)),0,(VLOOKUP(A41,'19-20 Cfwds'!A:D,3,FALSE)))</f>
        <v>6002.9599999999991</v>
      </c>
      <c r="CF41" s="814">
        <f t="shared" si="6"/>
        <v>40260.418719211841</v>
      </c>
      <c r="CG41" s="814">
        <f>VLOOKUP(C41,'Pension and Pay Grants'!$I$3:$O$111,7,FALSE)</f>
        <v>9498</v>
      </c>
      <c r="CH41" s="814">
        <f>VLOOKUP(C41,'Pension and Pay Grants'!$Z$2:$AF$111,7,FALSE)</f>
        <v>27422</v>
      </c>
    </row>
    <row r="42" spans="1:86" ht="15" hidden="1" x14ac:dyDescent="0.25">
      <c r="A42">
        <v>343</v>
      </c>
      <c r="B42">
        <f>VLOOKUP(D42,'Adjusted Factors 21-22'!C:F,4,FALSE)</f>
        <v>0</v>
      </c>
      <c r="C42" s="706">
        <v>124628</v>
      </c>
      <c r="D42" s="706">
        <v>9352135</v>
      </c>
      <c r="E42" s="707" t="s">
        <v>813</v>
      </c>
      <c r="F42" s="627">
        <v>395</v>
      </c>
      <c r="G42" s="627">
        <v>395</v>
      </c>
      <c r="H42" s="627">
        <v>0</v>
      </c>
      <c r="I42" s="512">
        <v>1214230</v>
      </c>
      <c r="J42" s="512">
        <v>0</v>
      </c>
      <c r="K42" s="512">
        <v>0</v>
      </c>
      <c r="L42" s="512">
        <v>32200.000000000051</v>
      </c>
      <c r="M42" s="512">
        <v>0</v>
      </c>
      <c r="N42" s="512">
        <v>48023.942786069652</v>
      </c>
      <c r="O42" s="512">
        <v>0</v>
      </c>
      <c r="P42" s="512">
        <v>31604.999999999982</v>
      </c>
      <c r="Q42" s="512">
        <v>259.99999999999966</v>
      </c>
      <c r="R42" s="512">
        <v>0</v>
      </c>
      <c r="S42" s="512">
        <v>890.00000000000057</v>
      </c>
      <c r="T42" s="512">
        <v>0</v>
      </c>
      <c r="U42" s="512">
        <v>0</v>
      </c>
      <c r="V42" s="512">
        <v>0</v>
      </c>
      <c r="W42" s="512">
        <v>0</v>
      </c>
      <c r="X42" s="512">
        <v>0</v>
      </c>
      <c r="Y42" s="512">
        <v>0</v>
      </c>
      <c r="Z42" s="512">
        <v>0</v>
      </c>
      <c r="AA42" s="512">
        <v>0</v>
      </c>
      <c r="AB42" s="512">
        <v>4499.260355029578</v>
      </c>
      <c r="AC42" s="512">
        <v>0</v>
      </c>
      <c r="AD42" s="512">
        <v>0</v>
      </c>
      <c r="AE42" s="512">
        <v>119221.63461538462</v>
      </c>
      <c r="AF42" s="512">
        <v>0</v>
      </c>
      <c r="AG42" s="512">
        <v>0</v>
      </c>
      <c r="AH42" s="512">
        <v>0</v>
      </c>
      <c r="AI42" s="512">
        <v>117800</v>
      </c>
      <c r="AJ42" s="512">
        <v>0</v>
      </c>
      <c r="AK42" s="512">
        <v>0</v>
      </c>
      <c r="AL42" s="512">
        <v>0</v>
      </c>
      <c r="AM42" s="512">
        <v>37376</v>
      </c>
      <c r="AN42" s="512">
        <v>0</v>
      </c>
      <c r="AO42" s="512">
        <v>0</v>
      </c>
      <c r="AP42" s="512">
        <v>0</v>
      </c>
      <c r="AQ42" s="512">
        <v>0</v>
      </c>
      <c r="AR42" s="512">
        <v>0</v>
      </c>
      <c r="AS42" s="512">
        <v>0</v>
      </c>
      <c r="AT42" s="512">
        <v>0</v>
      </c>
      <c r="AU42" s="512">
        <v>0</v>
      </c>
      <c r="AV42" s="512">
        <v>1214230</v>
      </c>
      <c r="AW42" s="512">
        <v>236699.83775648387</v>
      </c>
      <c r="AX42" s="512">
        <v>155176</v>
      </c>
      <c r="AY42" s="512">
        <v>185709.97000841948</v>
      </c>
      <c r="AZ42" s="710">
        <v>1606105.8377564838</v>
      </c>
      <c r="BA42" s="710">
        <v>1568729.8377564838</v>
      </c>
      <c r="BB42" s="710">
        <v>4180</v>
      </c>
      <c r="BC42" s="710">
        <v>1651100</v>
      </c>
      <c r="BD42" s="710">
        <v>82370.162243516184</v>
      </c>
      <c r="BE42" s="710">
        <v>0</v>
      </c>
      <c r="BF42" s="710">
        <v>1688476</v>
      </c>
      <c r="BG42" s="512">
        <v>1688476</v>
      </c>
      <c r="BH42" s="512">
        <v>0</v>
      </c>
      <c r="BI42" s="710">
        <v>1688476</v>
      </c>
      <c r="BJ42" s="710">
        <v>1533300</v>
      </c>
      <c r="BK42" s="512">
        <v>1533300</v>
      </c>
      <c r="BL42" s="512">
        <v>3881.7721518987341</v>
      </c>
      <c r="BM42" s="512">
        <v>3647.0406507425746</v>
      </c>
      <c r="BN42" s="628">
        <v>6.4362183928047476E-2</v>
      </c>
      <c r="BO42" s="628">
        <v>0</v>
      </c>
      <c r="BP42" s="512">
        <v>0</v>
      </c>
      <c r="BQ42" s="710">
        <v>1688476</v>
      </c>
      <c r="BR42" s="710">
        <v>4180</v>
      </c>
      <c r="BS42" s="710" t="s">
        <v>1284</v>
      </c>
      <c r="BT42" s="710">
        <v>4274.6227848101262</v>
      </c>
      <c r="BU42" s="628">
        <v>6.0373573016351489E-2</v>
      </c>
      <c r="BV42" s="512">
        <v>-10503.05</v>
      </c>
      <c r="BW42" s="512">
        <v>1677972.95</v>
      </c>
      <c r="BX42" s="512">
        <v>0</v>
      </c>
      <c r="BY42" s="512">
        <v>1677972.95</v>
      </c>
      <c r="BZ42" s="814">
        <f t="shared" si="4"/>
        <v>61616.727920798119</v>
      </c>
      <c r="CA42" s="814">
        <f t="shared" si="5"/>
        <v>184.5799999999997</v>
      </c>
      <c r="CB42" s="814">
        <f t="shared" si="3"/>
        <v>82370.162243516184</v>
      </c>
      <c r="CC42" s="814">
        <f>IF(ISERROR(VLOOKUP(A42,'19-20 Cfwds'!A:D,4,FALSE)),0,(VLOOKUP(A42,'19-20 Cfwds'!A:D,4,FALSE)))</f>
        <v>61616.727920798119</v>
      </c>
      <c r="CD42" s="814">
        <f>IF(ISERROR(VLOOKUP(A42,'19-20 Cfwds'!A:D,3,FALSE)),0,(VLOOKUP(A42,'19-20 Cfwds'!A:D,3,FALSE)))</f>
        <v>184.5799999999997</v>
      </c>
      <c r="CF42" s="814">
        <f t="shared" si="6"/>
        <v>112978.94278606969</v>
      </c>
      <c r="CG42" s="814">
        <f>VLOOKUP(C42,'Pension and Pay Grants'!$I$3:$O$111,7,FALSE)</f>
        <v>19749</v>
      </c>
      <c r="CH42" s="814">
        <f>VLOOKUP(C42,'Pension and Pay Grants'!$Z$2:$AF$111,7,FALSE)</f>
        <v>57862</v>
      </c>
    </row>
    <row r="43" spans="1:86" ht="15" hidden="1" x14ac:dyDescent="0.25">
      <c r="A43">
        <v>275</v>
      </c>
      <c r="B43">
        <f>VLOOKUP(D43,'Adjusted Factors 21-22'!C:F,4,FALSE)</f>
        <v>0</v>
      </c>
      <c r="C43" s="706">
        <v>124645</v>
      </c>
      <c r="D43" s="706">
        <v>9352157</v>
      </c>
      <c r="E43" s="707" t="s">
        <v>773</v>
      </c>
      <c r="F43" s="627">
        <v>294</v>
      </c>
      <c r="G43" s="627">
        <v>294</v>
      </c>
      <c r="H43" s="627">
        <v>0</v>
      </c>
      <c r="I43" s="512">
        <v>903756</v>
      </c>
      <c r="J43" s="512">
        <v>0</v>
      </c>
      <c r="K43" s="512">
        <v>0</v>
      </c>
      <c r="L43" s="512">
        <v>39099.999999999949</v>
      </c>
      <c r="M43" s="512">
        <v>0</v>
      </c>
      <c r="N43" s="512">
        <v>48874.999999999935</v>
      </c>
      <c r="O43" s="512">
        <v>0</v>
      </c>
      <c r="P43" s="512">
        <v>14189.999999999978</v>
      </c>
      <c r="Q43" s="512">
        <v>14819.999999999987</v>
      </c>
      <c r="R43" s="512">
        <v>1639.9999999999941</v>
      </c>
      <c r="S43" s="512">
        <v>21360.000000000004</v>
      </c>
      <c r="T43" s="512">
        <v>2849.9999999999973</v>
      </c>
      <c r="U43" s="512">
        <v>0</v>
      </c>
      <c r="V43" s="512">
        <v>0</v>
      </c>
      <c r="W43" s="512">
        <v>0</v>
      </c>
      <c r="X43" s="512">
        <v>0</v>
      </c>
      <c r="Y43" s="512">
        <v>0</v>
      </c>
      <c r="Z43" s="512">
        <v>0</v>
      </c>
      <c r="AA43" s="512">
        <v>0</v>
      </c>
      <c r="AB43" s="512">
        <v>44629.200000000004</v>
      </c>
      <c r="AC43" s="512">
        <v>0</v>
      </c>
      <c r="AD43" s="512">
        <v>0</v>
      </c>
      <c r="AE43" s="512">
        <v>141224.00943396226</v>
      </c>
      <c r="AF43" s="512">
        <v>0</v>
      </c>
      <c r="AG43" s="512">
        <v>2123.9999999999909</v>
      </c>
      <c r="AH43" s="512">
        <v>0</v>
      </c>
      <c r="AI43" s="512">
        <v>117800</v>
      </c>
      <c r="AJ43" s="512">
        <v>0</v>
      </c>
      <c r="AK43" s="512">
        <v>0</v>
      </c>
      <c r="AL43" s="512">
        <v>0</v>
      </c>
      <c r="AM43" s="512">
        <v>19835.25</v>
      </c>
      <c r="AN43" s="512">
        <v>0</v>
      </c>
      <c r="AO43" s="512">
        <v>0</v>
      </c>
      <c r="AP43" s="512">
        <v>0</v>
      </c>
      <c r="AQ43" s="512">
        <v>0</v>
      </c>
      <c r="AR43" s="512">
        <v>0</v>
      </c>
      <c r="AS43" s="512">
        <v>0</v>
      </c>
      <c r="AT43" s="512">
        <v>0</v>
      </c>
      <c r="AU43" s="512">
        <v>0</v>
      </c>
      <c r="AV43" s="512">
        <v>903756</v>
      </c>
      <c r="AW43" s="512">
        <v>330812.20943396213</v>
      </c>
      <c r="AX43" s="512">
        <v>137635.25</v>
      </c>
      <c r="AY43" s="512">
        <v>222640.37343396217</v>
      </c>
      <c r="AZ43" s="710">
        <v>1372203.4594339621</v>
      </c>
      <c r="BA43" s="710">
        <v>1352368.2094339621</v>
      </c>
      <c r="BB43" s="710">
        <v>4180</v>
      </c>
      <c r="BC43" s="710">
        <v>1228920</v>
      </c>
      <c r="BD43" s="710">
        <v>0</v>
      </c>
      <c r="BE43" s="710">
        <v>0</v>
      </c>
      <c r="BF43" s="710">
        <v>1372203.4594339621</v>
      </c>
      <c r="BG43" s="512">
        <v>1372203.4594339621</v>
      </c>
      <c r="BH43" s="512">
        <v>0</v>
      </c>
      <c r="BI43" s="710">
        <v>1248755.25</v>
      </c>
      <c r="BJ43" s="710">
        <v>1111120</v>
      </c>
      <c r="BK43" s="512">
        <v>1234568.2094339621</v>
      </c>
      <c r="BL43" s="512">
        <v>4199.2115967141572</v>
      </c>
      <c r="BM43" s="512">
        <v>4297.4976252631577</v>
      </c>
      <c r="BN43" s="628">
        <v>-2.28705253892914E-2</v>
      </c>
      <c r="BO43" s="628">
        <v>4.1350881039291396E-2</v>
      </c>
      <c r="BP43" s="512">
        <v>52245.362042254863</v>
      </c>
      <c r="BQ43" s="710">
        <v>1424448.8214762169</v>
      </c>
      <c r="BR43" s="710">
        <v>4777.5971818918943</v>
      </c>
      <c r="BS43" s="710" t="s">
        <v>1284</v>
      </c>
      <c r="BT43" s="710">
        <v>4845.0640186265882</v>
      </c>
      <c r="BU43" s="628">
        <v>1.3510641202106655E-2</v>
      </c>
      <c r="BV43" s="512">
        <v>-7817.46</v>
      </c>
      <c r="BW43" s="512">
        <v>1416631.3614762169</v>
      </c>
      <c r="BX43" s="512">
        <v>0</v>
      </c>
      <c r="BY43" s="512">
        <v>1416631.3614762169</v>
      </c>
      <c r="BZ43" s="814">
        <f t="shared" si="4"/>
        <v>196621.15763506712</v>
      </c>
      <c r="CA43" s="814">
        <f t="shared" si="5"/>
        <v>11865.350000000002</v>
      </c>
      <c r="CB43" s="814">
        <f t="shared" si="3"/>
        <v>0</v>
      </c>
      <c r="CC43" s="814">
        <f>IF(ISERROR(VLOOKUP(A43,'19-20 Cfwds'!A:D,4,FALSE)),0,(VLOOKUP(A43,'19-20 Cfwds'!A:D,4,FALSE)))</f>
        <v>196621.15763506712</v>
      </c>
      <c r="CD43" s="814">
        <f>IF(ISERROR(VLOOKUP(A43,'19-20 Cfwds'!A:D,3,FALSE)),0,(VLOOKUP(A43,'19-20 Cfwds'!A:D,3,FALSE)))</f>
        <v>11865.350000000002</v>
      </c>
      <c r="CF43" s="814">
        <f t="shared" si="6"/>
        <v>142834.99999999985</v>
      </c>
      <c r="CG43" s="814">
        <f>VLOOKUP(C43,'Pension and Pay Grants'!$I$3:$O$111,7,FALSE)</f>
        <v>14389</v>
      </c>
      <c r="CH43" s="814">
        <f>VLOOKUP(C43,'Pension and Pay Grants'!$Z$2:$AF$111,7,FALSE)</f>
        <v>40655</v>
      </c>
    </row>
    <row r="44" spans="1:86" ht="15" hidden="1" x14ac:dyDescent="0.25">
      <c r="A44">
        <v>273</v>
      </c>
      <c r="B44">
        <f>VLOOKUP(D44,'Adjusted Factors 21-22'!C:F,4,FALSE)</f>
        <v>0</v>
      </c>
      <c r="C44" s="706">
        <v>124650</v>
      </c>
      <c r="D44" s="706">
        <v>9352162</v>
      </c>
      <c r="E44" s="707" t="s">
        <v>1189</v>
      </c>
      <c r="F44" s="627">
        <v>407</v>
      </c>
      <c r="G44" s="627">
        <v>407</v>
      </c>
      <c r="H44" s="627">
        <v>0</v>
      </c>
      <c r="I44" s="512">
        <v>1251118</v>
      </c>
      <c r="J44" s="512">
        <v>0</v>
      </c>
      <c r="K44" s="512">
        <v>0</v>
      </c>
      <c r="L44" s="512">
        <v>42319.999999999993</v>
      </c>
      <c r="M44" s="512">
        <v>0</v>
      </c>
      <c r="N44" s="512">
        <v>70846.27791563276</v>
      </c>
      <c r="O44" s="512">
        <v>0</v>
      </c>
      <c r="P44" s="512">
        <v>16770.000000000029</v>
      </c>
      <c r="Q44" s="512">
        <v>23919.999999999996</v>
      </c>
      <c r="R44" s="512">
        <v>22960.000000000069</v>
      </c>
      <c r="S44" s="512">
        <v>58295.000000000022</v>
      </c>
      <c r="T44" s="512">
        <v>0</v>
      </c>
      <c r="U44" s="512">
        <v>0</v>
      </c>
      <c r="V44" s="512">
        <v>0</v>
      </c>
      <c r="W44" s="512">
        <v>0</v>
      </c>
      <c r="X44" s="512">
        <v>0</v>
      </c>
      <c r="Y44" s="512">
        <v>0</v>
      </c>
      <c r="Z44" s="512">
        <v>0</v>
      </c>
      <c r="AA44" s="512">
        <v>0</v>
      </c>
      <c r="AB44" s="512">
        <v>26938.968481375294</v>
      </c>
      <c r="AC44" s="512">
        <v>0</v>
      </c>
      <c r="AD44" s="512">
        <v>0</v>
      </c>
      <c r="AE44" s="512">
        <v>137631.83823529413</v>
      </c>
      <c r="AF44" s="512">
        <v>0</v>
      </c>
      <c r="AG44" s="512">
        <v>0</v>
      </c>
      <c r="AH44" s="512">
        <v>0</v>
      </c>
      <c r="AI44" s="512">
        <v>117800</v>
      </c>
      <c r="AJ44" s="512">
        <v>0</v>
      </c>
      <c r="AK44" s="512">
        <v>0</v>
      </c>
      <c r="AL44" s="512">
        <v>0</v>
      </c>
      <c r="AM44" s="512">
        <v>61440</v>
      </c>
      <c r="AN44" s="512">
        <v>0</v>
      </c>
      <c r="AO44" s="512">
        <v>0</v>
      </c>
      <c r="AP44" s="512">
        <v>0</v>
      </c>
      <c r="AQ44" s="512">
        <v>0</v>
      </c>
      <c r="AR44" s="512">
        <v>0</v>
      </c>
      <c r="AS44" s="512">
        <v>0</v>
      </c>
      <c r="AT44" s="512">
        <v>0</v>
      </c>
      <c r="AU44" s="512">
        <v>0</v>
      </c>
      <c r="AV44" s="512">
        <v>1251118</v>
      </c>
      <c r="AW44" s="512">
        <v>399682.08463230229</v>
      </c>
      <c r="AX44" s="512">
        <v>179240</v>
      </c>
      <c r="AY44" s="512">
        <v>265186.34119311057</v>
      </c>
      <c r="AZ44" s="710">
        <v>1830040.0846323022</v>
      </c>
      <c r="BA44" s="710">
        <v>1768600.0846323022</v>
      </c>
      <c r="BB44" s="710">
        <v>4180</v>
      </c>
      <c r="BC44" s="710">
        <v>1701260</v>
      </c>
      <c r="BD44" s="710">
        <v>0</v>
      </c>
      <c r="BE44" s="710">
        <v>0</v>
      </c>
      <c r="BF44" s="710">
        <v>1830040.0846323022</v>
      </c>
      <c r="BG44" s="512">
        <v>1830040.0846323024</v>
      </c>
      <c r="BH44" s="512">
        <v>0</v>
      </c>
      <c r="BI44" s="710">
        <v>1762700</v>
      </c>
      <c r="BJ44" s="710">
        <v>1583460</v>
      </c>
      <c r="BK44" s="512">
        <v>1650800.0846323022</v>
      </c>
      <c r="BL44" s="512">
        <v>4056.0198639614305</v>
      </c>
      <c r="BM44" s="512">
        <v>4199.8137095823095</v>
      </c>
      <c r="BN44" s="628">
        <v>-3.4238148538064547E-2</v>
      </c>
      <c r="BO44" s="628">
        <v>5.2718504188064549E-2</v>
      </c>
      <c r="BP44" s="512">
        <v>90113.013931546302</v>
      </c>
      <c r="BQ44" s="710">
        <v>1920153.0985638485</v>
      </c>
      <c r="BR44" s="710">
        <v>4566.862650034026</v>
      </c>
      <c r="BS44" s="710" t="s">
        <v>1284</v>
      </c>
      <c r="BT44" s="710">
        <v>4717.8208809922571</v>
      </c>
      <c r="BU44" s="628">
        <v>1.6689727322569459E-2</v>
      </c>
      <c r="BV44" s="512">
        <v>-10822.13</v>
      </c>
      <c r="BW44" s="512">
        <v>1909330.9685638486</v>
      </c>
      <c r="BX44" s="512">
        <v>0</v>
      </c>
      <c r="BY44" s="512">
        <v>1909330.9685638486</v>
      </c>
      <c r="BZ44" s="814">
        <f t="shared" si="4"/>
        <v>167303.26484929933</v>
      </c>
      <c r="CA44" s="814">
        <f t="shared" si="5"/>
        <v>28424.499999999993</v>
      </c>
      <c r="CB44" s="814">
        <f t="shared" si="3"/>
        <v>0</v>
      </c>
      <c r="CC44" s="814">
        <f>IF(ISERROR(VLOOKUP(A44,'19-20 Cfwds'!A:D,4,FALSE)),0,(VLOOKUP(A44,'19-20 Cfwds'!A:D,4,FALSE)))</f>
        <v>167303.26484929933</v>
      </c>
      <c r="CD44" s="814">
        <f>IF(ISERROR(VLOOKUP(A44,'19-20 Cfwds'!A:D,3,FALSE)),0,(VLOOKUP(A44,'19-20 Cfwds'!A:D,3,FALSE)))</f>
        <v>28424.499999999993</v>
      </c>
      <c r="CF44" s="814">
        <f t="shared" si="6"/>
        <v>235111.27791563288</v>
      </c>
      <c r="CG44" s="814">
        <f>VLOOKUP(C44,'Pension and Pay Grants'!$I$3:$O$111,7,FALSE)</f>
        <v>20783</v>
      </c>
      <c r="CH44" s="814">
        <f>VLOOKUP(C44,'Pension and Pay Grants'!$Z$2:$AF$111,7,FALSE)</f>
        <v>58724</v>
      </c>
    </row>
    <row r="45" spans="1:86" ht="15" hidden="1" x14ac:dyDescent="0.25">
      <c r="A45">
        <v>258</v>
      </c>
      <c r="B45">
        <f>VLOOKUP(D45,'Adjusted Factors 21-22'!C:F,4,FALSE)</f>
        <v>0</v>
      </c>
      <c r="C45" s="706">
        <v>124654</v>
      </c>
      <c r="D45" s="706">
        <v>9352166</v>
      </c>
      <c r="E45" s="707" t="s">
        <v>1629</v>
      </c>
      <c r="F45" s="627">
        <v>413</v>
      </c>
      <c r="G45" s="627">
        <v>413</v>
      </c>
      <c r="H45" s="627">
        <v>0</v>
      </c>
      <c r="I45" s="512">
        <v>1269562</v>
      </c>
      <c r="J45" s="512">
        <v>0</v>
      </c>
      <c r="K45" s="512">
        <v>0</v>
      </c>
      <c r="L45" s="512">
        <v>34040.000000000029</v>
      </c>
      <c r="M45" s="512">
        <v>0</v>
      </c>
      <c r="N45" s="512">
        <v>48406.175059952046</v>
      </c>
      <c r="O45" s="512">
        <v>0</v>
      </c>
      <c r="P45" s="512">
        <v>22574.999999999978</v>
      </c>
      <c r="Q45" s="512">
        <v>3640.0000000000036</v>
      </c>
      <c r="R45" s="512">
        <v>820.00000000000057</v>
      </c>
      <c r="S45" s="512">
        <v>1335.0000000000007</v>
      </c>
      <c r="T45" s="512">
        <v>0</v>
      </c>
      <c r="U45" s="512">
        <v>0</v>
      </c>
      <c r="V45" s="512">
        <v>0</v>
      </c>
      <c r="W45" s="512">
        <v>0</v>
      </c>
      <c r="X45" s="512">
        <v>0</v>
      </c>
      <c r="Y45" s="512">
        <v>0</v>
      </c>
      <c r="Z45" s="512">
        <v>0</v>
      </c>
      <c r="AA45" s="512">
        <v>0</v>
      </c>
      <c r="AB45" s="512">
        <v>35391.643059489972</v>
      </c>
      <c r="AC45" s="512">
        <v>0</v>
      </c>
      <c r="AD45" s="512">
        <v>0</v>
      </c>
      <c r="AE45" s="512">
        <v>105662.3831775701</v>
      </c>
      <c r="AF45" s="512">
        <v>0</v>
      </c>
      <c r="AG45" s="512">
        <v>0</v>
      </c>
      <c r="AH45" s="512">
        <v>0</v>
      </c>
      <c r="AI45" s="512">
        <v>117800</v>
      </c>
      <c r="AJ45" s="512">
        <v>0</v>
      </c>
      <c r="AK45" s="512">
        <v>0</v>
      </c>
      <c r="AL45" s="512">
        <v>0</v>
      </c>
      <c r="AM45" s="512">
        <v>29696</v>
      </c>
      <c r="AN45" s="512">
        <v>0</v>
      </c>
      <c r="AO45" s="512">
        <v>0</v>
      </c>
      <c r="AP45" s="512">
        <v>0</v>
      </c>
      <c r="AQ45" s="512">
        <v>0</v>
      </c>
      <c r="AR45" s="512">
        <v>0</v>
      </c>
      <c r="AS45" s="512">
        <v>0</v>
      </c>
      <c r="AT45" s="512">
        <v>0</v>
      </c>
      <c r="AU45" s="512">
        <v>0</v>
      </c>
      <c r="AV45" s="512">
        <v>1269562</v>
      </c>
      <c r="AW45" s="512">
        <v>251870.20129701213</v>
      </c>
      <c r="AX45" s="512">
        <v>147496</v>
      </c>
      <c r="AY45" s="512">
        <v>171069.33470754611</v>
      </c>
      <c r="AZ45" s="710">
        <v>1668928.2012970122</v>
      </c>
      <c r="BA45" s="710">
        <v>1639232.2012970122</v>
      </c>
      <c r="BB45" s="710">
        <v>4180</v>
      </c>
      <c r="BC45" s="710">
        <v>1726340</v>
      </c>
      <c r="BD45" s="710">
        <v>87107.798702987842</v>
      </c>
      <c r="BE45" s="710">
        <v>0</v>
      </c>
      <c r="BF45" s="710">
        <v>1756036</v>
      </c>
      <c r="BG45" s="512">
        <v>1756036</v>
      </c>
      <c r="BH45" s="512">
        <v>0</v>
      </c>
      <c r="BI45" s="710">
        <v>1756036</v>
      </c>
      <c r="BJ45" s="710">
        <v>1608540</v>
      </c>
      <c r="BK45" s="512">
        <v>1608540</v>
      </c>
      <c r="BL45" s="512">
        <v>3894.769975786925</v>
      </c>
      <c r="BM45" s="512">
        <v>3664.5020361858192</v>
      </c>
      <c r="BN45" s="628">
        <v>6.2837443485439889E-2</v>
      </c>
      <c r="BO45" s="628">
        <v>0</v>
      </c>
      <c r="BP45" s="512">
        <v>0</v>
      </c>
      <c r="BQ45" s="710">
        <v>1756036</v>
      </c>
      <c r="BR45" s="710">
        <v>4180</v>
      </c>
      <c r="BS45" s="710" t="s">
        <v>1284</v>
      </c>
      <c r="BT45" s="710">
        <v>4251.9031476997579</v>
      </c>
      <c r="BU45" s="628">
        <v>5.9566164663957366E-2</v>
      </c>
      <c r="BV45" s="512">
        <v>-10981.67</v>
      </c>
      <c r="BW45" s="512">
        <v>1745054.33</v>
      </c>
      <c r="BX45" s="512">
        <v>0</v>
      </c>
      <c r="BY45" s="512">
        <v>1745054.33</v>
      </c>
      <c r="BZ45" s="814">
        <f t="shared" si="4"/>
        <v>31450.558963658521</v>
      </c>
      <c r="CA45" s="814">
        <f t="shared" si="5"/>
        <v>1210.5199999999968</v>
      </c>
      <c r="CB45" s="814">
        <f t="shared" si="3"/>
        <v>87107.798702987842</v>
      </c>
      <c r="CC45" s="814">
        <f>IF(ISERROR(VLOOKUP(A45,'19-20 Cfwds'!A:D,4,FALSE)),0,(VLOOKUP(A45,'19-20 Cfwds'!A:D,4,FALSE)))</f>
        <v>31450.558963658521</v>
      </c>
      <c r="CD45" s="814">
        <f>IF(ISERROR(VLOOKUP(A45,'19-20 Cfwds'!A:D,3,FALSE)),0,(VLOOKUP(A45,'19-20 Cfwds'!A:D,3,FALSE)))</f>
        <v>1210.5199999999968</v>
      </c>
      <c r="CF45" s="814">
        <f t="shared" si="6"/>
        <v>110816.17505995205</v>
      </c>
      <c r="CG45" s="814">
        <f>VLOOKUP(C45,'Pension and Pay Grants'!$I$3:$O$111,7,FALSE)</f>
        <v>20642</v>
      </c>
      <c r="CH45" s="814">
        <f>VLOOKUP(C45,'Pension and Pay Grants'!$Z$2:$AF$111,7,FALSE)</f>
        <v>58326</v>
      </c>
    </row>
    <row r="46" spans="1:86" ht="15" hidden="1" x14ac:dyDescent="0.25">
      <c r="A46">
        <v>300</v>
      </c>
      <c r="B46">
        <f>VLOOKUP(D46,'Adjusted Factors 21-22'!C:F,4,FALSE)</f>
        <v>0</v>
      </c>
      <c r="C46" s="706">
        <v>124660</v>
      </c>
      <c r="D46" s="706">
        <v>9352176</v>
      </c>
      <c r="E46" s="707" t="s">
        <v>787</v>
      </c>
      <c r="F46" s="627">
        <v>544</v>
      </c>
      <c r="G46" s="627">
        <v>544</v>
      </c>
      <c r="H46" s="627">
        <v>0</v>
      </c>
      <c r="I46" s="512">
        <v>1672256</v>
      </c>
      <c r="J46" s="512">
        <v>0</v>
      </c>
      <c r="K46" s="512">
        <v>0</v>
      </c>
      <c r="L46" s="512">
        <v>79580.000000000015</v>
      </c>
      <c r="M46" s="512">
        <v>0</v>
      </c>
      <c r="N46" s="512">
        <v>111515.15151515152</v>
      </c>
      <c r="O46" s="512">
        <v>0</v>
      </c>
      <c r="P46" s="512">
        <v>22145.000000000044</v>
      </c>
      <c r="Q46" s="512">
        <v>31720.000000000007</v>
      </c>
      <c r="R46" s="512">
        <v>4509.9999999999964</v>
      </c>
      <c r="S46" s="512">
        <v>49395.000000000036</v>
      </c>
      <c r="T46" s="512">
        <v>52725.000000000044</v>
      </c>
      <c r="U46" s="512">
        <v>0</v>
      </c>
      <c r="V46" s="512">
        <v>0</v>
      </c>
      <c r="W46" s="512">
        <v>0</v>
      </c>
      <c r="X46" s="512">
        <v>0</v>
      </c>
      <c r="Y46" s="512">
        <v>0</v>
      </c>
      <c r="Z46" s="512">
        <v>0</v>
      </c>
      <c r="AA46" s="512">
        <v>0</v>
      </c>
      <c r="AB46" s="512">
        <v>46710.548523206875</v>
      </c>
      <c r="AC46" s="512">
        <v>0</v>
      </c>
      <c r="AD46" s="512">
        <v>0</v>
      </c>
      <c r="AE46" s="512">
        <v>186320.00000000003</v>
      </c>
      <c r="AF46" s="512">
        <v>0</v>
      </c>
      <c r="AG46" s="512">
        <v>2123.9999999999777</v>
      </c>
      <c r="AH46" s="512">
        <v>0</v>
      </c>
      <c r="AI46" s="512">
        <v>117800</v>
      </c>
      <c r="AJ46" s="512">
        <v>0</v>
      </c>
      <c r="AK46" s="512">
        <v>0</v>
      </c>
      <c r="AL46" s="512">
        <v>0</v>
      </c>
      <c r="AM46" s="512">
        <v>51200</v>
      </c>
      <c r="AN46" s="512">
        <v>0</v>
      </c>
      <c r="AO46" s="512">
        <v>0</v>
      </c>
      <c r="AP46" s="512">
        <v>0</v>
      </c>
      <c r="AQ46" s="512">
        <v>0</v>
      </c>
      <c r="AR46" s="512">
        <v>0</v>
      </c>
      <c r="AS46" s="512">
        <v>0</v>
      </c>
      <c r="AT46" s="512">
        <v>0</v>
      </c>
      <c r="AU46" s="512">
        <v>0</v>
      </c>
      <c r="AV46" s="512">
        <v>1672256</v>
      </c>
      <c r="AW46" s="512">
        <v>586744.70003835857</v>
      </c>
      <c r="AX46" s="512">
        <v>169000</v>
      </c>
      <c r="AY46" s="512">
        <v>372113.93975757592</v>
      </c>
      <c r="AZ46" s="710">
        <v>2428000.7000383586</v>
      </c>
      <c r="BA46" s="710">
        <v>2376800.7000383586</v>
      </c>
      <c r="BB46" s="710">
        <v>4180</v>
      </c>
      <c r="BC46" s="710">
        <v>2273920</v>
      </c>
      <c r="BD46" s="710">
        <v>0</v>
      </c>
      <c r="BE46" s="710">
        <v>0</v>
      </c>
      <c r="BF46" s="710">
        <v>2428000.7000383586</v>
      </c>
      <c r="BG46" s="512">
        <v>2428000.7000383586</v>
      </c>
      <c r="BH46" s="512">
        <v>0</v>
      </c>
      <c r="BI46" s="710">
        <v>2325120</v>
      </c>
      <c r="BJ46" s="710">
        <v>2156120</v>
      </c>
      <c r="BK46" s="512">
        <v>2259000.7000383586</v>
      </c>
      <c r="BL46" s="512">
        <v>4152.5748162469827</v>
      </c>
      <c r="BM46" s="512">
        <v>4214.1915060931906</v>
      </c>
      <c r="BN46" s="628">
        <v>-1.4621236305259962E-2</v>
      </c>
      <c r="BO46" s="628">
        <v>3.3101591955259961E-2</v>
      </c>
      <c r="BP46" s="512">
        <v>75886.067524874466</v>
      </c>
      <c r="BQ46" s="710">
        <v>2503886.7675632332</v>
      </c>
      <c r="BR46" s="710">
        <v>4508.6153815500611</v>
      </c>
      <c r="BS46" s="710" t="s">
        <v>1284</v>
      </c>
      <c r="BT46" s="710">
        <v>4602.7330286088845</v>
      </c>
      <c r="BU46" s="628">
        <v>1.8322598139057567E-2</v>
      </c>
      <c r="BV46" s="512">
        <v>-14464.96</v>
      </c>
      <c r="BW46" s="512">
        <v>2489421.8075632332</v>
      </c>
      <c r="BX46" s="512">
        <v>0</v>
      </c>
      <c r="BY46" s="512">
        <v>2489421.8075632332</v>
      </c>
      <c r="BZ46" s="814">
        <f t="shared" si="4"/>
        <v>231252.28800089145</v>
      </c>
      <c r="CA46" s="814">
        <f t="shared" si="5"/>
        <v>1119.3399999999965</v>
      </c>
      <c r="CB46" s="814">
        <f t="shared" si="3"/>
        <v>0</v>
      </c>
      <c r="CC46" s="814">
        <f>IF(ISERROR(VLOOKUP(A46,'19-20 Cfwds'!A:D,4,FALSE)),0,(VLOOKUP(A46,'19-20 Cfwds'!A:D,4,FALSE)))</f>
        <v>231252.28800089145</v>
      </c>
      <c r="CD46" s="814">
        <f>IF(ISERROR(VLOOKUP(A46,'19-20 Cfwds'!A:D,3,FALSE)),0,(VLOOKUP(A46,'19-20 Cfwds'!A:D,3,FALSE)))</f>
        <v>1119.3399999999965</v>
      </c>
      <c r="CF46" s="814">
        <f t="shared" si="6"/>
        <v>351590.15151515172</v>
      </c>
      <c r="CG46" s="814">
        <f>VLOOKUP(C46,'Pension and Pay Grants'!$I$3:$O$111,7,FALSE)</f>
        <v>27883</v>
      </c>
      <c r="CH46" s="814">
        <f>VLOOKUP(C46,'Pension and Pay Grants'!$Z$2:$AF$111,7,FALSE)</f>
        <v>83058</v>
      </c>
    </row>
    <row r="47" spans="1:86" ht="15" hidden="1" x14ac:dyDescent="0.25">
      <c r="A47">
        <v>259</v>
      </c>
      <c r="B47">
        <f>VLOOKUP(D47,'Adjusted Factors 21-22'!C:F,4,FALSE)</f>
        <v>0</v>
      </c>
      <c r="C47" s="706">
        <v>124668</v>
      </c>
      <c r="D47" s="706">
        <v>9352184</v>
      </c>
      <c r="E47" s="707" t="s">
        <v>764</v>
      </c>
      <c r="F47" s="627">
        <v>419</v>
      </c>
      <c r="G47" s="627">
        <v>419</v>
      </c>
      <c r="H47" s="627">
        <v>0</v>
      </c>
      <c r="I47" s="512">
        <v>1288006</v>
      </c>
      <c r="J47" s="512">
        <v>0</v>
      </c>
      <c r="K47" s="512">
        <v>0</v>
      </c>
      <c r="L47" s="512">
        <v>13800.000000000007</v>
      </c>
      <c r="M47" s="512">
        <v>0</v>
      </c>
      <c r="N47" s="512">
        <v>17250.000000000011</v>
      </c>
      <c r="O47" s="512">
        <v>0</v>
      </c>
      <c r="P47" s="512">
        <v>1720.0000000000016</v>
      </c>
      <c r="Q47" s="512">
        <v>3119.9999999999977</v>
      </c>
      <c r="R47" s="512">
        <v>1640</v>
      </c>
      <c r="S47" s="512">
        <v>16909.999999999993</v>
      </c>
      <c r="T47" s="512">
        <v>0</v>
      </c>
      <c r="U47" s="512">
        <v>0</v>
      </c>
      <c r="V47" s="512">
        <v>0</v>
      </c>
      <c r="W47" s="512">
        <v>0</v>
      </c>
      <c r="X47" s="512">
        <v>0</v>
      </c>
      <c r="Y47" s="512">
        <v>0</v>
      </c>
      <c r="Z47" s="512">
        <v>0</v>
      </c>
      <c r="AA47" s="512">
        <v>0</v>
      </c>
      <c r="AB47" s="512">
        <v>1925.766016713093</v>
      </c>
      <c r="AC47" s="512">
        <v>0</v>
      </c>
      <c r="AD47" s="512">
        <v>0</v>
      </c>
      <c r="AE47" s="512">
        <v>89176.183098591544</v>
      </c>
      <c r="AF47" s="512">
        <v>0</v>
      </c>
      <c r="AG47" s="512">
        <v>0</v>
      </c>
      <c r="AH47" s="512">
        <v>0</v>
      </c>
      <c r="AI47" s="512">
        <v>117800</v>
      </c>
      <c r="AJ47" s="512">
        <v>0</v>
      </c>
      <c r="AK47" s="512">
        <v>0</v>
      </c>
      <c r="AL47" s="512">
        <v>0</v>
      </c>
      <c r="AM47" s="512">
        <v>31744</v>
      </c>
      <c r="AN47" s="512">
        <v>0</v>
      </c>
      <c r="AO47" s="512">
        <v>0</v>
      </c>
      <c r="AP47" s="512">
        <v>0</v>
      </c>
      <c r="AQ47" s="512">
        <v>0</v>
      </c>
      <c r="AR47" s="512">
        <v>0</v>
      </c>
      <c r="AS47" s="512">
        <v>0</v>
      </c>
      <c r="AT47" s="512">
        <v>0</v>
      </c>
      <c r="AU47" s="512">
        <v>0</v>
      </c>
      <c r="AV47" s="512">
        <v>1288006</v>
      </c>
      <c r="AW47" s="512">
        <v>145541.94911530465</v>
      </c>
      <c r="AX47" s="512">
        <v>149544</v>
      </c>
      <c r="AY47" s="512">
        <v>126395.04709859155</v>
      </c>
      <c r="AZ47" s="710">
        <v>1583091.9491153047</v>
      </c>
      <c r="BA47" s="710">
        <v>1551347.9491153047</v>
      </c>
      <c r="BB47" s="710">
        <v>4180</v>
      </c>
      <c r="BC47" s="710">
        <v>1751420</v>
      </c>
      <c r="BD47" s="710">
        <v>200072.05088469526</v>
      </c>
      <c r="BE47" s="710">
        <v>0</v>
      </c>
      <c r="BF47" s="710">
        <v>1783164</v>
      </c>
      <c r="BG47" s="512">
        <v>1783164</v>
      </c>
      <c r="BH47" s="512">
        <v>0</v>
      </c>
      <c r="BI47" s="710">
        <v>1783164</v>
      </c>
      <c r="BJ47" s="710">
        <v>1633620</v>
      </c>
      <c r="BK47" s="512">
        <v>1633620</v>
      </c>
      <c r="BL47" s="512">
        <v>3898.854415274463</v>
      </c>
      <c r="BM47" s="512">
        <v>3643.9576699029126</v>
      </c>
      <c r="BN47" s="628">
        <v>6.9950523156966787E-2</v>
      </c>
      <c r="BO47" s="628">
        <v>0</v>
      </c>
      <c r="BP47" s="512">
        <v>0</v>
      </c>
      <c r="BQ47" s="710">
        <v>1783164</v>
      </c>
      <c r="BR47" s="710">
        <v>4180</v>
      </c>
      <c r="BS47" s="710" t="s">
        <v>1284</v>
      </c>
      <c r="BT47" s="710">
        <v>4255.761336515513</v>
      </c>
      <c r="BU47" s="628">
        <v>6.2077972670223414E-2</v>
      </c>
      <c r="BV47" s="512">
        <v>-11141.21</v>
      </c>
      <c r="BW47" s="512">
        <v>1772022.79</v>
      </c>
      <c r="BX47" s="512">
        <v>0</v>
      </c>
      <c r="BY47" s="512">
        <v>1772022.79</v>
      </c>
      <c r="BZ47" s="814">
        <f t="shared" si="4"/>
        <v>83856.686273735482</v>
      </c>
      <c r="CA47" s="814">
        <f t="shared" si="5"/>
        <v>12300.219999999998</v>
      </c>
      <c r="CB47" s="814">
        <f t="shared" si="3"/>
        <v>200072.05088469526</v>
      </c>
      <c r="CC47" s="814">
        <f>IF(ISERROR(VLOOKUP(A47,'19-20 Cfwds'!A:D,4,FALSE)),0,(VLOOKUP(A47,'19-20 Cfwds'!A:D,4,FALSE)))</f>
        <v>83856.686273735482</v>
      </c>
      <c r="CD47" s="814">
        <f>IF(ISERROR(VLOOKUP(A47,'19-20 Cfwds'!A:D,3,FALSE)),0,(VLOOKUP(A47,'19-20 Cfwds'!A:D,3,FALSE)))</f>
        <v>12300.219999999998</v>
      </c>
      <c r="CF47" s="814">
        <f t="shared" si="6"/>
        <v>54440.000000000015</v>
      </c>
      <c r="CG47" s="814">
        <f>VLOOKUP(C47,'Pension and Pay Grants'!$I$3:$O$111,7,FALSE)</f>
        <v>19372</v>
      </c>
      <c r="CH47" s="814">
        <f>VLOOKUP(C47,'Pension and Pay Grants'!$Z$2:$AF$111,7,FALSE)</f>
        <v>54738</v>
      </c>
    </row>
    <row r="48" spans="1:86" ht="15" hidden="1" x14ac:dyDescent="0.25">
      <c r="A48">
        <v>327</v>
      </c>
      <c r="B48">
        <f>VLOOKUP(D48,'Adjusted Factors 21-22'!C:F,4,FALSE)</f>
        <v>0</v>
      </c>
      <c r="C48" s="706">
        <v>124675</v>
      </c>
      <c r="D48" s="706">
        <v>9352918</v>
      </c>
      <c r="E48" s="707" t="s">
        <v>803</v>
      </c>
      <c r="F48" s="627">
        <v>97</v>
      </c>
      <c r="G48" s="627">
        <v>97</v>
      </c>
      <c r="H48" s="627">
        <v>0</v>
      </c>
      <c r="I48" s="512">
        <v>298178</v>
      </c>
      <c r="J48" s="512">
        <v>0</v>
      </c>
      <c r="K48" s="512">
        <v>0</v>
      </c>
      <c r="L48" s="512">
        <v>2760.0000000000009</v>
      </c>
      <c r="M48" s="512">
        <v>0</v>
      </c>
      <c r="N48" s="512">
        <v>5122.1938775510216</v>
      </c>
      <c r="O48" s="512">
        <v>0</v>
      </c>
      <c r="P48" s="512">
        <v>0</v>
      </c>
      <c r="Q48" s="512">
        <v>0</v>
      </c>
      <c r="R48" s="512">
        <v>0</v>
      </c>
      <c r="S48" s="512">
        <v>0</v>
      </c>
      <c r="T48" s="512">
        <v>949.99999999999875</v>
      </c>
      <c r="U48" s="512">
        <v>0</v>
      </c>
      <c r="V48" s="512">
        <v>0</v>
      </c>
      <c r="W48" s="512">
        <v>0</v>
      </c>
      <c r="X48" s="512">
        <v>0</v>
      </c>
      <c r="Y48" s="512">
        <v>0</v>
      </c>
      <c r="Z48" s="512">
        <v>0</v>
      </c>
      <c r="AA48" s="512">
        <v>0</v>
      </c>
      <c r="AB48" s="512">
        <v>635.11904761904748</v>
      </c>
      <c r="AC48" s="512">
        <v>0</v>
      </c>
      <c r="AD48" s="512">
        <v>0</v>
      </c>
      <c r="AE48" s="512">
        <v>8645.406976744187</v>
      </c>
      <c r="AF48" s="512">
        <v>0</v>
      </c>
      <c r="AG48" s="512">
        <v>0</v>
      </c>
      <c r="AH48" s="512">
        <v>0</v>
      </c>
      <c r="AI48" s="512">
        <v>117800</v>
      </c>
      <c r="AJ48" s="512">
        <v>0</v>
      </c>
      <c r="AK48" s="512">
        <v>0</v>
      </c>
      <c r="AL48" s="512">
        <v>0</v>
      </c>
      <c r="AM48" s="512">
        <v>10229.5</v>
      </c>
      <c r="AN48" s="512">
        <v>0</v>
      </c>
      <c r="AO48" s="512">
        <v>0</v>
      </c>
      <c r="AP48" s="512">
        <v>0</v>
      </c>
      <c r="AQ48" s="512">
        <v>0</v>
      </c>
      <c r="AR48" s="512">
        <v>0</v>
      </c>
      <c r="AS48" s="512">
        <v>0</v>
      </c>
      <c r="AT48" s="512">
        <v>0</v>
      </c>
      <c r="AU48" s="512">
        <v>0</v>
      </c>
      <c r="AV48" s="512">
        <v>298178</v>
      </c>
      <c r="AW48" s="512">
        <v>18112.719901914257</v>
      </c>
      <c r="AX48" s="512">
        <v>128029.5</v>
      </c>
      <c r="AY48" s="512">
        <v>23060.367915519695</v>
      </c>
      <c r="AZ48" s="710">
        <v>444320.21990191424</v>
      </c>
      <c r="BA48" s="710">
        <v>434090.71990191424</v>
      </c>
      <c r="BB48" s="710">
        <v>4180</v>
      </c>
      <c r="BC48" s="710">
        <v>405460</v>
      </c>
      <c r="BD48" s="710">
        <v>0</v>
      </c>
      <c r="BE48" s="710">
        <v>0</v>
      </c>
      <c r="BF48" s="710">
        <v>444320.21990191424</v>
      </c>
      <c r="BG48" s="512">
        <v>444320.21990191424</v>
      </c>
      <c r="BH48" s="512">
        <v>0</v>
      </c>
      <c r="BI48" s="710">
        <v>415689.5</v>
      </c>
      <c r="BJ48" s="710">
        <v>287660</v>
      </c>
      <c r="BK48" s="512">
        <v>316290.71990191424</v>
      </c>
      <c r="BL48" s="512">
        <v>3260.7290711537553</v>
      </c>
      <c r="BM48" s="512">
        <v>3212.4151639175257</v>
      </c>
      <c r="BN48" s="628">
        <v>1.503974572742056E-2</v>
      </c>
      <c r="BO48" s="628">
        <v>3.4406099225794389E-3</v>
      </c>
      <c r="BP48" s="512">
        <v>1072.1087463766714</v>
      </c>
      <c r="BQ48" s="710">
        <v>445392.32864829089</v>
      </c>
      <c r="BR48" s="710">
        <v>4486.2147283328959</v>
      </c>
      <c r="BS48" s="710" t="s">
        <v>1284</v>
      </c>
      <c r="BT48" s="710">
        <v>4591.6734912194934</v>
      </c>
      <c r="BU48" s="628">
        <v>1.3082149541045807E-2</v>
      </c>
      <c r="BV48" s="512">
        <v>-2579.23</v>
      </c>
      <c r="BW48" s="512">
        <v>442813.09864829091</v>
      </c>
      <c r="BX48" s="512">
        <v>0</v>
      </c>
      <c r="BY48" s="512">
        <v>442813.09864829091</v>
      </c>
      <c r="BZ48" s="814">
        <f t="shared" si="4"/>
        <v>93210.184193548223</v>
      </c>
      <c r="CA48" s="814">
        <f t="shared" si="5"/>
        <v>18432.34</v>
      </c>
      <c r="CB48" s="814">
        <f t="shared" si="3"/>
        <v>0</v>
      </c>
      <c r="CC48" s="814">
        <f>IF(ISERROR(VLOOKUP(A48,'19-20 Cfwds'!A:D,4,FALSE)),0,(VLOOKUP(A48,'19-20 Cfwds'!A:D,4,FALSE)))</f>
        <v>93210.184193548223</v>
      </c>
      <c r="CD48" s="814">
        <f>IF(ISERROR(VLOOKUP(A48,'19-20 Cfwds'!A:D,3,FALSE)),0,(VLOOKUP(A48,'19-20 Cfwds'!A:D,3,FALSE)))</f>
        <v>18432.34</v>
      </c>
      <c r="CF48" s="814">
        <f t="shared" si="6"/>
        <v>8832.1938775510207</v>
      </c>
      <c r="CG48" s="814">
        <f>VLOOKUP(C48,'Pension and Pay Grants'!$I$3:$O$111,7,FALSE)</f>
        <v>4702</v>
      </c>
      <c r="CH48" s="814">
        <f>VLOOKUP(C48,'Pension and Pay Grants'!$Z$2:$AF$111,7,FALSE)</f>
        <v>14527</v>
      </c>
    </row>
    <row r="49" spans="1:86" ht="15" hidden="1" x14ac:dyDescent="0.25">
      <c r="A49">
        <v>75</v>
      </c>
      <c r="B49">
        <f>VLOOKUP(D49,'Adjusted Factors 21-22'!C:F,4,FALSE)</f>
        <v>0</v>
      </c>
      <c r="C49" s="706">
        <v>124676</v>
      </c>
      <c r="D49" s="706">
        <v>9352919</v>
      </c>
      <c r="E49" s="707" t="s">
        <v>682</v>
      </c>
      <c r="F49" s="627">
        <v>303</v>
      </c>
      <c r="G49" s="627">
        <v>303</v>
      </c>
      <c r="H49" s="627">
        <v>0</v>
      </c>
      <c r="I49" s="512">
        <v>931422</v>
      </c>
      <c r="J49" s="512">
        <v>0</v>
      </c>
      <c r="K49" s="512">
        <v>0</v>
      </c>
      <c r="L49" s="512">
        <v>33120.000000000051</v>
      </c>
      <c r="M49" s="512">
        <v>0</v>
      </c>
      <c r="N49" s="512">
        <v>41400.000000000065</v>
      </c>
      <c r="O49" s="512">
        <v>0</v>
      </c>
      <c r="P49" s="512">
        <v>16609.817880794733</v>
      </c>
      <c r="Q49" s="512">
        <v>1043.443708609273</v>
      </c>
      <c r="R49" s="512">
        <v>1234.0728476821196</v>
      </c>
      <c r="S49" s="512">
        <v>2678.8410596026529</v>
      </c>
      <c r="T49" s="512">
        <v>0</v>
      </c>
      <c r="U49" s="512">
        <v>4354.3708609271589</v>
      </c>
      <c r="V49" s="512">
        <v>0</v>
      </c>
      <c r="W49" s="512">
        <v>0</v>
      </c>
      <c r="X49" s="512">
        <v>0</v>
      </c>
      <c r="Y49" s="512">
        <v>0</v>
      </c>
      <c r="Z49" s="512">
        <v>0</v>
      </c>
      <c r="AA49" s="512">
        <v>0</v>
      </c>
      <c r="AB49" s="512">
        <v>1291.8604651162784</v>
      </c>
      <c r="AC49" s="512">
        <v>0</v>
      </c>
      <c r="AD49" s="512">
        <v>0</v>
      </c>
      <c r="AE49" s="512">
        <v>28512.7734375</v>
      </c>
      <c r="AF49" s="512">
        <v>0</v>
      </c>
      <c r="AG49" s="512">
        <v>0</v>
      </c>
      <c r="AH49" s="512">
        <v>0</v>
      </c>
      <c r="AI49" s="512">
        <v>117800</v>
      </c>
      <c r="AJ49" s="512">
        <v>0</v>
      </c>
      <c r="AK49" s="512">
        <v>0</v>
      </c>
      <c r="AL49" s="512">
        <v>0</v>
      </c>
      <c r="AM49" s="512">
        <v>23577.75</v>
      </c>
      <c r="AN49" s="512">
        <v>0</v>
      </c>
      <c r="AO49" s="512">
        <v>0</v>
      </c>
      <c r="AP49" s="512">
        <v>0</v>
      </c>
      <c r="AQ49" s="512">
        <v>0</v>
      </c>
      <c r="AR49" s="512">
        <v>0</v>
      </c>
      <c r="AS49" s="512">
        <v>0</v>
      </c>
      <c r="AT49" s="512">
        <v>0</v>
      </c>
      <c r="AU49" s="512">
        <v>0</v>
      </c>
      <c r="AV49" s="512">
        <v>931422</v>
      </c>
      <c r="AW49" s="512">
        <v>130245.18026023232</v>
      </c>
      <c r="AX49" s="512">
        <v>141377.75</v>
      </c>
      <c r="AY49" s="512">
        <v>88731.910616308014</v>
      </c>
      <c r="AZ49" s="710">
        <v>1203044.9302602324</v>
      </c>
      <c r="BA49" s="710">
        <v>1179467.1802602324</v>
      </c>
      <c r="BB49" s="710">
        <v>4180</v>
      </c>
      <c r="BC49" s="710">
        <v>1266540</v>
      </c>
      <c r="BD49" s="710">
        <v>87072.819739767583</v>
      </c>
      <c r="BE49" s="710">
        <v>0</v>
      </c>
      <c r="BF49" s="710">
        <v>1290117.75</v>
      </c>
      <c r="BG49" s="512">
        <v>1290117.7500000002</v>
      </c>
      <c r="BH49" s="512">
        <v>0</v>
      </c>
      <c r="BI49" s="710">
        <v>1290117.75</v>
      </c>
      <c r="BJ49" s="710">
        <v>1148740</v>
      </c>
      <c r="BK49" s="512">
        <v>1148740</v>
      </c>
      <c r="BL49" s="512">
        <v>3791.2211221122111</v>
      </c>
      <c r="BM49" s="512">
        <v>3520.6187013986014</v>
      </c>
      <c r="BN49" s="628">
        <v>7.6862177834285256E-2</v>
      </c>
      <c r="BO49" s="628">
        <v>0</v>
      </c>
      <c r="BP49" s="512">
        <v>0</v>
      </c>
      <c r="BQ49" s="710">
        <v>1290117.75</v>
      </c>
      <c r="BR49" s="710">
        <v>4180</v>
      </c>
      <c r="BS49" s="710" t="s">
        <v>1284</v>
      </c>
      <c r="BT49" s="710">
        <v>4257.8143564356433</v>
      </c>
      <c r="BU49" s="628">
        <v>6.0475786518993546E-2</v>
      </c>
      <c r="BV49" s="512">
        <v>-8056.7699999999995</v>
      </c>
      <c r="BW49" s="512">
        <v>1282060.98</v>
      </c>
      <c r="BX49" s="512">
        <v>0</v>
      </c>
      <c r="BY49" s="512">
        <v>1282060.98</v>
      </c>
      <c r="BZ49" s="814">
        <f t="shared" si="4"/>
        <v>140918.30498586339</v>
      </c>
      <c r="CA49" s="814">
        <f t="shared" si="5"/>
        <v>15684.210000000003</v>
      </c>
      <c r="CB49" s="814">
        <f t="shared" si="3"/>
        <v>87072.819739767583</v>
      </c>
      <c r="CC49" s="814">
        <f>IF(ISERROR(VLOOKUP(A49,'19-20 Cfwds'!A:D,4,FALSE)),0,(VLOOKUP(A49,'19-20 Cfwds'!A:D,4,FALSE)))</f>
        <v>140918.30498586339</v>
      </c>
      <c r="CD49" s="814">
        <f>IF(ISERROR(VLOOKUP(A49,'19-20 Cfwds'!A:D,3,FALSE)),0,(VLOOKUP(A49,'19-20 Cfwds'!A:D,3,FALSE)))</f>
        <v>15684.210000000003</v>
      </c>
      <c r="CF49" s="814">
        <f t="shared" si="6"/>
        <v>100440.54635761604</v>
      </c>
      <c r="CG49" s="814">
        <f>VLOOKUP(C49,'Pension and Pay Grants'!$I$3:$O$111,7,FALSE)</f>
        <v>15234</v>
      </c>
      <c r="CH49" s="814">
        <f>VLOOKUP(C49,'Pension and Pay Grants'!$Z$2:$AF$111,7,FALSE)</f>
        <v>43485</v>
      </c>
    </row>
    <row r="50" spans="1:86" ht="15" hidden="1" x14ac:dyDescent="0.25">
      <c r="A50">
        <v>461</v>
      </c>
      <c r="B50">
        <f>VLOOKUP(D50,'Adjusted Factors 21-22'!C:F,4,FALSE)</f>
        <v>0</v>
      </c>
      <c r="C50" s="706">
        <v>124678</v>
      </c>
      <c r="D50" s="706">
        <v>9352921</v>
      </c>
      <c r="E50" s="707" t="s">
        <v>876</v>
      </c>
      <c r="F50" s="627">
        <v>193</v>
      </c>
      <c r="G50" s="627">
        <v>193</v>
      </c>
      <c r="H50" s="627">
        <v>0</v>
      </c>
      <c r="I50" s="512">
        <v>593282</v>
      </c>
      <c r="J50" s="512">
        <v>0</v>
      </c>
      <c r="K50" s="512">
        <v>0</v>
      </c>
      <c r="L50" s="512">
        <v>4139.9999999999991</v>
      </c>
      <c r="M50" s="512">
        <v>0</v>
      </c>
      <c r="N50" s="512">
        <v>6281.6037735849059</v>
      </c>
      <c r="O50" s="512">
        <v>0</v>
      </c>
      <c r="P50" s="512">
        <v>429.99999999999858</v>
      </c>
      <c r="Q50" s="512">
        <v>260.00000000000011</v>
      </c>
      <c r="R50" s="512">
        <v>0</v>
      </c>
      <c r="S50" s="512">
        <v>0</v>
      </c>
      <c r="T50" s="512">
        <v>0</v>
      </c>
      <c r="U50" s="512">
        <v>0</v>
      </c>
      <c r="V50" s="512">
        <v>0</v>
      </c>
      <c r="W50" s="512">
        <v>0</v>
      </c>
      <c r="X50" s="512">
        <v>0</v>
      </c>
      <c r="Y50" s="512">
        <v>0</v>
      </c>
      <c r="Z50" s="512">
        <v>0</v>
      </c>
      <c r="AA50" s="512">
        <v>0</v>
      </c>
      <c r="AB50" s="512">
        <v>2620.9876543209921</v>
      </c>
      <c r="AC50" s="512">
        <v>0</v>
      </c>
      <c r="AD50" s="512">
        <v>0</v>
      </c>
      <c r="AE50" s="512">
        <v>46109.454545454544</v>
      </c>
      <c r="AF50" s="512">
        <v>0</v>
      </c>
      <c r="AG50" s="512">
        <v>0</v>
      </c>
      <c r="AH50" s="512">
        <v>0</v>
      </c>
      <c r="AI50" s="512">
        <v>117800</v>
      </c>
      <c r="AJ50" s="512">
        <v>0</v>
      </c>
      <c r="AK50" s="512">
        <v>0</v>
      </c>
      <c r="AL50" s="512">
        <v>0</v>
      </c>
      <c r="AM50" s="512">
        <v>19086.75</v>
      </c>
      <c r="AN50" s="512">
        <v>0</v>
      </c>
      <c r="AO50" s="512">
        <v>0</v>
      </c>
      <c r="AP50" s="512">
        <v>0</v>
      </c>
      <c r="AQ50" s="512">
        <v>0</v>
      </c>
      <c r="AR50" s="512">
        <v>0</v>
      </c>
      <c r="AS50" s="512">
        <v>0</v>
      </c>
      <c r="AT50" s="512">
        <v>0</v>
      </c>
      <c r="AU50" s="512">
        <v>0</v>
      </c>
      <c r="AV50" s="512">
        <v>593282</v>
      </c>
      <c r="AW50" s="512">
        <v>59842.045973360437</v>
      </c>
      <c r="AX50" s="512">
        <v>136886.75</v>
      </c>
      <c r="AY50" s="512">
        <v>61664.120432247</v>
      </c>
      <c r="AZ50" s="710">
        <v>790010.79597336042</v>
      </c>
      <c r="BA50" s="710">
        <v>770924.04597336042</v>
      </c>
      <c r="BB50" s="710">
        <v>4180</v>
      </c>
      <c r="BC50" s="710">
        <v>806740</v>
      </c>
      <c r="BD50" s="710">
        <v>35815.954026639578</v>
      </c>
      <c r="BE50" s="710">
        <v>0</v>
      </c>
      <c r="BF50" s="710">
        <v>825826.75</v>
      </c>
      <c r="BG50" s="512">
        <v>825826.75000000012</v>
      </c>
      <c r="BH50" s="512">
        <v>0</v>
      </c>
      <c r="BI50" s="710">
        <v>825826.75</v>
      </c>
      <c r="BJ50" s="710">
        <v>688940</v>
      </c>
      <c r="BK50" s="512">
        <v>688940</v>
      </c>
      <c r="BL50" s="512">
        <v>3569.6373056994817</v>
      </c>
      <c r="BM50" s="512">
        <v>3368.9276190476194</v>
      </c>
      <c r="BN50" s="628">
        <v>5.9576728664951846E-2</v>
      </c>
      <c r="BO50" s="628">
        <v>0</v>
      </c>
      <c r="BP50" s="512">
        <v>0</v>
      </c>
      <c r="BQ50" s="710">
        <v>825826.75</v>
      </c>
      <c r="BR50" s="710">
        <v>4180</v>
      </c>
      <c r="BS50" s="710" t="s">
        <v>1284</v>
      </c>
      <c r="BT50" s="710">
        <v>4278.8950777202072</v>
      </c>
      <c r="BU50" s="628">
        <v>6.418138608307089E-2</v>
      </c>
      <c r="BV50" s="512">
        <v>-5131.87</v>
      </c>
      <c r="BW50" s="512">
        <v>820694.88</v>
      </c>
      <c r="BX50" s="512">
        <v>0</v>
      </c>
      <c r="BY50" s="512">
        <v>820694.88</v>
      </c>
      <c r="BZ50" s="814">
        <f t="shared" si="4"/>
        <v>67197.433742116904</v>
      </c>
      <c r="CA50" s="814">
        <f t="shared" si="5"/>
        <v>3041.6299999999974</v>
      </c>
      <c r="CB50" s="814">
        <f t="shared" si="3"/>
        <v>35815.954026639578</v>
      </c>
      <c r="CC50" s="814">
        <f>IF(ISERROR(VLOOKUP(A50,'19-20 Cfwds'!A:D,4,FALSE)),0,(VLOOKUP(A50,'19-20 Cfwds'!A:D,4,FALSE)))</f>
        <v>67197.433742116904</v>
      </c>
      <c r="CD50" s="814">
        <f>IF(ISERROR(VLOOKUP(A50,'19-20 Cfwds'!A:D,3,FALSE)),0,(VLOOKUP(A50,'19-20 Cfwds'!A:D,3,FALSE)))</f>
        <v>3041.6299999999974</v>
      </c>
      <c r="CF50" s="814">
        <f t="shared" si="6"/>
        <v>11111.603773584904</v>
      </c>
      <c r="CG50" s="814">
        <f>VLOOKUP(C50,'Pension and Pay Grants'!$I$3:$O$111,7,FALSE)</f>
        <v>9874</v>
      </c>
      <c r="CH50" s="814">
        <f>VLOOKUP(C50,'Pension and Pay Grants'!$Z$2:$AF$111,7,FALSE)</f>
        <v>27901</v>
      </c>
    </row>
    <row r="51" spans="1:86" ht="15" hidden="1" x14ac:dyDescent="0.25">
      <c r="A51">
        <v>281</v>
      </c>
      <c r="B51">
        <f>VLOOKUP(D51,'Adjusted Factors 21-22'!C:F,4,FALSE)</f>
        <v>0</v>
      </c>
      <c r="C51" s="706">
        <v>124679</v>
      </c>
      <c r="D51" s="706">
        <v>9352922</v>
      </c>
      <c r="E51" s="707" t="s">
        <v>775</v>
      </c>
      <c r="F51" s="627">
        <v>578</v>
      </c>
      <c r="G51" s="627">
        <v>578</v>
      </c>
      <c r="H51" s="627">
        <v>0</v>
      </c>
      <c r="I51" s="512">
        <v>1776772</v>
      </c>
      <c r="J51" s="512">
        <v>0</v>
      </c>
      <c r="K51" s="512">
        <v>0</v>
      </c>
      <c r="L51" s="512">
        <v>47840.000000000036</v>
      </c>
      <c r="M51" s="512">
        <v>0</v>
      </c>
      <c r="N51" s="512">
        <v>64254.333333333336</v>
      </c>
      <c r="O51" s="512">
        <v>0</v>
      </c>
      <c r="P51" s="512">
        <v>4300.0000000000027</v>
      </c>
      <c r="Q51" s="512">
        <v>41339.999999999942</v>
      </c>
      <c r="R51" s="512">
        <v>2869.9999999999964</v>
      </c>
      <c r="S51" s="512">
        <v>8009.9999999999936</v>
      </c>
      <c r="T51" s="512">
        <v>474.99999999999898</v>
      </c>
      <c r="U51" s="512">
        <v>0</v>
      </c>
      <c r="V51" s="512">
        <v>0</v>
      </c>
      <c r="W51" s="512">
        <v>0</v>
      </c>
      <c r="X51" s="512">
        <v>0</v>
      </c>
      <c r="Y51" s="512">
        <v>0</v>
      </c>
      <c r="Z51" s="512">
        <v>0</v>
      </c>
      <c r="AA51" s="512">
        <v>0</v>
      </c>
      <c r="AB51" s="512">
        <v>27919.361277445114</v>
      </c>
      <c r="AC51" s="512">
        <v>0</v>
      </c>
      <c r="AD51" s="512">
        <v>0</v>
      </c>
      <c r="AE51" s="512">
        <v>188472.19315895371</v>
      </c>
      <c r="AF51" s="512">
        <v>0</v>
      </c>
      <c r="AG51" s="512">
        <v>0</v>
      </c>
      <c r="AH51" s="512">
        <v>0</v>
      </c>
      <c r="AI51" s="512">
        <v>117800</v>
      </c>
      <c r="AJ51" s="512">
        <v>0</v>
      </c>
      <c r="AK51" s="512">
        <v>0</v>
      </c>
      <c r="AL51" s="512">
        <v>0</v>
      </c>
      <c r="AM51" s="512">
        <v>37120</v>
      </c>
      <c r="AN51" s="512">
        <v>0</v>
      </c>
      <c r="AO51" s="512">
        <v>0</v>
      </c>
      <c r="AP51" s="512">
        <v>0</v>
      </c>
      <c r="AQ51" s="512">
        <v>0</v>
      </c>
      <c r="AR51" s="512">
        <v>0</v>
      </c>
      <c r="AS51" s="512">
        <v>0</v>
      </c>
      <c r="AT51" s="512">
        <v>0</v>
      </c>
      <c r="AU51" s="512">
        <v>0</v>
      </c>
      <c r="AV51" s="512">
        <v>1776772</v>
      </c>
      <c r="AW51" s="512">
        <v>385480.88776973216</v>
      </c>
      <c r="AX51" s="512">
        <v>154920</v>
      </c>
      <c r="AY51" s="512">
        <v>283015.72382562037</v>
      </c>
      <c r="AZ51" s="710">
        <v>2317172.8877697322</v>
      </c>
      <c r="BA51" s="710">
        <v>2280052.8877697322</v>
      </c>
      <c r="BB51" s="710">
        <v>4180</v>
      </c>
      <c r="BC51" s="710">
        <v>2416040</v>
      </c>
      <c r="BD51" s="710">
        <v>135987.11223026784</v>
      </c>
      <c r="BE51" s="710">
        <v>0</v>
      </c>
      <c r="BF51" s="710">
        <v>2453160</v>
      </c>
      <c r="BG51" s="512">
        <v>2453160</v>
      </c>
      <c r="BH51" s="512">
        <v>0</v>
      </c>
      <c r="BI51" s="710">
        <v>2453160</v>
      </c>
      <c r="BJ51" s="710">
        <v>2298240</v>
      </c>
      <c r="BK51" s="512">
        <v>2298240</v>
      </c>
      <c r="BL51" s="512">
        <v>3976.1937716262978</v>
      </c>
      <c r="BM51" s="512">
        <v>3732.5600670016747</v>
      </c>
      <c r="BN51" s="628">
        <v>6.5272547595016037E-2</v>
      </c>
      <c r="BO51" s="628">
        <v>0</v>
      </c>
      <c r="BP51" s="512">
        <v>0</v>
      </c>
      <c r="BQ51" s="710">
        <v>2453160</v>
      </c>
      <c r="BR51" s="710">
        <v>4180</v>
      </c>
      <c r="BS51" s="710" t="s">
        <v>1284</v>
      </c>
      <c r="BT51" s="710">
        <v>4244.2214532871976</v>
      </c>
      <c r="BU51" s="628">
        <v>6.3148028641190956E-2</v>
      </c>
      <c r="BV51" s="512">
        <v>-15369.02</v>
      </c>
      <c r="BW51" s="512">
        <v>2437790.98</v>
      </c>
      <c r="BX51" s="512">
        <v>0</v>
      </c>
      <c r="BY51" s="512">
        <v>2437790.98</v>
      </c>
      <c r="BZ51" s="814">
        <f t="shared" si="4"/>
        <v>413832.85985296825</v>
      </c>
      <c r="CA51" s="814">
        <f t="shared" si="5"/>
        <v>19557.250000000007</v>
      </c>
      <c r="CB51" s="814">
        <f t="shared" si="3"/>
        <v>135987.11223026784</v>
      </c>
      <c r="CC51" s="814">
        <f>IF(ISERROR(VLOOKUP(A51,'19-20 Cfwds'!A:D,4,FALSE)),0,(VLOOKUP(A51,'19-20 Cfwds'!A:D,4,FALSE)))</f>
        <v>413832.85985296825</v>
      </c>
      <c r="CD51" s="814">
        <f>IF(ISERROR(VLOOKUP(A51,'19-20 Cfwds'!A:D,3,FALSE)),0,(VLOOKUP(A51,'19-20 Cfwds'!A:D,3,FALSE)))</f>
        <v>19557.250000000007</v>
      </c>
      <c r="CF51" s="814">
        <f t="shared" si="6"/>
        <v>169089.33333333331</v>
      </c>
      <c r="CG51" s="814">
        <f>VLOOKUP(C51,'Pension and Pay Grants'!$I$3:$O$111,7,FALSE)</f>
        <v>29717</v>
      </c>
      <c r="CH51" s="814">
        <f>VLOOKUP(C51,'Pension and Pay Grants'!$Z$2:$AF$111,7,FALSE)</f>
        <v>83968</v>
      </c>
    </row>
    <row r="52" spans="1:86" ht="15" hidden="1" x14ac:dyDescent="0.25">
      <c r="A52">
        <v>504</v>
      </c>
      <c r="B52">
        <f>VLOOKUP(D52,'Adjusted Factors 21-22'!C:F,4,FALSE)</f>
        <v>0</v>
      </c>
      <c r="C52" s="706">
        <v>124680</v>
      </c>
      <c r="D52" s="706">
        <v>9352923</v>
      </c>
      <c r="E52" s="707" t="s">
        <v>907</v>
      </c>
      <c r="F52" s="627">
        <v>307</v>
      </c>
      <c r="G52" s="627">
        <v>307</v>
      </c>
      <c r="H52" s="627">
        <v>0</v>
      </c>
      <c r="I52" s="512">
        <v>943718</v>
      </c>
      <c r="J52" s="512">
        <v>0</v>
      </c>
      <c r="K52" s="512">
        <v>0</v>
      </c>
      <c r="L52" s="512">
        <v>16099.999999999935</v>
      </c>
      <c r="M52" s="512">
        <v>0</v>
      </c>
      <c r="N52" s="512">
        <v>20256.967213114756</v>
      </c>
      <c r="O52" s="512">
        <v>0</v>
      </c>
      <c r="P52" s="512">
        <v>10320.000000000024</v>
      </c>
      <c r="Q52" s="512">
        <v>10400.000000000036</v>
      </c>
      <c r="R52" s="512">
        <v>0</v>
      </c>
      <c r="S52" s="512">
        <v>3115.0000000000014</v>
      </c>
      <c r="T52" s="512">
        <v>0</v>
      </c>
      <c r="U52" s="512">
        <v>0</v>
      </c>
      <c r="V52" s="512">
        <v>0</v>
      </c>
      <c r="W52" s="512">
        <v>0</v>
      </c>
      <c r="X52" s="512">
        <v>0</v>
      </c>
      <c r="Y52" s="512">
        <v>0</v>
      </c>
      <c r="Z52" s="512">
        <v>0</v>
      </c>
      <c r="AA52" s="512">
        <v>0</v>
      </c>
      <c r="AB52" s="512">
        <v>642.01520912547483</v>
      </c>
      <c r="AC52" s="512">
        <v>0</v>
      </c>
      <c r="AD52" s="512">
        <v>0</v>
      </c>
      <c r="AE52" s="512">
        <v>80471.930501930503</v>
      </c>
      <c r="AF52" s="512">
        <v>0</v>
      </c>
      <c r="AG52" s="512">
        <v>0</v>
      </c>
      <c r="AH52" s="512">
        <v>0</v>
      </c>
      <c r="AI52" s="512">
        <v>117800</v>
      </c>
      <c r="AJ52" s="512">
        <v>0</v>
      </c>
      <c r="AK52" s="512">
        <v>0</v>
      </c>
      <c r="AL52" s="512">
        <v>0</v>
      </c>
      <c r="AM52" s="512">
        <v>31744</v>
      </c>
      <c r="AN52" s="512">
        <v>0</v>
      </c>
      <c r="AO52" s="512">
        <v>0</v>
      </c>
      <c r="AP52" s="512">
        <v>0</v>
      </c>
      <c r="AQ52" s="512">
        <v>0</v>
      </c>
      <c r="AR52" s="512">
        <v>0</v>
      </c>
      <c r="AS52" s="512">
        <v>0</v>
      </c>
      <c r="AT52" s="512">
        <v>0</v>
      </c>
      <c r="AU52" s="512">
        <v>0</v>
      </c>
      <c r="AV52" s="512">
        <v>943718</v>
      </c>
      <c r="AW52" s="512">
        <v>141305.91292417073</v>
      </c>
      <c r="AX52" s="512">
        <v>149544</v>
      </c>
      <c r="AY52" s="512">
        <v>120566.77810848788</v>
      </c>
      <c r="AZ52" s="710">
        <v>1234567.9129241707</v>
      </c>
      <c r="BA52" s="710">
        <v>1202823.9129241707</v>
      </c>
      <c r="BB52" s="710">
        <v>4180</v>
      </c>
      <c r="BC52" s="710">
        <v>1283260</v>
      </c>
      <c r="BD52" s="710">
        <v>80436.087075829273</v>
      </c>
      <c r="BE52" s="710">
        <v>0</v>
      </c>
      <c r="BF52" s="710">
        <v>1315004</v>
      </c>
      <c r="BG52" s="512">
        <v>1315003.9999999998</v>
      </c>
      <c r="BH52" s="512">
        <v>0</v>
      </c>
      <c r="BI52" s="710">
        <v>1315004</v>
      </c>
      <c r="BJ52" s="710">
        <v>1165460</v>
      </c>
      <c r="BK52" s="512">
        <v>1165460</v>
      </c>
      <c r="BL52" s="512">
        <v>3796.2866449511403</v>
      </c>
      <c r="BM52" s="512">
        <v>3547.4124675324679</v>
      </c>
      <c r="BN52" s="628">
        <v>7.0156537954489936E-2</v>
      </c>
      <c r="BO52" s="628">
        <v>0</v>
      </c>
      <c r="BP52" s="512">
        <v>0</v>
      </c>
      <c r="BQ52" s="710">
        <v>1315004</v>
      </c>
      <c r="BR52" s="710">
        <v>4180</v>
      </c>
      <c r="BS52" s="710" t="s">
        <v>1284</v>
      </c>
      <c r="BT52" s="710">
        <v>4283.4006514657976</v>
      </c>
      <c r="BU52" s="628">
        <v>4.7996398228823622E-2</v>
      </c>
      <c r="BV52" s="512">
        <v>-8163.13</v>
      </c>
      <c r="BW52" s="512">
        <v>1306840.8700000001</v>
      </c>
      <c r="BX52" s="512">
        <v>0</v>
      </c>
      <c r="BY52" s="512">
        <v>1306840.8700000001</v>
      </c>
      <c r="BZ52" s="814">
        <f t="shared" si="4"/>
        <v>251197.77382964292</v>
      </c>
      <c r="CA52" s="814">
        <f t="shared" si="5"/>
        <v>45055.44</v>
      </c>
      <c r="CB52" s="814">
        <f t="shared" si="3"/>
        <v>80436.087075829273</v>
      </c>
      <c r="CC52" s="814">
        <f>IF(ISERROR(VLOOKUP(A52,'19-20 Cfwds'!A:D,4,FALSE)),0,(VLOOKUP(A52,'19-20 Cfwds'!A:D,4,FALSE)))</f>
        <v>251197.77382964292</v>
      </c>
      <c r="CD52" s="814">
        <f>IF(ISERROR(VLOOKUP(A52,'19-20 Cfwds'!A:D,3,FALSE)),0,(VLOOKUP(A52,'19-20 Cfwds'!A:D,3,FALSE)))</f>
        <v>45055.44</v>
      </c>
      <c r="CF52" s="814">
        <f t="shared" si="6"/>
        <v>60191.967213114753</v>
      </c>
      <c r="CG52" s="814">
        <f>VLOOKUP(C52,'Pension and Pay Grants'!$I$3:$O$111,7,FALSE)</f>
        <v>14482</v>
      </c>
      <c r="CH52" s="814">
        <f>VLOOKUP(C52,'Pension and Pay Grants'!$Z$2:$AF$111,7,FALSE)</f>
        <v>40921</v>
      </c>
    </row>
    <row r="53" spans="1:86" ht="15" hidden="1" x14ac:dyDescent="0.25">
      <c r="A53">
        <v>311</v>
      </c>
      <c r="B53">
        <f>VLOOKUP(D53,'Adjusted Factors 21-22'!C:F,4,FALSE)</f>
        <v>0</v>
      </c>
      <c r="C53" s="706">
        <v>124681</v>
      </c>
      <c r="D53" s="706">
        <v>9352924</v>
      </c>
      <c r="E53" s="707" t="s">
        <v>793</v>
      </c>
      <c r="F53" s="627">
        <v>207</v>
      </c>
      <c r="G53" s="627">
        <v>207</v>
      </c>
      <c r="H53" s="627">
        <v>0</v>
      </c>
      <c r="I53" s="512">
        <v>636318</v>
      </c>
      <c r="J53" s="512">
        <v>0</v>
      </c>
      <c r="K53" s="512">
        <v>0</v>
      </c>
      <c r="L53" s="512">
        <v>3219.9999999999959</v>
      </c>
      <c r="M53" s="512">
        <v>0</v>
      </c>
      <c r="N53" s="512">
        <v>5101.0714285714284</v>
      </c>
      <c r="O53" s="512">
        <v>0</v>
      </c>
      <c r="P53" s="512">
        <v>430</v>
      </c>
      <c r="Q53" s="512">
        <v>260.00000000000028</v>
      </c>
      <c r="R53" s="512">
        <v>0</v>
      </c>
      <c r="S53" s="512">
        <v>0</v>
      </c>
      <c r="T53" s="512">
        <v>0</v>
      </c>
      <c r="U53" s="512">
        <v>0</v>
      </c>
      <c r="V53" s="512">
        <v>0</v>
      </c>
      <c r="W53" s="512">
        <v>0</v>
      </c>
      <c r="X53" s="512">
        <v>0</v>
      </c>
      <c r="Y53" s="512">
        <v>0</v>
      </c>
      <c r="Z53" s="512">
        <v>0</v>
      </c>
      <c r="AA53" s="512">
        <v>0</v>
      </c>
      <c r="AB53" s="512">
        <v>5116.8539325842703</v>
      </c>
      <c r="AC53" s="512">
        <v>0</v>
      </c>
      <c r="AD53" s="512">
        <v>0</v>
      </c>
      <c r="AE53" s="512">
        <v>39306.069364161849</v>
      </c>
      <c r="AF53" s="512">
        <v>0</v>
      </c>
      <c r="AG53" s="512">
        <v>0</v>
      </c>
      <c r="AH53" s="512">
        <v>0</v>
      </c>
      <c r="AI53" s="512">
        <v>117800</v>
      </c>
      <c r="AJ53" s="512">
        <v>0</v>
      </c>
      <c r="AK53" s="512">
        <v>0</v>
      </c>
      <c r="AL53" s="512">
        <v>0</v>
      </c>
      <c r="AM53" s="512">
        <v>22954</v>
      </c>
      <c r="AN53" s="512">
        <v>0</v>
      </c>
      <c r="AO53" s="512">
        <v>0</v>
      </c>
      <c r="AP53" s="512">
        <v>0</v>
      </c>
      <c r="AQ53" s="512">
        <v>0</v>
      </c>
      <c r="AR53" s="512">
        <v>0</v>
      </c>
      <c r="AS53" s="512">
        <v>0</v>
      </c>
      <c r="AT53" s="512">
        <v>0</v>
      </c>
      <c r="AU53" s="512">
        <v>0</v>
      </c>
      <c r="AV53" s="512">
        <v>636318</v>
      </c>
      <c r="AW53" s="512">
        <v>53433.994725317541</v>
      </c>
      <c r="AX53" s="512">
        <v>140754</v>
      </c>
      <c r="AY53" s="512">
        <v>53810.469078447561</v>
      </c>
      <c r="AZ53" s="710">
        <v>830505.99472531758</v>
      </c>
      <c r="BA53" s="710">
        <v>807551.99472531758</v>
      </c>
      <c r="BB53" s="710">
        <v>4180</v>
      </c>
      <c r="BC53" s="710">
        <v>865260</v>
      </c>
      <c r="BD53" s="710">
        <v>57708.005274682422</v>
      </c>
      <c r="BE53" s="710">
        <v>0</v>
      </c>
      <c r="BF53" s="710">
        <v>888214</v>
      </c>
      <c r="BG53" s="512">
        <v>888214</v>
      </c>
      <c r="BH53" s="512">
        <v>0</v>
      </c>
      <c r="BI53" s="710">
        <v>888214</v>
      </c>
      <c r="BJ53" s="710">
        <v>747460</v>
      </c>
      <c r="BK53" s="512">
        <v>747460</v>
      </c>
      <c r="BL53" s="512">
        <v>3610.9178743961352</v>
      </c>
      <c r="BM53" s="512">
        <v>3371.5861611374412</v>
      </c>
      <c r="BN53" s="628">
        <v>7.0984902007651146E-2</v>
      </c>
      <c r="BO53" s="628">
        <v>0</v>
      </c>
      <c r="BP53" s="512">
        <v>0</v>
      </c>
      <c r="BQ53" s="710">
        <v>888214</v>
      </c>
      <c r="BR53" s="710">
        <v>4180</v>
      </c>
      <c r="BS53" s="710" t="s">
        <v>1284</v>
      </c>
      <c r="BT53" s="710">
        <v>4290.8888888888887</v>
      </c>
      <c r="BU53" s="628">
        <v>6.2457597814596477E-2</v>
      </c>
      <c r="BV53" s="512">
        <v>-5504.13</v>
      </c>
      <c r="BW53" s="512">
        <v>882709.87</v>
      </c>
      <c r="BX53" s="512">
        <v>0</v>
      </c>
      <c r="BY53" s="512">
        <v>882709.87</v>
      </c>
      <c r="BZ53" s="814">
        <f t="shared" si="4"/>
        <v>79480.064796583843</v>
      </c>
      <c r="CA53" s="814">
        <f t="shared" si="5"/>
        <v>9674.3100000000013</v>
      </c>
      <c r="CB53" s="814">
        <f t="shared" si="3"/>
        <v>57708.005274682422</v>
      </c>
      <c r="CC53" s="814">
        <f>IF(ISERROR(VLOOKUP(A53,'19-20 Cfwds'!A:D,4,FALSE)),0,(VLOOKUP(A53,'19-20 Cfwds'!A:D,4,FALSE)))</f>
        <v>79480.064796583843</v>
      </c>
      <c r="CD53" s="814">
        <f>IF(ISERROR(VLOOKUP(A53,'19-20 Cfwds'!A:D,3,FALSE)),0,(VLOOKUP(A53,'19-20 Cfwds'!A:D,3,FALSE)))</f>
        <v>9674.3100000000013</v>
      </c>
      <c r="CF53" s="814">
        <f t="shared" si="6"/>
        <v>9011.0714285714239</v>
      </c>
      <c r="CG53" s="814">
        <f>VLOOKUP(C53,'Pension and Pay Grants'!$I$3:$O$111,7,FALSE)</f>
        <v>9921</v>
      </c>
      <c r="CH53" s="814">
        <f>VLOOKUP(C53,'Pension and Pay Grants'!$Z$2:$AF$111,7,FALSE)</f>
        <v>28034</v>
      </c>
    </row>
    <row r="54" spans="1:86" ht="15" hidden="1" x14ac:dyDescent="0.25">
      <c r="A54">
        <v>418</v>
      </c>
      <c r="B54">
        <f>VLOOKUP(D54,'Adjusted Factors 21-22'!C:F,4,FALSE)</f>
        <v>0</v>
      </c>
      <c r="C54" s="706">
        <v>124682</v>
      </c>
      <c r="D54" s="706">
        <v>9352925</v>
      </c>
      <c r="E54" s="707" t="s">
        <v>843</v>
      </c>
      <c r="F54" s="627">
        <v>394</v>
      </c>
      <c r="G54" s="627">
        <v>394</v>
      </c>
      <c r="H54" s="627">
        <v>0</v>
      </c>
      <c r="I54" s="512">
        <v>1211156</v>
      </c>
      <c r="J54" s="512">
        <v>0</v>
      </c>
      <c r="K54" s="512">
        <v>0</v>
      </c>
      <c r="L54" s="512">
        <v>8739.9999999999982</v>
      </c>
      <c r="M54" s="512">
        <v>0</v>
      </c>
      <c r="N54" s="512">
        <v>15140.717821782178</v>
      </c>
      <c r="O54" s="512">
        <v>0</v>
      </c>
      <c r="P54" s="512">
        <v>1720.0000000000016</v>
      </c>
      <c r="Q54" s="512">
        <v>3120.0000000000027</v>
      </c>
      <c r="R54" s="512">
        <v>0</v>
      </c>
      <c r="S54" s="512">
        <v>0</v>
      </c>
      <c r="T54" s="512">
        <v>0</v>
      </c>
      <c r="U54" s="512">
        <v>0</v>
      </c>
      <c r="V54" s="512">
        <v>0</v>
      </c>
      <c r="W54" s="512">
        <v>0</v>
      </c>
      <c r="X54" s="512">
        <v>0</v>
      </c>
      <c r="Y54" s="512">
        <v>0</v>
      </c>
      <c r="Z54" s="512">
        <v>0</v>
      </c>
      <c r="AA54" s="512">
        <v>0</v>
      </c>
      <c r="AB54" s="512">
        <v>12860.534124629085</v>
      </c>
      <c r="AC54" s="512">
        <v>0</v>
      </c>
      <c r="AD54" s="512">
        <v>0</v>
      </c>
      <c r="AE54" s="512">
        <v>139211.42441860467</v>
      </c>
      <c r="AF54" s="512">
        <v>0</v>
      </c>
      <c r="AG54" s="512">
        <v>0</v>
      </c>
      <c r="AH54" s="512">
        <v>0</v>
      </c>
      <c r="AI54" s="512">
        <v>117800</v>
      </c>
      <c r="AJ54" s="512">
        <v>0</v>
      </c>
      <c r="AK54" s="512">
        <v>0</v>
      </c>
      <c r="AL54" s="512">
        <v>0</v>
      </c>
      <c r="AM54" s="512">
        <v>33792</v>
      </c>
      <c r="AN54" s="512">
        <v>0</v>
      </c>
      <c r="AO54" s="512">
        <v>0</v>
      </c>
      <c r="AP54" s="512">
        <v>0</v>
      </c>
      <c r="AQ54" s="512">
        <v>0</v>
      </c>
      <c r="AR54" s="512">
        <v>0</v>
      </c>
      <c r="AS54" s="512">
        <v>0</v>
      </c>
      <c r="AT54" s="512">
        <v>0</v>
      </c>
      <c r="AU54" s="512">
        <v>0</v>
      </c>
      <c r="AV54" s="512">
        <v>1211156</v>
      </c>
      <c r="AW54" s="512">
        <v>180792.67636501594</v>
      </c>
      <c r="AX54" s="512">
        <v>151592</v>
      </c>
      <c r="AY54" s="512">
        <v>163570.64732949575</v>
      </c>
      <c r="AZ54" s="710">
        <v>1543540.676365016</v>
      </c>
      <c r="BA54" s="710">
        <v>1509748.676365016</v>
      </c>
      <c r="BB54" s="710">
        <v>4180</v>
      </c>
      <c r="BC54" s="710">
        <v>1646920</v>
      </c>
      <c r="BD54" s="710">
        <v>137171.32363498397</v>
      </c>
      <c r="BE54" s="710">
        <v>0</v>
      </c>
      <c r="BF54" s="710">
        <v>1680712</v>
      </c>
      <c r="BG54" s="512">
        <v>1680712</v>
      </c>
      <c r="BH54" s="512">
        <v>0</v>
      </c>
      <c r="BI54" s="710">
        <v>1680712</v>
      </c>
      <c r="BJ54" s="710">
        <v>1529120</v>
      </c>
      <c r="BK54" s="512">
        <v>1529120</v>
      </c>
      <c r="BL54" s="512">
        <v>3881.0152284263959</v>
      </c>
      <c r="BM54" s="512">
        <v>3637.5723076923073</v>
      </c>
      <c r="BN54" s="628">
        <v>6.6924558508234824E-2</v>
      </c>
      <c r="BO54" s="628">
        <v>0</v>
      </c>
      <c r="BP54" s="512">
        <v>0</v>
      </c>
      <c r="BQ54" s="710">
        <v>1680712</v>
      </c>
      <c r="BR54" s="710">
        <v>4180</v>
      </c>
      <c r="BS54" s="710" t="s">
        <v>1284</v>
      </c>
      <c r="BT54" s="710">
        <v>4265.7664974619292</v>
      </c>
      <c r="BU54" s="628">
        <v>6.2768657646082859E-2</v>
      </c>
      <c r="BV54" s="512">
        <v>-10476.459999999999</v>
      </c>
      <c r="BW54" s="512">
        <v>1670235.54</v>
      </c>
      <c r="BX54" s="512">
        <v>0</v>
      </c>
      <c r="BY54" s="512">
        <v>1670235.54</v>
      </c>
      <c r="BZ54" s="814">
        <f t="shared" si="4"/>
        <v>296035.44535915647</v>
      </c>
      <c r="CA54" s="814">
        <f t="shared" si="5"/>
        <v>4895.3299999999981</v>
      </c>
      <c r="CB54" s="814">
        <f t="shared" si="3"/>
        <v>137171.32363498397</v>
      </c>
      <c r="CC54" s="814">
        <f>IF(ISERROR(VLOOKUP(A54,'19-20 Cfwds'!A:D,4,FALSE)),0,(VLOOKUP(A54,'19-20 Cfwds'!A:D,4,FALSE)))</f>
        <v>296035.44535915647</v>
      </c>
      <c r="CD54" s="814">
        <f>IF(ISERROR(VLOOKUP(A54,'19-20 Cfwds'!A:D,3,FALSE)),0,(VLOOKUP(A54,'19-20 Cfwds'!A:D,3,FALSE)))</f>
        <v>4895.3299999999981</v>
      </c>
      <c r="CF54" s="814">
        <f t="shared" si="6"/>
        <v>28720.717821782182</v>
      </c>
      <c r="CG54" s="814">
        <f>VLOOKUP(C54,'Pension and Pay Grants'!$I$3:$O$111,7,FALSE)</f>
        <v>18949</v>
      </c>
      <c r="CH54" s="814">
        <f>VLOOKUP(C54,'Pension and Pay Grants'!$Z$2:$AF$111,7,FALSE)</f>
        <v>53543</v>
      </c>
    </row>
    <row r="55" spans="1:86" ht="15" hidden="1" x14ac:dyDescent="0.25">
      <c r="A55">
        <v>341</v>
      </c>
      <c r="B55">
        <f>VLOOKUP(D55,'Adjusted Factors 21-22'!C:F,4,FALSE)</f>
        <v>0</v>
      </c>
      <c r="C55" s="706">
        <v>124685</v>
      </c>
      <c r="D55" s="706">
        <v>9352928</v>
      </c>
      <c r="E55" s="707" t="s">
        <v>811</v>
      </c>
      <c r="F55" s="627">
        <v>85</v>
      </c>
      <c r="G55" s="627">
        <v>85</v>
      </c>
      <c r="H55" s="627">
        <v>0</v>
      </c>
      <c r="I55" s="512">
        <v>261290</v>
      </c>
      <c r="J55" s="512">
        <v>0</v>
      </c>
      <c r="K55" s="512">
        <v>0</v>
      </c>
      <c r="L55" s="512">
        <v>1840.0000000000011</v>
      </c>
      <c r="M55" s="512">
        <v>0</v>
      </c>
      <c r="N55" s="512">
        <v>2300.0000000000014</v>
      </c>
      <c r="O55" s="512">
        <v>0</v>
      </c>
      <c r="P55" s="512">
        <v>0</v>
      </c>
      <c r="Q55" s="512">
        <v>0</v>
      </c>
      <c r="R55" s="512">
        <v>0</v>
      </c>
      <c r="S55" s="512">
        <v>0</v>
      </c>
      <c r="T55" s="512">
        <v>0</v>
      </c>
      <c r="U55" s="512">
        <v>0</v>
      </c>
      <c r="V55" s="512">
        <v>0</v>
      </c>
      <c r="W55" s="512">
        <v>0</v>
      </c>
      <c r="X55" s="512">
        <v>0</v>
      </c>
      <c r="Y55" s="512">
        <v>0</v>
      </c>
      <c r="Z55" s="512">
        <v>0</v>
      </c>
      <c r="AA55" s="512">
        <v>0</v>
      </c>
      <c r="AB55" s="512">
        <v>7044.5205479451906</v>
      </c>
      <c r="AC55" s="512">
        <v>0</v>
      </c>
      <c r="AD55" s="512">
        <v>0</v>
      </c>
      <c r="AE55" s="512">
        <v>20861.637931034486</v>
      </c>
      <c r="AF55" s="512">
        <v>0</v>
      </c>
      <c r="AG55" s="512">
        <v>1710.0000000000011</v>
      </c>
      <c r="AH55" s="512">
        <v>0</v>
      </c>
      <c r="AI55" s="512">
        <v>117800</v>
      </c>
      <c r="AJ55" s="512">
        <v>38931.909212283041</v>
      </c>
      <c r="AK55" s="512">
        <v>0</v>
      </c>
      <c r="AL55" s="512">
        <v>0</v>
      </c>
      <c r="AM55" s="512">
        <v>12100.75</v>
      </c>
      <c r="AN55" s="512">
        <v>0</v>
      </c>
      <c r="AO55" s="512">
        <v>0</v>
      </c>
      <c r="AP55" s="512">
        <v>0</v>
      </c>
      <c r="AQ55" s="512">
        <v>46400</v>
      </c>
      <c r="AR55" s="512">
        <v>0</v>
      </c>
      <c r="AS55" s="512">
        <v>0</v>
      </c>
      <c r="AT55" s="512">
        <v>0</v>
      </c>
      <c r="AU55" s="512">
        <v>0</v>
      </c>
      <c r="AV55" s="512">
        <v>261290</v>
      </c>
      <c r="AW55" s="512">
        <v>33756.158478979683</v>
      </c>
      <c r="AX55" s="512">
        <v>215232.65921228303</v>
      </c>
      <c r="AY55" s="512">
        <v>32930.501931034487</v>
      </c>
      <c r="AZ55" s="710">
        <v>510278.8176912627</v>
      </c>
      <c r="BA55" s="710">
        <v>451778.0676912627</v>
      </c>
      <c r="BB55" s="710">
        <v>4180</v>
      </c>
      <c r="BC55" s="710">
        <v>355300</v>
      </c>
      <c r="BD55" s="710">
        <v>0</v>
      </c>
      <c r="BE55" s="710">
        <v>0</v>
      </c>
      <c r="BF55" s="710">
        <v>510278.8176912627</v>
      </c>
      <c r="BG55" s="512">
        <v>510278.8176912627</v>
      </c>
      <c r="BH55" s="512">
        <v>0</v>
      </c>
      <c r="BI55" s="710">
        <v>413800.75</v>
      </c>
      <c r="BJ55" s="710">
        <v>244968.09078771697</v>
      </c>
      <c r="BK55" s="512">
        <v>341446.15847897966</v>
      </c>
      <c r="BL55" s="512">
        <v>4017.0136291644667</v>
      </c>
      <c r="BM55" s="512">
        <v>3819.5366109746333</v>
      </c>
      <c r="BN55" s="628">
        <v>5.1701826243116727E-2</v>
      </c>
      <c r="BO55" s="628">
        <v>0</v>
      </c>
      <c r="BP55" s="512">
        <v>0</v>
      </c>
      <c r="BQ55" s="710">
        <v>510278.8176912627</v>
      </c>
      <c r="BR55" s="710">
        <v>5315.0360904854433</v>
      </c>
      <c r="BS55" s="710" t="s">
        <v>1284</v>
      </c>
      <c r="BT55" s="710">
        <v>6003.2802081325026</v>
      </c>
      <c r="BU55" s="628">
        <v>5.4030216317473068E-2</v>
      </c>
      <c r="BV55" s="512">
        <v>-2260.15</v>
      </c>
      <c r="BW55" s="512">
        <v>508018.66769126267</v>
      </c>
      <c r="BX55" s="512">
        <v>0</v>
      </c>
      <c r="BY55" s="512">
        <v>508018.66769126267</v>
      </c>
      <c r="BZ55" s="814">
        <f t="shared" si="4"/>
        <v>87208.542221502576</v>
      </c>
      <c r="CA55" s="814">
        <f t="shared" si="5"/>
        <v>16484.329999999998</v>
      </c>
      <c r="CB55" s="814">
        <f t="shared" si="3"/>
        <v>0</v>
      </c>
      <c r="CC55" s="814">
        <f>IF(ISERROR(VLOOKUP(A55,'19-20 Cfwds'!A:D,4,FALSE)),0,(VLOOKUP(A55,'19-20 Cfwds'!A:D,4,FALSE)))</f>
        <v>87208.542221502576</v>
      </c>
      <c r="CD55" s="814">
        <f>IF(ISERROR(VLOOKUP(A55,'19-20 Cfwds'!A:D,3,FALSE)),0,(VLOOKUP(A55,'19-20 Cfwds'!A:D,3,FALSE)))</f>
        <v>16484.329999999998</v>
      </c>
      <c r="CF55" s="814">
        <f t="shared" si="6"/>
        <v>4140.0000000000027</v>
      </c>
      <c r="CG55" s="814">
        <f>VLOOKUP(C55,'Pension and Pay Grants'!$I$3:$O$111,7,FALSE)</f>
        <v>4702</v>
      </c>
      <c r="CH55" s="814">
        <f>VLOOKUP(C55,'Pension and Pay Grants'!$Z$2:$AF$111,7,FALSE)</f>
        <v>14196</v>
      </c>
    </row>
    <row r="56" spans="1:86" ht="15" hidden="1" x14ac:dyDescent="0.25">
      <c r="A56">
        <v>307</v>
      </c>
      <c r="B56">
        <f>VLOOKUP(D56,'Adjusted Factors 21-22'!C:F,4,FALSE)</f>
        <v>0</v>
      </c>
      <c r="C56" s="706">
        <v>131962</v>
      </c>
      <c r="D56" s="706">
        <v>9352929</v>
      </c>
      <c r="E56" s="707" t="s">
        <v>1190</v>
      </c>
      <c r="F56" s="627">
        <v>404</v>
      </c>
      <c r="G56" s="627">
        <v>404</v>
      </c>
      <c r="H56" s="627">
        <v>0</v>
      </c>
      <c r="I56" s="512">
        <v>1241896</v>
      </c>
      <c r="J56" s="512">
        <v>0</v>
      </c>
      <c r="K56" s="512">
        <v>0</v>
      </c>
      <c r="L56" s="512">
        <v>16560</v>
      </c>
      <c r="M56" s="512">
        <v>0</v>
      </c>
      <c r="N56" s="512">
        <v>20700</v>
      </c>
      <c r="O56" s="512">
        <v>0</v>
      </c>
      <c r="P56" s="512">
        <v>0</v>
      </c>
      <c r="Q56" s="512">
        <v>780.00000000000045</v>
      </c>
      <c r="R56" s="512">
        <v>0</v>
      </c>
      <c r="S56" s="512">
        <v>445.00000000000091</v>
      </c>
      <c r="T56" s="512">
        <v>0</v>
      </c>
      <c r="U56" s="512">
        <v>0</v>
      </c>
      <c r="V56" s="512">
        <v>0</v>
      </c>
      <c r="W56" s="512">
        <v>0</v>
      </c>
      <c r="X56" s="512">
        <v>0</v>
      </c>
      <c r="Y56" s="512">
        <v>0</v>
      </c>
      <c r="Z56" s="512">
        <v>0</v>
      </c>
      <c r="AA56" s="512">
        <v>0</v>
      </c>
      <c r="AB56" s="512">
        <v>8091.3165266106371</v>
      </c>
      <c r="AC56" s="512">
        <v>0</v>
      </c>
      <c r="AD56" s="512">
        <v>0</v>
      </c>
      <c r="AE56" s="512">
        <v>108992.17391304347</v>
      </c>
      <c r="AF56" s="512">
        <v>0</v>
      </c>
      <c r="AG56" s="512">
        <v>0</v>
      </c>
      <c r="AH56" s="512">
        <v>0</v>
      </c>
      <c r="AI56" s="512">
        <v>117800</v>
      </c>
      <c r="AJ56" s="512">
        <v>0</v>
      </c>
      <c r="AK56" s="512">
        <v>0</v>
      </c>
      <c r="AL56" s="512">
        <v>0</v>
      </c>
      <c r="AM56" s="512">
        <v>51712</v>
      </c>
      <c r="AN56" s="512">
        <v>0</v>
      </c>
      <c r="AO56" s="512">
        <v>0</v>
      </c>
      <c r="AP56" s="512">
        <v>0</v>
      </c>
      <c r="AQ56" s="512">
        <v>0</v>
      </c>
      <c r="AR56" s="512">
        <v>0</v>
      </c>
      <c r="AS56" s="512">
        <v>0</v>
      </c>
      <c r="AT56" s="512">
        <v>0</v>
      </c>
      <c r="AU56" s="512">
        <v>0</v>
      </c>
      <c r="AV56" s="512">
        <v>1241896</v>
      </c>
      <c r="AW56" s="512">
        <v>155568.4904396541</v>
      </c>
      <c r="AX56" s="512">
        <v>169512</v>
      </c>
      <c r="AY56" s="512">
        <v>138233.53791304346</v>
      </c>
      <c r="AZ56" s="710">
        <v>1566976.4904396541</v>
      </c>
      <c r="BA56" s="710">
        <v>1515264.4904396541</v>
      </c>
      <c r="BB56" s="710">
        <v>4180</v>
      </c>
      <c r="BC56" s="710">
        <v>1688720</v>
      </c>
      <c r="BD56" s="710">
        <v>173455.5095603459</v>
      </c>
      <c r="BE56" s="710">
        <v>0</v>
      </c>
      <c r="BF56" s="710">
        <v>1740432</v>
      </c>
      <c r="BG56" s="512">
        <v>1740432</v>
      </c>
      <c r="BH56" s="512">
        <v>0</v>
      </c>
      <c r="BI56" s="710">
        <v>1740432</v>
      </c>
      <c r="BJ56" s="710">
        <v>1570920</v>
      </c>
      <c r="BK56" s="512">
        <v>1570920</v>
      </c>
      <c r="BL56" s="512">
        <v>3888.4158415841584</v>
      </c>
      <c r="BM56" s="512">
        <v>3646.0245783132527</v>
      </c>
      <c r="BN56" s="628">
        <v>6.6480973472494334E-2</v>
      </c>
      <c r="BO56" s="628">
        <v>0</v>
      </c>
      <c r="BP56" s="512">
        <v>0</v>
      </c>
      <c r="BQ56" s="710">
        <v>1740432</v>
      </c>
      <c r="BR56" s="710">
        <v>4180</v>
      </c>
      <c r="BS56" s="710" t="s">
        <v>1284</v>
      </c>
      <c r="BT56" s="710">
        <v>4308</v>
      </c>
      <c r="BU56" s="628">
        <v>6.2490242811011232E-2</v>
      </c>
      <c r="BV56" s="512">
        <v>-10742.36</v>
      </c>
      <c r="BW56" s="512">
        <v>1729689.64</v>
      </c>
      <c r="BX56" s="512">
        <v>0</v>
      </c>
      <c r="BY56" s="512">
        <v>1729689.64</v>
      </c>
      <c r="BZ56" s="814">
        <f t="shared" si="4"/>
        <v>113347.47446461604</v>
      </c>
      <c r="CA56" s="814">
        <f t="shared" si="5"/>
        <v>3054.6499999999996</v>
      </c>
      <c r="CB56" s="814">
        <f t="shared" si="3"/>
        <v>173455.5095603459</v>
      </c>
      <c r="CC56" s="814">
        <f>IF(ISERROR(VLOOKUP(A56,'19-20 Cfwds'!A:D,4,FALSE)),0,(VLOOKUP(A56,'19-20 Cfwds'!A:D,4,FALSE)))</f>
        <v>113347.47446461604</v>
      </c>
      <c r="CD56" s="814">
        <f>IF(ISERROR(VLOOKUP(A56,'19-20 Cfwds'!A:D,3,FALSE)),0,(VLOOKUP(A56,'19-20 Cfwds'!A:D,3,FALSE)))</f>
        <v>3054.6499999999996</v>
      </c>
      <c r="CF56" s="814">
        <f t="shared" si="6"/>
        <v>38485</v>
      </c>
      <c r="CG56" s="814">
        <f>VLOOKUP(C56,'Pension and Pay Grants'!$I$3:$O$111,7,FALSE)</f>
        <v>19513</v>
      </c>
      <c r="CH56" s="814">
        <f>VLOOKUP(C56,'Pension and Pay Grants'!$Z$2:$AF$111,7,FALSE)</f>
        <v>55137</v>
      </c>
    </row>
    <row r="57" spans="1:86" ht="15" hidden="1" x14ac:dyDescent="0.25">
      <c r="A57">
        <v>238</v>
      </c>
      <c r="B57">
        <f>VLOOKUP(D57,'Adjusted Factors 21-22'!C:F,4,FALSE)</f>
        <v>0</v>
      </c>
      <c r="C57" s="706">
        <v>133605</v>
      </c>
      <c r="D57" s="706">
        <v>9352931</v>
      </c>
      <c r="E57" s="707" t="s">
        <v>750</v>
      </c>
      <c r="F57" s="627">
        <v>100</v>
      </c>
      <c r="G57" s="627">
        <v>100</v>
      </c>
      <c r="H57" s="627">
        <v>0</v>
      </c>
      <c r="I57" s="512">
        <v>307400</v>
      </c>
      <c r="J57" s="512">
        <v>0</v>
      </c>
      <c r="K57" s="512">
        <v>0</v>
      </c>
      <c r="L57" s="512">
        <v>7820</v>
      </c>
      <c r="M57" s="512">
        <v>0</v>
      </c>
      <c r="N57" s="512">
        <v>11250</v>
      </c>
      <c r="O57" s="512">
        <v>0</v>
      </c>
      <c r="P57" s="512">
        <v>1737.3737373737372</v>
      </c>
      <c r="Q57" s="512">
        <v>0</v>
      </c>
      <c r="R57" s="512">
        <v>0</v>
      </c>
      <c r="S57" s="512">
        <v>0</v>
      </c>
      <c r="T57" s="512">
        <v>0</v>
      </c>
      <c r="U57" s="512">
        <v>0</v>
      </c>
      <c r="V57" s="512">
        <v>0</v>
      </c>
      <c r="W57" s="512">
        <v>0</v>
      </c>
      <c r="X57" s="512">
        <v>0</v>
      </c>
      <c r="Y57" s="512">
        <v>0</v>
      </c>
      <c r="Z57" s="512">
        <v>0</v>
      </c>
      <c r="AA57" s="512">
        <v>0</v>
      </c>
      <c r="AB57" s="512">
        <v>3235.2941176470586</v>
      </c>
      <c r="AC57" s="512">
        <v>0</v>
      </c>
      <c r="AD57" s="512">
        <v>0</v>
      </c>
      <c r="AE57" s="512">
        <v>23563.291139240508</v>
      </c>
      <c r="AF57" s="512">
        <v>0</v>
      </c>
      <c r="AG57" s="512">
        <v>3600.0000000000009</v>
      </c>
      <c r="AH57" s="512">
        <v>0</v>
      </c>
      <c r="AI57" s="512">
        <v>117800</v>
      </c>
      <c r="AJ57" s="512">
        <v>0</v>
      </c>
      <c r="AK57" s="512">
        <v>0</v>
      </c>
      <c r="AL57" s="512">
        <v>0</v>
      </c>
      <c r="AM57" s="512">
        <v>23702.5</v>
      </c>
      <c r="AN57" s="512">
        <v>0</v>
      </c>
      <c r="AO57" s="512">
        <v>0</v>
      </c>
      <c r="AP57" s="512">
        <v>0</v>
      </c>
      <c r="AQ57" s="512">
        <v>0</v>
      </c>
      <c r="AR57" s="512">
        <v>0</v>
      </c>
      <c r="AS57" s="512">
        <v>0</v>
      </c>
      <c r="AT57" s="512">
        <v>0</v>
      </c>
      <c r="AU57" s="512">
        <v>0</v>
      </c>
      <c r="AV57" s="512">
        <v>307400</v>
      </c>
      <c r="AW57" s="512">
        <v>51205.958994261309</v>
      </c>
      <c r="AX57" s="512">
        <v>141502.5</v>
      </c>
      <c r="AY57" s="512">
        <v>43965.842007927378</v>
      </c>
      <c r="AZ57" s="710">
        <v>500108.45899426134</v>
      </c>
      <c r="BA57" s="710">
        <v>476405.95899426134</v>
      </c>
      <c r="BB57" s="710">
        <v>4180</v>
      </c>
      <c r="BC57" s="710">
        <v>418000</v>
      </c>
      <c r="BD57" s="710">
        <v>0</v>
      </c>
      <c r="BE57" s="710">
        <v>0</v>
      </c>
      <c r="BF57" s="710">
        <v>500108.45899426134</v>
      </c>
      <c r="BG57" s="512">
        <v>500108.45899426128</v>
      </c>
      <c r="BH57" s="512">
        <v>0</v>
      </c>
      <c r="BI57" s="710">
        <v>441702.5</v>
      </c>
      <c r="BJ57" s="710">
        <v>300200</v>
      </c>
      <c r="BK57" s="512">
        <v>358605.95899426134</v>
      </c>
      <c r="BL57" s="512">
        <v>3586.0595899426135</v>
      </c>
      <c r="BM57" s="512">
        <v>3612.2301067415733</v>
      </c>
      <c r="BN57" s="628">
        <v>-7.2449749948424718E-3</v>
      </c>
      <c r="BO57" s="628">
        <v>2.5725330644842469E-2</v>
      </c>
      <c r="BP57" s="512">
        <v>9292.5813861181578</v>
      </c>
      <c r="BQ57" s="710">
        <v>509401.04038037948</v>
      </c>
      <c r="BR57" s="710">
        <v>4856.9854038037947</v>
      </c>
      <c r="BS57" s="710" t="s">
        <v>1284</v>
      </c>
      <c r="BT57" s="710">
        <v>5094.0104038037944</v>
      </c>
      <c r="BU57" s="628">
        <v>-2.082155128099461E-2</v>
      </c>
      <c r="BV57" s="512">
        <v>-2659</v>
      </c>
      <c r="BW57" s="512">
        <v>506742.04038037948</v>
      </c>
      <c r="BX57" s="512">
        <v>0</v>
      </c>
      <c r="BY57" s="512">
        <v>506742.04038037948</v>
      </c>
      <c r="BZ57" s="814">
        <f t="shared" si="4"/>
        <v>59935.037315309397</v>
      </c>
      <c r="CA57" s="814">
        <f t="shared" si="5"/>
        <v>3706.8000000000011</v>
      </c>
      <c r="CB57" s="814">
        <f t="shared" si="3"/>
        <v>0</v>
      </c>
      <c r="CC57" s="814">
        <f>IF(ISERROR(VLOOKUP(A57,'19-20 Cfwds'!A:D,4,FALSE)),0,(VLOOKUP(A57,'19-20 Cfwds'!A:D,4,FALSE)))</f>
        <v>59935.037315309397</v>
      </c>
      <c r="CD57" s="814">
        <f>IF(ISERROR(VLOOKUP(A57,'19-20 Cfwds'!A:D,3,FALSE)),0,(VLOOKUP(A57,'19-20 Cfwds'!A:D,3,FALSE)))</f>
        <v>3706.8000000000011</v>
      </c>
      <c r="CF57" s="814">
        <f t="shared" si="6"/>
        <v>20807.373737373739</v>
      </c>
      <c r="CG57" s="814">
        <f>VLOOKUP(C57,'Pension and Pay Grants'!$I$3:$O$111,7,FALSE)</f>
        <v>4702</v>
      </c>
      <c r="CH57" s="814">
        <f>VLOOKUP(C57,'Pension and Pay Grants'!$Z$2:$AF$111,7,FALSE)</f>
        <v>15110</v>
      </c>
    </row>
    <row r="58" spans="1:86" ht="15" hidden="1" x14ac:dyDescent="0.25">
      <c r="A58">
        <v>400</v>
      </c>
      <c r="B58">
        <f>VLOOKUP(D58,'Adjusted Factors 21-22'!C:F,4,FALSE)</f>
        <v>0</v>
      </c>
      <c r="C58" s="706">
        <v>124686</v>
      </c>
      <c r="D58" s="706">
        <v>9353000</v>
      </c>
      <c r="E58" s="707" t="s">
        <v>1191</v>
      </c>
      <c r="F58" s="627">
        <v>176</v>
      </c>
      <c r="G58" s="627">
        <v>176</v>
      </c>
      <c r="H58" s="627">
        <v>0</v>
      </c>
      <c r="I58" s="512">
        <v>541024</v>
      </c>
      <c r="J58" s="512">
        <v>0</v>
      </c>
      <c r="K58" s="512">
        <v>0</v>
      </c>
      <c r="L58" s="512">
        <v>10120</v>
      </c>
      <c r="M58" s="512">
        <v>0</v>
      </c>
      <c r="N58" s="512">
        <v>13150.282485875707</v>
      </c>
      <c r="O58" s="512">
        <v>0</v>
      </c>
      <c r="P58" s="512">
        <v>9514.0571428571275</v>
      </c>
      <c r="Q58" s="512">
        <v>261.4857142857141</v>
      </c>
      <c r="R58" s="512">
        <v>0</v>
      </c>
      <c r="S58" s="512">
        <v>0</v>
      </c>
      <c r="T58" s="512">
        <v>0</v>
      </c>
      <c r="U58" s="512">
        <v>0</v>
      </c>
      <c r="V58" s="512">
        <v>0</v>
      </c>
      <c r="W58" s="512">
        <v>0</v>
      </c>
      <c r="X58" s="512">
        <v>0</v>
      </c>
      <c r="Y58" s="512">
        <v>0</v>
      </c>
      <c r="Z58" s="512">
        <v>0</v>
      </c>
      <c r="AA58" s="512">
        <v>0</v>
      </c>
      <c r="AB58" s="512">
        <v>0</v>
      </c>
      <c r="AC58" s="512">
        <v>0</v>
      </c>
      <c r="AD58" s="512">
        <v>0</v>
      </c>
      <c r="AE58" s="512">
        <v>54690.810810810806</v>
      </c>
      <c r="AF58" s="512">
        <v>0</v>
      </c>
      <c r="AG58" s="512">
        <v>0</v>
      </c>
      <c r="AH58" s="512">
        <v>0</v>
      </c>
      <c r="AI58" s="512">
        <v>117800</v>
      </c>
      <c r="AJ58" s="512">
        <v>0</v>
      </c>
      <c r="AK58" s="512">
        <v>0</v>
      </c>
      <c r="AL58" s="512">
        <v>0</v>
      </c>
      <c r="AM58" s="512">
        <v>20583.75</v>
      </c>
      <c r="AN58" s="512">
        <v>0</v>
      </c>
      <c r="AO58" s="512">
        <v>0</v>
      </c>
      <c r="AP58" s="512">
        <v>0</v>
      </c>
      <c r="AQ58" s="512">
        <v>0</v>
      </c>
      <c r="AR58" s="512">
        <v>0</v>
      </c>
      <c r="AS58" s="512">
        <v>0</v>
      </c>
      <c r="AT58" s="512">
        <v>0</v>
      </c>
      <c r="AU58" s="512">
        <v>0</v>
      </c>
      <c r="AV58" s="512">
        <v>541024</v>
      </c>
      <c r="AW58" s="512">
        <v>87736.636153829357</v>
      </c>
      <c r="AX58" s="512">
        <v>138383.75</v>
      </c>
      <c r="AY58" s="512">
        <v>81212.587482320087</v>
      </c>
      <c r="AZ58" s="710">
        <v>767144.3861538294</v>
      </c>
      <c r="BA58" s="710">
        <v>746560.6361538294</v>
      </c>
      <c r="BB58" s="710">
        <v>4180</v>
      </c>
      <c r="BC58" s="710">
        <v>735680</v>
      </c>
      <c r="BD58" s="710">
        <v>0</v>
      </c>
      <c r="BE58" s="710">
        <v>0</v>
      </c>
      <c r="BF58" s="710">
        <v>767144.3861538294</v>
      </c>
      <c r="BG58" s="512">
        <v>767144.38615382928</v>
      </c>
      <c r="BH58" s="512">
        <v>0</v>
      </c>
      <c r="BI58" s="710">
        <v>756263.75</v>
      </c>
      <c r="BJ58" s="710">
        <v>617880</v>
      </c>
      <c r="BK58" s="512">
        <v>628760.6361538294</v>
      </c>
      <c r="BL58" s="512">
        <v>3572.5036145103945</v>
      </c>
      <c r="BM58" s="512">
        <v>3614.3135627118641</v>
      </c>
      <c r="BN58" s="628">
        <v>-1.156788072645778E-2</v>
      </c>
      <c r="BO58" s="628">
        <v>3.0048236376457781E-2</v>
      </c>
      <c r="BP58" s="512">
        <v>19114.25969569659</v>
      </c>
      <c r="BQ58" s="710">
        <v>786258.64584952604</v>
      </c>
      <c r="BR58" s="710">
        <v>4350.4255445995796</v>
      </c>
      <c r="BS58" s="710" t="s">
        <v>1284</v>
      </c>
      <c r="BT58" s="710">
        <v>4467.3786695995796</v>
      </c>
      <c r="BU58" s="628">
        <v>1.6185519977385709E-2</v>
      </c>
      <c r="BV58" s="512">
        <v>-4679.84</v>
      </c>
      <c r="BW58" s="512">
        <v>781578.80584952608</v>
      </c>
      <c r="BX58" s="512">
        <v>0</v>
      </c>
      <c r="BY58" s="512">
        <v>781578.80584952608</v>
      </c>
      <c r="BZ58" s="814">
        <f t="shared" si="4"/>
        <v>14229.088709854288</v>
      </c>
      <c r="CA58" s="814">
        <f t="shared" si="5"/>
        <v>9936.5800000000017</v>
      </c>
      <c r="CB58" s="814">
        <f t="shared" si="3"/>
        <v>0</v>
      </c>
      <c r="CC58" s="814">
        <f>IF(ISERROR(VLOOKUP(A58,'19-20 Cfwds'!A:D,4,FALSE)),0,(VLOOKUP(A58,'19-20 Cfwds'!A:D,4,FALSE)))</f>
        <v>14229.088709854288</v>
      </c>
      <c r="CD58" s="814">
        <f>IF(ISERROR(VLOOKUP(A58,'19-20 Cfwds'!A:D,3,FALSE)),0,(VLOOKUP(A58,'19-20 Cfwds'!A:D,3,FALSE)))</f>
        <v>9936.5800000000017</v>
      </c>
      <c r="CF58" s="814">
        <f t="shared" si="6"/>
        <v>33045.82534301855</v>
      </c>
      <c r="CG58" s="814">
        <f>VLOOKUP(C58,'Pension and Pay Grants'!$I$3:$O$111,7,FALSE)</f>
        <v>8322</v>
      </c>
      <c r="CH58" s="814">
        <f>VLOOKUP(C58,'Pension and Pay Grants'!$Z$2:$AF$111,7,FALSE)</f>
        <v>23517</v>
      </c>
    </row>
    <row r="59" spans="1:86" ht="15" hidden="1" x14ac:dyDescent="0.25">
      <c r="A59">
        <v>405</v>
      </c>
      <c r="B59">
        <f>VLOOKUP(D59,'Adjusted Factors 21-22'!C:F,4,FALSE)</f>
        <v>0</v>
      </c>
      <c r="C59" s="706">
        <v>124688</v>
      </c>
      <c r="D59" s="706">
        <v>9353003</v>
      </c>
      <c r="E59" s="707" t="s">
        <v>1192</v>
      </c>
      <c r="F59" s="627">
        <v>164</v>
      </c>
      <c r="G59" s="627">
        <v>164</v>
      </c>
      <c r="H59" s="627">
        <v>0</v>
      </c>
      <c r="I59" s="512">
        <v>504136</v>
      </c>
      <c r="J59" s="512">
        <v>0</v>
      </c>
      <c r="K59" s="512">
        <v>0</v>
      </c>
      <c r="L59" s="512">
        <v>9199.9999999999909</v>
      </c>
      <c r="M59" s="512">
        <v>0</v>
      </c>
      <c r="N59" s="512">
        <v>15992.397660818713</v>
      </c>
      <c r="O59" s="512">
        <v>0</v>
      </c>
      <c r="P59" s="512">
        <v>859.99999999999909</v>
      </c>
      <c r="Q59" s="512">
        <v>3640.0000000000009</v>
      </c>
      <c r="R59" s="512">
        <v>410.00000000000028</v>
      </c>
      <c r="S59" s="512">
        <v>7120</v>
      </c>
      <c r="T59" s="512">
        <v>0</v>
      </c>
      <c r="U59" s="512">
        <v>0</v>
      </c>
      <c r="V59" s="512">
        <v>0</v>
      </c>
      <c r="W59" s="512">
        <v>0</v>
      </c>
      <c r="X59" s="512">
        <v>0</v>
      </c>
      <c r="Y59" s="512">
        <v>0</v>
      </c>
      <c r="Z59" s="512">
        <v>0</v>
      </c>
      <c r="AA59" s="512">
        <v>0</v>
      </c>
      <c r="AB59" s="512">
        <v>1252.7777777777787</v>
      </c>
      <c r="AC59" s="512">
        <v>0</v>
      </c>
      <c r="AD59" s="512">
        <v>0</v>
      </c>
      <c r="AE59" s="512">
        <v>46297.96875</v>
      </c>
      <c r="AF59" s="512">
        <v>0</v>
      </c>
      <c r="AG59" s="512">
        <v>0</v>
      </c>
      <c r="AH59" s="512">
        <v>0</v>
      </c>
      <c r="AI59" s="512">
        <v>117800</v>
      </c>
      <c r="AJ59" s="512">
        <v>0</v>
      </c>
      <c r="AK59" s="512">
        <v>0</v>
      </c>
      <c r="AL59" s="512">
        <v>0</v>
      </c>
      <c r="AM59" s="512">
        <v>10229.5</v>
      </c>
      <c r="AN59" s="512">
        <v>0</v>
      </c>
      <c r="AO59" s="512">
        <v>0</v>
      </c>
      <c r="AP59" s="512">
        <v>0</v>
      </c>
      <c r="AQ59" s="512">
        <v>0</v>
      </c>
      <c r="AR59" s="512">
        <v>0</v>
      </c>
      <c r="AS59" s="512">
        <v>0</v>
      </c>
      <c r="AT59" s="512">
        <v>0</v>
      </c>
      <c r="AU59" s="512">
        <v>0</v>
      </c>
      <c r="AV59" s="512">
        <v>504136</v>
      </c>
      <c r="AW59" s="512">
        <v>84773.144188596489</v>
      </c>
      <c r="AX59" s="512">
        <v>128029.5</v>
      </c>
      <c r="AY59" s="512">
        <v>74908.031580409355</v>
      </c>
      <c r="AZ59" s="710">
        <v>716938.64418859652</v>
      </c>
      <c r="BA59" s="710">
        <v>706709.14418859652</v>
      </c>
      <c r="BB59" s="710">
        <v>4180</v>
      </c>
      <c r="BC59" s="710">
        <v>685520</v>
      </c>
      <c r="BD59" s="710">
        <v>0</v>
      </c>
      <c r="BE59" s="710">
        <v>0</v>
      </c>
      <c r="BF59" s="710">
        <v>716938.64418859652</v>
      </c>
      <c r="BG59" s="512">
        <v>716938.64418859652</v>
      </c>
      <c r="BH59" s="512">
        <v>0</v>
      </c>
      <c r="BI59" s="710">
        <v>695749.5</v>
      </c>
      <c r="BJ59" s="710">
        <v>567720</v>
      </c>
      <c r="BK59" s="512">
        <v>588909.14418859652</v>
      </c>
      <c r="BL59" s="512">
        <v>3590.909415784125</v>
      </c>
      <c r="BM59" s="512">
        <v>3522.3105678787879</v>
      </c>
      <c r="BN59" s="628">
        <v>1.947552510869275E-2</v>
      </c>
      <c r="BO59" s="628">
        <v>0</v>
      </c>
      <c r="BP59" s="512">
        <v>0</v>
      </c>
      <c r="BQ59" s="710">
        <v>716938.64418859652</v>
      </c>
      <c r="BR59" s="710">
        <v>4309.2020987109545</v>
      </c>
      <c r="BS59" s="710" t="s">
        <v>1284</v>
      </c>
      <c r="BT59" s="710">
        <v>4371.5770987109545</v>
      </c>
      <c r="BU59" s="628">
        <v>1.7203063902047955E-2</v>
      </c>
      <c r="BV59" s="512">
        <v>-4360.76</v>
      </c>
      <c r="BW59" s="512">
        <v>712577.88418859651</v>
      </c>
      <c r="BX59" s="512">
        <v>0</v>
      </c>
      <c r="BY59" s="512">
        <v>712577.88418859651</v>
      </c>
      <c r="BZ59" s="814">
        <f t="shared" si="4"/>
        <v>36310.815045926138</v>
      </c>
      <c r="CA59" s="814">
        <f t="shared" si="5"/>
        <v>3192.409999999998</v>
      </c>
      <c r="CB59" s="814">
        <f t="shared" si="3"/>
        <v>0</v>
      </c>
      <c r="CC59" s="814">
        <f>IF(ISERROR(VLOOKUP(A59,'19-20 Cfwds'!A:D,4,FALSE)),0,(VLOOKUP(A59,'19-20 Cfwds'!A:D,4,FALSE)))</f>
        <v>36310.815045926138</v>
      </c>
      <c r="CD59" s="814">
        <f>IF(ISERROR(VLOOKUP(A59,'19-20 Cfwds'!A:D,3,FALSE)),0,(VLOOKUP(A59,'19-20 Cfwds'!A:D,3,FALSE)))</f>
        <v>3192.409999999998</v>
      </c>
      <c r="CF59" s="814">
        <f t="shared" si="6"/>
        <v>37222.397660818708</v>
      </c>
      <c r="CG59" s="814">
        <f>VLOOKUP(C59,'Pension and Pay Grants'!$I$3:$O$111,7,FALSE)</f>
        <v>7758</v>
      </c>
      <c r="CH59" s="814">
        <f>VLOOKUP(C59,'Pension and Pay Grants'!$Z$2:$AF$111,7,FALSE)</f>
        <v>21922</v>
      </c>
    </row>
    <row r="60" spans="1:86" ht="15" hidden="1" x14ac:dyDescent="0.25">
      <c r="A60">
        <v>406</v>
      </c>
      <c r="B60">
        <f>VLOOKUP(D60,'Adjusted Factors 21-22'!C:F,4,FALSE)</f>
        <v>0</v>
      </c>
      <c r="C60" s="706">
        <v>124689</v>
      </c>
      <c r="D60" s="706">
        <v>9353004</v>
      </c>
      <c r="E60" s="707" t="s">
        <v>1193</v>
      </c>
      <c r="F60" s="627">
        <v>95</v>
      </c>
      <c r="G60" s="627">
        <v>95</v>
      </c>
      <c r="H60" s="627">
        <v>0</v>
      </c>
      <c r="I60" s="512">
        <v>292030</v>
      </c>
      <c r="J60" s="512">
        <v>0</v>
      </c>
      <c r="K60" s="512">
        <v>0</v>
      </c>
      <c r="L60" s="512">
        <v>5980.0000000000036</v>
      </c>
      <c r="M60" s="512">
        <v>0</v>
      </c>
      <c r="N60" s="512">
        <v>7475.0000000000055</v>
      </c>
      <c r="O60" s="512">
        <v>0</v>
      </c>
      <c r="P60" s="512">
        <v>0</v>
      </c>
      <c r="Q60" s="512">
        <v>0</v>
      </c>
      <c r="R60" s="512">
        <v>0</v>
      </c>
      <c r="S60" s="512">
        <v>0</v>
      </c>
      <c r="T60" s="512">
        <v>0</v>
      </c>
      <c r="U60" s="512">
        <v>0</v>
      </c>
      <c r="V60" s="512">
        <v>0</v>
      </c>
      <c r="W60" s="512">
        <v>0</v>
      </c>
      <c r="X60" s="512">
        <v>0</v>
      </c>
      <c r="Y60" s="512">
        <v>0</v>
      </c>
      <c r="Z60" s="512">
        <v>0</v>
      </c>
      <c r="AA60" s="512">
        <v>0</v>
      </c>
      <c r="AB60" s="512">
        <v>0</v>
      </c>
      <c r="AC60" s="512">
        <v>0</v>
      </c>
      <c r="AD60" s="512">
        <v>0</v>
      </c>
      <c r="AE60" s="512">
        <v>29340.384615384617</v>
      </c>
      <c r="AF60" s="512">
        <v>0</v>
      </c>
      <c r="AG60" s="512">
        <v>1170.0000000000009</v>
      </c>
      <c r="AH60" s="512">
        <v>0</v>
      </c>
      <c r="AI60" s="512">
        <v>117800</v>
      </c>
      <c r="AJ60" s="512">
        <v>0</v>
      </c>
      <c r="AK60" s="512">
        <v>0</v>
      </c>
      <c r="AL60" s="512">
        <v>0</v>
      </c>
      <c r="AM60" s="512">
        <v>8982</v>
      </c>
      <c r="AN60" s="512">
        <v>0</v>
      </c>
      <c r="AO60" s="512">
        <v>0</v>
      </c>
      <c r="AP60" s="512">
        <v>0</v>
      </c>
      <c r="AQ60" s="512">
        <v>0</v>
      </c>
      <c r="AR60" s="512">
        <v>0</v>
      </c>
      <c r="AS60" s="512">
        <v>0</v>
      </c>
      <c r="AT60" s="512">
        <v>0</v>
      </c>
      <c r="AU60" s="512">
        <v>0</v>
      </c>
      <c r="AV60" s="512">
        <v>292030</v>
      </c>
      <c r="AW60" s="512">
        <v>43965.384615384624</v>
      </c>
      <c r="AX60" s="512">
        <v>126782</v>
      </c>
      <c r="AY60" s="512">
        <v>46066.748615384626</v>
      </c>
      <c r="AZ60" s="710">
        <v>462777.38461538462</v>
      </c>
      <c r="BA60" s="710">
        <v>453795.38461538462</v>
      </c>
      <c r="BB60" s="710">
        <v>4180</v>
      </c>
      <c r="BC60" s="710">
        <v>397100</v>
      </c>
      <c r="BD60" s="710">
        <v>0</v>
      </c>
      <c r="BE60" s="710">
        <v>0</v>
      </c>
      <c r="BF60" s="710">
        <v>462777.38461538462</v>
      </c>
      <c r="BG60" s="512">
        <v>462777.38461538462</v>
      </c>
      <c r="BH60" s="512">
        <v>0</v>
      </c>
      <c r="BI60" s="710">
        <v>406082</v>
      </c>
      <c r="BJ60" s="710">
        <v>279300</v>
      </c>
      <c r="BK60" s="512">
        <v>335995.38461538462</v>
      </c>
      <c r="BL60" s="512">
        <v>3536.7935222672068</v>
      </c>
      <c r="BM60" s="512">
        <v>3506.1554416666663</v>
      </c>
      <c r="BN60" s="628">
        <v>8.7383691653945862E-3</v>
      </c>
      <c r="BO60" s="628">
        <v>9.7419864846054124E-3</v>
      </c>
      <c r="BP60" s="512">
        <v>3244.9072979360267</v>
      </c>
      <c r="BQ60" s="710">
        <v>466022.29191332066</v>
      </c>
      <c r="BR60" s="710">
        <v>4810.9504411928492</v>
      </c>
      <c r="BS60" s="710" t="s">
        <v>1284</v>
      </c>
      <c r="BT60" s="710">
        <v>4905.4978096139021</v>
      </c>
      <c r="BU60" s="628">
        <v>1.6290368174809666E-2</v>
      </c>
      <c r="BV60" s="512">
        <v>-2526.0500000000002</v>
      </c>
      <c r="BW60" s="512">
        <v>463496.24191332067</v>
      </c>
      <c r="BX60" s="512">
        <v>0</v>
      </c>
      <c r="BY60" s="512">
        <v>463496.24191332067</v>
      </c>
      <c r="BZ60" s="814">
        <f t="shared" si="4"/>
        <v>28893.667581098562</v>
      </c>
      <c r="CA60" s="814">
        <f t="shared" si="5"/>
        <v>4017.6099999999969</v>
      </c>
      <c r="CB60" s="814">
        <f t="shared" si="3"/>
        <v>0</v>
      </c>
      <c r="CC60" s="814">
        <f>IF(ISERROR(VLOOKUP(A60,'19-20 Cfwds'!A:D,4,FALSE)),0,(VLOOKUP(A60,'19-20 Cfwds'!A:D,4,FALSE)))</f>
        <v>28893.667581098562</v>
      </c>
      <c r="CD60" s="814">
        <f>IF(ISERROR(VLOOKUP(A60,'19-20 Cfwds'!A:D,3,FALSE)),0,(VLOOKUP(A60,'19-20 Cfwds'!A:D,3,FALSE)))</f>
        <v>4017.6099999999969</v>
      </c>
      <c r="CF60" s="814">
        <f t="shared" si="6"/>
        <v>13455.000000000009</v>
      </c>
      <c r="CG60" s="814">
        <f>VLOOKUP(C60,'Pension and Pay Grants'!$I$3:$O$111,7,FALSE)</f>
        <v>4702</v>
      </c>
      <c r="CH60" s="814">
        <f>VLOOKUP(C60,'Pension and Pay Grants'!$Z$2:$AF$111,7,FALSE)</f>
        <v>13286</v>
      </c>
    </row>
    <row r="61" spans="1:86" ht="15" hidden="1" x14ac:dyDescent="0.25">
      <c r="A61">
        <v>407</v>
      </c>
      <c r="B61">
        <f>VLOOKUP(D61,'Adjusted Factors 21-22'!C:F,4,FALSE)</f>
        <v>0</v>
      </c>
      <c r="C61" s="706">
        <v>124690</v>
      </c>
      <c r="D61" s="706">
        <v>9353005</v>
      </c>
      <c r="E61" s="707" t="s">
        <v>1194</v>
      </c>
      <c r="F61" s="627">
        <v>159</v>
      </c>
      <c r="G61" s="627">
        <v>159</v>
      </c>
      <c r="H61" s="627">
        <v>0</v>
      </c>
      <c r="I61" s="512">
        <v>488766</v>
      </c>
      <c r="J61" s="512">
        <v>0</v>
      </c>
      <c r="K61" s="512">
        <v>0</v>
      </c>
      <c r="L61" s="512">
        <v>8740.0000000000055</v>
      </c>
      <c r="M61" s="512">
        <v>0</v>
      </c>
      <c r="N61" s="512">
        <v>10925.000000000005</v>
      </c>
      <c r="O61" s="512">
        <v>0</v>
      </c>
      <c r="P61" s="512">
        <v>0</v>
      </c>
      <c r="Q61" s="512">
        <v>0</v>
      </c>
      <c r="R61" s="512">
        <v>0</v>
      </c>
      <c r="S61" s="512">
        <v>0</v>
      </c>
      <c r="T61" s="512">
        <v>0</v>
      </c>
      <c r="U61" s="512">
        <v>0</v>
      </c>
      <c r="V61" s="512">
        <v>0</v>
      </c>
      <c r="W61" s="512">
        <v>0</v>
      </c>
      <c r="X61" s="512">
        <v>0</v>
      </c>
      <c r="Y61" s="512">
        <v>0</v>
      </c>
      <c r="Z61" s="512">
        <v>0</v>
      </c>
      <c r="AA61" s="512">
        <v>0</v>
      </c>
      <c r="AB61" s="512">
        <v>677.90697674418561</v>
      </c>
      <c r="AC61" s="512">
        <v>0</v>
      </c>
      <c r="AD61" s="512">
        <v>0</v>
      </c>
      <c r="AE61" s="512">
        <v>39314.032258064508</v>
      </c>
      <c r="AF61" s="512">
        <v>0</v>
      </c>
      <c r="AG61" s="512">
        <v>0</v>
      </c>
      <c r="AH61" s="512">
        <v>0</v>
      </c>
      <c r="AI61" s="512">
        <v>117800</v>
      </c>
      <c r="AJ61" s="512">
        <v>0</v>
      </c>
      <c r="AK61" s="512">
        <v>0</v>
      </c>
      <c r="AL61" s="512">
        <v>0</v>
      </c>
      <c r="AM61" s="512">
        <v>14471</v>
      </c>
      <c r="AN61" s="512">
        <v>0</v>
      </c>
      <c r="AO61" s="512">
        <v>0</v>
      </c>
      <c r="AP61" s="512">
        <v>0</v>
      </c>
      <c r="AQ61" s="512">
        <v>0</v>
      </c>
      <c r="AR61" s="512">
        <v>0</v>
      </c>
      <c r="AS61" s="512">
        <v>0</v>
      </c>
      <c r="AT61" s="512">
        <v>0</v>
      </c>
      <c r="AU61" s="512">
        <v>0</v>
      </c>
      <c r="AV61" s="512">
        <v>488766</v>
      </c>
      <c r="AW61" s="512">
        <v>59656.939234808706</v>
      </c>
      <c r="AX61" s="512">
        <v>132271</v>
      </c>
      <c r="AY61" s="512">
        <v>59145.396258064517</v>
      </c>
      <c r="AZ61" s="710">
        <v>680693.93923480867</v>
      </c>
      <c r="BA61" s="710">
        <v>666222.93923480867</v>
      </c>
      <c r="BB61" s="710">
        <v>4180</v>
      </c>
      <c r="BC61" s="710">
        <v>664620</v>
      </c>
      <c r="BD61" s="710">
        <v>0</v>
      </c>
      <c r="BE61" s="710">
        <v>0</v>
      </c>
      <c r="BF61" s="710">
        <v>680693.93923480867</v>
      </c>
      <c r="BG61" s="512">
        <v>680693.93923480867</v>
      </c>
      <c r="BH61" s="512">
        <v>0</v>
      </c>
      <c r="BI61" s="710">
        <v>679091</v>
      </c>
      <c r="BJ61" s="710">
        <v>546820</v>
      </c>
      <c r="BK61" s="512">
        <v>548422.93923480867</v>
      </c>
      <c r="BL61" s="512">
        <v>3449.2008756906207</v>
      </c>
      <c r="BM61" s="512">
        <v>3436.3556986111103</v>
      </c>
      <c r="BN61" s="628">
        <v>3.738023128601661E-3</v>
      </c>
      <c r="BO61" s="628">
        <v>1.4742332521398338E-2</v>
      </c>
      <c r="BP61" s="512">
        <v>8054.9238409456057</v>
      </c>
      <c r="BQ61" s="710">
        <v>688748.86307575426</v>
      </c>
      <c r="BR61" s="710">
        <v>4240.7412772060015</v>
      </c>
      <c r="BS61" s="710" t="s">
        <v>1284</v>
      </c>
      <c r="BT61" s="710">
        <v>4331.7538558223541</v>
      </c>
      <c r="BU61" s="628">
        <v>-5.3319064821308881E-3</v>
      </c>
      <c r="BV61" s="512">
        <v>-4227.8100000000004</v>
      </c>
      <c r="BW61" s="512">
        <v>684521.0530757542</v>
      </c>
      <c r="BX61" s="512">
        <v>0</v>
      </c>
      <c r="BY61" s="512">
        <v>684521.0530757542</v>
      </c>
      <c r="BZ61" s="814">
        <f t="shared" si="4"/>
        <v>132104.91831431421</v>
      </c>
      <c r="CA61" s="814">
        <f t="shared" si="5"/>
        <v>3565.8099999999995</v>
      </c>
      <c r="CB61" s="814">
        <f t="shared" si="3"/>
        <v>0</v>
      </c>
      <c r="CC61" s="814">
        <f>IF(ISERROR(VLOOKUP(A61,'19-20 Cfwds'!A:D,4,FALSE)),0,(VLOOKUP(A61,'19-20 Cfwds'!A:D,4,FALSE)))</f>
        <v>132104.91831431421</v>
      </c>
      <c r="CD61" s="814">
        <f>IF(ISERROR(VLOOKUP(A61,'19-20 Cfwds'!A:D,3,FALSE)),0,(VLOOKUP(A61,'19-20 Cfwds'!A:D,3,FALSE)))</f>
        <v>3565.8099999999995</v>
      </c>
      <c r="CF61" s="814">
        <f t="shared" si="6"/>
        <v>19665.000000000011</v>
      </c>
      <c r="CG61" s="814">
        <f>VLOOKUP(C61,'Pension and Pay Grants'!$I$3:$O$111,7,FALSE)</f>
        <v>6771</v>
      </c>
      <c r="CH61" s="814">
        <f>VLOOKUP(C61,'Pension and Pay Grants'!$Z$2:$AF$111,7,FALSE)</f>
        <v>19132</v>
      </c>
    </row>
    <row r="62" spans="1:86" ht="15" hidden="1" x14ac:dyDescent="0.25">
      <c r="A62">
        <v>409</v>
      </c>
      <c r="B62">
        <f>VLOOKUP(D62,'Adjusted Factors 21-22'!C:F,4,FALSE)</f>
        <v>0</v>
      </c>
      <c r="C62" s="706">
        <v>124691</v>
      </c>
      <c r="D62" s="706">
        <v>9353006</v>
      </c>
      <c r="E62" s="707" t="s">
        <v>1195</v>
      </c>
      <c r="F62" s="627">
        <v>187</v>
      </c>
      <c r="G62" s="627">
        <v>187</v>
      </c>
      <c r="H62" s="627">
        <v>0</v>
      </c>
      <c r="I62" s="512">
        <v>574838</v>
      </c>
      <c r="J62" s="512">
        <v>0</v>
      </c>
      <c r="K62" s="512">
        <v>0</v>
      </c>
      <c r="L62" s="512">
        <v>8280</v>
      </c>
      <c r="M62" s="512">
        <v>0</v>
      </c>
      <c r="N62" s="512">
        <v>11947.222222222221</v>
      </c>
      <c r="O62" s="512">
        <v>0</v>
      </c>
      <c r="P62" s="512">
        <v>1504.9999999999998</v>
      </c>
      <c r="Q62" s="512">
        <v>0</v>
      </c>
      <c r="R62" s="512">
        <v>0</v>
      </c>
      <c r="S62" s="512">
        <v>0</v>
      </c>
      <c r="T62" s="512">
        <v>0</v>
      </c>
      <c r="U62" s="512">
        <v>0</v>
      </c>
      <c r="V62" s="512">
        <v>0</v>
      </c>
      <c r="W62" s="512">
        <v>0</v>
      </c>
      <c r="X62" s="512">
        <v>0</v>
      </c>
      <c r="Y62" s="512">
        <v>0</v>
      </c>
      <c r="Z62" s="512">
        <v>0</v>
      </c>
      <c r="AA62" s="512">
        <v>0</v>
      </c>
      <c r="AB62" s="512">
        <v>655.0955414012742</v>
      </c>
      <c r="AC62" s="512">
        <v>0</v>
      </c>
      <c r="AD62" s="512">
        <v>0</v>
      </c>
      <c r="AE62" s="512">
        <v>39889.285714285717</v>
      </c>
      <c r="AF62" s="512">
        <v>0</v>
      </c>
      <c r="AG62" s="512">
        <v>0</v>
      </c>
      <c r="AH62" s="512">
        <v>0</v>
      </c>
      <c r="AI62" s="512">
        <v>117800</v>
      </c>
      <c r="AJ62" s="512">
        <v>0</v>
      </c>
      <c r="AK62" s="512">
        <v>0</v>
      </c>
      <c r="AL62" s="512">
        <v>0</v>
      </c>
      <c r="AM62" s="512">
        <v>18837.25</v>
      </c>
      <c r="AN62" s="512">
        <v>0</v>
      </c>
      <c r="AO62" s="512">
        <v>0</v>
      </c>
      <c r="AP62" s="512">
        <v>0</v>
      </c>
      <c r="AQ62" s="512">
        <v>0</v>
      </c>
      <c r="AR62" s="512">
        <v>0</v>
      </c>
      <c r="AS62" s="512">
        <v>0</v>
      </c>
      <c r="AT62" s="512">
        <v>0</v>
      </c>
      <c r="AU62" s="512">
        <v>0</v>
      </c>
      <c r="AV62" s="512">
        <v>574838</v>
      </c>
      <c r="AW62" s="512">
        <v>62276.603477909215</v>
      </c>
      <c r="AX62" s="512">
        <v>136637.25</v>
      </c>
      <c r="AY62" s="512">
        <v>60754.260825396828</v>
      </c>
      <c r="AZ62" s="710">
        <v>773751.85347790923</v>
      </c>
      <c r="BA62" s="710">
        <v>754914.60347790923</v>
      </c>
      <c r="BB62" s="710">
        <v>4180</v>
      </c>
      <c r="BC62" s="710">
        <v>781660</v>
      </c>
      <c r="BD62" s="710">
        <v>26745.39652209077</v>
      </c>
      <c r="BE62" s="710">
        <v>0</v>
      </c>
      <c r="BF62" s="710">
        <v>800497.25</v>
      </c>
      <c r="BG62" s="512">
        <v>800497.25</v>
      </c>
      <c r="BH62" s="512">
        <v>0</v>
      </c>
      <c r="BI62" s="710">
        <v>800497.25</v>
      </c>
      <c r="BJ62" s="710">
        <v>663860</v>
      </c>
      <c r="BK62" s="512">
        <v>663860</v>
      </c>
      <c r="BL62" s="512">
        <v>3550.0534759358288</v>
      </c>
      <c r="BM62" s="512">
        <v>3393.7706473684207</v>
      </c>
      <c r="BN62" s="628">
        <v>4.6049908731632221E-2</v>
      </c>
      <c r="BO62" s="628">
        <v>0</v>
      </c>
      <c r="BP62" s="512">
        <v>0</v>
      </c>
      <c r="BQ62" s="710">
        <v>800497.25</v>
      </c>
      <c r="BR62" s="710">
        <v>4180</v>
      </c>
      <c r="BS62" s="710" t="s">
        <v>1284</v>
      </c>
      <c r="BT62" s="710">
        <v>4280.7339572192514</v>
      </c>
      <c r="BU62" s="628">
        <v>4.0785712167007215E-2</v>
      </c>
      <c r="BV62" s="512">
        <v>-4972.33</v>
      </c>
      <c r="BW62" s="512">
        <v>795524.92</v>
      </c>
      <c r="BX62" s="512">
        <v>0</v>
      </c>
      <c r="BY62" s="512">
        <v>795524.92</v>
      </c>
      <c r="BZ62" s="814">
        <f t="shared" si="4"/>
        <v>60650.832615744555</v>
      </c>
      <c r="CA62" s="814">
        <f t="shared" si="5"/>
        <v>26763.149999999998</v>
      </c>
      <c r="CB62" s="814">
        <f t="shared" si="3"/>
        <v>26745.39652209077</v>
      </c>
      <c r="CC62" s="814">
        <f>IF(ISERROR(VLOOKUP(A62,'19-20 Cfwds'!A:D,4,FALSE)),0,(VLOOKUP(A62,'19-20 Cfwds'!A:D,4,FALSE)))</f>
        <v>60650.832615744555</v>
      </c>
      <c r="CD62" s="814">
        <f>IF(ISERROR(VLOOKUP(A62,'19-20 Cfwds'!A:D,3,FALSE)),0,(VLOOKUP(A62,'19-20 Cfwds'!A:D,3,FALSE)))</f>
        <v>26763.149999999998</v>
      </c>
      <c r="CF62" s="814">
        <f t="shared" si="6"/>
        <v>21732.222222222219</v>
      </c>
      <c r="CG62" s="814">
        <f>VLOOKUP(C62,'Pension and Pay Grants'!$I$3:$O$111,7,FALSE)</f>
        <v>8934</v>
      </c>
      <c r="CH62" s="814">
        <f>VLOOKUP(C62,'Pension and Pay Grants'!$Z$2:$AF$111,7,FALSE)</f>
        <v>25243</v>
      </c>
    </row>
    <row r="63" spans="1:86" ht="15" hidden="1" x14ac:dyDescent="0.25">
      <c r="A63">
        <v>412</v>
      </c>
      <c r="B63">
        <f>VLOOKUP(D63,'Adjusted Factors 21-22'!C:F,4,FALSE)</f>
        <v>0</v>
      </c>
      <c r="C63" s="706">
        <v>124692</v>
      </c>
      <c r="D63" s="706">
        <v>9353009</v>
      </c>
      <c r="E63" s="707" t="s">
        <v>1196</v>
      </c>
      <c r="F63" s="627">
        <v>196</v>
      </c>
      <c r="G63" s="627">
        <v>196</v>
      </c>
      <c r="H63" s="627">
        <v>0</v>
      </c>
      <c r="I63" s="512">
        <v>602504</v>
      </c>
      <c r="J63" s="512">
        <v>0</v>
      </c>
      <c r="K63" s="512">
        <v>0</v>
      </c>
      <c r="L63" s="512">
        <v>10579.999999999982</v>
      </c>
      <c r="M63" s="512">
        <v>0</v>
      </c>
      <c r="N63" s="512">
        <v>13224.999999999978</v>
      </c>
      <c r="O63" s="512">
        <v>0</v>
      </c>
      <c r="P63" s="512">
        <v>214.99999999999997</v>
      </c>
      <c r="Q63" s="512">
        <v>259.99999999999994</v>
      </c>
      <c r="R63" s="512">
        <v>0</v>
      </c>
      <c r="S63" s="512">
        <v>0</v>
      </c>
      <c r="T63" s="512">
        <v>0</v>
      </c>
      <c r="U63" s="512">
        <v>0</v>
      </c>
      <c r="V63" s="512">
        <v>0</v>
      </c>
      <c r="W63" s="512">
        <v>0</v>
      </c>
      <c r="X63" s="512">
        <v>0</v>
      </c>
      <c r="Y63" s="512">
        <v>0</v>
      </c>
      <c r="Z63" s="512">
        <v>0</v>
      </c>
      <c r="AA63" s="512">
        <v>0</v>
      </c>
      <c r="AB63" s="512">
        <v>0</v>
      </c>
      <c r="AC63" s="512">
        <v>0</v>
      </c>
      <c r="AD63" s="512">
        <v>0</v>
      </c>
      <c r="AE63" s="512">
        <v>59116.886227544914</v>
      </c>
      <c r="AF63" s="512">
        <v>0</v>
      </c>
      <c r="AG63" s="512">
        <v>5616.0000000000082</v>
      </c>
      <c r="AH63" s="512">
        <v>0</v>
      </c>
      <c r="AI63" s="512">
        <v>117800</v>
      </c>
      <c r="AJ63" s="512">
        <v>0</v>
      </c>
      <c r="AK63" s="512">
        <v>0</v>
      </c>
      <c r="AL63" s="512">
        <v>0</v>
      </c>
      <c r="AM63" s="512">
        <v>16966</v>
      </c>
      <c r="AN63" s="512">
        <v>0</v>
      </c>
      <c r="AO63" s="512">
        <v>0</v>
      </c>
      <c r="AP63" s="512">
        <v>0</v>
      </c>
      <c r="AQ63" s="512">
        <v>0</v>
      </c>
      <c r="AR63" s="512">
        <v>0</v>
      </c>
      <c r="AS63" s="512">
        <v>0</v>
      </c>
      <c r="AT63" s="512">
        <v>0</v>
      </c>
      <c r="AU63" s="512">
        <v>0</v>
      </c>
      <c r="AV63" s="512">
        <v>602504</v>
      </c>
      <c r="AW63" s="512">
        <v>89012.886227544892</v>
      </c>
      <c r="AX63" s="512">
        <v>134766</v>
      </c>
      <c r="AY63" s="512">
        <v>81255.750227544893</v>
      </c>
      <c r="AZ63" s="710">
        <v>826282.88622754486</v>
      </c>
      <c r="BA63" s="710">
        <v>809316.88622754486</v>
      </c>
      <c r="BB63" s="710">
        <v>4180</v>
      </c>
      <c r="BC63" s="710">
        <v>819280</v>
      </c>
      <c r="BD63" s="710">
        <v>9963.1137724551372</v>
      </c>
      <c r="BE63" s="710">
        <v>0</v>
      </c>
      <c r="BF63" s="710">
        <v>836246</v>
      </c>
      <c r="BG63" s="512">
        <v>836246</v>
      </c>
      <c r="BH63" s="512">
        <v>0</v>
      </c>
      <c r="BI63" s="710">
        <v>836246</v>
      </c>
      <c r="BJ63" s="710">
        <v>701480</v>
      </c>
      <c r="BK63" s="512">
        <v>701480</v>
      </c>
      <c r="BL63" s="512">
        <v>3578.9795918367345</v>
      </c>
      <c r="BM63" s="512">
        <v>3476.7342346534656</v>
      </c>
      <c r="BN63" s="628">
        <v>2.9408447779575513E-2</v>
      </c>
      <c r="BO63" s="628">
        <v>0</v>
      </c>
      <c r="BP63" s="512">
        <v>0</v>
      </c>
      <c r="BQ63" s="710">
        <v>836246</v>
      </c>
      <c r="BR63" s="710">
        <v>4180</v>
      </c>
      <c r="BS63" s="710" t="s">
        <v>1284</v>
      </c>
      <c r="BT63" s="710">
        <v>4266.5612244897957</v>
      </c>
      <c r="BU63" s="628">
        <v>2.9634730065512649E-2</v>
      </c>
      <c r="BV63" s="512">
        <v>-5211.6400000000003</v>
      </c>
      <c r="BW63" s="512">
        <v>831034.36</v>
      </c>
      <c r="BX63" s="512">
        <v>0</v>
      </c>
      <c r="BY63" s="512">
        <v>831034.36</v>
      </c>
      <c r="BZ63" s="814">
        <f t="shared" si="4"/>
        <v>60523.500002678367</v>
      </c>
      <c r="CA63" s="814">
        <f t="shared" si="5"/>
        <v>5439.9500000000007</v>
      </c>
      <c r="CB63" s="814">
        <f t="shared" si="3"/>
        <v>9963.1137724551372</v>
      </c>
      <c r="CC63" s="814">
        <f>IF(ISERROR(VLOOKUP(A63,'19-20 Cfwds'!A:D,4,FALSE)),0,(VLOOKUP(A63,'19-20 Cfwds'!A:D,4,FALSE)))</f>
        <v>60523.500002678367</v>
      </c>
      <c r="CD63" s="814">
        <f>IF(ISERROR(VLOOKUP(A63,'19-20 Cfwds'!A:D,3,FALSE)),0,(VLOOKUP(A63,'19-20 Cfwds'!A:D,3,FALSE)))</f>
        <v>5439.9500000000007</v>
      </c>
      <c r="CF63" s="814">
        <f t="shared" si="6"/>
        <v>24279.99999999996</v>
      </c>
      <c r="CG63" s="814">
        <f>VLOOKUP(C63,'Pension and Pay Grants'!$I$3:$O$111,7,FALSE)</f>
        <v>10109</v>
      </c>
      <c r="CH63" s="814">
        <f>VLOOKUP(C63,'Pension and Pay Grants'!$Z$2:$AF$111,7,FALSE)</f>
        <v>28565</v>
      </c>
    </row>
    <row r="64" spans="1:86" ht="15" hidden="1" x14ac:dyDescent="0.25">
      <c r="A64">
        <v>426</v>
      </c>
      <c r="B64">
        <f>VLOOKUP(D64,'Adjusted Factors 21-22'!C:F,4,FALSE)</f>
        <v>0</v>
      </c>
      <c r="C64" s="706">
        <v>124693</v>
      </c>
      <c r="D64" s="706">
        <v>9353010</v>
      </c>
      <c r="E64" s="707" t="s">
        <v>1197</v>
      </c>
      <c r="F64" s="627">
        <v>87</v>
      </c>
      <c r="G64" s="627">
        <v>87</v>
      </c>
      <c r="H64" s="627">
        <v>0</v>
      </c>
      <c r="I64" s="512">
        <v>267438</v>
      </c>
      <c r="J64" s="512">
        <v>0</v>
      </c>
      <c r="K64" s="512">
        <v>0</v>
      </c>
      <c r="L64" s="512">
        <v>5059.9999999999836</v>
      </c>
      <c r="M64" s="512">
        <v>0</v>
      </c>
      <c r="N64" s="512">
        <v>6473.8235294117649</v>
      </c>
      <c r="O64" s="512">
        <v>0</v>
      </c>
      <c r="P64" s="512">
        <v>3009.9999999999986</v>
      </c>
      <c r="Q64" s="512">
        <v>259.99999999999955</v>
      </c>
      <c r="R64" s="512">
        <v>0</v>
      </c>
      <c r="S64" s="512">
        <v>0</v>
      </c>
      <c r="T64" s="512">
        <v>0</v>
      </c>
      <c r="U64" s="512">
        <v>0</v>
      </c>
      <c r="V64" s="512">
        <v>0</v>
      </c>
      <c r="W64" s="512">
        <v>0</v>
      </c>
      <c r="X64" s="512">
        <v>0</v>
      </c>
      <c r="Y64" s="512">
        <v>0</v>
      </c>
      <c r="Z64" s="512">
        <v>0</v>
      </c>
      <c r="AA64" s="512">
        <v>0</v>
      </c>
      <c r="AB64" s="512">
        <v>0</v>
      </c>
      <c r="AC64" s="512">
        <v>0</v>
      </c>
      <c r="AD64" s="512">
        <v>0</v>
      </c>
      <c r="AE64" s="512">
        <v>17320.909090909092</v>
      </c>
      <c r="AF64" s="512">
        <v>0</v>
      </c>
      <c r="AG64" s="512">
        <v>0</v>
      </c>
      <c r="AH64" s="512">
        <v>0</v>
      </c>
      <c r="AI64" s="512">
        <v>117800</v>
      </c>
      <c r="AJ64" s="512">
        <v>0</v>
      </c>
      <c r="AK64" s="512">
        <v>0</v>
      </c>
      <c r="AL64" s="512">
        <v>0</v>
      </c>
      <c r="AM64" s="512">
        <v>9231.5</v>
      </c>
      <c r="AN64" s="512">
        <v>0</v>
      </c>
      <c r="AO64" s="512">
        <v>0</v>
      </c>
      <c r="AP64" s="512">
        <v>0</v>
      </c>
      <c r="AQ64" s="512">
        <v>0</v>
      </c>
      <c r="AR64" s="512">
        <v>0</v>
      </c>
      <c r="AS64" s="512">
        <v>0</v>
      </c>
      <c r="AT64" s="512">
        <v>0</v>
      </c>
      <c r="AU64" s="512">
        <v>0</v>
      </c>
      <c r="AV64" s="512">
        <v>267438</v>
      </c>
      <c r="AW64" s="512">
        <v>32124.732620320836</v>
      </c>
      <c r="AX64" s="512">
        <v>127031.5</v>
      </c>
      <c r="AY64" s="512">
        <v>34721.684855614963</v>
      </c>
      <c r="AZ64" s="710">
        <v>426594.23262032086</v>
      </c>
      <c r="BA64" s="710">
        <v>417362.73262032086</v>
      </c>
      <c r="BB64" s="710">
        <v>4180</v>
      </c>
      <c r="BC64" s="710">
        <v>363660</v>
      </c>
      <c r="BD64" s="710">
        <v>0</v>
      </c>
      <c r="BE64" s="710">
        <v>0</v>
      </c>
      <c r="BF64" s="710">
        <v>426594.23262032086</v>
      </c>
      <c r="BG64" s="512">
        <v>426594.23262032086</v>
      </c>
      <c r="BH64" s="512">
        <v>0</v>
      </c>
      <c r="BI64" s="710">
        <v>372891.5</v>
      </c>
      <c r="BJ64" s="710">
        <v>245860</v>
      </c>
      <c r="BK64" s="512">
        <v>299562.73262032086</v>
      </c>
      <c r="BL64" s="512">
        <v>3443.2498002335733</v>
      </c>
      <c r="BM64" s="512">
        <v>3394.9901047058829</v>
      </c>
      <c r="BN64" s="628">
        <v>1.4214973840659029E-2</v>
      </c>
      <c r="BO64" s="628">
        <v>4.2653818093409696E-3</v>
      </c>
      <c r="BP64" s="512">
        <v>1259.8408260889407</v>
      </c>
      <c r="BQ64" s="710">
        <v>427854.07344640978</v>
      </c>
      <c r="BR64" s="710">
        <v>4811.7537177748254</v>
      </c>
      <c r="BS64" s="710" t="s">
        <v>1284</v>
      </c>
      <c r="BT64" s="710">
        <v>4917.862913177124</v>
      </c>
      <c r="BU64" s="628">
        <v>6.6868011101557379E-3</v>
      </c>
      <c r="BV64" s="512">
        <v>-2313.33</v>
      </c>
      <c r="BW64" s="512">
        <v>425540.74344640976</v>
      </c>
      <c r="BX64" s="512">
        <v>0</v>
      </c>
      <c r="BY64" s="512">
        <v>425540.74344640976</v>
      </c>
      <c r="BZ64" s="814">
        <f t="shared" si="4"/>
        <v>31172.493827988801</v>
      </c>
      <c r="CA64" s="814">
        <f t="shared" si="5"/>
        <v>5230.2999999999993</v>
      </c>
      <c r="CB64" s="814">
        <f t="shared" si="3"/>
        <v>0</v>
      </c>
      <c r="CC64" s="814">
        <f>IF(ISERROR(VLOOKUP(A64,'19-20 Cfwds'!A:D,4,FALSE)),0,(VLOOKUP(A64,'19-20 Cfwds'!A:D,4,FALSE)))</f>
        <v>31172.493827988801</v>
      </c>
      <c r="CD64" s="814">
        <f>IF(ISERROR(VLOOKUP(A64,'19-20 Cfwds'!A:D,3,FALSE)),0,(VLOOKUP(A64,'19-20 Cfwds'!A:D,3,FALSE)))</f>
        <v>5230.2999999999993</v>
      </c>
      <c r="CF64" s="814">
        <f t="shared" si="6"/>
        <v>14803.823529411746</v>
      </c>
      <c r="CG64" s="814">
        <f>VLOOKUP(C64,'Pension and Pay Grants'!$I$3:$O$111,7,FALSE)</f>
        <v>4702</v>
      </c>
      <c r="CH64" s="814">
        <f>VLOOKUP(C64,'Pension and Pay Grants'!$Z$2:$AF$111,7,FALSE)</f>
        <v>13286</v>
      </c>
    </row>
    <row r="65" spans="1:86" ht="15" hidden="1" x14ac:dyDescent="0.25">
      <c r="A65">
        <v>430</v>
      </c>
      <c r="B65">
        <f>VLOOKUP(D65,'Adjusted Factors 21-22'!C:F,4,FALSE)</f>
        <v>0</v>
      </c>
      <c r="C65" s="706">
        <v>124694</v>
      </c>
      <c r="D65" s="706">
        <v>9353013</v>
      </c>
      <c r="E65" s="707" t="s">
        <v>1198</v>
      </c>
      <c r="F65" s="627">
        <v>71</v>
      </c>
      <c r="G65" s="627">
        <v>71</v>
      </c>
      <c r="H65" s="627">
        <v>0</v>
      </c>
      <c r="I65" s="512">
        <v>218254</v>
      </c>
      <c r="J65" s="512">
        <v>0</v>
      </c>
      <c r="K65" s="512">
        <v>0</v>
      </c>
      <c r="L65" s="512">
        <v>4599.9999999999927</v>
      </c>
      <c r="M65" s="512">
        <v>0</v>
      </c>
      <c r="N65" s="512">
        <v>7829.4520547945194</v>
      </c>
      <c r="O65" s="512">
        <v>0</v>
      </c>
      <c r="P65" s="512">
        <v>429.99999999999937</v>
      </c>
      <c r="Q65" s="512">
        <v>0</v>
      </c>
      <c r="R65" s="512">
        <v>0</v>
      </c>
      <c r="S65" s="512">
        <v>0</v>
      </c>
      <c r="T65" s="512">
        <v>0</v>
      </c>
      <c r="U65" s="512">
        <v>0</v>
      </c>
      <c r="V65" s="512">
        <v>0</v>
      </c>
      <c r="W65" s="512">
        <v>0</v>
      </c>
      <c r="X65" s="512">
        <v>0</v>
      </c>
      <c r="Y65" s="512">
        <v>0</v>
      </c>
      <c r="Z65" s="512">
        <v>0</v>
      </c>
      <c r="AA65" s="512">
        <v>0</v>
      </c>
      <c r="AB65" s="512">
        <v>0</v>
      </c>
      <c r="AC65" s="512">
        <v>0</v>
      </c>
      <c r="AD65" s="512">
        <v>0</v>
      </c>
      <c r="AE65" s="512">
        <v>25117.615384615387</v>
      </c>
      <c r="AF65" s="512">
        <v>0</v>
      </c>
      <c r="AG65" s="512">
        <v>0</v>
      </c>
      <c r="AH65" s="512">
        <v>0</v>
      </c>
      <c r="AI65" s="512">
        <v>117800</v>
      </c>
      <c r="AJ65" s="512">
        <v>45000</v>
      </c>
      <c r="AK65" s="512">
        <v>0</v>
      </c>
      <c r="AL65" s="512">
        <v>0</v>
      </c>
      <c r="AM65" s="512">
        <v>5735.27</v>
      </c>
      <c r="AN65" s="512">
        <v>0</v>
      </c>
      <c r="AO65" s="512">
        <v>0</v>
      </c>
      <c r="AP65" s="512">
        <v>0</v>
      </c>
      <c r="AQ65" s="512">
        <v>0</v>
      </c>
      <c r="AR65" s="512">
        <v>0</v>
      </c>
      <c r="AS65" s="512">
        <v>0</v>
      </c>
      <c r="AT65" s="512">
        <v>0</v>
      </c>
      <c r="AU65" s="512">
        <v>0</v>
      </c>
      <c r="AV65" s="512">
        <v>218254</v>
      </c>
      <c r="AW65" s="512">
        <v>37977.067439409897</v>
      </c>
      <c r="AX65" s="512">
        <v>168535.27</v>
      </c>
      <c r="AY65" s="512">
        <v>41546.205412012641</v>
      </c>
      <c r="AZ65" s="710">
        <v>424766.33743940992</v>
      </c>
      <c r="BA65" s="710">
        <v>419031.0674394099</v>
      </c>
      <c r="BB65" s="710">
        <v>4180</v>
      </c>
      <c r="BC65" s="710">
        <v>296780</v>
      </c>
      <c r="BD65" s="710">
        <v>0</v>
      </c>
      <c r="BE65" s="710">
        <v>0</v>
      </c>
      <c r="BF65" s="710">
        <v>424766.33743940992</v>
      </c>
      <c r="BG65" s="512">
        <v>424766.33743940992</v>
      </c>
      <c r="BH65" s="512">
        <v>0</v>
      </c>
      <c r="BI65" s="710">
        <v>302515.27</v>
      </c>
      <c r="BJ65" s="710">
        <v>133980.00000000003</v>
      </c>
      <c r="BK65" s="512">
        <v>256231.06743940993</v>
      </c>
      <c r="BL65" s="512">
        <v>3608.8882737945059</v>
      </c>
      <c r="BM65" s="512">
        <v>3411.9018932432432</v>
      </c>
      <c r="BN65" s="628">
        <v>5.7735065870845981E-2</v>
      </c>
      <c r="BO65" s="628">
        <v>0</v>
      </c>
      <c r="BP65" s="512">
        <v>0</v>
      </c>
      <c r="BQ65" s="710">
        <v>424766.33743940992</v>
      </c>
      <c r="BR65" s="710">
        <v>5901.8460202733786</v>
      </c>
      <c r="BS65" s="710" t="s">
        <v>1284</v>
      </c>
      <c r="BT65" s="710">
        <v>5982.6244709776047</v>
      </c>
      <c r="BU65" s="628">
        <v>5.3397147307932213E-2</v>
      </c>
      <c r="BV65" s="512">
        <v>-1887.89</v>
      </c>
      <c r="BW65" s="512">
        <v>422878.44743940991</v>
      </c>
      <c r="BX65" s="512">
        <v>0</v>
      </c>
      <c r="BY65" s="512">
        <v>422878.44743940991</v>
      </c>
      <c r="BZ65" s="814">
        <f t="shared" si="4"/>
        <v>52520.508681635023</v>
      </c>
      <c r="CA65" s="814">
        <f t="shared" si="5"/>
        <v>18309.380000000005</v>
      </c>
      <c r="CB65" s="814">
        <f t="shared" si="3"/>
        <v>0</v>
      </c>
      <c r="CC65" s="814">
        <f>IF(ISERROR(VLOOKUP(A65,'19-20 Cfwds'!A:D,4,FALSE)),0,(VLOOKUP(A65,'19-20 Cfwds'!A:D,4,FALSE)))</f>
        <v>52520.508681635023</v>
      </c>
      <c r="CD65" s="814">
        <f>IF(ISERROR(VLOOKUP(A65,'19-20 Cfwds'!A:D,3,FALSE)),0,(VLOOKUP(A65,'19-20 Cfwds'!A:D,3,FALSE)))</f>
        <v>18309.380000000005</v>
      </c>
      <c r="CF65" s="814">
        <f t="shared" si="6"/>
        <v>12859.452054794512</v>
      </c>
      <c r="CG65" s="814">
        <f>VLOOKUP(C65,'Pension and Pay Grants'!$I$3:$O$111,7,FALSE)</f>
        <v>4702</v>
      </c>
      <c r="CH65" s="814">
        <f>VLOOKUP(C65,'Pension and Pay Grants'!$Z$2:$AF$111,7,FALSE)</f>
        <v>13286</v>
      </c>
    </row>
    <row r="66" spans="1:86" ht="15" hidden="1" x14ac:dyDescent="0.25">
      <c r="A66">
        <v>224</v>
      </c>
      <c r="B66">
        <f>VLOOKUP(D66,'Adjusted Factors 21-22'!C:F,4,FALSE)</f>
        <v>0</v>
      </c>
      <c r="C66" s="706">
        <v>124695</v>
      </c>
      <c r="D66" s="706">
        <v>9353020</v>
      </c>
      <c r="E66" s="707" t="s">
        <v>1199</v>
      </c>
      <c r="F66" s="627">
        <v>60</v>
      </c>
      <c r="G66" s="627">
        <v>60</v>
      </c>
      <c r="H66" s="627">
        <v>0</v>
      </c>
      <c r="I66" s="512">
        <v>184440</v>
      </c>
      <c r="J66" s="512">
        <v>0</v>
      </c>
      <c r="K66" s="512">
        <v>0</v>
      </c>
      <c r="L66" s="512">
        <v>1840.0000000000009</v>
      </c>
      <c r="M66" s="512">
        <v>0</v>
      </c>
      <c r="N66" s="512">
        <v>2300.0000000000009</v>
      </c>
      <c r="O66" s="512">
        <v>0</v>
      </c>
      <c r="P66" s="512">
        <v>0</v>
      </c>
      <c r="Q66" s="512">
        <v>0</v>
      </c>
      <c r="R66" s="512">
        <v>0</v>
      </c>
      <c r="S66" s="512">
        <v>0</v>
      </c>
      <c r="T66" s="512">
        <v>0</v>
      </c>
      <c r="U66" s="512">
        <v>0</v>
      </c>
      <c r="V66" s="512">
        <v>0</v>
      </c>
      <c r="W66" s="512">
        <v>0</v>
      </c>
      <c r="X66" s="512">
        <v>0</v>
      </c>
      <c r="Y66" s="512">
        <v>0</v>
      </c>
      <c r="Z66" s="512">
        <v>0</v>
      </c>
      <c r="AA66" s="512">
        <v>0</v>
      </c>
      <c r="AB66" s="512">
        <v>0</v>
      </c>
      <c r="AC66" s="512">
        <v>0</v>
      </c>
      <c r="AD66" s="512">
        <v>0</v>
      </c>
      <c r="AE66" s="512">
        <v>11732.142857142859</v>
      </c>
      <c r="AF66" s="512">
        <v>0</v>
      </c>
      <c r="AG66" s="512">
        <v>0</v>
      </c>
      <c r="AH66" s="512">
        <v>0</v>
      </c>
      <c r="AI66" s="512">
        <v>117800</v>
      </c>
      <c r="AJ66" s="512">
        <v>0</v>
      </c>
      <c r="AK66" s="512">
        <v>0</v>
      </c>
      <c r="AL66" s="512">
        <v>0</v>
      </c>
      <c r="AM66" s="512">
        <v>7609.75</v>
      </c>
      <c r="AN66" s="512">
        <v>0</v>
      </c>
      <c r="AO66" s="512">
        <v>0</v>
      </c>
      <c r="AP66" s="512">
        <v>0</v>
      </c>
      <c r="AQ66" s="512">
        <v>7837</v>
      </c>
      <c r="AR66" s="512">
        <v>0</v>
      </c>
      <c r="AS66" s="512">
        <v>0</v>
      </c>
      <c r="AT66" s="512">
        <v>0</v>
      </c>
      <c r="AU66" s="512">
        <v>0</v>
      </c>
      <c r="AV66" s="512">
        <v>184440</v>
      </c>
      <c r="AW66" s="512">
        <v>15872.142857142861</v>
      </c>
      <c r="AX66" s="512">
        <v>133246.75</v>
      </c>
      <c r="AY66" s="512">
        <v>23801.006857142856</v>
      </c>
      <c r="AZ66" s="710">
        <v>333558.89285714284</v>
      </c>
      <c r="BA66" s="710">
        <v>318112.14285714284</v>
      </c>
      <c r="BB66" s="710">
        <v>4180</v>
      </c>
      <c r="BC66" s="710">
        <v>250800</v>
      </c>
      <c r="BD66" s="710">
        <v>0</v>
      </c>
      <c r="BE66" s="710">
        <v>0</v>
      </c>
      <c r="BF66" s="710">
        <v>333558.89285714284</v>
      </c>
      <c r="BG66" s="512">
        <v>333558.89285714284</v>
      </c>
      <c r="BH66" s="512">
        <v>0</v>
      </c>
      <c r="BI66" s="710">
        <v>266246.75</v>
      </c>
      <c r="BJ66" s="710">
        <v>140837</v>
      </c>
      <c r="BK66" s="512">
        <v>208149.14285714284</v>
      </c>
      <c r="BL66" s="512">
        <v>3469.1523809523806</v>
      </c>
      <c r="BM66" s="512">
        <v>3440.9013234375007</v>
      </c>
      <c r="BN66" s="628">
        <v>8.2103655000070642E-3</v>
      </c>
      <c r="BO66" s="628">
        <v>1.0269990149992934E-2</v>
      </c>
      <c r="BP66" s="512">
        <v>2120.2813619280469</v>
      </c>
      <c r="BQ66" s="710">
        <v>335679.17421907088</v>
      </c>
      <c r="BR66" s="710">
        <v>5337.2070703178479</v>
      </c>
      <c r="BS66" s="710" t="s">
        <v>1284</v>
      </c>
      <c r="BT66" s="710">
        <v>5594.6529036511811</v>
      </c>
      <c r="BU66" s="628">
        <v>3.5948740514834654E-2</v>
      </c>
      <c r="BV66" s="512">
        <v>-1595.4</v>
      </c>
      <c r="BW66" s="512">
        <v>334083.77421907085</v>
      </c>
      <c r="BX66" s="512">
        <v>0</v>
      </c>
      <c r="BY66" s="512">
        <v>334083.77421907085</v>
      </c>
      <c r="BZ66" s="814">
        <f t="shared" si="4"/>
        <v>9529.5789557258831</v>
      </c>
      <c r="CA66" s="814">
        <f t="shared" si="5"/>
        <v>17924.859999999997</v>
      </c>
      <c r="CB66" s="814">
        <f t="shared" si="3"/>
        <v>0</v>
      </c>
      <c r="CC66" s="814">
        <f>IF(ISERROR(VLOOKUP(A66,'19-20 Cfwds'!A:D,4,FALSE)),0,(VLOOKUP(A66,'19-20 Cfwds'!A:D,4,FALSE)))</f>
        <v>9529.5789557258831</v>
      </c>
      <c r="CD66" s="814">
        <f>IF(ISERROR(VLOOKUP(A66,'19-20 Cfwds'!A:D,3,FALSE)),0,(VLOOKUP(A66,'19-20 Cfwds'!A:D,3,FALSE)))</f>
        <v>17924.859999999997</v>
      </c>
      <c r="CF66" s="814">
        <f t="shared" si="6"/>
        <v>4140.0000000000018</v>
      </c>
      <c r="CG66" s="814">
        <f>VLOOKUP(C66,'Pension and Pay Grants'!$I$3:$O$111,7,FALSE)</f>
        <v>4702</v>
      </c>
      <c r="CH66" s="814">
        <f>VLOOKUP(C66,'Pension and Pay Grants'!$Z$2:$AF$111,7,FALSE)</f>
        <v>13286</v>
      </c>
    </row>
    <row r="67" spans="1:86" ht="15" hidden="1" x14ac:dyDescent="0.25">
      <c r="A67">
        <v>513</v>
      </c>
      <c r="B67">
        <f>VLOOKUP(D67,'Adjusted Factors 21-22'!C:F,4,FALSE)</f>
        <v>0</v>
      </c>
      <c r="C67" s="706">
        <v>124698</v>
      </c>
      <c r="D67" s="706">
        <v>9353026</v>
      </c>
      <c r="E67" s="707" t="s">
        <v>1200</v>
      </c>
      <c r="F67" s="627">
        <v>82</v>
      </c>
      <c r="G67" s="627">
        <v>82</v>
      </c>
      <c r="H67" s="627">
        <v>0</v>
      </c>
      <c r="I67" s="512">
        <v>252068</v>
      </c>
      <c r="J67" s="512">
        <v>0</v>
      </c>
      <c r="K67" s="512">
        <v>0</v>
      </c>
      <c r="L67" s="512">
        <v>1840.000000000002</v>
      </c>
      <c r="M67" s="512">
        <v>0</v>
      </c>
      <c r="N67" s="512">
        <v>3178.6516853932585</v>
      </c>
      <c r="O67" s="512">
        <v>0</v>
      </c>
      <c r="P67" s="512">
        <v>1290.0000000000005</v>
      </c>
      <c r="Q67" s="512">
        <v>259.99999999999972</v>
      </c>
      <c r="R67" s="512">
        <v>0</v>
      </c>
      <c r="S67" s="512">
        <v>0</v>
      </c>
      <c r="T67" s="512">
        <v>0</v>
      </c>
      <c r="U67" s="512">
        <v>0</v>
      </c>
      <c r="V67" s="512">
        <v>0</v>
      </c>
      <c r="W67" s="512">
        <v>0</v>
      </c>
      <c r="X67" s="512">
        <v>0</v>
      </c>
      <c r="Y67" s="512">
        <v>0</v>
      </c>
      <c r="Z67" s="512">
        <v>0</v>
      </c>
      <c r="AA67" s="512">
        <v>0</v>
      </c>
      <c r="AB67" s="512">
        <v>663.2352941176481</v>
      </c>
      <c r="AC67" s="512">
        <v>0</v>
      </c>
      <c r="AD67" s="512">
        <v>0</v>
      </c>
      <c r="AE67" s="512">
        <v>23369.999999999996</v>
      </c>
      <c r="AF67" s="512">
        <v>0</v>
      </c>
      <c r="AG67" s="512">
        <v>0</v>
      </c>
      <c r="AH67" s="512">
        <v>0</v>
      </c>
      <c r="AI67" s="512">
        <v>117800</v>
      </c>
      <c r="AJ67" s="512">
        <v>40734.312416555404</v>
      </c>
      <c r="AK67" s="512">
        <v>0</v>
      </c>
      <c r="AL67" s="512">
        <v>1000</v>
      </c>
      <c r="AM67" s="512">
        <v>12974</v>
      </c>
      <c r="AN67" s="512">
        <v>0</v>
      </c>
      <c r="AO67" s="512">
        <v>0</v>
      </c>
      <c r="AP67" s="512">
        <v>0</v>
      </c>
      <c r="AQ67" s="512">
        <v>0</v>
      </c>
      <c r="AR67" s="512">
        <v>0</v>
      </c>
      <c r="AS67" s="512">
        <v>0</v>
      </c>
      <c r="AT67" s="512">
        <v>0</v>
      </c>
      <c r="AU67" s="512">
        <v>0</v>
      </c>
      <c r="AV67" s="512">
        <v>252068</v>
      </c>
      <c r="AW67" s="512">
        <v>30601.886979510906</v>
      </c>
      <c r="AX67" s="512">
        <v>172508.31241655542</v>
      </c>
      <c r="AY67" s="512">
        <v>36653.189842696629</v>
      </c>
      <c r="AZ67" s="710">
        <v>455178.19939606631</v>
      </c>
      <c r="BA67" s="710">
        <v>441204.19939606631</v>
      </c>
      <c r="BB67" s="710">
        <v>4180</v>
      </c>
      <c r="BC67" s="710">
        <v>342760</v>
      </c>
      <c r="BD67" s="710">
        <v>0</v>
      </c>
      <c r="BE67" s="710">
        <v>0</v>
      </c>
      <c r="BF67" s="710">
        <v>455178.19939606631</v>
      </c>
      <c r="BG67" s="512">
        <v>455178.19939606631</v>
      </c>
      <c r="BH67" s="512">
        <v>0</v>
      </c>
      <c r="BI67" s="710">
        <v>356734</v>
      </c>
      <c r="BJ67" s="710">
        <v>185225.68758344458</v>
      </c>
      <c r="BK67" s="512">
        <v>283669.88697951089</v>
      </c>
      <c r="BL67" s="512">
        <v>3459.3888656037911</v>
      </c>
      <c r="BM67" s="512">
        <v>3249.3299132971297</v>
      </c>
      <c r="BN67" s="628">
        <v>6.464685270862891E-2</v>
      </c>
      <c r="BO67" s="628">
        <v>0</v>
      </c>
      <c r="BP67" s="512">
        <v>0</v>
      </c>
      <c r="BQ67" s="710">
        <v>455178.19939606631</v>
      </c>
      <c r="BR67" s="710">
        <v>5380.5390170251985</v>
      </c>
      <c r="BS67" s="710" t="s">
        <v>1284</v>
      </c>
      <c r="BT67" s="710">
        <v>5550.9536511715405</v>
      </c>
      <c r="BU67" s="628">
        <v>7.2339100556956915E-2</v>
      </c>
      <c r="BV67" s="512">
        <v>-2180.38</v>
      </c>
      <c r="BW67" s="512">
        <v>452997.8193960663</v>
      </c>
      <c r="BX67" s="512">
        <v>0</v>
      </c>
      <c r="BY67" s="512">
        <v>452997.8193960663</v>
      </c>
      <c r="BZ67" s="814">
        <f t="shared" si="4"/>
        <v>0</v>
      </c>
      <c r="CA67" s="814">
        <f t="shared" si="5"/>
        <v>0</v>
      </c>
      <c r="CB67" s="814">
        <f t="shared" ref="CB67:CB130" si="7">BD67+BE67</f>
        <v>0</v>
      </c>
      <c r="CC67" s="814">
        <f>IF(ISERROR(VLOOKUP(A67,'19-20 Cfwds'!A:D,4,FALSE)),0,(VLOOKUP(A67,'19-20 Cfwds'!A:D,4,FALSE)))</f>
        <v>0</v>
      </c>
      <c r="CD67" s="814">
        <f>IF(ISERROR(VLOOKUP(A67,'19-20 Cfwds'!A:D,3,FALSE)),0,(VLOOKUP(A67,'19-20 Cfwds'!A:D,3,FALSE)))</f>
        <v>0</v>
      </c>
      <c r="CF67" s="814">
        <f t="shared" si="6"/>
        <v>6568.6516853932608</v>
      </c>
      <c r="CG67" s="814">
        <f>VLOOKUP(C67,'Pension and Pay Grants'!$I$3:$O$111,7,FALSE)</f>
        <v>4702</v>
      </c>
      <c r="CH67" s="814">
        <f>VLOOKUP(C67,'Pension and Pay Grants'!$Z$2:$AF$111,7,FALSE)</f>
        <v>13286</v>
      </c>
    </row>
    <row r="68" spans="1:86" ht="15" hidden="1" x14ac:dyDescent="0.25">
      <c r="A68">
        <v>445</v>
      </c>
      <c r="B68">
        <f>VLOOKUP(D68,'Adjusted Factors 21-22'!C:F,4,FALSE)</f>
        <v>0</v>
      </c>
      <c r="C68" s="706">
        <v>124699</v>
      </c>
      <c r="D68" s="706">
        <v>9353027</v>
      </c>
      <c r="E68" s="707" t="s">
        <v>1201</v>
      </c>
      <c r="F68" s="627">
        <v>193</v>
      </c>
      <c r="G68" s="627">
        <v>193</v>
      </c>
      <c r="H68" s="627">
        <v>0</v>
      </c>
      <c r="I68" s="512">
        <v>593282</v>
      </c>
      <c r="J68" s="512">
        <v>0</v>
      </c>
      <c r="K68" s="512">
        <v>0</v>
      </c>
      <c r="L68" s="512">
        <v>14259.999999999993</v>
      </c>
      <c r="M68" s="512">
        <v>0</v>
      </c>
      <c r="N68" s="512">
        <v>17824.999999999989</v>
      </c>
      <c r="O68" s="512">
        <v>0</v>
      </c>
      <c r="P68" s="512">
        <v>17845.000000000018</v>
      </c>
      <c r="Q68" s="512">
        <v>1040.0000000000016</v>
      </c>
      <c r="R68" s="512">
        <v>0</v>
      </c>
      <c r="S68" s="512">
        <v>0</v>
      </c>
      <c r="T68" s="512">
        <v>0</v>
      </c>
      <c r="U68" s="512">
        <v>0</v>
      </c>
      <c r="V68" s="512">
        <v>0</v>
      </c>
      <c r="W68" s="512">
        <v>0</v>
      </c>
      <c r="X68" s="512">
        <v>0</v>
      </c>
      <c r="Y68" s="512">
        <v>0</v>
      </c>
      <c r="Z68" s="512">
        <v>0</v>
      </c>
      <c r="AA68" s="512">
        <v>0</v>
      </c>
      <c r="AB68" s="512">
        <v>0</v>
      </c>
      <c r="AC68" s="512">
        <v>0</v>
      </c>
      <c r="AD68" s="512">
        <v>0</v>
      </c>
      <c r="AE68" s="512">
        <v>61175.92105263158</v>
      </c>
      <c r="AF68" s="512">
        <v>0</v>
      </c>
      <c r="AG68" s="512">
        <v>5777.9999999999973</v>
      </c>
      <c r="AH68" s="512">
        <v>0</v>
      </c>
      <c r="AI68" s="512">
        <v>117800</v>
      </c>
      <c r="AJ68" s="512">
        <v>0</v>
      </c>
      <c r="AK68" s="512">
        <v>0</v>
      </c>
      <c r="AL68" s="512">
        <v>0</v>
      </c>
      <c r="AM68" s="512">
        <v>10594.07</v>
      </c>
      <c r="AN68" s="512">
        <v>0</v>
      </c>
      <c r="AO68" s="512">
        <v>0</v>
      </c>
      <c r="AP68" s="512">
        <v>0</v>
      </c>
      <c r="AQ68" s="512">
        <v>0</v>
      </c>
      <c r="AR68" s="512">
        <v>0</v>
      </c>
      <c r="AS68" s="512">
        <v>0</v>
      </c>
      <c r="AT68" s="512">
        <v>0</v>
      </c>
      <c r="AU68" s="512">
        <v>0</v>
      </c>
      <c r="AV68" s="512">
        <v>593282</v>
      </c>
      <c r="AW68" s="512">
        <v>117923.92105263157</v>
      </c>
      <c r="AX68" s="512">
        <v>128394.07</v>
      </c>
      <c r="AY68" s="512">
        <v>96659.785052631574</v>
      </c>
      <c r="AZ68" s="710">
        <v>839599.99105263152</v>
      </c>
      <c r="BA68" s="710">
        <v>829005.92105263157</v>
      </c>
      <c r="BB68" s="710">
        <v>4180</v>
      </c>
      <c r="BC68" s="710">
        <v>806740</v>
      </c>
      <c r="BD68" s="710">
        <v>0</v>
      </c>
      <c r="BE68" s="710">
        <v>0</v>
      </c>
      <c r="BF68" s="710">
        <v>839599.99105263152</v>
      </c>
      <c r="BG68" s="512">
        <v>839599.99105263152</v>
      </c>
      <c r="BH68" s="512">
        <v>0</v>
      </c>
      <c r="BI68" s="710">
        <v>817334.07</v>
      </c>
      <c r="BJ68" s="710">
        <v>688940</v>
      </c>
      <c r="BK68" s="512">
        <v>711205.92105263157</v>
      </c>
      <c r="BL68" s="512">
        <v>3685.0047722934278</v>
      </c>
      <c r="BM68" s="512">
        <v>3672.0687748633882</v>
      </c>
      <c r="BN68" s="628">
        <v>3.5228091365257352E-3</v>
      </c>
      <c r="BO68" s="628">
        <v>1.4957546513474263E-2</v>
      </c>
      <c r="BP68" s="512">
        <v>10600.551923634246</v>
      </c>
      <c r="BQ68" s="710">
        <v>850200.54297626577</v>
      </c>
      <c r="BR68" s="710">
        <v>4350.292606094642</v>
      </c>
      <c r="BS68" s="710" t="s">
        <v>1284</v>
      </c>
      <c r="BT68" s="710">
        <v>4405.1841604987867</v>
      </c>
      <c r="BU68" s="628">
        <v>9.5200411197864376E-3</v>
      </c>
      <c r="BV68" s="512">
        <v>-5131.87</v>
      </c>
      <c r="BW68" s="512">
        <v>845068.67297626578</v>
      </c>
      <c r="BX68" s="512">
        <v>0</v>
      </c>
      <c r="BY68" s="512">
        <v>845068.67297626578</v>
      </c>
      <c r="BZ68" s="814">
        <f t="shared" ref="BZ68:BZ131" si="8">IF(B68=0,CC68,0)</f>
        <v>34613.198204568471</v>
      </c>
      <c r="CA68" s="814">
        <f t="shared" ref="CA68:CA131" si="9">IF(B68=0,CD68,0)</f>
        <v>12821.709999999992</v>
      </c>
      <c r="CB68" s="814">
        <f t="shared" si="7"/>
        <v>0</v>
      </c>
      <c r="CC68" s="814">
        <f>IF(ISERROR(VLOOKUP(A68,'19-20 Cfwds'!A:D,4,FALSE)),0,(VLOOKUP(A68,'19-20 Cfwds'!A:D,4,FALSE)))</f>
        <v>34613.198204568471</v>
      </c>
      <c r="CD68" s="814">
        <f>IF(ISERROR(VLOOKUP(A68,'19-20 Cfwds'!A:D,3,FALSE)),0,(VLOOKUP(A68,'19-20 Cfwds'!A:D,3,FALSE)))</f>
        <v>12821.709999999992</v>
      </c>
      <c r="CF68" s="814">
        <f t="shared" ref="CF68:CF131" si="10">L68+M68+N68+O68+P68+Q68+R68+S68+T68+U68+V68+W68+X68+Y68+Z68+AA68</f>
        <v>50970</v>
      </c>
      <c r="CG68" s="814">
        <f>VLOOKUP(C68,'Pension and Pay Grants'!$I$3:$O$111,7,FALSE)</f>
        <v>8605</v>
      </c>
      <c r="CH68" s="814">
        <f>VLOOKUP(C68,'Pension and Pay Grants'!$Z$2:$AF$111,7,FALSE)</f>
        <v>24314</v>
      </c>
    </row>
    <row r="69" spans="1:86" ht="15" hidden="1" x14ac:dyDescent="0.25">
      <c r="A69">
        <v>457</v>
      </c>
      <c r="B69">
        <f>VLOOKUP(D69,'Adjusted Factors 21-22'!C:F,4,FALSE)</f>
        <v>0</v>
      </c>
      <c r="C69" s="706">
        <v>124702</v>
      </c>
      <c r="D69" s="706">
        <v>9353036</v>
      </c>
      <c r="E69" s="707" t="s">
        <v>1202</v>
      </c>
      <c r="F69" s="627">
        <v>180</v>
      </c>
      <c r="G69" s="627">
        <v>180</v>
      </c>
      <c r="H69" s="627">
        <v>0</v>
      </c>
      <c r="I69" s="512">
        <v>553320</v>
      </c>
      <c r="J69" s="512">
        <v>0</v>
      </c>
      <c r="K69" s="512">
        <v>0</v>
      </c>
      <c r="L69" s="512">
        <v>9199.9999999999909</v>
      </c>
      <c r="M69" s="512">
        <v>0</v>
      </c>
      <c r="N69" s="512">
        <v>11622.994652406418</v>
      </c>
      <c r="O69" s="512">
        <v>0</v>
      </c>
      <c r="P69" s="512">
        <v>429.99999999999955</v>
      </c>
      <c r="Q69" s="512">
        <v>260.00000000000023</v>
      </c>
      <c r="R69" s="512">
        <v>0</v>
      </c>
      <c r="S69" s="512">
        <v>1335.0000000000027</v>
      </c>
      <c r="T69" s="512">
        <v>0</v>
      </c>
      <c r="U69" s="512">
        <v>0</v>
      </c>
      <c r="V69" s="512">
        <v>0</v>
      </c>
      <c r="W69" s="512">
        <v>0</v>
      </c>
      <c r="X69" s="512">
        <v>0</v>
      </c>
      <c r="Y69" s="512">
        <v>0</v>
      </c>
      <c r="Z69" s="512">
        <v>0</v>
      </c>
      <c r="AA69" s="512">
        <v>0</v>
      </c>
      <c r="AB69" s="512">
        <v>1916.1290322580626</v>
      </c>
      <c r="AC69" s="512">
        <v>0</v>
      </c>
      <c r="AD69" s="512">
        <v>0</v>
      </c>
      <c r="AE69" s="512">
        <v>63959.602649006614</v>
      </c>
      <c r="AF69" s="512">
        <v>0</v>
      </c>
      <c r="AG69" s="512">
        <v>1979.999999999997</v>
      </c>
      <c r="AH69" s="512">
        <v>0</v>
      </c>
      <c r="AI69" s="512">
        <v>117800</v>
      </c>
      <c r="AJ69" s="512">
        <v>0</v>
      </c>
      <c r="AK69" s="512">
        <v>0</v>
      </c>
      <c r="AL69" s="512">
        <v>0</v>
      </c>
      <c r="AM69" s="512">
        <v>16966</v>
      </c>
      <c r="AN69" s="512">
        <v>0</v>
      </c>
      <c r="AO69" s="512">
        <v>0</v>
      </c>
      <c r="AP69" s="512">
        <v>0</v>
      </c>
      <c r="AQ69" s="512">
        <v>0</v>
      </c>
      <c r="AR69" s="512">
        <v>0</v>
      </c>
      <c r="AS69" s="512">
        <v>0</v>
      </c>
      <c r="AT69" s="512">
        <v>0</v>
      </c>
      <c r="AU69" s="512">
        <v>0</v>
      </c>
      <c r="AV69" s="512">
        <v>553320</v>
      </c>
      <c r="AW69" s="512">
        <v>90703.726333671089</v>
      </c>
      <c r="AX69" s="512">
        <v>134766</v>
      </c>
      <c r="AY69" s="512">
        <v>85382.463975209816</v>
      </c>
      <c r="AZ69" s="710">
        <v>778789.72633367113</v>
      </c>
      <c r="BA69" s="710">
        <v>761823.72633367113</v>
      </c>
      <c r="BB69" s="710">
        <v>4180</v>
      </c>
      <c r="BC69" s="710">
        <v>752400</v>
      </c>
      <c r="BD69" s="710">
        <v>0</v>
      </c>
      <c r="BE69" s="710">
        <v>0</v>
      </c>
      <c r="BF69" s="710">
        <v>778789.72633367113</v>
      </c>
      <c r="BG69" s="512">
        <v>778789.72633367113</v>
      </c>
      <c r="BH69" s="512">
        <v>0</v>
      </c>
      <c r="BI69" s="710">
        <v>769366</v>
      </c>
      <c r="BJ69" s="710">
        <v>634600</v>
      </c>
      <c r="BK69" s="512">
        <v>644023.72633367113</v>
      </c>
      <c r="BL69" s="512">
        <v>3577.9095907426172</v>
      </c>
      <c r="BM69" s="512">
        <v>3527.9384653846155</v>
      </c>
      <c r="BN69" s="628">
        <v>1.4164398230952096E-2</v>
      </c>
      <c r="BO69" s="628">
        <v>4.3159574190479028E-3</v>
      </c>
      <c r="BP69" s="512">
        <v>2740.7577948518165</v>
      </c>
      <c r="BQ69" s="710">
        <v>781530.48412852292</v>
      </c>
      <c r="BR69" s="710">
        <v>4247.5804673806833</v>
      </c>
      <c r="BS69" s="710" t="s">
        <v>1284</v>
      </c>
      <c r="BT69" s="710">
        <v>4341.8360229362388</v>
      </c>
      <c r="BU69" s="628">
        <v>1.7186508222129415E-2</v>
      </c>
      <c r="BV69" s="512">
        <v>-4786.2</v>
      </c>
      <c r="BW69" s="512">
        <v>776744.28412852297</v>
      </c>
      <c r="BX69" s="512">
        <v>0</v>
      </c>
      <c r="BY69" s="512">
        <v>776744.28412852297</v>
      </c>
      <c r="BZ69" s="814">
        <f t="shared" si="8"/>
        <v>63316.047170259641</v>
      </c>
      <c r="CA69" s="814">
        <f t="shared" si="9"/>
        <v>9061.1999999999989</v>
      </c>
      <c r="CB69" s="814">
        <f t="shared" si="7"/>
        <v>0</v>
      </c>
      <c r="CC69" s="814">
        <f>IF(ISERROR(VLOOKUP(A69,'19-20 Cfwds'!A:D,4,FALSE)),0,(VLOOKUP(A69,'19-20 Cfwds'!A:D,4,FALSE)))</f>
        <v>63316.047170259641</v>
      </c>
      <c r="CD69" s="814">
        <f>IF(ISERROR(VLOOKUP(A69,'19-20 Cfwds'!A:D,3,FALSE)),0,(VLOOKUP(A69,'19-20 Cfwds'!A:D,3,FALSE)))</f>
        <v>9061.1999999999989</v>
      </c>
      <c r="CF69" s="814">
        <f t="shared" si="10"/>
        <v>22847.994652406411</v>
      </c>
      <c r="CG69" s="814">
        <f>VLOOKUP(C69,'Pension and Pay Grants'!$I$3:$O$111,7,FALSE)</f>
        <v>8557</v>
      </c>
      <c r="CH69" s="814">
        <f>VLOOKUP(C69,'Pension and Pay Grants'!$Z$2:$AF$111,7,FALSE)</f>
        <v>25797</v>
      </c>
    </row>
    <row r="70" spans="1:86" ht="15" hidden="1" x14ac:dyDescent="0.25">
      <c r="A70">
        <v>458</v>
      </c>
      <c r="B70">
        <f>VLOOKUP(D70,'Adjusted Factors 21-22'!C:F,4,FALSE)</f>
        <v>0</v>
      </c>
      <c r="C70" s="706">
        <v>124703</v>
      </c>
      <c r="D70" s="706">
        <v>9353037</v>
      </c>
      <c r="E70" s="707" t="s">
        <v>1203</v>
      </c>
      <c r="F70" s="627">
        <v>88</v>
      </c>
      <c r="G70" s="627">
        <v>88</v>
      </c>
      <c r="H70" s="627">
        <v>0</v>
      </c>
      <c r="I70" s="512">
        <v>270512</v>
      </c>
      <c r="J70" s="512">
        <v>0</v>
      </c>
      <c r="K70" s="512">
        <v>0</v>
      </c>
      <c r="L70" s="512">
        <v>8280.0000000000182</v>
      </c>
      <c r="M70" s="512">
        <v>0</v>
      </c>
      <c r="N70" s="512">
        <v>10350.000000000022</v>
      </c>
      <c r="O70" s="512">
        <v>0</v>
      </c>
      <c r="P70" s="512">
        <v>0</v>
      </c>
      <c r="Q70" s="512">
        <v>0</v>
      </c>
      <c r="R70" s="512">
        <v>0</v>
      </c>
      <c r="S70" s="512">
        <v>0</v>
      </c>
      <c r="T70" s="512">
        <v>0</v>
      </c>
      <c r="U70" s="512">
        <v>0</v>
      </c>
      <c r="V70" s="512">
        <v>0</v>
      </c>
      <c r="W70" s="512">
        <v>0</v>
      </c>
      <c r="X70" s="512">
        <v>0</v>
      </c>
      <c r="Y70" s="512">
        <v>0</v>
      </c>
      <c r="Z70" s="512">
        <v>0</v>
      </c>
      <c r="AA70" s="512">
        <v>0</v>
      </c>
      <c r="AB70" s="512">
        <v>0</v>
      </c>
      <c r="AC70" s="512">
        <v>0</v>
      </c>
      <c r="AD70" s="512">
        <v>0</v>
      </c>
      <c r="AE70" s="512">
        <v>24394.936708860761</v>
      </c>
      <c r="AF70" s="512">
        <v>0</v>
      </c>
      <c r="AG70" s="512">
        <v>1547.9999999999968</v>
      </c>
      <c r="AH70" s="512">
        <v>0</v>
      </c>
      <c r="AI70" s="512">
        <v>117800</v>
      </c>
      <c r="AJ70" s="512">
        <v>0</v>
      </c>
      <c r="AK70" s="512">
        <v>0</v>
      </c>
      <c r="AL70" s="512">
        <v>0</v>
      </c>
      <c r="AM70" s="512">
        <v>10978</v>
      </c>
      <c r="AN70" s="512">
        <v>0</v>
      </c>
      <c r="AO70" s="512">
        <v>0</v>
      </c>
      <c r="AP70" s="512">
        <v>0</v>
      </c>
      <c r="AQ70" s="512">
        <v>0</v>
      </c>
      <c r="AR70" s="512">
        <v>0</v>
      </c>
      <c r="AS70" s="512">
        <v>0</v>
      </c>
      <c r="AT70" s="512">
        <v>0</v>
      </c>
      <c r="AU70" s="512">
        <v>0</v>
      </c>
      <c r="AV70" s="512">
        <v>270512</v>
      </c>
      <c r="AW70" s="512">
        <v>44572.936708860798</v>
      </c>
      <c r="AX70" s="512">
        <v>128778</v>
      </c>
      <c r="AY70" s="512">
        <v>43708.800708860785</v>
      </c>
      <c r="AZ70" s="710">
        <v>443862.9367088608</v>
      </c>
      <c r="BA70" s="710">
        <v>432884.9367088608</v>
      </c>
      <c r="BB70" s="710">
        <v>4180</v>
      </c>
      <c r="BC70" s="710">
        <v>367840</v>
      </c>
      <c r="BD70" s="710">
        <v>0</v>
      </c>
      <c r="BE70" s="710">
        <v>0</v>
      </c>
      <c r="BF70" s="710">
        <v>443862.9367088608</v>
      </c>
      <c r="BG70" s="512">
        <v>443862.93670886074</v>
      </c>
      <c r="BH70" s="512">
        <v>0</v>
      </c>
      <c r="BI70" s="710">
        <v>378818</v>
      </c>
      <c r="BJ70" s="710">
        <v>250040</v>
      </c>
      <c r="BK70" s="512">
        <v>315084.9367088608</v>
      </c>
      <c r="BL70" s="512">
        <v>3580.5106444188727</v>
      </c>
      <c r="BM70" s="512">
        <v>3494.3164109890108</v>
      </c>
      <c r="BN70" s="628">
        <v>2.4666980116281462E-2</v>
      </c>
      <c r="BO70" s="628">
        <v>0</v>
      </c>
      <c r="BP70" s="512">
        <v>0</v>
      </c>
      <c r="BQ70" s="710">
        <v>443862.9367088608</v>
      </c>
      <c r="BR70" s="710">
        <v>4919.1470080552363</v>
      </c>
      <c r="BS70" s="710" t="s">
        <v>1284</v>
      </c>
      <c r="BT70" s="710">
        <v>5043.8970080552363</v>
      </c>
      <c r="BU70" s="628">
        <v>2.9475563379383951E-2</v>
      </c>
      <c r="BV70" s="512">
        <v>-2339.92</v>
      </c>
      <c r="BW70" s="512">
        <v>441523.01670886081</v>
      </c>
      <c r="BX70" s="512">
        <v>0</v>
      </c>
      <c r="BY70" s="512">
        <v>441523.01670886081</v>
      </c>
      <c r="BZ70" s="814">
        <f t="shared" si="8"/>
        <v>98677.777842705196</v>
      </c>
      <c r="CA70" s="814">
        <f t="shared" si="9"/>
        <v>22145.27</v>
      </c>
      <c r="CB70" s="814">
        <f t="shared" si="7"/>
        <v>0</v>
      </c>
      <c r="CC70" s="814">
        <f>IF(ISERROR(VLOOKUP(A70,'19-20 Cfwds'!A:D,4,FALSE)),0,(VLOOKUP(A70,'19-20 Cfwds'!A:D,4,FALSE)))</f>
        <v>98677.777842705196</v>
      </c>
      <c r="CD70" s="814">
        <f>IF(ISERROR(VLOOKUP(A70,'19-20 Cfwds'!A:D,3,FALSE)),0,(VLOOKUP(A70,'19-20 Cfwds'!A:D,3,FALSE)))</f>
        <v>22145.27</v>
      </c>
      <c r="CF70" s="814">
        <f t="shared" si="10"/>
        <v>18630.00000000004</v>
      </c>
      <c r="CG70" s="814">
        <f>VLOOKUP(C70,'Pension and Pay Grants'!$I$3:$O$111,7,FALSE)</f>
        <v>4702</v>
      </c>
      <c r="CH70" s="814">
        <f>VLOOKUP(C70,'Pension and Pay Grants'!$Z$2:$AF$111,7,FALSE)</f>
        <v>13286</v>
      </c>
    </row>
    <row r="71" spans="1:86" ht="15" hidden="1" x14ac:dyDescent="0.25">
      <c r="A71">
        <v>308</v>
      </c>
      <c r="B71">
        <f>VLOOKUP(D71,'Adjusted Factors 21-22'!C:F,4,FALSE)</f>
        <v>0</v>
      </c>
      <c r="C71" s="706">
        <v>124705</v>
      </c>
      <c r="D71" s="706">
        <v>9353042</v>
      </c>
      <c r="E71" s="707" t="s">
        <v>1204</v>
      </c>
      <c r="F71" s="627">
        <v>40</v>
      </c>
      <c r="G71" s="627">
        <v>40</v>
      </c>
      <c r="H71" s="627">
        <v>0</v>
      </c>
      <c r="I71" s="512">
        <v>122960</v>
      </c>
      <c r="J71" s="512">
        <v>0</v>
      </c>
      <c r="K71" s="512">
        <v>0</v>
      </c>
      <c r="L71" s="512">
        <v>2300</v>
      </c>
      <c r="M71" s="512">
        <v>0</v>
      </c>
      <c r="N71" s="512">
        <v>2875</v>
      </c>
      <c r="O71" s="512">
        <v>0</v>
      </c>
      <c r="P71" s="512">
        <v>430</v>
      </c>
      <c r="Q71" s="512">
        <v>0</v>
      </c>
      <c r="R71" s="512">
        <v>0</v>
      </c>
      <c r="S71" s="512">
        <v>0</v>
      </c>
      <c r="T71" s="512">
        <v>0</v>
      </c>
      <c r="U71" s="512">
        <v>0</v>
      </c>
      <c r="V71" s="512">
        <v>0</v>
      </c>
      <c r="W71" s="512">
        <v>0</v>
      </c>
      <c r="X71" s="512">
        <v>0</v>
      </c>
      <c r="Y71" s="512">
        <v>0</v>
      </c>
      <c r="Z71" s="512">
        <v>0</v>
      </c>
      <c r="AA71" s="512">
        <v>0</v>
      </c>
      <c r="AB71" s="512">
        <v>0</v>
      </c>
      <c r="AC71" s="512">
        <v>0</v>
      </c>
      <c r="AD71" s="512">
        <v>0</v>
      </c>
      <c r="AE71" s="512">
        <v>3864.7058823529414</v>
      </c>
      <c r="AF71" s="512">
        <v>0</v>
      </c>
      <c r="AG71" s="512">
        <v>0</v>
      </c>
      <c r="AH71" s="512">
        <v>0</v>
      </c>
      <c r="AI71" s="512">
        <v>117800</v>
      </c>
      <c r="AJ71" s="512">
        <v>45000</v>
      </c>
      <c r="AK71" s="512">
        <v>0</v>
      </c>
      <c r="AL71" s="512">
        <v>1000</v>
      </c>
      <c r="AM71" s="512">
        <v>3892.2</v>
      </c>
      <c r="AN71" s="512">
        <v>0</v>
      </c>
      <c r="AO71" s="512">
        <v>0</v>
      </c>
      <c r="AP71" s="512">
        <v>0</v>
      </c>
      <c r="AQ71" s="512">
        <v>5022</v>
      </c>
      <c r="AR71" s="512">
        <v>0</v>
      </c>
      <c r="AS71" s="512">
        <v>0</v>
      </c>
      <c r="AT71" s="512">
        <v>0</v>
      </c>
      <c r="AU71" s="512">
        <v>0</v>
      </c>
      <c r="AV71" s="512">
        <v>122960</v>
      </c>
      <c r="AW71" s="512">
        <v>9469.7058823529405</v>
      </c>
      <c r="AX71" s="512">
        <v>172714.2</v>
      </c>
      <c r="AY71" s="512">
        <v>16666.069882352942</v>
      </c>
      <c r="AZ71" s="710">
        <v>305143.90588235296</v>
      </c>
      <c r="BA71" s="710">
        <v>295229.70588235295</v>
      </c>
      <c r="BB71" s="710">
        <v>4180</v>
      </c>
      <c r="BC71" s="710">
        <v>167200</v>
      </c>
      <c r="BD71" s="710">
        <v>0</v>
      </c>
      <c r="BE71" s="710">
        <v>0</v>
      </c>
      <c r="BF71" s="710">
        <v>305143.90588235296</v>
      </c>
      <c r="BG71" s="512">
        <v>305143.90588235296</v>
      </c>
      <c r="BH71" s="512">
        <v>0</v>
      </c>
      <c r="BI71" s="710">
        <v>177114.2</v>
      </c>
      <c r="BJ71" s="710">
        <v>10422.000000000011</v>
      </c>
      <c r="BK71" s="512">
        <v>138451.70588235295</v>
      </c>
      <c r="BL71" s="512">
        <v>3461.2926470588236</v>
      </c>
      <c r="BM71" s="512">
        <v>3100.0886148936165</v>
      </c>
      <c r="BN71" s="628">
        <v>0.11651409912280919</v>
      </c>
      <c r="BO71" s="628">
        <v>0</v>
      </c>
      <c r="BP71" s="512">
        <v>0</v>
      </c>
      <c r="BQ71" s="710">
        <v>305143.90588235296</v>
      </c>
      <c r="BR71" s="710">
        <v>7380.7426470588234</v>
      </c>
      <c r="BS71" s="710" t="s">
        <v>1284</v>
      </c>
      <c r="BT71" s="710">
        <v>7628.5976470588239</v>
      </c>
      <c r="BU71" s="628">
        <v>0.1492332024175933</v>
      </c>
      <c r="BV71" s="512">
        <v>-1063.5999999999999</v>
      </c>
      <c r="BW71" s="512">
        <v>304080.30588235299</v>
      </c>
      <c r="BX71" s="512">
        <v>0</v>
      </c>
      <c r="BY71" s="512">
        <v>304080.30588235299</v>
      </c>
      <c r="BZ71" s="814">
        <f t="shared" si="8"/>
        <v>82199.908322746516</v>
      </c>
      <c r="CA71" s="814">
        <f t="shared" si="9"/>
        <v>24317.71</v>
      </c>
      <c r="CB71" s="814">
        <f t="shared" si="7"/>
        <v>0</v>
      </c>
      <c r="CC71" s="814">
        <f>IF(ISERROR(VLOOKUP(A71,'19-20 Cfwds'!A:D,4,FALSE)),0,(VLOOKUP(A71,'19-20 Cfwds'!A:D,4,FALSE)))</f>
        <v>82199.908322746516</v>
      </c>
      <c r="CD71" s="814">
        <f>IF(ISERROR(VLOOKUP(A71,'19-20 Cfwds'!A:D,3,FALSE)),0,(VLOOKUP(A71,'19-20 Cfwds'!A:D,3,FALSE)))</f>
        <v>24317.71</v>
      </c>
      <c r="CF71" s="814">
        <f t="shared" si="10"/>
        <v>5605</v>
      </c>
      <c r="CG71" s="814">
        <f>VLOOKUP(C71,'Pension and Pay Grants'!$I$3:$O$111,7,FALSE)</f>
        <v>4702</v>
      </c>
      <c r="CH71" s="814">
        <f>VLOOKUP(C71,'Pension and Pay Grants'!$Z$2:$AF$111,7,FALSE)</f>
        <v>13286</v>
      </c>
    </row>
    <row r="72" spans="1:86" ht="15" hidden="1" x14ac:dyDescent="0.25">
      <c r="A72">
        <v>468</v>
      </c>
      <c r="B72">
        <f>VLOOKUP(D72,'Adjusted Factors 21-22'!C:F,4,FALSE)</f>
        <v>0</v>
      </c>
      <c r="C72" s="706">
        <v>124706</v>
      </c>
      <c r="D72" s="706">
        <v>9353043</v>
      </c>
      <c r="E72" s="707" t="s">
        <v>1205</v>
      </c>
      <c r="F72" s="627">
        <v>170</v>
      </c>
      <c r="G72" s="627">
        <v>170</v>
      </c>
      <c r="H72" s="627">
        <v>0</v>
      </c>
      <c r="I72" s="512">
        <v>522580</v>
      </c>
      <c r="J72" s="512">
        <v>0</v>
      </c>
      <c r="K72" s="512">
        <v>0</v>
      </c>
      <c r="L72" s="512">
        <v>5519.9999999999964</v>
      </c>
      <c r="M72" s="512">
        <v>0</v>
      </c>
      <c r="N72" s="512">
        <v>8475.4335260115604</v>
      </c>
      <c r="O72" s="512">
        <v>0</v>
      </c>
      <c r="P72" s="512">
        <v>648.81656804733632</v>
      </c>
      <c r="Q72" s="512">
        <v>261.53846153846155</v>
      </c>
      <c r="R72" s="512">
        <v>0</v>
      </c>
      <c r="S72" s="512">
        <v>0</v>
      </c>
      <c r="T72" s="512">
        <v>0</v>
      </c>
      <c r="U72" s="512">
        <v>0</v>
      </c>
      <c r="V72" s="512">
        <v>0</v>
      </c>
      <c r="W72" s="512">
        <v>0</v>
      </c>
      <c r="X72" s="512">
        <v>0</v>
      </c>
      <c r="Y72" s="512">
        <v>0</v>
      </c>
      <c r="Z72" s="512">
        <v>0</v>
      </c>
      <c r="AA72" s="512">
        <v>0</v>
      </c>
      <c r="AB72" s="512">
        <v>644.82758620689651</v>
      </c>
      <c r="AC72" s="512">
        <v>0</v>
      </c>
      <c r="AD72" s="512">
        <v>0</v>
      </c>
      <c r="AE72" s="512">
        <v>41062.5</v>
      </c>
      <c r="AF72" s="512">
        <v>0</v>
      </c>
      <c r="AG72" s="512">
        <v>0</v>
      </c>
      <c r="AH72" s="512">
        <v>0</v>
      </c>
      <c r="AI72" s="512">
        <v>117800</v>
      </c>
      <c r="AJ72" s="512">
        <v>0</v>
      </c>
      <c r="AK72" s="512">
        <v>0</v>
      </c>
      <c r="AL72" s="512">
        <v>0</v>
      </c>
      <c r="AM72" s="512">
        <v>15469</v>
      </c>
      <c r="AN72" s="512">
        <v>0</v>
      </c>
      <c r="AO72" s="512">
        <v>0</v>
      </c>
      <c r="AP72" s="512">
        <v>0</v>
      </c>
      <c r="AQ72" s="512">
        <v>0</v>
      </c>
      <c r="AR72" s="512">
        <v>0</v>
      </c>
      <c r="AS72" s="512">
        <v>0</v>
      </c>
      <c r="AT72" s="512">
        <v>0</v>
      </c>
      <c r="AU72" s="512">
        <v>0</v>
      </c>
      <c r="AV72" s="512">
        <v>522580</v>
      </c>
      <c r="AW72" s="512">
        <v>56613.116141804247</v>
      </c>
      <c r="AX72" s="512">
        <v>133269</v>
      </c>
      <c r="AY72" s="512">
        <v>58514.258277798675</v>
      </c>
      <c r="AZ72" s="710">
        <v>712462.11614180426</v>
      </c>
      <c r="BA72" s="710">
        <v>696993.11614180426</v>
      </c>
      <c r="BB72" s="710">
        <v>4180</v>
      </c>
      <c r="BC72" s="710">
        <v>710600</v>
      </c>
      <c r="BD72" s="710">
        <v>13606.883858195739</v>
      </c>
      <c r="BE72" s="710">
        <v>0</v>
      </c>
      <c r="BF72" s="710">
        <v>726069</v>
      </c>
      <c r="BG72" s="512">
        <v>726069</v>
      </c>
      <c r="BH72" s="512">
        <v>0</v>
      </c>
      <c r="BI72" s="710">
        <v>726069</v>
      </c>
      <c r="BJ72" s="710">
        <v>592800</v>
      </c>
      <c r="BK72" s="512">
        <v>592800</v>
      </c>
      <c r="BL72" s="512">
        <v>3487.0588235294117</v>
      </c>
      <c r="BM72" s="512">
        <v>3391.274686781609</v>
      </c>
      <c r="BN72" s="628">
        <v>2.8244287353409239E-2</v>
      </c>
      <c r="BO72" s="628">
        <v>0</v>
      </c>
      <c r="BP72" s="512">
        <v>0</v>
      </c>
      <c r="BQ72" s="710">
        <v>726069</v>
      </c>
      <c r="BR72" s="710">
        <v>4180</v>
      </c>
      <c r="BS72" s="710" t="s">
        <v>1284</v>
      </c>
      <c r="BT72" s="710">
        <v>4270.9941176470584</v>
      </c>
      <c r="BU72" s="628">
        <v>2.7360343966452483E-2</v>
      </c>
      <c r="BV72" s="512">
        <v>-4520.3</v>
      </c>
      <c r="BW72" s="512">
        <v>721548.7</v>
      </c>
      <c r="BX72" s="512">
        <v>0</v>
      </c>
      <c r="BY72" s="512">
        <v>721548.7</v>
      </c>
      <c r="BZ72" s="814">
        <f t="shared" si="8"/>
        <v>128424.79347168142</v>
      </c>
      <c r="CA72" s="814">
        <f t="shared" si="9"/>
        <v>37.849999999998545</v>
      </c>
      <c r="CB72" s="814">
        <f t="shared" si="7"/>
        <v>13606.883858195739</v>
      </c>
      <c r="CC72" s="814">
        <f>IF(ISERROR(VLOOKUP(A72,'19-20 Cfwds'!A:D,4,FALSE)),0,(VLOOKUP(A72,'19-20 Cfwds'!A:D,4,FALSE)))</f>
        <v>128424.79347168142</v>
      </c>
      <c r="CD72" s="814">
        <f>IF(ISERROR(VLOOKUP(A72,'19-20 Cfwds'!A:D,3,FALSE)),0,(VLOOKUP(A72,'19-20 Cfwds'!A:D,3,FALSE)))</f>
        <v>37.849999999998545</v>
      </c>
      <c r="CF72" s="814">
        <f t="shared" si="10"/>
        <v>14905.788555597353</v>
      </c>
      <c r="CG72" s="814">
        <f>VLOOKUP(C72,'Pension and Pay Grants'!$I$3:$O$111,7,FALSE)</f>
        <v>8182</v>
      </c>
      <c r="CH72" s="814">
        <f>VLOOKUP(C72,'Pension and Pay Grants'!$Z$2:$AF$111,7,FALSE)</f>
        <v>24068</v>
      </c>
    </row>
    <row r="73" spans="1:86" ht="15" hidden="1" x14ac:dyDescent="0.25">
      <c r="A73">
        <v>478</v>
      </c>
      <c r="B73">
        <f>VLOOKUP(D73,'Adjusted Factors 21-22'!C:F,4,FALSE)</f>
        <v>0</v>
      </c>
      <c r="C73" s="706">
        <v>124709</v>
      </c>
      <c r="D73" s="706">
        <v>9353048</v>
      </c>
      <c r="E73" s="707" t="s">
        <v>1206</v>
      </c>
      <c r="F73" s="627">
        <v>192</v>
      </c>
      <c r="G73" s="627">
        <v>192</v>
      </c>
      <c r="H73" s="627">
        <v>0</v>
      </c>
      <c r="I73" s="512">
        <v>590208</v>
      </c>
      <c r="J73" s="512">
        <v>0</v>
      </c>
      <c r="K73" s="512">
        <v>0</v>
      </c>
      <c r="L73" s="512">
        <v>8739.9999999999964</v>
      </c>
      <c r="M73" s="512">
        <v>0</v>
      </c>
      <c r="N73" s="512">
        <v>11500</v>
      </c>
      <c r="O73" s="512">
        <v>0</v>
      </c>
      <c r="P73" s="512">
        <v>430.00000000000142</v>
      </c>
      <c r="Q73" s="512">
        <v>0</v>
      </c>
      <c r="R73" s="512">
        <v>0</v>
      </c>
      <c r="S73" s="512">
        <v>0</v>
      </c>
      <c r="T73" s="512">
        <v>0</v>
      </c>
      <c r="U73" s="512">
        <v>0</v>
      </c>
      <c r="V73" s="512">
        <v>0</v>
      </c>
      <c r="W73" s="512">
        <v>0</v>
      </c>
      <c r="X73" s="512">
        <v>0</v>
      </c>
      <c r="Y73" s="512">
        <v>0</v>
      </c>
      <c r="Z73" s="512">
        <v>0</v>
      </c>
      <c r="AA73" s="512">
        <v>0</v>
      </c>
      <c r="AB73" s="512">
        <v>1303.7037037037057</v>
      </c>
      <c r="AC73" s="512">
        <v>0</v>
      </c>
      <c r="AD73" s="512">
        <v>0</v>
      </c>
      <c r="AE73" s="512">
        <v>63870.379746835439</v>
      </c>
      <c r="AF73" s="512">
        <v>0</v>
      </c>
      <c r="AG73" s="512">
        <v>0</v>
      </c>
      <c r="AH73" s="512">
        <v>0</v>
      </c>
      <c r="AI73" s="512">
        <v>117800</v>
      </c>
      <c r="AJ73" s="512">
        <v>0</v>
      </c>
      <c r="AK73" s="512">
        <v>0</v>
      </c>
      <c r="AL73" s="512">
        <v>0</v>
      </c>
      <c r="AM73" s="512">
        <v>20459</v>
      </c>
      <c r="AN73" s="512">
        <v>0</v>
      </c>
      <c r="AO73" s="512">
        <v>0</v>
      </c>
      <c r="AP73" s="512">
        <v>0</v>
      </c>
      <c r="AQ73" s="512">
        <v>0</v>
      </c>
      <c r="AR73" s="512">
        <v>0</v>
      </c>
      <c r="AS73" s="512">
        <v>0</v>
      </c>
      <c r="AT73" s="512">
        <v>0</v>
      </c>
      <c r="AU73" s="512">
        <v>0</v>
      </c>
      <c r="AV73" s="512">
        <v>590208</v>
      </c>
      <c r="AW73" s="512">
        <v>85844.083450539139</v>
      </c>
      <c r="AX73" s="512">
        <v>138259</v>
      </c>
      <c r="AY73" s="512">
        <v>84204.243746835433</v>
      </c>
      <c r="AZ73" s="710">
        <v>814311.08345053915</v>
      </c>
      <c r="BA73" s="710">
        <v>793852.08345053915</v>
      </c>
      <c r="BB73" s="710">
        <v>4180</v>
      </c>
      <c r="BC73" s="710">
        <v>802560</v>
      </c>
      <c r="BD73" s="710">
        <v>8707.916549460846</v>
      </c>
      <c r="BE73" s="710">
        <v>0</v>
      </c>
      <c r="BF73" s="710">
        <v>823019</v>
      </c>
      <c r="BG73" s="512">
        <v>823019</v>
      </c>
      <c r="BH73" s="512">
        <v>0</v>
      </c>
      <c r="BI73" s="710">
        <v>823019</v>
      </c>
      <c r="BJ73" s="710">
        <v>684760</v>
      </c>
      <c r="BK73" s="512">
        <v>684760</v>
      </c>
      <c r="BL73" s="512">
        <v>3566.4583333333335</v>
      </c>
      <c r="BM73" s="512">
        <v>3463.5740336842105</v>
      </c>
      <c r="BN73" s="628">
        <v>2.9704663058605044E-2</v>
      </c>
      <c r="BO73" s="628">
        <v>0</v>
      </c>
      <c r="BP73" s="512">
        <v>0</v>
      </c>
      <c r="BQ73" s="710">
        <v>823019</v>
      </c>
      <c r="BR73" s="710">
        <v>4180</v>
      </c>
      <c r="BS73" s="710" t="s">
        <v>1284</v>
      </c>
      <c r="BT73" s="710">
        <v>4286.557291666667</v>
      </c>
      <c r="BU73" s="628">
        <v>2.2720583714595621E-2</v>
      </c>
      <c r="BV73" s="512">
        <v>-5105.28</v>
      </c>
      <c r="BW73" s="512">
        <v>817913.72</v>
      </c>
      <c r="BX73" s="512">
        <v>0</v>
      </c>
      <c r="BY73" s="512">
        <v>817913.72</v>
      </c>
      <c r="BZ73" s="814">
        <f t="shared" si="8"/>
        <v>128926.26472503634</v>
      </c>
      <c r="CA73" s="814">
        <f t="shared" si="9"/>
        <v>8993.3700000000008</v>
      </c>
      <c r="CB73" s="814">
        <f t="shared" si="7"/>
        <v>8707.916549460846</v>
      </c>
      <c r="CC73" s="814">
        <f>IF(ISERROR(VLOOKUP(A73,'19-20 Cfwds'!A:D,4,FALSE)),0,(VLOOKUP(A73,'19-20 Cfwds'!A:D,4,FALSE)))</f>
        <v>128926.26472503634</v>
      </c>
      <c r="CD73" s="814">
        <f>IF(ISERROR(VLOOKUP(A73,'19-20 Cfwds'!A:D,3,FALSE)),0,(VLOOKUP(A73,'19-20 Cfwds'!A:D,3,FALSE)))</f>
        <v>8993.3700000000008</v>
      </c>
      <c r="CF73" s="814">
        <f t="shared" si="10"/>
        <v>20669.999999999996</v>
      </c>
      <c r="CG73" s="814">
        <f>VLOOKUP(C73,'Pension and Pay Grants'!$I$3:$O$111,7,FALSE)</f>
        <v>8934</v>
      </c>
      <c r="CH73" s="814">
        <f>VLOOKUP(C73,'Pension and Pay Grants'!$Z$2:$AF$111,7,FALSE)</f>
        <v>25243</v>
      </c>
    </row>
    <row r="74" spans="1:86" ht="15" hidden="1" x14ac:dyDescent="0.25">
      <c r="A74">
        <v>488</v>
      </c>
      <c r="B74">
        <f>VLOOKUP(D74,'Adjusted Factors 21-22'!C:F,4,FALSE)</f>
        <v>0</v>
      </c>
      <c r="C74" s="706">
        <v>124710</v>
      </c>
      <c r="D74" s="706">
        <v>9353049</v>
      </c>
      <c r="E74" s="707" t="s">
        <v>1207</v>
      </c>
      <c r="F74" s="627">
        <v>208</v>
      </c>
      <c r="G74" s="627">
        <v>208</v>
      </c>
      <c r="H74" s="627">
        <v>0</v>
      </c>
      <c r="I74" s="512">
        <v>639392</v>
      </c>
      <c r="J74" s="512">
        <v>0</v>
      </c>
      <c r="K74" s="512">
        <v>0</v>
      </c>
      <c r="L74" s="512">
        <v>8739.9999999999945</v>
      </c>
      <c r="M74" s="512">
        <v>0</v>
      </c>
      <c r="N74" s="512">
        <v>15022.222222222224</v>
      </c>
      <c r="O74" s="512">
        <v>0</v>
      </c>
      <c r="P74" s="512">
        <v>215.00000000000009</v>
      </c>
      <c r="Q74" s="512">
        <v>0</v>
      </c>
      <c r="R74" s="512">
        <v>0</v>
      </c>
      <c r="S74" s="512">
        <v>0</v>
      </c>
      <c r="T74" s="512">
        <v>0</v>
      </c>
      <c r="U74" s="512">
        <v>0</v>
      </c>
      <c r="V74" s="512">
        <v>0</v>
      </c>
      <c r="W74" s="512">
        <v>0</v>
      </c>
      <c r="X74" s="512">
        <v>0</v>
      </c>
      <c r="Y74" s="512">
        <v>0</v>
      </c>
      <c r="Z74" s="512">
        <v>0</v>
      </c>
      <c r="AA74" s="512">
        <v>0</v>
      </c>
      <c r="AB74" s="512">
        <v>0</v>
      </c>
      <c r="AC74" s="512">
        <v>0</v>
      </c>
      <c r="AD74" s="512">
        <v>0</v>
      </c>
      <c r="AE74" s="512">
        <v>56285.517241379312</v>
      </c>
      <c r="AF74" s="512">
        <v>0</v>
      </c>
      <c r="AG74" s="512">
        <v>0</v>
      </c>
      <c r="AH74" s="512">
        <v>0</v>
      </c>
      <c r="AI74" s="512">
        <v>117800</v>
      </c>
      <c r="AJ74" s="512">
        <v>0</v>
      </c>
      <c r="AK74" s="512">
        <v>0</v>
      </c>
      <c r="AL74" s="512">
        <v>0</v>
      </c>
      <c r="AM74" s="512">
        <v>12475</v>
      </c>
      <c r="AN74" s="512">
        <v>0</v>
      </c>
      <c r="AO74" s="512">
        <v>0</v>
      </c>
      <c r="AP74" s="512">
        <v>0</v>
      </c>
      <c r="AQ74" s="512">
        <v>0</v>
      </c>
      <c r="AR74" s="512">
        <v>0</v>
      </c>
      <c r="AS74" s="512">
        <v>0</v>
      </c>
      <c r="AT74" s="512">
        <v>0</v>
      </c>
      <c r="AU74" s="512">
        <v>0</v>
      </c>
      <c r="AV74" s="512">
        <v>639392</v>
      </c>
      <c r="AW74" s="512">
        <v>80262.739463601523</v>
      </c>
      <c r="AX74" s="512">
        <v>130275</v>
      </c>
      <c r="AY74" s="512">
        <v>78272.99235249043</v>
      </c>
      <c r="AZ74" s="710">
        <v>849929.73946360149</v>
      </c>
      <c r="BA74" s="710">
        <v>837454.73946360149</v>
      </c>
      <c r="BB74" s="710">
        <v>4180</v>
      </c>
      <c r="BC74" s="710">
        <v>869440</v>
      </c>
      <c r="BD74" s="710">
        <v>31985.260536398506</v>
      </c>
      <c r="BE74" s="710">
        <v>0</v>
      </c>
      <c r="BF74" s="710">
        <v>881915</v>
      </c>
      <c r="BG74" s="512">
        <v>881915.00000000012</v>
      </c>
      <c r="BH74" s="512">
        <v>0</v>
      </c>
      <c r="BI74" s="710">
        <v>881915</v>
      </c>
      <c r="BJ74" s="710">
        <v>751640</v>
      </c>
      <c r="BK74" s="512">
        <v>751640</v>
      </c>
      <c r="BL74" s="512">
        <v>3613.6538461538462</v>
      </c>
      <c r="BM74" s="512">
        <v>3465.7178245098039</v>
      </c>
      <c r="BN74" s="628">
        <v>4.2685535619151733E-2</v>
      </c>
      <c r="BO74" s="628">
        <v>0</v>
      </c>
      <c r="BP74" s="512">
        <v>0</v>
      </c>
      <c r="BQ74" s="710">
        <v>881915</v>
      </c>
      <c r="BR74" s="710">
        <v>4180</v>
      </c>
      <c r="BS74" s="710" t="s">
        <v>1284</v>
      </c>
      <c r="BT74" s="710">
        <v>4239.9759615384619</v>
      </c>
      <c r="BU74" s="628">
        <v>3.3041092231450575E-2</v>
      </c>
      <c r="BV74" s="512">
        <v>-5530.72</v>
      </c>
      <c r="BW74" s="512">
        <v>876384.28</v>
      </c>
      <c r="BX74" s="512">
        <v>0</v>
      </c>
      <c r="BY74" s="512">
        <v>876384.28</v>
      </c>
      <c r="BZ74" s="814">
        <f t="shared" si="8"/>
        <v>144256.86942965409</v>
      </c>
      <c r="CA74" s="814">
        <f t="shared" si="9"/>
        <v>11683.64</v>
      </c>
      <c r="CB74" s="814">
        <f t="shared" si="7"/>
        <v>31985.260536398506</v>
      </c>
      <c r="CC74" s="814">
        <f>IF(ISERROR(VLOOKUP(A74,'19-20 Cfwds'!A:D,4,FALSE)),0,(VLOOKUP(A74,'19-20 Cfwds'!A:D,4,FALSE)))</f>
        <v>144256.86942965409</v>
      </c>
      <c r="CD74" s="814">
        <f>IF(ISERROR(VLOOKUP(A74,'19-20 Cfwds'!A:D,3,FALSE)),0,(VLOOKUP(A74,'19-20 Cfwds'!A:D,3,FALSE)))</f>
        <v>11683.64</v>
      </c>
      <c r="CF74" s="814">
        <f t="shared" si="10"/>
        <v>23977.222222222219</v>
      </c>
      <c r="CG74" s="814">
        <f>VLOOKUP(C74,'Pension and Pay Grants'!$I$3:$O$111,7,FALSE)</f>
        <v>9592</v>
      </c>
      <c r="CH74" s="814">
        <f>VLOOKUP(C74,'Pension and Pay Grants'!$Z$2:$AF$111,7,FALSE)</f>
        <v>27103</v>
      </c>
    </row>
    <row r="75" spans="1:86" ht="15" hidden="1" x14ac:dyDescent="0.25">
      <c r="A75">
        <v>495</v>
      </c>
      <c r="B75">
        <f>VLOOKUP(D75,'Adjusted Factors 21-22'!C:F,4,FALSE)</f>
        <v>0</v>
      </c>
      <c r="C75" s="706">
        <v>124712</v>
      </c>
      <c r="D75" s="706">
        <v>9353056</v>
      </c>
      <c r="E75" s="707" t="s">
        <v>1208</v>
      </c>
      <c r="F75" s="627">
        <v>194</v>
      </c>
      <c r="G75" s="627">
        <v>194</v>
      </c>
      <c r="H75" s="627">
        <v>0</v>
      </c>
      <c r="I75" s="512">
        <v>596356</v>
      </c>
      <c r="J75" s="512">
        <v>0</v>
      </c>
      <c r="K75" s="512">
        <v>0</v>
      </c>
      <c r="L75" s="512">
        <v>9659.9999999999673</v>
      </c>
      <c r="M75" s="512">
        <v>0</v>
      </c>
      <c r="N75" s="512">
        <v>13309.943181818182</v>
      </c>
      <c r="O75" s="512">
        <v>0</v>
      </c>
      <c r="P75" s="512">
        <v>2593.3678756476679</v>
      </c>
      <c r="Q75" s="512">
        <v>1568.0829015544039</v>
      </c>
      <c r="R75" s="512">
        <v>0</v>
      </c>
      <c r="S75" s="512">
        <v>0</v>
      </c>
      <c r="T75" s="512">
        <v>0</v>
      </c>
      <c r="U75" s="512">
        <v>0</v>
      </c>
      <c r="V75" s="512">
        <v>0</v>
      </c>
      <c r="W75" s="512">
        <v>0</v>
      </c>
      <c r="X75" s="512">
        <v>0</v>
      </c>
      <c r="Y75" s="512">
        <v>0</v>
      </c>
      <c r="Z75" s="512">
        <v>0</v>
      </c>
      <c r="AA75" s="512">
        <v>0</v>
      </c>
      <c r="AB75" s="512">
        <v>650.60975609756133</v>
      </c>
      <c r="AC75" s="512">
        <v>0</v>
      </c>
      <c r="AD75" s="512">
        <v>0</v>
      </c>
      <c r="AE75" s="512">
        <v>41115.483870967742</v>
      </c>
      <c r="AF75" s="512">
        <v>0</v>
      </c>
      <c r="AG75" s="512">
        <v>0</v>
      </c>
      <c r="AH75" s="512">
        <v>0</v>
      </c>
      <c r="AI75" s="512">
        <v>117800</v>
      </c>
      <c r="AJ75" s="512">
        <v>0</v>
      </c>
      <c r="AK75" s="512">
        <v>0</v>
      </c>
      <c r="AL75" s="512">
        <v>0</v>
      </c>
      <c r="AM75" s="512">
        <v>14845.25</v>
      </c>
      <c r="AN75" s="512">
        <v>0</v>
      </c>
      <c r="AO75" s="512">
        <v>0</v>
      </c>
      <c r="AP75" s="512">
        <v>0</v>
      </c>
      <c r="AQ75" s="512">
        <v>0</v>
      </c>
      <c r="AR75" s="512">
        <v>0</v>
      </c>
      <c r="AS75" s="512">
        <v>0</v>
      </c>
      <c r="AT75" s="512">
        <v>0</v>
      </c>
      <c r="AU75" s="512">
        <v>0</v>
      </c>
      <c r="AV75" s="512">
        <v>596356</v>
      </c>
      <c r="AW75" s="512">
        <v>68897.487586085525</v>
      </c>
      <c r="AX75" s="512">
        <v>132645.25</v>
      </c>
      <c r="AY75" s="512">
        <v>64680.044850477854</v>
      </c>
      <c r="AZ75" s="710">
        <v>797898.73758608557</v>
      </c>
      <c r="BA75" s="710">
        <v>783053.48758608557</v>
      </c>
      <c r="BB75" s="710">
        <v>4180</v>
      </c>
      <c r="BC75" s="710">
        <v>810920</v>
      </c>
      <c r="BD75" s="710">
        <v>27866.512413914432</v>
      </c>
      <c r="BE75" s="710">
        <v>0</v>
      </c>
      <c r="BF75" s="710">
        <v>825765.25</v>
      </c>
      <c r="BG75" s="512">
        <v>825765.25</v>
      </c>
      <c r="BH75" s="512">
        <v>0</v>
      </c>
      <c r="BI75" s="710">
        <v>825765.25</v>
      </c>
      <c r="BJ75" s="710">
        <v>693120</v>
      </c>
      <c r="BK75" s="512">
        <v>693120</v>
      </c>
      <c r="BL75" s="512">
        <v>3572.783505154639</v>
      </c>
      <c r="BM75" s="512">
        <v>3393.797868390805</v>
      </c>
      <c r="BN75" s="628">
        <v>5.2739038594747364E-2</v>
      </c>
      <c r="BO75" s="628">
        <v>0</v>
      </c>
      <c r="BP75" s="512">
        <v>0</v>
      </c>
      <c r="BQ75" s="710">
        <v>825765.25</v>
      </c>
      <c r="BR75" s="710">
        <v>4180</v>
      </c>
      <c r="BS75" s="710" t="s">
        <v>1284</v>
      </c>
      <c r="BT75" s="710">
        <v>4256.5219072164946</v>
      </c>
      <c r="BU75" s="628">
        <v>2.4141292190117403E-2</v>
      </c>
      <c r="BV75" s="512">
        <v>-5158.46</v>
      </c>
      <c r="BW75" s="512">
        <v>820606.79</v>
      </c>
      <c r="BX75" s="512">
        <v>0</v>
      </c>
      <c r="BY75" s="512">
        <v>820606.79</v>
      </c>
      <c r="BZ75" s="814">
        <f t="shared" si="8"/>
        <v>7930.3732499741018</v>
      </c>
      <c r="CA75" s="814">
        <f t="shared" si="9"/>
        <v>5321.1399999999976</v>
      </c>
      <c r="CB75" s="814">
        <f t="shared" si="7"/>
        <v>27866.512413914432</v>
      </c>
      <c r="CC75" s="814">
        <f>IF(ISERROR(VLOOKUP(A75,'19-20 Cfwds'!A:D,4,FALSE)),0,(VLOOKUP(A75,'19-20 Cfwds'!A:D,4,FALSE)))</f>
        <v>7930.3732499741018</v>
      </c>
      <c r="CD75" s="814">
        <f>IF(ISERROR(VLOOKUP(A75,'19-20 Cfwds'!A:D,3,FALSE)),0,(VLOOKUP(A75,'19-20 Cfwds'!A:D,3,FALSE)))</f>
        <v>5321.1399999999976</v>
      </c>
      <c r="CF75" s="814">
        <f t="shared" si="10"/>
        <v>27131.393959020221</v>
      </c>
      <c r="CG75" s="814">
        <f>VLOOKUP(C75,'Pension and Pay Grants'!$I$3:$O$111,7,FALSE)</f>
        <v>8182</v>
      </c>
      <c r="CH75" s="814">
        <f>VLOOKUP(C75,'Pension and Pay Grants'!$Z$2:$AF$111,7,FALSE)</f>
        <v>23999</v>
      </c>
    </row>
    <row r="76" spans="1:86" ht="15" hidden="1" x14ac:dyDescent="0.25">
      <c r="A76">
        <v>517</v>
      </c>
      <c r="B76">
        <f>VLOOKUP(D76,'Adjusted Factors 21-22'!C:F,4,FALSE)</f>
        <v>0</v>
      </c>
      <c r="C76" s="706">
        <v>124717</v>
      </c>
      <c r="D76" s="706">
        <v>9353064</v>
      </c>
      <c r="E76" s="707" t="s">
        <v>1209</v>
      </c>
      <c r="F76" s="627">
        <v>130</v>
      </c>
      <c r="G76" s="627">
        <v>130</v>
      </c>
      <c r="H76" s="627">
        <v>0</v>
      </c>
      <c r="I76" s="512">
        <v>399620</v>
      </c>
      <c r="J76" s="512">
        <v>0</v>
      </c>
      <c r="K76" s="512">
        <v>0</v>
      </c>
      <c r="L76" s="512">
        <v>8279.9999999999727</v>
      </c>
      <c r="M76" s="512">
        <v>0</v>
      </c>
      <c r="N76" s="512">
        <v>10925</v>
      </c>
      <c r="O76" s="512">
        <v>0</v>
      </c>
      <c r="P76" s="512">
        <v>0</v>
      </c>
      <c r="Q76" s="512">
        <v>0</v>
      </c>
      <c r="R76" s="512">
        <v>0</v>
      </c>
      <c r="S76" s="512">
        <v>0</v>
      </c>
      <c r="T76" s="512">
        <v>0</v>
      </c>
      <c r="U76" s="512">
        <v>0</v>
      </c>
      <c r="V76" s="512">
        <v>0</v>
      </c>
      <c r="W76" s="512">
        <v>0</v>
      </c>
      <c r="X76" s="512">
        <v>0</v>
      </c>
      <c r="Y76" s="512">
        <v>0</v>
      </c>
      <c r="Z76" s="512">
        <v>0</v>
      </c>
      <c r="AA76" s="512">
        <v>0</v>
      </c>
      <c r="AB76" s="512">
        <v>638.39285714285722</v>
      </c>
      <c r="AC76" s="512">
        <v>0</v>
      </c>
      <c r="AD76" s="512">
        <v>0</v>
      </c>
      <c r="AE76" s="512">
        <v>42583.333333333328</v>
      </c>
      <c r="AF76" s="512">
        <v>0</v>
      </c>
      <c r="AG76" s="512">
        <v>0</v>
      </c>
      <c r="AH76" s="512">
        <v>0</v>
      </c>
      <c r="AI76" s="512">
        <v>117800</v>
      </c>
      <c r="AJ76" s="512">
        <v>11895.861148197584</v>
      </c>
      <c r="AK76" s="512">
        <v>0</v>
      </c>
      <c r="AL76" s="512">
        <v>0</v>
      </c>
      <c r="AM76" s="512">
        <v>11352.25</v>
      </c>
      <c r="AN76" s="512">
        <v>0</v>
      </c>
      <c r="AO76" s="512">
        <v>0</v>
      </c>
      <c r="AP76" s="512">
        <v>0</v>
      </c>
      <c r="AQ76" s="512">
        <v>0</v>
      </c>
      <c r="AR76" s="512">
        <v>0</v>
      </c>
      <c r="AS76" s="512">
        <v>0</v>
      </c>
      <c r="AT76" s="512">
        <v>0</v>
      </c>
      <c r="AU76" s="512">
        <v>0</v>
      </c>
      <c r="AV76" s="512">
        <v>399620</v>
      </c>
      <c r="AW76" s="512">
        <v>62426.726190476154</v>
      </c>
      <c r="AX76" s="512">
        <v>141048.11114819758</v>
      </c>
      <c r="AY76" s="512">
        <v>62184.697333333315</v>
      </c>
      <c r="AZ76" s="710">
        <v>603094.83733867377</v>
      </c>
      <c r="BA76" s="710">
        <v>591742.58733867377</v>
      </c>
      <c r="BB76" s="710">
        <v>4180</v>
      </c>
      <c r="BC76" s="710">
        <v>543400</v>
      </c>
      <c r="BD76" s="710">
        <v>0</v>
      </c>
      <c r="BE76" s="710">
        <v>0</v>
      </c>
      <c r="BF76" s="710">
        <v>603094.83733867377</v>
      </c>
      <c r="BG76" s="512">
        <v>603094.83733867377</v>
      </c>
      <c r="BH76" s="512">
        <v>0</v>
      </c>
      <c r="BI76" s="710">
        <v>554752.25</v>
      </c>
      <c r="BJ76" s="710">
        <v>413704.13885180245</v>
      </c>
      <c r="BK76" s="512">
        <v>462046.72619047621</v>
      </c>
      <c r="BL76" s="512">
        <v>3554.2055860805863</v>
      </c>
      <c r="BM76" s="512">
        <v>3483.3118088600181</v>
      </c>
      <c r="BN76" s="628">
        <v>2.0352406304897961E-2</v>
      </c>
      <c r="BO76" s="628">
        <v>0</v>
      </c>
      <c r="BP76" s="512">
        <v>0</v>
      </c>
      <c r="BQ76" s="710">
        <v>603094.83733867377</v>
      </c>
      <c r="BR76" s="710">
        <v>4551.8660564513366</v>
      </c>
      <c r="BS76" s="710" t="s">
        <v>1284</v>
      </c>
      <c r="BT76" s="710">
        <v>4639.1910564513364</v>
      </c>
      <c r="BU76" s="628">
        <v>1.5505152038035375E-2</v>
      </c>
      <c r="BV76" s="512">
        <v>-3456.7</v>
      </c>
      <c r="BW76" s="512">
        <v>599638.13733867381</v>
      </c>
      <c r="BX76" s="512">
        <v>0</v>
      </c>
      <c r="BY76" s="512">
        <v>599638.13733867381</v>
      </c>
      <c r="BZ76" s="814">
        <f t="shared" si="8"/>
        <v>53644.087468217011</v>
      </c>
      <c r="CA76" s="814">
        <f t="shared" si="9"/>
        <v>26469.690000000002</v>
      </c>
      <c r="CB76" s="814">
        <f t="shared" si="7"/>
        <v>0</v>
      </c>
      <c r="CC76" s="814">
        <f>IF(ISERROR(VLOOKUP(A76,'19-20 Cfwds'!A:D,4,FALSE)),0,(VLOOKUP(A76,'19-20 Cfwds'!A:D,4,FALSE)))</f>
        <v>53644.087468217011</v>
      </c>
      <c r="CD76" s="814">
        <f>IF(ISERROR(VLOOKUP(A76,'19-20 Cfwds'!A:D,3,FALSE)),0,(VLOOKUP(A76,'19-20 Cfwds'!A:D,3,FALSE)))</f>
        <v>26469.690000000002</v>
      </c>
      <c r="CF76" s="814">
        <f t="shared" si="10"/>
        <v>19204.999999999971</v>
      </c>
      <c r="CG76" s="814">
        <f>VLOOKUP(C76,'Pension and Pay Grants'!$I$3:$O$111,7,FALSE)</f>
        <v>6113</v>
      </c>
      <c r="CH76" s="814">
        <f>VLOOKUP(C76,'Pension and Pay Grants'!$Z$2:$AF$111,7,FALSE)</f>
        <v>18726</v>
      </c>
    </row>
    <row r="77" spans="1:86" ht="15" hidden="1" x14ac:dyDescent="0.25">
      <c r="A77">
        <v>338</v>
      </c>
      <c r="B77">
        <f>VLOOKUP(D77,'Adjusted Factors 21-22'!C:F,4,FALSE)</f>
        <v>0</v>
      </c>
      <c r="C77" s="706">
        <v>124718</v>
      </c>
      <c r="D77" s="706">
        <v>9353066</v>
      </c>
      <c r="E77" s="707" t="s">
        <v>1210</v>
      </c>
      <c r="F77" s="627">
        <v>49</v>
      </c>
      <c r="G77" s="627">
        <v>49</v>
      </c>
      <c r="H77" s="627">
        <v>0</v>
      </c>
      <c r="I77" s="512">
        <v>150626</v>
      </c>
      <c r="J77" s="512">
        <v>0</v>
      </c>
      <c r="K77" s="512">
        <v>0</v>
      </c>
      <c r="L77" s="512">
        <v>3680</v>
      </c>
      <c r="M77" s="512">
        <v>0</v>
      </c>
      <c r="N77" s="512">
        <v>5512.5</v>
      </c>
      <c r="O77" s="512">
        <v>0</v>
      </c>
      <c r="P77" s="512">
        <v>0</v>
      </c>
      <c r="Q77" s="512">
        <v>0</v>
      </c>
      <c r="R77" s="512">
        <v>0</v>
      </c>
      <c r="S77" s="512">
        <v>0</v>
      </c>
      <c r="T77" s="512">
        <v>0</v>
      </c>
      <c r="U77" s="512">
        <v>0</v>
      </c>
      <c r="V77" s="512">
        <v>0</v>
      </c>
      <c r="W77" s="512">
        <v>0</v>
      </c>
      <c r="X77" s="512">
        <v>0</v>
      </c>
      <c r="Y77" s="512">
        <v>0</v>
      </c>
      <c r="Z77" s="512">
        <v>0</v>
      </c>
      <c r="AA77" s="512">
        <v>0</v>
      </c>
      <c r="AB77" s="512">
        <v>0</v>
      </c>
      <c r="AC77" s="512">
        <v>0</v>
      </c>
      <c r="AD77" s="512">
        <v>0</v>
      </c>
      <c r="AE77" s="512">
        <v>21179.605263157893</v>
      </c>
      <c r="AF77" s="512">
        <v>0</v>
      </c>
      <c r="AG77" s="512">
        <v>54.000000000001563</v>
      </c>
      <c r="AH77" s="512">
        <v>0</v>
      </c>
      <c r="AI77" s="512">
        <v>117800</v>
      </c>
      <c r="AJ77" s="512">
        <v>0</v>
      </c>
      <c r="AK77" s="512">
        <v>0</v>
      </c>
      <c r="AL77" s="512">
        <v>0</v>
      </c>
      <c r="AM77" s="512">
        <v>3773.2</v>
      </c>
      <c r="AN77" s="512">
        <v>0</v>
      </c>
      <c r="AO77" s="512">
        <v>0</v>
      </c>
      <c r="AP77" s="512">
        <v>0</v>
      </c>
      <c r="AQ77" s="512">
        <v>3300</v>
      </c>
      <c r="AR77" s="512">
        <v>0</v>
      </c>
      <c r="AS77" s="512">
        <v>0</v>
      </c>
      <c r="AT77" s="512">
        <v>0</v>
      </c>
      <c r="AU77" s="512">
        <v>0</v>
      </c>
      <c r="AV77" s="512">
        <v>150626</v>
      </c>
      <c r="AW77" s="512">
        <v>30426.105263157893</v>
      </c>
      <c r="AX77" s="512">
        <v>124873.2</v>
      </c>
      <c r="AY77" s="512">
        <v>35774.719263157895</v>
      </c>
      <c r="AZ77" s="710">
        <v>305925.30526315788</v>
      </c>
      <c r="BA77" s="710">
        <v>298852.10526315786</v>
      </c>
      <c r="BB77" s="710">
        <v>4180</v>
      </c>
      <c r="BC77" s="710">
        <v>204820</v>
      </c>
      <c r="BD77" s="710">
        <v>0</v>
      </c>
      <c r="BE77" s="710">
        <v>0</v>
      </c>
      <c r="BF77" s="710">
        <v>305925.30526315788</v>
      </c>
      <c r="BG77" s="512">
        <v>305925.30526315788</v>
      </c>
      <c r="BH77" s="512">
        <v>0</v>
      </c>
      <c r="BI77" s="710">
        <v>211893.2</v>
      </c>
      <c r="BJ77" s="710">
        <v>90320.000000000015</v>
      </c>
      <c r="BK77" s="512">
        <v>184352.10526315786</v>
      </c>
      <c r="BL77" s="512">
        <v>3762.2878625134258</v>
      </c>
      <c r="BM77" s="512">
        <v>3888.6735466666651</v>
      </c>
      <c r="BN77" s="628">
        <v>-3.2500975624856938E-2</v>
      </c>
      <c r="BO77" s="628">
        <v>5.0981331274856934E-2</v>
      </c>
      <c r="BP77" s="512">
        <v>9714.2379608169194</v>
      </c>
      <c r="BQ77" s="710">
        <v>315639.54322397482</v>
      </c>
      <c r="BR77" s="710">
        <v>6297.2723106933636</v>
      </c>
      <c r="BS77" s="710" t="s">
        <v>1284</v>
      </c>
      <c r="BT77" s="710">
        <v>6441.6233311015267</v>
      </c>
      <c r="BU77" s="628">
        <v>-2.0945869447322796E-2</v>
      </c>
      <c r="BV77" s="512">
        <v>-1302.9100000000001</v>
      </c>
      <c r="BW77" s="512">
        <v>314336.63322397484</v>
      </c>
      <c r="BX77" s="512">
        <v>0</v>
      </c>
      <c r="BY77" s="512">
        <v>314336.63322397484</v>
      </c>
      <c r="BZ77" s="814">
        <f t="shared" si="8"/>
        <v>0</v>
      </c>
      <c r="CA77" s="814">
        <f t="shared" si="9"/>
        <v>0</v>
      </c>
      <c r="CB77" s="814">
        <f t="shared" si="7"/>
        <v>0</v>
      </c>
      <c r="CC77" s="814">
        <f>IF(ISERROR(VLOOKUP(A77,'19-20 Cfwds'!A:D,4,FALSE)),0,(VLOOKUP(A77,'19-20 Cfwds'!A:D,4,FALSE)))</f>
        <v>0</v>
      </c>
      <c r="CD77" s="814">
        <f>IF(ISERROR(VLOOKUP(A77,'19-20 Cfwds'!A:D,3,FALSE)),0,(VLOOKUP(A77,'19-20 Cfwds'!A:D,3,FALSE)))</f>
        <v>0</v>
      </c>
      <c r="CF77" s="814">
        <f t="shared" si="10"/>
        <v>9192.5</v>
      </c>
      <c r="CG77" s="814">
        <f>VLOOKUP(C77,'Pension and Pay Grants'!$I$3:$O$111,7,FALSE)</f>
        <v>4702</v>
      </c>
      <c r="CH77" s="814">
        <f>VLOOKUP(C77,'Pension and Pay Grants'!$Z$2:$AF$111,7,FALSE)</f>
        <v>13384</v>
      </c>
    </row>
    <row r="78" spans="1:86" ht="15" hidden="1" x14ac:dyDescent="0.25">
      <c r="A78">
        <v>202</v>
      </c>
      <c r="B78">
        <f>VLOOKUP(D78,'Adjusted Factors 21-22'!C:F,4,FALSE)</f>
        <v>0</v>
      </c>
      <c r="C78" s="706">
        <v>124719</v>
      </c>
      <c r="D78" s="706">
        <v>9353074</v>
      </c>
      <c r="E78" s="707" t="s">
        <v>1211</v>
      </c>
      <c r="F78" s="627">
        <v>51</v>
      </c>
      <c r="G78" s="627">
        <v>51</v>
      </c>
      <c r="H78" s="627">
        <v>0</v>
      </c>
      <c r="I78" s="512">
        <v>156774</v>
      </c>
      <c r="J78" s="512">
        <v>0</v>
      </c>
      <c r="K78" s="512">
        <v>0</v>
      </c>
      <c r="L78" s="512">
        <v>5520.0000000000036</v>
      </c>
      <c r="M78" s="512">
        <v>0</v>
      </c>
      <c r="N78" s="512">
        <v>7168.333333333333</v>
      </c>
      <c r="O78" s="512">
        <v>0</v>
      </c>
      <c r="P78" s="512">
        <v>0</v>
      </c>
      <c r="Q78" s="512">
        <v>0</v>
      </c>
      <c r="R78" s="512">
        <v>0</v>
      </c>
      <c r="S78" s="512">
        <v>0</v>
      </c>
      <c r="T78" s="512">
        <v>0</v>
      </c>
      <c r="U78" s="512">
        <v>0</v>
      </c>
      <c r="V78" s="512">
        <v>0</v>
      </c>
      <c r="W78" s="512">
        <v>0</v>
      </c>
      <c r="X78" s="512">
        <v>0</v>
      </c>
      <c r="Y78" s="512">
        <v>0</v>
      </c>
      <c r="Z78" s="512">
        <v>0</v>
      </c>
      <c r="AA78" s="512">
        <v>0</v>
      </c>
      <c r="AB78" s="512">
        <v>637.4999999999992</v>
      </c>
      <c r="AC78" s="512">
        <v>0</v>
      </c>
      <c r="AD78" s="512">
        <v>0</v>
      </c>
      <c r="AE78" s="512">
        <v>15955.714285714286</v>
      </c>
      <c r="AF78" s="512">
        <v>0</v>
      </c>
      <c r="AG78" s="512">
        <v>0</v>
      </c>
      <c r="AH78" s="512">
        <v>0</v>
      </c>
      <c r="AI78" s="512">
        <v>117800</v>
      </c>
      <c r="AJ78" s="512">
        <v>0</v>
      </c>
      <c r="AK78" s="512">
        <v>0</v>
      </c>
      <c r="AL78" s="512">
        <v>0</v>
      </c>
      <c r="AM78" s="512">
        <v>8857.25</v>
      </c>
      <c r="AN78" s="512">
        <v>0</v>
      </c>
      <c r="AO78" s="512">
        <v>0</v>
      </c>
      <c r="AP78" s="512">
        <v>0</v>
      </c>
      <c r="AQ78" s="512">
        <v>0</v>
      </c>
      <c r="AR78" s="512">
        <v>0</v>
      </c>
      <c r="AS78" s="512">
        <v>0</v>
      </c>
      <c r="AT78" s="512">
        <v>0</v>
      </c>
      <c r="AU78" s="512">
        <v>0</v>
      </c>
      <c r="AV78" s="512">
        <v>156774</v>
      </c>
      <c r="AW78" s="512">
        <v>29281.547619047622</v>
      </c>
      <c r="AX78" s="512">
        <v>126657.25</v>
      </c>
      <c r="AY78" s="512">
        <v>32298.744952380956</v>
      </c>
      <c r="AZ78" s="710">
        <v>312712.79761904763</v>
      </c>
      <c r="BA78" s="710">
        <v>303855.54761904763</v>
      </c>
      <c r="BB78" s="710">
        <v>4180</v>
      </c>
      <c r="BC78" s="710">
        <v>213180</v>
      </c>
      <c r="BD78" s="710">
        <v>0</v>
      </c>
      <c r="BE78" s="710">
        <v>0</v>
      </c>
      <c r="BF78" s="710">
        <v>312712.79761904763</v>
      </c>
      <c r="BG78" s="512">
        <v>312712.79761904763</v>
      </c>
      <c r="BH78" s="512">
        <v>0</v>
      </c>
      <c r="BI78" s="710">
        <v>222037.25</v>
      </c>
      <c r="BJ78" s="710">
        <v>95380</v>
      </c>
      <c r="BK78" s="512">
        <v>186055.54761904763</v>
      </c>
      <c r="BL78" s="512">
        <v>3648.1479925303456</v>
      </c>
      <c r="BM78" s="512">
        <v>4233.0469111111115</v>
      </c>
      <c r="BN78" s="628">
        <v>-0.13817444759364567</v>
      </c>
      <c r="BO78" s="628">
        <v>0.15665480324364567</v>
      </c>
      <c r="BP78" s="512">
        <v>33819.483680042897</v>
      </c>
      <c r="BQ78" s="710">
        <v>346532.28129909054</v>
      </c>
      <c r="BR78" s="710">
        <v>6621.0790450802069</v>
      </c>
      <c r="BS78" s="710" t="s">
        <v>1284</v>
      </c>
      <c r="BT78" s="710">
        <v>6794.750613707658</v>
      </c>
      <c r="BU78" s="628">
        <v>-3.590327818870398E-2</v>
      </c>
      <c r="BV78" s="512">
        <v>-1356.09</v>
      </c>
      <c r="BW78" s="512">
        <v>345176.19129909051</v>
      </c>
      <c r="BX78" s="512">
        <v>0</v>
      </c>
      <c r="BY78" s="512">
        <v>345176.19129909051</v>
      </c>
      <c r="BZ78" s="814">
        <f t="shared" si="8"/>
        <v>119610.57215252027</v>
      </c>
      <c r="CA78" s="814">
        <f t="shared" si="9"/>
        <v>13960.940000000002</v>
      </c>
      <c r="CB78" s="814">
        <f t="shared" si="7"/>
        <v>0</v>
      </c>
      <c r="CC78" s="814">
        <f>IF(ISERROR(VLOOKUP(A78,'19-20 Cfwds'!A:D,4,FALSE)),0,(VLOOKUP(A78,'19-20 Cfwds'!A:D,4,FALSE)))</f>
        <v>119610.57215252027</v>
      </c>
      <c r="CD78" s="814">
        <f>IF(ISERROR(VLOOKUP(A78,'19-20 Cfwds'!A:D,3,FALSE)),0,(VLOOKUP(A78,'19-20 Cfwds'!A:D,3,FALSE)))</f>
        <v>13960.940000000002</v>
      </c>
      <c r="CF78" s="814">
        <f t="shared" si="10"/>
        <v>12688.333333333336</v>
      </c>
      <c r="CG78" s="814">
        <f>VLOOKUP(C78,'Pension and Pay Grants'!$I$3:$O$111,7,FALSE)</f>
        <v>4702</v>
      </c>
      <c r="CH78" s="814">
        <f>VLOOKUP(C78,'Pension and Pay Grants'!$Z$2:$AF$111,7,FALSE)</f>
        <v>13286</v>
      </c>
    </row>
    <row r="79" spans="1:86" ht="15" hidden="1" x14ac:dyDescent="0.25">
      <c r="A79">
        <v>10</v>
      </c>
      <c r="B79">
        <f>VLOOKUP(D79,'Adjusted Factors 21-22'!C:F,4,FALSE)</f>
        <v>0</v>
      </c>
      <c r="C79" s="706">
        <v>124720</v>
      </c>
      <c r="D79" s="706">
        <v>9353075</v>
      </c>
      <c r="E79" s="707" t="s">
        <v>1212</v>
      </c>
      <c r="F79" s="627">
        <v>40</v>
      </c>
      <c r="G79" s="627">
        <v>40</v>
      </c>
      <c r="H79" s="627">
        <v>0</v>
      </c>
      <c r="I79" s="512">
        <v>122960</v>
      </c>
      <c r="J79" s="512">
        <v>0</v>
      </c>
      <c r="K79" s="512">
        <v>0</v>
      </c>
      <c r="L79" s="512">
        <v>2300</v>
      </c>
      <c r="M79" s="512">
        <v>0</v>
      </c>
      <c r="N79" s="512">
        <v>2875</v>
      </c>
      <c r="O79" s="512">
        <v>0</v>
      </c>
      <c r="P79" s="512">
        <v>0</v>
      </c>
      <c r="Q79" s="512">
        <v>0</v>
      </c>
      <c r="R79" s="512">
        <v>0</v>
      </c>
      <c r="S79" s="512">
        <v>0</v>
      </c>
      <c r="T79" s="512">
        <v>0</v>
      </c>
      <c r="U79" s="512">
        <v>0</v>
      </c>
      <c r="V79" s="512">
        <v>0</v>
      </c>
      <c r="W79" s="512">
        <v>0</v>
      </c>
      <c r="X79" s="512">
        <v>0</v>
      </c>
      <c r="Y79" s="512">
        <v>0</v>
      </c>
      <c r="Z79" s="512">
        <v>0</v>
      </c>
      <c r="AA79" s="512">
        <v>0</v>
      </c>
      <c r="AB79" s="512">
        <v>0</v>
      </c>
      <c r="AC79" s="512">
        <v>0</v>
      </c>
      <c r="AD79" s="512">
        <v>0</v>
      </c>
      <c r="AE79" s="512">
        <v>20022.857142857141</v>
      </c>
      <c r="AF79" s="512">
        <v>0</v>
      </c>
      <c r="AG79" s="512">
        <v>540</v>
      </c>
      <c r="AH79" s="512">
        <v>0</v>
      </c>
      <c r="AI79" s="512">
        <v>117800</v>
      </c>
      <c r="AJ79" s="512">
        <v>0</v>
      </c>
      <c r="AK79" s="512">
        <v>0</v>
      </c>
      <c r="AL79" s="512">
        <v>0</v>
      </c>
      <c r="AM79" s="512">
        <v>6861.25</v>
      </c>
      <c r="AN79" s="512">
        <v>0</v>
      </c>
      <c r="AO79" s="512">
        <v>0</v>
      </c>
      <c r="AP79" s="512">
        <v>0</v>
      </c>
      <c r="AQ79" s="512">
        <v>0</v>
      </c>
      <c r="AR79" s="512">
        <v>0</v>
      </c>
      <c r="AS79" s="512">
        <v>0</v>
      </c>
      <c r="AT79" s="512">
        <v>0</v>
      </c>
      <c r="AU79" s="512">
        <v>0</v>
      </c>
      <c r="AV79" s="512">
        <v>122960</v>
      </c>
      <c r="AW79" s="512">
        <v>25737.857142857141</v>
      </c>
      <c r="AX79" s="512">
        <v>124661.25</v>
      </c>
      <c r="AY79" s="512">
        <v>32609.221142857139</v>
      </c>
      <c r="AZ79" s="710">
        <v>273359.10714285716</v>
      </c>
      <c r="BA79" s="710">
        <v>266497.85714285716</v>
      </c>
      <c r="BB79" s="710">
        <v>4180</v>
      </c>
      <c r="BC79" s="710">
        <v>167200</v>
      </c>
      <c r="BD79" s="710">
        <v>0</v>
      </c>
      <c r="BE79" s="710">
        <v>0</v>
      </c>
      <c r="BF79" s="710">
        <v>273359.10714285716</v>
      </c>
      <c r="BG79" s="512">
        <v>273359.10714285716</v>
      </c>
      <c r="BH79" s="512">
        <v>0</v>
      </c>
      <c r="BI79" s="710">
        <v>174061.25</v>
      </c>
      <c r="BJ79" s="710">
        <v>49400</v>
      </c>
      <c r="BK79" s="512">
        <v>148697.85714285716</v>
      </c>
      <c r="BL79" s="512">
        <v>3717.4464285714289</v>
      </c>
      <c r="BM79" s="512">
        <v>3712.9830466666658</v>
      </c>
      <c r="BN79" s="628">
        <v>1.2021013424152549E-3</v>
      </c>
      <c r="BO79" s="628">
        <v>1.7278254307584742E-2</v>
      </c>
      <c r="BP79" s="512">
        <v>2566.1546128022974</v>
      </c>
      <c r="BQ79" s="710">
        <v>275925.26175565948</v>
      </c>
      <c r="BR79" s="710">
        <v>6726.6002938914871</v>
      </c>
      <c r="BS79" s="710" t="s">
        <v>1284</v>
      </c>
      <c r="BT79" s="710">
        <v>6898.1315438914871</v>
      </c>
      <c r="BU79" s="628">
        <v>6.3978220827134002E-2</v>
      </c>
      <c r="BV79" s="512">
        <v>-1063.5999999999999</v>
      </c>
      <c r="BW79" s="512">
        <v>274861.6617556595</v>
      </c>
      <c r="BX79" s="512">
        <v>0</v>
      </c>
      <c r="BY79" s="512">
        <v>274861.6617556595</v>
      </c>
      <c r="BZ79" s="814">
        <f t="shared" si="8"/>
        <v>21058.984929141763</v>
      </c>
      <c r="CA79" s="814">
        <f t="shared" si="9"/>
        <v>7872.9400000000005</v>
      </c>
      <c r="CB79" s="814">
        <f t="shared" si="7"/>
        <v>0</v>
      </c>
      <c r="CC79" s="814">
        <f>IF(ISERROR(VLOOKUP(A79,'19-20 Cfwds'!A:D,4,FALSE)),0,(VLOOKUP(A79,'19-20 Cfwds'!A:D,4,FALSE)))</f>
        <v>21058.984929141763</v>
      </c>
      <c r="CD79" s="814">
        <f>IF(ISERROR(VLOOKUP(A79,'19-20 Cfwds'!A:D,3,FALSE)),0,(VLOOKUP(A79,'19-20 Cfwds'!A:D,3,FALSE)))</f>
        <v>7872.9400000000005</v>
      </c>
      <c r="CF79" s="814">
        <f t="shared" si="10"/>
        <v>5175</v>
      </c>
      <c r="CG79" s="814">
        <f>VLOOKUP(C79,'Pension and Pay Grants'!$I$3:$O$111,7,FALSE)</f>
        <v>4702</v>
      </c>
      <c r="CH79" s="814">
        <f>VLOOKUP(C79,'Pension and Pay Grants'!$Z$2:$AF$111,7,FALSE)</f>
        <v>13286</v>
      </c>
    </row>
    <row r="80" spans="1:86" ht="15" hidden="1" x14ac:dyDescent="0.25">
      <c r="A80">
        <v>11</v>
      </c>
      <c r="B80">
        <f>VLOOKUP(D80,'Adjusted Factors 21-22'!C:F,4,FALSE)</f>
        <v>0</v>
      </c>
      <c r="C80" s="706">
        <v>124721</v>
      </c>
      <c r="D80" s="706">
        <v>9353076</v>
      </c>
      <c r="E80" s="707" t="s">
        <v>1213</v>
      </c>
      <c r="F80" s="627">
        <v>88</v>
      </c>
      <c r="G80" s="627">
        <v>88</v>
      </c>
      <c r="H80" s="627">
        <v>0</v>
      </c>
      <c r="I80" s="512">
        <v>270512</v>
      </c>
      <c r="J80" s="512">
        <v>0</v>
      </c>
      <c r="K80" s="512">
        <v>0</v>
      </c>
      <c r="L80" s="512">
        <v>7819.9999999999936</v>
      </c>
      <c r="M80" s="512">
        <v>0</v>
      </c>
      <c r="N80" s="512">
        <v>10120</v>
      </c>
      <c r="O80" s="512">
        <v>0</v>
      </c>
      <c r="P80" s="512">
        <v>5805.0000000000027</v>
      </c>
      <c r="Q80" s="512">
        <v>519.99999999999932</v>
      </c>
      <c r="R80" s="512">
        <v>0</v>
      </c>
      <c r="S80" s="512">
        <v>0</v>
      </c>
      <c r="T80" s="512">
        <v>0</v>
      </c>
      <c r="U80" s="512">
        <v>0</v>
      </c>
      <c r="V80" s="512">
        <v>0</v>
      </c>
      <c r="W80" s="512">
        <v>0</v>
      </c>
      <c r="X80" s="512">
        <v>0</v>
      </c>
      <c r="Y80" s="512">
        <v>0</v>
      </c>
      <c r="Z80" s="512">
        <v>0</v>
      </c>
      <c r="AA80" s="512">
        <v>0</v>
      </c>
      <c r="AB80" s="512">
        <v>0</v>
      </c>
      <c r="AC80" s="512">
        <v>0</v>
      </c>
      <c r="AD80" s="512">
        <v>0</v>
      </c>
      <c r="AE80" s="512">
        <v>33458.333333333328</v>
      </c>
      <c r="AF80" s="512">
        <v>0</v>
      </c>
      <c r="AG80" s="512">
        <v>648.00000000000193</v>
      </c>
      <c r="AH80" s="512">
        <v>0</v>
      </c>
      <c r="AI80" s="512">
        <v>117800</v>
      </c>
      <c r="AJ80" s="512">
        <v>0</v>
      </c>
      <c r="AK80" s="512">
        <v>0</v>
      </c>
      <c r="AL80" s="512">
        <v>0</v>
      </c>
      <c r="AM80" s="512">
        <v>7485</v>
      </c>
      <c r="AN80" s="512">
        <v>0</v>
      </c>
      <c r="AO80" s="512">
        <v>0</v>
      </c>
      <c r="AP80" s="512">
        <v>0</v>
      </c>
      <c r="AQ80" s="512">
        <v>0</v>
      </c>
      <c r="AR80" s="512">
        <v>0</v>
      </c>
      <c r="AS80" s="512">
        <v>0</v>
      </c>
      <c r="AT80" s="512">
        <v>0</v>
      </c>
      <c r="AU80" s="512">
        <v>0</v>
      </c>
      <c r="AV80" s="512">
        <v>270512</v>
      </c>
      <c r="AW80" s="512">
        <v>58371.333333333328</v>
      </c>
      <c r="AX80" s="512">
        <v>125285</v>
      </c>
      <c r="AY80" s="512">
        <v>55589.69733333333</v>
      </c>
      <c r="AZ80" s="710">
        <v>454168.33333333331</v>
      </c>
      <c r="BA80" s="710">
        <v>446683.33333333331</v>
      </c>
      <c r="BB80" s="710">
        <v>4180</v>
      </c>
      <c r="BC80" s="710">
        <v>367840</v>
      </c>
      <c r="BD80" s="710">
        <v>0</v>
      </c>
      <c r="BE80" s="710">
        <v>0</v>
      </c>
      <c r="BF80" s="710">
        <v>454168.33333333331</v>
      </c>
      <c r="BG80" s="512">
        <v>454168.33333333331</v>
      </c>
      <c r="BH80" s="512">
        <v>0</v>
      </c>
      <c r="BI80" s="710">
        <v>375325</v>
      </c>
      <c r="BJ80" s="710">
        <v>250040</v>
      </c>
      <c r="BK80" s="512">
        <v>328883.33333333331</v>
      </c>
      <c r="BL80" s="512">
        <v>3737.310606060606</v>
      </c>
      <c r="BM80" s="512">
        <v>3666.4372226804126</v>
      </c>
      <c r="BN80" s="628">
        <v>1.9330314164872086E-2</v>
      </c>
      <c r="BO80" s="628">
        <v>0</v>
      </c>
      <c r="BP80" s="512">
        <v>0</v>
      </c>
      <c r="BQ80" s="710">
        <v>454168.33333333331</v>
      </c>
      <c r="BR80" s="710">
        <v>5075.9469696969691</v>
      </c>
      <c r="BS80" s="710" t="s">
        <v>1284</v>
      </c>
      <c r="BT80" s="710">
        <v>5161.003787878788</v>
      </c>
      <c r="BU80" s="628">
        <v>4.2211596212675895E-2</v>
      </c>
      <c r="BV80" s="512">
        <v>-2339.92</v>
      </c>
      <c r="BW80" s="512">
        <v>451828.41333333333</v>
      </c>
      <c r="BX80" s="512">
        <v>0</v>
      </c>
      <c r="BY80" s="512">
        <v>451828.41333333333</v>
      </c>
      <c r="BZ80" s="814">
        <f t="shared" si="8"/>
        <v>76798.13366914849</v>
      </c>
      <c r="CA80" s="814">
        <f t="shared" si="9"/>
        <v>18933</v>
      </c>
      <c r="CB80" s="814">
        <f t="shared" si="7"/>
        <v>0</v>
      </c>
      <c r="CC80" s="814">
        <f>IF(ISERROR(VLOOKUP(A80,'19-20 Cfwds'!A:D,4,FALSE)),0,(VLOOKUP(A80,'19-20 Cfwds'!A:D,4,FALSE)))</f>
        <v>76798.13366914849</v>
      </c>
      <c r="CD80" s="814">
        <f>IF(ISERROR(VLOOKUP(A80,'19-20 Cfwds'!A:D,3,FALSE)),0,(VLOOKUP(A80,'19-20 Cfwds'!A:D,3,FALSE)))</f>
        <v>18933</v>
      </c>
      <c r="CF80" s="814">
        <f t="shared" si="10"/>
        <v>24264.999999999996</v>
      </c>
      <c r="CG80" s="814">
        <f>VLOOKUP(C80,'Pension and Pay Grants'!$I$3:$O$111,7,FALSE)</f>
        <v>4702</v>
      </c>
      <c r="CH80" s="814">
        <f>VLOOKUP(C80,'Pension and Pay Grants'!$Z$2:$AF$111,7,FALSE)</f>
        <v>14856</v>
      </c>
    </row>
    <row r="81" spans="1:86" ht="15" hidden="1" x14ac:dyDescent="0.25">
      <c r="A81">
        <v>206</v>
      </c>
      <c r="B81">
        <f>VLOOKUP(D81,'Adjusted Factors 21-22'!C:F,4,FALSE)</f>
        <v>0</v>
      </c>
      <c r="C81" s="706">
        <v>124723</v>
      </c>
      <c r="D81" s="706">
        <v>9353078</v>
      </c>
      <c r="E81" s="707" t="s">
        <v>1214</v>
      </c>
      <c r="F81" s="627">
        <v>201</v>
      </c>
      <c r="G81" s="627">
        <v>201</v>
      </c>
      <c r="H81" s="627">
        <v>0</v>
      </c>
      <c r="I81" s="512">
        <v>617874</v>
      </c>
      <c r="J81" s="512">
        <v>0</v>
      </c>
      <c r="K81" s="512">
        <v>0</v>
      </c>
      <c r="L81" s="512">
        <v>20699.999999999964</v>
      </c>
      <c r="M81" s="512">
        <v>0</v>
      </c>
      <c r="N81" s="512">
        <v>25874.999999999956</v>
      </c>
      <c r="O81" s="512">
        <v>0</v>
      </c>
      <c r="P81" s="512">
        <v>2149.9999999999986</v>
      </c>
      <c r="Q81" s="512">
        <v>4940</v>
      </c>
      <c r="R81" s="512">
        <v>0</v>
      </c>
      <c r="S81" s="512">
        <v>4895.0000000000018</v>
      </c>
      <c r="T81" s="512">
        <v>2849.9999999999982</v>
      </c>
      <c r="U81" s="512">
        <v>0</v>
      </c>
      <c r="V81" s="512">
        <v>0</v>
      </c>
      <c r="W81" s="512">
        <v>0</v>
      </c>
      <c r="X81" s="512">
        <v>0</v>
      </c>
      <c r="Y81" s="512">
        <v>0</v>
      </c>
      <c r="Z81" s="512">
        <v>0</v>
      </c>
      <c r="AA81" s="512">
        <v>0</v>
      </c>
      <c r="AB81" s="512">
        <v>0</v>
      </c>
      <c r="AC81" s="512">
        <v>0</v>
      </c>
      <c r="AD81" s="512">
        <v>0</v>
      </c>
      <c r="AE81" s="512">
        <v>56632.631578947367</v>
      </c>
      <c r="AF81" s="512">
        <v>0</v>
      </c>
      <c r="AG81" s="512">
        <v>0</v>
      </c>
      <c r="AH81" s="512">
        <v>0</v>
      </c>
      <c r="AI81" s="512">
        <v>117800</v>
      </c>
      <c r="AJ81" s="512">
        <v>0</v>
      </c>
      <c r="AK81" s="512">
        <v>0</v>
      </c>
      <c r="AL81" s="512">
        <v>0</v>
      </c>
      <c r="AM81" s="512">
        <v>23827.25</v>
      </c>
      <c r="AN81" s="512">
        <v>0</v>
      </c>
      <c r="AO81" s="512">
        <v>0</v>
      </c>
      <c r="AP81" s="512">
        <v>0</v>
      </c>
      <c r="AQ81" s="512">
        <v>0</v>
      </c>
      <c r="AR81" s="512">
        <v>0</v>
      </c>
      <c r="AS81" s="512">
        <v>0</v>
      </c>
      <c r="AT81" s="512">
        <v>0</v>
      </c>
      <c r="AU81" s="512">
        <v>0</v>
      </c>
      <c r="AV81" s="512">
        <v>617874</v>
      </c>
      <c r="AW81" s="512">
        <v>118042.63157894729</v>
      </c>
      <c r="AX81" s="512">
        <v>141627.25</v>
      </c>
      <c r="AY81" s="512">
        <v>97336.495578947332</v>
      </c>
      <c r="AZ81" s="710">
        <v>877543.8815789473</v>
      </c>
      <c r="BA81" s="710">
        <v>853716.6315789473</v>
      </c>
      <c r="BB81" s="710">
        <v>4180</v>
      </c>
      <c r="BC81" s="710">
        <v>840180</v>
      </c>
      <c r="BD81" s="710">
        <v>0</v>
      </c>
      <c r="BE81" s="710">
        <v>0</v>
      </c>
      <c r="BF81" s="710">
        <v>877543.8815789473</v>
      </c>
      <c r="BG81" s="512">
        <v>877543.88157894742</v>
      </c>
      <c r="BH81" s="512">
        <v>0</v>
      </c>
      <c r="BI81" s="710">
        <v>864007.25</v>
      </c>
      <c r="BJ81" s="710">
        <v>722380</v>
      </c>
      <c r="BK81" s="512">
        <v>735916.6315789473</v>
      </c>
      <c r="BL81" s="512">
        <v>3661.2767740246136</v>
      </c>
      <c r="BM81" s="512">
        <v>3625.9349917073173</v>
      </c>
      <c r="BN81" s="628">
        <v>9.7469431741398008E-3</v>
      </c>
      <c r="BO81" s="628">
        <v>8.7334124758601979E-3</v>
      </c>
      <c r="BP81" s="512">
        <v>6365.0239645401807</v>
      </c>
      <c r="BQ81" s="710">
        <v>883908.90554348752</v>
      </c>
      <c r="BR81" s="710">
        <v>4279.0132116591421</v>
      </c>
      <c r="BS81" s="710" t="s">
        <v>1284</v>
      </c>
      <c r="BT81" s="710">
        <v>4397.5567439974502</v>
      </c>
      <c r="BU81" s="628">
        <v>1.86885621953643E-2</v>
      </c>
      <c r="BV81" s="512">
        <v>-5344.59</v>
      </c>
      <c r="BW81" s="512">
        <v>878564.31554348755</v>
      </c>
      <c r="BX81" s="512">
        <v>0</v>
      </c>
      <c r="BY81" s="512">
        <v>878564.31554348755</v>
      </c>
      <c r="BZ81" s="814">
        <f t="shared" si="8"/>
        <v>85813.764831612236</v>
      </c>
      <c r="CA81" s="814">
        <f t="shared" si="9"/>
        <v>39771.769999999997</v>
      </c>
      <c r="CB81" s="814">
        <f t="shared" si="7"/>
        <v>0</v>
      </c>
      <c r="CC81" s="814">
        <f>IF(ISERROR(VLOOKUP(A81,'19-20 Cfwds'!A:D,4,FALSE)),0,(VLOOKUP(A81,'19-20 Cfwds'!A:D,4,FALSE)))</f>
        <v>85813.764831612236</v>
      </c>
      <c r="CD81" s="814">
        <f>IF(ISERROR(VLOOKUP(A81,'19-20 Cfwds'!A:D,3,FALSE)),0,(VLOOKUP(A81,'19-20 Cfwds'!A:D,3,FALSE)))</f>
        <v>39771.769999999997</v>
      </c>
      <c r="CF81" s="814">
        <f t="shared" si="10"/>
        <v>61409.99999999992</v>
      </c>
      <c r="CG81" s="814">
        <f>VLOOKUP(C81,'Pension and Pay Grants'!$I$3:$O$111,7,FALSE)</f>
        <v>9639</v>
      </c>
      <c r="CH81" s="814">
        <f>VLOOKUP(C81,'Pension and Pay Grants'!$Z$2:$AF$111,7,FALSE)</f>
        <v>27237</v>
      </c>
    </row>
    <row r="82" spans="1:86" ht="15" hidden="1" x14ac:dyDescent="0.25">
      <c r="A82">
        <v>22</v>
      </c>
      <c r="B82">
        <f>VLOOKUP(D82,'Adjusted Factors 21-22'!C:F,4,FALSE)</f>
        <v>0</v>
      </c>
      <c r="C82" s="706">
        <v>124727</v>
      </c>
      <c r="D82" s="706">
        <v>9353083</v>
      </c>
      <c r="E82" s="707" t="s">
        <v>619</v>
      </c>
      <c r="F82" s="627">
        <v>104</v>
      </c>
      <c r="G82" s="627">
        <v>104</v>
      </c>
      <c r="H82" s="627">
        <v>0</v>
      </c>
      <c r="I82" s="512">
        <v>319696</v>
      </c>
      <c r="J82" s="512">
        <v>0</v>
      </c>
      <c r="K82" s="512">
        <v>0</v>
      </c>
      <c r="L82" s="512">
        <v>7360.0000000000064</v>
      </c>
      <c r="M82" s="512">
        <v>0</v>
      </c>
      <c r="N82" s="512">
        <v>11852.252252252252</v>
      </c>
      <c r="O82" s="512">
        <v>0</v>
      </c>
      <c r="P82" s="512">
        <v>215.00000000000009</v>
      </c>
      <c r="Q82" s="512">
        <v>1040.0000000000009</v>
      </c>
      <c r="R82" s="512">
        <v>2050.0000000000009</v>
      </c>
      <c r="S82" s="512">
        <v>1334.9999999999977</v>
      </c>
      <c r="T82" s="512">
        <v>949.99999999999852</v>
      </c>
      <c r="U82" s="512">
        <v>2480.0000000000023</v>
      </c>
      <c r="V82" s="512">
        <v>0</v>
      </c>
      <c r="W82" s="512">
        <v>0</v>
      </c>
      <c r="X82" s="512">
        <v>0</v>
      </c>
      <c r="Y82" s="512">
        <v>0</v>
      </c>
      <c r="Z82" s="512">
        <v>0</v>
      </c>
      <c r="AA82" s="512">
        <v>0</v>
      </c>
      <c r="AB82" s="512">
        <v>615.0537634408596</v>
      </c>
      <c r="AC82" s="512">
        <v>0</v>
      </c>
      <c r="AD82" s="512">
        <v>0</v>
      </c>
      <c r="AE82" s="512">
        <v>25881.818181818184</v>
      </c>
      <c r="AF82" s="512">
        <v>0</v>
      </c>
      <c r="AG82" s="512">
        <v>0</v>
      </c>
      <c r="AH82" s="512">
        <v>0</v>
      </c>
      <c r="AI82" s="512">
        <v>117800</v>
      </c>
      <c r="AJ82" s="512">
        <v>0</v>
      </c>
      <c r="AK82" s="512">
        <v>0</v>
      </c>
      <c r="AL82" s="512">
        <v>1000</v>
      </c>
      <c r="AM82" s="512">
        <v>1996.8</v>
      </c>
      <c r="AN82" s="512">
        <v>0</v>
      </c>
      <c r="AO82" s="512">
        <v>0</v>
      </c>
      <c r="AP82" s="512">
        <v>0</v>
      </c>
      <c r="AQ82" s="512">
        <v>0</v>
      </c>
      <c r="AR82" s="512">
        <v>0</v>
      </c>
      <c r="AS82" s="512">
        <v>0</v>
      </c>
      <c r="AT82" s="512">
        <v>0</v>
      </c>
      <c r="AU82" s="512">
        <v>0</v>
      </c>
      <c r="AV82" s="512">
        <v>319696</v>
      </c>
      <c r="AW82" s="512">
        <v>53779.124197511308</v>
      </c>
      <c r="AX82" s="512">
        <v>120796.8</v>
      </c>
      <c r="AY82" s="512">
        <v>49521.808307944317</v>
      </c>
      <c r="AZ82" s="710">
        <v>494271.92419751128</v>
      </c>
      <c r="BA82" s="710">
        <v>491275.12419751129</v>
      </c>
      <c r="BB82" s="710">
        <v>4180</v>
      </c>
      <c r="BC82" s="710">
        <v>434720</v>
      </c>
      <c r="BD82" s="710">
        <v>0</v>
      </c>
      <c r="BE82" s="710">
        <v>0</v>
      </c>
      <c r="BF82" s="710">
        <v>494271.92419751128</v>
      </c>
      <c r="BG82" s="512">
        <v>494271.92419751128</v>
      </c>
      <c r="BH82" s="512">
        <v>0</v>
      </c>
      <c r="BI82" s="710">
        <v>437716.8</v>
      </c>
      <c r="BJ82" s="710">
        <v>317920</v>
      </c>
      <c r="BK82" s="512">
        <v>374475.12419751129</v>
      </c>
      <c r="BL82" s="512">
        <v>3600.7223480529933</v>
      </c>
      <c r="BM82" s="512">
        <v>3550.1901243243242</v>
      </c>
      <c r="BN82" s="628">
        <v>1.4233666918975632E-2</v>
      </c>
      <c r="BO82" s="628">
        <v>4.2466887310243662E-3</v>
      </c>
      <c r="BP82" s="512">
        <v>1567.9614489720586</v>
      </c>
      <c r="BQ82" s="710">
        <v>495839.88564648334</v>
      </c>
      <c r="BR82" s="710">
        <v>4738.8758235238784</v>
      </c>
      <c r="BS82" s="710" t="s">
        <v>1284</v>
      </c>
      <c r="BT82" s="710">
        <v>4767.6912081392629</v>
      </c>
      <c r="BU82" s="628">
        <v>2.9878427657567652E-2</v>
      </c>
      <c r="BV82" s="512">
        <v>-2765.36</v>
      </c>
      <c r="BW82" s="512">
        <v>493074.52564648335</v>
      </c>
      <c r="BX82" s="512">
        <v>0</v>
      </c>
      <c r="BY82" s="512">
        <v>493074.52564648335</v>
      </c>
      <c r="BZ82" s="814">
        <f t="shared" si="8"/>
        <v>107078.20978723402</v>
      </c>
      <c r="CA82" s="814">
        <f t="shared" si="9"/>
        <v>4641.25</v>
      </c>
      <c r="CB82" s="814">
        <f t="shared" si="7"/>
        <v>0</v>
      </c>
      <c r="CC82" s="814">
        <f>IF(ISERROR(VLOOKUP(A82,'19-20 Cfwds'!A:D,4,FALSE)),0,(VLOOKUP(A82,'19-20 Cfwds'!A:D,4,FALSE)))</f>
        <v>107078.20978723402</v>
      </c>
      <c r="CD82" s="814">
        <f>IF(ISERROR(VLOOKUP(A82,'19-20 Cfwds'!A:D,3,FALSE)),0,(VLOOKUP(A82,'19-20 Cfwds'!A:D,3,FALSE)))</f>
        <v>4641.25</v>
      </c>
      <c r="CF82" s="814">
        <f t="shared" si="10"/>
        <v>27282.252252252259</v>
      </c>
      <c r="CG82" s="814">
        <f>VLOOKUP(C82,'Pension and Pay Grants'!$I$3:$O$111,7,FALSE)</f>
        <v>5219</v>
      </c>
      <c r="CH82" s="814">
        <f>VLOOKUP(C82,'Pension and Pay Grants'!$Z$2:$AF$111,7,FALSE)</f>
        <v>14748</v>
      </c>
    </row>
    <row r="83" spans="1:86" ht="15" hidden="1" x14ac:dyDescent="0.25">
      <c r="A83">
        <v>223</v>
      </c>
      <c r="B83">
        <f>VLOOKUP(D83,'Adjusted Factors 21-22'!C:F,4,FALSE)</f>
        <v>0</v>
      </c>
      <c r="C83" s="706">
        <v>124729</v>
      </c>
      <c r="D83" s="706">
        <v>9353085</v>
      </c>
      <c r="E83" s="707" t="s">
        <v>1215</v>
      </c>
      <c r="F83" s="627">
        <v>202</v>
      </c>
      <c r="G83" s="627">
        <v>202</v>
      </c>
      <c r="H83" s="627">
        <v>0</v>
      </c>
      <c r="I83" s="512">
        <v>620948</v>
      </c>
      <c r="J83" s="512">
        <v>0</v>
      </c>
      <c r="K83" s="512">
        <v>0</v>
      </c>
      <c r="L83" s="512">
        <v>7820.0000000000045</v>
      </c>
      <c r="M83" s="512">
        <v>0</v>
      </c>
      <c r="N83" s="512">
        <v>10350</v>
      </c>
      <c r="O83" s="512">
        <v>0</v>
      </c>
      <c r="P83" s="512">
        <v>1728.5572139303472</v>
      </c>
      <c r="Q83" s="512">
        <v>261.2935323383083</v>
      </c>
      <c r="R83" s="512">
        <v>1648.1592039800985</v>
      </c>
      <c r="S83" s="512">
        <v>894.42786069651788</v>
      </c>
      <c r="T83" s="512">
        <v>0</v>
      </c>
      <c r="U83" s="512">
        <v>0</v>
      </c>
      <c r="V83" s="512">
        <v>0</v>
      </c>
      <c r="W83" s="512">
        <v>0</v>
      </c>
      <c r="X83" s="512">
        <v>0</v>
      </c>
      <c r="Y83" s="512">
        <v>0</v>
      </c>
      <c r="Z83" s="512">
        <v>0</v>
      </c>
      <c r="AA83" s="512">
        <v>0</v>
      </c>
      <c r="AB83" s="512">
        <v>1937.7906976744209</v>
      </c>
      <c r="AC83" s="512">
        <v>0</v>
      </c>
      <c r="AD83" s="512">
        <v>0</v>
      </c>
      <c r="AE83" s="512">
        <v>36194.727272727272</v>
      </c>
      <c r="AF83" s="512">
        <v>0</v>
      </c>
      <c r="AG83" s="512">
        <v>0</v>
      </c>
      <c r="AH83" s="512">
        <v>0</v>
      </c>
      <c r="AI83" s="512">
        <v>117800</v>
      </c>
      <c r="AJ83" s="512">
        <v>0</v>
      </c>
      <c r="AK83" s="512">
        <v>0</v>
      </c>
      <c r="AL83" s="512">
        <v>0</v>
      </c>
      <c r="AM83" s="512">
        <v>17839.25</v>
      </c>
      <c r="AN83" s="512">
        <v>0</v>
      </c>
      <c r="AO83" s="512">
        <v>0</v>
      </c>
      <c r="AP83" s="512">
        <v>0</v>
      </c>
      <c r="AQ83" s="512">
        <v>0</v>
      </c>
      <c r="AR83" s="512">
        <v>0</v>
      </c>
      <c r="AS83" s="512">
        <v>0</v>
      </c>
      <c r="AT83" s="512">
        <v>0</v>
      </c>
      <c r="AU83" s="512">
        <v>0</v>
      </c>
      <c r="AV83" s="512">
        <v>620948</v>
      </c>
      <c r="AW83" s="512">
        <v>60834.955781346973</v>
      </c>
      <c r="AX83" s="512">
        <v>135639.25</v>
      </c>
      <c r="AY83" s="512">
        <v>57544.810178199914</v>
      </c>
      <c r="AZ83" s="710">
        <v>817422.205781347</v>
      </c>
      <c r="BA83" s="710">
        <v>799582.955781347</v>
      </c>
      <c r="BB83" s="710">
        <v>4180</v>
      </c>
      <c r="BC83" s="710">
        <v>844360</v>
      </c>
      <c r="BD83" s="710">
        <v>44777.044218652998</v>
      </c>
      <c r="BE83" s="710">
        <v>0</v>
      </c>
      <c r="BF83" s="710">
        <v>862199.25</v>
      </c>
      <c r="BG83" s="512">
        <v>862199.25</v>
      </c>
      <c r="BH83" s="512">
        <v>0</v>
      </c>
      <c r="BI83" s="710">
        <v>862199.25</v>
      </c>
      <c r="BJ83" s="710">
        <v>726560</v>
      </c>
      <c r="BK83" s="512">
        <v>726560</v>
      </c>
      <c r="BL83" s="512">
        <v>3596.8316831683169</v>
      </c>
      <c r="BM83" s="512">
        <v>3346.711683168317</v>
      </c>
      <c r="BN83" s="628">
        <v>7.4736046507362236E-2</v>
      </c>
      <c r="BO83" s="628">
        <v>0</v>
      </c>
      <c r="BP83" s="512">
        <v>0</v>
      </c>
      <c r="BQ83" s="710">
        <v>862199.25</v>
      </c>
      <c r="BR83" s="710">
        <v>4180</v>
      </c>
      <c r="BS83" s="710" t="s">
        <v>1284</v>
      </c>
      <c r="BT83" s="710">
        <v>4268.3131188118814</v>
      </c>
      <c r="BU83" s="628">
        <v>6.2230642924095081E-2</v>
      </c>
      <c r="BV83" s="512">
        <v>-5371.18</v>
      </c>
      <c r="BW83" s="512">
        <v>856828.07</v>
      </c>
      <c r="BX83" s="512">
        <v>0</v>
      </c>
      <c r="BY83" s="512">
        <v>856828.07</v>
      </c>
      <c r="BZ83" s="814">
        <f t="shared" si="8"/>
        <v>54029.28814832971</v>
      </c>
      <c r="CA83" s="814">
        <f t="shared" si="9"/>
        <v>5302.3700000000008</v>
      </c>
      <c r="CB83" s="814">
        <f t="shared" si="7"/>
        <v>44777.044218652998</v>
      </c>
      <c r="CC83" s="814">
        <f>IF(ISERROR(VLOOKUP(A83,'19-20 Cfwds'!A:D,4,FALSE)),0,(VLOOKUP(A83,'19-20 Cfwds'!A:D,4,FALSE)))</f>
        <v>54029.28814832971</v>
      </c>
      <c r="CD83" s="814">
        <f>IF(ISERROR(VLOOKUP(A83,'19-20 Cfwds'!A:D,3,FALSE)),0,(VLOOKUP(A83,'19-20 Cfwds'!A:D,3,FALSE)))</f>
        <v>5302.3700000000008</v>
      </c>
      <c r="CF83" s="814">
        <f t="shared" si="10"/>
        <v>22702.437810945277</v>
      </c>
      <c r="CG83" s="814">
        <f>VLOOKUP(C83,'Pension and Pay Grants'!$I$3:$O$111,7,FALSE)</f>
        <v>9498</v>
      </c>
      <c r="CH83" s="814">
        <f>VLOOKUP(C83,'Pension and Pay Grants'!$Z$2:$AF$111,7,FALSE)</f>
        <v>26838</v>
      </c>
    </row>
    <row r="84" spans="1:86" ht="15" hidden="1" x14ac:dyDescent="0.25">
      <c r="A84">
        <v>444</v>
      </c>
      <c r="B84">
        <f>VLOOKUP(D84,'Adjusted Factors 21-22'!C:F,4,FALSE)</f>
        <v>0</v>
      </c>
      <c r="C84" s="706">
        <v>124732</v>
      </c>
      <c r="D84" s="706">
        <v>9353090</v>
      </c>
      <c r="E84" s="707" t="s">
        <v>1216</v>
      </c>
      <c r="F84" s="627">
        <v>129</v>
      </c>
      <c r="G84" s="627">
        <v>129</v>
      </c>
      <c r="H84" s="627">
        <v>0</v>
      </c>
      <c r="I84" s="512">
        <v>396546</v>
      </c>
      <c r="J84" s="512">
        <v>0</v>
      </c>
      <c r="K84" s="512">
        <v>0</v>
      </c>
      <c r="L84" s="512">
        <v>8739.9999999999782</v>
      </c>
      <c r="M84" s="512">
        <v>0</v>
      </c>
      <c r="N84" s="512">
        <v>10924.999999999973</v>
      </c>
      <c r="O84" s="512">
        <v>0</v>
      </c>
      <c r="P84" s="512">
        <v>1074.9999999999993</v>
      </c>
      <c r="Q84" s="512">
        <v>259.99999999999983</v>
      </c>
      <c r="R84" s="512">
        <v>0</v>
      </c>
      <c r="S84" s="512">
        <v>0</v>
      </c>
      <c r="T84" s="512">
        <v>0</v>
      </c>
      <c r="U84" s="512">
        <v>0</v>
      </c>
      <c r="V84" s="512">
        <v>0</v>
      </c>
      <c r="W84" s="512">
        <v>0</v>
      </c>
      <c r="X84" s="512">
        <v>0</v>
      </c>
      <c r="Y84" s="512">
        <v>0</v>
      </c>
      <c r="Z84" s="512">
        <v>0</v>
      </c>
      <c r="AA84" s="512">
        <v>0</v>
      </c>
      <c r="AB84" s="512">
        <v>0</v>
      </c>
      <c r="AC84" s="512">
        <v>0</v>
      </c>
      <c r="AD84" s="512">
        <v>0</v>
      </c>
      <c r="AE84" s="512">
        <v>26905.714285714283</v>
      </c>
      <c r="AF84" s="512">
        <v>0</v>
      </c>
      <c r="AG84" s="512">
        <v>0</v>
      </c>
      <c r="AH84" s="512">
        <v>0</v>
      </c>
      <c r="AI84" s="512">
        <v>117800</v>
      </c>
      <c r="AJ84" s="512">
        <v>0</v>
      </c>
      <c r="AK84" s="512">
        <v>0</v>
      </c>
      <c r="AL84" s="512">
        <v>0</v>
      </c>
      <c r="AM84" s="512">
        <v>10853.25</v>
      </c>
      <c r="AN84" s="512">
        <v>0</v>
      </c>
      <c r="AO84" s="512">
        <v>0</v>
      </c>
      <c r="AP84" s="512">
        <v>0</v>
      </c>
      <c r="AQ84" s="512">
        <v>0</v>
      </c>
      <c r="AR84" s="512">
        <v>0</v>
      </c>
      <c r="AS84" s="512">
        <v>0</v>
      </c>
      <c r="AT84" s="512">
        <v>0</v>
      </c>
      <c r="AU84" s="512">
        <v>0</v>
      </c>
      <c r="AV84" s="512">
        <v>396546</v>
      </c>
      <c r="AW84" s="512">
        <v>47905.714285714232</v>
      </c>
      <c r="AX84" s="512">
        <v>128653.25</v>
      </c>
      <c r="AY84" s="512">
        <v>47404.578285714262</v>
      </c>
      <c r="AZ84" s="710">
        <v>573104.9642857142</v>
      </c>
      <c r="BA84" s="710">
        <v>562251.7142857142</v>
      </c>
      <c r="BB84" s="710">
        <v>4180</v>
      </c>
      <c r="BC84" s="710">
        <v>539220</v>
      </c>
      <c r="BD84" s="710">
        <v>0</v>
      </c>
      <c r="BE84" s="710">
        <v>0</v>
      </c>
      <c r="BF84" s="710">
        <v>573104.9642857142</v>
      </c>
      <c r="BG84" s="512">
        <v>573104.96428571432</v>
      </c>
      <c r="BH84" s="512">
        <v>0</v>
      </c>
      <c r="BI84" s="710">
        <v>550073.25</v>
      </c>
      <c r="BJ84" s="710">
        <v>421420</v>
      </c>
      <c r="BK84" s="512">
        <v>444451.7142857142</v>
      </c>
      <c r="BL84" s="512">
        <v>3445.3621262458464</v>
      </c>
      <c r="BM84" s="512">
        <v>3402.7758156716418</v>
      </c>
      <c r="BN84" s="628">
        <v>1.2515167875024675E-2</v>
      </c>
      <c r="BO84" s="628">
        <v>5.9651877749753238E-3</v>
      </c>
      <c r="BP84" s="512">
        <v>2618.4673738647753</v>
      </c>
      <c r="BQ84" s="710">
        <v>575723.43165957893</v>
      </c>
      <c r="BR84" s="710">
        <v>4378.8386175161158</v>
      </c>
      <c r="BS84" s="710" t="s">
        <v>1284</v>
      </c>
      <c r="BT84" s="710">
        <v>4462.9723384463487</v>
      </c>
      <c r="BU84" s="628">
        <v>2.2929837301388201E-2</v>
      </c>
      <c r="BV84" s="512">
        <v>-3430.11</v>
      </c>
      <c r="BW84" s="512">
        <v>572293.32165957894</v>
      </c>
      <c r="BX84" s="512">
        <v>0</v>
      </c>
      <c r="BY84" s="512">
        <v>572293.32165957894</v>
      </c>
      <c r="BZ84" s="814">
        <f t="shared" si="8"/>
        <v>18622.89093288756</v>
      </c>
      <c r="CA84" s="814">
        <f t="shared" si="9"/>
        <v>7895.9799999999977</v>
      </c>
      <c r="CB84" s="814">
        <f t="shared" si="7"/>
        <v>0</v>
      </c>
      <c r="CC84" s="814">
        <f>IF(ISERROR(VLOOKUP(A84,'19-20 Cfwds'!A:D,4,FALSE)),0,(VLOOKUP(A84,'19-20 Cfwds'!A:D,4,FALSE)))</f>
        <v>18622.89093288756</v>
      </c>
      <c r="CD84" s="814">
        <f>IF(ISERROR(VLOOKUP(A84,'19-20 Cfwds'!A:D,3,FALSE)),0,(VLOOKUP(A84,'19-20 Cfwds'!A:D,3,FALSE)))</f>
        <v>7895.9799999999977</v>
      </c>
      <c r="CF84" s="814">
        <f t="shared" si="10"/>
        <v>20999.999999999949</v>
      </c>
      <c r="CG84" s="814">
        <f>VLOOKUP(C84,'Pension and Pay Grants'!$I$3:$O$111,7,FALSE)</f>
        <v>6301</v>
      </c>
      <c r="CH84" s="814">
        <f>VLOOKUP(C84,'Pension and Pay Grants'!$Z$2:$AF$111,7,FALSE)</f>
        <v>17803</v>
      </c>
    </row>
    <row r="85" spans="1:86" ht="15" hidden="1" x14ac:dyDescent="0.25">
      <c r="A85">
        <v>50</v>
      </c>
      <c r="B85">
        <f>VLOOKUP(D85,'Adjusted Factors 21-22'!C:F,4,FALSE)</f>
        <v>0</v>
      </c>
      <c r="C85" s="706">
        <v>124735</v>
      </c>
      <c r="D85" s="706">
        <v>9353093</v>
      </c>
      <c r="E85" s="707" t="s">
        <v>1217</v>
      </c>
      <c r="F85" s="627">
        <v>163</v>
      </c>
      <c r="G85" s="627">
        <v>163</v>
      </c>
      <c r="H85" s="627">
        <v>0</v>
      </c>
      <c r="I85" s="512">
        <v>501062</v>
      </c>
      <c r="J85" s="512">
        <v>0</v>
      </c>
      <c r="K85" s="512">
        <v>0</v>
      </c>
      <c r="L85" s="512">
        <v>13340.000000000009</v>
      </c>
      <c r="M85" s="512">
        <v>0</v>
      </c>
      <c r="N85" s="512">
        <v>21220.754716981133</v>
      </c>
      <c r="O85" s="512">
        <v>0</v>
      </c>
      <c r="P85" s="512">
        <v>18275.000000000007</v>
      </c>
      <c r="Q85" s="512">
        <v>3120</v>
      </c>
      <c r="R85" s="512">
        <v>0</v>
      </c>
      <c r="S85" s="512">
        <v>0</v>
      </c>
      <c r="T85" s="512">
        <v>0</v>
      </c>
      <c r="U85" s="512">
        <v>0</v>
      </c>
      <c r="V85" s="512">
        <v>0</v>
      </c>
      <c r="W85" s="512">
        <v>0</v>
      </c>
      <c r="X85" s="512">
        <v>0</v>
      </c>
      <c r="Y85" s="512">
        <v>0</v>
      </c>
      <c r="Z85" s="512">
        <v>0</v>
      </c>
      <c r="AA85" s="512">
        <v>0</v>
      </c>
      <c r="AB85" s="512">
        <v>0</v>
      </c>
      <c r="AC85" s="512">
        <v>0</v>
      </c>
      <c r="AD85" s="512">
        <v>0</v>
      </c>
      <c r="AE85" s="512">
        <v>54918.461538461539</v>
      </c>
      <c r="AF85" s="512">
        <v>0</v>
      </c>
      <c r="AG85" s="512">
        <v>0</v>
      </c>
      <c r="AH85" s="512">
        <v>0</v>
      </c>
      <c r="AI85" s="512">
        <v>117800</v>
      </c>
      <c r="AJ85" s="512">
        <v>0</v>
      </c>
      <c r="AK85" s="512">
        <v>0</v>
      </c>
      <c r="AL85" s="512">
        <v>0</v>
      </c>
      <c r="AM85" s="512">
        <v>13847.25</v>
      </c>
      <c r="AN85" s="512">
        <v>0</v>
      </c>
      <c r="AO85" s="512">
        <v>0</v>
      </c>
      <c r="AP85" s="512">
        <v>0</v>
      </c>
      <c r="AQ85" s="512">
        <v>0</v>
      </c>
      <c r="AR85" s="512">
        <v>0</v>
      </c>
      <c r="AS85" s="512">
        <v>0</v>
      </c>
      <c r="AT85" s="512">
        <v>0</v>
      </c>
      <c r="AU85" s="512">
        <v>0</v>
      </c>
      <c r="AV85" s="512">
        <v>501062</v>
      </c>
      <c r="AW85" s="512">
        <v>110874.21625544269</v>
      </c>
      <c r="AX85" s="512">
        <v>131647.25</v>
      </c>
      <c r="AY85" s="512">
        <v>92895.20289695212</v>
      </c>
      <c r="AZ85" s="710">
        <v>743583.46625544271</v>
      </c>
      <c r="BA85" s="710">
        <v>729736.21625544271</v>
      </c>
      <c r="BB85" s="710">
        <v>4180</v>
      </c>
      <c r="BC85" s="710">
        <v>681340</v>
      </c>
      <c r="BD85" s="710">
        <v>0</v>
      </c>
      <c r="BE85" s="710">
        <v>0</v>
      </c>
      <c r="BF85" s="710">
        <v>743583.46625544271</v>
      </c>
      <c r="BG85" s="512">
        <v>743583.46625544259</v>
      </c>
      <c r="BH85" s="512">
        <v>0</v>
      </c>
      <c r="BI85" s="710">
        <v>695187.25</v>
      </c>
      <c r="BJ85" s="710">
        <v>563540</v>
      </c>
      <c r="BK85" s="512">
        <v>611936.21625544271</v>
      </c>
      <c r="BL85" s="512">
        <v>3754.2099156775625</v>
      </c>
      <c r="BM85" s="512">
        <v>3559.4691557575752</v>
      </c>
      <c r="BN85" s="628">
        <v>5.4710618746333803E-2</v>
      </c>
      <c r="BO85" s="628">
        <v>0</v>
      </c>
      <c r="BP85" s="512">
        <v>0</v>
      </c>
      <c r="BQ85" s="710">
        <v>743583.46625544271</v>
      </c>
      <c r="BR85" s="710">
        <v>4476.9093021806302</v>
      </c>
      <c r="BS85" s="710" t="s">
        <v>1284</v>
      </c>
      <c r="BT85" s="710">
        <v>4561.8617561683604</v>
      </c>
      <c r="BU85" s="628">
        <v>4.6925368724624938E-2</v>
      </c>
      <c r="BV85" s="512">
        <v>-4334.17</v>
      </c>
      <c r="BW85" s="512">
        <v>739249.29625544266</v>
      </c>
      <c r="BX85" s="512">
        <v>0</v>
      </c>
      <c r="BY85" s="512">
        <v>739249.29625544266</v>
      </c>
      <c r="BZ85" s="814">
        <f t="shared" si="8"/>
        <v>124330.50724224432</v>
      </c>
      <c r="CA85" s="814">
        <f t="shared" si="9"/>
        <v>22433.690000000002</v>
      </c>
      <c r="CB85" s="814">
        <f t="shared" si="7"/>
        <v>0</v>
      </c>
      <c r="CC85" s="814">
        <f>IF(ISERROR(VLOOKUP(A85,'19-20 Cfwds'!A:D,4,FALSE)),0,(VLOOKUP(A85,'19-20 Cfwds'!A:D,4,FALSE)))</f>
        <v>124330.50724224432</v>
      </c>
      <c r="CD85" s="814">
        <f>IF(ISERROR(VLOOKUP(A85,'19-20 Cfwds'!A:D,3,FALSE)),0,(VLOOKUP(A85,'19-20 Cfwds'!A:D,3,FALSE)))</f>
        <v>22433.690000000002</v>
      </c>
      <c r="CF85" s="814">
        <f t="shared" si="10"/>
        <v>55955.754716981151</v>
      </c>
      <c r="CG85" s="814">
        <f>VLOOKUP(C85,'Pension and Pay Grants'!$I$3:$O$111,7,FALSE)</f>
        <v>7758</v>
      </c>
      <c r="CH85" s="814">
        <f>VLOOKUP(C85,'Pension and Pay Grants'!$Z$2:$AF$111,7,FALSE)</f>
        <v>21922</v>
      </c>
    </row>
    <row r="86" spans="1:86" ht="15" hidden="1" x14ac:dyDescent="0.25">
      <c r="A86">
        <v>331</v>
      </c>
      <c r="B86">
        <f>VLOOKUP(D86,'Adjusted Factors 21-22'!C:F,4,FALSE)</f>
        <v>0</v>
      </c>
      <c r="C86" s="706">
        <v>124744</v>
      </c>
      <c r="D86" s="706">
        <v>9353104</v>
      </c>
      <c r="E86" s="707" t="s">
        <v>1218</v>
      </c>
      <c r="F86" s="627">
        <v>84</v>
      </c>
      <c r="G86" s="627">
        <v>84</v>
      </c>
      <c r="H86" s="627">
        <v>0</v>
      </c>
      <c r="I86" s="512">
        <v>258216</v>
      </c>
      <c r="J86" s="512">
        <v>0</v>
      </c>
      <c r="K86" s="512">
        <v>0</v>
      </c>
      <c r="L86" s="512">
        <v>4599.9999999999982</v>
      </c>
      <c r="M86" s="512">
        <v>0</v>
      </c>
      <c r="N86" s="512">
        <v>6751.6129032258059</v>
      </c>
      <c r="O86" s="512">
        <v>0</v>
      </c>
      <c r="P86" s="512">
        <v>214.99999999999991</v>
      </c>
      <c r="Q86" s="512">
        <v>4679.9999999999936</v>
      </c>
      <c r="R86" s="512">
        <v>1229.9999999999995</v>
      </c>
      <c r="S86" s="512">
        <v>1779.9999999999993</v>
      </c>
      <c r="T86" s="512">
        <v>0</v>
      </c>
      <c r="U86" s="512">
        <v>0</v>
      </c>
      <c r="V86" s="512">
        <v>0</v>
      </c>
      <c r="W86" s="512">
        <v>0</v>
      </c>
      <c r="X86" s="512">
        <v>0</v>
      </c>
      <c r="Y86" s="512">
        <v>0</v>
      </c>
      <c r="Z86" s="512">
        <v>0</v>
      </c>
      <c r="AA86" s="512">
        <v>0</v>
      </c>
      <c r="AB86" s="512">
        <v>1848</v>
      </c>
      <c r="AC86" s="512">
        <v>0</v>
      </c>
      <c r="AD86" s="512">
        <v>0</v>
      </c>
      <c r="AE86" s="512">
        <v>12102.631578947368</v>
      </c>
      <c r="AF86" s="512">
        <v>0</v>
      </c>
      <c r="AG86" s="512">
        <v>0</v>
      </c>
      <c r="AH86" s="512">
        <v>0</v>
      </c>
      <c r="AI86" s="512">
        <v>117800</v>
      </c>
      <c r="AJ86" s="512">
        <v>0</v>
      </c>
      <c r="AK86" s="512">
        <v>0</v>
      </c>
      <c r="AL86" s="512">
        <v>1000</v>
      </c>
      <c r="AM86" s="512">
        <v>5863.25</v>
      </c>
      <c r="AN86" s="512">
        <v>0</v>
      </c>
      <c r="AO86" s="512">
        <v>0</v>
      </c>
      <c r="AP86" s="512">
        <v>0</v>
      </c>
      <c r="AQ86" s="512">
        <v>0</v>
      </c>
      <c r="AR86" s="512">
        <v>0</v>
      </c>
      <c r="AS86" s="512">
        <v>0</v>
      </c>
      <c r="AT86" s="512">
        <v>0</v>
      </c>
      <c r="AU86" s="512">
        <v>0</v>
      </c>
      <c r="AV86" s="512">
        <v>258216</v>
      </c>
      <c r="AW86" s="512">
        <v>33207.244482173162</v>
      </c>
      <c r="AX86" s="512">
        <v>124663.25</v>
      </c>
      <c r="AY86" s="512">
        <v>31729.802030560269</v>
      </c>
      <c r="AZ86" s="710">
        <v>416086.49448217318</v>
      </c>
      <c r="BA86" s="710">
        <v>409223.24448217318</v>
      </c>
      <c r="BB86" s="710">
        <v>4180</v>
      </c>
      <c r="BC86" s="710">
        <v>351120</v>
      </c>
      <c r="BD86" s="710">
        <v>0</v>
      </c>
      <c r="BE86" s="710">
        <v>0</v>
      </c>
      <c r="BF86" s="710">
        <v>416086.49448217318</v>
      </c>
      <c r="BG86" s="512">
        <v>416086.49448217318</v>
      </c>
      <c r="BH86" s="512">
        <v>0</v>
      </c>
      <c r="BI86" s="710">
        <v>357983.25</v>
      </c>
      <c r="BJ86" s="710">
        <v>234320</v>
      </c>
      <c r="BK86" s="512">
        <v>292423.24448217318</v>
      </c>
      <c r="BL86" s="512">
        <v>3481.2291009782521</v>
      </c>
      <c r="BM86" s="512">
        <v>3533.9767655913979</v>
      </c>
      <c r="BN86" s="628">
        <v>-1.4925866272445262E-2</v>
      </c>
      <c r="BO86" s="628">
        <v>3.3406221922445259E-2</v>
      </c>
      <c r="BP86" s="512">
        <v>9916.7722164093702</v>
      </c>
      <c r="BQ86" s="710">
        <v>426003.26669858256</v>
      </c>
      <c r="BR86" s="710">
        <v>4989.7621035545544</v>
      </c>
      <c r="BS86" s="710" t="s">
        <v>1284</v>
      </c>
      <c r="BT86" s="710">
        <v>5071.4674606974113</v>
      </c>
      <c r="BU86" s="628">
        <v>4.271090918334175E-2</v>
      </c>
      <c r="BV86" s="512">
        <v>-2233.56</v>
      </c>
      <c r="BW86" s="512">
        <v>423769.70669858257</v>
      </c>
      <c r="BX86" s="512">
        <v>0</v>
      </c>
      <c r="BY86" s="512">
        <v>423769.70669858257</v>
      </c>
      <c r="BZ86" s="814">
        <f t="shared" si="8"/>
        <v>64123.997841049975</v>
      </c>
      <c r="CA86" s="814">
        <f t="shared" si="9"/>
        <v>5337.08</v>
      </c>
      <c r="CB86" s="814">
        <f t="shared" si="7"/>
        <v>0</v>
      </c>
      <c r="CC86" s="814">
        <f>IF(ISERROR(VLOOKUP(A86,'19-20 Cfwds'!A:D,4,FALSE)),0,(VLOOKUP(A86,'19-20 Cfwds'!A:D,4,FALSE)))</f>
        <v>64123.997841049975</v>
      </c>
      <c r="CD86" s="814">
        <f>IF(ISERROR(VLOOKUP(A86,'19-20 Cfwds'!A:D,3,FALSE)),0,(VLOOKUP(A86,'19-20 Cfwds'!A:D,3,FALSE)))</f>
        <v>5337.08</v>
      </c>
      <c r="CF86" s="814">
        <f t="shared" si="10"/>
        <v>19256.612903225796</v>
      </c>
      <c r="CG86" s="814">
        <f>VLOOKUP(C86,'Pension and Pay Grants'!$I$3:$O$111,7,FALSE)</f>
        <v>4702</v>
      </c>
      <c r="CH86" s="814">
        <f>VLOOKUP(C86,'Pension and Pay Grants'!$Z$2:$AF$111,7,FALSE)</f>
        <v>14419</v>
      </c>
    </row>
    <row r="87" spans="1:86" ht="15" hidden="1" x14ac:dyDescent="0.25">
      <c r="A87">
        <v>106</v>
      </c>
      <c r="B87">
        <f>VLOOKUP(D87,'Adjusted Factors 21-22'!C:F,4,FALSE)</f>
        <v>0</v>
      </c>
      <c r="C87" s="706">
        <v>124745</v>
      </c>
      <c r="D87" s="706">
        <v>9353105</v>
      </c>
      <c r="E87" s="707" t="s">
        <v>1219</v>
      </c>
      <c r="F87" s="627">
        <v>56</v>
      </c>
      <c r="G87" s="627">
        <v>56</v>
      </c>
      <c r="H87" s="627">
        <v>0</v>
      </c>
      <c r="I87" s="512">
        <v>172144</v>
      </c>
      <c r="J87" s="512">
        <v>0</v>
      </c>
      <c r="K87" s="512">
        <v>0</v>
      </c>
      <c r="L87" s="512">
        <v>2759.9999999999964</v>
      </c>
      <c r="M87" s="512">
        <v>0</v>
      </c>
      <c r="N87" s="512">
        <v>4025</v>
      </c>
      <c r="O87" s="512">
        <v>0</v>
      </c>
      <c r="P87" s="512">
        <v>0</v>
      </c>
      <c r="Q87" s="512">
        <v>0</v>
      </c>
      <c r="R87" s="512">
        <v>0</v>
      </c>
      <c r="S87" s="512">
        <v>0</v>
      </c>
      <c r="T87" s="512">
        <v>0</v>
      </c>
      <c r="U87" s="512">
        <v>0</v>
      </c>
      <c r="V87" s="512">
        <v>0</v>
      </c>
      <c r="W87" s="512">
        <v>0</v>
      </c>
      <c r="X87" s="512">
        <v>0</v>
      </c>
      <c r="Y87" s="512">
        <v>0</v>
      </c>
      <c r="Z87" s="512">
        <v>0</v>
      </c>
      <c r="AA87" s="512">
        <v>0</v>
      </c>
      <c r="AB87" s="512">
        <v>0</v>
      </c>
      <c r="AC87" s="512">
        <v>0</v>
      </c>
      <c r="AD87" s="512">
        <v>0</v>
      </c>
      <c r="AE87" s="512">
        <v>9811.2000000000007</v>
      </c>
      <c r="AF87" s="512">
        <v>0</v>
      </c>
      <c r="AG87" s="512">
        <v>575.99999999999852</v>
      </c>
      <c r="AH87" s="512">
        <v>0</v>
      </c>
      <c r="AI87" s="512">
        <v>117800</v>
      </c>
      <c r="AJ87" s="512">
        <v>0</v>
      </c>
      <c r="AK87" s="512">
        <v>0</v>
      </c>
      <c r="AL87" s="512">
        <v>1000</v>
      </c>
      <c r="AM87" s="512">
        <v>6112.75</v>
      </c>
      <c r="AN87" s="512">
        <v>0</v>
      </c>
      <c r="AO87" s="512">
        <v>0</v>
      </c>
      <c r="AP87" s="512">
        <v>0</v>
      </c>
      <c r="AQ87" s="512">
        <v>0</v>
      </c>
      <c r="AR87" s="512">
        <v>0</v>
      </c>
      <c r="AS87" s="512">
        <v>0</v>
      </c>
      <c r="AT87" s="512">
        <v>0</v>
      </c>
      <c r="AU87" s="512">
        <v>0</v>
      </c>
      <c r="AV87" s="512">
        <v>172144</v>
      </c>
      <c r="AW87" s="512">
        <v>17172.199999999997</v>
      </c>
      <c r="AX87" s="512">
        <v>124912.75</v>
      </c>
      <c r="AY87" s="512">
        <v>23202.563999999998</v>
      </c>
      <c r="AZ87" s="710">
        <v>314228.95</v>
      </c>
      <c r="BA87" s="710">
        <v>307116.2</v>
      </c>
      <c r="BB87" s="710">
        <v>4180</v>
      </c>
      <c r="BC87" s="710">
        <v>234080</v>
      </c>
      <c r="BD87" s="710">
        <v>0</v>
      </c>
      <c r="BE87" s="710">
        <v>0</v>
      </c>
      <c r="BF87" s="710">
        <v>314228.95</v>
      </c>
      <c r="BG87" s="512">
        <v>314228.95</v>
      </c>
      <c r="BH87" s="512">
        <v>0</v>
      </c>
      <c r="BI87" s="710">
        <v>241192.75</v>
      </c>
      <c r="BJ87" s="710">
        <v>117280</v>
      </c>
      <c r="BK87" s="512">
        <v>190316.2</v>
      </c>
      <c r="BL87" s="512">
        <v>3398.5035714285718</v>
      </c>
      <c r="BM87" s="512">
        <v>3451.9482923076916</v>
      </c>
      <c r="BN87" s="628">
        <v>-1.5482480139756387E-2</v>
      </c>
      <c r="BO87" s="628">
        <v>3.3962835789756382E-2</v>
      </c>
      <c r="BP87" s="512">
        <v>6565.3253683570611</v>
      </c>
      <c r="BQ87" s="710">
        <v>320794.27536835708</v>
      </c>
      <c r="BR87" s="710">
        <v>5601.4558101492339</v>
      </c>
      <c r="BS87" s="710" t="s">
        <v>1284</v>
      </c>
      <c r="BT87" s="710">
        <v>5728.4692030063761</v>
      </c>
      <c r="BU87" s="628">
        <v>7.1723550402335468E-2</v>
      </c>
      <c r="BV87" s="512">
        <v>-1489.04</v>
      </c>
      <c r="BW87" s="512">
        <v>319305.2353683571</v>
      </c>
      <c r="BX87" s="512">
        <v>0</v>
      </c>
      <c r="BY87" s="512">
        <v>319305.2353683571</v>
      </c>
      <c r="BZ87" s="814">
        <f t="shared" si="8"/>
        <v>33821.276656611473</v>
      </c>
      <c r="CA87" s="814">
        <f t="shared" si="9"/>
        <v>6633.1899999999987</v>
      </c>
      <c r="CB87" s="814">
        <f t="shared" si="7"/>
        <v>0</v>
      </c>
      <c r="CC87" s="814">
        <f>IF(ISERROR(VLOOKUP(A87,'19-20 Cfwds'!A:D,4,FALSE)),0,(VLOOKUP(A87,'19-20 Cfwds'!A:D,4,FALSE)))</f>
        <v>33821.276656611473</v>
      </c>
      <c r="CD87" s="814">
        <f>IF(ISERROR(VLOOKUP(A87,'19-20 Cfwds'!A:D,3,FALSE)),0,(VLOOKUP(A87,'19-20 Cfwds'!A:D,3,FALSE)))</f>
        <v>6633.1899999999987</v>
      </c>
      <c r="CF87" s="814">
        <f t="shared" si="10"/>
        <v>6784.9999999999964</v>
      </c>
      <c r="CG87" s="814">
        <f>VLOOKUP(C87,'Pension and Pay Grants'!$I$3:$O$111,7,FALSE)</f>
        <v>4702</v>
      </c>
      <c r="CH87" s="814">
        <f>VLOOKUP(C87,'Pension and Pay Grants'!$Z$2:$AF$111,7,FALSE)</f>
        <v>13286</v>
      </c>
    </row>
    <row r="88" spans="1:86" ht="15" hidden="1" x14ac:dyDescent="0.25">
      <c r="A88">
        <v>112</v>
      </c>
      <c r="B88">
        <f>VLOOKUP(D88,'Adjusted Factors 21-22'!C:F,4,FALSE)</f>
        <v>0</v>
      </c>
      <c r="C88" s="706">
        <v>124747</v>
      </c>
      <c r="D88" s="706">
        <v>9353109</v>
      </c>
      <c r="E88" s="707" t="s">
        <v>1221</v>
      </c>
      <c r="F88" s="627">
        <v>76</v>
      </c>
      <c r="G88" s="627">
        <v>76</v>
      </c>
      <c r="H88" s="627">
        <v>0</v>
      </c>
      <c r="I88" s="512">
        <v>233624</v>
      </c>
      <c r="J88" s="512">
        <v>0</v>
      </c>
      <c r="K88" s="512">
        <v>0</v>
      </c>
      <c r="L88" s="512">
        <v>3680.0000000000059</v>
      </c>
      <c r="M88" s="512">
        <v>0</v>
      </c>
      <c r="N88" s="512">
        <v>4789.0410958904104</v>
      </c>
      <c r="O88" s="512">
        <v>0</v>
      </c>
      <c r="P88" s="512">
        <v>0</v>
      </c>
      <c r="Q88" s="512">
        <v>0</v>
      </c>
      <c r="R88" s="512">
        <v>0</v>
      </c>
      <c r="S88" s="512">
        <v>0</v>
      </c>
      <c r="T88" s="512">
        <v>0</v>
      </c>
      <c r="U88" s="512">
        <v>0</v>
      </c>
      <c r="V88" s="512">
        <v>0</v>
      </c>
      <c r="W88" s="512">
        <v>0</v>
      </c>
      <c r="X88" s="512">
        <v>0</v>
      </c>
      <c r="Y88" s="512">
        <v>0</v>
      </c>
      <c r="Z88" s="512">
        <v>0</v>
      </c>
      <c r="AA88" s="512">
        <v>0</v>
      </c>
      <c r="AB88" s="512">
        <v>0</v>
      </c>
      <c r="AC88" s="512">
        <v>0</v>
      </c>
      <c r="AD88" s="512">
        <v>0</v>
      </c>
      <c r="AE88" s="512">
        <v>19814.285714285714</v>
      </c>
      <c r="AF88" s="512">
        <v>0</v>
      </c>
      <c r="AG88" s="512">
        <v>3996.0000000000036</v>
      </c>
      <c r="AH88" s="512">
        <v>0</v>
      </c>
      <c r="AI88" s="512">
        <v>117800</v>
      </c>
      <c r="AJ88" s="512">
        <v>0</v>
      </c>
      <c r="AK88" s="512">
        <v>0</v>
      </c>
      <c r="AL88" s="512">
        <v>0</v>
      </c>
      <c r="AM88" s="512">
        <v>11352.25</v>
      </c>
      <c r="AN88" s="512">
        <v>0</v>
      </c>
      <c r="AO88" s="512">
        <v>0</v>
      </c>
      <c r="AP88" s="512">
        <v>0</v>
      </c>
      <c r="AQ88" s="512">
        <v>0</v>
      </c>
      <c r="AR88" s="512">
        <v>0</v>
      </c>
      <c r="AS88" s="512">
        <v>0</v>
      </c>
      <c r="AT88" s="512">
        <v>0</v>
      </c>
      <c r="AU88" s="512">
        <v>0</v>
      </c>
      <c r="AV88" s="512">
        <v>233624</v>
      </c>
      <c r="AW88" s="512">
        <v>32279.326810176131</v>
      </c>
      <c r="AX88" s="512">
        <v>129152.25</v>
      </c>
      <c r="AY88" s="512">
        <v>34047.670262230924</v>
      </c>
      <c r="AZ88" s="710">
        <v>395055.57681017614</v>
      </c>
      <c r="BA88" s="710">
        <v>383703.32681017614</v>
      </c>
      <c r="BB88" s="710">
        <v>4180</v>
      </c>
      <c r="BC88" s="710">
        <v>317680</v>
      </c>
      <c r="BD88" s="710">
        <v>0</v>
      </c>
      <c r="BE88" s="710">
        <v>0</v>
      </c>
      <c r="BF88" s="710">
        <v>395055.57681017614</v>
      </c>
      <c r="BG88" s="512">
        <v>395055.57681017614</v>
      </c>
      <c r="BH88" s="512">
        <v>0</v>
      </c>
      <c r="BI88" s="710">
        <v>329032.25</v>
      </c>
      <c r="BJ88" s="710">
        <v>199880</v>
      </c>
      <c r="BK88" s="512">
        <v>265903.32681017614</v>
      </c>
      <c r="BL88" s="512">
        <v>3498.727984344423</v>
      </c>
      <c r="BM88" s="512">
        <v>3458.0035457142853</v>
      </c>
      <c r="BN88" s="628">
        <v>1.177686433566847E-2</v>
      </c>
      <c r="BO88" s="628">
        <v>6.7034913143315285E-3</v>
      </c>
      <c r="BP88" s="512">
        <v>1761.7329517553737</v>
      </c>
      <c r="BQ88" s="710">
        <v>396817.30976193154</v>
      </c>
      <c r="BR88" s="710">
        <v>5071.9086810780464</v>
      </c>
      <c r="BS88" s="710" t="s">
        <v>1284</v>
      </c>
      <c r="BT88" s="710">
        <v>5221.2803916043622</v>
      </c>
      <c r="BU88" s="628">
        <v>-1.5437624036444775E-2</v>
      </c>
      <c r="BV88" s="512">
        <v>-2020.84</v>
      </c>
      <c r="BW88" s="512">
        <v>394796.46976193151</v>
      </c>
      <c r="BX88" s="512">
        <v>0</v>
      </c>
      <c r="BY88" s="512">
        <v>394796.46976193151</v>
      </c>
      <c r="BZ88" s="814">
        <f t="shared" si="8"/>
        <v>88574.617186147079</v>
      </c>
      <c r="CA88" s="814">
        <f t="shared" si="9"/>
        <v>19362.269999999997</v>
      </c>
      <c r="CB88" s="814">
        <f t="shared" si="7"/>
        <v>0</v>
      </c>
      <c r="CC88" s="814">
        <f>IF(ISERROR(VLOOKUP(A88,'19-20 Cfwds'!A:D,4,FALSE)),0,(VLOOKUP(A88,'19-20 Cfwds'!A:D,4,FALSE)))</f>
        <v>88574.617186147079</v>
      </c>
      <c r="CD88" s="814">
        <f>IF(ISERROR(VLOOKUP(A88,'19-20 Cfwds'!A:D,3,FALSE)),0,(VLOOKUP(A88,'19-20 Cfwds'!A:D,3,FALSE)))</f>
        <v>19362.269999999997</v>
      </c>
      <c r="CF88" s="814">
        <f t="shared" si="10"/>
        <v>8469.0410958904158</v>
      </c>
      <c r="CG88" s="814">
        <f>VLOOKUP(C88,'Pension and Pay Grants'!$I$3:$O$111,7,FALSE)</f>
        <v>4702</v>
      </c>
      <c r="CH88" s="814">
        <f>VLOOKUP(C88,'Pension and Pay Grants'!$Z$2:$AF$111,7,FALSE)</f>
        <v>13286</v>
      </c>
    </row>
    <row r="89" spans="1:86" ht="15" hidden="1" x14ac:dyDescent="0.25">
      <c r="A89">
        <v>113</v>
      </c>
      <c r="B89">
        <f>VLOOKUP(D89,'Adjusted Factors 21-22'!C:F,4,FALSE)</f>
        <v>0</v>
      </c>
      <c r="C89" s="706">
        <v>124748</v>
      </c>
      <c r="D89" s="706">
        <v>9353111</v>
      </c>
      <c r="E89" s="707" t="s">
        <v>1222</v>
      </c>
      <c r="F89" s="627">
        <v>340</v>
      </c>
      <c r="G89" s="627">
        <v>340</v>
      </c>
      <c r="H89" s="627">
        <v>0</v>
      </c>
      <c r="I89" s="512">
        <v>1045160</v>
      </c>
      <c r="J89" s="512">
        <v>0</v>
      </c>
      <c r="K89" s="512">
        <v>0</v>
      </c>
      <c r="L89" s="512">
        <v>14260.000000000002</v>
      </c>
      <c r="M89" s="512">
        <v>0</v>
      </c>
      <c r="N89" s="512">
        <v>22471.264367816093</v>
      </c>
      <c r="O89" s="512">
        <v>0</v>
      </c>
      <c r="P89" s="512">
        <v>1289.9999999999993</v>
      </c>
      <c r="Q89" s="512">
        <v>5459.9999999999964</v>
      </c>
      <c r="R89" s="512">
        <v>1230.0000000000005</v>
      </c>
      <c r="S89" s="512">
        <v>8455.0000000000055</v>
      </c>
      <c r="T89" s="512">
        <v>0</v>
      </c>
      <c r="U89" s="512">
        <v>1239.9999999999998</v>
      </c>
      <c r="V89" s="512">
        <v>0</v>
      </c>
      <c r="W89" s="512">
        <v>0</v>
      </c>
      <c r="X89" s="512">
        <v>0</v>
      </c>
      <c r="Y89" s="512">
        <v>0</v>
      </c>
      <c r="Z89" s="512">
        <v>0</v>
      </c>
      <c r="AA89" s="512">
        <v>0</v>
      </c>
      <c r="AB89" s="512">
        <v>0</v>
      </c>
      <c r="AC89" s="512">
        <v>0</v>
      </c>
      <c r="AD89" s="512">
        <v>0</v>
      </c>
      <c r="AE89" s="512">
        <v>104505.26315789473</v>
      </c>
      <c r="AF89" s="512">
        <v>0</v>
      </c>
      <c r="AG89" s="512">
        <v>0</v>
      </c>
      <c r="AH89" s="512">
        <v>0</v>
      </c>
      <c r="AI89" s="512">
        <v>117800</v>
      </c>
      <c r="AJ89" s="512">
        <v>0</v>
      </c>
      <c r="AK89" s="512">
        <v>0</v>
      </c>
      <c r="AL89" s="512">
        <v>0</v>
      </c>
      <c r="AM89" s="512">
        <v>37376</v>
      </c>
      <c r="AN89" s="512">
        <v>0</v>
      </c>
      <c r="AO89" s="512">
        <v>0</v>
      </c>
      <c r="AP89" s="512">
        <v>0</v>
      </c>
      <c r="AQ89" s="512">
        <v>0</v>
      </c>
      <c r="AR89" s="512">
        <v>0</v>
      </c>
      <c r="AS89" s="512">
        <v>0</v>
      </c>
      <c r="AT89" s="512">
        <v>0</v>
      </c>
      <c r="AU89" s="512">
        <v>0</v>
      </c>
      <c r="AV89" s="512">
        <v>1045160</v>
      </c>
      <c r="AW89" s="512">
        <v>158911.52752571084</v>
      </c>
      <c r="AX89" s="512">
        <v>155176</v>
      </c>
      <c r="AY89" s="512">
        <v>141707.2593418028</v>
      </c>
      <c r="AZ89" s="710">
        <v>1359247.5275257109</v>
      </c>
      <c r="BA89" s="710">
        <v>1321871.5275257109</v>
      </c>
      <c r="BB89" s="710">
        <v>4180</v>
      </c>
      <c r="BC89" s="710">
        <v>1421200</v>
      </c>
      <c r="BD89" s="710">
        <v>99328.472474289127</v>
      </c>
      <c r="BE89" s="710">
        <v>0</v>
      </c>
      <c r="BF89" s="710">
        <v>1458576</v>
      </c>
      <c r="BG89" s="512">
        <v>1458576</v>
      </c>
      <c r="BH89" s="512">
        <v>0</v>
      </c>
      <c r="BI89" s="710">
        <v>1458576</v>
      </c>
      <c r="BJ89" s="710">
        <v>1303400</v>
      </c>
      <c r="BK89" s="512">
        <v>1303400</v>
      </c>
      <c r="BL89" s="512">
        <v>3833.5294117647059</v>
      </c>
      <c r="BM89" s="512">
        <v>3593.3085714285712</v>
      </c>
      <c r="BN89" s="628">
        <v>6.6852271537768723E-2</v>
      </c>
      <c r="BO89" s="628">
        <v>0</v>
      </c>
      <c r="BP89" s="512">
        <v>0</v>
      </c>
      <c r="BQ89" s="710">
        <v>1458576</v>
      </c>
      <c r="BR89" s="710">
        <v>4180</v>
      </c>
      <c r="BS89" s="710" t="s">
        <v>1284</v>
      </c>
      <c r="BT89" s="710">
        <v>4289.9294117647059</v>
      </c>
      <c r="BU89" s="628">
        <v>6.3143593303241596E-2</v>
      </c>
      <c r="BV89" s="512">
        <v>-9040.6</v>
      </c>
      <c r="BW89" s="512">
        <v>1449535.4</v>
      </c>
      <c r="BX89" s="512">
        <v>0</v>
      </c>
      <c r="BY89" s="512">
        <v>1449535.4</v>
      </c>
      <c r="BZ89" s="814">
        <f t="shared" si="8"/>
        <v>50732.740726197371</v>
      </c>
      <c r="CA89" s="814">
        <f t="shared" si="9"/>
        <v>21471.880000000008</v>
      </c>
      <c r="CB89" s="814">
        <f t="shared" si="7"/>
        <v>99328.472474289127</v>
      </c>
      <c r="CC89" s="814">
        <f>IF(ISERROR(VLOOKUP(A89,'19-20 Cfwds'!A:D,4,FALSE)),0,(VLOOKUP(A89,'19-20 Cfwds'!A:D,4,FALSE)))</f>
        <v>50732.740726197371</v>
      </c>
      <c r="CD89" s="814">
        <f>IF(ISERROR(VLOOKUP(A89,'19-20 Cfwds'!A:D,3,FALSE)),0,(VLOOKUP(A89,'19-20 Cfwds'!A:D,3,FALSE)))</f>
        <v>21471.880000000008</v>
      </c>
      <c r="CF89" s="814">
        <f t="shared" si="10"/>
        <v>54406.264367816104</v>
      </c>
      <c r="CG89" s="814">
        <f>VLOOKUP(C89,'Pension and Pay Grants'!$I$3:$O$111,7,FALSE)</f>
        <v>16458</v>
      </c>
      <c r="CH89" s="814">
        <f>VLOOKUP(C89,'Pension and Pay Grants'!$Z$2:$AF$111,7,FALSE)</f>
        <v>46501</v>
      </c>
    </row>
    <row r="90" spans="1:86" ht="15" hidden="1" x14ac:dyDescent="0.25">
      <c r="A90">
        <v>216</v>
      </c>
      <c r="B90">
        <f>VLOOKUP(D90,'Adjusted Factors 21-22'!C:F,4,FALSE)</f>
        <v>0</v>
      </c>
      <c r="C90" s="706">
        <v>124749</v>
      </c>
      <c r="D90" s="706">
        <v>9353112</v>
      </c>
      <c r="E90" s="707" t="s">
        <v>1223</v>
      </c>
      <c r="F90" s="627">
        <v>263</v>
      </c>
      <c r="G90" s="627">
        <v>263</v>
      </c>
      <c r="H90" s="627">
        <v>0</v>
      </c>
      <c r="I90" s="512">
        <v>808462</v>
      </c>
      <c r="J90" s="512">
        <v>0</v>
      </c>
      <c r="K90" s="512">
        <v>0</v>
      </c>
      <c r="L90" s="512">
        <v>5519.9999999999982</v>
      </c>
      <c r="M90" s="512">
        <v>0</v>
      </c>
      <c r="N90" s="512">
        <v>8830.6569343065694</v>
      </c>
      <c r="O90" s="512">
        <v>0</v>
      </c>
      <c r="P90" s="512">
        <v>0</v>
      </c>
      <c r="Q90" s="512">
        <v>259.99999999999983</v>
      </c>
      <c r="R90" s="512">
        <v>2050.0000000000041</v>
      </c>
      <c r="S90" s="512">
        <v>1780.0000000000036</v>
      </c>
      <c r="T90" s="512">
        <v>0</v>
      </c>
      <c r="U90" s="512">
        <v>0</v>
      </c>
      <c r="V90" s="512">
        <v>0</v>
      </c>
      <c r="W90" s="512">
        <v>0</v>
      </c>
      <c r="X90" s="512">
        <v>0</v>
      </c>
      <c r="Y90" s="512">
        <v>0</v>
      </c>
      <c r="Z90" s="512">
        <v>0</v>
      </c>
      <c r="AA90" s="512">
        <v>0</v>
      </c>
      <c r="AB90" s="512">
        <v>3117.4568965517192</v>
      </c>
      <c r="AC90" s="512">
        <v>0</v>
      </c>
      <c r="AD90" s="512">
        <v>0</v>
      </c>
      <c r="AE90" s="512">
        <v>53049.868421052633</v>
      </c>
      <c r="AF90" s="512">
        <v>0</v>
      </c>
      <c r="AG90" s="512">
        <v>0</v>
      </c>
      <c r="AH90" s="512">
        <v>0</v>
      </c>
      <c r="AI90" s="512">
        <v>117800</v>
      </c>
      <c r="AJ90" s="512">
        <v>0</v>
      </c>
      <c r="AK90" s="512">
        <v>0</v>
      </c>
      <c r="AL90" s="512">
        <v>0</v>
      </c>
      <c r="AM90" s="512">
        <v>28160</v>
      </c>
      <c r="AN90" s="512">
        <v>0</v>
      </c>
      <c r="AO90" s="512">
        <v>0</v>
      </c>
      <c r="AP90" s="512">
        <v>0</v>
      </c>
      <c r="AQ90" s="512">
        <v>0</v>
      </c>
      <c r="AR90" s="512">
        <v>0</v>
      </c>
      <c r="AS90" s="512">
        <v>0</v>
      </c>
      <c r="AT90" s="512">
        <v>0</v>
      </c>
      <c r="AU90" s="512">
        <v>0</v>
      </c>
      <c r="AV90" s="512">
        <v>808462</v>
      </c>
      <c r="AW90" s="512">
        <v>74607.982251910929</v>
      </c>
      <c r="AX90" s="512">
        <v>145960</v>
      </c>
      <c r="AY90" s="512">
        <v>72269.060888205917</v>
      </c>
      <c r="AZ90" s="710">
        <v>1029029.982251911</v>
      </c>
      <c r="BA90" s="710">
        <v>1000869.982251911</v>
      </c>
      <c r="BB90" s="710">
        <v>4180</v>
      </c>
      <c r="BC90" s="710">
        <v>1099340</v>
      </c>
      <c r="BD90" s="710">
        <v>98470.017748089042</v>
      </c>
      <c r="BE90" s="710">
        <v>0</v>
      </c>
      <c r="BF90" s="710">
        <v>1127500</v>
      </c>
      <c r="BG90" s="512">
        <v>1127500</v>
      </c>
      <c r="BH90" s="512">
        <v>0</v>
      </c>
      <c r="BI90" s="710">
        <v>1127500</v>
      </c>
      <c r="BJ90" s="710">
        <v>981540</v>
      </c>
      <c r="BK90" s="512">
        <v>981540</v>
      </c>
      <c r="BL90" s="512">
        <v>3732.0912547528519</v>
      </c>
      <c r="BM90" s="512">
        <v>3496.7917647058825</v>
      </c>
      <c r="BN90" s="628">
        <v>6.729010644039897E-2</v>
      </c>
      <c r="BO90" s="628">
        <v>0</v>
      </c>
      <c r="BP90" s="512">
        <v>0</v>
      </c>
      <c r="BQ90" s="710">
        <v>1127500</v>
      </c>
      <c r="BR90" s="710">
        <v>4180</v>
      </c>
      <c r="BS90" s="710" t="s">
        <v>1284</v>
      </c>
      <c r="BT90" s="710">
        <v>4287.0722433460078</v>
      </c>
      <c r="BU90" s="628">
        <v>6.2860159503369983E-2</v>
      </c>
      <c r="BV90" s="512">
        <v>-6993.17</v>
      </c>
      <c r="BW90" s="512">
        <v>1120506.83</v>
      </c>
      <c r="BX90" s="512">
        <v>0</v>
      </c>
      <c r="BY90" s="512">
        <v>1120506.83</v>
      </c>
      <c r="BZ90" s="814">
        <f t="shared" si="8"/>
        <v>47248.523364361841</v>
      </c>
      <c r="CA90" s="814">
        <f t="shared" si="9"/>
        <v>13885.959999999997</v>
      </c>
      <c r="CB90" s="814">
        <f t="shared" si="7"/>
        <v>98470.017748089042</v>
      </c>
      <c r="CC90" s="814">
        <f>IF(ISERROR(VLOOKUP(A90,'19-20 Cfwds'!A:D,4,FALSE)),0,(VLOOKUP(A90,'19-20 Cfwds'!A:D,4,FALSE)))</f>
        <v>47248.523364361841</v>
      </c>
      <c r="CD90" s="814">
        <f>IF(ISERROR(VLOOKUP(A90,'19-20 Cfwds'!A:D,3,FALSE)),0,(VLOOKUP(A90,'19-20 Cfwds'!A:D,3,FALSE)))</f>
        <v>13885.959999999997</v>
      </c>
      <c r="CF90" s="814">
        <f t="shared" si="10"/>
        <v>18440.656934306575</v>
      </c>
      <c r="CG90" s="814">
        <f>VLOOKUP(C90,'Pension and Pay Grants'!$I$3:$O$111,7,FALSE)</f>
        <v>13401</v>
      </c>
      <c r="CH90" s="814">
        <f>VLOOKUP(C90,'Pension and Pay Grants'!$Z$2:$AF$111,7,FALSE)</f>
        <v>37866</v>
      </c>
    </row>
    <row r="91" spans="1:86" ht="15" hidden="1" x14ac:dyDescent="0.25">
      <c r="A91">
        <v>114</v>
      </c>
      <c r="B91">
        <f>VLOOKUP(D91,'Adjusted Factors 21-22'!C:F,4,FALSE)</f>
        <v>0</v>
      </c>
      <c r="C91" s="706">
        <v>124750</v>
      </c>
      <c r="D91" s="706">
        <v>9353113</v>
      </c>
      <c r="E91" s="707" t="s">
        <v>1224</v>
      </c>
      <c r="F91" s="627">
        <v>66</v>
      </c>
      <c r="G91" s="627">
        <v>66</v>
      </c>
      <c r="H91" s="627">
        <v>0</v>
      </c>
      <c r="I91" s="512">
        <v>202884</v>
      </c>
      <c r="J91" s="512">
        <v>0</v>
      </c>
      <c r="K91" s="512">
        <v>0</v>
      </c>
      <c r="L91" s="512">
        <v>9659.9999999999945</v>
      </c>
      <c r="M91" s="512">
        <v>0</v>
      </c>
      <c r="N91" s="512">
        <v>12074.999999999995</v>
      </c>
      <c r="O91" s="512">
        <v>0</v>
      </c>
      <c r="P91" s="512">
        <v>0</v>
      </c>
      <c r="Q91" s="512">
        <v>519.99999999999989</v>
      </c>
      <c r="R91" s="512">
        <v>0</v>
      </c>
      <c r="S91" s="512">
        <v>0</v>
      </c>
      <c r="T91" s="512">
        <v>0</v>
      </c>
      <c r="U91" s="512">
        <v>0</v>
      </c>
      <c r="V91" s="512">
        <v>0</v>
      </c>
      <c r="W91" s="512">
        <v>0</v>
      </c>
      <c r="X91" s="512">
        <v>0</v>
      </c>
      <c r="Y91" s="512">
        <v>0</v>
      </c>
      <c r="Z91" s="512">
        <v>0</v>
      </c>
      <c r="AA91" s="512">
        <v>0</v>
      </c>
      <c r="AB91" s="512">
        <v>0</v>
      </c>
      <c r="AC91" s="512">
        <v>0</v>
      </c>
      <c r="AD91" s="512">
        <v>0</v>
      </c>
      <c r="AE91" s="512">
        <v>20494.477611940296</v>
      </c>
      <c r="AF91" s="512">
        <v>0</v>
      </c>
      <c r="AG91" s="512">
        <v>35.999999999999822</v>
      </c>
      <c r="AH91" s="512">
        <v>0</v>
      </c>
      <c r="AI91" s="512">
        <v>117800</v>
      </c>
      <c r="AJ91" s="512">
        <v>0</v>
      </c>
      <c r="AK91" s="512">
        <v>0</v>
      </c>
      <c r="AL91" s="512">
        <v>1000</v>
      </c>
      <c r="AM91" s="512">
        <v>4391.2</v>
      </c>
      <c r="AN91" s="512">
        <v>0</v>
      </c>
      <c r="AO91" s="512">
        <v>0</v>
      </c>
      <c r="AP91" s="512">
        <v>0</v>
      </c>
      <c r="AQ91" s="512">
        <v>0</v>
      </c>
      <c r="AR91" s="512">
        <v>0</v>
      </c>
      <c r="AS91" s="512">
        <v>0</v>
      </c>
      <c r="AT91" s="512">
        <v>0</v>
      </c>
      <c r="AU91" s="512">
        <v>0</v>
      </c>
      <c r="AV91" s="512">
        <v>202884</v>
      </c>
      <c r="AW91" s="512">
        <v>42785.477611940281</v>
      </c>
      <c r="AX91" s="512">
        <v>123191.2</v>
      </c>
      <c r="AY91" s="512">
        <v>41620.84161194029</v>
      </c>
      <c r="AZ91" s="710">
        <v>368860.67761194031</v>
      </c>
      <c r="BA91" s="710">
        <v>363469.4776119403</v>
      </c>
      <c r="BB91" s="710">
        <v>4180</v>
      </c>
      <c r="BC91" s="710">
        <v>275880</v>
      </c>
      <c r="BD91" s="710">
        <v>0</v>
      </c>
      <c r="BE91" s="710">
        <v>0</v>
      </c>
      <c r="BF91" s="710">
        <v>368860.67761194031</v>
      </c>
      <c r="BG91" s="512">
        <v>368860.67761194031</v>
      </c>
      <c r="BH91" s="512">
        <v>0</v>
      </c>
      <c r="BI91" s="710">
        <v>281271.2</v>
      </c>
      <c r="BJ91" s="710">
        <v>159080</v>
      </c>
      <c r="BK91" s="512">
        <v>246669.4776119403</v>
      </c>
      <c r="BL91" s="512">
        <v>3737.4163274536409</v>
      </c>
      <c r="BM91" s="512">
        <v>3757.2367566666662</v>
      </c>
      <c r="BN91" s="628">
        <v>-5.2752675694064033E-3</v>
      </c>
      <c r="BO91" s="628">
        <v>2.3755623219406403E-2</v>
      </c>
      <c r="BP91" s="512">
        <v>5890.8630486735383</v>
      </c>
      <c r="BQ91" s="710">
        <v>374751.54066061386</v>
      </c>
      <c r="BR91" s="710">
        <v>5596.3687978880889</v>
      </c>
      <c r="BS91" s="710" t="s">
        <v>1284</v>
      </c>
      <c r="BT91" s="710">
        <v>5678.0536463729368</v>
      </c>
      <c r="BU91" s="628">
        <v>-1.8885460351551475E-2</v>
      </c>
      <c r="BV91" s="512">
        <v>-1754.94</v>
      </c>
      <c r="BW91" s="512">
        <v>372996.60066061385</v>
      </c>
      <c r="BX91" s="512">
        <v>0</v>
      </c>
      <c r="BY91" s="512">
        <v>372996.60066061385</v>
      </c>
      <c r="BZ91" s="814">
        <f t="shared" si="8"/>
        <v>63085.995454545598</v>
      </c>
      <c r="CA91" s="814">
        <f t="shared" si="9"/>
        <v>15917.560000000003</v>
      </c>
      <c r="CB91" s="814">
        <f t="shared" si="7"/>
        <v>0</v>
      </c>
      <c r="CC91" s="814">
        <f>IF(ISERROR(VLOOKUP(A91,'19-20 Cfwds'!A:D,4,FALSE)),0,(VLOOKUP(A91,'19-20 Cfwds'!A:D,4,FALSE)))</f>
        <v>63085.995454545598</v>
      </c>
      <c r="CD91" s="814">
        <f>IF(ISERROR(VLOOKUP(A91,'19-20 Cfwds'!A:D,3,FALSE)),0,(VLOOKUP(A91,'19-20 Cfwds'!A:D,3,FALSE)))</f>
        <v>15917.560000000003</v>
      </c>
      <c r="CF91" s="814">
        <f t="shared" si="10"/>
        <v>22254.999999999989</v>
      </c>
      <c r="CG91" s="814">
        <f>VLOOKUP(C91,'Pension and Pay Grants'!$I$3:$O$111,7,FALSE)</f>
        <v>4702</v>
      </c>
      <c r="CH91" s="814">
        <f>VLOOKUP(C91,'Pension and Pay Grants'!$Z$2:$AF$111,7,FALSE)</f>
        <v>13286</v>
      </c>
    </row>
    <row r="92" spans="1:86" ht="15" hidden="1" x14ac:dyDescent="0.25">
      <c r="A92">
        <v>12</v>
      </c>
      <c r="B92">
        <f>VLOOKUP(D92,'Adjusted Factors 21-22'!C:F,4,FALSE)</f>
        <v>0</v>
      </c>
      <c r="C92" s="706">
        <v>124751</v>
      </c>
      <c r="D92" s="706">
        <v>9353114</v>
      </c>
      <c r="E92" s="707" t="s">
        <v>1225</v>
      </c>
      <c r="F92" s="627">
        <v>191</v>
      </c>
      <c r="G92" s="627">
        <v>191</v>
      </c>
      <c r="H92" s="627">
        <v>0</v>
      </c>
      <c r="I92" s="512">
        <v>587134</v>
      </c>
      <c r="J92" s="512">
        <v>0</v>
      </c>
      <c r="K92" s="512">
        <v>0</v>
      </c>
      <c r="L92" s="512">
        <v>11500.000000000005</v>
      </c>
      <c r="M92" s="512">
        <v>0</v>
      </c>
      <c r="N92" s="512">
        <v>19611.607142857145</v>
      </c>
      <c r="O92" s="512">
        <v>0</v>
      </c>
      <c r="P92" s="512">
        <v>3009.9999999999986</v>
      </c>
      <c r="Q92" s="512">
        <v>0</v>
      </c>
      <c r="R92" s="512">
        <v>2870.0000000000027</v>
      </c>
      <c r="S92" s="512">
        <v>890.00000000000216</v>
      </c>
      <c r="T92" s="512">
        <v>0</v>
      </c>
      <c r="U92" s="512">
        <v>3100.0000000000009</v>
      </c>
      <c r="V92" s="512">
        <v>0</v>
      </c>
      <c r="W92" s="512">
        <v>0</v>
      </c>
      <c r="X92" s="512">
        <v>0</v>
      </c>
      <c r="Y92" s="512">
        <v>0</v>
      </c>
      <c r="Z92" s="512">
        <v>0</v>
      </c>
      <c r="AA92" s="512">
        <v>0</v>
      </c>
      <c r="AB92" s="512">
        <v>0</v>
      </c>
      <c r="AC92" s="512">
        <v>0</v>
      </c>
      <c r="AD92" s="512">
        <v>0</v>
      </c>
      <c r="AE92" s="512">
        <v>52599.341317365266</v>
      </c>
      <c r="AF92" s="512">
        <v>0</v>
      </c>
      <c r="AG92" s="512">
        <v>0</v>
      </c>
      <c r="AH92" s="512">
        <v>0</v>
      </c>
      <c r="AI92" s="512">
        <v>117800</v>
      </c>
      <c r="AJ92" s="512">
        <v>0</v>
      </c>
      <c r="AK92" s="512">
        <v>0</v>
      </c>
      <c r="AL92" s="512">
        <v>0</v>
      </c>
      <c r="AM92" s="512">
        <v>20583.75</v>
      </c>
      <c r="AN92" s="512">
        <v>0</v>
      </c>
      <c r="AO92" s="512">
        <v>0</v>
      </c>
      <c r="AP92" s="512">
        <v>0</v>
      </c>
      <c r="AQ92" s="512">
        <v>0</v>
      </c>
      <c r="AR92" s="512">
        <v>0</v>
      </c>
      <c r="AS92" s="512">
        <v>0</v>
      </c>
      <c r="AT92" s="512">
        <v>0</v>
      </c>
      <c r="AU92" s="512">
        <v>0</v>
      </c>
      <c r="AV92" s="512">
        <v>587134</v>
      </c>
      <c r="AW92" s="512">
        <v>93580.948460222426</v>
      </c>
      <c r="AX92" s="512">
        <v>138383.75</v>
      </c>
      <c r="AY92" s="512">
        <v>83089.008888793847</v>
      </c>
      <c r="AZ92" s="710">
        <v>819098.69846022245</v>
      </c>
      <c r="BA92" s="710">
        <v>798514.94846022245</v>
      </c>
      <c r="BB92" s="710">
        <v>4180</v>
      </c>
      <c r="BC92" s="710">
        <v>798380</v>
      </c>
      <c r="BD92" s="710">
        <v>0</v>
      </c>
      <c r="BE92" s="710">
        <v>0</v>
      </c>
      <c r="BF92" s="710">
        <v>819098.69846022245</v>
      </c>
      <c r="BG92" s="512">
        <v>819098.69846022245</v>
      </c>
      <c r="BH92" s="512">
        <v>0</v>
      </c>
      <c r="BI92" s="710">
        <v>818963.75</v>
      </c>
      <c r="BJ92" s="710">
        <v>680580</v>
      </c>
      <c r="BK92" s="512">
        <v>680714.94846022245</v>
      </c>
      <c r="BL92" s="512">
        <v>3563.9526097393846</v>
      </c>
      <c r="BM92" s="512">
        <v>3571.3008682051282</v>
      </c>
      <c r="BN92" s="628">
        <v>-2.0575859433082954E-3</v>
      </c>
      <c r="BO92" s="628">
        <v>2.0537941593308295E-2</v>
      </c>
      <c r="BP92" s="512">
        <v>14009.309210875674</v>
      </c>
      <c r="BQ92" s="710">
        <v>833108.00767109811</v>
      </c>
      <c r="BR92" s="710">
        <v>4254.0537050842831</v>
      </c>
      <c r="BS92" s="710" t="s">
        <v>1284</v>
      </c>
      <c r="BT92" s="710">
        <v>4361.8220296916134</v>
      </c>
      <c r="BU92" s="628">
        <v>1.8871027618826863E-2</v>
      </c>
      <c r="BV92" s="512">
        <v>-5078.6899999999996</v>
      </c>
      <c r="BW92" s="512">
        <v>828029.31767109816</v>
      </c>
      <c r="BX92" s="512">
        <v>0</v>
      </c>
      <c r="BY92" s="512">
        <v>828029.31767109816</v>
      </c>
      <c r="BZ92" s="814">
        <f t="shared" si="8"/>
        <v>114543.62281840458</v>
      </c>
      <c r="CA92" s="814">
        <f t="shared" si="9"/>
        <v>12465.219999999998</v>
      </c>
      <c r="CB92" s="814">
        <f t="shared" si="7"/>
        <v>0</v>
      </c>
      <c r="CC92" s="814">
        <f>IF(ISERROR(VLOOKUP(A92,'19-20 Cfwds'!A:D,4,FALSE)),0,(VLOOKUP(A92,'19-20 Cfwds'!A:D,4,FALSE)))</f>
        <v>114543.62281840458</v>
      </c>
      <c r="CD92" s="814">
        <f>IF(ISERROR(VLOOKUP(A92,'19-20 Cfwds'!A:D,3,FALSE)),0,(VLOOKUP(A92,'19-20 Cfwds'!A:D,3,FALSE)))</f>
        <v>12465.219999999998</v>
      </c>
      <c r="CF92" s="814">
        <f t="shared" si="10"/>
        <v>40981.607142857152</v>
      </c>
      <c r="CG92" s="814">
        <f>VLOOKUP(C92,'Pension and Pay Grants'!$I$3:$O$111,7,FALSE)</f>
        <v>9169</v>
      </c>
      <c r="CH92" s="814">
        <f>VLOOKUP(C92,'Pension and Pay Grants'!$Z$2:$AF$111,7,FALSE)</f>
        <v>25936</v>
      </c>
    </row>
    <row r="93" spans="1:86" ht="15" hidden="1" x14ac:dyDescent="0.25">
      <c r="A93">
        <v>203</v>
      </c>
      <c r="B93">
        <f>VLOOKUP(D93,'Adjusted Factors 21-22'!C:F,4,FALSE)</f>
        <v>0</v>
      </c>
      <c r="C93" s="706">
        <v>124754</v>
      </c>
      <c r="D93" s="706">
        <v>9353117</v>
      </c>
      <c r="E93" s="707" t="s">
        <v>1226</v>
      </c>
      <c r="F93" s="627">
        <v>59</v>
      </c>
      <c r="G93" s="627">
        <v>59</v>
      </c>
      <c r="H93" s="627">
        <v>0</v>
      </c>
      <c r="I93" s="512">
        <v>181366</v>
      </c>
      <c r="J93" s="512">
        <v>0</v>
      </c>
      <c r="K93" s="512">
        <v>0</v>
      </c>
      <c r="L93" s="512">
        <v>6439.9999999999909</v>
      </c>
      <c r="M93" s="512">
        <v>0</v>
      </c>
      <c r="N93" s="512">
        <v>8049.9999999999891</v>
      </c>
      <c r="O93" s="512">
        <v>0</v>
      </c>
      <c r="P93" s="512">
        <v>215.00000000000023</v>
      </c>
      <c r="Q93" s="512">
        <v>260.00000000000028</v>
      </c>
      <c r="R93" s="512">
        <v>1639.9999999999993</v>
      </c>
      <c r="S93" s="512">
        <v>3559.9999999999986</v>
      </c>
      <c r="T93" s="512">
        <v>0</v>
      </c>
      <c r="U93" s="512">
        <v>0</v>
      </c>
      <c r="V93" s="512">
        <v>0</v>
      </c>
      <c r="W93" s="512">
        <v>0</v>
      </c>
      <c r="X93" s="512">
        <v>0</v>
      </c>
      <c r="Y93" s="512">
        <v>0</v>
      </c>
      <c r="Z93" s="512">
        <v>0</v>
      </c>
      <c r="AA93" s="512">
        <v>0</v>
      </c>
      <c r="AB93" s="512">
        <v>0</v>
      </c>
      <c r="AC93" s="512">
        <v>0</v>
      </c>
      <c r="AD93" s="512">
        <v>0</v>
      </c>
      <c r="AE93" s="512">
        <v>15449.021739130434</v>
      </c>
      <c r="AF93" s="512">
        <v>0</v>
      </c>
      <c r="AG93" s="512">
        <v>0</v>
      </c>
      <c r="AH93" s="512">
        <v>0</v>
      </c>
      <c r="AI93" s="512">
        <v>117800</v>
      </c>
      <c r="AJ93" s="512">
        <v>0</v>
      </c>
      <c r="AK93" s="512">
        <v>0</v>
      </c>
      <c r="AL93" s="512">
        <v>1000</v>
      </c>
      <c r="AM93" s="512">
        <v>3642.7</v>
      </c>
      <c r="AN93" s="512">
        <v>0</v>
      </c>
      <c r="AO93" s="512">
        <v>0</v>
      </c>
      <c r="AP93" s="512">
        <v>0</v>
      </c>
      <c r="AQ93" s="512">
        <v>0</v>
      </c>
      <c r="AR93" s="512">
        <v>0</v>
      </c>
      <c r="AS93" s="512">
        <v>0</v>
      </c>
      <c r="AT93" s="512">
        <v>0</v>
      </c>
      <c r="AU93" s="512">
        <v>0</v>
      </c>
      <c r="AV93" s="512">
        <v>181366</v>
      </c>
      <c r="AW93" s="512">
        <v>35614.02173913041</v>
      </c>
      <c r="AX93" s="512">
        <v>122442.7</v>
      </c>
      <c r="AY93" s="512">
        <v>35530.385739130426</v>
      </c>
      <c r="AZ93" s="710">
        <v>339422.72173913039</v>
      </c>
      <c r="BA93" s="710">
        <v>334780.02173913037</v>
      </c>
      <c r="BB93" s="710">
        <v>4180</v>
      </c>
      <c r="BC93" s="710">
        <v>246620</v>
      </c>
      <c r="BD93" s="710">
        <v>0</v>
      </c>
      <c r="BE93" s="710">
        <v>0</v>
      </c>
      <c r="BF93" s="710">
        <v>339422.72173913039</v>
      </c>
      <c r="BG93" s="512">
        <v>339422.72173913044</v>
      </c>
      <c r="BH93" s="512">
        <v>0</v>
      </c>
      <c r="BI93" s="710">
        <v>251262.7</v>
      </c>
      <c r="BJ93" s="710">
        <v>129820.00000000001</v>
      </c>
      <c r="BK93" s="512">
        <v>217980.02173913037</v>
      </c>
      <c r="BL93" s="512">
        <v>3694.5766396462777</v>
      </c>
      <c r="BM93" s="512">
        <v>3701.1979936507942</v>
      </c>
      <c r="BN93" s="628">
        <v>-1.7889758980403128E-3</v>
      </c>
      <c r="BO93" s="628">
        <v>2.0269331548040313E-2</v>
      </c>
      <c r="BP93" s="512">
        <v>4426.2277462367238</v>
      </c>
      <c r="BQ93" s="710">
        <v>343848.94948536711</v>
      </c>
      <c r="BR93" s="710">
        <v>5749.2584658536798</v>
      </c>
      <c r="BS93" s="710" t="s">
        <v>1284</v>
      </c>
      <c r="BT93" s="710">
        <v>5827.948296362154</v>
      </c>
      <c r="BU93" s="628">
        <v>3.5361835740308267E-2</v>
      </c>
      <c r="BV93" s="512">
        <v>-1568.81</v>
      </c>
      <c r="BW93" s="512">
        <v>342280.13948536711</v>
      </c>
      <c r="BX93" s="512">
        <v>0</v>
      </c>
      <c r="BY93" s="512">
        <v>342280.13948536711</v>
      </c>
      <c r="BZ93" s="814">
        <f t="shared" si="8"/>
        <v>97398.021818181442</v>
      </c>
      <c r="CA93" s="814">
        <f t="shared" si="9"/>
        <v>7546.7100000000019</v>
      </c>
      <c r="CB93" s="814">
        <f t="shared" si="7"/>
        <v>0</v>
      </c>
      <c r="CC93" s="814">
        <f>IF(ISERROR(VLOOKUP(A93,'19-20 Cfwds'!A:D,4,FALSE)),0,(VLOOKUP(A93,'19-20 Cfwds'!A:D,4,FALSE)))</f>
        <v>97398.021818181442</v>
      </c>
      <c r="CD93" s="814">
        <f>IF(ISERROR(VLOOKUP(A93,'19-20 Cfwds'!A:D,3,FALSE)),0,(VLOOKUP(A93,'19-20 Cfwds'!A:D,3,FALSE)))</f>
        <v>7546.7100000000019</v>
      </c>
      <c r="CF93" s="814">
        <f t="shared" si="10"/>
        <v>20164.999999999978</v>
      </c>
      <c r="CG93" s="814">
        <f>VLOOKUP(C93,'Pension and Pay Grants'!$I$3:$O$111,7,FALSE)</f>
        <v>4702</v>
      </c>
      <c r="CH93" s="814">
        <f>VLOOKUP(C93,'Pension and Pay Grants'!$Z$2:$AF$111,7,FALSE)</f>
        <v>13286</v>
      </c>
    </row>
    <row r="94" spans="1:86" ht="15" hidden="1" x14ac:dyDescent="0.25">
      <c r="A94">
        <v>507</v>
      </c>
      <c r="B94">
        <f>VLOOKUP(D94,'Adjusted Factors 21-22'!C:F,4,FALSE)</f>
        <v>0</v>
      </c>
      <c r="C94" s="706">
        <v>124757</v>
      </c>
      <c r="D94" s="706">
        <v>9353124</v>
      </c>
      <c r="E94" s="707" t="s">
        <v>1227</v>
      </c>
      <c r="F94" s="627">
        <v>204</v>
      </c>
      <c r="G94" s="627">
        <v>204</v>
      </c>
      <c r="H94" s="627">
        <v>0</v>
      </c>
      <c r="I94" s="512">
        <v>627096</v>
      </c>
      <c r="J94" s="512">
        <v>0</v>
      </c>
      <c r="K94" s="512">
        <v>0</v>
      </c>
      <c r="L94" s="512">
        <v>22540.000000000044</v>
      </c>
      <c r="M94" s="512">
        <v>0</v>
      </c>
      <c r="N94" s="512">
        <v>29325</v>
      </c>
      <c r="O94" s="512">
        <v>0</v>
      </c>
      <c r="P94" s="512">
        <v>7739.9999999999936</v>
      </c>
      <c r="Q94" s="512">
        <v>4160</v>
      </c>
      <c r="R94" s="512">
        <v>0</v>
      </c>
      <c r="S94" s="512">
        <v>0</v>
      </c>
      <c r="T94" s="512">
        <v>0</v>
      </c>
      <c r="U94" s="512">
        <v>0</v>
      </c>
      <c r="V94" s="512">
        <v>0</v>
      </c>
      <c r="W94" s="512">
        <v>0</v>
      </c>
      <c r="X94" s="512">
        <v>0</v>
      </c>
      <c r="Y94" s="512">
        <v>0</v>
      </c>
      <c r="Z94" s="512">
        <v>0</v>
      </c>
      <c r="AA94" s="512">
        <v>0</v>
      </c>
      <c r="AB94" s="512">
        <v>3224.1379310344778</v>
      </c>
      <c r="AC94" s="512">
        <v>0</v>
      </c>
      <c r="AD94" s="512">
        <v>0</v>
      </c>
      <c r="AE94" s="512">
        <v>63644.581005586588</v>
      </c>
      <c r="AF94" s="512">
        <v>0</v>
      </c>
      <c r="AG94" s="512">
        <v>0</v>
      </c>
      <c r="AH94" s="512">
        <v>0</v>
      </c>
      <c r="AI94" s="512">
        <v>117800</v>
      </c>
      <c r="AJ94" s="512">
        <v>0</v>
      </c>
      <c r="AK94" s="512">
        <v>0</v>
      </c>
      <c r="AL94" s="512">
        <v>0</v>
      </c>
      <c r="AM94" s="512">
        <v>30976</v>
      </c>
      <c r="AN94" s="512">
        <v>0</v>
      </c>
      <c r="AO94" s="512">
        <v>0</v>
      </c>
      <c r="AP94" s="512">
        <v>0</v>
      </c>
      <c r="AQ94" s="512">
        <v>0</v>
      </c>
      <c r="AR94" s="512">
        <v>0</v>
      </c>
      <c r="AS94" s="512">
        <v>0</v>
      </c>
      <c r="AT94" s="512">
        <v>0</v>
      </c>
      <c r="AU94" s="512">
        <v>0</v>
      </c>
      <c r="AV94" s="512">
        <v>627096</v>
      </c>
      <c r="AW94" s="512">
        <v>130633.7189366211</v>
      </c>
      <c r="AX94" s="512">
        <v>148776</v>
      </c>
      <c r="AY94" s="512">
        <v>105525.9450055866</v>
      </c>
      <c r="AZ94" s="710">
        <v>906505.7189366211</v>
      </c>
      <c r="BA94" s="710">
        <v>875529.7189366211</v>
      </c>
      <c r="BB94" s="710">
        <v>4180</v>
      </c>
      <c r="BC94" s="710">
        <v>852720</v>
      </c>
      <c r="BD94" s="710">
        <v>0</v>
      </c>
      <c r="BE94" s="710">
        <v>0</v>
      </c>
      <c r="BF94" s="710">
        <v>906505.7189366211</v>
      </c>
      <c r="BG94" s="512">
        <v>906505.71893662098</v>
      </c>
      <c r="BH94" s="512">
        <v>0</v>
      </c>
      <c r="BI94" s="710">
        <v>883696</v>
      </c>
      <c r="BJ94" s="710">
        <v>734920</v>
      </c>
      <c r="BK94" s="512">
        <v>757729.7189366211</v>
      </c>
      <c r="BL94" s="512">
        <v>3714.361367336378</v>
      </c>
      <c r="BM94" s="512">
        <v>3662.2621448113209</v>
      </c>
      <c r="BN94" s="628">
        <v>1.4225967575497295E-2</v>
      </c>
      <c r="BO94" s="628">
        <v>4.2543880745027039E-3</v>
      </c>
      <c r="BP94" s="512">
        <v>3178.4596164959476</v>
      </c>
      <c r="BQ94" s="710">
        <v>909684.17855311709</v>
      </c>
      <c r="BR94" s="710">
        <v>4307.3930321231228</v>
      </c>
      <c r="BS94" s="710" t="s">
        <v>1284</v>
      </c>
      <c r="BT94" s="710">
        <v>4459.2361693780249</v>
      </c>
      <c r="BU94" s="628">
        <v>2.1776823240310828E-2</v>
      </c>
      <c r="BV94" s="512">
        <v>-5424.36</v>
      </c>
      <c r="BW94" s="512">
        <v>904259.8185531171</v>
      </c>
      <c r="BX94" s="512">
        <v>0</v>
      </c>
      <c r="BY94" s="512">
        <v>904259.8185531171</v>
      </c>
      <c r="BZ94" s="814">
        <f t="shared" si="8"/>
        <v>-167810.19373032672</v>
      </c>
      <c r="CA94" s="814">
        <f t="shared" si="9"/>
        <v>54214.879999999997</v>
      </c>
      <c r="CB94" s="814">
        <f t="shared" si="7"/>
        <v>0</v>
      </c>
      <c r="CC94" s="814">
        <f>IF(ISERROR(VLOOKUP(A94,'19-20 Cfwds'!A:D,4,FALSE)),0,(VLOOKUP(A94,'19-20 Cfwds'!A:D,4,FALSE)))</f>
        <v>-167810.19373032672</v>
      </c>
      <c r="CD94" s="814">
        <f>IF(ISERROR(VLOOKUP(A94,'19-20 Cfwds'!A:D,3,FALSE)),0,(VLOOKUP(A94,'19-20 Cfwds'!A:D,3,FALSE)))</f>
        <v>54214.879999999997</v>
      </c>
      <c r="CF94" s="814">
        <f t="shared" si="10"/>
        <v>63765.000000000036</v>
      </c>
      <c r="CG94" s="814">
        <f>VLOOKUP(C94,'Pension and Pay Grants'!$I$3:$O$111,7,FALSE)</f>
        <v>10674</v>
      </c>
      <c r="CH94" s="814">
        <f>VLOOKUP(C94,'Pension and Pay Grants'!$Z$2:$AF$111,7,FALSE)</f>
        <v>33471</v>
      </c>
    </row>
    <row r="95" spans="1:86" ht="15" hidden="1" x14ac:dyDescent="0.25">
      <c r="A95">
        <v>17</v>
      </c>
      <c r="B95">
        <f>VLOOKUP(D95,'Adjusted Factors 21-22'!C:F,4,FALSE)</f>
        <v>0</v>
      </c>
      <c r="C95" s="706">
        <v>124758</v>
      </c>
      <c r="D95" s="706">
        <v>9353125</v>
      </c>
      <c r="E95" s="707" t="s">
        <v>1228</v>
      </c>
      <c r="F95" s="627">
        <v>170</v>
      </c>
      <c r="G95" s="627">
        <v>170</v>
      </c>
      <c r="H95" s="627">
        <v>0</v>
      </c>
      <c r="I95" s="512">
        <v>522580</v>
      </c>
      <c r="J95" s="512">
        <v>0</v>
      </c>
      <c r="K95" s="512">
        <v>0</v>
      </c>
      <c r="L95" s="512">
        <v>9660.0000000000091</v>
      </c>
      <c r="M95" s="512">
        <v>0</v>
      </c>
      <c r="N95" s="512">
        <v>16481.10465116279</v>
      </c>
      <c r="O95" s="512">
        <v>0</v>
      </c>
      <c r="P95" s="512">
        <v>429.99999999999847</v>
      </c>
      <c r="Q95" s="512">
        <v>0</v>
      </c>
      <c r="R95" s="512">
        <v>0</v>
      </c>
      <c r="S95" s="512">
        <v>0</v>
      </c>
      <c r="T95" s="512">
        <v>0</v>
      </c>
      <c r="U95" s="512">
        <v>0</v>
      </c>
      <c r="V95" s="512">
        <v>0</v>
      </c>
      <c r="W95" s="512">
        <v>0</v>
      </c>
      <c r="X95" s="512">
        <v>0</v>
      </c>
      <c r="Y95" s="512">
        <v>0</v>
      </c>
      <c r="Z95" s="512">
        <v>0</v>
      </c>
      <c r="AA95" s="512">
        <v>0</v>
      </c>
      <c r="AB95" s="512">
        <v>3180.2721088435401</v>
      </c>
      <c r="AC95" s="512">
        <v>0</v>
      </c>
      <c r="AD95" s="512">
        <v>0</v>
      </c>
      <c r="AE95" s="512">
        <v>55155.555555555555</v>
      </c>
      <c r="AF95" s="512">
        <v>0</v>
      </c>
      <c r="AG95" s="512">
        <v>0</v>
      </c>
      <c r="AH95" s="512">
        <v>0</v>
      </c>
      <c r="AI95" s="512">
        <v>117800</v>
      </c>
      <c r="AJ95" s="512">
        <v>0</v>
      </c>
      <c r="AK95" s="512">
        <v>0</v>
      </c>
      <c r="AL95" s="512">
        <v>0</v>
      </c>
      <c r="AM95" s="512">
        <v>26368</v>
      </c>
      <c r="AN95" s="512">
        <v>0</v>
      </c>
      <c r="AO95" s="512">
        <v>0</v>
      </c>
      <c r="AP95" s="512">
        <v>0</v>
      </c>
      <c r="AQ95" s="512">
        <v>0</v>
      </c>
      <c r="AR95" s="512">
        <v>0</v>
      </c>
      <c r="AS95" s="512">
        <v>0</v>
      </c>
      <c r="AT95" s="512">
        <v>0</v>
      </c>
      <c r="AU95" s="512">
        <v>0</v>
      </c>
      <c r="AV95" s="512">
        <v>522580</v>
      </c>
      <c r="AW95" s="512">
        <v>84906.932315561891</v>
      </c>
      <c r="AX95" s="512">
        <v>144168</v>
      </c>
      <c r="AY95" s="512">
        <v>78439.971881136953</v>
      </c>
      <c r="AZ95" s="710">
        <v>751654.93231556192</v>
      </c>
      <c r="BA95" s="710">
        <v>725286.93231556192</v>
      </c>
      <c r="BB95" s="710">
        <v>4180</v>
      </c>
      <c r="BC95" s="710">
        <v>710600</v>
      </c>
      <c r="BD95" s="710">
        <v>0</v>
      </c>
      <c r="BE95" s="710">
        <v>0</v>
      </c>
      <c r="BF95" s="710">
        <v>751654.93231556192</v>
      </c>
      <c r="BG95" s="512">
        <v>751654.9323155618</v>
      </c>
      <c r="BH95" s="512">
        <v>0</v>
      </c>
      <c r="BI95" s="710">
        <v>736968</v>
      </c>
      <c r="BJ95" s="710">
        <v>592800</v>
      </c>
      <c r="BK95" s="512">
        <v>607486.93231556192</v>
      </c>
      <c r="BL95" s="512">
        <v>3573.4525430327171</v>
      </c>
      <c r="BM95" s="512">
        <v>3570.7274111111115</v>
      </c>
      <c r="BN95" s="628">
        <v>7.6318677060753135E-4</v>
      </c>
      <c r="BO95" s="628">
        <v>1.7717168879392467E-2</v>
      </c>
      <c r="BP95" s="512">
        <v>10754.740696038341</v>
      </c>
      <c r="BQ95" s="710">
        <v>762409.67301160027</v>
      </c>
      <c r="BR95" s="710">
        <v>4329.6569000682366</v>
      </c>
      <c r="BS95" s="710" t="s">
        <v>1284</v>
      </c>
      <c r="BT95" s="710">
        <v>4484.7627824211777</v>
      </c>
      <c r="BU95" s="628">
        <v>1.6034621869042809E-2</v>
      </c>
      <c r="BV95" s="512">
        <v>-4520.3</v>
      </c>
      <c r="BW95" s="512">
        <v>757889.37301160023</v>
      </c>
      <c r="BX95" s="512">
        <v>0</v>
      </c>
      <c r="BY95" s="512">
        <v>757889.37301160023</v>
      </c>
      <c r="BZ95" s="814">
        <f t="shared" si="8"/>
        <v>134406.86039781757</v>
      </c>
      <c r="CA95" s="814">
        <f t="shared" si="9"/>
        <v>9891.5499999999975</v>
      </c>
      <c r="CB95" s="814">
        <f t="shared" si="7"/>
        <v>0</v>
      </c>
      <c r="CC95" s="814">
        <f>IF(ISERROR(VLOOKUP(A95,'19-20 Cfwds'!A:D,4,FALSE)),0,(VLOOKUP(A95,'19-20 Cfwds'!A:D,4,FALSE)))</f>
        <v>134406.86039781757</v>
      </c>
      <c r="CD95" s="814">
        <f>IF(ISERROR(VLOOKUP(A95,'19-20 Cfwds'!A:D,3,FALSE)),0,(VLOOKUP(A95,'19-20 Cfwds'!A:D,3,FALSE)))</f>
        <v>9891.5499999999975</v>
      </c>
      <c r="CF95" s="814">
        <f t="shared" si="10"/>
        <v>26571.104651162801</v>
      </c>
      <c r="CG95" s="814">
        <f>VLOOKUP(C95,'Pension and Pay Grants'!$I$3:$O$111,7,FALSE)</f>
        <v>8041</v>
      </c>
      <c r="CH95" s="814">
        <f>VLOOKUP(C95,'Pension and Pay Grants'!$Z$2:$AF$111,7,FALSE)</f>
        <v>23761</v>
      </c>
    </row>
    <row r="96" spans="1:86" ht="15" hidden="1" x14ac:dyDescent="0.25">
      <c r="A96">
        <v>421</v>
      </c>
      <c r="B96">
        <f>VLOOKUP(D96,'Adjusted Factors 21-22'!C:F,4,FALSE)</f>
        <v>0</v>
      </c>
      <c r="C96" s="706">
        <v>124762</v>
      </c>
      <c r="D96" s="706">
        <v>9353308</v>
      </c>
      <c r="E96" s="707" t="s">
        <v>1229</v>
      </c>
      <c r="F96" s="627">
        <v>271</v>
      </c>
      <c r="G96" s="627">
        <v>271</v>
      </c>
      <c r="H96" s="627">
        <v>0</v>
      </c>
      <c r="I96" s="512">
        <v>833054</v>
      </c>
      <c r="J96" s="512">
        <v>0</v>
      </c>
      <c r="K96" s="512">
        <v>0</v>
      </c>
      <c r="L96" s="512">
        <v>28519.999999999971</v>
      </c>
      <c r="M96" s="512">
        <v>0</v>
      </c>
      <c r="N96" s="512">
        <v>35649.999999999964</v>
      </c>
      <c r="O96" s="512">
        <v>0</v>
      </c>
      <c r="P96" s="512">
        <v>22144.999999999978</v>
      </c>
      <c r="Q96" s="512">
        <v>5980.0000000000009</v>
      </c>
      <c r="R96" s="512">
        <v>0</v>
      </c>
      <c r="S96" s="512">
        <v>0</v>
      </c>
      <c r="T96" s="512">
        <v>0</v>
      </c>
      <c r="U96" s="512">
        <v>0</v>
      </c>
      <c r="V96" s="512">
        <v>0</v>
      </c>
      <c r="W96" s="512">
        <v>0</v>
      </c>
      <c r="X96" s="512">
        <v>0</v>
      </c>
      <c r="Y96" s="512">
        <v>0</v>
      </c>
      <c r="Z96" s="512">
        <v>0</v>
      </c>
      <c r="AA96" s="512">
        <v>0</v>
      </c>
      <c r="AB96" s="512">
        <v>9513.8297872340372</v>
      </c>
      <c r="AC96" s="512">
        <v>0</v>
      </c>
      <c r="AD96" s="512">
        <v>0</v>
      </c>
      <c r="AE96" s="512">
        <v>76719.439024390245</v>
      </c>
      <c r="AF96" s="512">
        <v>0</v>
      </c>
      <c r="AG96" s="512">
        <v>10565.999999999975</v>
      </c>
      <c r="AH96" s="512">
        <v>0</v>
      </c>
      <c r="AI96" s="512">
        <v>117800</v>
      </c>
      <c r="AJ96" s="512">
        <v>0</v>
      </c>
      <c r="AK96" s="512">
        <v>0</v>
      </c>
      <c r="AL96" s="512">
        <v>0</v>
      </c>
      <c r="AM96" s="512">
        <v>3379.2</v>
      </c>
      <c r="AN96" s="512">
        <v>0</v>
      </c>
      <c r="AO96" s="512">
        <v>0</v>
      </c>
      <c r="AP96" s="512">
        <v>0</v>
      </c>
      <c r="AQ96" s="512">
        <v>0</v>
      </c>
      <c r="AR96" s="512">
        <v>0</v>
      </c>
      <c r="AS96" s="512">
        <v>0</v>
      </c>
      <c r="AT96" s="512">
        <v>0</v>
      </c>
      <c r="AU96" s="512">
        <v>0</v>
      </c>
      <c r="AV96" s="512">
        <v>833054</v>
      </c>
      <c r="AW96" s="512">
        <v>189094.26881162418</v>
      </c>
      <c r="AX96" s="512">
        <v>121179.2</v>
      </c>
      <c r="AY96" s="512">
        <v>132865.80302439019</v>
      </c>
      <c r="AZ96" s="710">
        <v>1143327.4688116242</v>
      </c>
      <c r="BA96" s="710">
        <v>1139948.2688116243</v>
      </c>
      <c r="BB96" s="710">
        <v>4180</v>
      </c>
      <c r="BC96" s="710">
        <v>1132780</v>
      </c>
      <c r="BD96" s="710">
        <v>0</v>
      </c>
      <c r="BE96" s="710">
        <v>0</v>
      </c>
      <c r="BF96" s="710">
        <v>1143327.4688116242</v>
      </c>
      <c r="BG96" s="512">
        <v>1143327.4688116242</v>
      </c>
      <c r="BH96" s="512">
        <v>0</v>
      </c>
      <c r="BI96" s="710">
        <v>1136159.2</v>
      </c>
      <c r="BJ96" s="710">
        <v>1014980</v>
      </c>
      <c r="BK96" s="512">
        <v>1022148.2688116243</v>
      </c>
      <c r="BL96" s="512">
        <v>3771.7648295631893</v>
      </c>
      <c r="BM96" s="512">
        <v>3719.7408492647055</v>
      </c>
      <c r="BN96" s="628">
        <v>1.3985915257716834E-2</v>
      </c>
      <c r="BO96" s="628">
        <v>4.4944403922831649E-3</v>
      </c>
      <c r="BP96" s="512">
        <v>4530.6196043972241</v>
      </c>
      <c r="BQ96" s="710">
        <v>1147858.0884160216</v>
      </c>
      <c r="BR96" s="710">
        <v>4223.1693299484195</v>
      </c>
      <c r="BS96" s="710" t="s">
        <v>1284</v>
      </c>
      <c r="BT96" s="710">
        <v>4235.6387026421462</v>
      </c>
      <c r="BU96" s="628">
        <v>1.6895030266114386E-2</v>
      </c>
      <c r="BV96" s="512">
        <v>-7205.89</v>
      </c>
      <c r="BW96" s="512">
        <v>1140652.1984160217</v>
      </c>
      <c r="BX96" s="512">
        <v>0</v>
      </c>
      <c r="BY96" s="512">
        <v>1140652.1984160217</v>
      </c>
      <c r="BZ96" s="814">
        <f t="shared" si="8"/>
        <v>-38140.44017072639</v>
      </c>
      <c r="CA96" s="814">
        <f t="shared" si="9"/>
        <v>0</v>
      </c>
      <c r="CB96" s="814">
        <f t="shared" si="7"/>
        <v>0</v>
      </c>
      <c r="CC96" s="814">
        <f>IF(ISERROR(VLOOKUP(A96,'19-20 Cfwds'!A:D,4,FALSE)),0,(VLOOKUP(A96,'19-20 Cfwds'!A:D,4,FALSE)))</f>
        <v>-38140.44017072639</v>
      </c>
      <c r="CD96" s="814">
        <f>IF(ISERROR(VLOOKUP(A96,'19-20 Cfwds'!A:D,3,FALSE)),0,(VLOOKUP(A96,'19-20 Cfwds'!A:D,3,FALSE)))</f>
        <v>0</v>
      </c>
      <c r="CF96" s="814">
        <f t="shared" si="10"/>
        <v>92294.999999999913</v>
      </c>
      <c r="CG96" s="814">
        <f>VLOOKUP(C96,'Pension and Pay Grants'!$I$3:$O$111,7,FALSE)</f>
        <v>12789</v>
      </c>
      <c r="CH96" s="814">
        <f>VLOOKUP(C96,'Pension and Pay Grants'!$Z$2:$AF$111,7,FALSE)</f>
        <v>36475</v>
      </c>
    </row>
    <row r="97" spans="1:86" ht="15" hidden="1" x14ac:dyDescent="0.25">
      <c r="A97">
        <v>509</v>
      </c>
      <c r="B97">
        <f>VLOOKUP(D97,'Adjusted Factors 21-22'!C:F,4,FALSE)</f>
        <v>0</v>
      </c>
      <c r="C97" s="706">
        <v>124763</v>
      </c>
      <c r="D97" s="706">
        <v>9353310</v>
      </c>
      <c r="E97" s="707" t="s">
        <v>912</v>
      </c>
      <c r="F97" s="627">
        <v>169</v>
      </c>
      <c r="G97" s="627">
        <v>169</v>
      </c>
      <c r="H97" s="627">
        <v>0</v>
      </c>
      <c r="I97" s="512">
        <v>519506</v>
      </c>
      <c r="J97" s="512">
        <v>0</v>
      </c>
      <c r="K97" s="512">
        <v>0</v>
      </c>
      <c r="L97" s="512">
        <v>9199.9999999999854</v>
      </c>
      <c r="M97" s="512">
        <v>0</v>
      </c>
      <c r="N97" s="512">
        <v>11760.031847133758</v>
      </c>
      <c r="O97" s="512">
        <v>0</v>
      </c>
      <c r="P97" s="512">
        <v>5374.9999999999909</v>
      </c>
      <c r="Q97" s="512">
        <v>2860</v>
      </c>
      <c r="R97" s="512">
        <v>0</v>
      </c>
      <c r="S97" s="512">
        <v>0</v>
      </c>
      <c r="T97" s="512">
        <v>0</v>
      </c>
      <c r="U97" s="512">
        <v>0</v>
      </c>
      <c r="V97" s="512">
        <v>0</v>
      </c>
      <c r="W97" s="512">
        <v>0</v>
      </c>
      <c r="X97" s="512">
        <v>0</v>
      </c>
      <c r="Y97" s="512">
        <v>0</v>
      </c>
      <c r="Z97" s="512">
        <v>0</v>
      </c>
      <c r="AA97" s="512">
        <v>0</v>
      </c>
      <c r="AB97" s="512">
        <v>8024.4604316546793</v>
      </c>
      <c r="AC97" s="512">
        <v>0</v>
      </c>
      <c r="AD97" s="512">
        <v>0</v>
      </c>
      <c r="AE97" s="512">
        <v>44903.051470588238</v>
      </c>
      <c r="AF97" s="512">
        <v>0</v>
      </c>
      <c r="AG97" s="512">
        <v>0</v>
      </c>
      <c r="AH97" s="512">
        <v>0</v>
      </c>
      <c r="AI97" s="512">
        <v>117800</v>
      </c>
      <c r="AJ97" s="512">
        <v>0</v>
      </c>
      <c r="AK97" s="512">
        <v>0</v>
      </c>
      <c r="AL97" s="512">
        <v>0</v>
      </c>
      <c r="AM97" s="512">
        <v>0</v>
      </c>
      <c r="AN97" s="512">
        <v>0</v>
      </c>
      <c r="AO97" s="512">
        <v>0</v>
      </c>
      <c r="AP97" s="512">
        <v>0</v>
      </c>
      <c r="AQ97" s="512">
        <v>0</v>
      </c>
      <c r="AR97" s="512">
        <v>0</v>
      </c>
      <c r="AS97" s="512">
        <v>0</v>
      </c>
      <c r="AT97" s="512">
        <v>0</v>
      </c>
      <c r="AU97" s="512">
        <v>0</v>
      </c>
      <c r="AV97" s="512">
        <v>519506</v>
      </c>
      <c r="AW97" s="512">
        <v>82122.543749376651</v>
      </c>
      <c r="AX97" s="512">
        <v>117800</v>
      </c>
      <c r="AY97" s="512">
        <v>69499.431394155108</v>
      </c>
      <c r="AZ97" s="710">
        <v>719428.54374937667</v>
      </c>
      <c r="BA97" s="710">
        <v>719428.54374937667</v>
      </c>
      <c r="BB97" s="710">
        <v>4180</v>
      </c>
      <c r="BC97" s="710">
        <v>706420</v>
      </c>
      <c r="BD97" s="710">
        <v>0</v>
      </c>
      <c r="BE97" s="710">
        <v>0</v>
      </c>
      <c r="BF97" s="710">
        <v>719428.54374937667</v>
      </c>
      <c r="BG97" s="512">
        <v>719428.54374937667</v>
      </c>
      <c r="BH97" s="512">
        <v>0</v>
      </c>
      <c r="BI97" s="710">
        <v>706420</v>
      </c>
      <c r="BJ97" s="710">
        <v>588620</v>
      </c>
      <c r="BK97" s="512">
        <v>601628.54374937667</v>
      </c>
      <c r="BL97" s="512">
        <v>3559.9322115347732</v>
      </c>
      <c r="BM97" s="512">
        <v>3564.8110448717953</v>
      </c>
      <c r="BN97" s="628">
        <v>-1.368609240604947E-3</v>
      </c>
      <c r="BO97" s="628">
        <v>1.9848964890604944E-2</v>
      </c>
      <c r="BP97" s="512">
        <v>11958.069766849867</v>
      </c>
      <c r="BQ97" s="710">
        <v>731386.61351622653</v>
      </c>
      <c r="BR97" s="710">
        <v>4327.7314409244173</v>
      </c>
      <c r="BS97" s="710" t="s">
        <v>1284</v>
      </c>
      <c r="BT97" s="710">
        <v>4327.7314409244173</v>
      </c>
      <c r="BU97" s="628">
        <v>-2.7094619989719293E-3</v>
      </c>
      <c r="BV97" s="512">
        <v>-4493.71</v>
      </c>
      <c r="BW97" s="512">
        <v>726892.90351622656</v>
      </c>
      <c r="BX97" s="512">
        <v>0</v>
      </c>
      <c r="BY97" s="512">
        <v>726892.90351622656</v>
      </c>
      <c r="BZ97" s="814">
        <f t="shared" si="8"/>
        <v>0</v>
      </c>
      <c r="CA97" s="814">
        <f t="shared" si="9"/>
        <v>0</v>
      </c>
      <c r="CB97" s="814">
        <f t="shared" si="7"/>
        <v>0</v>
      </c>
      <c r="CC97" s="814">
        <f>IF(ISERROR(VLOOKUP(A97,'19-20 Cfwds'!A:D,4,FALSE)),0,(VLOOKUP(A97,'19-20 Cfwds'!A:D,4,FALSE)))</f>
        <v>0</v>
      </c>
      <c r="CD97" s="814">
        <f>IF(ISERROR(VLOOKUP(A97,'19-20 Cfwds'!A:D,3,FALSE)),0,(VLOOKUP(A97,'19-20 Cfwds'!A:D,3,FALSE)))</f>
        <v>0</v>
      </c>
      <c r="CF97" s="814">
        <f t="shared" si="10"/>
        <v>29195.031847133738</v>
      </c>
      <c r="CG97" s="814">
        <f>VLOOKUP(C97,'Pension and Pay Grants'!$I$3:$O$111,7,FALSE)</f>
        <v>7335</v>
      </c>
      <c r="CH97" s="814">
        <f>VLOOKUP(C97,'Pension and Pay Grants'!$Z$2:$AF$111,7,FALSE)</f>
        <v>21488</v>
      </c>
    </row>
    <row r="98" spans="1:86" ht="15" hidden="1" x14ac:dyDescent="0.25">
      <c r="A98">
        <v>420</v>
      </c>
      <c r="B98">
        <f>VLOOKUP(D98,'Adjusted Factors 21-22'!C:F,4,FALSE)</f>
        <v>0</v>
      </c>
      <c r="C98" s="706">
        <v>124764</v>
      </c>
      <c r="D98" s="706">
        <v>9353311</v>
      </c>
      <c r="E98" s="707" t="s">
        <v>1107</v>
      </c>
      <c r="F98" s="627">
        <v>381</v>
      </c>
      <c r="G98" s="627">
        <v>381</v>
      </c>
      <c r="H98" s="627">
        <v>0</v>
      </c>
      <c r="I98" s="512">
        <v>1171194</v>
      </c>
      <c r="J98" s="512">
        <v>0</v>
      </c>
      <c r="K98" s="512">
        <v>0</v>
      </c>
      <c r="L98" s="512">
        <v>17479.999999999989</v>
      </c>
      <c r="M98" s="512">
        <v>0</v>
      </c>
      <c r="N98" s="512">
        <v>21849.999999999989</v>
      </c>
      <c r="O98" s="512">
        <v>0</v>
      </c>
      <c r="P98" s="512">
        <v>6934.6031746031786</v>
      </c>
      <c r="Q98" s="512">
        <v>7599.8412698412685</v>
      </c>
      <c r="R98" s="512">
        <v>826.50793650793628</v>
      </c>
      <c r="S98" s="512">
        <v>3139.722222222219</v>
      </c>
      <c r="T98" s="512">
        <v>0</v>
      </c>
      <c r="U98" s="512">
        <v>0</v>
      </c>
      <c r="V98" s="512">
        <v>0</v>
      </c>
      <c r="W98" s="512">
        <v>0</v>
      </c>
      <c r="X98" s="512">
        <v>0</v>
      </c>
      <c r="Y98" s="512">
        <v>0</v>
      </c>
      <c r="Z98" s="512">
        <v>0</v>
      </c>
      <c r="AA98" s="512">
        <v>0</v>
      </c>
      <c r="AB98" s="512">
        <v>43049.546827794606</v>
      </c>
      <c r="AC98" s="512">
        <v>0</v>
      </c>
      <c r="AD98" s="512">
        <v>0</v>
      </c>
      <c r="AE98" s="512">
        <v>113654.45182724253</v>
      </c>
      <c r="AF98" s="512">
        <v>0</v>
      </c>
      <c r="AG98" s="512">
        <v>1926.00000000001</v>
      </c>
      <c r="AH98" s="512">
        <v>0</v>
      </c>
      <c r="AI98" s="512">
        <v>117800</v>
      </c>
      <c r="AJ98" s="512">
        <v>0</v>
      </c>
      <c r="AK98" s="512">
        <v>0</v>
      </c>
      <c r="AL98" s="512">
        <v>0</v>
      </c>
      <c r="AM98" s="512">
        <v>7219.2</v>
      </c>
      <c r="AN98" s="512">
        <v>0</v>
      </c>
      <c r="AO98" s="512">
        <v>0</v>
      </c>
      <c r="AP98" s="512">
        <v>0</v>
      </c>
      <c r="AQ98" s="512">
        <v>0</v>
      </c>
      <c r="AR98" s="512">
        <v>0</v>
      </c>
      <c r="AS98" s="512">
        <v>0</v>
      </c>
      <c r="AT98" s="512">
        <v>0</v>
      </c>
      <c r="AU98" s="512">
        <v>0</v>
      </c>
      <c r="AV98" s="512">
        <v>1171194</v>
      </c>
      <c r="AW98" s="512">
        <v>216460.67325821173</v>
      </c>
      <c r="AX98" s="512">
        <v>125019.2</v>
      </c>
      <c r="AY98" s="512">
        <v>152568.65312882981</v>
      </c>
      <c r="AZ98" s="710">
        <v>1512673.8732582116</v>
      </c>
      <c r="BA98" s="710">
        <v>1505454.6732582117</v>
      </c>
      <c r="BB98" s="710">
        <v>4180</v>
      </c>
      <c r="BC98" s="710">
        <v>1592580</v>
      </c>
      <c r="BD98" s="710">
        <v>87125.326741788303</v>
      </c>
      <c r="BE98" s="710">
        <v>0</v>
      </c>
      <c r="BF98" s="710">
        <v>1599799.2</v>
      </c>
      <c r="BG98" s="512">
        <v>1599799.1999999997</v>
      </c>
      <c r="BH98" s="512">
        <v>0</v>
      </c>
      <c r="BI98" s="710">
        <v>1599799.2</v>
      </c>
      <c r="BJ98" s="710">
        <v>1474780</v>
      </c>
      <c r="BK98" s="512">
        <v>1474780</v>
      </c>
      <c r="BL98" s="512">
        <v>3870.8136482939631</v>
      </c>
      <c r="BM98" s="512">
        <v>3642.570880829016</v>
      </c>
      <c r="BN98" s="628">
        <v>6.265980125910442E-2</v>
      </c>
      <c r="BO98" s="628">
        <v>0</v>
      </c>
      <c r="BP98" s="512">
        <v>0</v>
      </c>
      <c r="BQ98" s="710">
        <v>1599799.2</v>
      </c>
      <c r="BR98" s="710">
        <v>4180</v>
      </c>
      <c r="BS98" s="710" t="s">
        <v>1284</v>
      </c>
      <c r="BT98" s="710">
        <v>4198.9480314960629</v>
      </c>
      <c r="BU98" s="628">
        <v>5.5888784161525651E-2</v>
      </c>
      <c r="BV98" s="512">
        <v>-10130.789999999999</v>
      </c>
      <c r="BW98" s="512">
        <v>1589668.41</v>
      </c>
      <c r="BX98" s="512">
        <v>0</v>
      </c>
      <c r="BY98" s="512">
        <v>1589668.41</v>
      </c>
      <c r="BZ98" s="814">
        <f t="shared" si="8"/>
        <v>195918.1131971681</v>
      </c>
      <c r="CA98" s="814">
        <f t="shared" si="9"/>
        <v>0</v>
      </c>
      <c r="CB98" s="814">
        <f t="shared" si="7"/>
        <v>87125.326741788303</v>
      </c>
      <c r="CC98" s="814">
        <f>IF(ISERROR(VLOOKUP(A98,'19-20 Cfwds'!A:D,4,FALSE)),0,(VLOOKUP(A98,'19-20 Cfwds'!A:D,4,FALSE)))</f>
        <v>195918.1131971681</v>
      </c>
      <c r="CD98" s="814">
        <f>IF(ISERROR(VLOOKUP(A98,'19-20 Cfwds'!A:D,3,FALSE)),0,(VLOOKUP(A98,'19-20 Cfwds'!A:D,3,FALSE)))</f>
        <v>0</v>
      </c>
      <c r="CF98" s="814">
        <f t="shared" si="10"/>
        <v>57830.674603174579</v>
      </c>
      <c r="CG98" s="814">
        <f>VLOOKUP(C98,'Pension and Pay Grants'!$I$3:$O$111,7,FALSE)</f>
        <v>18150</v>
      </c>
      <c r="CH98" s="814">
        <f>VLOOKUP(C98,'Pension and Pay Grants'!$Z$2:$AF$111,7,FALSE)</f>
        <v>55308</v>
      </c>
    </row>
    <row r="99" spans="1:86" ht="15" hidden="1" x14ac:dyDescent="0.25">
      <c r="A99">
        <v>432</v>
      </c>
      <c r="B99">
        <f>VLOOKUP(D99,'Adjusted Factors 21-22'!C:F,4,FALSE)</f>
        <v>0</v>
      </c>
      <c r="C99" s="706">
        <v>124770</v>
      </c>
      <c r="D99" s="706">
        <v>9353322</v>
      </c>
      <c r="E99" s="707" t="s">
        <v>1230</v>
      </c>
      <c r="F99" s="627">
        <v>99</v>
      </c>
      <c r="G99" s="627">
        <v>99</v>
      </c>
      <c r="H99" s="627">
        <v>0</v>
      </c>
      <c r="I99" s="512">
        <v>304326</v>
      </c>
      <c r="J99" s="512">
        <v>0</v>
      </c>
      <c r="K99" s="512">
        <v>0</v>
      </c>
      <c r="L99" s="512">
        <v>4139.9999999999991</v>
      </c>
      <c r="M99" s="512">
        <v>0</v>
      </c>
      <c r="N99" s="512">
        <v>5174.9999999999991</v>
      </c>
      <c r="O99" s="512">
        <v>0</v>
      </c>
      <c r="P99" s="512">
        <v>2149.9999999999995</v>
      </c>
      <c r="Q99" s="512">
        <v>0</v>
      </c>
      <c r="R99" s="512">
        <v>0</v>
      </c>
      <c r="S99" s="512">
        <v>0</v>
      </c>
      <c r="T99" s="512">
        <v>0</v>
      </c>
      <c r="U99" s="512">
        <v>0</v>
      </c>
      <c r="V99" s="512">
        <v>0</v>
      </c>
      <c r="W99" s="512">
        <v>0</v>
      </c>
      <c r="X99" s="512">
        <v>0</v>
      </c>
      <c r="Y99" s="512">
        <v>0</v>
      </c>
      <c r="Z99" s="512">
        <v>0</v>
      </c>
      <c r="AA99" s="512">
        <v>0</v>
      </c>
      <c r="AB99" s="512">
        <v>0</v>
      </c>
      <c r="AC99" s="512">
        <v>0</v>
      </c>
      <c r="AD99" s="512">
        <v>0</v>
      </c>
      <c r="AE99" s="512">
        <v>29232.808988764045</v>
      </c>
      <c r="AF99" s="512">
        <v>0</v>
      </c>
      <c r="AG99" s="512">
        <v>954</v>
      </c>
      <c r="AH99" s="512">
        <v>0</v>
      </c>
      <c r="AI99" s="512">
        <v>117800</v>
      </c>
      <c r="AJ99" s="512">
        <v>0</v>
      </c>
      <c r="AK99" s="512">
        <v>0</v>
      </c>
      <c r="AL99" s="512">
        <v>0</v>
      </c>
      <c r="AM99" s="512">
        <v>1740.8</v>
      </c>
      <c r="AN99" s="512">
        <v>0</v>
      </c>
      <c r="AO99" s="512">
        <v>0</v>
      </c>
      <c r="AP99" s="512">
        <v>0</v>
      </c>
      <c r="AQ99" s="512">
        <v>0</v>
      </c>
      <c r="AR99" s="512">
        <v>0</v>
      </c>
      <c r="AS99" s="512">
        <v>0</v>
      </c>
      <c r="AT99" s="512">
        <v>0</v>
      </c>
      <c r="AU99" s="512">
        <v>0</v>
      </c>
      <c r="AV99" s="512">
        <v>304326</v>
      </c>
      <c r="AW99" s="512">
        <v>41651.808988764045</v>
      </c>
      <c r="AX99" s="512">
        <v>119540.8</v>
      </c>
      <c r="AY99" s="512">
        <v>44964.172988764047</v>
      </c>
      <c r="AZ99" s="710">
        <v>465518.60898876406</v>
      </c>
      <c r="BA99" s="710">
        <v>463777.80898876407</v>
      </c>
      <c r="BB99" s="710">
        <v>4180</v>
      </c>
      <c r="BC99" s="710">
        <v>413820</v>
      </c>
      <c r="BD99" s="710">
        <v>0</v>
      </c>
      <c r="BE99" s="710">
        <v>0</v>
      </c>
      <c r="BF99" s="710">
        <v>465518.60898876406</v>
      </c>
      <c r="BG99" s="512">
        <v>465518.60898876406</v>
      </c>
      <c r="BH99" s="512">
        <v>0</v>
      </c>
      <c r="BI99" s="710">
        <v>415560.8</v>
      </c>
      <c r="BJ99" s="710">
        <v>296020</v>
      </c>
      <c r="BK99" s="512">
        <v>345977.80898876407</v>
      </c>
      <c r="BL99" s="512">
        <v>3494.7253433208493</v>
      </c>
      <c r="BM99" s="512">
        <v>3431.1435689320392</v>
      </c>
      <c r="BN99" s="628">
        <v>1.8530782262952718E-2</v>
      </c>
      <c r="BO99" s="628">
        <v>0</v>
      </c>
      <c r="BP99" s="512">
        <v>0</v>
      </c>
      <c r="BQ99" s="710">
        <v>465518.60898876406</v>
      </c>
      <c r="BR99" s="710">
        <v>4684.6243332198392</v>
      </c>
      <c r="BS99" s="710" t="s">
        <v>1284</v>
      </c>
      <c r="BT99" s="710">
        <v>4702.2081716036773</v>
      </c>
      <c r="BU99" s="628">
        <v>2.4055210115661252E-2</v>
      </c>
      <c r="BV99" s="512">
        <v>-2632.41</v>
      </c>
      <c r="BW99" s="512">
        <v>462886.19898876408</v>
      </c>
      <c r="BX99" s="512">
        <v>0</v>
      </c>
      <c r="BY99" s="512">
        <v>462886.19898876408</v>
      </c>
      <c r="BZ99" s="814">
        <f t="shared" si="8"/>
        <v>62560.637143768428</v>
      </c>
      <c r="CA99" s="814">
        <f t="shared" si="9"/>
        <v>167</v>
      </c>
      <c r="CB99" s="814">
        <f t="shared" si="7"/>
        <v>0</v>
      </c>
      <c r="CC99" s="814">
        <f>IF(ISERROR(VLOOKUP(A99,'19-20 Cfwds'!A:D,4,FALSE)),0,(VLOOKUP(A99,'19-20 Cfwds'!A:D,4,FALSE)))</f>
        <v>62560.637143768428</v>
      </c>
      <c r="CD99" s="814">
        <f>IF(ISERROR(VLOOKUP(A99,'19-20 Cfwds'!A:D,3,FALSE)),0,(VLOOKUP(A99,'19-20 Cfwds'!A:D,3,FALSE)))</f>
        <v>167</v>
      </c>
      <c r="CF99" s="814">
        <f t="shared" si="10"/>
        <v>11464.999999999998</v>
      </c>
      <c r="CG99" s="814">
        <f>VLOOKUP(C99,'Pension and Pay Grants'!$I$3:$O$111,7,FALSE)</f>
        <v>4843</v>
      </c>
      <c r="CH99" s="814">
        <f>VLOOKUP(C99,'Pension and Pay Grants'!$Z$2:$AF$111,7,FALSE)</f>
        <v>14340</v>
      </c>
    </row>
    <row r="100" spans="1:86" ht="15" hidden="1" x14ac:dyDescent="0.25">
      <c r="A100">
        <v>101</v>
      </c>
      <c r="B100">
        <f>VLOOKUP(D100,'Adjusted Factors 21-22'!C:F,4,FALSE)</f>
        <v>0</v>
      </c>
      <c r="C100" s="706">
        <v>124772</v>
      </c>
      <c r="D100" s="706">
        <v>9353327</v>
      </c>
      <c r="E100" s="707" t="s">
        <v>1231</v>
      </c>
      <c r="F100" s="627">
        <v>205</v>
      </c>
      <c r="G100" s="627">
        <v>205</v>
      </c>
      <c r="H100" s="627">
        <v>0</v>
      </c>
      <c r="I100" s="512">
        <v>630170</v>
      </c>
      <c r="J100" s="512">
        <v>0</v>
      </c>
      <c r="K100" s="512">
        <v>0</v>
      </c>
      <c r="L100" s="512">
        <v>5060.0000000000045</v>
      </c>
      <c r="M100" s="512">
        <v>0</v>
      </c>
      <c r="N100" s="512">
        <v>6325.0000000000064</v>
      </c>
      <c r="O100" s="512">
        <v>0</v>
      </c>
      <c r="P100" s="512">
        <v>1504.9999999999986</v>
      </c>
      <c r="Q100" s="512">
        <v>0</v>
      </c>
      <c r="R100" s="512">
        <v>0</v>
      </c>
      <c r="S100" s="512">
        <v>0</v>
      </c>
      <c r="T100" s="512">
        <v>0</v>
      </c>
      <c r="U100" s="512">
        <v>0</v>
      </c>
      <c r="V100" s="512">
        <v>0</v>
      </c>
      <c r="W100" s="512">
        <v>0</v>
      </c>
      <c r="X100" s="512">
        <v>0</v>
      </c>
      <c r="Y100" s="512">
        <v>0</v>
      </c>
      <c r="Z100" s="512">
        <v>0</v>
      </c>
      <c r="AA100" s="512">
        <v>0</v>
      </c>
      <c r="AB100" s="512">
        <v>0</v>
      </c>
      <c r="AC100" s="512">
        <v>0</v>
      </c>
      <c r="AD100" s="512">
        <v>0</v>
      </c>
      <c r="AE100" s="512">
        <v>62282.080924855487</v>
      </c>
      <c r="AF100" s="512">
        <v>0</v>
      </c>
      <c r="AG100" s="512">
        <v>2430.0000000000045</v>
      </c>
      <c r="AH100" s="512">
        <v>0</v>
      </c>
      <c r="AI100" s="512">
        <v>117800</v>
      </c>
      <c r="AJ100" s="512">
        <v>0</v>
      </c>
      <c r="AK100" s="512">
        <v>0</v>
      </c>
      <c r="AL100" s="512">
        <v>0</v>
      </c>
      <c r="AM100" s="512">
        <v>3763.2</v>
      </c>
      <c r="AN100" s="512">
        <v>0</v>
      </c>
      <c r="AO100" s="512">
        <v>0</v>
      </c>
      <c r="AP100" s="512">
        <v>0</v>
      </c>
      <c r="AQ100" s="512">
        <v>0</v>
      </c>
      <c r="AR100" s="512">
        <v>0</v>
      </c>
      <c r="AS100" s="512">
        <v>0</v>
      </c>
      <c r="AT100" s="512">
        <v>0</v>
      </c>
      <c r="AU100" s="512">
        <v>0</v>
      </c>
      <c r="AV100" s="512">
        <v>630170</v>
      </c>
      <c r="AW100" s="512">
        <v>77602.080924855502</v>
      </c>
      <c r="AX100" s="512">
        <v>121563.2</v>
      </c>
      <c r="AY100" s="512">
        <v>78725.944924855488</v>
      </c>
      <c r="AZ100" s="710">
        <v>829335.2809248555</v>
      </c>
      <c r="BA100" s="710">
        <v>825572.08092485555</v>
      </c>
      <c r="BB100" s="710">
        <v>4180</v>
      </c>
      <c r="BC100" s="710">
        <v>856900</v>
      </c>
      <c r="BD100" s="710">
        <v>31327.919075144455</v>
      </c>
      <c r="BE100" s="710">
        <v>0</v>
      </c>
      <c r="BF100" s="710">
        <v>860663.2</v>
      </c>
      <c r="BG100" s="512">
        <v>860663.2</v>
      </c>
      <c r="BH100" s="512">
        <v>0</v>
      </c>
      <c r="BI100" s="710">
        <v>860663.2</v>
      </c>
      <c r="BJ100" s="710">
        <v>739100</v>
      </c>
      <c r="BK100" s="512">
        <v>739100</v>
      </c>
      <c r="BL100" s="512">
        <v>3605.3658536585367</v>
      </c>
      <c r="BM100" s="512">
        <v>3423.5429441624365</v>
      </c>
      <c r="BN100" s="628">
        <v>5.3109574631196248E-2</v>
      </c>
      <c r="BO100" s="628">
        <v>0</v>
      </c>
      <c r="BP100" s="512">
        <v>0</v>
      </c>
      <c r="BQ100" s="710">
        <v>860663.2</v>
      </c>
      <c r="BR100" s="710">
        <v>4180</v>
      </c>
      <c r="BS100" s="710" t="s">
        <v>1284</v>
      </c>
      <c r="BT100" s="710">
        <v>4198.3570731707314</v>
      </c>
      <c r="BU100" s="628">
        <v>3.9033675081841634E-2</v>
      </c>
      <c r="BV100" s="512">
        <v>-5450.95</v>
      </c>
      <c r="BW100" s="512">
        <v>855212.25</v>
      </c>
      <c r="BX100" s="512">
        <v>0</v>
      </c>
      <c r="BY100" s="512">
        <v>855212.25</v>
      </c>
      <c r="BZ100" s="814">
        <f t="shared" si="8"/>
        <v>54959.336455126642</v>
      </c>
      <c r="CA100" s="814">
        <f t="shared" si="9"/>
        <v>4062.6399999999994</v>
      </c>
      <c r="CB100" s="814">
        <f t="shared" si="7"/>
        <v>31327.919075144455</v>
      </c>
      <c r="CC100" s="814">
        <f>IF(ISERROR(VLOOKUP(A100,'19-20 Cfwds'!A:D,4,FALSE)),0,(VLOOKUP(A100,'19-20 Cfwds'!A:D,4,FALSE)))</f>
        <v>54959.336455126642</v>
      </c>
      <c r="CD100" s="814">
        <f>IF(ISERROR(VLOOKUP(A100,'19-20 Cfwds'!A:D,3,FALSE)),0,(VLOOKUP(A100,'19-20 Cfwds'!A:D,3,FALSE)))</f>
        <v>4062.6399999999994</v>
      </c>
      <c r="CF100" s="814">
        <f t="shared" si="10"/>
        <v>12890.000000000009</v>
      </c>
      <c r="CG100" s="814">
        <f>VLOOKUP(C100,'Pension and Pay Grants'!$I$3:$O$111,7,FALSE)</f>
        <v>9263</v>
      </c>
      <c r="CH100" s="814">
        <f>VLOOKUP(C100,'Pension and Pay Grants'!$Z$2:$AF$111,7,FALSE)</f>
        <v>26174</v>
      </c>
    </row>
    <row r="101" spans="1:86" ht="15" hidden="1" x14ac:dyDescent="0.25">
      <c r="A101">
        <v>25</v>
      </c>
      <c r="B101">
        <f>VLOOKUP(D101,'Adjusted Factors 21-22'!C:F,4,FALSE)</f>
        <v>0</v>
      </c>
      <c r="C101" s="706">
        <v>124774</v>
      </c>
      <c r="D101" s="706">
        <v>9353329</v>
      </c>
      <c r="E101" s="707" t="s">
        <v>1232</v>
      </c>
      <c r="F101" s="627">
        <v>175</v>
      </c>
      <c r="G101" s="627">
        <v>175</v>
      </c>
      <c r="H101" s="627">
        <v>0</v>
      </c>
      <c r="I101" s="512">
        <v>537950</v>
      </c>
      <c r="J101" s="512">
        <v>0</v>
      </c>
      <c r="K101" s="512">
        <v>0</v>
      </c>
      <c r="L101" s="512">
        <v>11960.000000000035</v>
      </c>
      <c r="M101" s="512">
        <v>0</v>
      </c>
      <c r="N101" s="512">
        <v>14950.000000000044</v>
      </c>
      <c r="O101" s="512">
        <v>0</v>
      </c>
      <c r="P101" s="512">
        <v>0</v>
      </c>
      <c r="Q101" s="512">
        <v>0</v>
      </c>
      <c r="R101" s="512">
        <v>0</v>
      </c>
      <c r="S101" s="512">
        <v>0</v>
      </c>
      <c r="T101" s="512">
        <v>0</v>
      </c>
      <c r="U101" s="512">
        <v>0</v>
      </c>
      <c r="V101" s="512">
        <v>0</v>
      </c>
      <c r="W101" s="512">
        <v>0</v>
      </c>
      <c r="X101" s="512">
        <v>0</v>
      </c>
      <c r="Y101" s="512">
        <v>0</v>
      </c>
      <c r="Z101" s="512">
        <v>0</v>
      </c>
      <c r="AA101" s="512">
        <v>0</v>
      </c>
      <c r="AB101" s="512">
        <v>1266.447368421052</v>
      </c>
      <c r="AC101" s="512">
        <v>0</v>
      </c>
      <c r="AD101" s="512">
        <v>0</v>
      </c>
      <c r="AE101" s="512">
        <v>50687.903225806447</v>
      </c>
      <c r="AF101" s="512">
        <v>0</v>
      </c>
      <c r="AG101" s="512">
        <v>0</v>
      </c>
      <c r="AH101" s="512">
        <v>0</v>
      </c>
      <c r="AI101" s="512">
        <v>117800</v>
      </c>
      <c r="AJ101" s="512">
        <v>0</v>
      </c>
      <c r="AK101" s="512">
        <v>0</v>
      </c>
      <c r="AL101" s="512">
        <v>0</v>
      </c>
      <c r="AM101" s="512">
        <v>4531.2</v>
      </c>
      <c r="AN101" s="512">
        <v>0</v>
      </c>
      <c r="AO101" s="512">
        <v>0</v>
      </c>
      <c r="AP101" s="512">
        <v>0</v>
      </c>
      <c r="AQ101" s="512">
        <v>0</v>
      </c>
      <c r="AR101" s="512">
        <v>0</v>
      </c>
      <c r="AS101" s="512">
        <v>0</v>
      </c>
      <c r="AT101" s="512">
        <v>0</v>
      </c>
      <c r="AU101" s="512">
        <v>0</v>
      </c>
      <c r="AV101" s="512">
        <v>537950</v>
      </c>
      <c r="AW101" s="512">
        <v>78864.350594227581</v>
      </c>
      <c r="AX101" s="512">
        <v>122331.2</v>
      </c>
      <c r="AY101" s="512">
        <v>74141.767225806485</v>
      </c>
      <c r="AZ101" s="710">
        <v>739145.5505942275</v>
      </c>
      <c r="BA101" s="710">
        <v>734614.35059422755</v>
      </c>
      <c r="BB101" s="710">
        <v>4180</v>
      </c>
      <c r="BC101" s="710">
        <v>731500</v>
      </c>
      <c r="BD101" s="710">
        <v>0</v>
      </c>
      <c r="BE101" s="710">
        <v>0</v>
      </c>
      <c r="BF101" s="710">
        <v>739145.5505942275</v>
      </c>
      <c r="BG101" s="512">
        <v>739145.55059422739</v>
      </c>
      <c r="BH101" s="512">
        <v>0</v>
      </c>
      <c r="BI101" s="710">
        <v>736031.2</v>
      </c>
      <c r="BJ101" s="710">
        <v>613700</v>
      </c>
      <c r="BK101" s="512">
        <v>616814.35059422755</v>
      </c>
      <c r="BL101" s="512">
        <v>3524.6534319670145</v>
      </c>
      <c r="BM101" s="512">
        <v>3422.7517109195401</v>
      </c>
      <c r="BN101" s="628">
        <v>2.9771870604104675E-2</v>
      </c>
      <c r="BO101" s="628">
        <v>0</v>
      </c>
      <c r="BP101" s="512">
        <v>0</v>
      </c>
      <c r="BQ101" s="710">
        <v>739145.5505942275</v>
      </c>
      <c r="BR101" s="710">
        <v>4197.7962891098714</v>
      </c>
      <c r="BS101" s="710" t="s">
        <v>1284</v>
      </c>
      <c r="BT101" s="710">
        <v>4223.6888605384429</v>
      </c>
      <c r="BU101" s="628">
        <v>2.3717721082760379E-2</v>
      </c>
      <c r="BV101" s="512">
        <v>-4653.25</v>
      </c>
      <c r="BW101" s="512">
        <v>734492.3005942275</v>
      </c>
      <c r="BX101" s="512">
        <v>0</v>
      </c>
      <c r="BY101" s="512">
        <v>734492.3005942275</v>
      </c>
      <c r="BZ101" s="814">
        <f t="shared" si="8"/>
        <v>64546.077996948967</v>
      </c>
      <c r="CA101" s="814">
        <f t="shared" si="9"/>
        <v>0</v>
      </c>
      <c r="CB101" s="814">
        <f t="shared" si="7"/>
        <v>0</v>
      </c>
      <c r="CC101" s="814">
        <f>IF(ISERROR(VLOOKUP(A101,'19-20 Cfwds'!A:D,4,FALSE)),0,(VLOOKUP(A101,'19-20 Cfwds'!A:D,4,FALSE)))</f>
        <v>64546.077996948967</v>
      </c>
      <c r="CD101" s="814">
        <f>IF(ISERROR(VLOOKUP(A101,'19-20 Cfwds'!A:D,3,FALSE)),0,(VLOOKUP(A101,'19-20 Cfwds'!A:D,3,FALSE)))</f>
        <v>0</v>
      </c>
      <c r="CF101" s="814">
        <f t="shared" si="10"/>
        <v>26910.00000000008</v>
      </c>
      <c r="CG101" s="814">
        <f>VLOOKUP(C101,'Pension and Pay Grants'!$I$3:$O$111,7,FALSE)</f>
        <v>8934</v>
      </c>
      <c r="CH101" s="814">
        <f>VLOOKUP(C101,'Pension and Pay Grants'!$Z$2:$AF$111,7,FALSE)</f>
        <v>25243</v>
      </c>
    </row>
    <row r="102" spans="1:86" ht="15" hidden="1" x14ac:dyDescent="0.25">
      <c r="A102">
        <v>35</v>
      </c>
      <c r="B102">
        <f>VLOOKUP(D102,'Adjusted Factors 21-22'!C:F,4,FALSE)</f>
        <v>0</v>
      </c>
      <c r="C102" s="706">
        <v>124775</v>
      </c>
      <c r="D102" s="706">
        <v>9353330</v>
      </c>
      <c r="E102" s="707" t="s">
        <v>1495</v>
      </c>
      <c r="F102" s="627">
        <v>325</v>
      </c>
      <c r="G102" s="627">
        <v>325</v>
      </c>
      <c r="H102" s="627">
        <v>0</v>
      </c>
      <c r="I102" s="512">
        <v>999050</v>
      </c>
      <c r="J102" s="512">
        <v>0</v>
      </c>
      <c r="K102" s="512">
        <v>0</v>
      </c>
      <c r="L102" s="512">
        <v>20239.999999999942</v>
      </c>
      <c r="M102" s="512">
        <v>0</v>
      </c>
      <c r="N102" s="512">
        <v>25299.999999999927</v>
      </c>
      <c r="O102" s="512">
        <v>0</v>
      </c>
      <c r="P102" s="512">
        <v>3439.9999999999982</v>
      </c>
      <c r="Q102" s="512">
        <v>0</v>
      </c>
      <c r="R102" s="512">
        <v>0</v>
      </c>
      <c r="S102" s="512">
        <v>0</v>
      </c>
      <c r="T102" s="512">
        <v>0</v>
      </c>
      <c r="U102" s="512">
        <v>0</v>
      </c>
      <c r="V102" s="512">
        <v>0</v>
      </c>
      <c r="W102" s="512">
        <v>0</v>
      </c>
      <c r="X102" s="512">
        <v>0</v>
      </c>
      <c r="Y102" s="512">
        <v>0</v>
      </c>
      <c r="Z102" s="512">
        <v>0</v>
      </c>
      <c r="AA102" s="512">
        <v>0</v>
      </c>
      <c r="AB102" s="512">
        <v>3763.1578947368475</v>
      </c>
      <c r="AC102" s="512">
        <v>0</v>
      </c>
      <c r="AD102" s="512">
        <v>0</v>
      </c>
      <c r="AE102" s="512">
        <v>66327.956989247308</v>
      </c>
      <c r="AF102" s="512">
        <v>0</v>
      </c>
      <c r="AG102" s="512">
        <v>0</v>
      </c>
      <c r="AH102" s="512">
        <v>0</v>
      </c>
      <c r="AI102" s="512">
        <v>117800</v>
      </c>
      <c r="AJ102" s="512">
        <v>0</v>
      </c>
      <c r="AK102" s="512">
        <v>0</v>
      </c>
      <c r="AL102" s="512">
        <v>1000</v>
      </c>
      <c r="AM102" s="512">
        <v>6656</v>
      </c>
      <c r="AN102" s="512">
        <v>0</v>
      </c>
      <c r="AO102" s="512">
        <v>0</v>
      </c>
      <c r="AP102" s="512">
        <v>0</v>
      </c>
      <c r="AQ102" s="512">
        <v>0</v>
      </c>
      <c r="AR102" s="512">
        <v>0</v>
      </c>
      <c r="AS102" s="512">
        <v>0</v>
      </c>
      <c r="AT102" s="512">
        <v>0</v>
      </c>
      <c r="AU102" s="512">
        <v>0</v>
      </c>
      <c r="AV102" s="512">
        <v>999050</v>
      </c>
      <c r="AW102" s="512">
        <v>119071.11488398403</v>
      </c>
      <c r="AX102" s="512">
        <v>125456</v>
      </c>
      <c r="AY102" s="512">
        <v>100816.82098924724</v>
      </c>
      <c r="AZ102" s="710">
        <v>1243577.114883984</v>
      </c>
      <c r="BA102" s="710">
        <v>1235921.114883984</v>
      </c>
      <c r="BB102" s="710">
        <v>4180</v>
      </c>
      <c r="BC102" s="710">
        <v>1358500</v>
      </c>
      <c r="BD102" s="710">
        <v>122578.88511601603</v>
      </c>
      <c r="BE102" s="710">
        <v>0</v>
      </c>
      <c r="BF102" s="710">
        <v>1366156</v>
      </c>
      <c r="BG102" s="512">
        <v>1366156</v>
      </c>
      <c r="BH102" s="512">
        <v>0</v>
      </c>
      <c r="BI102" s="710">
        <v>1366156</v>
      </c>
      <c r="BJ102" s="710">
        <v>1241700</v>
      </c>
      <c r="BK102" s="512">
        <v>1241700</v>
      </c>
      <c r="BL102" s="512">
        <v>3820.6153846153848</v>
      </c>
      <c r="BM102" s="512">
        <v>3557.9054777070064</v>
      </c>
      <c r="BN102" s="628">
        <v>7.3838360393342781E-2</v>
      </c>
      <c r="BO102" s="628">
        <v>0</v>
      </c>
      <c r="BP102" s="512">
        <v>0</v>
      </c>
      <c r="BQ102" s="710">
        <v>1366156</v>
      </c>
      <c r="BR102" s="710">
        <v>4180</v>
      </c>
      <c r="BS102" s="710" t="s">
        <v>1284</v>
      </c>
      <c r="BT102" s="710">
        <v>4203.5569230769233</v>
      </c>
      <c r="BU102" s="628">
        <v>6.3039989440894617E-2</v>
      </c>
      <c r="BV102" s="512">
        <v>-8641.75</v>
      </c>
      <c r="BW102" s="512">
        <v>1357514.25</v>
      </c>
      <c r="BX102" s="512">
        <v>0</v>
      </c>
      <c r="BY102" s="512">
        <v>1357514.25</v>
      </c>
      <c r="BZ102" s="814">
        <f t="shared" si="8"/>
        <v>142602.93</v>
      </c>
      <c r="CA102" s="814">
        <f t="shared" si="9"/>
        <v>0</v>
      </c>
      <c r="CB102" s="814">
        <f t="shared" si="7"/>
        <v>122578.88511601603</v>
      </c>
      <c r="CC102" s="814">
        <f>IF(ISERROR(VLOOKUP(A102,'19-20 Cfwds'!A:D,4,FALSE)),0,(VLOOKUP(A102,'19-20 Cfwds'!A:D,4,FALSE)))</f>
        <v>142602.93</v>
      </c>
      <c r="CD102" s="814">
        <f>IF(ISERROR(VLOOKUP(A102,'19-20 Cfwds'!A:D,3,FALSE)),0,(VLOOKUP(A102,'19-20 Cfwds'!A:D,3,FALSE)))</f>
        <v>0</v>
      </c>
      <c r="CF102" s="814">
        <f t="shared" si="10"/>
        <v>48979.999999999869</v>
      </c>
      <c r="CG102" s="814">
        <f>VLOOKUP(C102,'Pension and Pay Grants'!$I$3:$O$111,7,FALSE)</f>
        <v>15846</v>
      </c>
      <c r="CH102" s="814">
        <f>VLOOKUP(C102,'Pension and Pay Grants'!$Z$2:$AF$111,7,FALSE)</f>
        <v>44774</v>
      </c>
    </row>
    <row r="103" spans="1:86" ht="15" hidden="1" x14ac:dyDescent="0.25">
      <c r="A103">
        <v>317</v>
      </c>
      <c r="B103">
        <f>VLOOKUP(D103,'Adjusted Factors 21-22'!C:F,4,FALSE)</f>
        <v>0</v>
      </c>
      <c r="C103" s="706">
        <v>124777</v>
      </c>
      <c r="D103" s="706">
        <v>9353332</v>
      </c>
      <c r="E103" s="707" t="s">
        <v>1233</v>
      </c>
      <c r="F103" s="627">
        <v>62</v>
      </c>
      <c r="G103" s="627">
        <v>62</v>
      </c>
      <c r="H103" s="627">
        <v>0</v>
      </c>
      <c r="I103" s="512">
        <v>190588</v>
      </c>
      <c r="J103" s="512">
        <v>0</v>
      </c>
      <c r="K103" s="512">
        <v>0</v>
      </c>
      <c r="L103" s="512">
        <v>5980.0000000000082</v>
      </c>
      <c r="M103" s="512">
        <v>0</v>
      </c>
      <c r="N103" s="512">
        <v>7475.00000000001</v>
      </c>
      <c r="O103" s="512">
        <v>0</v>
      </c>
      <c r="P103" s="512">
        <v>429.99999999999955</v>
      </c>
      <c r="Q103" s="512">
        <v>0</v>
      </c>
      <c r="R103" s="512">
        <v>0</v>
      </c>
      <c r="S103" s="512">
        <v>0</v>
      </c>
      <c r="T103" s="512">
        <v>0</v>
      </c>
      <c r="U103" s="512">
        <v>0</v>
      </c>
      <c r="V103" s="512">
        <v>0</v>
      </c>
      <c r="W103" s="512">
        <v>0</v>
      </c>
      <c r="X103" s="512">
        <v>0</v>
      </c>
      <c r="Y103" s="512">
        <v>0</v>
      </c>
      <c r="Z103" s="512">
        <v>0</v>
      </c>
      <c r="AA103" s="512">
        <v>0</v>
      </c>
      <c r="AB103" s="512">
        <v>587.9310344827577</v>
      </c>
      <c r="AC103" s="512">
        <v>0</v>
      </c>
      <c r="AD103" s="512">
        <v>0</v>
      </c>
      <c r="AE103" s="512">
        <v>22168.163265306121</v>
      </c>
      <c r="AF103" s="512">
        <v>0</v>
      </c>
      <c r="AG103" s="512">
        <v>0</v>
      </c>
      <c r="AH103" s="512">
        <v>0</v>
      </c>
      <c r="AI103" s="512">
        <v>117800</v>
      </c>
      <c r="AJ103" s="512">
        <v>45000</v>
      </c>
      <c r="AK103" s="512">
        <v>0</v>
      </c>
      <c r="AL103" s="512">
        <v>0</v>
      </c>
      <c r="AM103" s="512">
        <v>1280</v>
      </c>
      <c r="AN103" s="512">
        <v>0</v>
      </c>
      <c r="AO103" s="512">
        <v>0</v>
      </c>
      <c r="AP103" s="512">
        <v>0</v>
      </c>
      <c r="AQ103" s="512">
        <v>0</v>
      </c>
      <c r="AR103" s="512">
        <v>0</v>
      </c>
      <c r="AS103" s="512">
        <v>0</v>
      </c>
      <c r="AT103" s="512">
        <v>0</v>
      </c>
      <c r="AU103" s="512">
        <v>0</v>
      </c>
      <c r="AV103" s="512">
        <v>190588</v>
      </c>
      <c r="AW103" s="512">
        <v>36641.094299788892</v>
      </c>
      <c r="AX103" s="512">
        <v>164080</v>
      </c>
      <c r="AY103" s="512">
        <v>39109.527265306133</v>
      </c>
      <c r="AZ103" s="710">
        <v>391309.09429978888</v>
      </c>
      <c r="BA103" s="710">
        <v>390029.09429978888</v>
      </c>
      <c r="BB103" s="710">
        <v>4180</v>
      </c>
      <c r="BC103" s="710">
        <v>259160</v>
      </c>
      <c r="BD103" s="710">
        <v>0</v>
      </c>
      <c r="BE103" s="710">
        <v>0</v>
      </c>
      <c r="BF103" s="710">
        <v>391309.09429978888</v>
      </c>
      <c r="BG103" s="512">
        <v>391309.09429978888</v>
      </c>
      <c r="BH103" s="512">
        <v>0</v>
      </c>
      <c r="BI103" s="710">
        <v>260440</v>
      </c>
      <c r="BJ103" s="710">
        <v>96360</v>
      </c>
      <c r="BK103" s="512">
        <v>227229.09429978888</v>
      </c>
      <c r="BL103" s="512">
        <v>3664.9853919320785</v>
      </c>
      <c r="BM103" s="512">
        <v>3420.9524716417914</v>
      </c>
      <c r="BN103" s="628">
        <v>7.1334788282858053E-2</v>
      </c>
      <c r="BO103" s="628">
        <v>0</v>
      </c>
      <c r="BP103" s="512">
        <v>0</v>
      </c>
      <c r="BQ103" s="710">
        <v>391309.09429978888</v>
      </c>
      <c r="BR103" s="710">
        <v>6290.7918435449819</v>
      </c>
      <c r="BS103" s="710" t="s">
        <v>1284</v>
      </c>
      <c r="BT103" s="710">
        <v>6311.4370048353048</v>
      </c>
      <c r="BU103" s="628">
        <v>7.5215240864143551E-2</v>
      </c>
      <c r="BV103" s="512">
        <v>-1648.58</v>
      </c>
      <c r="BW103" s="512">
        <v>389660.51429978886</v>
      </c>
      <c r="BX103" s="512">
        <v>0</v>
      </c>
      <c r="BY103" s="512">
        <v>389660.51429978886</v>
      </c>
      <c r="BZ103" s="814">
        <f t="shared" si="8"/>
        <v>32321.086467167595</v>
      </c>
      <c r="CA103" s="814">
        <f t="shared" si="9"/>
        <v>0</v>
      </c>
      <c r="CB103" s="814">
        <f t="shared" si="7"/>
        <v>0</v>
      </c>
      <c r="CC103" s="814">
        <f>IF(ISERROR(VLOOKUP(A103,'19-20 Cfwds'!A:D,4,FALSE)),0,(VLOOKUP(A103,'19-20 Cfwds'!A:D,4,FALSE)))</f>
        <v>32321.086467167595</v>
      </c>
      <c r="CD103" s="814">
        <f>IF(ISERROR(VLOOKUP(A103,'19-20 Cfwds'!A:D,3,FALSE)),0,(VLOOKUP(A103,'19-20 Cfwds'!A:D,3,FALSE)))</f>
        <v>0</v>
      </c>
      <c r="CF103" s="814">
        <f t="shared" si="10"/>
        <v>13885.000000000018</v>
      </c>
      <c r="CG103" s="814">
        <f>VLOOKUP(C103,'Pension and Pay Grants'!$I$3:$O$111,7,FALSE)</f>
        <v>4702</v>
      </c>
      <c r="CH103" s="814">
        <f>VLOOKUP(C103,'Pension and Pay Grants'!$Z$2:$AF$111,7,FALSE)</f>
        <v>13286</v>
      </c>
    </row>
    <row r="104" spans="1:86" ht="15" hidden="1" x14ac:dyDescent="0.25">
      <c r="A104">
        <v>284</v>
      </c>
      <c r="B104">
        <f>VLOOKUP(D104,'Adjusted Factors 21-22'!C:F,4,FALSE)</f>
        <v>0</v>
      </c>
      <c r="C104" s="706">
        <v>124781</v>
      </c>
      <c r="D104" s="706">
        <v>9353337</v>
      </c>
      <c r="E104" s="707" t="s">
        <v>1234</v>
      </c>
      <c r="F104" s="627">
        <v>207</v>
      </c>
      <c r="G104" s="627">
        <v>207</v>
      </c>
      <c r="H104" s="627">
        <v>0</v>
      </c>
      <c r="I104" s="512">
        <v>636318</v>
      </c>
      <c r="J104" s="512">
        <v>0</v>
      </c>
      <c r="K104" s="512">
        <v>0</v>
      </c>
      <c r="L104" s="512">
        <v>1839.9999999999959</v>
      </c>
      <c r="M104" s="512">
        <v>0</v>
      </c>
      <c r="N104" s="512">
        <v>6234.6428571428578</v>
      </c>
      <c r="O104" s="512">
        <v>0</v>
      </c>
      <c r="P104" s="512">
        <v>859.99999999999807</v>
      </c>
      <c r="Q104" s="512">
        <v>1559.9999999999995</v>
      </c>
      <c r="R104" s="512">
        <v>820</v>
      </c>
      <c r="S104" s="512">
        <v>890</v>
      </c>
      <c r="T104" s="512">
        <v>0</v>
      </c>
      <c r="U104" s="512">
        <v>0</v>
      </c>
      <c r="V104" s="512">
        <v>0</v>
      </c>
      <c r="W104" s="512">
        <v>0</v>
      </c>
      <c r="X104" s="512">
        <v>0</v>
      </c>
      <c r="Y104" s="512">
        <v>0</v>
      </c>
      <c r="Z104" s="512">
        <v>0</v>
      </c>
      <c r="AA104" s="512">
        <v>0</v>
      </c>
      <c r="AB104" s="512">
        <v>7035.6741573033742</v>
      </c>
      <c r="AC104" s="512">
        <v>0</v>
      </c>
      <c r="AD104" s="512">
        <v>0</v>
      </c>
      <c r="AE104" s="512">
        <v>50804.224137931029</v>
      </c>
      <c r="AF104" s="512">
        <v>0</v>
      </c>
      <c r="AG104" s="512">
        <v>0</v>
      </c>
      <c r="AH104" s="512">
        <v>0</v>
      </c>
      <c r="AI104" s="512">
        <v>117800</v>
      </c>
      <c r="AJ104" s="512">
        <v>0</v>
      </c>
      <c r="AK104" s="512">
        <v>0</v>
      </c>
      <c r="AL104" s="512">
        <v>0</v>
      </c>
      <c r="AM104" s="512">
        <v>0</v>
      </c>
      <c r="AN104" s="512">
        <v>0</v>
      </c>
      <c r="AO104" s="512">
        <v>0</v>
      </c>
      <c r="AP104" s="512">
        <v>0</v>
      </c>
      <c r="AQ104" s="512">
        <v>0</v>
      </c>
      <c r="AR104" s="512">
        <v>0</v>
      </c>
      <c r="AS104" s="512">
        <v>0</v>
      </c>
      <c r="AT104" s="512">
        <v>0</v>
      </c>
      <c r="AU104" s="512">
        <v>0</v>
      </c>
      <c r="AV104" s="512">
        <v>636318</v>
      </c>
      <c r="AW104" s="512">
        <v>70044.541152377264</v>
      </c>
      <c r="AX104" s="512">
        <v>117800</v>
      </c>
      <c r="AY104" s="512">
        <v>66905.409566502451</v>
      </c>
      <c r="AZ104" s="710">
        <v>824162.54115237726</v>
      </c>
      <c r="BA104" s="710">
        <v>824162.54115237726</v>
      </c>
      <c r="BB104" s="710">
        <v>4180</v>
      </c>
      <c r="BC104" s="710">
        <v>865260</v>
      </c>
      <c r="BD104" s="710">
        <v>41097.458847622736</v>
      </c>
      <c r="BE104" s="710">
        <v>0</v>
      </c>
      <c r="BF104" s="710">
        <v>865260</v>
      </c>
      <c r="BG104" s="512">
        <v>865260</v>
      </c>
      <c r="BH104" s="512">
        <v>0</v>
      </c>
      <c r="BI104" s="710">
        <v>865260</v>
      </c>
      <c r="BJ104" s="710">
        <v>747460</v>
      </c>
      <c r="BK104" s="512">
        <v>747460</v>
      </c>
      <c r="BL104" s="512">
        <v>3610.9178743961352</v>
      </c>
      <c r="BM104" s="512">
        <v>3366.2436363636366</v>
      </c>
      <c r="BN104" s="628">
        <v>7.2684649259911083E-2</v>
      </c>
      <c r="BO104" s="628">
        <v>0</v>
      </c>
      <c r="BP104" s="512">
        <v>0</v>
      </c>
      <c r="BQ104" s="710">
        <v>865260</v>
      </c>
      <c r="BR104" s="710">
        <v>4180</v>
      </c>
      <c r="BS104" s="710" t="s">
        <v>1284</v>
      </c>
      <c r="BT104" s="710">
        <v>4180</v>
      </c>
      <c r="BU104" s="628">
        <v>6.3645709283743912E-2</v>
      </c>
      <c r="BV104" s="512">
        <v>-5504.13</v>
      </c>
      <c r="BW104" s="512">
        <v>859755.87</v>
      </c>
      <c r="BX104" s="512">
        <v>0</v>
      </c>
      <c r="BY104" s="512">
        <v>859755.87</v>
      </c>
      <c r="BZ104" s="814">
        <f t="shared" si="8"/>
        <v>177141.52888888854</v>
      </c>
      <c r="CA104" s="814">
        <f t="shared" si="9"/>
        <v>0</v>
      </c>
      <c r="CB104" s="814">
        <f t="shared" si="7"/>
        <v>41097.458847622736</v>
      </c>
      <c r="CC104" s="814">
        <f>IF(ISERROR(VLOOKUP(A104,'19-20 Cfwds'!A:D,4,FALSE)),0,(VLOOKUP(A104,'19-20 Cfwds'!A:D,4,FALSE)))</f>
        <v>177141.52888888854</v>
      </c>
      <c r="CD104" s="814">
        <f>IF(ISERROR(VLOOKUP(A104,'19-20 Cfwds'!A:D,3,FALSE)),0,(VLOOKUP(A104,'19-20 Cfwds'!A:D,3,FALSE)))</f>
        <v>0</v>
      </c>
      <c r="CF104" s="814">
        <f t="shared" si="10"/>
        <v>12204.642857142851</v>
      </c>
      <c r="CG104" s="814">
        <f>VLOOKUP(C104,'Pension and Pay Grants'!$I$3:$O$111,7,FALSE)</f>
        <v>9827</v>
      </c>
      <c r="CH104" s="814">
        <f>VLOOKUP(C104,'Pension and Pay Grants'!$Z$2:$AF$111,7,FALSE)</f>
        <v>27768</v>
      </c>
    </row>
    <row r="105" spans="1:86" ht="15" hidden="1" x14ac:dyDescent="0.25">
      <c r="A105">
        <v>285</v>
      </c>
      <c r="B105">
        <f>VLOOKUP(D105,'Adjusted Factors 21-22'!C:F,4,FALSE)</f>
        <v>0</v>
      </c>
      <c r="C105" s="706">
        <v>124782</v>
      </c>
      <c r="D105" s="706">
        <v>9353338</v>
      </c>
      <c r="E105" s="707" t="s">
        <v>1235</v>
      </c>
      <c r="F105" s="627">
        <v>413</v>
      </c>
      <c r="G105" s="627">
        <v>413</v>
      </c>
      <c r="H105" s="627">
        <v>0</v>
      </c>
      <c r="I105" s="512">
        <v>1269562</v>
      </c>
      <c r="J105" s="512">
        <v>0</v>
      </c>
      <c r="K105" s="512">
        <v>0</v>
      </c>
      <c r="L105" s="512">
        <v>22999.999999999916</v>
      </c>
      <c r="M105" s="512">
        <v>0</v>
      </c>
      <c r="N105" s="512">
        <v>31396.935096153848</v>
      </c>
      <c r="O105" s="512">
        <v>0</v>
      </c>
      <c r="P105" s="512">
        <v>26875.000000000033</v>
      </c>
      <c r="Q105" s="512">
        <v>7800.0000000000036</v>
      </c>
      <c r="R105" s="512">
        <v>13120</v>
      </c>
      <c r="S105" s="512">
        <v>9344.9999999999927</v>
      </c>
      <c r="T105" s="512">
        <v>950.00000000000068</v>
      </c>
      <c r="U105" s="512">
        <v>0</v>
      </c>
      <c r="V105" s="512">
        <v>0</v>
      </c>
      <c r="W105" s="512">
        <v>0</v>
      </c>
      <c r="X105" s="512">
        <v>0</v>
      </c>
      <c r="Y105" s="512">
        <v>0</v>
      </c>
      <c r="Z105" s="512">
        <v>0</v>
      </c>
      <c r="AA105" s="512">
        <v>0</v>
      </c>
      <c r="AB105" s="512">
        <v>47107.81250000008</v>
      </c>
      <c r="AC105" s="512">
        <v>0</v>
      </c>
      <c r="AD105" s="512">
        <v>0</v>
      </c>
      <c r="AE105" s="512">
        <v>122420.3025477707</v>
      </c>
      <c r="AF105" s="512">
        <v>0</v>
      </c>
      <c r="AG105" s="512">
        <v>0</v>
      </c>
      <c r="AH105" s="512">
        <v>0</v>
      </c>
      <c r="AI105" s="512">
        <v>117800</v>
      </c>
      <c r="AJ105" s="512">
        <v>0</v>
      </c>
      <c r="AK105" s="512">
        <v>0</v>
      </c>
      <c r="AL105" s="512">
        <v>0</v>
      </c>
      <c r="AM105" s="512">
        <v>0</v>
      </c>
      <c r="AN105" s="512">
        <v>0</v>
      </c>
      <c r="AO105" s="512">
        <v>0</v>
      </c>
      <c r="AP105" s="512">
        <v>0</v>
      </c>
      <c r="AQ105" s="512">
        <v>0</v>
      </c>
      <c r="AR105" s="512">
        <v>0</v>
      </c>
      <c r="AS105" s="512">
        <v>0</v>
      </c>
      <c r="AT105" s="512">
        <v>0</v>
      </c>
      <c r="AU105" s="512">
        <v>0</v>
      </c>
      <c r="AV105" s="512">
        <v>1269562</v>
      </c>
      <c r="AW105" s="512">
        <v>282015.05014392454</v>
      </c>
      <c r="AX105" s="512">
        <v>117800</v>
      </c>
      <c r="AY105" s="512">
        <v>188662.63409584761</v>
      </c>
      <c r="AZ105" s="710">
        <v>1669377.0501439245</v>
      </c>
      <c r="BA105" s="710">
        <v>1669377.0501439245</v>
      </c>
      <c r="BB105" s="710">
        <v>4180</v>
      </c>
      <c r="BC105" s="710">
        <v>1726340</v>
      </c>
      <c r="BD105" s="710">
        <v>56962.949856075458</v>
      </c>
      <c r="BE105" s="710">
        <v>0</v>
      </c>
      <c r="BF105" s="710">
        <v>1726340</v>
      </c>
      <c r="BG105" s="512">
        <v>1726340</v>
      </c>
      <c r="BH105" s="512">
        <v>0</v>
      </c>
      <c r="BI105" s="710">
        <v>1726340</v>
      </c>
      <c r="BJ105" s="710">
        <v>1608540</v>
      </c>
      <c r="BK105" s="512">
        <v>1608540</v>
      </c>
      <c r="BL105" s="512">
        <v>3894.769975786925</v>
      </c>
      <c r="BM105" s="512">
        <v>3664.8454092857146</v>
      </c>
      <c r="BN105" s="628">
        <v>6.2737862262523952E-2</v>
      </c>
      <c r="BO105" s="628">
        <v>0</v>
      </c>
      <c r="BP105" s="512">
        <v>0</v>
      </c>
      <c r="BQ105" s="710">
        <v>1726340</v>
      </c>
      <c r="BR105" s="710">
        <v>4180</v>
      </c>
      <c r="BS105" s="710" t="s">
        <v>1284</v>
      </c>
      <c r="BT105" s="710">
        <v>4180</v>
      </c>
      <c r="BU105" s="628">
        <v>5.9482704845216672E-2</v>
      </c>
      <c r="BV105" s="512">
        <v>-10981.67</v>
      </c>
      <c r="BW105" s="512">
        <v>1715358.33</v>
      </c>
      <c r="BX105" s="512">
        <v>0</v>
      </c>
      <c r="BY105" s="512">
        <v>1715358.33</v>
      </c>
      <c r="BZ105" s="814">
        <f t="shared" si="8"/>
        <v>150801.6848635003</v>
      </c>
      <c r="CA105" s="814">
        <f t="shared" si="9"/>
        <v>0</v>
      </c>
      <c r="CB105" s="814">
        <f t="shared" si="7"/>
        <v>56962.949856075458</v>
      </c>
      <c r="CC105" s="814">
        <f>IF(ISERROR(VLOOKUP(A105,'19-20 Cfwds'!A:D,4,FALSE)),0,(VLOOKUP(A105,'19-20 Cfwds'!A:D,4,FALSE)))</f>
        <v>150801.6848635003</v>
      </c>
      <c r="CD105" s="814">
        <f>IF(ISERROR(VLOOKUP(A105,'19-20 Cfwds'!A:D,3,FALSE)),0,(VLOOKUP(A105,'19-20 Cfwds'!A:D,3,FALSE)))</f>
        <v>0</v>
      </c>
      <c r="CF105" s="814">
        <f t="shared" si="10"/>
        <v>112486.93509615379</v>
      </c>
      <c r="CG105" s="814">
        <f>VLOOKUP(C105,'Pension and Pay Grants'!$I$3:$O$111,7,FALSE)</f>
        <v>19749</v>
      </c>
      <c r="CH105" s="814">
        <f>VLOOKUP(C105,'Pension and Pay Grants'!$Z$2:$AF$111,7,FALSE)</f>
        <v>55801</v>
      </c>
    </row>
    <row r="106" spans="1:86" ht="15" hidden="1" x14ac:dyDescent="0.25">
      <c r="A106">
        <v>287</v>
      </c>
      <c r="B106">
        <f>VLOOKUP(D106,'Adjusted Factors 21-22'!C:F,4,FALSE)</f>
        <v>0</v>
      </c>
      <c r="C106" s="706">
        <v>124786</v>
      </c>
      <c r="D106" s="706">
        <v>9353342</v>
      </c>
      <c r="E106" s="707" t="s">
        <v>1236</v>
      </c>
      <c r="F106" s="627">
        <v>210</v>
      </c>
      <c r="G106" s="627">
        <v>210</v>
      </c>
      <c r="H106" s="627">
        <v>0</v>
      </c>
      <c r="I106" s="512">
        <v>645540</v>
      </c>
      <c r="J106" s="512">
        <v>0</v>
      </c>
      <c r="K106" s="512">
        <v>0</v>
      </c>
      <c r="L106" s="512">
        <v>8279.9999999999982</v>
      </c>
      <c r="M106" s="512">
        <v>0</v>
      </c>
      <c r="N106" s="512">
        <v>10349.999999999998</v>
      </c>
      <c r="O106" s="512">
        <v>0</v>
      </c>
      <c r="P106" s="512">
        <v>4730.0000000000109</v>
      </c>
      <c r="Q106" s="512">
        <v>6239.9999999999845</v>
      </c>
      <c r="R106" s="512">
        <v>6149.9999999999973</v>
      </c>
      <c r="S106" s="512">
        <v>17799.999999999956</v>
      </c>
      <c r="T106" s="512">
        <v>4275.0000000000045</v>
      </c>
      <c r="U106" s="512">
        <v>0</v>
      </c>
      <c r="V106" s="512">
        <v>0</v>
      </c>
      <c r="W106" s="512">
        <v>0</v>
      </c>
      <c r="X106" s="512">
        <v>0</v>
      </c>
      <c r="Y106" s="512">
        <v>0</v>
      </c>
      <c r="Z106" s="512">
        <v>0</v>
      </c>
      <c r="AA106" s="512">
        <v>0</v>
      </c>
      <c r="AB106" s="512">
        <v>18608.333333333321</v>
      </c>
      <c r="AC106" s="512">
        <v>0</v>
      </c>
      <c r="AD106" s="512">
        <v>0</v>
      </c>
      <c r="AE106" s="512">
        <v>54257.865168539327</v>
      </c>
      <c r="AF106" s="512">
        <v>0</v>
      </c>
      <c r="AG106" s="512">
        <v>0</v>
      </c>
      <c r="AH106" s="512">
        <v>0</v>
      </c>
      <c r="AI106" s="512">
        <v>117800</v>
      </c>
      <c r="AJ106" s="512">
        <v>0</v>
      </c>
      <c r="AK106" s="512">
        <v>0</v>
      </c>
      <c r="AL106" s="512">
        <v>0</v>
      </c>
      <c r="AM106" s="512">
        <v>0</v>
      </c>
      <c r="AN106" s="512">
        <v>0</v>
      </c>
      <c r="AO106" s="512">
        <v>0</v>
      </c>
      <c r="AP106" s="512">
        <v>0</v>
      </c>
      <c r="AQ106" s="512">
        <v>0</v>
      </c>
      <c r="AR106" s="512">
        <v>0</v>
      </c>
      <c r="AS106" s="512">
        <v>0</v>
      </c>
      <c r="AT106" s="512">
        <v>0</v>
      </c>
      <c r="AU106" s="512">
        <v>0</v>
      </c>
      <c r="AV106" s="512">
        <v>645540</v>
      </c>
      <c r="AW106" s="512">
        <v>130691.19850187261</v>
      </c>
      <c r="AX106" s="512">
        <v>117800</v>
      </c>
      <c r="AY106" s="512">
        <v>93169.229168539314</v>
      </c>
      <c r="AZ106" s="710">
        <v>894031.1985018726</v>
      </c>
      <c r="BA106" s="710">
        <v>894031.1985018726</v>
      </c>
      <c r="BB106" s="710">
        <v>4180</v>
      </c>
      <c r="BC106" s="710">
        <v>877800</v>
      </c>
      <c r="BD106" s="710">
        <v>0</v>
      </c>
      <c r="BE106" s="710">
        <v>0</v>
      </c>
      <c r="BF106" s="710">
        <v>894031.1985018726</v>
      </c>
      <c r="BG106" s="512">
        <v>894031.19850187271</v>
      </c>
      <c r="BH106" s="512">
        <v>0</v>
      </c>
      <c r="BI106" s="710">
        <v>877800</v>
      </c>
      <c r="BJ106" s="710">
        <v>760000</v>
      </c>
      <c r="BK106" s="512">
        <v>776231.1985018726</v>
      </c>
      <c r="BL106" s="512">
        <v>3696.3390404851075</v>
      </c>
      <c r="BM106" s="512">
        <v>3675.9351608490565</v>
      </c>
      <c r="BN106" s="628">
        <v>5.5506636388380041E-3</v>
      </c>
      <c r="BO106" s="628">
        <v>1.2929692011161995E-2</v>
      </c>
      <c r="BP106" s="512">
        <v>9981.0289913837005</v>
      </c>
      <c r="BQ106" s="710">
        <v>904012.22749325633</v>
      </c>
      <c r="BR106" s="710">
        <v>4304.8201309202686</v>
      </c>
      <c r="BS106" s="710" t="s">
        <v>1284</v>
      </c>
      <c r="BT106" s="710">
        <v>4304.8201309202686</v>
      </c>
      <c r="BU106" s="628">
        <v>1.7304251328268183E-2</v>
      </c>
      <c r="BV106" s="512">
        <v>-5583.9</v>
      </c>
      <c r="BW106" s="512">
        <v>898428.32749325631</v>
      </c>
      <c r="BX106" s="512">
        <v>0</v>
      </c>
      <c r="BY106" s="512">
        <v>898428.32749325631</v>
      </c>
      <c r="BZ106" s="814">
        <f t="shared" si="8"/>
        <v>76053.53130166966</v>
      </c>
      <c r="CA106" s="814">
        <f t="shared" si="9"/>
        <v>0</v>
      </c>
      <c r="CB106" s="814">
        <f t="shared" si="7"/>
        <v>0</v>
      </c>
      <c r="CC106" s="814">
        <f>IF(ISERROR(VLOOKUP(A106,'19-20 Cfwds'!A:D,4,FALSE)),0,(VLOOKUP(A106,'19-20 Cfwds'!A:D,4,FALSE)))</f>
        <v>76053.53130166966</v>
      </c>
      <c r="CD106" s="814">
        <f>IF(ISERROR(VLOOKUP(A106,'19-20 Cfwds'!A:D,3,FALSE)),0,(VLOOKUP(A106,'19-20 Cfwds'!A:D,3,FALSE)))</f>
        <v>0</v>
      </c>
      <c r="CF106" s="814">
        <f t="shared" si="10"/>
        <v>57824.999999999956</v>
      </c>
      <c r="CG106" s="814">
        <f>VLOOKUP(C106,'Pension and Pay Grants'!$I$3:$O$111,7,FALSE)</f>
        <v>9968</v>
      </c>
      <c r="CH106" s="814">
        <f>VLOOKUP(C106,'Pension and Pay Grants'!$Z$2:$AF$111,7,FALSE)</f>
        <v>29683</v>
      </c>
    </row>
    <row r="107" spans="1:86" ht="15" hidden="1" x14ac:dyDescent="0.25">
      <c r="A107">
        <v>560</v>
      </c>
      <c r="B107">
        <f>VLOOKUP(D107,'Adjusted Factors 21-22'!C:F,4,FALSE)</f>
        <v>0</v>
      </c>
      <c r="C107" s="706">
        <v>124802</v>
      </c>
      <c r="D107" s="706">
        <v>9354024</v>
      </c>
      <c r="E107" s="707" t="s">
        <v>932</v>
      </c>
      <c r="F107" s="627">
        <v>1350</v>
      </c>
      <c r="G107" s="627">
        <v>0</v>
      </c>
      <c r="H107" s="627">
        <v>1350</v>
      </c>
      <c r="I107" s="512">
        <v>0</v>
      </c>
      <c r="J107" s="512">
        <v>3497065</v>
      </c>
      <c r="K107" s="512">
        <v>2687958</v>
      </c>
      <c r="L107" s="512">
        <v>0</v>
      </c>
      <c r="M107" s="512">
        <v>51979.999999999993</v>
      </c>
      <c r="N107" s="512">
        <v>0</v>
      </c>
      <c r="O107" s="512">
        <v>159404.22432629281</v>
      </c>
      <c r="P107" s="512">
        <v>0</v>
      </c>
      <c r="Q107" s="512">
        <v>0</v>
      </c>
      <c r="R107" s="512">
        <v>0</v>
      </c>
      <c r="S107" s="512">
        <v>0</v>
      </c>
      <c r="T107" s="512">
        <v>0</v>
      </c>
      <c r="U107" s="512">
        <v>0</v>
      </c>
      <c r="V107" s="512">
        <v>4340.0000000000118</v>
      </c>
      <c r="W107" s="512">
        <v>2905.0000000000027</v>
      </c>
      <c r="X107" s="512">
        <v>2319.9999999999977</v>
      </c>
      <c r="Y107" s="512">
        <v>1889.999999999998</v>
      </c>
      <c r="Z107" s="512">
        <v>0</v>
      </c>
      <c r="AA107" s="512">
        <v>0</v>
      </c>
      <c r="AB107" s="512">
        <v>0</v>
      </c>
      <c r="AC107" s="512">
        <v>5939.9999999999945</v>
      </c>
      <c r="AD107" s="512">
        <v>0</v>
      </c>
      <c r="AE107" s="512">
        <v>0</v>
      </c>
      <c r="AF107" s="512">
        <v>538156.19003103487</v>
      </c>
      <c r="AG107" s="512">
        <v>0</v>
      </c>
      <c r="AH107" s="512">
        <v>0</v>
      </c>
      <c r="AI107" s="512">
        <v>117800</v>
      </c>
      <c r="AJ107" s="512">
        <v>0</v>
      </c>
      <c r="AK107" s="512">
        <v>0</v>
      </c>
      <c r="AL107" s="512">
        <v>50000</v>
      </c>
      <c r="AM107" s="512">
        <v>308224</v>
      </c>
      <c r="AN107" s="512">
        <v>0</v>
      </c>
      <c r="AO107" s="512">
        <v>0</v>
      </c>
      <c r="AP107" s="512">
        <v>0</v>
      </c>
      <c r="AQ107" s="512">
        <v>0</v>
      </c>
      <c r="AR107" s="512">
        <v>0</v>
      </c>
      <c r="AS107" s="512">
        <v>0</v>
      </c>
      <c r="AT107" s="512">
        <v>0</v>
      </c>
      <c r="AU107" s="512">
        <v>0</v>
      </c>
      <c r="AV107" s="512">
        <v>6185023</v>
      </c>
      <c r="AW107" s="512">
        <v>766935.41435732762</v>
      </c>
      <c r="AX107" s="512">
        <v>476024</v>
      </c>
      <c r="AY107" s="512">
        <v>649575.80219418125</v>
      </c>
      <c r="AZ107" s="710">
        <v>7427982.4143573279</v>
      </c>
      <c r="BA107" s="710">
        <v>7069758.4143573279</v>
      </c>
      <c r="BB107" s="710">
        <v>5415</v>
      </c>
      <c r="BC107" s="710">
        <v>7310250</v>
      </c>
      <c r="BD107" s="710">
        <v>0</v>
      </c>
      <c r="BE107" s="710">
        <v>240491.58564267214</v>
      </c>
      <c r="BF107" s="710">
        <v>7668474</v>
      </c>
      <c r="BG107" s="512">
        <v>0</v>
      </c>
      <c r="BH107" s="512">
        <v>7668474</v>
      </c>
      <c r="BI107" s="710">
        <v>7668474</v>
      </c>
      <c r="BJ107" s="710">
        <v>7242450</v>
      </c>
      <c r="BK107" s="512">
        <v>7242450</v>
      </c>
      <c r="BL107" s="512">
        <v>5364.7777777777774</v>
      </c>
      <c r="BM107" s="512">
        <v>5215.6495652173917</v>
      </c>
      <c r="BN107" s="628">
        <v>2.8592452521140562E-2</v>
      </c>
      <c r="BO107" s="628">
        <v>0</v>
      </c>
      <c r="BP107" s="512">
        <v>0</v>
      </c>
      <c r="BQ107" s="710">
        <v>7668474</v>
      </c>
      <c r="BR107" s="710">
        <v>5415</v>
      </c>
      <c r="BS107" s="710" t="s">
        <v>1284</v>
      </c>
      <c r="BT107" s="710">
        <v>5680.3511111111111</v>
      </c>
      <c r="BU107" s="628">
        <v>4.1991049146877568E-2</v>
      </c>
      <c r="BV107" s="512">
        <v>-34114.5</v>
      </c>
      <c r="BW107" s="512">
        <v>7634359.5</v>
      </c>
      <c r="BX107" s="512">
        <v>0</v>
      </c>
      <c r="BY107" s="512">
        <v>7634359.5</v>
      </c>
      <c r="BZ107" s="814">
        <f t="shared" si="8"/>
        <v>310164.65491491742</v>
      </c>
      <c r="CA107" s="814">
        <f t="shared" si="9"/>
        <v>-2711.3999999999942</v>
      </c>
      <c r="CB107" s="814">
        <f t="shared" si="7"/>
        <v>240491.58564267214</v>
      </c>
      <c r="CC107" s="814">
        <f>IF(ISERROR(VLOOKUP(A107,'19-20 Cfwds'!A:D,4,FALSE)),0,(VLOOKUP(A107,'19-20 Cfwds'!A:D,4,FALSE)))</f>
        <v>310164.65491491742</v>
      </c>
      <c r="CD107" s="814">
        <f>IF(ISERROR(VLOOKUP(A107,'19-20 Cfwds'!A:D,3,FALSE)),0,(VLOOKUP(A107,'19-20 Cfwds'!A:D,3,FALSE)))</f>
        <v>-2711.3999999999942</v>
      </c>
      <c r="CF107" s="814">
        <f t="shared" si="10"/>
        <v>222839.22432629281</v>
      </c>
      <c r="CG107" s="814">
        <f>VLOOKUP(C107,'Pension and Pay Grants'!$I$3:$O$111,7,FALSE)</f>
        <v>113624</v>
      </c>
      <c r="CH107" s="814">
        <f>VLOOKUP(C107,'Pension and Pay Grants'!$Z$2:$AF$111,7,FALSE)</f>
        <v>321072</v>
      </c>
    </row>
    <row r="108" spans="1:86" ht="15" hidden="1" x14ac:dyDescent="0.25">
      <c r="A108">
        <v>370</v>
      </c>
      <c r="B108">
        <f>VLOOKUP(D108,'Adjusted Factors 21-22'!C:F,4,FALSE)</f>
        <v>0</v>
      </c>
      <c r="C108" s="706">
        <v>124840</v>
      </c>
      <c r="D108" s="706">
        <v>9354090</v>
      </c>
      <c r="E108" s="707" t="s">
        <v>823</v>
      </c>
      <c r="F108" s="627">
        <v>1277</v>
      </c>
      <c r="G108" s="627">
        <v>0</v>
      </c>
      <c r="H108" s="627">
        <v>1277</v>
      </c>
      <c r="I108" s="512">
        <v>0</v>
      </c>
      <c r="J108" s="512">
        <v>3266250</v>
      </c>
      <c r="K108" s="512">
        <v>2589678</v>
      </c>
      <c r="L108" s="512">
        <v>0</v>
      </c>
      <c r="M108" s="512">
        <v>57499.999999999971</v>
      </c>
      <c r="N108" s="512">
        <v>0</v>
      </c>
      <c r="O108" s="512">
        <v>166694.63869463868</v>
      </c>
      <c r="P108" s="512">
        <v>0</v>
      </c>
      <c r="Q108" s="512">
        <v>0</v>
      </c>
      <c r="R108" s="512">
        <v>0</v>
      </c>
      <c r="S108" s="512">
        <v>0</v>
      </c>
      <c r="T108" s="512">
        <v>0</v>
      </c>
      <c r="U108" s="512">
        <v>0</v>
      </c>
      <c r="V108" s="512">
        <v>57970.000000000182</v>
      </c>
      <c r="W108" s="512">
        <v>75944.999999999898</v>
      </c>
      <c r="X108" s="512">
        <v>14499.99999999998</v>
      </c>
      <c r="Y108" s="512">
        <v>10080.000000000004</v>
      </c>
      <c r="Z108" s="512">
        <v>1359.9999999999961</v>
      </c>
      <c r="AA108" s="512">
        <v>0</v>
      </c>
      <c r="AB108" s="512">
        <v>0</v>
      </c>
      <c r="AC108" s="512">
        <v>28348.194335169133</v>
      </c>
      <c r="AD108" s="512">
        <v>0</v>
      </c>
      <c r="AE108" s="512">
        <v>0</v>
      </c>
      <c r="AF108" s="512">
        <v>423565.95537593629</v>
      </c>
      <c r="AG108" s="512">
        <v>0</v>
      </c>
      <c r="AH108" s="512">
        <v>0</v>
      </c>
      <c r="AI108" s="512">
        <v>117800</v>
      </c>
      <c r="AJ108" s="512">
        <v>0</v>
      </c>
      <c r="AK108" s="512">
        <v>0</v>
      </c>
      <c r="AL108" s="512">
        <v>0</v>
      </c>
      <c r="AM108" s="512">
        <v>222720</v>
      </c>
      <c r="AN108" s="512">
        <v>0</v>
      </c>
      <c r="AO108" s="512">
        <v>0</v>
      </c>
      <c r="AP108" s="512">
        <v>0</v>
      </c>
      <c r="AQ108" s="512">
        <v>0</v>
      </c>
      <c r="AR108" s="512">
        <v>0</v>
      </c>
      <c r="AS108" s="512">
        <v>0</v>
      </c>
      <c r="AT108" s="512">
        <v>0</v>
      </c>
      <c r="AU108" s="512">
        <v>0</v>
      </c>
      <c r="AV108" s="512">
        <v>5855928</v>
      </c>
      <c r="AW108" s="512">
        <v>835963.78840574413</v>
      </c>
      <c r="AX108" s="512">
        <v>340520</v>
      </c>
      <c r="AY108" s="512">
        <v>615590.77472325566</v>
      </c>
      <c r="AZ108" s="710">
        <v>7032411.7884057444</v>
      </c>
      <c r="BA108" s="710">
        <v>6809691.7884057444</v>
      </c>
      <c r="BB108" s="710">
        <v>5415</v>
      </c>
      <c r="BC108" s="710">
        <v>6914955</v>
      </c>
      <c r="BD108" s="710">
        <v>0</v>
      </c>
      <c r="BE108" s="710">
        <v>105263.21159425564</v>
      </c>
      <c r="BF108" s="710">
        <v>7137675</v>
      </c>
      <c r="BG108" s="512">
        <v>0</v>
      </c>
      <c r="BH108" s="512">
        <v>7137674.9999999991</v>
      </c>
      <c r="BI108" s="710">
        <v>7137675</v>
      </c>
      <c r="BJ108" s="710">
        <v>6797155</v>
      </c>
      <c r="BK108" s="512">
        <v>6797155</v>
      </c>
      <c r="BL108" s="512">
        <v>5322.7525450274079</v>
      </c>
      <c r="BM108" s="512">
        <v>5172.6047261345848</v>
      </c>
      <c r="BN108" s="628">
        <v>2.9027506806039379E-2</v>
      </c>
      <c r="BO108" s="628">
        <v>0</v>
      </c>
      <c r="BP108" s="512">
        <v>0</v>
      </c>
      <c r="BQ108" s="710">
        <v>7137675</v>
      </c>
      <c r="BR108" s="710">
        <v>5415</v>
      </c>
      <c r="BS108" s="710" t="s">
        <v>1284</v>
      </c>
      <c r="BT108" s="710">
        <v>5589.4087705559905</v>
      </c>
      <c r="BU108" s="628">
        <v>2.7607346103284636E-2</v>
      </c>
      <c r="BV108" s="512">
        <v>-32269.79</v>
      </c>
      <c r="BW108" s="512">
        <v>7105405.21</v>
      </c>
      <c r="BX108" s="512">
        <v>0</v>
      </c>
      <c r="BY108" s="512">
        <v>7105405.21</v>
      </c>
      <c r="BZ108" s="814">
        <f t="shared" si="8"/>
        <v>16473.659999994561</v>
      </c>
      <c r="CA108" s="814">
        <f t="shared" si="9"/>
        <v>53157.239999999991</v>
      </c>
      <c r="CB108" s="814">
        <f t="shared" si="7"/>
        <v>105263.21159425564</v>
      </c>
      <c r="CC108" s="814">
        <f>IF(ISERROR(VLOOKUP(A108,'19-20 Cfwds'!A:D,4,FALSE)),0,(VLOOKUP(A108,'19-20 Cfwds'!A:D,4,FALSE)))</f>
        <v>16473.659999994561</v>
      </c>
      <c r="CD108" s="814">
        <f>IF(ISERROR(VLOOKUP(A108,'19-20 Cfwds'!A:D,3,FALSE)),0,(VLOOKUP(A108,'19-20 Cfwds'!A:D,3,FALSE)))</f>
        <v>53157.239999999991</v>
      </c>
      <c r="CF108" s="814">
        <f t="shared" si="10"/>
        <v>384049.63869463874</v>
      </c>
      <c r="CG108" s="814">
        <f>VLOOKUP(C108,'Pension and Pay Grants'!$I$3:$O$111,7,FALSE)</f>
        <v>119136</v>
      </c>
      <c r="CH108" s="814">
        <f>VLOOKUP(C108,'Pension and Pay Grants'!$Z$2:$AF$111,7,FALSE)</f>
        <v>336648</v>
      </c>
    </row>
    <row r="109" spans="1:86" ht="15" hidden="1" x14ac:dyDescent="0.25">
      <c r="A109">
        <v>552</v>
      </c>
      <c r="B109">
        <f>VLOOKUP(D109,'Adjusted Factors 21-22'!C:F,4,FALSE)</f>
        <v>0</v>
      </c>
      <c r="C109" s="706">
        <v>124856</v>
      </c>
      <c r="D109" s="706">
        <v>9354500</v>
      </c>
      <c r="E109" s="707" t="s">
        <v>1237</v>
      </c>
      <c r="F109" s="627">
        <v>1183</v>
      </c>
      <c r="G109" s="627">
        <v>0</v>
      </c>
      <c r="H109" s="627">
        <v>1183</v>
      </c>
      <c r="I109" s="512">
        <v>0</v>
      </c>
      <c r="J109" s="512">
        <v>3139955</v>
      </c>
      <c r="K109" s="512">
        <v>2270268</v>
      </c>
      <c r="L109" s="512">
        <v>0</v>
      </c>
      <c r="M109" s="512">
        <v>78199.999999999956</v>
      </c>
      <c r="N109" s="512">
        <v>0</v>
      </c>
      <c r="O109" s="512">
        <v>220155.16941789747</v>
      </c>
      <c r="P109" s="512">
        <v>0</v>
      </c>
      <c r="Q109" s="512">
        <v>0</v>
      </c>
      <c r="R109" s="512">
        <v>0</v>
      </c>
      <c r="S109" s="512">
        <v>0</v>
      </c>
      <c r="T109" s="512">
        <v>0</v>
      </c>
      <c r="U109" s="512">
        <v>0</v>
      </c>
      <c r="V109" s="512">
        <v>60759.999999999971</v>
      </c>
      <c r="W109" s="512">
        <v>48969.999999999985</v>
      </c>
      <c r="X109" s="512">
        <v>1160</v>
      </c>
      <c r="Y109" s="512">
        <v>1260</v>
      </c>
      <c r="Z109" s="512">
        <v>0</v>
      </c>
      <c r="AA109" s="512">
        <v>0</v>
      </c>
      <c r="AB109" s="512">
        <v>0</v>
      </c>
      <c r="AC109" s="512">
        <v>13376.307106598981</v>
      </c>
      <c r="AD109" s="512">
        <v>0</v>
      </c>
      <c r="AE109" s="512">
        <v>0</v>
      </c>
      <c r="AF109" s="512">
        <v>554822.3274002031</v>
      </c>
      <c r="AG109" s="512">
        <v>0</v>
      </c>
      <c r="AH109" s="512">
        <v>0</v>
      </c>
      <c r="AI109" s="512">
        <v>117800</v>
      </c>
      <c r="AJ109" s="512">
        <v>0</v>
      </c>
      <c r="AK109" s="512">
        <v>0</v>
      </c>
      <c r="AL109" s="512">
        <v>0</v>
      </c>
      <c r="AM109" s="512">
        <v>190720</v>
      </c>
      <c r="AN109" s="512">
        <v>0</v>
      </c>
      <c r="AO109" s="512">
        <v>0</v>
      </c>
      <c r="AP109" s="512">
        <v>0</v>
      </c>
      <c r="AQ109" s="512">
        <v>0</v>
      </c>
      <c r="AR109" s="512">
        <v>0</v>
      </c>
      <c r="AS109" s="512">
        <v>0</v>
      </c>
      <c r="AT109" s="512">
        <v>0</v>
      </c>
      <c r="AU109" s="512">
        <v>0</v>
      </c>
      <c r="AV109" s="512">
        <v>5410223</v>
      </c>
      <c r="AW109" s="512">
        <v>978703.80392469943</v>
      </c>
      <c r="AX109" s="512">
        <v>308520</v>
      </c>
      <c r="AY109" s="512">
        <v>760074.91210915172</v>
      </c>
      <c r="AZ109" s="710">
        <v>6697446.8039246993</v>
      </c>
      <c r="BA109" s="710">
        <v>6506726.8039246993</v>
      </c>
      <c r="BB109" s="710">
        <v>5415</v>
      </c>
      <c r="BC109" s="710">
        <v>6405945</v>
      </c>
      <c r="BD109" s="710">
        <v>0</v>
      </c>
      <c r="BE109" s="710">
        <v>0</v>
      </c>
      <c r="BF109" s="710">
        <v>6697446.8039246993</v>
      </c>
      <c r="BG109" s="512">
        <v>0</v>
      </c>
      <c r="BH109" s="512">
        <v>6697446.8039246993</v>
      </c>
      <c r="BI109" s="710">
        <v>6596665</v>
      </c>
      <c r="BJ109" s="710">
        <v>6288145</v>
      </c>
      <c r="BK109" s="512">
        <v>6388926.8039246993</v>
      </c>
      <c r="BL109" s="512">
        <v>5400.6143735627211</v>
      </c>
      <c r="BM109" s="512">
        <v>5266.4933965879263</v>
      </c>
      <c r="BN109" s="628">
        <v>2.5466846129853598E-2</v>
      </c>
      <c r="BO109" s="628">
        <v>0</v>
      </c>
      <c r="BP109" s="512">
        <v>0</v>
      </c>
      <c r="BQ109" s="710">
        <v>6697446.8039246993</v>
      </c>
      <c r="BR109" s="710">
        <v>5500.1917192939136</v>
      </c>
      <c r="BS109" s="710" t="s">
        <v>1284</v>
      </c>
      <c r="BT109" s="710">
        <v>5661.408963588081</v>
      </c>
      <c r="BU109" s="628">
        <v>2.2542571808684242E-2</v>
      </c>
      <c r="BV109" s="512">
        <v>-29894.41</v>
      </c>
      <c r="BW109" s="512">
        <v>6667552.3939246992</v>
      </c>
      <c r="BX109" s="512">
        <v>0</v>
      </c>
      <c r="BY109" s="512">
        <v>6667552.3939246992</v>
      </c>
      <c r="BZ109" s="814">
        <f t="shared" si="8"/>
        <v>329273.10348535702</v>
      </c>
      <c r="CA109" s="814">
        <f t="shared" si="9"/>
        <v>94197.65</v>
      </c>
      <c r="CB109" s="814">
        <f t="shared" si="7"/>
        <v>0</v>
      </c>
      <c r="CC109" s="814">
        <f>IF(ISERROR(VLOOKUP(A109,'19-20 Cfwds'!A:D,4,FALSE)),0,(VLOOKUP(A109,'19-20 Cfwds'!A:D,4,FALSE)))</f>
        <v>329273.10348535702</v>
      </c>
      <c r="CD109" s="814">
        <f>IF(ISERROR(VLOOKUP(A109,'19-20 Cfwds'!A:D,3,FALSE)),0,(VLOOKUP(A109,'19-20 Cfwds'!A:D,3,FALSE)))</f>
        <v>94197.65</v>
      </c>
      <c r="CF109" s="814">
        <f t="shared" si="10"/>
        <v>410505.16941789736</v>
      </c>
      <c r="CG109" s="814">
        <f>VLOOKUP(C109,'Pension and Pay Grants'!$I$3:$O$111,7,FALSE)</f>
        <v>84763</v>
      </c>
      <c r="CH109" s="814">
        <f>VLOOKUP(C109,'Pension and Pay Grants'!$Z$2:$AF$111,7,FALSE)</f>
        <v>239516</v>
      </c>
    </row>
    <row r="110" spans="1:86" ht="15" hidden="1" x14ac:dyDescent="0.25">
      <c r="A110">
        <v>553</v>
      </c>
      <c r="B110">
        <f>VLOOKUP(D110,'Adjusted Factors 21-22'!C:F,4,FALSE)</f>
        <v>0</v>
      </c>
      <c r="C110" s="706">
        <v>124861</v>
      </c>
      <c r="D110" s="706">
        <v>9354600</v>
      </c>
      <c r="E110" s="707" t="s">
        <v>925</v>
      </c>
      <c r="F110" s="627">
        <v>776</v>
      </c>
      <c r="G110" s="627">
        <v>0</v>
      </c>
      <c r="H110" s="627">
        <v>776</v>
      </c>
      <c r="I110" s="512">
        <v>0</v>
      </c>
      <c r="J110" s="512">
        <v>2029430</v>
      </c>
      <c r="K110" s="512">
        <v>1523340</v>
      </c>
      <c r="L110" s="512">
        <v>0</v>
      </c>
      <c r="M110" s="512">
        <v>41400.000000000015</v>
      </c>
      <c r="N110" s="512">
        <v>0</v>
      </c>
      <c r="O110" s="512">
        <v>95411.813471502595</v>
      </c>
      <c r="P110" s="512">
        <v>0</v>
      </c>
      <c r="Q110" s="512">
        <v>0</v>
      </c>
      <c r="R110" s="512">
        <v>0</v>
      </c>
      <c r="S110" s="512">
        <v>0</v>
      </c>
      <c r="T110" s="512">
        <v>0</v>
      </c>
      <c r="U110" s="512">
        <v>0</v>
      </c>
      <c r="V110" s="512">
        <v>27074.670116429475</v>
      </c>
      <c r="W110" s="512">
        <v>22496.972833117732</v>
      </c>
      <c r="X110" s="512">
        <v>6987.0116429495301</v>
      </c>
      <c r="Y110" s="512">
        <v>6956.8952134540905</v>
      </c>
      <c r="Z110" s="512">
        <v>0</v>
      </c>
      <c r="AA110" s="512">
        <v>0</v>
      </c>
      <c r="AB110" s="512">
        <v>0</v>
      </c>
      <c r="AC110" s="512">
        <v>22834.081902245664</v>
      </c>
      <c r="AD110" s="512">
        <v>0</v>
      </c>
      <c r="AE110" s="512">
        <v>0</v>
      </c>
      <c r="AF110" s="512">
        <v>291366.95629037207</v>
      </c>
      <c r="AG110" s="512">
        <v>0</v>
      </c>
      <c r="AH110" s="512">
        <v>0</v>
      </c>
      <c r="AI110" s="512">
        <v>117800</v>
      </c>
      <c r="AJ110" s="512">
        <v>0</v>
      </c>
      <c r="AK110" s="512">
        <v>0</v>
      </c>
      <c r="AL110" s="512">
        <v>0</v>
      </c>
      <c r="AM110" s="512">
        <v>17920</v>
      </c>
      <c r="AN110" s="512">
        <v>0</v>
      </c>
      <c r="AO110" s="512">
        <v>0</v>
      </c>
      <c r="AP110" s="512">
        <v>0</v>
      </c>
      <c r="AQ110" s="512">
        <v>0</v>
      </c>
      <c r="AR110" s="512">
        <v>0</v>
      </c>
      <c r="AS110" s="512">
        <v>0</v>
      </c>
      <c r="AT110" s="512">
        <v>0</v>
      </c>
      <c r="AU110" s="512">
        <v>0</v>
      </c>
      <c r="AV110" s="512">
        <v>3552770</v>
      </c>
      <c r="AW110" s="512">
        <v>514528.40147007117</v>
      </c>
      <c r="AX110" s="512">
        <v>135720</v>
      </c>
      <c r="AY110" s="512">
        <v>391530.6379290988</v>
      </c>
      <c r="AZ110" s="710">
        <v>4203018.4014700707</v>
      </c>
      <c r="BA110" s="710">
        <v>4185098.4014700707</v>
      </c>
      <c r="BB110" s="710">
        <v>5415</v>
      </c>
      <c r="BC110" s="710">
        <v>4202040</v>
      </c>
      <c r="BD110" s="710">
        <v>0</v>
      </c>
      <c r="BE110" s="710">
        <v>16941.598529929295</v>
      </c>
      <c r="BF110" s="710">
        <v>4219960</v>
      </c>
      <c r="BG110" s="512">
        <v>0</v>
      </c>
      <c r="BH110" s="512">
        <v>4219960.0000000009</v>
      </c>
      <c r="BI110" s="710">
        <v>4219960</v>
      </c>
      <c r="BJ110" s="710">
        <v>4084240</v>
      </c>
      <c r="BK110" s="512">
        <v>4084240</v>
      </c>
      <c r="BL110" s="512">
        <v>5263.1958762886597</v>
      </c>
      <c r="BM110" s="512">
        <v>5112.2417319948181</v>
      </c>
      <c r="BN110" s="628">
        <v>2.9527974655247514E-2</v>
      </c>
      <c r="BO110" s="628">
        <v>0</v>
      </c>
      <c r="BP110" s="512">
        <v>0</v>
      </c>
      <c r="BQ110" s="710">
        <v>4219960</v>
      </c>
      <c r="BR110" s="710">
        <v>5415</v>
      </c>
      <c r="BS110" s="710" t="s">
        <v>1284</v>
      </c>
      <c r="BT110" s="710">
        <v>5438.0927835051543</v>
      </c>
      <c r="BU110" s="628">
        <v>2.7359994611722671E-2</v>
      </c>
      <c r="BV110" s="512">
        <v>-19609.52</v>
      </c>
      <c r="BW110" s="512">
        <v>4200350.4800000004</v>
      </c>
      <c r="BX110" s="512">
        <v>0</v>
      </c>
      <c r="BY110" s="512">
        <v>4200350.4800000004</v>
      </c>
      <c r="BZ110" s="814">
        <f t="shared" si="8"/>
        <v>-390948.33929104079</v>
      </c>
      <c r="CA110" s="814">
        <f t="shared" si="9"/>
        <v>0</v>
      </c>
      <c r="CB110" s="814">
        <f t="shared" si="7"/>
        <v>16941.598529929295</v>
      </c>
      <c r="CC110" s="814">
        <f>IF(ISERROR(VLOOKUP(A110,'19-20 Cfwds'!A:D,4,FALSE)),0,(VLOOKUP(A110,'19-20 Cfwds'!A:D,4,FALSE)))</f>
        <v>-390948.33929104079</v>
      </c>
      <c r="CD110" s="814">
        <f>IF(ISERROR(VLOOKUP(A110,'19-20 Cfwds'!A:D,3,FALSE)),0,(VLOOKUP(A110,'19-20 Cfwds'!A:D,3,FALSE)))</f>
        <v>0</v>
      </c>
      <c r="CF110" s="814">
        <f t="shared" si="10"/>
        <v>200327.36327745346</v>
      </c>
      <c r="CG110" s="814">
        <f>VLOOKUP(C110,'Pension and Pay Grants'!$I$3:$O$111,7,FALSE)</f>
        <v>60481</v>
      </c>
      <c r="CH110" s="814">
        <f>VLOOKUP(C110,'Pension and Pay Grants'!$Z$2:$AF$111,7,FALSE)</f>
        <v>170929</v>
      </c>
    </row>
    <row r="111" spans="1:86" ht="15" hidden="1" x14ac:dyDescent="0.25">
      <c r="A111">
        <v>233</v>
      </c>
      <c r="B111" t="str">
        <f>VLOOKUP(D111,'Adjusted Factors 21-22'!C:F,4,FALSE)</f>
        <v>Recoupment Academy</v>
      </c>
      <c r="C111" s="706">
        <v>138117</v>
      </c>
      <c r="D111" s="706">
        <v>9352000</v>
      </c>
      <c r="E111" s="707" t="s">
        <v>1092</v>
      </c>
      <c r="F111" s="627">
        <v>134</v>
      </c>
      <c r="G111" s="627">
        <v>134</v>
      </c>
      <c r="H111" s="627">
        <v>0</v>
      </c>
      <c r="I111" s="512">
        <v>411916</v>
      </c>
      <c r="J111" s="512">
        <v>0</v>
      </c>
      <c r="K111" s="512">
        <v>0</v>
      </c>
      <c r="L111" s="512">
        <v>23919.999999999982</v>
      </c>
      <c r="M111" s="512">
        <v>0</v>
      </c>
      <c r="N111" s="512">
        <v>29899.999999999975</v>
      </c>
      <c r="O111" s="512">
        <v>0</v>
      </c>
      <c r="P111" s="512">
        <v>4515.0000000000073</v>
      </c>
      <c r="Q111" s="512">
        <v>24440.000000000004</v>
      </c>
      <c r="R111" s="512">
        <v>0</v>
      </c>
      <c r="S111" s="512">
        <v>0</v>
      </c>
      <c r="T111" s="512">
        <v>0</v>
      </c>
      <c r="U111" s="512">
        <v>0</v>
      </c>
      <c r="V111" s="512">
        <v>0</v>
      </c>
      <c r="W111" s="512">
        <v>0</v>
      </c>
      <c r="X111" s="512">
        <v>0</v>
      </c>
      <c r="Y111" s="512">
        <v>0</v>
      </c>
      <c r="Z111" s="512">
        <v>0</v>
      </c>
      <c r="AA111" s="512">
        <v>0</v>
      </c>
      <c r="AB111" s="512">
        <v>7111.4035087719276</v>
      </c>
      <c r="AC111" s="512">
        <v>0</v>
      </c>
      <c r="AD111" s="512">
        <v>0</v>
      </c>
      <c r="AE111" s="512">
        <v>70596.509433962274</v>
      </c>
      <c r="AF111" s="512">
        <v>0</v>
      </c>
      <c r="AG111" s="512">
        <v>7164.0000000000164</v>
      </c>
      <c r="AH111" s="512">
        <v>0</v>
      </c>
      <c r="AI111" s="512">
        <v>117800</v>
      </c>
      <c r="AJ111" s="512">
        <v>0</v>
      </c>
      <c r="AK111" s="512">
        <v>0</v>
      </c>
      <c r="AL111" s="512">
        <v>0</v>
      </c>
      <c r="AM111" s="512">
        <v>4531.2</v>
      </c>
      <c r="AN111" s="512">
        <v>0</v>
      </c>
      <c r="AO111" s="512">
        <v>0</v>
      </c>
      <c r="AP111" s="512">
        <v>0</v>
      </c>
      <c r="AQ111" s="512">
        <v>0</v>
      </c>
      <c r="AR111" s="512">
        <v>0</v>
      </c>
      <c r="AS111" s="512">
        <v>0</v>
      </c>
      <c r="AT111" s="512">
        <v>0</v>
      </c>
      <c r="AU111" s="512">
        <v>0</v>
      </c>
      <c r="AV111" s="512">
        <v>411916</v>
      </c>
      <c r="AW111" s="512">
        <v>167646.9129427342</v>
      </c>
      <c r="AX111" s="512">
        <v>122331.2</v>
      </c>
      <c r="AY111" s="512">
        <v>121982.87343396226</v>
      </c>
      <c r="AZ111" s="710">
        <v>701894.11294273415</v>
      </c>
      <c r="BA111" s="710">
        <v>697362.9129427342</v>
      </c>
      <c r="BB111" s="710">
        <v>4180</v>
      </c>
      <c r="BC111" s="710">
        <v>560120</v>
      </c>
      <c r="BD111" s="710">
        <v>0</v>
      </c>
      <c r="BE111" s="710">
        <v>0</v>
      </c>
      <c r="BF111" s="710">
        <v>701894.11294273415</v>
      </c>
      <c r="BG111" s="512">
        <v>701894.11294273415</v>
      </c>
      <c r="BH111" s="512">
        <v>0</v>
      </c>
      <c r="BI111" s="710">
        <v>564651.19999999995</v>
      </c>
      <c r="BJ111" s="710">
        <v>442319.99999999994</v>
      </c>
      <c r="BK111" s="512">
        <v>579562.9129427342</v>
      </c>
      <c r="BL111" s="512">
        <v>4325.0963652442852</v>
      </c>
      <c r="BM111" s="512">
        <v>4235.3814526666665</v>
      </c>
      <c r="BN111" s="628">
        <v>2.1182250897645274E-2</v>
      </c>
      <c r="BO111" s="628">
        <v>0</v>
      </c>
      <c r="BP111" s="512">
        <v>0</v>
      </c>
      <c r="BQ111" s="710">
        <v>701894.11294273415</v>
      </c>
      <c r="BR111" s="710">
        <v>5204.2008428562258</v>
      </c>
      <c r="BS111" s="710" t="s">
        <v>1284</v>
      </c>
      <c r="BT111" s="710">
        <v>5238.0157682293593</v>
      </c>
      <c r="BU111" s="628">
        <v>3.7138265508753321E-2</v>
      </c>
      <c r="BV111" s="512">
        <v>0</v>
      </c>
      <c r="BW111" s="512">
        <v>701894.11294273415</v>
      </c>
      <c r="BX111" s="512">
        <v>0</v>
      </c>
      <c r="BY111" s="512">
        <v>701894.11294273415</v>
      </c>
      <c r="BZ111" s="814">
        <f t="shared" si="8"/>
        <v>0</v>
      </c>
      <c r="CA111" s="814">
        <f t="shared" si="9"/>
        <v>0</v>
      </c>
      <c r="CB111" s="814">
        <f t="shared" si="7"/>
        <v>0</v>
      </c>
      <c r="CC111" s="814">
        <f>IF(ISERROR(VLOOKUP(A111,'19-20 Cfwds'!A:D,4,FALSE)),0,(VLOOKUP(A111,'19-20 Cfwds'!A:D,4,FALSE)))</f>
        <v>0</v>
      </c>
      <c r="CD111" s="814">
        <f>IF(ISERROR(VLOOKUP(A111,'19-20 Cfwds'!A:D,3,FALSE)),0,(VLOOKUP(A111,'19-20 Cfwds'!A:D,3,FALSE)))</f>
        <v>0</v>
      </c>
      <c r="CF111" s="814">
        <f t="shared" si="10"/>
        <v>82774.999999999971</v>
      </c>
      <c r="CG111" s="814"/>
      <c r="CH111" s="814"/>
    </row>
    <row r="112" spans="1:86" ht="15" hidden="1" x14ac:dyDescent="0.25">
      <c r="A112">
        <v>262</v>
      </c>
      <c r="B112" t="str">
        <f>VLOOKUP(D112,'Adjusted Factors 21-22'!C:F,4,FALSE)</f>
        <v>Recoupment Academy</v>
      </c>
      <c r="C112" s="706">
        <v>139803</v>
      </c>
      <c r="D112" s="706">
        <v>9352001</v>
      </c>
      <c r="E112" s="707" t="s">
        <v>1238</v>
      </c>
      <c r="F112" s="627">
        <v>576</v>
      </c>
      <c r="G112" s="627">
        <v>576</v>
      </c>
      <c r="H112" s="627">
        <v>0</v>
      </c>
      <c r="I112" s="512">
        <v>1770624</v>
      </c>
      <c r="J112" s="512">
        <v>0</v>
      </c>
      <c r="K112" s="512">
        <v>0</v>
      </c>
      <c r="L112" s="512">
        <v>64400.000000000116</v>
      </c>
      <c r="M112" s="512">
        <v>0</v>
      </c>
      <c r="N112" s="512">
        <v>83375</v>
      </c>
      <c r="O112" s="512">
        <v>0</v>
      </c>
      <c r="P112" s="512">
        <v>1505.000000000003</v>
      </c>
      <c r="Q112" s="512">
        <v>19759.999999999935</v>
      </c>
      <c r="R112" s="512">
        <v>40999.999999999971</v>
      </c>
      <c r="S112" s="512">
        <v>39160.000000000065</v>
      </c>
      <c r="T112" s="512">
        <v>40850.000000000124</v>
      </c>
      <c r="U112" s="512">
        <v>0</v>
      </c>
      <c r="V112" s="512">
        <v>0</v>
      </c>
      <c r="W112" s="512">
        <v>0</v>
      </c>
      <c r="X112" s="512">
        <v>0</v>
      </c>
      <c r="Y112" s="512">
        <v>0</v>
      </c>
      <c r="Z112" s="512">
        <v>0</v>
      </c>
      <c r="AA112" s="512">
        <v>0</v>
      </c>
      <c r="AB112" s="512">
        <v>10582.045929018781</v>
      </c>
      <c r="AC112" s="512">
        <v>0</v>
      </c>
      <c r="AD112" s="512">
        <v>0</v>
      </c>
      <c r="AE112" s="512">
        <v>207081.88841201717</v>
      </c>
      <c r="AF112" s="512">
        <v>0</v>
      </c>
      <c r="AG112" s="512">
        <v>0</v>
      </c>
      <c r="AH112" s="512">
        <v>0</v>
      </c>
      <c r="AI112" s="512">
        <v>117800</v>
      </c>
      <c r="AJ112" s="512">
        <v>0</v>
      </c>
      <c r="AK112" s="512">
        <v>0</v>
      </c>
      <c r="AL112" s="512">
        <v>0</v>
      </c>
      <c r="AM112" s="512">
        <v>9216</v>
      </c>
      <c r="AN112" s="512">
        <v>0</v>
      </c>
      <c r="AO112" s="512">
        <v>0</v>
      </c>
      <c r="AP112" s="512">
        <v>0</v>
      </c>
      <c r="AQ112" s="512">
        <v>0</v>
      </c>
      <c r="AR112" s="512">
        <v>0</v>
      </c>
      <c r="AS112" s="512">
        <v>0</v>
      </c>
      <c r="AT112" s="512">
        <v>0</v>
      </c>
      <c r="AU112" s="512">
        <v>0</v>
      </c>
      <c r="AV112" s="512">
        <v>1770624</v>
      </c>
      <c r="AW112" s="512">
        <v>507713.93434103613</v>
      </c>
      <c r="AX112" s="512">
        <v>127016</v>
      </c>
      <c r="AY112" s="512">
        <v>362105.75241201726</v>
      </c>
      <c r="AZ112" s="710">
        <v>2405353.9343410362</v>
      </c>
      <c r="BA112" s="710">
        <v>2396137.9343410362</v>
      </c>
      <c r="BB112" s="710">
        <v>4180</v>
      </c>
      <c r="BC112" s="710">
        <v>2407680</v>
      </c>
      <c r="BD112" s="710">
        <v>11542.065658963751</v>
      </c>
      <c r="BE112" s="710">
        <v>0</v>
      </c>
      <c r="BF112" s="710">
        <v>2416896</v>
      </c>
      <c r="BG112" s="512">
        <v>2416896</v>
      </c>
      <c r="BH112" s="512">
        <v>0</v>
      </c>
      <c r="BI112" s="710">
        <v>2416896</v>
      </c>
      <c r="BJ112" s="710">
        <v>2289880</v>
      </c>
      <c r="BK112" s="512">
        <v>2289880</v>
      </c>
      <c r="BL112" s="512">
        <v>3975.4861111111113</v>
      </c>
      <c r="BM112" s="512">
        <v>3900.4224150519035</v>
      </c>
      <c r="BN112" s="628">
        <v>1.9245017095977521E-2</v>
      </c>
      <c r="BO112" s="628">
        <v>0</v>
      </c>
      <c r="BP112" s="512">
        <v>0</v>
      </c>
      <c r="BQ112" s="710">
        <v>2416896</v>
      </c>
      <c r="BR112" s="710">
        <v>4180</v>
      </c>
      <c r="BS112" s="710" t="s">
        <v>1284</v>
      </c>
      <c r="BT112" s="710">
        <v>4196</v>
      </c>
      <c r="BU112" s="628">
        <v>1.846535328417187E-2</v>
      </c>
      <c r="BV112" s="512">
        <v>0</v>
      </c>
      <c r="BW112" s="512">
        <v>2416896</v>
      </c>
      <c r="BX112" s="512">
        <v>0</v>
      </c>
      <c r="BY112" s="512">
        <v>2416896</v>
      </c>
      <c r="BZ112" s="814">
        <f t="shared" si="8"/>
        <v>0</v>
      </c>
      <c r="CA112" s="814">
        <f t="shared" si="9"/>
        <v>0</v>
      </c>
      <c r="CB112" s="814">
        <f t="shared" si="7"/>
        <v>11542.065658963751</v>
      </c>
      <c r="CC112" s="814">
        <f>IF(ISERROR(VLOOKUP(A112,'19-20 Cfwds'!A:D,4,FALSE)),0,(VLOOKUP(A112,'19-20 Cfwds'!A:D,4,FALSE)))</f>
        <v>0</v>
      </c>
      <c r="CD112" s="814">
        <f>IF(ISERROR(VLOOKUP(A112,'19-20 Cfwds'!A:D,3,FALSE)),0,(VLOOKUP(A112,'19-20 Cfwds'!A:D,3,FALSE)))</f>
        <v>0</v>
      </c>
      <c r="CF112" s="814">
        <f t="shared" si="10"/>
        <v>290050.00000000023</v>
      </c>
      <c r="CG112" s="814"/>
      <c r="CH112" s="814"/>
    </row>
    <row r="113" spans="1:86" ht="15" hidden="1" x14ac:dyDescent="0.25">
      <c r="A113">
        <v>411</v>
      </c>
      <c r="B113" t="str">
        <f>VLOOKUP(D113,'Adjusted Factors 21-22'!C:F,4,FALSE)</f>
        <v>Recoupment Academy</v>
      </c>
      <c r="C113" s="706">
        <v>136316</v>
      </c>
      <c r="D113" s="706">
        <v>9352003</v>
      </c>
      <c r="E113" s="707" t="s">
        <v>837</v>
      </c>
      <c r="F113" s="627">
        <v>374</v>
      </c>
      <c r="G113" s="627">
        <v>374</v>
      </c>
      <c r="H113" s="627">
        <v>0</v>
      </c>
      <c r="I113" s="512">
        <v>1149676</v>
      </c>
      <c r="J113" s="512">
        <v>0</v>
      </c>
      <c r="K113" s="512">
        <v>0</v>
      </c>
      <c r="L113" s="512">
        <v>33579.999999999985</v>
      </c>
      <c r="M113" s="512">
        <v>0</v>
      </c>
      <c r="N113" s="512">
        <v>49984.594594594593</v>
      </c>
      <c r="O113" s="512">
        <v>0</v>
      </c>
      <c r="P113" s="512">
        <v>0</v>
      </c>
      <c r="Q113" s="512">
        <v>0</v>
      </c>
      <c r="R113" s="512">
        <v>0</v>
      </c>
      <c r="S113" s="512">
        <v>0</v>
      </c>
      <c r="T113" s="512">
        <v>0</v>
      </c>
      <c r="U113" s="512">
        <v>0</v>
      </c>
      <c r="V113" s="512">
        <v>0</v>
      </c>
      <c r="W113" s="512">
        <v>0</v>
      </c>
      <c r="X113" s="512">
        <v>0</v>
      </c>
      <c r="Y113" s="512">
        <v>0</v>
      </c>
      <c r="Z113" s="512">
        <v>0</v>
      </c>
      <c r="AA113" s="512">
        <v>0</v>
      </c>
      <c r="AB113" s="512">
        <v>16535.369774919622</v>
      </c>
      <c r="AC113" s="512">
        <v>0</v>
      </c>
      <c r="AD113" s="512">
        <v>0</v>
      </c>
      <c r="AE113" s="512">
        <v>124519.25675675675</v>
      </c>
      <c r="AF113" s="512">
        <v>0</v>
      </c>
      <c r="AG113" s="512">
        <v>0</v>
      </c>
      <c r="AH113" s="512">
        <v>0</v>
      </c>
      <c r="AI113" s="512">
        <v>117800</v>
      </c>
      <c r="AJ113" s="512">
        <v>0</v>
      </c>
      <c r="AK113" s="512">
        <v>0</v>
      </c>
      <c r="AL113" s="512">
        <v>0</v>
      </c>
      <c r="AM113" s="512">
        <v>8140.8</v>
      </c>
      <c r="AN113" s="512">
        <v>0</v>
      </c>
      <c r="AO113" s="512">
        <v>0</v>
      </c>
      <c r="AP113" s="512">
        <v>0</v>
      </c>
      <c r="AQ113" s="512">
        <v>0</v>
      </c>
      <c r="AR113" s="512">
        <v>0</v>
      </c>
      <c r="AS113" s="512">
        <v>0</v>
      </c>
      <c r="AT113" s="512">
        <v>0</v>
      </c>
      <c r="AU113" s="512">
        <v>0</v>
      </c>
      <c r="AV113" s="512">
        <v>1149676</v>
      </c>
      <c r="AW113" s="512">
        <v>224619.22112627095</v>
      </c>
      <c r="AX113" s="512">
        <v>125940.8</v>
      </c>
      <c r="AY113" s="512">
        <v>176300.41805405403</v>
      </c>
      <c r="AZ113" s="710">
        <v>1500236.021126271</v>
      </c>
      <c r="BA113" s="710">
        <v>1492095.2211262709</v>
      </c>
      <c r="BB113" s="710">
        <v>4180</v>
      </c>
      <c r="BC113" s="710">
        <v>1563320</v>
      </c>
      <c r="BD113" s="710">
        <v>71224.778873729054</v>
      </c>
      <c r="BE113" s="710">
        <v>0</v>
      </c>
      <c r="BF113" s="710">
        <v>1571460.8</v>
      </c>
      <c r="BG113" s="512">
        <v>1571460.8</v>
      </c>
      <c r="BH113" s="512">
        <v>0</v>
      </c>
      <c r="BI113" s="710">
        <v>1571460.8</v>
      </c>
      <c r="BJ113" s="710">
        <v>1445520</v>
      </c>
      <c r="BK113" s="512">
        <v>1445520</v>
      </c>
      <c r="BL113" s="512">
        <v>3865.0267379679144</v>
      </c>
      <c r="BM113" s="512">
        <v>3628.0376231607625</v>
      </c>
      <c r="BN113" s="628">
        <v>6.5321570342670818E-2</v>
      </c>
      <c r="BO113" s="628">
        <v>0</v>
      </c>
      <c r="BP113" s="512">
        <v>0</v>
      </c>
      <c r="BQ113" s="710">
        <v>1571460.8</v>
      </c>
      <c r="BR113" s="710">
        <v>4180</v>
      </c>
      <c r="BS113" s="710" t="s">
        <v>1284</v>
      </c>
      <c r="BT113" s="710">
        <v>4201.7668449197863</v>
      </c>
      <c r="BU113" s="628">
        <v>5.81519427854158E-2</v>
      </c>
      <c r="BV113" s="512">
        <v>0</v>
      </c>
      <c r="BW113" s="512">
        <v>1571460.8</v>
      </c>
      <c r="BX113" s="512">
        <v>0</v>
      </c>
      <c r="BY113" s="512">
        <v>1571460.8</v>
      </c>
      <c r="BZ113" s="814">
        <f t="shared" si="8"/>
        <v>0</v>
      </c>
      <c r="CA113" s="814">
        <f t="shared" si="9"/>
        <v>0</v>
      </c>
      <c r="CB113" s="814">
        <f t="shared" si="7"/>
        <v>71224.778873729054</v>
      </c>
      <c r="CC113" s="814">
        <f>IF(ISERROR(VLOOKUP(A113,'19-20 Cfwds'!A:D,4,FALSE)),0,(VLOOKUP(A113,'19-20 Cfwds'!A:D,4,FALSE)))</f>
        <v>0</v>
      </c>
      <c r="CD113" s="814">
        <f>IF(ISERROR(VLOOKUP(A113,'19-20 Cfwds'!A:D,3,FALSE)),0,(VLOOKUP(A113,'19-20 Cfwds'!A:D,3,FALSE)))</f>
        <v>0</v>
      </c>
      <c r="CF113" s="814">
        <f t="shared" si="10"/>
        <v>83564.594594594586</v>
      </c>
      <c r="CG113" s="814"/>
      <c r="CH113" s="814"/>
    </row>
    <row r="114" spans="1:86" ht="15" hidden="1" x14ac:dyDescent="0.25">
      <c r="A114">
        <v>73</v>
      </c>
      <c r="B114" t="str">
        <f>VLOOKUP(D114,'Adjusted Factors 21-22'!C:F,4,FALSE)</f>
        <v>Recoupment Academy</v>
      </c>
      <c r="C114" s="706">
        <v>139804</v>
      </c>
      <c r="D114" s="706">
        <v>9352006</v>
      </c>
      <c r="E114" s="707" t="s">
        <v>678</v>
      </c>
      <c r="F114" s="627">
        <v>199</v>
      </c>
      <c r="G114" s="627">
        <v>199</v>
      </c>
      <c r="H114" s="627">
        <v>0</v>
      </c>
      <c r="I114" s="512">
        <v>611726</v>
      </c>
      <c r="J114" s="512">
        <v>0</v>
      </c>
      <c r="K114" s="512">
        <v>0</v>
      </c>
      <c r="L114" s="512">
        <v>34500.000000000022</v>
      </c>
      <c r="M114" s="512">
        <v>0</v>
      </c>
      <c r="N114" s="512">
        <v>55258.902439024387</v>
      </c>
      <c r="O114" s="512">
        <v>0</v>
      </c>
      <c r="P114" s="512">
        <v>5160.0000000000055</v>
      </c>
      <c r="Q114" s="512">
        <v>12219.999999999996</v>
      </c>
      <c r="R114" s="512">
        <v>3279.9999999999977</v>
      </c>
      <c r="S114" s="512">
        <v>1334.9999999999991</v>
      </c>
      <c r="T114" s="512">
        <v>11400.000000000011</v>
      </c>
      <c r="U114" s="512">
        <v>34100.000000000036</v>
      </c>
      <c r="V114" s="512">
        <v>0</v>
      </c>
      <c r="W114" s="512">
        <v>0</v>
      </c>
      <c r="X114" s="512">
        <v>0</v>
      </c>
      <c r="Y114" s="512">
        <v>0</v>
      </c>
      <c r="Z114" s="512">
        <v>0</v>
      </c>
      <c r="AA114" s="512">
        <v>0</v>
      </c>
      <c r="AB114" s="512">
        <v>2530.6358381502896</v>
      </c>
      <c r="AC114" s="512">
        <v>0</v>
      </c>
      <c r="AD114" s="512">
        <v>0</v>
      </c>
      <c r="AE114" s="512">
        <v>68673.090909090912</v>
      </c>
      <c r="AF114" s="512">
        <v>0</v>
      </c>
      <c r="AG114" s="512">
        <v>0</v>
      </c>
      <c r="AH114" s="512">
        <v>0</v>
      </c>
      <c r="AI114" s="512">
        <v>117800</v>
      </c>
      <c r="AJ114" s="512">
        <v>0</v>
      </c>
      <c r="AK114" s="512">
        <v>0</v>
      </c>
      <c r="AL114" s="512">
        <v>0</v>
      </c>
      <c r="AM114" s="512">
        <v>4761.6000000000004</v>
      </c>
      <c r="AN114" s="512">
        <v>0</v>
      </c>
      <c r="AO114" s="512">
        <v>0</v>
      </c>
      <c r="AP114" s="512">
        <v>0</v>
      </c>
      <c r="AQ114" s="512">
        <v>0</v>
      </c>
      <c r="AR114" s="512">
        <v>0</v>
      </c>
      <c r="AS114" s="512">
        <v>0</v>
      </c>
      <c r="AT114" s="512">
        <v>0</v>
      </c>
      <c r="AU114" s="512">
        <v>0</v>
      </c>
      <c r="AV114" s="512">
        <v>611726</v>
      </c>
      <c r="AW114" s="512">
        <v>228457.62918626567</v>
      </c>
      <c r="AX114" s="512">
        <v>122561.60000000001</v>
      </c>
      <c r="AY114" s="512">
        <v>157298.90612860315</v>
      </c>
      <c r="AZ114" s="710">
        <v>962745.22918626561</v>
      </c>
      <c r="BA114" s="710">
        <v>957983.62918626564</v>
      </c>
      <c r="BB114" s="710">
        <v>4180</v>
      </c>
      <c r="BC114" s="710">
        <v>831820</v>
      </c>
      <c r="BD114" s="710">
        <v>0</v>
      </c>
      <c r="BE114" s="710">
        <v>0</v>
      </c>
      <c r="BF114" s="710">
        <v>962745.22918626561</v>
      </c>
      <c r="BG114" s="512">
        <v>962745.22918626561</v>
      </c>
      <c r="BH114" s="512">
        <v>0</v>
      </c>
      <c r="BI114" s="710">
        <v>836581.6</v>
      </c>
      <c r="BJ114" s="710">
        <v>714020</v>
      </c>
      <c r="BK114" s="512">
        <v>840183.62918626564</v>
      </c>
      <c r="BL114" s="512">
        <v>4222.028287368169</v>
      </c>
      <c r="BM114" s="512">
        <v>4140.2148801980202</v>
      </c>
      <c r="BN114" s="628">
        <v>1.9760666906794899E-2</v>
      </c>
      <c r="BO114" s="628">
        <v>0</v>
      </c>
      <c r="BP114" s="512">
        <v>0</v>
      </c>
      <c r="BQ114" s="710">
        <v>962745.22918626561</v>
      </c>
      <c r="BR114" s="710">
        <v>4813.9880863631442</v>
      </c>
      <c r="BS114" s="710" t="s">
        <v>1284</v>
      </c>
      <c r="BT114" s="710">
        <v>4837.9157245540982</v>
      </c>
      <c r="BU114" s="628">
        <v>1.9885077455706224E-2</v>
      </c>
      <c r="BV114" s="512">
        <v>0</v>
      </c>
      <c r="BW114" s="512">
        <v>962745.22918626561</v>
      </c>
      <c r="BX114" s="512">
        <v>0</v>
      </c>
      <c r="BY114" s="512">
        <v>962745.22918626561</v>
      </c>
      <c r="BZ114" s="814">
        <f t="shared" si="8"/>
        <v>0</v>
      </c>
      <c r="CA114" s="814">
        <f t="shared" si="9"/>
        <v>0</v>
      </c>
      <c r="CB114" s="814">
        <f t="shared" si="7"/>
        <v>0</v>
      </c>
      <c r="CC114" s="814">
        <f>IF(ISERROR(VLOOKUP(A114,'19-20 Cfwds'!A:D,4,FALSE)),0,(VLOOKUP(A114,'19-20 Cfwds'!A:D,4,FALSE)))</f>
        <v>0</v>
      </c>
      <c r="CD114" s="814">
        <f>IF(ISERROR(VLOOKUP(A114,'19-20 Cfwds'!A:D,3,FALSE)),0,(VLOOKUP(A114,'19-20 Cfwds'!A:D,3,FALSE)))</f>
        <v>0</v>
      </c>
      <c r="CF114" s="814">
        <f t="shared" si="10"/>
        <v>157253.90243902447</v>
      </c>
      <c r="CG114" s="814"/>
      <c r="CH114" s="814"/>
    </row>
    <row r="115" spans="1:86" ht="15" hidden="1" x14ac:dyDescent="0.25">
      <c r="A115">
        <v>453</v>
      </c>
      <c r="B115" t="str">
        <f>VLOOKUP(D115,'Adjusted Factors 21-22'!C:F,4,FALSE)</f>
        <v>Recoupment Academy</v>
      </c>
      <c r="C115" s="706">
        <v>140044</v>
      </c>
      <c r="D115" s="706">
        <v>9352010</v>
      </c>
      <c r="E115" s="707" t="s">
        <v>1239</v>
      </c>
      <c r="F115" s="627">
        <v>377</v>
      </c>
      <c r="G115" s="627">
        <v>377</v>
      </c>
      <c r="H115" s="627">
        <v>0</v>
      </c>
      <c r="I115" s="512">
        <v>1158898</v>
      </c>
      <c r="J115" s="512">
        <v>0</v>
      </c>
      <c r="K115" s="512">
        <v>0</v>
      </c>
      <c r="L115" s="512">
        <v>39560.00000000008</v>
      </c>
      <c r="M115" s="512">
        <v>0</v>
      </c>
      <c r="N115" s="512">
        <v>49665.431266846354</v>
      </c>
      <c r="O115" s="512">
        <v>0</v>
      </c>
      <c r="P115" s="512">
        <v>859.99999999999864</v>
      </c>
      <c r="Q115" s="512">
        <v>2339.9999999999964</v>
      </c>
      <c r="R115" s="512">
        <v>0</v>
      </c>
      <c r="S115" s="512">
        <v>0</v>
      </c>
      <c r="T115" s="512">
        <v>0</v>
      </c>
      <c r="U115" s="512">
        <v>0</v>
      </c>
      <c r="V115" s="512">
        <v>0</v>
      </c>
      <c r="W115" s="512">
        <v>0</v>
      </c>
      <c r="X115" s="512">
        <v>0</v>
      </c>
      <c r="Y115" s="512">
        <v>0</v>
      </c>
      <c r="Z115" s="512">
        <v>0</v>
      </c>
      <c r="AA115" s="512">
        <v>0</v>
      </c>
      <c r="AB115" s="512">
        <v>19537.537993920982</v>
      </c>
      <c r="AC115" s="512">
        <v>0</v>
      </c>
      <c r="AD115" s="512">
        <v>0</v>
      </c>
      <c r="AE115" s="512">
        <v>121727.5</v>
      </c>
      <c r="AF115" s="512">
        <v>0</v>
      </c>
      <c r="AG115" s="512">
        <v>0</v>
      </c>
      <c r="AH115" s="512">
        <v>0</v>
      </c>
      <c r="AI115" s="512">
        <v>117800</v>
      </c>
      <c r="AJ115" s="512">
        <v>0</v>
      </c>
      <c r="AK115" s="512">
        <v>0</v>
      </c>
      <c r="AL115" s="512">
        <v>0</v>
      </c>
      <c r="AM115" s="512">
        <v>12083.2</v>
      </c>
      <c r="AN115" s="512">
        <v>0</v>
      </c>
      <c r="AO115" s="512">
        <v>0</v>
      </c>
      <c r="AP115" s="512">
        <v>0</v>
      </c>
      <c r="AQ115" s="512">
        <v>0</v>
      </c>
      <c r="AR115" s="512">
        <v>0</v>
      </c>
      <c r="AS115" s="512">
        <v>0</v>
      </c>
      <c r="AT115" s="512">
        <v>0</v>
      </c>
      <c r="AU115" s="512">
        <v>0</v>
      </c>
      <c r="AV115" s="512">
        <v>1158898</v>
      </c>
      <c r="AW115" s="512">
        <v>233690.46926076739</v>
      </c>
      <c r="AX115" s="512">
        <v>129883.2</v>
      </c>
      <c r="AY115" s="512">
        <v>177939.07963342321</v>
      </c>
      <c r="AZ115" s="710">
        <v>1522471.6692607673</v>
      </c>
      <c r="BA115" s="710">
        <v>1510388.4692607673</v>
      </c>
      <c r="BB115" s="710">
        <v>4180</v>
      </c>
      <c r="BC115" s="710">
        <v>1575860</v>
      </c>
      <c r="BD115" s="710">
        <v>65471.530739232665</v>
      </c>
      <c r="BE115" s="710">
        <v>0</v>
      </c>
      <c r="BF115" s="710">
        <v>1587943.2</v>
      </c>
      <c r="BG115" s="512">
        <v>1587943.2</v>
      </c>
      <c r="BH115" s="512">
        <v>0</v>
      </c>
      <c r="BI115" s="710">
        <v>1587943.2</v>
      </c>
      <c r="BJ115" s="710">
        <v>1458060</v>
      </c>
      <c r="BK115" s="512">
        <v>1458060</v>
      </c>
      <c r="BL115" s="512">
        <v>3867.5331564986736</v>
      </c>
      <c r="BM115" s="512">
        <v>3671.9563425196857</v>
      </c>
      <c r="BN115" s="628">
        <v>5.3262292831287784E-2</v>
      </c>
      <c r="BO115" s="628">
        <v>0</v>
      </c>
      <c r="BP115" s="512">
        <v>0</v>
      </c>
      <c r="BQ115" s="710">
        <v>1587943.2</v>
      </c>
      <c r="BR115" s="710">
        <v>4180</v>
      </c>
      <c r="BS115" s="710" t="s">
        <v>1284</v>
      </c>
      <c r="BT115" s="710">
        <v>4212.0509283819629</v>
      </c>
      <c r="BU115" s="628">
        <v>4.976852956707245E-2</v>
      </c>
      <c r="BV115" s="512">
        <v>0</v>
      </c>
      <c r="BW115" s="512">
        <v>1587943.2</v>
      </c>
      <c r="BX115" s="512">
        <v>0</v>
      </c>
      <c r="BY115" s="512">
        <v>1587943.2</v>
      </c>
      <c r="BZ115" s="814">
        <f t="shared" si="8"/>
        <v>0</v>
      </c>
      <c r="CA115" s="814">
        <f t="shared" si="9"/>
        <v>0</v>
      </c>
      <c r="CB115" s="814">
        <f t="shared" si="7"/>
        <v>65471.530739232665</v>
      </c>
      <c r="CC115" s="814">
        <f>IF(ISERROR(VLOOKUP(A115,'19-20 Cfwds'!A:D,4,FALSE)),0,(VLOOKUP(A115,'19-20 Cfwds'!A:D,4,FALSE)))</f>
        <v>0</v>
      </c>
      <c r="CD115" s="814">
        <f>IF(ISERROR(VLOOKUP(A115,'19-20 Cfwds'!A:D,3,FALSE)),0,(VLOOKUP(A115,'19-20 Cfwds'!A:D,3,FALSE)))</f>
        <v>0</v>
      </c>
      <c r="CF115" s="814">
        <f t="shared" si="10"/>
        <v>92425.431266846426</v>
      </c>
      <c r="CG115" s="814"/>
      <c r="CH115" s="814"/>
    </row>
    <row r="116" spans="1:86" ht="15" hidden="1" x14ac:dyDescent="0.25">
      <c r="A116">
        <v>61</v>
      </c>
      <c r="B116" t="str">
        <f>VLOOKUP(D116,'Adjusted Factors 21-22'!C:F,4,FALSE)</f>
        <v>Recoupment Academy</v>
      </c>
      <c r="C116" s="706">
        <v>140573</v>
      </c>
      <c r="D116" s="706">
        <v>9352014</v>
      </c>
      <c r="E116" s="707" t="s">
        <v>961</v>
      </c>
      <c r="F116" s="627">
        <v>407</v>
      </c>
      <c r="G116" s="627">
        <v>407</v>
      </c>
      <c r="H116" s="627">
        <v>0</v>
      </c>
      <c r="I116" s="512">
        <v>1251118</v>
      </c>
      <c r="J116" s="512">
        <v>0</v>
      </c>
      <c r="K116" s="512">
        <v>0</v>
      </c>
      <c r="L116" s="512">
        <v>90619.999999999985</v>
      </c>
      <c r="M116" s="512">
        <v>0</v>
      </c>
      <c r="N116" s="512">
        <v>116725</v>
      </c>
      <c r="O116" s="512">
        <v>0</v>
      </c>
      <c r="P116" s="512">
        <v>19779.999999999996</v>
      </c>
      <c r="Q116" s="512">
        <v>16119.999999999967</v>
      </c>
      <c r="R116" s="512">
        <v>2870</v>
      </c>
      <c r="S116" s="512">
        <v>51619.999999999993</v>
      </c>
      <c r="T116" s="512">
        <v>29449.999999999938</v>
      </c>
      <c r="U116" s="512">
        <v>26660.000000000087</v>
      </c>
      <c r="V116" s="512">
        <v>0</v>
      </c>
      <c r="W116" s="512">
        <v>0</v>
      </c>
      <c r="X116" s="512">
        <v>0</v>
      </c>
      <c r="Y116" s="512">
        <v>0</v>
      </c>
      <c r="Z116" s="512">
        <v>0</v>
      </c>
      <c r="AA116" s="512">
        <v>0</v>
      </c>
      <c r="AB116" s="512">
        <v>8979.6561604584622</v>
      </c>
      <c r="AC116" s="512">
        <v>0</v>
      </c>
      <c r="AD116" s="512">
        <v>0</v>
      </c>
      <c r="AE116" s="512">
        <v>133964.77678571429</v>
      </c>
      <c r="AF116" s="512">
        <v>0</v>
      </c>
      <c r="AG116" s="512">
        <v>0</v>
      </c>
      <c r="AH116" s="512">
        <v>0</v>
      </c>
      <c r="AI116" s="512">
        <v>117800</v>
      </c>
      <c r="AJ116" s="512">
        <v>0</v>
      </c>
      <c r="AK116" s="512">
        <v>0</v>
      </c>
      <c r="AL116" s="512">
        <v>0</v>
      </c>
      <c r="AM116" s="512">
        <v>7372.8</v>
      </c>
      <c r="AN116" s="512">
        <v>0</v>
      </c>
      <c r="AO116" s="512">
        <v>0</v>
      </c>
      <c r="AP116" s="512">
        <v>0</v>
      </c>
      <c r="AQ116" s="512">
        <v>0</v>
      </c>
      <c r="AR116" s="512">
        <v>0</v>
      </c>
      <c r="AS116" s="512">
        <v>0</v>
      </c>
      <c r="AT116" s="512">
        <v>0</v>
      </c>
      <c r="AU116" s="512">
        <v>0</v>
      </c>
      <c r="AV116" s="512">
        <v>1251118</v>
      </c>
      <c r="AW116" s="512">
        <v>496789.43294617278</v>
      </c>
      <c r="AX116" s="512">
        <v>125172.8</v>
      </c>
      <c r="AY116" s="512">
        <v>320886.14078571432</v>
      </c>
      <c r="AZ116" s="710">
        <v>1873080.2329461728</v>
      </c>
      <c r="BA116" s="710">
        <v>1865707.4329461728</v>
      </c>
      <c r="BB116" s="710">
        <v>4180</v>
      </c>
      <c r="BC116" s="710">
        <v>1701260</v>
      </c>
      <c r="BD116" s="710">
        <v>0</v>
      </c>
      <c r="BE116" s="710">
        <v>0</v>
      </c>
      <c r="BF116" s="710">
        <v>1873080.2329461728</v>
      </c>
      <c r="BG116" s="512">
        <v>1873080.2329461728</v>
      </c>
      <c r="BH116" s="512">
        <v>0</v>
      </c>
      <c r="BI116" s="710">
        <v>1708632.8</v>
      </c>
      <c r="BJ116" s="710">
        <v>1583460</v>
      </c>
      <c r="BK116" s="512">
        <v>1747907.4329461728</v>
      </c>
      <c r="BL116" s="512">
        <v>4294.6128573616043</v>
      </c>
      <c r="BM116" s="512">
        <v>4230.5300697044331</v>
      </c>
      <c r="BN116" s="628">
        <v>1.5147697002812769E-2</v>
      </c>
      <c r="BO116" s="628">
        <v>3.3326586471872297E-3</v>
      </c>
      <c r="BP116" s="512">
        <v>5738.2574359273312</v>
      </c>
      <c r="BQ116" s="710">
        <v>1878818.4903821002</v>
      </c>
      <c r="BR116" s="710">
        <v>4598.1466594154799</v>
      </c>
      <c r="BS116" s="710" t="s">
        <v>1284</v>
      </c>
      <c r="BT116" s="710">
        <v>4616.2616471304673</v>
      </c>
      <c r="BU116" s="628">
        <v>1.7121738991121571E-2</v>
      </c>
      <c r="BV116" s="512">
        <v>0</v>
      </c>
      <c r="BW116" s="512">
        <v>1878818.4903821002</v>
      </c>
      <c r="BX116" s="512">
        <v>0</v>
      </c>
      <c r="BY116" s="512">
        <v>1878818.4903821002</v>
      </c>
      <c r="BZ116" s="814">
        <f t="shared" si="8"/>
        <v>0</v>
      </c>
      <c r="CA116" s="814">
        <f t="shared" si="9"/>
        <v>0</v>
      </c>
      <c r="CB116" s="814">
        <f t="shared" si="7"/>
        <v>0</v>
      </c>
      <c r="CC116" s="814">
        <f>IF(ISERROR(VLOOKUP(A116,'19-20 Cfwds'!A:D,4,FALSE)),0,(VLOOKUP(A116,'19-20 Cfwds'!A:D,4,FALSE)))</f>
        <v>0</v>
      </c>
      <c r="CD116" s="814">
        <f>IF(ISERROR(VLOOKUP(A116,'19-20 Cfwds'!A:D,3,FALSE)),0,(VLOOKUP(A116,'19-20 Cfwds'!A:D,3,FALSE)))</f>
        <v>0</v>
      </c>
      <c r="CF116" s="814">
        <f t="shared" si="10"/>
        <v>353845</v>
      </c>
      <c r="CG116" s="814"/>
      <c r="CH116" s="814"/>
    </row>
    <row r="117" spans="1:86" ht="15" hidden="1" x14ac:dyDescent="0.25">
      <c r="A117">
        <v>292</v>
      </c>
      <c r="B117" t="str">
        <f>VLOOKUP(D117,'Adjusted Factors 21-22'!C:F,4,FALSE)</f>
        <v>Recoupment Academy</v>
      </c>
      <c r="C117" s="706">
        <v>140822</v>
      </c>
      <c r="D117" s="706">
        <v>9352017</v>
      </c>
      <c r="E117" s="707" t="s">
        <v>783</v>
      </c>
      <c r="F117" s="627">
        <v>654</v>
      </c>
      <c r="G117" s="627">
        <v>654</v>
      </c>
      <c r="H117" s="627">
        <v>0</v>
      </c>
      <c r="I117" s="512">
        <v>2010396</v>
      </c>
      <c r="J117" s="512">
        <v>0</v>
      </c>
      <c r="K117" s="512">
        <v>0</v>
      </c>
      <c r="L117" s="512">
        <v>34039.999999999935</v>
      </c>
      <c r="M117" s="512">
        <v>0</v>
      </c>
      <c r="N117" s="512">
        <v>49754.307692307695</v>
      </c>
      <c r="O117" s="512">
        <v>0</v>
      </c>
      <c r="P117" s="512">
        <v>7095.0000000000027</v>
      </c>
      <c r="Q117" s="512">
        <v>2859.9999999999959</v>
      </c>
      <c r="R117" s="512">
        <v>5330.0000000000018</v>
      </c>
      <c r="S117" s="512">
        <v>5339.9999999999973</v>
      </c>
      <c r="T117" s="512">
        <v>0</v>
      </c>
      <c r="U117" s="512">
        <v>0</v>
      </c>
      <c r="V117" s="512">
        <v>0</v>
      </c>
      <c r="W117" s="512">
        <v>0</v>
      </c>
      <c r="X117" s="512">
        <v>0</v>
      </c>
      <c r="Y117" s="512">
        <v>0</v>
      </c>
      <c r="Z117" s="512">
        <v>0</v>
      </c>
      <c r="AA117" s="512">
        <v>0</v>
      </c>
      <c r="AB117" s="512">
        <v>36612.321428571326</v>
      </c>
      <c r="AC117" s="512">
        <v>0</v>
      </c>
      <c r="AD117" s="512">
        <v>0</v>
      </c>
      <c r="AE117" s="512">
        <v>235225.18248175181</v>
      </c>
      <c r="AF117" s="512">
        <v>0</v>
      </c>
      <c r="AG117" s="512">
        <v>0</v>
      </c>
      <c r="AH117" s="512">
        <v>0</v>
      </c>
      <c r="AI117" s="512">
        <v>117800</v>
      </c>
      <c r="AJ117" s="512">
        <v>0</v>
      </c>
      <c r="AK117" s="512">
        <v>0</v>
      </c>
      <c r="AL117" s="512">
        <v>0</v>
      </c>
      <c r="AM117" s="512">
        <v>10086.4</v>
      </c>
      <c r="AN117" s="512">
        <v>0</v>
      </c>
      <c r="AO117" s="512">
        <v>0</v>
      </c>
      <c r="AP117" s="512">
        <v>0</v>
      </c>
      <c r="AQ117" s="512">
        <v>0</v>
      </c>
      <c r="AR117" s="512">
        <v>0</v>
      </c>
      <c r="AS117" s="512">
        <v>0</v>
      </c>
      <c r="AT117" s="512">
        <v>0</v>
      </c>
      <c r="AU117" s="512">
        <v>0</v>
      </c>
      <c r="AV117" s="512">
        <v>2010396</v>
      </c>
      <c r="AW117" s="512">
        <v>376256.81160263077</v>
      </c>
      <c r="AX117" s="512">
        <v>127886.39999999999</v>
      </c>
      <c r="AY117" s="512">
        <v>297433.70032790565</v>
      </c>
      <c r="AZ117" s="710">
        <v>2514539.2116026306</v>
      </c>
      <c r="BA117" s="710">
        <v>2504452.8116026307</v>
      </c>
      <c r="BB117" s="710">
        <v>4180</v>
      </c>
      <c r="BC117" s="710">
        <v>2733720</v>
      </c>
      <c r="BD117" s="710">
        <v>229267.18839736935</v>
      </c>
      <c r="BE117" s="710">
        <v>0</v>
      </c>
      <c r="BF117" s="710">
        <v>2743806.4</v>
      </c>
      <c r="BG117" s="512">
        <v>2743806.4000000004</v>
      </c>
      <c r="BH117" s="512">
        <v>0</v>
      </c>
      <c r="BI117" s="710">
        <v>2743806.4</v>
      </c>
      <c r="BJ117" s="710">
        <v>2615920</v>
      </c>
      <c r="BK117" s="512">
        <v>2615920</v>
      </c>
      <c r="BL117" s="512">
        <v>3999.8776758409786</v>
      </c>
      <c r="BM117" s="512">
        <v>3749.2051533742329</v>
      </c>
      <c r="BN117" s="628">
        <v>6.6860177614218821E-2</v>
      </c>
      <c r="BO117" s="628">
        <v>0</v>
      </c>
      <c r="BP117" s="512">
        <v>0</v>
      </c>
      <c r="BQ117" s="710">
        <v>2743806.4</v>
      </c>
      <c r="BR117" s="710">
        <v>4180</v>
      </c>
      <c r="BS117" s="710" t="s">
        <v>1284</v>
      </c>
      <c r="BT117" s="710">
        <v>4195.4226299694192</v>
      </c>
      <c r="BU117" s="628">
        <v>6.3449313706286148E-2</v>
      </c>
      <c r="BV117" s="512">
        <v>0</v>
      </c>
      <c r="BW117" s="512">
        <v>2743806.4</v>
      </c>
      <c r="BX117" s="512">
        <v>0</v>
      </c>
      <c r="BY117" s="512">
        <v>2743806.4</v>
      </c>
      <c r="BZ117" s="814">
        <f t="shared" si="8"/>
        <v>0</v>
      </c>
      <c r="CA117" s="814">
        <f t="shared" si="9"/>
        <v>0</v>
      </c>
      <c r="CB117" s="814">
        <f t="shared" si="7"/>
        <v>229267.18839736935</v>
      </c>
      <c r="CC117" s="814">
        <f>IF(ISERROR(VLOOKUP(A117,'19-20 Cfwds'!A:D,4,FALSE)),0,(VLOOKUP(A117,'19-20 Cfwds'!A:D,4,FALSE)))</f>
        <v>0</v>
      </c>
      <c r="CD117" s="814">
        <f>IF(ISERROR(VLOOKUP(A117,'19-20 Cfwds'!A:D,3,FALSE)),0,(VLOOKUP(A117,'19-20 Cfwds'!A:D,3,FALSE)))</f>
        <v>0</v>
      </c>
      <c r="CF117" s="814">
        <f t="shared" si="10"/>
        <v>104419.30769230763</v>
      </c>
      <c r="CG117" s="814"/>
      <c r="CH117" s="814"/>
    </row>
    <row r="118" spans="1:86" ht="15" hidden="1" x14ac:dyDescent="0.25">
      <c r="A118">
        <v>484</v>
      </c>
      <c r="B118" t="str">
        <f>VLOOKUP(D118,'Adjusted Factors 21-22'!C:F,4,FALSE)</f>
        <v>Recoupment Academy</v>
      </c>
      <c r="C118" s="706">
        <v>142993</v>
      </c>
      <c r="D118" s="706">
        <v>9352022</v>
      </c>
      <c r="E118" s="707" t="s">
        <v>1093</v>
      </c>
      <c r="F118" s="627">
        <v>223</v>
      </c>
      <c r="G118" s="627">
        <v>223</v>
      </c>
      <c r="H118" s="627">
        <v>0</v>
      </c>
      <c r="I118" s="512">
        <v>685502</v>
      </c>
      <c r="J118" s="512">
        <v>0</v>
      </c>
      <c r="K118" s="512">
        <v>0</v>
      </c>
      <c r="L118" s="512">
        <v>15179.999999999996</v>
      </c>
      <c r="M118" s="512">
        <v>0</v>
      </c>
      <c r="N118" s="512">
        <v>20307.12669683258</v>
      </c>
      <c r="O118" s="512">
        <v>0</v>
      </c>
      <c r="P118" s="512">
        <v>3225.0000000000009</v>
      </c>
      <c r="Q118" s="512">
        <v>519.99999999999989</v>
      </c>
      <c r="R118" s="512">
        <v>0</v>
      </c>
      <c r="S118" s="512">
        <v>0</v>
      </c>
      <c r="T118" s="512">
        <v>0</v>
      </c>
      <c r="U118" s="512">
        <v>0</v>
      </c>
      <c r="V118" s="512">
        <v>0</v>
      </c>
      <c r="W118" s="512">
        <v>0</v>
      </c>
      <c r="X118" s="512">
        <v>0</v>
      </c>
      <c r="Y118" s="512">
        <v>0</v>
      </c>
      <c r="Z118" s="512">
        <v>0</v>
      </c>
      <c r="AA118" s="512">
        <v>0</v>
      </c>
      <c r="AB118" s="512">
        <v>26328.010471204143</v>
      </c>
      <c r="AC118" s="512">
        <v>0</v>
      </c>
      <c r="AD118" s="512">
        <v>0</v>
      </c>
      <c r="AE118" s="512">
        <v>62751.452513966484</v>
      </c>
      <c r="AF118" s="512">
        <v>0</v>
      </c>
      <c r="AG118" s="512">
        <v>0</v>
      </c>
      <c r="AH118" s="512">
        <v>0</v>
      </c>
      <c r="AI118" s="512">
        <v>117800</v>
      </c>
      <c r="AJ118" s="512">
        <v>0</v>
      </c>
      <c r="AK118" s="512">
        <v>0</v>
      </c>
      <c r="AL118" s="512">
        <v>0</v>
      </c>
      <c r="AM118" s="512">
        <v>6041.6</v>
      </c>
      <c r="AN118" s="512">
        <v>0</v>
      </c>
      <c r="AO118" s="512">
        <v>0</v>
      </c>
      <c r="AP118" s="512">
        <v>0</v>
      </c>
      <c r="AQ118" s="512">
        <v>0</v>
      </c>
      <c r="AR118" s="512">
        <v>0</v>
      </c>
      <c r="AS118" s="512">
        <v>0</v>
      </c>
      <c r="AT118" s="512">
        <v>0</v>
      </c>
      <c r="AU118" s="512">
        <v>0</v>
      </c>
      <c r="AV118" s="512">
        <v>685502</v>
      </c>
      <c r="AW118" s="512">
        <v>128311.58968200319</v>
      </c>
      <c r="AX118" s="512">
        <v>123841.60000000001</v>
      </c>
      <c r="AY118" s="512">
        <v>92366.379862382775</v>
      </c>
      <c r="AZ118" s="710">
        <v>937655.18968200323</v>
      </c>
      <c r="BA118" s="710">
        <v>931613.58968200325</v>
      </c>
      <c r="BB118" s="710">
        <v>4180</v>
      </c>
      <c r="BC118" s="710">
        <v>932140</v>
      </c>
      <c r="BD118" s="710">
        <v>526.41031799674965</v>
      </c>
      <c r="BE118" s="710">
        <v>0</v>
      </c>
      <c r="BF118" s="710">
        <v>938181.6</v>
      </c>
      <c r="BG118" s="512">
        <v>938181.6</v>
      </c>
      <c r="BH118" s="512">
        <v>0</v>
      </c>
      <c r="BI118" s="710">
        <v>938181.6</v>
      </c>
      <c r="BJ118" s="710">
        <v>814340</v>
      </c>
      <c r="BK118" s="512">
        <v>814340</v>
      </c>
      <c r="BL118" s="512">
        <v>3651.7488789237668</v>
      </c>
      <c r="BM118" s="512">
        <v>3707.9127864253396</v>
      </c>
      <c r="BN118" s="628">
        <v>-1.5147041135160659E-2</v>
      </c>
      <c r="BO118" s="628">
        <v>3.3627396785160656E-2</v>
      </c>
      <c r="BP118" s="512">
        <v>27805.30235659871</v>
      </c>
      <c r="BQ118" s="710">
        <v>965986.90235659864</v>
      </c>
      <c r="BR118" s="710">
        <v>4304.6874545138953</v>
      </c>
      <c r="BS118" s="710" t="s">
        <v>1284</v>
      </c>
      <c r="BT118" s="710">
        <v>4331.7798311955094</v>
      </c>
      <c r="BU118" s="628">
        <v>1.5477886908366045E-2</v>
      </c>
      <c r="BV118" s="512">
        <v>0</v>
      </c>
      <c r="BW118" s="512">
        <v>965986.90235659864</v>
      </c>
      <c r="BX118" s="512">
        <v>0</v>
      </c>
      <c r="BY118" s="512">
        <v>965986.90235659864</v>
      </c>
      <c r="BZ118" s="814">
        <f t="shared" si="8"/>
        <v>0</v>
      </c>
      <c r="CA118" s="814">
        <f t="shared" si="9"/>
        <v>0</v>
      </c>
      <c r="CB118" s="814">
        <f t="shared" si="7"/>
        <v>526.41031799674965</v>
      </c>
      <c r="CC118" s="814">
        <f>IF(ISERROR(VLOOKUP(A118,'19-20 Cfwds'!A:D,4,FALSE)),0,(VLOOKUP(A118,'19-20 Cfwds'!A:D,4,FALSE)))</f>
        <v>0</v>
      </c>
      <c r="CD118" s="814">
        <f>IF(ISERROR(VLOOKUP(A118,'19-20 Cfwds'!A:D,3,FALSE)),0,(VLOOKUP(A118,'19-20 Cfwds'!A:D,3,FALSE)))</f>
        <v>0</v>
      </c>
      <c r="CF118" s="814">
        <f t="shared" si="10"/>
        <v>39232.12669683258</v>
      </c>
      <c r="CG118" s="814"/>
      <c r="CH118" s="814"/>
    </row>
    <row r="119" spans="1:86" ht="15" hidden="1" x14ac:dyDescent="0.25">
      <c r="A119">
        <v>77</v>
      </c>
      <c r="B119" t="str">
        <f>VLOOKUP(D119,'Adjusted Factors 21-22'!C:F,4,FALSE)</f>
        <v>Recoupment Academy</v>
      </c>
      <c r="C119" s="706">
        <v>140823</v>
      </c>
      <c r="D119" s="706">
        <v>9352025</v>
      </c>
      <c r="E119" s="707" t="s">
        <v>684</v>
      </c>
      <c r="F119" s="627">
        <v>294</v>
      </c>
      <c r="G119" s="627">
        <v>294</v>
      </c>
      <c r="H119" s="627">
        <v>0</v>
      </c>
      <c r="I119" s="512">
        <v>903756</v>
      </c>
      <c r="J119" s="512">
        <v>0</v>
      </c>
      <c r="K119" s="512">
        <v>0</v>
      </c>
      <c r="L119" s="512">
        <v>34040.000000000022</v>
      </c>
      <c r="M119" s="512">
        <v>0</v>
      </c>
      <c r="N119" s="512">
        <v>42550.000000000022</v>
      </c>
      <c r="O119" s="512">
        <v>0</v>
      </c>
      <c r="P119" s="512">
        <v>434.43298969072191</v>
      </c>
      <c r="Q119" s="512">
        <v>1576.0824742268019</v>
      </c>
      <c r="R119" s="512">
        <v>39351.546391752534</v>
      </c>
      <c r="S119" s="512">
        <v>449.58762886597964</v>
      </c>
      <c r="T119" s="512">
        <v>1439.6907216494897</v>
      </c>
      <c r="U119" s="512">
        <v>1252.7835051546399</v>
      </c>
      <c r="V119" s="512">
        <v>0</v>
      </c>
      <c r="W119" s="512">
        <v>0</v>
      </c>
      <c r="X119" s="512">
        <v>0</v>
      </c>
      <c r="Y119" s="512">
        <v>0</v>
      </c>
      <c r="Z119" s="512">
        <v>0</v>
      </c>
      <c r="AA119" s="512">
        <v>0</v>
      </c>
      <c r="AB119" s="512">
        <v>646.79999999999995</v>
      </c>
      <c r="AC119" s="512">
        <v>0</v>
      </c>
      <c r="AD119" s="512">
        <v>0</v>
      </c>
      <c r="AE119" s="512">
        <v>88398.81147540985</v>
      </c>
      <c r="AF119" s="512">
        <v>0</v>
      </c>
      <c r="AG119" s="512">
        <v>0</v>
      </c>
      <c r="AH119" s="512">
        <v>0</v>
      </c>
      <c r="AI119" s="512">
        <v>117800</v>
      </c>
      <c r="AJ119" s="512">
        <v>0</v>
      </c>
      <c r="AK119" s="512">
        <v>0</v>
      </c>
      <c r="AL119" s="512">
        <v>0</v>
      </c>
      <c r="AM119" s="512">
        <v>8192</v>
      </c>
      <c r="AN119" s="512">
        <v>0</v>
      </c>
      <c r="AO119" s="512">
        <v>0</v>
      </c>
      <c r="AP119" s="512">
        <v>0</v>
      </c>
      <c r="AQ119" s="512">
        <v>0</v>
      </c>
      <c r="AR119" s="512">
        <v>0</v>
      </c>
      <c r="AS119" s="512">
        <v>0</v>
      </c>
      <c r="AT119" s="512">
        <v>0</v>
      </c>
      <c r="AU119" s="512">
        <v>0</v>
      </c>
      <c r="AV119" s="512">
        <v>903756</v>
      </c>
      <c r="AW119" s="512">
        <v>210139.73518675007</v>
      </c>
      <c r="AX119" s="512">
        <v>125992</v>
      </c>
      <c r="AY119" s="512">
        <v>158944.73733107996</v>
      </c>
      <c r="AZ119" s="710">
        <v>1239887.7351867501</v>
      </c>
      <c r="BA119" s="710">
        <v>1231695.7351867501</v>
      </c>
      <c r="BB119" s="710">
        <v>4180</v>
      </c>
      <c r="BC119" s="710">
        <v>1228920</v>
      </c>
      <c r="BD119" s="710">
        <v>0</v>
      </c>
      <c r="BE119" s="710">
        <v>0</v>
      </c>
      <c r="BF119" s="710">
        <v>1239887.7351867501</v>
      </c>
      <c r="BG119" s="512">
        <v>1239887.7351867501</v>
      </c>
      <c r="BH119" s="512">
        <v>0</v>
      </c>
      <c r="BI119" s="710">
        <v>1237112</v>
      </c>
      <c r="BJ119" s="710">
        <v>1111120</v>
      </c>
      <c r="BK119" s="512">
        <v>1113895.7351867501</v>
      </c>
      <c r="BL119" s="512">
        <v>3788.7610040365648</v>
      </c>
      <c r="BM119" s="512">
        <v>3838.8790543918922</v>
      </c>
      <c r="BN119" s="628">
        <v>-1.3055386649389095E-2</v>
      </c>
      <c r="BO119" s="628">
        <v>3.1535742299389095E-2</v>
      </c>
      <c r="BP119" s="512">
        <v>35592.198769880612</v>
      </c>
      <c r="BQ119" s="710">
        <v>1275479.9339566308</v>
      </c>
      <c r="BR119" s="710">
        <v>4310.503176723234</v>
      </c>
      <c r="BS119" s="710" t="s">
        <v>1284</v>
      </c>
      <c r="BT119" s="710">
        <v>4338.3671223014653</v>
      </c>
      <c r="BU119" s="628">
        <v>1.7417962540683396E-2</v>
      </c>
      <c r="BV119" s="512">
        <v>0</v>
      </c>
      <c r="BW119" s="512">
        <v>1275479.9339566308</v>
      </c>
      <c r="BX119" s="512">
        <v>0</v>
      </c>
      <c r="BY119" s="512">
        <v>1275479.9339566308</v>
      </c>
      <c r="BZ119" s="814">
        <f t="shared" si="8"/>
        <v>0</v>
      </c>
      <c r="CA119" s="814">
        <f t="shared" si="9"/>
        <v>0</v>
      </c>
      <c r="CB119" s="814">
        <f t="shared" si="7"/>
        <v>0</v>
      </c>
      <c r="CC119" s="814">
        <f>IF(ISERROR(VLOOKUP(A119,'19-20 Cfwds'!A:D,4,FALSE)),0,(VLOOKUP(A119,'19-20 Cfwds'!A:D,4,FALSE)))</f>
        <v>0</v>
      </c>
      <c r="CD119" s="814">
        <f>IF(ISERROR(VLOOKUP(A119,'19-20 Cfwds'!A:D,3,FALSE)),0,(VLOOKUP(A119,'19-20 Cfwds'!A:D,3,FALSE)))</f>
        <v>0</v>
      </c>
      <c r="CF119" s="814">
        <f t="shared" si="10"/>
        <v>121094.1237113402</v>
      </c>
      <c r="CG119" s="814"/>
      <c r="CH119" s="814"/>
    </row>
    <row r="120" spans="1:86" ht="15" hidden="1" x14ac:dyDescent="0.25">
      <c r="A120">
        <v>267</v>
      </c>
      <c r="B120" t="str">
        <f>VLOOKUP(D120,'Adjusted Factors 21-22'!C:F,4,FALSE)</f>
        <v>Recoupment Academy</v>
      </c>
      <c r="C120" s="706">
        <v>140887</v>
      </c>
      <c r="D120" s="706">
        <v>9352027</v>
      </c>
      <c r="E120" s="707" t="s">
        <v>1240</v>
      </c>
      <c r="F120" s="627">
        <v>518</v>
      </c>
      <c r="G120" s="627">
        <v>518</v>
      </c>
      <c r="H120" s="627">
        <v>0</v>
      </c>
      <c r="I120" s="512">
        <v>1592332</v>
      </c>
      <c r="J120" s="512">
        <v>0</v>
      </c>
      <c r="K120" s="512">
        <v>0</v>
      </c>
      <c r="L120" s="512">
        <v>70839.999999999927</v>
      </c>
      <c r="M120" s="512">
        <v>0</v>
      </c>
      <c r="N120" s="512">
        <v>90438.090909090912</v>
      </c>
      <c r="O120" s="512">
        <v>0</v>
      </c>
      <c r="P120" s="512">
        <v>1504.9999999999984</v>
      </c>
      <c r="Q120" s="512">
        <v>27040.000000000033</v>
      </c>
      <c r="R120" s="512">
        <v>38949.99999999992</v>
      </c>
      <c r="S120" s="512">
        <v>96565.000000000029</v>
      </c>
      <c r="T120" s="512">
        <v>9025.0000000000055</v>
      </c>
      <c r="U120" s="512">
        <v>0</v>
      </c>
      <c r="V120" s="512">
        <v>0</v>
      </c>
      <c r="W120" s="512">
        <v>0</v>
      </c>
      <c r="X120" s="512">
        <v>0</v>
      </c>
      <c r="Y120" s="512">
        <v>0</v>
      </c>
      <c r="Z120" s="512">
        <v>0</v>
      </c>
      <c r="AA120" s="512">
        <v>0</v>
      </c>
      <c r="AB120" s="512">
        <v>98175.000000000131</v>
      </c>
      <c r="AC120" s="512">
        <v>0</v>
      </c>
      <c r="AD120" s="512">
        <v>0</v>
      </c>
      <c r="AE120" s="512">
        <v>266557.7049180328</v>
      </c>
      <c r="AF120" s="512">
        <v>0</v>
      </c>
      <c r="AG120" s="512">
        <v>24328.967117988508</v>
      </c>
      <c r="AH120" s="512">
        <v>0</v>
      </c>
      <c r="AI120" s="512">
        <v>117800</v>
      </c>
      <c r="AJ120" s="512">
        <v>0</v>
      </c>
      <c r="AK120" s="512">
        <v>0</v>
      </c>
      <c r="AL120" s="512">
        <v>0</v>
      </c>
      <c r="AM120" s="512">
        <v>10956.8</v>
      </c>
      <c r="AN120" s="512">
        <v>0</v>
      </c>
      <c r="AO120" s="512">
        <v>0</v>
      </c>
      <c r="AP120" s="512">
        <v>0</v>
      </c>
      <c r="AQ120" s="512">
        <v>0</v>
      </c>
      <c r="AR120" s="512">
        <v>0</v>
      </c>
      <c r="AS120" s="512">
        <v>0</v>
      </c>
      <c r="AT120" s="512">
        <v>0</v>
      </c>
      <c r="AU120" s="512">
        <v>0</v>
      </c>
      <c r="AV120" s="512">
        <v>1592332</v>
      </c>
      <c r="AW120" s="512">
        <v>723424.76294511231</v>
      </c>
      <c r="AX120" s="512">
        <v>128756.8</v>
      </c>
      <c r="AY120" s="512">
        <v>443738.11437257822</v>
      </c>
      <c r="AZ120" s="710">
        <v>2444513.5629451121</v>
      </c>
      <c r="BA120" s="710">
        <v>2433556.7629451123</v>
      </c>
      <c r="BB120" s="710">
        <v>4180</v>
      </c>
      <c r="BC120" s="710">
        <v>2165240</v>
      </c>
      <c r="BD120" s="710">
        <v>0</v>
      </c>
      <c r="BE120" s="710">
        <v>0</v>
      </c>
      <c r="BF120" s="710">
        <v>2444513.5629451121</v>
      </c>
      <c r="BG120" s="512">
        <v>2444513.5629451121</v>
      </c>
      <c r="BH120" s="512">
        <v>0</v>
      </c>
      <c r="BI120" s="710">
        <v>2176196.7999999998</v>
      </c>
      <c r="BJ120" s="710">
        <v>2047439.9999999998</v>
      </c>
      <c r="BK120" s="512">
        <v>2315756.7629451123</v>
      </c>
      <c r="BL120" s="512">
        <v>4470.5729014384406</v>
      </c>
      <c r="BM120" s="512">
        <v>4379.118827715356</v>
      </c>
      <c r="BN120" s="628">
        <v>2.0884126994744588E-2</v>
      </c>
      <c r="BO120" s="628">
        <v>0</v>
      </c>
      <c r="BP120" s="512">
        <v>0</v>
      </c>
      <c r="BQ120" s="710">
        <v>2444513.5629451121</v>
      </c>
      <c r="BR120" s="710">
        <v>4697.9860288515683</v>
      </c>
      <c r="BS120" s="710" t="s">
        <v>1284</v>
      </c>
      <c r="BT120" s="710">
        <v>4719.1381524036915</v>
      </c>
      <c r="BU120" s="628">
        <v>2.1477084120739676E-2</v>
      </c>
      <c r="BV120" s="512">
        <v>0</v>
      </c>
      <c r="BW120" s="512">
        <v>2444513.5629451121</v>
      </c>
      <c r="BX120" s="512">
        <v>0</v>
      </c>
      <c r="BY120" s="512">
        <v>2444513.5629451121</v>
      </c>
      <c r="BZ120" s="814">
        <f t="shared" si="8"/>
        <v>0</v>
      </c>
      <c r="CA120" s="814">
        <f t="shared" si="9"/>
        <v>0</v>
      </c>
      <c r="CB120" s="814">
        <f t="shared" si="7"/>
        <v>0</v>
      </c>
      <c r="CC120" s="814">
        <f>IF(ISERROR(VLOOKUP(A120,'19-20 Cfwds'!A:D,4,FALSE)),0,(VLOOKUP(A120,'19-20 Cfwds'!A:D,4,FALSE)))</f>
        <v>0</v>
      </c>
      <c r="CD120" s="814">
        <f>IF(ISERROR(VLOOKUP(A120,'19-20 Cfwds'!A:D,3,FALSE)),0,(VLOOKUP(A120,'19-20 Cfwds'!A:D,3,FALSE)))</f>
        <v>0</v>
      </c>
      <c r="CF120" s="814">
        <f t="shared" si="10"/>
        <v>334363.09090909082</v>
      </c>
      <c r="CG120" s="814"/>
      <c r="CH120" s="814"/>
    </row>
    <row r="121" spans="1:86" ht="15" hidden="1" x14ac:dyDescent="0.25">
      <c r="A121">
        <v>423</v>
      </c>
      <c r="B121" t="str">
        <f>VLOOKUP(D121,'Adjusted Factors 21-22'!C:F,4,FALSE)</f>
        <v>Recoupment Academy</v>
      </c>
      <c r="C121" s="706">
        <v>140998</v>
      </c>
      <c r="D121" s="706">
        <v>9352029</v>
      </c>
      <c r="E121" s="707" t="s">
        <v>847</v>
      </c>
      <c r="F121" s="627">
        <v>272</v>
      </c>
      <c r="G121" s="627">
        <v>272</v>
      </c>
      <c r="H121" s="627">
        <v>0</v>
      </c>
      <c r="I121" s="512">
        <v>836128</v>
      </c>
      <c r="J121" s="512">
        <v>0</v>
      </c>
      <c r="K121" s="512">
        <v>0</v>
      </c>
      <c r="L121" s="512">
        <v>34499.999999999993</v>
      </c>
      <c r="M121" s="512">
        <v>0</v>
      </c>
      <c r="N121" s="512">
        <v>43124.999999999993</v>
      </c>
      <c r="O121" s="512">
        <v>0</v>
      </c>
      <c r="P121" s="512">
        <v>14834.999999999982</v>
      </c>
      <c r="Q121" s="512">
        <v>25739.999999999993</v>
      </c>
      <c r="R121" s="512">
        <v>0</v>
      </c>
      <c r="S121" s="512">
        <v>0</v>
      </c>
      <c r="T121" s="512">
        <v>0</v>
      </c>
      <c r="U121" s="512">
        <v>0</v>
      </c>
      <c r="V121" s="512">
        <v>0</v>
      </c>
      <c r="W121" s="512">
        <v>0</v>
      </c>
      <c r="X121" s="512">
        <v>0</v>
      </c>
      <c r="Y121" s="512">
        <v>0</v>
      </c>
      <c r="Z121" s="512">
        <v>0</v>
      </c>
      <c r="AA121" s="512">
        <v>0</v>
      </c>
      <c r="AB121" s="512">
        <v>12352.293577981645</v>
      </c>
      <c r="AC121" s="512">
        <v>0</v>
      </c>
      <c r="AD121" s="512">
        <v>0</v>
      </c>
      <c r="AE121" s="512">
        <v>83282.274881516583</v>
      </c>
      <c r="AF121" s="512">
        <v>0</v>
      </c>
      <c r="AG121" s="512">
        <v>5407.5223880597086</v>
      </c>
      <c r="AH121" s="512">
        <v>0</v>
      </c>
      <c r="AI121" s="512">
        <v>117800</v>
      </c>
      <c r="AJ121" s="512">
        <v>0</v>
      </c>
      <c r="AK121" s="512">
        <v>0</v>
      </c>
      <c r="AL121" s="512">
        <v>0</v>
      </c>
      <c r="AM121" s="512">
        <v>4352</v>
      </c>
      <c r="AN121" s="512">
        <v>0</v>
      </c>
      <c r="AO121" s="512">
        <v>0</v>
      </c>
      <c r="AP121" s="512">
        <v>0</v>
      </c>
      <c r="AQ121" s="512">
        <v>0</v>
      </c>
      <c r="AR121" s="512">
        <v>0</v>
      </c>
      <c r="AS121" s="512">
        <v>0</v>
      </c>
      <c r="AT121" s="512">
        <v>0</v>
      </c>
      <c r="AU121" s="512">
        <v>0</v>
      </c>
      <c r="AV121" s="512">
        <v>836128</v>
      </c>
      <c r="AW121" s="512">
        <v>219242.09084755791</v>
      </c>
      <c r="AX121" s="512">
        <v>122152</v>
      </c>
      <c r="AY121" s="512">
        <v>152381.13888151658</v>
      </c>
      <c r="AZ121" s="710">
        <v>1177522.0908475579</v>
      </c>
      <c r="BA121" s="710">
        <v>1173170.0908475579</v>
      </c>
      <c r="BB121" s="710">
        <v>4180</v>
      </c>
      <c r="BC121" s="710">
        <v>1136960</v>
      </c>
      <c r="BD121" s="710">
        <v>0</v>
      </c>
      <c r="BE121" s="710">
        <v>0</v>
      </c>
      <c r="BF121" s="710">
        <v>1177522.0908475579</v>
      </c>
      <c r="BG121" s="512">
        <v>1177522.0908475579</v>
      </c>
      <c r="BH121" s="512">
        <v>0</v>
      </c>
      <c r="BI121" s="710">
        <v>1141312</v>
      </c>
      <c r="BJ121" s="710">
        <v>1019160</v>
      </c>
      <c r="BK121" s="512">
        <v>1055370.0908475579</v>
      </c>
      <c r="BL121" s="512">
        <v>3880.037098704257</v>
      </c>
      <c r="BM121" s="512">
        <v>3865.4227209386286</v>
      </c>
      <c r="BN121" s="628">
        <v>3.7807967771451576E-3</v>
      </c>
      <c r="BO121" s="628">
        <v>1.4699558872854842E-2</v>
      </c>
      <c r="BP121" s="512">
        <v>15455.04240853501</v>
      </c>
      <c r="BQ121" s="710">
        <v>1192977.1332560929</v>
      </c>
      <c r="BR121" s="710">
        <v>4369.9453428532825</v>
      </c>
      <c r="BS121" s="710" t="s">
        <v>1284</v>
      </c>
      <c r="BT121" s="710">
        <v>4385.9453428532825</v>
      </c>
      <c r="BU121" s="628">
        <v>1.9088894541008594E-2</v>
      </c>
      <c r="BV121" s="512">
        <v>0</v>
      </c>
      <c r="BW121" s="512">
        <v>1192977.1332560929</v>
      </c>
      <c r="BX121" s="512">
        <v>0</v>
      </c>
      <c r="BY121" s="512">
        <v>1192977.1332560929</v>
      </c>
      <c r="BZ121" s="814">
        <f t="shared" si="8"/>
        <v>0</v>
      </c>
      <c r="CA121" s="814">
        <f t="shared" si="9"/>
        <v>0</v>
      </c>
      <c r="CB121" s="814">
        <f t="shared" si="7"/>
        <v>0</v>
      </c>
      <c r="CC121" s="814">
        <f>IF(ISERROR(VLOOKUP(A121,'19-20 Cfwds'!A:D,4,FALSE)),0,(VLOOKUP(A121,'19-20 Cfwds'!A:D,4,FALSE)))</f>
        <v>0</v>
      </c>
      <c r="CD121" s="814">
        <f>IF(ISERROR(VLOOKUP(A121,'19-20 Cfwds'!A:D,3,FALSE)),0,(VLOOKUP(A121,'19-20 Cfwds'!A:D,3,FALSE)))</f>
        <v>0</v>
      </c>
      <c r="CF121" s="814">
        <f t="shared" si="10"/>
        <v>118199.99999999997</v>
      </c>
      <c r="CG121" s="814"/>
      <c r="CH121" s="814"/>
    </row>
    <row r="122" spans="1:86" ht="15" hidden="1" x14ac:dyDescent="0.25">
      <c r="A122">
        <v>521</v>
      </c>
      <c r="B122" t="str">
        <f>VLOOKUP(D122,'Adjusted Factors 21-22'!C:F,4,FALSE)</f>
        <v>Recoupment Academy</v>
      </c>
      <c r="C122" s="706">
        <v>142995</v>
      </c>
      <c r="D122" s="706">
        <v>9352030</v>
      </c>
      <c r="E122" s="707" t="s">
        <v>1389</v>
      </c>
      <c r="F122" s="627">
        <v>179</v>
      </c>
      <c r="G122" s="627">
        <v>179</v>
      </c>
      <c r="H122" s="627">
        <v>0</v>
      </c>
      <c r="I122" s="512">
        <v>550246</v>
      </c>
      <c r="J122" s="512">
        <v>0</v>
      </c>
      <c r="K122" s="512">
        <v>0</v>
      </c>
      <c r="L122" s="512">
        <v>8739.9999999999964</v>
      </c>
      <c r="M122" s="512">
        <v>0</v>
      </c>
      <c r="N122" s="512">
        <v>13319.705882352942</v>
      </c>
      <c r="O122" s="512">
        <v>0</v>
      </c>
      <c r="P122" s="512">
        <v>864.83146067415908</v>
      </c>
      <c r="Q122" s="512">
        <v>0</v>
      </c>
      <c r="R122" s="512">
        <v>0</v>
      </c>
      <c r="S122" s="512">
        <v>0</v>
      </c>
      <c r="T122" s="512">
        <v>0</v>
      </c>
      <c r="U122" s="512">
        <v>0</v>
      </c>
      <c r="V122" s="512">
        <v>0</v>
      </c>
      <c r="W122" s="512">
        <v>0</v>
      </c>
      <c r="X122" s="512">
        <v>0</v>
      </c>
      <c r="Y122" s="512">
        <v>0</v>
      </c>
      <c r="Z122" s="512">
        <v>0</v>
      </c>
      <c r="AA122" s="512">
        <v>0</v>
      </c>
      <c r="AB122" s="512">
        <v>639.28571428571388</v>
      </c>
      <c r="AC122" s="512">
        <v>0</v>
      </c>
      <c r="AD122" s="512">
        <v>0</v>
      </c>
      <c r="AE122" s="512">
        <v>47640.104166666664</v>
      </c>
      <c r="AF122" s="512">
        <v>0</v>
      </c>
      <c r="AG122" s="512">
        <v>0</v>
      </c>
      <c r="AH122" s="512">
        <v>0</v>
      </c>
      <c r="AI122" s="512">
        <v>117800</v>
      </c>
      <c r="AJ122" s="512">
        <v>0</v>
      </c>
      <c r="AK122" s="512">
        <v>0</v>
      </c>
      <c r="AL122" s="512">
        <v>0</v>
      </c>
      <c r="AM122" s="512">
        <v>3123.2</v>
      </c>
      <c r="AN122" s="512">
        <v>0</v>
      </c>
      <c r="AO122" s="512">
        <v>0</v>
      </c>
      <c r="AP122" s="512">
        <v>0</v>
      </c>
      <c r="AQ122" s="512">
        <v>0</v>
      </c>
      <c r="AR122" s="512">
        <v>0</v>
      </c>
      <c r="AS122" s="512">
        <v>0</v>
      </c>
      <c r="AT122" s="512">
        <v>0</v>
      </c>
      <c r="AU122" s="512">
        <v>0</v>
      </c>
      <c r="AV122" s="512">
        <v>550246</v>
      </c>
      <c r="AW122" s="512">
        <v>71203.927223979466</v>
      </c>
      <c r="AX122" s="512">
        <v>120923.2</v>
      </c>
      <c r="AY122" s="512">
        <v>69101.236838180208</v>
      </c>
      <c r="AZ122" s="710">
        <v>742373.12722397945</v>
      </c>
      <c r="BA122" s="710">
        <v>739249.9272239795</v>
      </c>
      <c r="BB122" s="710">
        <v>4180</v>
      </c>
      <c r="BC122" s="710">
        <v>748220</v>
      </c>
      <c r="BD122" s="710">
        <v>8970.0727760205045</v>
      </c>
      <c r="BE122" s="710">
        <v>0</v>
      </c>
      <c r="BF122" s="710">
        <v>751343.2</v>
      </c>
      <c r="BG122" s="512">
        <v>751343.19999999984</v>
      </c>
      <c r="BH122" s="512">
        <v>0</v>
      </c>
      <c r="BI122" s="710">
        <v>751343.2</v>
      </c>
      <c r="BJ122" s="710">
        <v>630420</v>
      </c>
      <c r="BK122" s="512">
        <v>630420</v>
      </c>
      <c r="BL122" s="512">
        <v>3521.8994413407822</v>
      </c>
      <c r="BM122" s="512">
        <v>3470.6746142857141</v>
      </c>
      <c r="BN122" s="628">
        <v>1.4759328588229084E-2</v>
      </c>
      <c r="BO122" s="628">
        <v>3.7210270617709148E-3</v>
      </c>
      <c r="BP122" s="512">
        <v>2311.6908750621669</v>
      </c>
      <c r="BQ122" s="710">
        <v>753654.89087506209</v>
      </c>
      <c r="BR122" s="710">
        <v>4192.9144741623586</v>
      </c>
      <c r="BS122" s="710" t="s">
        <v>1284</v>
      </c>
      <c r="BT122" s="710">
        <v>4210.3625188550959</v>
      </c>
      <c r="BU122" s="628">
        <v>5.7588814482312234E-3</v>
      </c>
      <c r="BV122" s="512">
        <v>0</v>
      </c>
      <c r="BW122" s="512">
        <v>753654.89087506209</v>
      </c>
      <c r="BX122" s="512">
        <v>0</v>
      </c>
      <c r="BY122" s="512">
        <v>753654.89087506209</v>
      </c>
      <c r="BZ122" s="814">
        <f t="shared" si="8"/>
        <v>0</v>
      </c>
      <c r="CA122" s="814">
        <f t="shared" si="9"/>
        <v>0</v>
      </c>
      <c r="CB122" s="814">
        <f t="shared" si="7"/>
        <v>8970.0727760205045</v>
      </c>
      <c r="CC122" s="814">
        <f>IF(ISERROR(VLOOKUP(A122,'19-20 Cfwds'!A:D,4,FALSE)),0,(VLOOKUP(A122,'19-20 Cfwds'!A:D,4,FALSE)))</f>
        <v>0</v>
      </c>
      <c r="CD122" s="814">
        <f>IF(ISERROR(VLOOKUP(A122,'19-20 Cfwds'!A:D,3,FALSE)),0,(VLOOKUP(A122,'19-20 Cfwds'!A:D,3,FALSE)))</f>
        <v>0</v>
      </c>
      <c r="CF122" s="814">
        <f t="shared" si="10"/>
        <v>22924.537343027096</v>
      </c>
      <c r="CG122" s="814"/>
      <c r="CH122" s="814"/>
    </row>
    <row r="123" spans="1:86" ht="15" hidden="1" x14ac:dyDescent="0.25">
      <c r="A123">
        <v>522</v>
      </c>
      <c r="B123" t="str">
        <f>VLOOKUP(D123,'Adjusted Factors 21-22'!C:F,4,FALSE)</f>
        <v>Recoupment Academy</v>
      </c>
      <c r="C123" s="706">
        <v>142566</v>
      </c>
      <c r="D123" s="706">
        <v>9352031</v>
      </c>
      <c r="E123" s="707" t="s">
        <v>1094</v>
      </c>
      <c r="F123" s="627">
        <v>116</v>
      </c>
      <c r="G123" s="627">
        <v>116</v>
      </c>
      <c r="H123" s="627">
        <v>0</v>
      </c>
      <c r="I123" s="512">
        <v>356584</v>
      </c>
      <c r="J123" s="512">
        <v>0</v>
      </c>
      <c r="K123" s="512">
        <v>0</v>
      </c>
      <c r="L123" s="512">
        <v>20239.999999999989</v>
      </c>
      <c r="M123" s="512">
        <v>0</v>
      </c>
      <c r="N123" s="512">
        <v>25299.999999999989</v>
      </c>
      <c r="O123" s="512">
        <v>0</v>
      </c>
      <c r="P123" s="512">
        <v>860.00000000000114</v>
      </c>
      <c r="Q123" s="512">
        <v>259.99999999999989</v>
      </c>
      <c r="R123" s="512">
        <v>0</v>
      </c>
      <c r="S123" s="512">
        <v>0</v>
      </c>
      <c r="T123" s="512">
        <v>0</v>
      </c>
      <c r="U123" s="512">
        <v>0</v>
      </c>
      <c r="V123" s="512">
        <v>0</v>
      </c>
      <c r="W123" s="512">
        <v>0</v>
      </c>
      <c r="X123" s="512">
        <v>0</v>
      </c>
      <c r="Y123" s="512">
        <v>0</v>
      </c>
      <c r="Z123" s="512">
        <v>0</v>
      </c>
      <c r="AA123" s="512">
        <v>0</v>
      </c>
      <c r="AB123" s="512">
        <v>2477.6699029126225</v>
      </c>
      <c r="AC123" s="512">
        <v>0</v>
      </c>
      <c r="AD123" s="512">
        <v>0</v>
      </c>
      <c r="AE123" s="512">
        <v>35762.912621359224</v>
      </c>
      <c r="AF123" s="512">
        <v>0</v>
      </c>
      <c r="AG123" s="512">
        <v>36.000000000000504</v>
      </c>
      <c r="AH123" s="512">
        <v>0</v>
      </c>
      <c r="AI123" s="512">
        <v>117800</v>
      </c>
      <c r="AJ123" s="512">
        <v>0</v>
      </c>
      <c r="AK123" s="512">
        <v>0</v>
      </c>
      <c r="AL123" s="512">
        <v>0</v>
      </c>
      <c r="AM123" s="512">
        <v>3532.8</v>
      </c>
      <c r="AN123" s="512">
        <v>0</v>
      </c>
      <c r="AO123" s="512">
        <v>0</v>
      </c>
      <c r="AP123" s="512">
        <v>0</v>
      </c>
      <c r="AQ123" s="512">
        <v>0</v>
      </c>
      <c r="AR123" s="512">
        <v>0</v>
      </c>
      <c r="AS123" s="512">
        <v>0</v>
      </c>
      <c r="AT123" s="512">
        <v>0</v>
      </c>
      <c r="AU123" s="512">
        <v>0</v>
      </c>
      <c r="AV123" s="512">
        <v>356584</v>
      </c>
      <c r="AW123" s="512">
        <v>84936.582524271827</v>
      </c>
      <c r="AX123" s="512">
        <v>121332.8</v>
      </c>
      <c r="AY123" s="512">
        <v>69091.776621359211</v>
      </c>
      <c r="AZ123" s="710">
        <v>562853.38252427184</v>
      </c>
      <c r="BA123" s="710">
        <v>559320.5825242718</v>
      </c>
      <c r="BB123" s="710">
        <v>4180</v>
      </c>
      <c r="BC123" s="710">
        <v>484880</v>
      </c>
      <c r="BD123" s="710">
        <v>0</v>
      </c>
      <c r="BE123" s="710">
        <v>0</v>
      </c>
      <c r="BF123" s="710">
        <v>562853.38252427184</v>
      </c>
      <c r="BG123" s="512">
        <v>562853.38252427184</v>
      </c>
      <c r="BH123" s="512">
        <v>0</v>
      </c>
      <c r="BI123" s="710">
        <v>488412.8</v>
      </c>
      <c r="BJ123" s="710">
        <v>367080</v>
      </c>
      <c r="BK123" s="512">
        <v>441520.58252427186</v>
      </c>
      <c r="BL123" s="512">
        <v>3806.2119183126883</v>
      </c>
      <c r="BM123" s="512">
        <v>3743.8878364285711</v>
      </c>
      <c r="BN123" s="628">
        <v>1.6646888103242552E-2</v>
      </c>
      <c r="BO123" s="628">
        <v>1.8334675467574467E-3</v>
      </c>
      <c r="BP123" s="512">
        <v>796.25843422784146</v>
      </c>
      <c r="BQ123" s="710">
        <v>563649.64095849963</v>
      </c>
      <c r="BR123" s="710">
        <v>4828.5934565387897</v>
      </c>
      <c r="BS123" s="710" t="s">
        <v>1284</v>
      </c>
      <c r="BT123" s="710">
        <v>4859.0486289525834</v>
      </c>
      <c r="BU123" s="628">
        <v>5.3893032074167069E-2</v>
      </c>
      <c r="BV123" s="512">
        <v>0</v>
      </c>
      <c r="BW123" s="512">
        <v>563649.64095849963</v>
      </c>
      <c r="BX123" s="512">
        <v>0</v>
      </c>
      <c r="BY123" s="512">
        <v>563649.64095849963</v>
      </c>
      <c r="BZ123" s="814">
        <f t="shared" si="8"/>
        <v>0</v>
      </c>
      <c r="CA123" s="814">
        <f t="shared" si="9"/>
        <v>0</v>
      </c>
      <c r="CB123" s="814">
        <f t="shared" si="7"/>
        <v>0</v>
      </c>
      <c r="CC123" s="814">
        <f>IF(ISERROR(VLOOKUP(A123,'19-20 Cfwds'!A:D,4,FALSE)),0,(VLOOKUP(A123,'19-20 Cfwds'!A:D,4,FALSE)))</f>
        <v>0</v>
      </c>
      <c r="CD123" s="814">
        <f>IF(ISERROR(VLOOKUP(A123,'19-20 Cfwds'!A:D,3,FALSE)),0,(VLOOKUP(A123,'19-20 Cfwds'!A:D,3,FALSE)))</f>
        <v>0</v>
      </c>
      <c r="CF123" s="814">
        <f t="shared" si="10"/>
        <v>46659.999999999978</v>
      </c>
      <c r="CG123" s="814"/>
      <c r="CH123" s="814"/>
    </row>
    <row r="124" spans="1:86" ht="15" hidden="1" x14ac:dyDescent="0.25">
      <c r="A124">
        <v>454</v>
      </c>
      <c r="B124" t="str">
        <f>VLOOKUP(D124,'Adjusted Factors 21-22'!C:F,4,FALSE)</f>
        <v>Recoupment Academy</v>
      </c>
      <c r="C124" s="706">
        <v>138161</v>
      </c>
      <c r="D124" s="706">
        <v>9352036</v>
      </c>
      <c r="E124" s="707" t="s">
        <v>1095</v>
      </c>
      <c r="F124" s="627">
        <v>385</v>
      </c>
      <c r="G124" s="627">
        <v>385</v>
      </c>
      <c r="H124" s="627">
        <v>0</v>
      </c>
      <c r="I124" s="512">
        <v>1183490</v>
      </c>
      <c r="J124" s="512">
        <v>0</v>
      </c>
      <c r="K124" s="512">
        <v>0</v>
      </c>
      <c r="L124" s="512">
        <v>43700.000000000044</v>
      </c>
      <c r="M124" s="512">
        <v>0</v>
      </c>
      <c r="N124" s="512">
        <v>54625.000000000058</v>
      </c>
      <c r="O124" s="512">
        <v>0</v>
      </c>
      <c r="P124" s="512">
        <v>26799.216710182736</v>
      </c>
      <c r="Q124" s="512">
        <v>4965.7963446475187</v>
      </c>
      <c r="R124" s="512">
        <v>0</v>
      </c>
      <c r="S124" s="512">
        <v>0</v>
      </c>
      <c r="T124" s="512">
        <v>0</v>
      </c>
      <c r="U124" s="512">
        <v>0</v>
      </c>
      <c r="V124" s="512">
        <v>0</v>
      </c>
      <c r="W124" s="512">
        <v>0</v>
      </c>
      <c r="X124" s="512">
        <v>0</v>
      </c>
      <c r="Y124" s="512">
        <v>0</v>
      </c>
      <c r="Z124" s="512">
        <v>0</v>
      </c>
      <c r="AA124" s="512">
        <v>0</v>
      </c>
      <c r="AB124" s="512">
        <v>15478.801169590652</v>
      </c>
      <c r="AC124" s="512">
        <v>0</v>
      </c>
      <c r="AD124" s="512">
        <v>0</v>
      </c>
      <c r="AE124" s="512">
        <v>125232.57352941178</v>
      </c>
      <c r="AF124" s="512">
        <v>0</v>
      </c>
      <c r="AG124" s="512">
        <v>0</v>
      </c>
      <c r="AH124" s="512">
        <v>0</v>
      </c>
      <c r="AI124" s="512">
        <v>117800</v>
      </c>
      <c r="AJ124" s="512">
        <v>0</v>
      </c>
      <c r="AK124" s="512">
        <v>0</v>
      </c>
      <c r="AL124" s="512">
        <v>0</v>
      </c>
      <c r="AM124" s="512">
        <v>8857.6</v>
      </c>
      <c r="AN124" s="512">
        <v>0</v>
      </c>
      <c r="AO124" s="512">
        <v>0</v>
      </c>
      <c r="AP124" s="512">
        <v>0</v>
      </c>
      <c r="AQ124" s="512">
        <v>0</v>
      </c>
      <c r="AR124" s="512">
        <v>0</v>
      </c>
      <c r="AS124" s="512">
        <v>0</v>
      </c>
      <c r="AT124" s="512">
        <v>0</v>
      </c>
      <c r="AU124" s="512">
        <v>0</v>
      </c>
      <c r="AV124" s="512">
        <v>1183490</v>
      </c>
      <c r="AW124" s="512">
        <v>270801.38775383279</v>
      </c>
      <c r="AX124" s="512">
        <v>126657.60000000001</v>
      </c>
      <c r="AY124" s="512">
        <v>200276.44405682696</v>
      </c>
      <c r="AZ124" s="710">
        <v>1580948.9877538329</v>
      </c>
      <c r="BA124" s="710">
        <v>1572091.3877538329</v>
      </c>
      <c r="BB124" s="710">
        <v>4180</v>
      </c>
      <c r="BC124" s="710">
        <v>1609300</v>
      </c>
      <c r="BD124" s="710">
        <v>37208.612246167148</v>
      </c>
      <c r="BE124" s="710">
        <v>0</v>
      </c>
      <c r="BF124" s="710">
        <v>1618157.6</v>
      </c>
      <c r="BG124" s="512">
        <v>1618157.5999999999</v>
      </c>
      <c r="BH124" s="512">
        <v>0</v>
      </c>
      <c r="BI124" s="710">
        <v>1618157.6</v>
      </c>
      <c r="BJ124" s="710">
        <v>1491500</v>
      </c>
      <c r="BK124" s="512">
        <v>1491500</v>
      </c>
      <c r="BL124" s="512">
        <v>3874.0259740259739</v>
      </c>
      <c r="BM124" s="512">
        <v>3739.8341353086421</v>
      </c>
      <c r="BN124" s="628">
        <v>3.5881762094846816E-2</v>
      </c>
      <c r="BO124" s="628">
        <v>0</v>
      </c>
      <c r="BP124" s="512">
        <v>0</v>
      </c>
      <c r="BQ124" s="710">
        <v>1618157.6</v>
      </c>
      <c r="BR124" s="710">
        <v>4180</v>
      </c>
      <c r="BS124" s="710" t="s">
        <v>1284</v>
      </c>
      <c r="BT124" s="710">
        <v>4203.0067532467538</v>
      </c>
      <c r="BU124" s="628">
        <v>3.7209051533404924E-2</v>
      </c>
      <c r="BV124" s="512">
        <v>0</v>
      </c>
      <c r="BW124" s="512">
        <v>1618157.6</v>
      </c>
      <c r="BX124" s="512">
        <v>0</v>
      </c>
      <c r="BY124" s="512">
        <v>1618157.6</v>
      </c>
      <c r="BZ124" s="814">
        <f t="shared" si="8"/>
        <v>0</v>
      </c>
      <c r="CA124" s="814">
        <f t="shared" si="9"/>
        <v>0</v>
      </c>
      <c r="CB124" s="814">
        <f t="shared" si="7"/>
        <v>37208.612246167148</v>
      </c>
      <c r="CC124" s="814">
        <f>IF(ISERROR(VLOOKUP(A124,'19-20 Cfwds'!A:D,4,FALSE)),0,(VLOOKUP(A124,'19-20 Cfwds'!A:D,4,FALSE)))</f>
        <v>0</v>
      </c>
      <c r="CD124" s="814">
        <f>IF(ISERROR(VLOOKUP(A124,'19-20 Cfwds'!A:D,3,FALSE)),0,(VLOOKUP(A124,'19-20 Cfwds'!A:D,3,FALSE)))</f>
        <v>0</v>
      </c>
      <c r="CF124" s="814">
        <f t="shared" si="10"/>
        <v>130090.01305483036</v>
      </c>
      <c r="CG124" s="814"/>
      <c r="CH124" s="814"/>
    </row>
    <row r="125" spans="1:86" ht="15" hidden="1" x14ac:dyDescent="0.25">
      <c r="A125">
        <v>450</v>
      </c>
      <c r="B125" t="str">
        <f>VLOOKUP(D125,'Adjusted Factors 21-22'!C:F,4,FALSE)</f>
        <v>Recoupment Academy</v>
      </c>
      <c r="C125" s="706">
        <v>141546</v>
      </c>
      <c r="D125" s="706">
        <v>9352040</v>
      </c>
      <c r="E125" s="707" t="s">
        <v>1096</v>
      </c>
      <c r="F125" s="627">
        <v>370</v>
      </c>
      <c r="G125" s="627">
        <v>370</v>
      </c>
      <c r="H125" s="627">
        <v>0</v>
      </c>
      <c r="I125" s="512">
        <v>1137380</v>
      </c>
      <c r="J125" s="512">
        <v>0</v>
      </c>
      <c r="K125" s="512">
        <v>0</v>
      </c>
      <c r="L125" s="512">
        <v>32660.000000000018</v>
      </c>
      <c r="M125" s="512">
        <v>0</v>
      </c>
      <c r="N125" s="512">
        <v>40825.000000000022</v>
      </c>
      <c r="O125" s="512">
        <v>0</v>
      </c>
      <c r="P125" s="512">
        <v>26875.000000000011</v>
      </c>
      <c r="Q125" s="512">
        <v>3119.9999999999968</v>
      </c>
      <c r="R125" s="512">
        <v>0</v>
      </c>
      <c r="S125" s="512">
        <v>0</v>
      </c>
      <c r="T125" s="512">
        <v>0</v>
      </c>
      <c r="U125" s="512">
        <v>0</v>
      </c>
      <c r="V125" s="512">
        <v>0</v>
      </c>
      <c r="W125" s="512">
        <v>0</v>
      </c>
      <c r="X125" s="512">
        <v>0</v>
      </c>
      <c r="Y125" s="512">
        <v>0</v>
      </c>
      <c r="Z125" s="512">
        <v>0</v>
      </c>
      <c r="AA125" s="512">
        <v>0</v>
      </c>
      <c r="AB125" s="512">
        <v>12523.076923076917</v>
      </c>
      <c r="AC125" s="512">
        <v>0</v>
      </c>
      <c r="AD125" s="512">
        <v>0</v>
      </c>
      <c r="AE125" s="512">
        <v>119996.65605095541</v>
      </c>
      <c r="AF125" s="512">
        <v>0</v>
      </c>
      <c r="AG125" s="512">
        <v>0</v>
      </c>
      <c r="AH125" s="512">
        <v>0</v>
      </c>
      <c r="AI125" s="512">
        <v>117800</v>
      </c>
      <c r="AJ125" s="512">
        <v>0</v>
      </c>
      <c r="AK125" s="512">
        <v>0</v>
      </c>
      <c r="AL125" s="512">
        <v>0</v>
      </c>
      <c r="AM125" s="512">
        <v>7065.6</v>
      </c>
      <c r="AN125" s="512">
        <v>0</v>
      </c>
      <c r="AO125" s="512">
        <v>0</v>
      </c>
      <c r="AP125" s="512">
        <v>0</v>
      </c>
      <c r="AQ125" s="512">
        <v>0</v>
      </c>
      <c r="AR125" s="512">
        <v>0</v>
      </c>
      <c r="AS125" s="512">
        <v>0</v>
      </c>
      <c r="AT125" s="512">
        <v>0</v>
      </c>
      <c r="AU125" s="512">
        <v>0</v>
      </c>
      <c r="AV125" s="512">
        <v>1137380</v>
      </c>
      <c r="AW125" s="512">
        <v>235999.73297403241</v>
      </c>
      <c r="AX125" s="512">
        <v>124865.60000000001</v>
      </c>
      <c r="AY125" s="512">
        <v>181735.52005095544</v>
      </c>
      <c r="AZ125" s="710">
        <v>1498245.3329740325</v>
      </c>
      <c r="BA125" s="710">
        <v>1491179.7329740324</v>
      </c>
      <c r="BB125" s="710">
        <v>4180</v>
      </c>
      <c r="BC125" s="710">
        <v>1546600</v>
      </c>
      <c r="BD125" s="710">
        <v>55420.267025967594</v>
      </c>
      <c r="BE125" s="710">
        <v>0</v>
      </c>
      <c r="BF125" s="710">
        <v>1553665.6</v>
      </c>
      <c r="BG125" s="512">
        <v>1553665.6</v>
      </c>
      <c r="BH125" s="512">
        <v>0</v>
      </c>
      <c r="BI125" s="710">
        <v>1553665.6</v>
      </c>
      <c r="BJ125" s="710">
        <v>1428800</v>
      </c>
      <c r="BK125" s="512">
        <v>1428800</v>
      </c>
      <c r="BL125" s="512">
        <v>3861.6216216216217</v>
      </c>
      <c r="BM125" s="512">
        <v>3625.2127940860223</v>
      </c>
      <c r="BN125" s="628">
        <v>6.5212400199310794E-2</v>
      </c>
      <c r="BO125" s="628">
        <v>0</v>
      </c>
      <c r="BP125" s="512">
        <v>0</v>
      </c>
      <c r="BQ125" s="710">
        <v>1553665.6</v>
      </c>
      <c r="BR125" s="710">
        <v>4180</v>
      </c>
      <c r="BS125" s="710" t="s">
        <v>1284</v>
      </c>
      <c r="BT125" s="710">
        <v>4199.0962162162168</v>
      </c>
      <c r="BU125" s="628">
        <v>6.0223555139626628E-2</v>
      </c>
      <c r="BV125" s="512">
        <v>0</v>
      </c>
      <c r="BW125" s="512">
        <v>1553665.6</v>
      </c>
      <c r="BX125" s="512">
        <v>0</v>
      </c>
      <c r="BY125" s="512">
        <v>1553665.6</v>
      </c>
      <c r="BZ125" s="814">
        <f t="shared" si="8"/>
        <v>0</v>
      </c>
      <c r="CA125" s="814">
        <f t="shared" si="9"/>
        <v>0</v>
      </c>
      <c r="CB125" s="814">
        <f t="shared" si="7"/>
        <v>55420.267025967594</v>
      </c>
      <c r="CC125" s="814">
        <f>IF(ISERROR(VLOOKUP(A125,'19-20 Cfwds'!A:D,4,FALSE)),0,(VLOOKUP(A125,'19-20 Cfwds'!A:D,4,FALSE)))</f>
        <v>0</v>
      </c>
      <c r="CD125" s="814">
        <f>IF(ISERROR(VLOOKUP(A125,'19-20 Cfwds'!A:D,3,FALSE)),0,(VLOOKUP(A125,'19-20 Cfwds'!A:D,3,FALSE)))</f>
        <v>0</v>
      </c>
      <c r="CF125" s="814">
        <f t="shared" si="10"/>
        <v>103480.00000000006</v>
      </c>
      <c r="CG125" s="814"/>
      <c r="CH125" s="814"/>
    </row>
    <row r="126" spans="1:86" ht="15" hidden="1" x14ac:dyDescent="0.25">
      <c r="A126">
        <v>52</v>
      </c>
      <c r="B126" t="str">
        <f>VLOOKUP(D126,'Adjusted Factors 21-22'!C:F,4,FALSE)</f>
        <v>Recoupment Academy</v>
      </c>
      <c r="C126" s="706">
        <v>141172</v>
      </c>
      <c r="D126" s="706">
        <v>9352043</v>
      </c>
      <c r="E126" s="707" t="s">
        <v>1241</v>
      </c>
      <c r="F126" s="627">
        <v>214</v>
      </c>
      <c r="G126" s="627">
        <v>214</v>
      </c>
      <c r="H126" s="627">
        <v>0</v>
      </c>
      <c r="I126" s="512">
        <v>657836</v>
      </c>
      <c r="J126" s="512">
        <v>0</v>
      </c>
      <c r="K126" s="512">
        <v>0</v>
      </c>
      <c r="L126" s="512">
        <v>38639.999999999971</v>
      </c>
      <c r="M126" s="512">
        <v>0</v>
      </c>
      <c r="N126" s="512">
        <v>57245</v>
      </c>
      <c r="O126" s="512">
        <v>0</v>
      </c>
      <c r="P126" s="512">
        <v>17579.292452830181</v>
      </c>
      <c r="Q126" s="512">
        <v>1049.8113207547178</v>
      </c>
      <c r="R126" s="512">
        <v>23176.603773584873</v>
      </c>
      <c r="S126" s="512">
        <v>0</v>
      </c>
      <c r="T126" s="512">
        <v>479.48113207547152</v>
      </c>
      <c r="U126" s="512">
        <v>1877.5471698113188</v>
      </c>
      <c r="V126" s="512">
        <v>0</v>
      </c>
      <c r="W126" s="512">
        <v>0</v>
      </c>
      <c r="X126" s="512">
        <v>0</v>
      </c>
      <c r="Y126" s="512">
        <v>0</v>
      </c>
      <c r="Z126" s="512">
        <v>0</v>
      </c>
      <c r="AA126" s="512">
        <v>0</v>
      </c>
      <c r="AB126" s="512">
        <v>3181.0810810810781</v>
      </c>
      <c r="AC126" s="512">
        <v>0</v>
      </c>
      <c r="AD126" s="512">
        <v>0</v>
      </c>
      <c r="AE126" s="512">
        <v>86401.005586592175</v>
      </c>
      <c r="AF126" s="512">
        <v>0</v>
      </c>
      <c r="AG126" s="512">
        <v>1103.1549295774582</v>
      </c>
      <c r="AH126" s="512">
        <v>0</v>
      </c>
      <c r="AI126" s="512">
        <v>117800</v>
      </c>
      <c r="AJ126" s="512">
        <v>0</v>
      </c>
      <c r="AK126" s="512">
        <v>0</v>
      </c>
      <c r="AL126" s="512">
        <v>0</v>
      </c>
      <c r="AM126" s="512">
        <v>6041.6</v>
      </c>
      <c r="AN126" s="512">
        <v>0</v>
      </c>
      <c r="AO126" s="512">
        <v>0</v>
      </c>
      <c r="AP126" s="512">
        <v>0</v>
      </c>
      <c r="AQ126" s="512">
        <v>0</v>
      </c>
      <c r="AR126" s="512">
        <v>0</v>
      </c>
      <c r="AS126" s="512">
        <v>0</v>
      </c>
      <c r="AT126" s="512">
        <v>0</v>
      </c>
      <c r="AU126" s="512">
        <v>0</v>
      </c>
      <c r="AV126" s="512">
        <v>657836</v>
      </c>
      <c r="AW126" s="512">
        <v>230732.97744630722</v>
      </c>
      <c r="AX126" s="512">
        <v>123841.60000000001</v>
      </c>
      <c r="AY126" s="512">
        <v>166423.73751112045</v>
      </c>
      <c r="AZ126" s="710">
        <v>1012410.5774463072</v>
      </c>
      <c r="BA126" s="710">
        <v>1006368.9774463072</v>
      </c>
      <c r="BB126" s="710">
        <v>4180</v>
      </c>
      <c r="BC126" s="710">
        <v>894520</v>
      </c>
      <c r="BD126" s="710">
        <v>0</v>
      </c>
      <c r="BE126" s="710">
        <v>0</v>
      </c>
      <c r="BF126" s="710">
        <v>1012410.5774463072</v>
      </c>
      <c r="BG126" s="512">
        <v>1012410.5774463071</v>
      </c>
      <c r="BH126" s="512">
        <v>0</v>
      </c>
      <c r="BI126" s="710">
        <v>900561.6</v>
      </c>
      <c r="BJ126" s="710">
        <v>776720</v>
      </c>
      <c r="BK126" s="512">
        <v>888568.9774463072</v>
      </c>
      <c r="BL126" s="512">
        <v>4152.1914833939591</v>
      </c>
      <c r="BM126" s="512">
        <v>4187.3396337662343</v>
      </c>
      <c r="BN126" s="628">
        <v>-8.3939096052406525E-3</v>
      </c>
      <c r="BO126" s="628">
        <v>2.6874265255240649E-2</v>
      </c>
      <c r="BP126" s="512">
        <v>24081.778670765827</v>
      </c>
      <c r="BQ126" s="710">
        <v>1036492.356117073</v>
      </c>
      <c r="BR126" s="710">
        <v>4815.1904491452005</v>
      </c>
      <c r="BS126" s="710" t="s">
        <v>1284</v>
      </c>
      <c r="BT126" s="710">
        <v>4843.4222248461356</v>
      </c>
      <c r="BU126" s="628">
        <v>2.5487902017270248E-2</v>
      </c>
      <c r="BV126" s="512">
        <v>0</v>
      </c>
      <c r="BW126" s="512">
        <v>1036492.356117073</v>
      </c>
      <c r="BX126" s="512">
        <v>0</v>
      </c>
      <c r="BY126" s="512">
        <v>1036492.356117073</v>
      </c>
      <c r="BZ126" s="814">
        <f t="shared" si="8"/>
        <v>0</v>
      </c>
      <c r="CA126" s="814">
        <f t="shared" si="9"/>
        <v>0</v>
      </c>
      <c r="CB126" s="814">
        <f t="shared" si="7"/>
        <v>0</v>
      </c>
      <c r="CC126" s="814">
        <f>IF(ISERROR(VLOOKUP(A126,'19-20 Cfwds'!A:D,4,FALSE)),0,(VLOOKUP(A126,'19-20 Cfwds'!A:D,4,FALSE)))</f>
        <v>0</v>
      </c>
      <c r="CD126" s="814">
        <f>IF(ISERROR(VLOOKUP(A126,'19-20 Cfwds'!A:D,3,FALSE)),0,(VLOOKUP(A126,'19-20 Cfwds'!A:D,3,FALSE)))</f>
        <v>0</v>
      </c>
      <c r="CF126" s="814">
        <f t="shared" si="10"/>
        <v>140047.73584905654</v>
      </c>
      <c r="CG126" s="814"/>
      <c r="CH126" s="814"/>
    </row>
    <row r="127" spans="1:86" ht="15" hidden="1" x14ac:dyDescent="0.25">
      <c r="A127">
        <v>447</v>
      </c>
      <c r="B127" t="str">
        <f>VLOOKUP(D127,'Adjusted Factors 21-22'!C:F,4,FALSE)</f>
        <v>Recoupment Academy</v>
      </c>
      <c r="C127" s="706">
        <v>141371</v>
      </c>
      <c r="D127" s="706">
        <v>9352047</v>
      </c>
      <c r="E127" s="707" t="s">
        <v>1097</v>
      </c>
      <c r="F127" s="627">
        <v>319</v>
      </c>
      <c r="G127" s="627">
        <v>319</v>
      </c>
      <c r="H127" s="627">
        <v>0</v>
      </c>
      <c r="I127" s="512">
        <v>980606</v>
      </c>
      <c r="J127" s="512">
        <v>0</v>
      </c>
      <c r="K127" s="512">
        <v>0</v>
      </c>
      <c r="L127" s="512">
        <v>28520.000000000018</v>
      </c>
      <c r="M127" s="512">
        <v>0</v>
      </c>
      <c r="N127" s="512">
        <v>37907.833333333328</v>
      </c>
      <c r="O127" s="512">
        <v>0</v>
      </c>
      <c r="P127" s="512">
        <v>2596.2776025236617</v>
      </c>
      <c r="Q127" s="512">
        <v>2093.1230283911668</v>
      </c>
      <c r="R127" s="512">
        <v>0</v>
      </c>
      <c r="S127" s="512">
        <v>0</v>
      </c>
      <c r="T127" s="512">
        <v>0</v>
      </c>
      <c r="U127" s="512">
        <v>0</v>
      </c>
      <c r="V127" s="512">
        <v>0</v>
      </c>
      <c r="W127" s="512">
        <v>0</v>
      </c>
      <c r="X127" s="512">
        <v>0</v>
      </c>
      <c r="Y127" s="512">
        <v>0</v>
      </c>
      <c r="Z127" s="512">
        <v>0</v>
      </c>
      <c r="AA127" s="512">
        <v>0</v>
      </c>
      <c r="AB127" s="512">
        <v>9819.9626865671562</v>
      </c>
      <c r="AC127" s="512">
        <v>0</v>
      </c>
      <c r="AD127" s="512">
        <v>0</v>
      </c>
      <c r="AE127" s="512">
        <v>112373.31395348837</v>
      </c>
      <c r="AF127" s="512">
        <v>0</v>
      </c>
      <c r="AG127" s="512">
        <v>0</v>
      </c>
      <c r="AH127" s="512">
        <v>0</v>
      </c>
      <c r="AI127" s="512">
        <v>117800</v>
      </c>
      <c r="AJ127" s="512">
        <v>0</v>
      </c>
      <c r="AK127" s="512">
        <v>0</v>
      </c>
      <c r="AL127" s="512">
        <v>0</v>
      </c>
      <c r="AM127" s="512">
        <v>4940.8</v>
      </c>
      <c r="AN127" s="512">
        <v>0</v>
      </c>
      <c r="AO127" s="512">
        <v>0</v>
      </c>
      <c r="AP127" s="512">
        <v>0</v>
      </c>
      <c r="AQ127" s="512">
        <v>0</v>
      </c>
      <c r="AR127" s="512">
        <v>0</v>
      </c>
      <c r="AS127" s="512">
        <v>0</v>
      </c>
      <c r="AT127" s="512">
        <v>0</v>
      </c>
      <c r="AU127" s="512">
        <v>0</v>
      </c>
      <c r="AV127" s="512">
        <v>980606</v>
      </c>
      <c r="AW127" s="512">
        <v>193310.51060430371</v>
      </c>
      <c r="AX127" s="512">
        <v>122740.8</v>
      </c>
      <c r="AY127" s="512">
        <v>157930.79493561247</v>
      </c>
      <c r="AZ127" s="710">
        <v>1296657.3106043038</v>
      </c>
      <c r="BA127" s="710">
        <v>1291716.5106043038</v>
      </c>
      <c r="BB127" s="710">
        <v>4180</v>
      </c>
      <c r="BC127" s="710">
        <v>1333420</v>
      </c>
      <c r="BD127" s="710">
        <v>41703.489395696204</v>
      </c>
      <c r="BE127" s="710">
        <v>0</v>
      </c>
      <c r="BF127" s="710">
        <v>1338360.8</v>
      </c>
      <c r="BG127" s="512">
        <v>1338360.8</v>
      </c>
      <c r="BH127" s="512">
        <v>0</v>
      </c>
      <c r="BI127" s="710">
        <v>1338360.8</v>
      </c>
      <c r="BJ127" s="710">
        <v>1215620</v>
      </c>
      <c r="BK127" s="512">
        <v>1215620</v>
      </c>
      <c r="BL127" s="512">
        <v>3810.7210031347963</v>
      </c>
      <c r="BM127" s="512">
        <v>3628.8913510204079</v>
      </c>
      <c r="BN127" s="628">
        <v>5.0106116311049026E-2</v>
      </c>
      <c r="BO127" s="628">
        <v>0</v>
      </c>
      <c r="BP127" s="512">
        <v>0</v>
      </c>
      <c r="BQ127" s="710">
        <v>1338360.8</v>
      </c>
      <c r="BR127" s="710">
        <v>4180</v>
      </c>
      <c r="BS127" s="710" t="s">
        <v>1284</v>
      </c>
      <c r="BT127" s="710">
        <v>4195.4884012539187</v>
      </c>
      <c r="BU127" s="628">
        <v>3.6917868169603629E-2</v>
      </c>
      <c r="BV127" s="512">
        <v>0</v>
      </c>
      <c r="BW127" s="512">
        <v>1338360.8</v>
      </c>
      <c r="BX127" s="512">
        <v>0</v>
      </c>
      <c r="BY127" s="512">
        <v>1338360.8</v>
      </c>
      <c r="BZ127" s="814">
        <f t="shared" si="8"/>
        <v>0</v>
      </c>
      <c r="CA127" s="814">
        <f t="shared" si="9"/>
        <v>0</v>
      </c>
      <c r="CB127" s="814">
        <f t="shared" si="7"/>
        <v>41703.489395696204</v>
      </c>
      <c r="CC127" s="814">
        <f>IF(ISERROR(VLOOKUP(A127,'19-20 Cfwds'!A:D,4,FALSE)),0,(VLOOKUP(A127,'19-20 Cfwds'!A:D,4,FALSE)))</f>
        <v>0</v>
      </c>
      <c r="CD127" s="814">
        <f>IF(ISERROR(VLOOKUP(A127,'19-20 Cfwds'!A:D,3,FALSE)),0,(VLOOKUP(A127,'19-20 Cfwds'!A:D,3,FALSE)))</f>
        <v>0</v>
      </c>
      <c r="CF127" s="814">
        <f t="shared" si="10"/>
        <v>71117.233964248182</v>
      </c>
      <c r="CG127" s="814"/>
      <c r="CH127" s="814"/>
    </row>
    <row r="128" spans="1:86" ht="15" hidden="1" x14ac:dyDescent="0.25">
      <c r="A128">
        <v>251</v>
      </c>
      <c r="B128" t="str">
        <f>VLOOKUP(D128,'Adjusted Factors 21-22'!C:F,4,FALSE)</f>
        <v>Recoupment Academy</v>
      </c>
      <c r="C128" s="706">
        <v>141372</v>
      </c>
      <c r="D128" s="706">
        <v>9352048</v>
      </c>
      <c r="E128" s="707" t="s">
        <v>759</v>
      </c>
      <c r="F128" s="627">
        <v>204</v>
      </c>
      <c r="G128" s="627">
        <v>204</v>
      </c>
      <c r="H128" s="627">
        <v>0</v>
      </c>
      <c r="I128" s="512">
        <v>627096</v>
      </c>
      <c r="J128" s="512">
        <v>0</v>
      </c>
      <c r="K128" s="512">
        <v>0</v>
      </c>
      <c r="L128" s="512">
        <v>21159.999999999964</v>
      </c>
      <c r="M128" s="512">
        <v>0</v>
      </c>
      <c r="N128" s="512">
        <v>26449.999999999956</v>
      </c>
      <c r="O128" s="512">
        <v>0</v>
      </c>
      <c r="P128" s="512">
        <v>1505.0000000000009</v>
      </c>
      <c r="Q128" s="512">
        <v>2080</v>
      </c>
      <c r="R128" s="512">
        <v>8199.9999999999982</v>
      </c>
      <c r="S128" s="512">
        <v>33374.999999999964</v>
      </c>
      <c r="T128" s="512">
        <v>950</v>
      </c>
      <c r="U128" s="512">
        <v>0</v>
      </c>
      <c r="V128" s="512">
        <v>0</v>
      </c>
      <c r="W128" s="512">
        <v>0</v>
      </c>
      <c r="X128" s="512">
        <v>0</v>
      </c>
      <c r="Y128" s="512">
        <v>0</v>
      </c>
      <c r="Z128" s="512">
        <v>0</v>
      </c>
      <c r="AA128" s="512">
        <v>0</v>
      </c>
      <c r="AB128" s="512">
        <v>17191.935483870977</v>
      </c>
      <c r="AC128" s="512">
        <v>0</v>
      </c>
      <c r="AD128" s="512">
        <v>0</v>
      </c>
      <c r="AE128" s="512">
        <v>71075.454545454544</v>
      </c>
      <c r="AF128" s="512">
        <v>0</v>
      </c>
      <c r="AG128" s="512">
        <v>0</v>
      </c>
      <c r="AH128" s="512">
        <v>0</v>
      </c>
      <c r="AI128" s="512">
        <v>117800</v>
      </c>
      <c r="AJ128" s="512">
        <v>0</v>
      </c>
      <c r="AK128" s="512">
        <v>0</v>
      </c>
      <c r="AL128" s="512">
        <v>0</v>
      </c>
      <c r="AM128" s="512">
        <v>4249.6000000000004</v>
      </c>
      <c r="AN128" s="512">
        <v>0</v>
      </c>
      <c r="AO128" s="512">
        <v>0</v>
      </c>
      <c r="AP128" s="512">
        <v>0</v>
      </c>
      <c r="AQ128" s="512">
        <v>0</v>
      </c>
      <c r="AR128" s="512">
        <v>0</v>
      </c>
      <c r="AS128" s="512">
        <v>0</v>
      </c>
      <c r="AT128" s="512">
        <v>0</v>
      </c>
      <c r="AU128" s="512">
        <v>0</v>
      </c>
      <c r="AV128" s="512">
        <v>627096</v>
      </c>
      <c r="AW128" s="512">
        <v>181987.39002932538</v>
      </c>
      <c r="AX128" s="512">
        <v>122049.60000000001</v>
      </c>
      <c r="AY128" s="512">
        <v>127934.31854545449</v>
      </c>
      <c r="AZ128" s="710">
        <v>931132.99002932536</v>
      </c>
      <c r="BA128" s="710">
        <v>926883.39002932538</v>
      </c>
      <c r="BB128" s="710">
        <v>4180</v>
      </c>
      <c r="BC128" s="710">
        <v>852720</v>
      </c>
      <c r="BD128" s="710">
        <v>0</v>
      </c>
      <c r="BE128" s="710">
        <v>0</v>
      </c>
      <c r="BF128" s="710">
        <v>931132.99002932536</v>
      </c>
      <c r="BG128" s="512">
        <v>931132.99002932559</v>
      </c>
      <c r="BH128" s="512">
        <v>0</v>
      </c>
      <c r="BI128" s="710">
        <v>856969.6</v>
      </c>
      <c r="BJ128" s="710">
        <v>734920</v>
      </c>
      <c r="BK128" s="512">
        <v>809083.39002932538</v>
      </c>
      <c r="BL128" s="512">
        <v>3966.0950491633598</v>
      </c>
      <c r="BM128" s="512">
        <v>3843.1964490476184</v>
      </c>
      <c r="BN128" s="628">
        <v>3.1978224830582588E-2</v>
      </c>
      <c r="BO128" s="628">
        <v>0</v>
      </c>
      <c r="BP128" s="512">
        <v>0</v>
      </c>
      <c r="BQ128" s="710">
        <v>931132.99002932536</v>
      </c>
      <c r="BR128" s="710">
        <v>4543.5460295555167</v>
      </c>
      <c r="BS128" s="710" t="s">
        <v>1284</v>
      </c>
      <c r="BT128" s="710">
        <v>4564.3774021045365</v>
      </c>
      <c r="BU128" s="628">
        <v>3.262015492900372E-2</v>
      </c>
      <c r="BV128" s="512">
        <v>0</v>
      </c>
      <c r="BW128" s="512">
        <v>931132.99002932536</v>
      </c>
      <c r="BX128" s="512">
        <v>0</v>
      </c>
      <c r="BY128" s="512">
        <v>931132.99002932536</v>
      </c>
      <c r="BZ128" s="814">
        <f t="shared" si="8"/>
        <v>0</v>
      </c>
      <c r="CA128" s="814">
        <f t="shared" si="9"/>
        <v>0</v>
      </c>
      <c r="CB128" s="814">
        <f t="shared" si="7"/>
        <v>0</v>
      </c>
      <c r="CC128" s="814">
        <f>IF(ISERROR(VLOOKUP(A128,'19-20 Cfwds'!A:D,4,FALSE)),0,(VLOOKUP(A128,'19-20 Cfwds'!A:D,4,FALSE)))</f>
        <v>0</v>
      </c>
      <c r="CD128" s="814">
        <f>IF(ISERROR(VLOOKUP(A128,'19-20 Cfwds'!A:D,3,FALSE)),0,(VLOOKUP(A128,'19-20 Cfwds'!A:D,3,FALSE)))</f>
        <v>0</v>
      </c>
      <c r="CF128" s="814">
        <f t="shared" si="10"/>
        <v>93719.999999999884</v>
      </c>
      <c r="CG128" s="814"/>
      <c r="CH128" s="814"/>
    </row>
    <row r="129" spans="1:86" ht="15" hidden="1" x14ac:dyDescent="0.25">
      <c r="A129">
        <v>252</v>
      </c>
      <c r="B129" t="str">
        <f>VLOOKUP(D129,'Adjusted Factors 21-22'!C:F,4,FALSE)</f>
        <v>Recoupment Academy</v>
      </c>
      <c r="C129" s="706">
        <v>141373</v>
      </c>
      <c r="D129" s="706">
        <v>9352050</v>
      </c>
      <c r="E129" s="707" t="s">
        <v>760</v>
      </c>
      <c r="F129" s="627">
        <v>316</v>
      </c>
      <c r="G129" s="627">
        <v>316</v>
      </c>
      <c r="H129" s="627">
        <v>0</v>
      </c>
      <c r="I129" s="512">
        <v>971384</v>
      </c>
      <c r="J129" s="512">
        <v>0</v>
      </c>
      <c r="K129" s="512">
        <v>0</v>
      </c>
      <c r="L129" s="512">
        <v>37720.000000000007</v>
      </c>
      <c r="M129" s="512">
        <v>0</v>
      </c>
      <c r="N129" s="512">
        <v>51670.9375</v>
      </c>
      <c r="O129" s="512">
        <v>0</v>
      </c>
      <c r="P129" s="512">
        <v>1934.9999999999966</v>
      </c>
      <c r="Q129" s="512">
        <v>4420.0000000000018</v>
      </c>
      <c r="R129" s="512">
        <v>8609.9999999999945</v>
      </c>
      <c r="S129" s="512">
        <v>48059.999999999978</v>
      </c>
      <c r="T129" s="512">
        <v>949.99999999999955</v>
      </c>
      <c r="U129" s="512">
        <v>0</v>
      </c>
      <c r="V129" s="512">
        <v>0</v>
      </c>
      <c r="W129" s="512">
        <v>0</v>
      </c>
      <c r="X129" s="512">
        <v>0</v>
      </c>
      <c r="Y129" s="512">
        <v>0</v>
      </c>
      <c r="Z129" s="512">
        <v>0</v>
      </c>
      <c r="AA129" s="512">
        <v>0</v>
      </c>
      <c r="AB129" s="512">
        <v>11034.920634920636</v>
      </c>
      <c r="AC129" s="512">
        <v>0</v>
      </c>
      <c r="AD129" s="512">
        <v>0</v>
      </c>
      <c r="AE129" s="512">
        <v>100163.68421052632</v>
      </c>
      <c r="AF129" s="512">
        <v>0</v>
      </c>
      <c r="AG129" s="512">
        <v>0</v>
      </c>
      <c r="AH129" s="512">
        <v>0</v>
      </c>
      <c r="AI129" s="512">
        <v>117800</v>
      </c>
      <c r="AJ129" s="512">
        <v>0</v>
      </c>
      <c r="AK129" s="512">
        <v>0</v>
      </c>
      <c r="AL129" s="512">
        <v>0</v>
      </c>
      <c r="AM129" s="512">
        <v>5427.2</v>
      </c>
      <c r="AN129" s="512">
        <v>0</v>
      </c>
      <c r="AO129" s="512">
        <v>0</v>
      </c>
      <c r="AP129" s="512">
        <v>0</v>
      </c>
      <c r="AQ129" s="512">
        <v>0</v>
      </c>
      <c r="AR129" s="512">
        <v>0</v>
      </c>
      <c r="AS129" s="512">
        <v>0</v>
      </c>
      <c r="AT129" s="512">
        <v>0</v>
      </c>
      <c r="AU129" s="512">
        <v>0</v>
      </c>
      <c r="AV129" s="512">
        <v>971384</v>
      </c>
      <c r="AW129" s="512">
        <v>264564.54234544688</v>
      </c>
      <c r="AX129" s="512">
        <v>123227.2</v>
      </c>
      <c r="AY129" s="512">
        <v>186845.51696052629</v>
      </c>
      <c r="AZ129" s="710">
        <v>1359175.742345447</v>
      </c>
      <c r="BA129" s="710">
        <v>1353748.542345447</v>
      </c>
      <c r="BB129" s="710">
        <v>4180</v>
      </c>
      <c r="BC129" s="710">
        <v>1320880</v>
      </c>
      <c r="BD129" s="710">
        <v>0</v>
      </c>
      <c r="BE129" s="710">
        <v>0</v>
      </c>
      <c r="BF129" s="710">
        <v>1359175.742345447</v>
      </c>
      <c r="BG129" s="512">
        <v>1359175.742345447</v>
      </c>
      <c r="BH129" s="512">
        <v>0</v>
      </c>
      <c r="BI129" s="710">
        <v>1326307.2</v>
      </c>
      <c r="BJ129" s="710">
        <v>1203080</v>
      </c>
      <c r="BK129" s="512">
        <v>1235948.542345447</v>
      </c>
      <c r="BL129" s="512">
        <v>3911.2295643843258</v>
      </c>
      <c r="BM129" s="512">
        <v>3903.5225022151908</v>
      </c>
      <c r="BN129" s="628">
        <v>1.9743865098155321E-3</v>
      </c>
      <c r="BO129" s="628">
        <v>1.6505969140184467E-2</v>
      </c>
      <c r="BP129" s="512">
        <v>20360.329339227152</v>
      </c>
      <c r="BQ129" s="710">
        <v>1379536.0716846741</v>
      </c>
      <c r="BR129" s="710">
        <v>4348.4457964704879</v>
      </c>
      <c r="BS129" s="710" t="s">
        <v>1284</v>
      </c>
      <c r="BT129" s="710">
        <v>4365.6204800147916</v>
      </c>
      <c r="BU129" s="628">
        <v>1.686541705260769E-2</v>
      </c>
      <c r="BV129" s="512">
        <v>0</v>
      </c>
      <c r="BW129" s="512">
        <v>1379536.0716846741</v>
      </c>
      <c r="BX129" s="512">
        <v>0</v>
      </c>
      <c r="BY129" s="512">
        <v>1379536.0716846741</v>
      </c>
      <c r="BZ129" s="814">
        <f t="shared" si="8"/>
        <v>0</v>
      </c>
      <c r="CA129" s="814">
        <f t="shared" si="9"/>
        <v>0</v>
      </c>
      <c r="CB129" s="814">
        <f t="shared" si="7"/>
        <v>0</v>
      </c>
      <c r="CC129" s="814">
        <f>IF(ISERROR(VLOOKUP(A129,'19-20 Cfwds'!A:D,4,FALSE)),0,(VLOOKUP(A129,'19-20 Cfwds'!A:D,4,FALSE)))</f>
        <v>0</v>
      </c>
      <c r="CD129" s="814">
        <f>IF(ISERROR(VLOOKUP(A129,'19-20 Cfwds'!A:D,3,FALSE)),0,(VLOOKUP(A129,'19-20 Cfwds'!A:D,3,FALSE)))</f>
        <v>0</v>
      </c>
      <c r="CF129" s="814">
        <f t="shared" si="10"/>
        <v>153365.93749999997</v>
      </c>
      <c r="CG129" s="814"/>
      <c r="CH129" s="814"/>
    </row>
    <row r="130" spans="1:86" ht="15" hidden="1" x14ac:dyDescent="0.25">
      <c r="A130">
        <v>440</v>
      </c>
      <c r="B130" t="str">
        <f>VLOOKUP(D130,'Adjusted Factors 21-22'!C:F,4,FALSE)</f>
        <v>Recoupment Academy</v>
      </c>
      <c r="C130" s="706">
        <v>141406</v>
      </c>
      <c r="D130" s="706">
        <v>9352051</v>
      </c>
      <c r="E130" s="707" t="s">
        <v>1098</v>
      </c>
      <c r="F130" s="627">
        <v>206</v>
      </c>
      <c r="G130" s="627">
        <v>206</v>
      </c>
      <c r="H130" s="627">
        <v>0</v>
      </c>
      <c r="I130" s="512">
        <v>633244</v>
      </c>
      <c r="J130" s="512">
        <v>0</v>
      </c>
      <c r="K130" s="512">
        <v>0</v>
      </c>
      <c r="L130" s="512">
        <v>17480.000000000025</v>
      </c>
      <c r="M130" s="512">
        <v>0</v>
      </c>
      <c r="N130" s="512">
        <v>26001.219512195123</v>
      </c>
      <c r="O130" s="512">
        <v>0</v>
      </c>
      <c r="P130" s="512">
        <v>22901.170731707301</v>
      </c>
      <c r="Q130" s="512">
        <v>0</v>
      </c>
      <c r="R130" s="512">
        <v>0</v>
      </c>
      <c r="S130" s="512">
        <v>0</v>
      </c>
      <c r="T130" s="512">
        <v>0</v>
      </c>
      <c r="U130" s="512">
        <v>0</v>
      </c>
      <c r="V130" s="512">
        <v>0</v>
      </c>
      <c r="W130" s="512">
        <v>0</v>
      </c>
      <c r="X130" s="512">
        <v>0</v>
      </c>
      <c r="Y130" s="512">
        <v>0</v>
      </c>
      <c r="Z130" s="512">
        <v>0</v>
      </c>
      <c r="AA130" s="512">
        <v>0</v>
      </c>
      <c r="AB130" s="512">
        <v>1287.5000000000041</v>
      </c>
      <c r="AC130" s="512">
        <v>0</v>
      </c>
      <c r="AD130" s="512">
        <v>0</v>
      </c>
      <c r="AE130" s="512">
        <v>58041.403508771931</v>
      </c>
      <c r="AF130" s="512">
        <v>0</v>
      </c>
      <c r="AG130" s="512">
        <v>0</v>
      </c>
      <c r="AH130" s="512">
        <v>0</v>
      </c>
      <c r="AI130" s="512">
        <v>117800</v>
      </c>
      <c r="AJ130" s="512">
        <v>0</v>
      </c>
      <c r="AK130" s="512">
        <v>0</v>
      </c>
      <c r="AL130" s="512">
        <v>0</v>
      </c>
      <c r="AM130" s="512">
        <v>4285.4399999999996</v>
      </c>
      <c r="AN130" s="512">
        <v>0</v>
      </c>
      <c r="AO130" s="512">
        <v>0</v>
      </c>
      <c r="AP130" s="512">
        <v>0</v>
      </c>
      <c r="AQ130" s="512">
        <v>0</v>
      </c>
      <c r="AR130" s="512">
        <v>0</v>
      </c>
      <c r="AS130" s="512">
        <v>0</v>
      </c>
      <c r="AT130" s="512">
        <v>0</v>
      </c>
      <c r="AU130" s="512">
        <v>0</v>
      </c>
      <c r="AV130" s="512">
        <v>633244</v>
      </c>
      <c r="AW130" s="512">
        <v>125711.29375267439</v>
      </c>
      <c r="AX130" s="512">
        <v>122085.44</v>
      </c>
      <c r="AY130" s="512">
        <v>101231.46263072317</v>
      </c>
      <c r="AZ130" s="710">
        <v>881040.73375267442</v>
      </c>
      <c r="BA130" s="710">
        <v>876755.29375267448</v>
      </c>
      <c r="BB130" s="710">
        <v>4180</v>
      </c>
      <c r="BC130" s="710">
        <v>861080</v>
      </c>
      <c r="BD130" s="710">
        <v>0</v>
      </c>
      <c r="BE130" s="710">
        <v>0</v>
      </c>
      <c r="BF130" s="710">
        <v>881040.73375267442</v>
      </c>
      <c r="BG130" s="512">
        <v>881040.73375267419</v>
      </c>
      <c r="BH130" s="512">
        <v>0</v>
      </c>
      <c r="BI130" s="710">
        <v>865365.44</v>
      </c>
      <c r="BJ130" s="710">
        <v>743280</v>
      </c>
      <c r="BK130" s="512">
        <v>758955.29375267448</v>
      </c>
      <c r="BL130" s="512">
        <v>3684.2489987993908</v>
      </c>
      <c r="BM130" s="512">
        <v>3640.7325192118228</v>
      </c>
      <c r="BN130" s="628">
        <v>1.1952671435744159E-2</v>
      </c>
      <c r="BO130" s="628">
        <v>6.5276842142558394E-3</v>
      </c>
      <c r="BP130" s="512">
        <v>4895.7037519613032</v>
      </c>
      <c r="BQ130" s="710">
        <v>885936.43750463577</v>
      </c>
      <c r="BR130" s="710">
        <v>4279.8592111875523</v>
      </c>
      <c r="BS130" s="710" t="s">
        <v>1284</v>
      </c>
      <c r="BT130" s="710">
        <v>4300.6623179836688</v>
      </c>
      <c r="BU130" s="628">
        <v>1.3874633612894316E-2</v>
      </c>
      <c r="BV130" s="512">
        <v>0</v>
      </c>
      <c r="BW130" s="512">
        <v>885936.43750463577</v>
      </c>
      <c r="BX130" s="512">
        <v>0</v>
      </c>
      <c r="BY130" s="512">
        <v>885936.43750463577</v>
      </c>
      <c r="BZ130" s="814">
        <f t="shared" si="8"/>
        <v>0</v>
      </c>
      <c r="CA130" s="814">
        <f t="shared" si="9"/>
        <v>0</v>
      </c>
      <c r="CB130" s="814">
        <f t="shared" si="7"/>
        <v>0</v>
      </c>
      <c r="CC130" s="814">
        <f>IF(ISERROR(VLOOKUP(A130,'19-20 Cfwds'!A:D,4,FALSE)),0,(VLOOKUP(A130,'19-20 Cfwds'!A:D,4,FALSE)))</f>
        <v>0</v>
      </c>
      <c r="CD130" s="814">
        <f>IF(ISERROR(VLOOKUP(A130,'19-20 Cfwds'!A:D,3,FALSE)),0,(VLOOKUP(A130,'19-20 Cfwds'!A:D,3,FALSE)))</f>
        <v>0</v>
      </c>
      <c r="CF130" s="814">
        <f t="shared" si="10"/>
        <v>66382.390243902453</v>
      </c>
      <c r="CG130" s="814"/>
      <c r="CH130" s="814"/>
    </row>
    <row r="131" spans="1:86" ht="15" hidden="1" x14ac:dyDescent="0.25">
      <c r="A131">
        <v>92</v>
      </c>
      <c r="B131" t="str">
        <f>VLOOKUP(D131,'Adjusted Factors 21-22'!C:F,4,FALSE)</f>
        <v>Recoupment Academy</v>
      </c>
      <c r="C131" s="706">
        <v>141702</v>
      </c>
      <c r="D131" s="706">
        <v>9352052</v>
      </c>
      <c r="E131" s="707" t="s">
        <v>696</v>
      </c>
      <c r="F131" s="627">
        <v>187</v>
      </c>
      <c r="G131" s="627">
        <v>187</v>
      </c>
      <c r="H131" s="627">
        <v>0</v>
      </c>
      <c r="I131" s="512">
        <v>574838</v>
      </c>
      <c r="J131" s="512">
        <v>0</v>
      </c>
      <c r="K131" s="512">
        <v>0</v>
      </c>
      <c r="L131" s="512">
        <v>17020.000000000007</v>
      </c>
      <c r="M131" s="512">
        <v>0</v>
      </c>
      <c r="N131" s="512">
        <v>23768.684210526317</v>
      </c>
      <c r="O131" s="512">
        <v>0</v>
      </c>
      <c r="P131" s="512">
        <v>4515.0000000000118</v>
      </c>
      <c r="Q131" s="512">
        <v>0</v>
      </c>
      <c r="R131" s="512">
        <v>4509.9999999999991</v>
      </c>
      <c r="S131" s="512">
        <v>0</v>
      </c>
      <c r="T131" s="512">
        <v>0</v>
      </c>
      <c r="U131" s="512">
        <v>619.99999999999989</v>
      </c>
      <c r="V131" s="512">
        <v>0</v>
      </c>
      <c r="W131" s="512">
        <v>0</v>
      </c>
      <c r="X131" s="512">
        <v>0</v>
      </c>
      <c r="Y131" s="512">
        <v>0</v>
      </c>
      <c r="Z131" s="512">
        <v>0</v>
      </c>
      <c r="AA131" s="512">
        <v>0</v>
      </c>
      <c r="AB131" s="512">
        <v>1246.6666666666645</v>
      </c>
      <c r="AC131" s="512">
        <v>0</v>
      </c>
      <c r="AD131" s="512">
        <v>0</v>
      </c>
      <c r="AE131" s="512">
        <v>53363</v>
      </c>
      <c r="AF131" s="512">
        <v>0</v>
      </c>
      <c r="AG131" s="512">
        <v>0</v>
      </c>
      <c r="AH131" s="512">
        <v>0</v>
      </c>
      <c r="AI131" s="512">
        <v>117800</v>
      </c>
      <c r="AJ131" s="512">
        <v>0</v>
      </c>
      <c r="AK131" s="512">
        <v>0</v>
      </c>
      <c r="AL131" s="512">
        <v>0</v>
      </c>
      <c r="AM131" s="512">
        <v>4428.8</v>
      </c>
      <c r="AN131" s="512">
        <v>0</v>
      </c>
      <c r="AO131" s="512">
        <v>0</v>
      </c>
      <c r="AP131" s="512">
        <v>0</v>
      </c>
      <c r="AQ131" s="512">
        <v>0</v>
      </c>
      <c r="AR131" s="512">
        <v>0</v>
      </c>
      <c r="AS131" s="512">
        <v>0</v>
      </c>
      <c r="AT131" s="512">
        <v>0</v>
      </c>
      <c r="AU131" s="512">
        <v>0</v>
      </c>
      <c r="AV131" s="512">
        <v>574838</v>
      </c>
      <c r="AW131" s="512">
        <v>105043.35087719301</v>
      </c>
      <c r="AX131" s="512">
        <v>122228.8</v>
      </c>
      <c r="AY131" s="512">
        <v>88578.706105263176</v>
      </c>
      <c r="AZ131" s="710">
        <v>802110.15087719308</v>
      </c>
      <c r="BA131" s="710">
        <v>797681.35087719304</v>
      </c>
      <c r="BB131" s="710">
        <v>4180</v>
      </c>
      <c r="BC131" s="710">
        <v>781660</v>
      </c>
      <c r="BD131" s="710">
        <v>0</v>
      </c>
      <c r="BE131" s="710">
        <v>0</v>
      </c>
      <c r="BF131" s="710">
        <v>802110.15087719308</v>
      </c>
      <c r="BG131" s="512">
        <v>802110.15087719297</v>
      </c>
      <c r="BH131" s="512">
        <v>0</v>
      </c>
      <c r="BI131" s="710">
        <v>786088.8</v>
      </c>
      <c r="BJ131" s="710">
        <v>663860</v>
      </c>
      <c r="BK131" s="512">
        <v>679881.35087719304</v>
      </c>
      <c r="BL131" s="512">
        <v>3635.7291490758985</v>
      </c>
      <c r="BM131" s="512">
        <v>3509.0239125654457</v>
      </c>
      <c r="BN131" s="628">
        <v>3.6108399277854634E-2</v>
      </c>
      <c r="BO131" s="628">
        <v>0</v>
      </c>
      <c r="BP131" s="512">
        <v>0</v>
      </c>
      <c r="BQ131" s="710">
        <v>802110.15087719308</v>
      </c>
      <c r="BR131" s="710">
        <v>4265.6756731400701</v>
      </c>
      <c r="BS131" s="710" t="s">
        <v>1284</v>
      </c>
      <c r="BT131" s="710">
        <v>4289.3590955999634</v>
      </c>
      <c r="BU131" s="628">
        <v>3.3928560157581389E-2</v>
      </c>
      <c r="BV131" s="512">
        <v>0</v>
      </c>
      <c r="BW131" s="512">
        <v>802110.15087719308</v>
      </c>
      <c r="BX131" s="512">
        <v>0</v>
      </c>
      <c r="BY131" s="512">
        <v>802110.15087719308</v>
      </c>
      <c r="BZ131" s="814">
        <f t="shared" si="8"/>
        <v>0</v>
      </c>
      <c r="CA131" s="814">
        <f t="shared" si="9"/>
        <v>0</v>
      </c>
      <c r="CB131" s="814">
        <f t="shared" ref="CB131:CB194" si="11">BD131+BE131</f>
        <v>0</v>
      </c>
      <c r="CC131" s="814">
        <f>IF(ISERROR(VLOOKUP(A131,'19-20 Cfwds'!A:D,4,FALSE)),0,(VLOOKUP(A131,'19-20 Cfwds'!A:D,4,FALSE)))</f>
        <v>0</v>
      </c>
      <c r="CD131" s="814">
        <f>IF(ISERROR(VLOOKUP(A131,'19-20 Cfwds'!A:D,3,FALSE)),0,(VLOOKUP(A131,'19-20 Cfwds'!A:D,3,FALSE)))</f>
        <v>0</v>
      </c>
      <c r="CF131" s="814">
        <f t="shared" si="10"/>
        <v>50433.684210526335</v>
      </c>
      <c r="CG131" s="814"/>
      <c r="CH131" s="814"/>
    </row>
    <row r="132" spans="1:86" ht="15" hidden="1" x14ac:dyDescent="0.25">
      <c r="A132">
        <v>59</v>
      </c>
      <c r="B132" t="str">
        <f>VLOOKUP(D132,'Adjusted Factors 21-22'!C:F,4,FALSE)</f>
        <v>Recoupment Academy</v>
      </c>
      <c r="C132" s="706">
        <v>141736</v>
      </c>
      <c r="D132" s="706">
        <v>9352053</v>
      </c>
      <c r="E132" s="707" t="s">
        <v>657</v>
      </c>
      <c r="F132" s="627">
        <v>358</v>
      </c>
      <c r="G132" s="627">
        <v>358</v>
      </c>
      <c r="H132" s="627">
        <v>0</v>
      </c>
      <c r="I132" s="512">
        <v>1100492</v>
      </c>
      <c r="J132" s="512">
        <v>0</v>
      </c>
      <c r="K132" s="512">
        <v>0</v>
      </c>
      <c r="L132" s="512">
        <v>48759.999999999949</v>
      </c>
      <c r="M132" s="512">
        <v>0</v>
      </c>
      <c r="N132" s="512">
        <v>65696.808510638308</v>
      </c>
      <c r="O132" s="512">
        <v>0</v>
      </c>
      <c r="P132" s="512">
        <v>4605.0427350427326</v>
      </c>
      <c r="Q132" s="512">
        <v>27048.888888888927</v>
      </c>
      <c r="R132" s="512">
        <v>9199.8860398860434</v>
      </c>
      <c r="S132" s="512">
        <v>4084.8717948717881</v>
      </c>
      <c r="T132" s="512">
        <v>2422.3646723646648</v>
      </c>
      <c r="U132" s="512">
        <v>20868.034188034184</v>
      </c>
      <c r="V132" s="512">
        <v>0</v>
      </c>
      <c r="W132" s="512">
        <v>0</v>
      </c>
      <c r="X132" s="512">
        <v>0</v>
      </c>
      <c r="Y132" s="512">
        <v>0</v>
      </c>
      <c r="Z132" s="512">
        <v>0</v>
      </c>
      <c r="AA132" s="512">
        <v>0</v>
      </c>
      <c r="AB132" s="512">
        <v>4953.4591194968525</v>
      </c>
      <c r="AC132" s="512">
        <v>0</v>
      </c>
      <c r="AD132" s="512">
        <v>0</v>
      </c>
      <c r="AE132" s="512">
        <v>120990.74074074073</v>
      </c>
      <c r="AF132" s="512">
        <v>0</v>
      </c>
      <c r="AG132" s="512">
        <v>0</v>
      </c>
      <c r="AH132" s="512">
        <v>0</v>
      </c>
      <c r="AI132" s="512">
        <v>117800</v>
      </c>
      <c r="AJ132" s="512">
        <v>0</v>
      </c>
      <c r="AK132" s="512">
        <v>0</v>
      </c>
      <c r="AL132" s="512">
        <v>0</v>
      </c>
      <c r="AM132" s="512">
        <v>6195.2</v>
      </c>
      <c r="AN132" s="512">
        <v>0</v>
      </c>
      <c r="AO132" s="512">
        <v>0</v>
      </c>
      <c r="AP132" s="512">
        <v>0</v>
      </c>
      <c r="AQ132" s="512">
        <v>0</v>
      </c>
      <c r="AR132" s="512">
        <v>0</v>
      </c>
      <c r="AS132" s="512">
        <v>0</v>
      </c>
      <c r="AT132" s="512">
        <v>0</v>
      </c>
      <c r="AU132" s="512">
        <v>0</v>
      </c>
      <c r="AV132" s="512">
        <v>1100492</v>
      </c>
      <c r="AW132" s="512">
        <v>308630.09668996418</v>
      </c>
      <c r="AX132" s="512">
        <v>123995.2</v>
      </c>
      <c r="AY132" s="512">
        <v>222332.55315560402</v>
      </c>
      <c r="AZ132" s="710">
        <v>1533117.2966899641</v>
      </c>
      <c r="BA132" s="710">
        <v>1526922.0966899642</v>
      </c>
      <c r="BB132" s="710">
        <v>4180</v>
      </c>
      <c r="BC132" s="710">
        <v>1496440</v>
      </c>
      <c r="BD132" s="710">
        <v>0</v>
      </c>
      <c r="BE132" s="710">
        <v>0</v>
      </c>
      <c r="BF132" s="710">
        <v>1533117.2966899641</v>
      </c>
      <c r="BG132" s="512">
        <v>1533117.2966899644</v>
      </c>
      <c r="BH132" s="512">
        <v>0</v>
      </c>
      <c r="BI132" s="710">
        <v>1502635.2</v>
      </c>
      <c r="BJ132" s="710">
        <v>1378640</v>
      </c>
      <c r="BK132" s="512">
        <v>1409122.0966899642</v>
      </c>
      <c r="BL132" s="512">
        <v>3936.0952421507377</v>
      </c>
      <c r="BM132" s="512">
        <v>3875.113571774194</v>
      </c>
      <c r="BN132" s="628">
        <v>1.5736744032671956E-2</v>
      </c>
      <c r="BO132" s="628">
        <v>2.7436116173280428E-3</v>
      </c>
      <c r="BP132" s="512">
        <v>3806.1867678067179</v>
      </c>
      <c r="BQ132" s="710">
        <v>1536923.4834577709</v>
      </c>
      <c r="BR132" s="710">
        <v>4275.777328094332</v>
      </c>
      <c r="BS132" s="710" t="s">
        <v>1284</v>
      </c>
      <c r="BT132" s="710">
        <v>4293.0823560272929</v>
      </c>
      <c r="BU132" s="628">
        <v>2.0688204491788875E-2</v>
      </c>
      <c r="BV132" s="512">
        <v>0</v>
      </c>
      <c r="BW132" s="512">
        <v>1536923.4834577709</v>
      </c>
      <c r="BX132" s="512">
        <v>0</v>
      </c>
      <c r="BY132" s="512">
        <v>1536923.4834577709</v>
      </c>
      <c r="BZ132" s="814">
        <f t="shared" ref="BZ132:BZ195" si="12">IF(B132=0,CC132,0)</f>
        <v>0</v>
      </c>
      <c r="CA132" s="814">
        <f t="shared" ref="CA132:CA195" si="13">IF(B132=0,CD132,0)</f>
        <v>0</v>
      </c>
      <c r="CB132" s="814">
        <f t="shared" si="11"/>
        <v>0</v>
      </c>
      <c r="CC132" s="814">
        <f>IF(ISERROR(VLOOKUP(A132,'19-20 Cfwds'!A:D,4,FALSE)),0,(VLOOKUP(A132,'19-20 Cfwds'!A:D,4,FALSE)))</f>
        <v>0</v>
      </c>
      <c r="CD132" s="814">
        <f>IF(ISERROR(VLOOKUP(A132,'19-20 Cfwds'!A:D,3,FALSE)),0,(VLOOKUP(A132,'19-20 Cfwds'!A:D,3,FALSE)))</f>
        <v>0</v>
      </c>
      <c r="CF132" s="814">
        <f t="shared" ref="CF132:CF195" si="14">L132+M132+N132+O132+P132+Q132+R132+S132+T132+U132+V132+W132+X132+Y132+Z132+AA132</f>
        <v>182685.89682972658</v>
      </c>
      <c r="CG132" s="814"/>
      <c r="CH132" s="814"/>
    </row>
    <row r="133" spans="1:86" ht="15" hidden="1" x14ac:dyDescent="0.25">
      <c r="A133">
        <v>465</v>
      </c>
      <c r="B133" t="str">
        <f>VLOOKUP(D133,'Adjusted Factors 21-22'!C:F,4,FALSE)</f>
        <v>Recoupment Academy</v>
      </c>
      <c r="C133" s="706">
        <v>139485</v>
      </c>
      <c r="D133" s="706">
        <v>9352054</v>
      </c>
      <c r="E133" s="707" t="s">
        <v>1242</v>
      </c>
      <c r="F133" s="627">
        <v>200</v>
      </c>
      <c r="G133" s="627">
        <v>200</v>
      </c>
      <c r="H133" s="627">
        <v>0</v>
      </c>
      <c r="I133" s="512">
        <v>614800</v>
      </c>
      <c r="J133" s="512">
        <v>0</v>
      </c>
      <c r="K133" s="512">
        <v>0</v>
      </c>
      <c r="L133" s="512">
        <v>3680</v>
      </c>
      <c r="M133" s="512">
        <v>0</v>
      </c>
      <c r="N133" s="512">
        <v>8801.0204081632655</v>
      </c>
      <c r="O133" s="512">
        <v>0</v>
      </c>
      <c r="P133" s="512">
        <v>430</v>
      </c>
      <c r="Q133" s="512">
        <v>0</v>
      </c>
      <c r="R133" s="512">
        <v>0</v>
      </c>
      <c r="S133" s="512">
        <v>0</v>
      </c>
      <c r="T133" s="512">
        <v>0</v>
      </c>
      <c r="U133" s="512">
        <v>0</v>
      </c>
      <c r="V133" s="512">
        <v>0</v>
      </c>
      <c r="W133" s="512">
        <v>0</v>
      </c>
      <c r="X133" s="512">
        <v>0</v>
      </c>
      <c r="Y133" s="512">
        <v>0</v>
      </c>
      <c r="Z133" s="512">
        <v>0</v>
      </c>
      <c r="AA133" s="512">
        <v>0</v>
      </c>
      <c r="AB133" s="512">
        <v>658.68263473053912</v>
      </c>
      <c r="AC133" s="512">
        <v>0</v>
      </c>
      <c r="AD133" s="512">
        <v>0</v>
      </c>
      <c r="AE133" s="512">
        <v>44563.953488372092</v>
      </c>
      <c r="AF133" s="512">
        <v>0</v>
      </c>
      <c r="AG133" s="512">
        <v>0</v>
      </c>
      <c r="AH133" s="512">
        <v>0</v>
      </c>
      <c r="AI133" s="512">
        <v>117800</v>
      </c>
      <c r="AJ133" s="512">
        <v>0</v>
      </c>
      <c r="AK133" s="512">
        <v>0</v>
      </c>
      <c r="AL133" s="512">
        <v>0</v>
      </c>
      <c r="AM133" s="512">
        <v>4454.3999999999996</v>
      </c>
      <c r="AN133" s="512">
        <v>0</v>
      </c>
      <c r="AO133" s="512">
        <v>0</v>
      </c>
      <c r="AP133" s="512">
        <v>0</v>
      </c>
      <c r="AQ133" s="512">
        <v>0</v>
      </c>
      <c r="AR133" s="512">
        <v>0</v>
      </c>
      <c r="AS133" s="512">
        <v>0</v>
      </c>
      <c r="AT133" s="512">
        <v>0</v>
      </c>
      <c r="AU133" s="512">
        <v>0</v>
      </c>
      <c r="AV133" s="512">
        <v>614800</v>
      </c>
      <c r="AW133" s="512">
        <v>58133.656531265893</v>
      </c>
      <c r="AX133" s="512">
        <v>122254.39999999999</v>
      </c>
      <c r="AY133" s="512">
        <v>61018.327692453728</v>
      </c>
      <c r="AZ133" s="710">
        <v>795188.05653126596</v>
      </c>
      <c r="BA133" s="710">
        <v>790733.65653126594</v>
      </c>
      <c r="BB133" s="710">
        <v>4180</v>
      </c>
      <c r="BC133" s="710">
        <v>836000</v>
      </c>
      <c r="BD133" s="710">
        <v>45266.343468734063</v>
      </c>
      <c r="BE133" s="710">
        <v>0</v>
      </c>
      <c r="BF133" s="710">
        <v>840454.4</v>
      </c>
      <c r="BG133" s="512">
        <v>840454.4</v>
      </c>
      <c r="BH133" s="512">
        <v>0</v>
      </c>
      <c r="BI133" s="710">
        <v>840454.4</v>
      </c>
      <c r="BJ133" s="710">
        <v>718200</v>
      </c>
      <c r="BK133" s="512">
        <v>718200</v>
      </c>
      <c r="BL133" s="512">
        <v>3591</v>
      </c>
      <c r="BM133" s="512">
        <v>3353.9856321608036</v>
      </c>
      <c r="BN133" s="628">
        <v>7.0666482756069543E-2</v>
      </c>
      <c r="BO133" s="628">
        <v>0</v>
      </c>
      <c r="BP133" s="512">
        <v>0</v>
      </c>
      <c r="BQ133" s="710">
        <v>840454.4</v>
      </c>
      <c r="BR133" s="710">
        <v>4180</v>
      </c>
      <c r="BS133" s="710" t="s">
        <v>1284</v>
      </c>
      <c r="BT133" s="710">
        <v>4202.2719999999999</v>
      </c>
      <c r="BU133" s="628">
        <v>5.9045766735107419E-2</v>
      </c>
      <c r="BV133" s="512">
        <v>0</v>
      </c>
      <c r="BW133" s="512">
        <v>840454.4</v>
      </c>
      <c r="BX133" s="512">
        <v>0</v>
      </c>
      <c r="BY133" s="512">
        <v>840454.4</v>
      </c>
      <c r="BZ133" s="814">
        <f t="shared" si="12"/>
        <v>0</v>
      </c>
      <c r="CA133" s="814">
        <f t="shared" si="13"/>
        <v>0</v>
      </c>
      <c r="CB133" s="814">
        <f t="shared" si="11"/>
        <v>45266.343468734063</v>
      </c>
      <c r="CC133" s="814">
        <f>IF(ISERROR(VLOOKUP(A133,'19-20 Cfwds'!A:D,4,FALSE)),0,(VLOOKUP(A133,'19-20 Cfwds'!A:D,4,FALSE)))</f>
        <v>0</v>
      </c>
      <c r="CD133" s="814">
        <f>IF(ISERROR(VLOOKUP(A133,'19-20 Cfwds'!A:D,3,FALSE)),0,(VLOOKUP(A133,'19-20 Cfwds'!A:D,3,FALSE)))</f>
        <v>0</v>
      </c>
      <c r="CF133" s="814">
        <f t="shared" si="14"/>
        <v>12911.020408163266</v>
      </c>
      <c r="CG133" s="814"/>
      <c r="CH133" s="814"/>
    </row>
    <row r="134" spans="1:86" ht="15" hidden="1" x14ac:dyDescent="0.25">
      <c r="A134">
        <v>63</v>
      </c>
      <c r="B134" t="str">
        <f>VLOOKUP(D134,'Adjusted Factors 21-22'!C:F,4,FALSE)</f>
        <v>Recoupment Academy</v>
      </c>
      <c r="C134" s="706">
        <v>141983</v>
      </c>
      <c r="D134" s="706">
        <v>9352056</v>
      </c>
      <c r="E134" s="707" t="s">
        <v>1243</v>
      </c>
      <c r="F134" s="627">
        <v>163</v>
      </c>
      <c r="G134" s="627">
        <v>163</v>
      </c>
      <c r="H134" s="627">
        <v>0</v>
      </c>
      <c r="I134" s="512">
        <v>501062</v>
      </c>
      <c r="J134" s="512">
        <v>0</v>
      </c>
      <c r="K134" s="512">
        <v>0</v>
      </c>
      <c r="L134" s="512">
        <v>30819.999999999993</v>
      </c>
      <c r="M134" s="512">
        <v>0</v>
      </c>
      <c r="N134" s="512">
        <v>39871.961325966848</v>
      </c>
      <c r="O134" s="512">
        <v>0</v>
      </c>
      <c r="P134" s="512">
        <v>10750.000000000009</v>
      </c>
      <c r="Q134" s="512">
        <v>8579.9999999999854</v>
      </c>
      <c r="R134" s="512">
        <v>2050.0000000000018</v>
      </c>
      <c r="S134" s="512">
        <v>6674.9999999999982</v>
      </c>
      <c r="T134" s="512">
        <v>7124.9999999999982</v>
      </c>
      <c r="U134" s="512">
        <v>17359.999999999949</v>
      </c>
      <c r="V134" s="512">
        <v>0</v>
      </c>
      <c r="W134" s="512">
        <v>0</v>
      </c>
      <c r="X134" s="512">
        <v>0</v>
      </c>
      <c r="Y134" s="512">
        <v>0</v>
      </c>
      <c r="Z134" s="512">
        <v>0</v>
      </c>
      <c r="AA134" s="512">
        <v>0</v>
      </c>
      <c r="AB134" s="512">
        <v>1746.4285714285732</v>
      </c>
      <c r="AC134" s="512">
        <v>0</v>
      </c>
      <c r="AD134" s="512">
        <v>0</v>
      </c>
      <c r="AE134" s="512">
        <v>49644.834437086087</v>
      </c>
      <c r="AF134" s="512">
        <v>0</v>
      </c>
      <c r="AG134" s="512">
        <v>3797.999999999995</v>
      </c>
      <c r="AH134" s="512">
        <v>0</v>
      </c>
      <c r="AI134" s="512">
        <v>117800</v>
      </c>
      <c r="AJ134" s="512">
        <v>0</v>
      </c>
      <c r="AK134" s="512">
        <v>0</v>
      </c>
      <c r="AL134" s="512">
        <v>0</v>
      </c>
      <c r="AM134" s="512">
        <v>0</v>
      </c>
      <c r="AN134" s="512">
        <v>0</v>
      </c>
      <c r="AO134" s="512">
        <v>0</v>
      </c>
      <c r="AP134" s="512">
        <v>0</v>
      </c>
      <c r="AQ134" s="512">
        <v>0</v>
      </c>
      <c r="AR134" s="512">
        <v>0</v>
      </c>
      <c r="AS134" s="512">
        <v>0</v>
      </c>
      <c r="AT134" s="512">
        <v>0</v>
      </c>
      <c r="AU134" s="512">
        <v>0</v>
      </c>
      <c r="AV134" s="512">
        <v>501062</v>
      </c>
      <c r="AW134" s="512">
        <v>178421.22433448146</v>
      </c>
      <c r="AX134" s="512">
        <v>117800</v>
      </c>
      <c r="AY134" s="512">
        <v>121259.67910006948</v>
      </c>
      <c r="AZ134" s="710">
        <v>797283.22433448141</v>
      </c>
      <c r="BA134" s="710">
        <v>797283.22433448141</v>
      </c>
      <c r="BB134" s="710">
        <v>4180</v>
      </c>
      <c r="BC134" s="710">
        <v>681340</v>
      </c>
      <c r="BD134" s="710">
        <v>0</v>
      </c>
      <c r="BE134" s="710">
        <v>0</v>
      </c>
      <c r="BF134" s="710">
        <v>797283.22433448141</v>
      </c>
      <c r="BG134" s="512">
        <v>797283.22433448152</v>
      </c>
      <c r="BH134" s="512">
        <v>0</v>
      </c>
      <c r="BI134" s="710">
        <v>681340</v>
      </c>
      <c r="BJ134" s="710">
        <v>563540</v>
      </c>
      <c r="BK134" s="512">
        <v>679483.22433448141</v>
      </c>
      <c r="BL134" s="512">
        <v>4168.608738248352</v>
      </c>
      <c r="BM134" s="512">
        <v>4198.8762726256982</v>
      </c>
      <c r="BN134" s="628">
        <v>-7.2084844639680066E-3</v>
      </c>
      <c r="BO134" s="628">
        <v>2.5688840113968006E-2</v>
      </c>
      <c r="BP134" s="512">
        <v>17581.874579807925</v>
      </c>
      <c r="BQ134" s="710">
        <v>814865.09891428938</v>
      </c>
      <c r="BR134" s="710">
        <v>4999.1723859772355</v>
      </c>
      <c r="BS134" s="710" t="s">
        <v>1284</v>
      </c>
      <c r="BT134" s="710">
        <v>4999.1723859772355</v>
      </c>
      <c r="BU134" s="628">
        <v>2.3956275324339638E-2</v>
      </c>
      <c r="BV134" s="512">
        <v>0</v>
      </c>
      <c r="BW134" s="512">
        <v>814865.09891428938</v>
      </c>
      <c r="BX134" s="512">
        <v>0</v>
      </c>
      <c r="BY134" s="512">
        <v>814865.09891428938</v>
      </c>
      <c r="BZ134" s="814">
        <f t="shared" si="12"/>
        <v>0</v>
      </c>
      <c r="CA134" s="814">
        <f t="shared" si="13"/>
        <v>0</v>
      </c>
      <c r="CB134" s="814">
        <f t="shared" si="11"/>
        <v>0</v>
      </c>
      <c r="CC134" s="814">
        <f>IF(ISERROR(VLOOKUP(A134,'19-20 Cfwds'!A:D,4,FALSE)),0,(VLOOKUP(A134,'19-20 Cfwds'!A:D,4,FALSE)))</f>
        <v>0</v>
      </c>
      <c r="CD134" s="814">
        <f>IF(ISERROR(VLOOKUP(A134,'19-20 Cfwds'!A:D,3,FALSE)),0,(VLOOKUP(A134,'19-20 Cfwds'!A:D,3,FALSE)))</f>
        <v>0</v>
      </c>
      <c r="CF134" s="814">
        <f t="shared" si="14"/>
        <v>123231.96132596678</v>
      </c>
      <c r="CG134" s="814"/>
      <c r="CH134" s="814"/>
    </row>
    <row r="135" spans="1:86" ht="15" hidden="1" x14ac:dyDescent="0.25">
      <c r="A135">
        <v>70</v>
      </c>
      <c r="B135" t="str">
        <f>VLOOKUP(D135,'Adjusted Factors 21-22'!C:F,4,FALSE)</f>
        <v>Recoupment Academy</v>
      </c>
      <c r="C135" s="706">
        <v>141984</v>
      </c>
      <c r="D135" s="706">
        <v>9352057</v>
      </c>
      <c r="E135" s="707" t="s">
        <v>1244</v>
      </c>
      <c r="F135" s="627">
        <v>403</v>
      </c>
      <c r="G135" s="627">
        <v>403</v>
      </c>
      <c r="H135" s="627">
        <v>0</v>
      </c>
      <c r="I135" s="512">
        <v>1238822</v>
      </c>
      <c r="J135" s="512">
        <v>0</v>
      </c>
      <c r="K135" s="512">
        <v>0</v>
      </c>
      <c r="L135" s="512">
        <v>92920.000000000015</v>
      </c>
      <c r="M135" s="512">
        <v>0</v>
      </c>
      <c r="N135" s="512">
        <v>116450.63451776648</v>
      </c>
      <c r="O135" s="512">
        <v>0</v>
      </c>
      <c r="P135" s="512">
        <v>1520.0877192982448</v>
      </c>
      <c r="Q135" s="512">
        <v>1575.6390977443602</v>
      </c>
      <c r="R135" s="512">
        <v>47622.681704260634</v>
      </c>
      <c r="S135" s="512">
        <v>31462.280701754375</v>
      </c>
      <c r="T135" s="512">
        <v>6716.6666666666633</v>
      </c>
      <c r="U135" s="512">
        <v>87670.17543859646</v>
      </c>
      <c r="V135" s="512">
        <v>0</v>
      </c>
      <c r="W135" s="512">
        <v>0</v>
      </c>
      <c r="X135" s="512">
        <v>0</v>
      </c>
      <c r="Y135" s="512">
        <v>0</v>
      </c>
      <c r="Z135" s="512">
        <v>0</v>
      </c>
      <c r="AA135" s="512">
        <v>0</v>
      </c>
      <c r="AB135" s="512">
        <v>5154.6511627907039</v>
      </c>
      <c r="AC135" s="512">
        <v>0</v>
      </c>
      <c r="AD135" s="512">
        <v>0</v>
      </c>
      <c r="AE135" s="512">
        <v>125159.7807017544</v>
      </c>
      <c r="AF135" s="512">
        <v>0</v>
      </c>
      <c r="AG135" s="512">
        <v>0</v>
      </c>
      <c r="AH135" s="512">
        <v>0</v>
      </c>
      <c r="AI135" s="512">
        <v>117800</v>
      </c>
      <c r="AJ135" s="512">
        <v>0</v>
      </c>
      <c r="AK135" s="512">
        <v>0</v>
      </c>
      <c r="AL135" s="512">
        <v>0</v>
      </c>
      <c r="AM135" s="512">
        <v>5120</v>
      </c>
      <c r="AN135" s="512">
        <v>0</v>
      </c>
      <c r="AO135" s="512">
        <v>0</v>
      </c>
      <c r="AP135" s="512">
        <v>0</v>
      </c>
      <c r="AQ135" s="512">
        <v>0</v>
      </c>
      <c r="AR135" s="512">
        <v>0</v>
      </c>
      <c r="AS135" s="512">
        <v>0</v>
      </c>
      <c r="AT135" s="512">
        <v>0</v>
      </c>
      <c r="AU135" s="512">
        <v>0</v>
      </c>
      <c r="AV135" s="512">
        <v>1238822</v>
      </c>
      <c r="AW135" s="512">
        <v>516252.59771063237</v>
      </c>
      <c r="AX135" s="512">
        <v>122920</v>
      </c>
      <c r="AY135" s="512">
        <v>328127.72762479802</v>
      </c>
      <c r="AZ135" s="710">
        <v>1877994.5977106323</v>
      </c>
      <c r="BA135" s="710">
        <v>1872874.5977106323</v>
      </c>
      <c r="BB135" s="710">
        <v>4180</v>
      </c>
      <c r="BC135" s="710">
        <v>1684540</v>
      </c>
      <c r="BD135" s="710">
        <v>0</v>
      </c>
      <c r="BE135" s="710">
        <v>0</v>
      </c>
      <c r="BF135" s="710">
        <v>1877994.5977106323</v>
      </c>
      <c r="BG135" s="512">
        <v>1877994.5977106323</v>
      </c>
      <c r="BH135" s="512">
        <v>0</v>
      </c>
      <c r="BI135" s="710">
        <v>1689660</v>
      </c>
      <c r="BJ135" s="710">
        <v>1566740</v>
      </c>
      <c r="BK135" s="512">
        <v>1755074.5977106323</v>
      </c>
      <c r="BL135" s="512">
        <v>4355.0238156591367</v>
      </c>
      <c r="BM135" s="512">
        <v>4206.3470705289674</v>
      </c>
      <c r="BN135" s="628">
        <v>3.5345810185718363E-2</v>
      </c>
      <c r="BO135" s="628">
        <v>0</v>
      </c>
      <c r="BP135" s="512">
        <v>0</v>
      </c>
      <c r="BQ135" s="710">
        <v>1877994.5977106323</v>
      </c>
      <c r="BR135" s="710">
        <v>4647.3315079668291</v>
      </c>
      <c r="BS135" s="710" t="s">
        <v>1284</v>
      </c>
      <c r="BT135" s="710">
        <v>4660.0362226070283</v>
      </c>
      <c r="BU135" s="628">
        <v>3.2161725350158488E-2</v>
      </c>
      <c r="BV135" s="512">
        <v>0</v>
      </c>
      <c r="BW135" s="512">
        <v>1877994.5977106323</v>
      </c>
      <c r="BX135" s="512">
        <v>0</v>
      </c>
      <c r="BY135" s="512">
        <v>1877994.5977106323</v>
      </c>
      <c r="BZ135" s="814">
        <f t="shared" si="12"/>
        <v>0</v>
      </c>
      <c r="CA135" s="814">
        <f t="shared" si="13"/>
        <v>0</v>
      </c>
      <c r="CB135" s="814">
        <f t="shared" si="11"/>
        <v>0</v>
      </c>
      <c r="CC135" s="814">
        <f>IF(ISERROR(VLOOKUP(A135,'19-20 Cfwds'!A:D,4,FALSE)),0,(VLOOKUP(A135,'19-20 Cfwds'!A:D,4,FALSE)))</f>
        <v>0</v>
      </c>
      <c r="CD135" s="814">
        <f>IF(ISERROR(VLOOKUP(A135,'19-20 Cfwds'!A:D,3,FALSE)),0,(VLOOKUP(A135,'19-20 Cfwds'!A:D,3,FALSE)))</f>
        <v>0</v>
      </c>
      <c r="CF135" s="814">
        <f t="shared" si="14"/>
        <v>385938.16584608727</v>
      </c>
      <c r="CG135" s="814"/>
      <c r="CH135" s="814"/>
    </row>
    <row r="136" spans="1:86" ht="15" hidden="1" x14ac:dyDescent="0.25">
      <c r="A136">
        <v>1</v>
      </c>
      <c r="B136" t="str">
        <f>VLOOKUP(D136,'Adjusted Factors 21-22'!C:F,4,FALSE)</f>
        <v>Recoupment Academy</v>
      </c>
      <c r="C136" s="706">
        <v>144211</v>
      </c>
      <c r="D136" s="706">
        <v>9352058</v>
      </c>
      <c r="E136" s="707" t="s">
        <v>1245</v>
      </c>
      <c r="F136" s="627">
        <v>101</v>
      </c>
      <c r="G136" s="627">
        <v>101</v>
      </c>
      <c r="H136" s="627">
        <v>0</v>
      </c>
      <c r="I136" s="512">
        <v>310474</v>
      </c>
      <c r="J136" s="512">
        <v>0</v>
      </c>
      <c r="K136" s="512">
        <v>0</v>
      </c>
      <c r="L136" s="512">
        <v>11040.000000000018</v>
      </c>
      <c r="M136" s="512">
        <v>0</v>
      </c>
      <c r="N136" s="512">
        <v>13800.000000000022</v>
      </c>
      <c r="O136" s="512">
        <v>0</v>
      </c>
      <c r="P136" s="512">
        <v>0</v>
      </c>
      <c r="Q136" s="512">
        <v>259.99999999999994</v>
      </c>
      <c r="R136" s="512">
        <v>0</v>
      </c>
      <c r="S136" s="512">
        <v>0</v>
      </c>
      <c r="T136" s="512">
        <v>0</v>
      </c>
      <c r="U136" s="512">
        <v>0</v>
      </c>
      <c r="V136" s="512">
        <v>0</v>
      </c>
      <c r="W136" s="512">
        <v>0</v>
      </c>
      <c r="X136" s="512">
        <v>0</v>
      </c>
      <c r="Y136" s="512">
        <v>0</v>
      </c>
      <c r="Z136" s="512">
        <v>0</v>
      </c>
      <c r="AA136" s="512">
        <v>0</v>
      </c>
      <c r="AB136" s="512">
        <v>0</v>
      </c>
      <c r="AC136" s="512">
        <v>0</v>
      </c>
      <c r="AD136" s="512">
        <v>0</v>
      </c>
      <c r="AE136" s="512">
        <v>34644.216867469884</v>
      </c>
      <c r="AF136" s="512">
        <v>0</v>
      </c>
      <c r="AG136" s="512">
        <v>0</v>
      </c>
      <c r="AH136" s="512">
        <v>0</v>
      </c>
      <c r="AI136" s="512">
        <v>117800</v>
      </c>
      <c r="AJ136" s="512">
        <v>29319.092122830432</v>
      </c>
      <c r="AK136" s="512">
        <v>0</v>
      </c>
      <c r="AL136" s="512">
        <v>0</v>
      </c>
      <c r="AM136" s="512">
        <v>2058.2399999999998</v>
      </c>
      <c r="AN136" s="512">
        <v>0</v>
      </c>
      <c r="AO136" s="512">
        <v>0</v>
      </c>
      <c r="AP136" s="512">
        <v>0</v>
      </c>
      <c r="AQ136" s="512">
        <v>10750</v>
      </c>
      <c r="AR136" s="512">
        <v>0</v>
      </c>
      <c r="AS136" s="512">
        <v>0</v>
      </c>
      <c r="AT136" s="512">
        <v>0</v>
      </c>
      <c r="AU136" s="512">
        <v>0</v>
      </c>
      <c r="AV136" s="512">
        <v>310474</v>
      </c>
      <c r="AW136" s="512">
        <v>59744.216867469921</v>
      </c>
      <c r="AX136" s="512">
        <v>159927.33212283041</v>
      </c>
      <c r="AY136" s="512">
        <v>57193.080867469907</v>
      </c>
      <c r="AZ136" s="710">
        <v>530145.54899030039</v>
      </c>
      <c r="BA136" s="710">
        <v>517337.3089903004</v>
      </c>
      <c r="BB136" s="710">
        <v>4180</v>
      </c>
      <c r="BC136" s="710">
        <v>422180</v>
      </c>
      <c r="BD136" s="710">
        <v>0</v>
      </c>
      <c r="BE136" s="710">
        <v>0</v>
      </c>
      <c r="BF136" s="710">
        <v>530145.54899030039</v>
      </c>
      <c r="BG136" s="512">
        <v>530145.54899030027</v>
      </c>
      <c r="BH136" s="512">
        <v>0</v>
      </c>
      <c r="BI136" s="710">
        <v>434988.24</v>
      </c>
      <c r="BJ136" s="710">
        <v>285810.90787716955</v>
      </c>
      <c r="BK136" s="512">
        <v>380968.21686746995</v>
      </c>
      <c r="BL136" s="512">
        <v>3771.9625432422768</v>
      </c>
      <c r="BM136" s="512">
        <v>3499.9453559730437</v>
      </c>
      <c r="BN136" s="628">
        <v>7.7720409778685745E-2</v>
      </c>
      <c r="BO136" s="628">
        <v>0</v>
      </c>
      <c r="BP136" s="512">
        <v>0</v>
      </c>
      <c r="BQ136" s="710">
        <v>530145.54899030039</v>
      </c>
      <c r="BR136" s="710">
        <v>5122.1515741613903</v>
      </c>
      <c r="BS136" s="710" t="s">
        <v>1284</v>
      </c>
      <c r="BT136" s="710">
        <v>5248.9658315871329</v>
      </c>
      <c r="BU136" s="628">
        <v>6.7259809234873513E-2</v>
      </c>
      <c r="BV136" s="512">
        <v>0</v>
      </c>
      <c r="BW136" s="512">
        <v>530145.54899030039</v>
      </c>
      <c r="BX136" s="512">
        <v>0</v>
      </c>
      <c r="BY136" s="512">
        <v>530145.54899030039</v>
      </c>
      <c r="BZ136" s="814">
        <f t="shared" si="12"/>
        <v>0</v>
      </c>
      <c r="CA136" s="814">
        <f t="shared" si="13"/>
        <v>0</v>
      </c>
      <c r="CB136" s="814">
        <f t="shared" si="11"/>
        <v>0</v>
      </c>
      <c r="CC136" s="814">
        <f>IF(ISERROR(VLOOKUP(A136,'19-20 Cfwds'!A:D,4,FALSE)),0,(VLOOKUP(A136,'19-20 Cfwds'!A:D,4,FALSE)))</f>
        <v>0</v>
      </c>
      <c r="CD136" s="814">
        <f>IF(ISERROR(VLOOKUP(A136,'19-20 Cfwds'!A:D,3,FALSE)),0,(VLOOKUP(A136,'19-20 Cfwds'!A:D,3,FALSE)))</f>
        <v>0</v>
      </c>
      <c r="CF136" s="814">
        <f t="shared" si="14"/>
        <v>25100.00000000004</v>
      </c>
      <c r="CG136" s="814"/>
      <c r="CH136" s="814"/>
    </row>
    <row r="137" spans="1:86" ht="15" hidden="1" x14ac:dyDescent="0.25">
      <c r="A137">
        <v>295</v>
      </c>
      <c r="B137" t="str">
        <f>VLOOKUP(D137,'Adjusted Factors 21-22'!C:F,4,FALSE)</f>
        <v>Recoupment Academy</v>
      </c>
      <c r="C137" s="706">
        <v>141985</v>
      </c>
      <c r="D137" s="706">
        <v>9352059</v>
      </c>
      <c r="E137" s="707" t="s">
        <v>1099</v>
      </c>
      <c r="F137" s="627">
        <v>363</v>
      </c>
      <c r="G137" s="627">
        <v>363</v>
      </c>
      <c r="H137" s="627">
        <v>0</v>
      </c>
      <c r="I137" s="512">
        <v>1115862</v>
      </c>
      <c r="J137" s="512">
        <v>0</v>
      </c>
      <c r="K137" s="512">
        <v>0</v>
      </c>
      <c r="L137" s="512">
        <v>46000.000000000029</v>
      </c>
      <c r="M137" s="512">
        <v>0</v>
      </c>
      <c r="N137" s="512">
        <v>57500.000000000029</v>
      </c>
      <c r="O137" s="512">
        <v>0</v>
      </c>
      <c r="P137" s="512">
        <v>1504.9999999999975</v>
      </c>
      <c r="Q137" s="512">
        <v>13779.999999999975</v>
      </c>
      <c r="R137" s="512">
        <v>41819.999999999985</v>
      </c>
      <c r="S137" s="512">
        <v>31149.999999999949</v>
      </c>
      <c r="T137" s="512">
        <v>5224.9999999999991</v>
      </c>
      <c r="U137" s="512">
        <v>0</v>
      </c>
      <c r="V137" s="512">
        <v>0</v>
      </c>
      <c r="W137" s="512">
        <v>0</v>
      </c>
      <c r="X137" s="512">
        <v>0</v>
      </c>
      <c r="Y137" s="512">
        <v>0</v>
      </c>
      <c r="Z137" s="512">
        <v>0</v>
      </c>
      <c r="AA137" s="512">
        <v>0</v>
      </c>
      <c r="AB137" s="512">
        <v>8372.4193548387011</v>
      </c>
      <c r="AC137" s="512">
        <v>0</v>
      </c>
      <c r="AD137" s="512">
        <v>0</v>
      </c>
      <c r="AE137" s="512">
        <v>94339.794303797462</v>
      </c>
      <c r="AF137" s="512">
        <v>0</v>
      </c>
      <c r="AG137" s="512">
        <v>0</v>
      </c>
      <c r="AH137" s="512">
        <v>0</v>
      </c>
      <c r="AI137" s="512">
        <v>117800</v>
      </c>
      <c r="AJ137" s="512">
        <v>0</v>
      </c>
      <c r="AK137" s="512">
        <v>0</v>
      </c>
      <c r="AL137" s="512">
        <v>0</v>
      </c>
      <c r="AM137" s="512">
        <v>7065.6</v>
      </c>
      <c r="AN137" s="512">
        <v>0</v>
      </c>
      <c r="AO137" s="512">
        <v>0</v>
      </c>
      <c r="AP137" s="512">
        <v>0</v>
      </c>
      <c r="AQ137" s="512">
        <v>0</v>
      </c>
      <c r="AR137" s="512">
        <v>0</v>
      </c>
      <c r="AS137" s="512">
        <v>0</v>
      </c>
      <c r="AT137" s="512">
        <v>0</v>
      </c>
      <c r="AU137" s="512">
        <v>0</v>
      </c>
      <c r="AV137" s="512">
        <v>1115862</v>
      </c>
      <c r="AW137" s="512">
        <v>299692.21365863609</v>
      </c>
      <c r="AX137" s="512">
        <v>124865.60000000001</v>
      </c>
      <c r="AY137" s="512">
        <v>202828.65830379742</v>
      </c>
      <c r="AZ137" s="710">
        <v>1540419.8136586361</v>
      </c>
      <c r="BA137" s="710">
        <v>1533354.213658636</v>
      </c>
      <c r="BB137" s="710">
        <v>4180</v>
      </c>
      <c r="BC137" s="710">
        <v>1517340</v>
      </c>
      <c r="BD137" s="710">
        <v>0</v>
      </c>
      <c r="BE137" s="710">
        <v>0</v>
      </c>
      <c r="BF137" s="710">
        <v>1540419.8136586361</v>
      </c>
      <c r="BG137" s="512">
        <v>1540419.8136586363</v>
      </c>
      <c r="BH137" s="512">
        <v>0</v>
      </c>
      <c r="BI137" s="710">
        <v>1524405.6</v>
      </c>
      <c r="BJ137" s="710">
        <v>1399540</v>
      </c>
      <c r="BK137" s="512">
        <v>1415554.213658636</v>
      </c>
      <c r="BL137" s="512">
        <v>3899.5983847345342</v>
      </c>
      <c r="BM137" s="512">
        <v>3757.6881347222229</v>
      </c>
      <c r="BN137" s="628">
        <v>3.7765308062959198E-2</v>
      </c>
      <c r="BO137" s="628">
        <v>0</v>
      </c>
      <c r="BP137" s="512">
        <v>0</v>
      </c>
      <c r="BQ137" s="710">
        <v>1540419.8136586361</v>
      </c>
      <c r="BR137" s="710">
        <v>4224.1162910706225</v>
      </c>
      <c r="BS137" s="710" t="s">
        <v>1284</v>
      </c>
      <c r="BT137" s="710">
        <v>4243.5807538805402</v>
      </c>
      <c r="BU137" s="628">
        <v>3.3952869312101841E-2</v>
      </c>
      <c r="BV137" s="512">
        <v>0</v>
      </c>
      <c r="BW137" s="512">
        <v>1540419.8136586361</v>
      </c>
      <c r="BX137" s="512">
        <v>0</v>
      </c>
      <c r="BY137" s="512">
        <v>1540419.8136586361</v>
      </c>
      <c r="BZ137" s="814">
        <f t="shared" si="12"/>
        <v>0</v>
      </c>
      <c r="CA137" s="814">
        <f t="shared" si="13"/>
        <v>0</v>
      </c>
      <c r="CB137" s="814">
        <f t="shared" si="11"/>
        <v>0</v>
      </c>
      <c r="CC137" s="814">
        <f>IF(ISERROR(VLOOKUP(A137,'19-20 Cfwds'!A:D,4,FALSE)),0,(VLOOKUP(A137,'19-20 Cfwds'!A:D,4,FALSE)))</f>
        <v>0</v>
      </c>
      <c r="CD137" s="814">
        <f>IF(ISERROR(VLOOKUP(A137,'19-20 Cfwds'!A:D,3,FALSE)),0,(VLOOKUP(A137,'19-20 Cfwds'!A:D,3,FALSE)))</f>
        <v>0</v>
      </c>
      <c r="CF137" s="814">
        <f t="shared" si="14"/>
        <v>196979.99999999994</v>
      </c>
      <c r="CG137" s="814"/>
      <c r="CH137" s="814"/>
    </row>
    <row r="138" spans="1:86" ht="15" hidden="1" x14ac:dyDescent="0.25">
      <c r="A138">
        <v>402</v>
      </c>
      <c r="B138" t="str">
        <f>VLOOKUP(D138,'Adjusted Factors 21-22'!C:F,4,FALSE)</f>
        <v>Recoupment Academy</v>
      </c>
      <c r="C138" s="706">
        <v>143359</v>
      </c>
      <c r="D138" s="706">
        <v>9352060</v>
      </c>
      <c r="E138" s="707" t="s">
        <v>1246</v>
      </c>
      <c r="F138" s="627">
        <v>152</v>
      </c>
      <c r="G138" s="627">
        <v>152</v>
      </c>
      <c r="H138" s="627">
        <v>0</v>
      </c>
      <c r="I138" s="512">
        <v>467248</v>
      </c>
      <c r="J138" s="512">
        <v>0</v>
      </c>
      <c r="K138" s="512">
        <v>0</v>
      </c>
      <c r="L138" s="512">
        <v>13340.000000000035</v>
      </c>
      <c r="M138" s="512">
        <v>0</v>
      </c>
      <c r="N138" s="512">
        <v>16675.000000000044</v>
      </c>
      <c r="O138" s="512">
        <v>0</v>
      </c>
      <c r="P138" s="512">
        <v>429.99999999999983</v>
      </c>
      <c r="Q138" s="512">
        <v>0</v>
      </c>
      <c r="R138" s="512">
        <v>0</v>
      </c>
      <c r="S138" s="512">
        <v>0</v>
      </c>
      <c r="T138" s="512">
        <v>0</v>
      </c>
      <c r="U138" s="512">
        <v>0</v>
      </c>
      <c r="V138" s="512">
        <v>0</v>
      </c>
      <c r="W138" s="512">
        <v>0</v>
      </c>
      <c r="X138" s="512">
        <v>0</v>
      </c>
      <c r="Y138" s="512">
        <v>0</v>
      </c>
      <c r="Z138" s="512">
        <v>0</v>
      </c>
      <c r="AA138" s="512">
        <v>0</v>
      </c>
      <c r="AB138" s="512">
        <v>0</v>
      </c>
      <c r="AC138" s="512">
        <v>0</v>
      </c>
      <c r="AD138" s="512">
        <v>0</v>
      </c>
      <c r="AE138" s="512">
        <v>49315.555555555555</v>
      </c>
      <c r="AF138" s="512">
        <v>0</v>
      </c>
      <c r="AG138" s="512">
        <v>0</v>
      </c>
      <c r="AH138" s="512">
        <v>0</v>
      </c>
      <c r="AI138" s="512">
        <v>117800</v>
      </c>
      <c r="AJ138" s="512">
        <v>0</v>
      </c>
      <c r="AK138" s="512">
        <v>0</v>
      </c>
      <c r="AL138" s="512">
        <v>0</v>
      </c>
      <c r="AM138" s="512">
        <v>3302.4</v>
      </c>
      <c r="AN138" s="512">
        <v>0</v>
      </c>
      <c r="AO138" s="512">
        <v>0</v>
      </c>
      <c r="AP138" s="512">
        <v>0</v>
      </c>
      <c r="AQ138" s="512">
        <v>0</v>
      </c>
      <c r="AR138" s="512">
        <v>0</v>
      </c>
      <c r="AS138" s="512">
        <v>0</v>
      </c>
      <c r="AT138" s="512">
        <v>0</v>
      </c>
      <c r="AU138" s="512">
        <v>0</v>
      </c>
      <c r="AV138" s="512">
        <v>467248</v>
      </c>
      <c r="AW138" s="512">
        <v>79760.555555555635</v>
      </c>
      <c r="AX138" s="512">
        <v>121102.39999999999</v>
      </c>
      <c r="AY138" s="512">
        <v>74536.919555555593</v>
      </c>
      <c r="AZ138" s="710">
        <v>668110.95555555564</v>
      </c>
      <c r="BA138" s="710">
        <v>664808.55555555562</v>
      </c>
      <c r="BB138" s="710">
        <v>4180</v>
      </c>
      <c r="BC138" s="710">
        <v>635360</v>
      </c>
      <c r="BD138" s="710">
        <v>0</v>
      </c>
      <c r="BE138" s="710">
        <v>0</v>
      </c>
      <c r="BF138" s="710">
        <v>668110.95555555564</v>
      </c>
      <c r="BG138" s="512">
        <v>668110.95555555564</v>
      </c>
      <c r="BH138" s="512">
        <v>0</v>
      </c>
      <c r="BI138" s="710">
        <v>638662.40000000002</v>
      </c>
      <c r="BJ138" s="710">
        <v>517560</v>
      </c>
      <c r="BK138" s="512">
        <v>547008.55555555562</v>
      </c>
      <c r="BL138" s="512">
        <v>3598.740497076024</v>
      </c>
      <c r="BM138" s="512">
        <v>3465.05705617284</v>
      </c>
      <c r="BN138" s="628">
        <v>3.8580444343631531E-2</v>
      </c>
      <c r="BO138" s="628">
        <v>0</v>
      </c>
      <c r="BP138" s="512">
        <v>0</v>
      </c>
      <c r="BQ138" s="710">
        <v>668110.95555555564</v>
      </c>
      <c r="BR138" s="710">
        <v>4373.7404970760235</v>
      </c>
      <c r="BS138" s="710" t="s">
        <v>1284</v>
      </c>
      <c r="BT138" s="710">
        <v>4395.4668128654976</v>
      </c>
      <c r="BU138" s="628">
        <v>2.8842651305686529E-2</v>
      </c>
      <c r="BV138" s="512">
        <v>0</v>
      </c>
      <c r="BW138" s="512">
        <v>668110.95555555564</v>
      </c>
      <c r="BX138" s="512">
        <v>0</v>
      </c>
      <c r="BY138" s="512">
        <v>668110.95555555564</v>
      </c>
      <c r="BZ138" s="814">
        <f t="shared" si="12"/>
        <v>0</v>
      </c>
      <c r="CA138" s="814">
        <f t="shared" si="13"/>
        <v>0</v>
      </c>
      <c r="CB138" s="814">
        <f t="shared" si="11"/>
        <v>0</v>
      </c>
      <c r="CC138" s="814">
        <f>IF(ISERROR(VLOOKUP(A138,'19-20 Cfwds'!A:D,4,FALSE)),0,(VLOOKUP(A138,'19-20 Cfwds'!A:D,4,FALSE)))</f>
        <v>0</v>
      </c>
      <c r="CD138" s="814">
        <f>IF(ISERROR(VLOOKUP(A138,'19-20 Cfwds'!A:D,3,FALSE)),0,(VLOOKUP(A138,'19-20 Cfwds'!A:D,3,FALSE)))</f>
        <v>0</v>
      </c>
      <c r="CF138" s="814">
        <f t="shared" si="14"/>
        <v>30445.00000000008</v>
      </c>
      <c r="CG138" s="814"/>
      <c r="CH138" s="814"/>
    </row>
    <row r="139" spans="1:86" ht="15" hidden="1" x14ac:dyDescent="0.25">
      <c r="A139">
        <v>6</v>
      </c>
      <c r="B139" t="str">
        <f>VLOOKUP(D139,'Adjusted Factors 21-22'!C:F,4,FALSE)</f>
        <v>Recoupment Academy</v>
      </c>
      <c r="C139" s="706">
        <v>143492</v>
      </c>
      <c r="D139" s="706">
        <v>9352063</v>
      </c>
      <c r="E139" s="707" t="s">
        <v>592</v>
      </c>
      <c r="F139" s="627">
        <v>360</v>
      </c>
      <c r="G139" s="627">
        <v>360</v>
      </c>
      <c r="H139" s="627">
        <v>0</v>
      </c>
      <c r="I139" s="512">
        <v>1106640</v>
      </c>
      <c r="J139" s="512">
        <v>0</v>
      </c>
      <c r="K139" s="512">
        <v>0</v>
      </c>
      <c r="L139" s="512">
        <v>31740.000000000058</v>
      </c>
      <c r="M139" s="512">
        <v>0</v>
      </c>
      <c r="N139" s="512">
        <v>43487.394957983197</v>
      </c>
      <c r="O139" s="512">
        <v>0</v>
      </c>
      <c r="P139" s="512">
        <v>644.99999999999966</v>
      </c>
      <c r="Q139" s="512">
        <v>32759.999999999996</v>
      </c>
      <c r="R139" s="512">
        <v>0</v>
      </c>
      <c r="S139" s="512">
        <v>14240.000000000004</v>
      </c>
      <c r="T139" s="512">
        <v>0</v>
      </c>
      <c r="U139" s="512">
        <v>0</v>
      </c>
      <c r="V139" s="512">
        <v>0</v>
      </c>
      <c r="W139" s="512">
        <v>0</v>
      </c>
      <c r="X139" s="512">
        <v>0</v>
      </c>
      <c r="Y139" s="512">
        <v>0</v>
      </c>
      <c r="Z139" s="512">
        <v>0</v>
      </c>
      <c r="AA139" s="512">
        <v>0</v>
      </c>
      <c r="AB139" s="512">
        <v>1233.6448598130848</v>
      </c>
      <c r="AC139" s="512">
        <v>0</v>
      </c>
      <c r="AD139" s="512">
        <v>0</v>
      </c>
      <c r="AE139" s="512">
        <v>86231.25</v>
      </c>
      <c r="AF139" s="512">
        <v>0</v>
      </c>
      <c r="AG139" s="512">
        <v>0</v>
      </c>
      <c r="AH139" s="512">
        <v>0</v>
      </c>
      <c r="AI139" s="512">
        <v>117800</v>
      </c>
      <c r="AJ139" s="512">
        <v>0</v>
      </c>
      <c r="AK139" s="512">
        <v>0</v>
      </c>
      <c r="AL139" s="512">
        <v>0</v>
      </c>
      <c r="AM139" s="512">
        <v>7116.8</v>
      </c>
      <c r="AN139" s="512">
        <v>0</v>
      </c>
      <c r="AO139" s="512">
        <v>0</v>
      </c>
      <c r="AP139" s="512">
        <v>0</v>
      </c>
      <c r="AQ139" s="512">
        <v>0</v>
      </c>
      <c r="AR139" s="512">
        <v>0</v>
      </c>
      <c r="AS139" s="512">
        <v>0</v>
      </c>
      <c r="AT139" s="512">
        <v>0</v>
      </c>
      <c r="AU139" s="512">
        <v>0</v>
      </c>
      <c r="AV139" s="512">
        <v>1106640</v>
      </c>
      <c r="AW139" s="512">
        <v>210337.28981779632</v>
      </c>
      <c r="AX139" s="512">
        <v>124916.8</v>
      </c>
      <c r="AY139" s="512">
        <v>157666.31147899164</v>
      </c>
      <c r="AZ139" s="710">
        <v>1441894.0898177964</v>
      </c>
      <c r="BA139" s="710">
        <v>1434777.2898177963</v>
      </c>
      <c r="BB139" s="710">
        <v>4180</v>
      </c>
      <c r="BC139" s="710">
        <v>1504800</v>
      </c>
      <c r="BD139" s="710">
        <v>70022.710182203678</v>
      </c>
      <c r="BE139" s="710">
        <v>0</v>
      </c>
      <c r="BF139" s="710">
        <v>1511916.8</v>
      </c>
      <c r="BG139" s="512">
        <v>1511916.8</v>
      </c>
      <c r="BH139" s="512">
        <v>0</v>
      </c>
      <c r="BI139" s="710">
        <v>1511916.8</v>
      </c>
      <c r="BJ139" s="710">
        <v>1387000</v>
      </c>
      <c r="BK139" s="512">
        <v>1387000</v>
      </c>
      <c r="BL139" s="512">
        <v>3852.7777777777778</v>
      </c>
      <c r="BM139" s="512">
        <v>3600.829720670391</v>
      </c>
      <c r="BN139" s="628">
        <v>6.9969445003492128E-2</v>
      </c>
      <c r="BO139" s="628">
        <v>0</v>
      </c>
      <c r="BP139" s="512">
        <v>0</v>
      </c>
      <c r="BQ139" s="710">
        <v>1511916.8</v>
      </c>
      <c r="BR139" s="710">
        <v>4180</v>
      </c>
      <c r="BS139" s="710" t="s">
        <v>1284</v>
      </c>
      <c r="BT139" s="710">
        <v>4199.7688888888888</v>
      </c>
      <c r="BU139" s="628">
        <v>6.3381041725915521E-2</v>
      </c>
      <c r="BV139" s="512">
        <v>0</v>
      </c>
      <c r="BW139" s="512">
        <v>1511916.8</v>
      </c>
      <c r="BX139" s="512">
        <v>0</v>
      </c>
      <c r="BY139" s="512">
        <v>1511916.8</v>
      </c>
      <c r="BZ139" s="814">
        <f t="shared" si="12"/>
        <v>0</v>
      </c>
      <c r="CA139" s="814">
        <f t="shared" si="13"/>
        <v>0</v>
      </c>
      <c r="CB139" s="814">
        <f t="shared" si="11"/>
        <v>70022.710182203678</v>
      </c>
      <c r="CC139" s="814">
        <f>IF(ISERROR(VLOOKUP(A139,'19-20 Cfwds'!A:D,4,FALSE)),0,(VLOOKUP(A139,'19-20 Cfwds'!A:D,4,FALSE)))</f>
        <v>0</v>
      </c>
      <c r="CD139" s="814">
        <f>IF(ISERROR(VLOOKUP(A139,'19-20 Cfwds'!A:D,3,FALSE)),0,(VLOOKUP(A139,'19-20 Cfwds'!A:D,3,FALSE)))</f>
        <v>0</v>
      </c>
      <c r="CF139" s="814">
        <f t="shared" si="14"/>
        <v>122872.39495798326</v>
      </c>
      <c r="CG139" s="814"/>
      <c r="CH139" s="814"/>
    </row>
    <row r="140" spans="1:86" ht="15" hidden="1" x14ac:dyDescent="0.25">
      <c r="A140">
        <v>7</v>
      </c>
      <c r="B140" t="str">
        <f>VLOOKUP(D140,'Adjusted Factors 21-22'!C:F,4,FALSE)</f>
        <v>Recoupment Academy</v>
      </c>
      <c r="C140" s="706">
        <v>143491</v>
      </c>
      <c r="D140" s="706">
        <v>9352064</v>
      </c>
      <c r="E140" s="707" t="s">
        <v>594</v>
      </c>
      <c r="F140" s="627">
        <v>53</v>
      </c>
      <c r="G140" s="627">
        <v>53</v>
      </c>
      <c r="H140" s="627">
        <v>0</v>
      </c>
      <c r="I140" s="512">
        <v>162922</v>
      </c>
      <c r="J140" s="512">
        <v>0</v>
      </c>
      <c r="K140" s="512">
        <v>0</v>
      </c>
      <c r="L140" s="512">
        <v>5520.0000000000091</v>
      </c>
      <c r="M140" s="512">
        <v>0</v>
      </c>
      <c r="N140" s="512">
        <v>7231.3559322033898</v>
      </c>
      <c r="O140" s="512">
        <v>0</v>
      </c>
      <c r="P140" s="512">
        <v>0</v>
      </c>
      <c r="Q140" s="512">
        <v>7020.0000000000018</v>
      </c>
      <c r="R140" s="512">
        <v>0</v>
      </c>
      <c r="S140" s="512">
        <v>1779.9999999999991</v>
      </c>
      <c r="T140" s="512">
        <v>0</v>
      </c>
      <c r="U140" s="512">
        <v>0</v>
      </c>
      <c r="V140" s="512">
        <v>0</v>
      </c>
      <c r="W140" s="512">
        <v>0</v>
      </c>
      <c r="X140" s="512">
        <v>0</v>
      </c>
      <c r="Y140" s="512">
        <v>0</v>
      </c>
      <c r="Z140" s="512">
        <v>0</v>
      </c>
      <c r="AA140" s="512">
        <v>0</v>
      </c>
      <c r="AB140" s="512">
        <v>767.10526315789446</v>
      </c>
      <c r="AC140" s="512">
        <v>0</v>
      </c>
      <c r="AD140" s="512">
        <v>0</v>
      </c>
      <c r="AE140" s="512">
        <v>6448.3333333333339</v>
      </c>
      <c r="AF140" s="512">
        <v>0</v>
      </c>
      <c r="AG140" s="512">
        <v>0</v>
      </c>
      <c r="AH140" s="512">
        <v>0</v>
      </c>
      <c r="AI140" s="512">
        <v>117800</v>
      </c>
      <c r="AJ140" s="512">
        <v>0</v>
      </c>
      <c r="AK140" s="512">
        <v>0</v>
      </c>
      <c r="AL140" s="512">
        <v>0</v>
      </c>
      <c r="AM140" s="512">
        <v>1152</v>
      </c>
      <c r="AN140" s="512">
        <v>0</v>
      </c>
      <c r="AO140" s="512">
        <v>0</v>
      </c>
      <c r="AP140" s="512">
        <v>0</v>
      </c>
      <c r="AQ140" s="512">
        <v>0</v>
      </c>
      <c r="AR140" s="512">
        <v>0</v>
      </c>
      <c r="AS140" s="512">
        <v>0</v>
      </c>
      <c r="AT140" s="512">
        <v>0</v>
      </c>
      <c r="AU140" s="512">
        <v>0</v>
      </c>
      <c r="AV140" s="512">
        <v>162922</v>
      </c>
      <c r="AW140" s="512">
        <v>28766.794528694627</v>
      </c>
      <c r="AX140" s="512">
        <v>118952</v>
      </c>
      <c r="AY140" s="512">
        <v>27222.875299435036</v>
      </c>
      <c r="AZ140" s="710">
        <v>310640.79452869459</v>
      </c>
      <c r="BA140" s="710">
        <v>309488.79452869459</v>
      </c>
      <c r="BB140" s="710">
        <v>4180</v>
      </c>
      <c r="BC140" s="710">
        <v>221540</v>
      </c>
      <c r="BD140" s="710">
        <v>0</v>
      </c>
      <c r="BE140" s="710">
        <v>0</v>
      </c>
      <c r="BF140" s="710">
        <v>310640.79452869459</v>
      </c>
      <c r="BG140" s="512">
        <v>310640.79452869459</v>
      </c>
      <c r="BH140" s="512">
        <v>0</v>
      </c>
      <c r="BI140" s="710">
        <v>222692</v>
      </c>
      <c r="BJ140" s="710">
        <v>103740</v>
      </c>
      <c r="BK140" s="512">
        <v>191688.79452869459</v>
      </c>
      <c r="BL140" s="512">
        <v>3616.7697080885773</v>
      </c>
      <c r="BM140" s="512">
        <v>3658.3241644067793</v>
      </c>
      <c r="BN140" s="628">
        <v>-1.1358877576378022E-2</v>
      </c>
      <c r="BO140" s="628">
        <v>2.983923322637802E-2</v>
      </c>
      <c r="BP140" s="512">
        <v>5785.5641618497039</v>
      </c>
      <c r="BQ140" s="710">
        <v>316426.35869054432</v>
      </c>
      <c r="BR140" s="710">
        <v>5948.5728054819683</v>
      </c>
      <c r="BS140" s="710" t="s">
        <v>1284</v>
      </c>
      <c r="BT140" s="710">
        <v>5970.3086545385722</v>
      </c>
      <c r="BU140" s="628">
        <v>5.2620929258302862E-2</v>
      </c>
      <c r="BV140" s="512">
        <v>0</v>
      </c>
      <c r="BW140" s="512">
        <v>316426.35869054432</v>
      </c>
      <c r="BX140" s="512">
        <v>0</v>
      </c>
      <c r="BY140" s="512">
        <v>316426.35869054432</v>
      </c>
      <c r="BZ140" s="814">
        <f t="shared" si="12"/>
        <v>0</v>
      </c>
      <c r="CA140" s="814">
        <f t="shared" si="13"/>
        <v>0</v>
      </c>
      <c r="CB140" s="814">
        <f t="shared" si="11"/>
        <v>0</v>
      </c>
      <c r="CC140" s="814">
        <f>IF(ISERROR(VLOOKUP(A140,'19-20 Cfwds'!A:D,4,FALSE)),0,(VLOOKUP(A140,'19-20 Cfwds'!A:D,4,FALSE)))</f>
        <v>0</v>
      </c>
      <c r="CD140" s="814">
        <f>IF(ISERROR(VLOOKUP(A140,'19-20 Cfwds'!A:D,3,FALSE)),0,(VLOOKUP(A140,'19-20 Cfwds'!A:D,3,FALSE)))</f>
        <v>0</v>
      </c>
      <c r="CF140" s="814">
        <f t="shared" si="14"/>
        <v>21551.355932203398</v>
      </c>
      <c r="CG140" s="814"/>
      <c r="CH140" s="814"/>
    </row>
    <row r="141" spans="1:86" ht="15" hidden="1" x14ac:dyDescent="0.25">
      <c r="A141">
        <v>64</v>
      </c>
      <c r="B141" t="str">
        <f>VLOOKUP(D141,'Adjusted Factors 21-22'!C:F,4,FALSE)</f>
        <v>Recoupment Academy</v>
      </c>
      <c r="C141" s="706">
        <v>142016</v>
      </c>
      <c r="D141" s="706">
        <v>9352065</v>
      </c>
      <c r="E141" s="707" t="s">
        <v>1100</v>
      </c>
      <c r="F141" s="627">
        <v>383</v>
      </c>
      <c r="G141" s="627">
        <v>383</v>
      </c>
      <c r="H141" s="627">
        <v>0</v>
      </c>
      <c r="I141" s="512">
        <v>1177342</v>
      </c>
      <c r="J141" s="512">
        <v>0</v>
      </c>
      <c r="K141" s="512">
        <v>0</v>
      </c>
      <c r="L141" s="512">
        <v>83719.999999999985</v>
      </c>
      <c r="M141" s="512">
        <v>0</v>
      </c>
      <c r="N141" s="512">
        <v>104649.99999999999</v>
      </c>
      <c r="O141" s="512">
        <v>0</v>
      </c>
      <c r="P141" s="512">
        <v>1729.028871391077</v>
      </c>
      <c r="Q141" s="512">
        <v>261.3648293963256</v>
      </c>
      <c r="R141" s="512">
        <v>39566.614173228365</v>
      </c>
      <c r="S141" s="512">
        <v>36681.548556430469</v>
      </c>
      <c r="T141" s="512">
        <v>10504.855643044624</v>
      </c>
      <c r="U141" s="512">
        <v>70427.769028871306</v>
      </c>
      <c r="V141" s="512">
        <v>0</v>
      </c>
      <c r="W141" s="512">
        <v>0</v>
      </c>
      <c r="X141" s="512">
        <v>0</v>
      </c>
      <c r="Y141" s="512">
        <v>0</v>
      </c>
      <c r="Z141" s="512">
        <v>0</v>
      </c>
      <c r="AA141" s="512">
        <v>0</v>
      </c>
      <c r="AB141" s="512">
        <v>8991.158536585368</v>
      </c>
      <c r="AC141" s="512">
        <v>0</v>
      </c>
      <c r="AD141" s="512">
        <v>0</v>
      </c>
      <c r="AE141" s="512">
        <v>129041.53846153847</v>
      </c>
      <c r="AF141" s="512">
        <v>0</v>
      </c>
      <c r="AG141" s="512">
        <v>0</v>
      </c>
      <c r="AH141" s="512">
        <v>0</v>
      </c>
      <c r="AI141" s="512">
        <v>117800</v>
      </c>
      <c r="AJ141" s="512">
        <v>0</v>
      </c>
      <c r="AK141" s="512">
        <v>0</v>
      </c>
      <c r="AL141" s="512">
        <v>0</v>
      </c>
      <c r="AM141" s="512">
        <v>0</v>
      </c>
      <c r="AN141" s="512">
        <v>0</v>
      </c>
      <c r="AO141" s="512">
        <v>0</v>
      </c>
      <c r="AP141" s="512">
        <v>0</v>
      </c>
      <c r="AQ141" s="512">
        <v>0</v>
      </c>
      <c r="AR141" s="512">
        <v>0</v>
      </c>
      <c r="AS141" s="512">
        <v>0</v>
      </c>
      <c r="AT141" s="512">
        <v>0</v>
      </c>
      <c r="AU141" s="512">
        <v>0</v>
      </c>
      <c r="AV141" s="512">
        <v>1177342</v>
      </c>
      <c r="AW141" s="512">
        <v>485573.87810048601</v>
      </c>
      <c r="AX141" s="512">
        <v>117800</v>
      </c>
      <c r="AY141" s="512">
        <v>312810.99301271955</v>
      </c>
      <c r="AZ141" s="710">
        <v>1780715.878100486</v>
      </c>
      <c r="BA141" s="710">
        <v>1780715.878100486</v>
      </c>
      <c r="BB141" s="710">
        <v>4180</v>
      </c>
      <c r="BC141" s="710">
        <v>1600940</v>
      </c>
      <c r="BD141" s="710">
        <v>0</v>
      </c>
      <c r="BE141" s="710">
        <v>0</v>
      </c>
      <c r="BF141" s="710">
        <v>1780715.878100486</v>
      </c>
      <c r="BG141" s="512">
        <v>1780715.878100486</v>
      </c>
      <c r="BH141" s="512">
        <v>0</v>
      </c>
      <c r="BI141" s="710">
        <v>1600940</v>
      </c>
      <c r="BJ141" s="710">
        <v>1483140</v>
      </c>
      <c r="BK141" s="512">
        <v>1662915.878100486</v>
      </c>
      <c r="BL141" s="512">
        <v>4341.8169141004855</v>
      </c>
      <c r="BM141" s="512">
        <v>4250.7392395522393</v>
      </c>
      <c r="BN141" s="628">
        <v>2.1426314204547658E-2</v>
      </c>
      <c r="BO141" s="628">
        <v>0</v>
      </c>
      <c r="BP141" s="512">
        <v>0</v>
      </c>
      <c r="BQ141" s="710">
        <v>1780715.878100486</v>
      </c>
      <c r="BR141" s="710">
        <v>4649.3887156670653</v>
      </c>
      <c r="BS141" s="710" t="s">
        <v>1284</v>
      </c>
      <c r="BT141" s="710">
        <v>4649.3887156670653</v>
      </c>
      <c r="BU141" s="628">
        <v>1.8858245710517307E-2</v>
      </c>
      <c r="BV141" s="512">
        <v>0</v>
      </c>
      <c r="BW141" s="512">
        <v>1780715.878100486</v>
      </c>
      <c r="BX141" s="512">
        <v>0</v>
      </c>
      <c r="BY141" s="512">
        <v>1780715.878100486</v>
      </c>
      <c r="BZ141" s="814">
        <f t="shared" si="12"/>
        <v>0</v>
      </c>
      <c r="CA141" s="814">
        <f t="shared" si="13"/>
        <v>0</v>
      </c>
      <c r="CB141" s="814">
        <f t="shared" si="11"/>
        <v>0</v>
      </c>
      <c r="CC141" s="814">
        <f>IF(ISERROR(VLOOKUP(A141,'19-20 Cfwds'!A:D,4,FALSE)),0,(VLOOKUP(A141,'19-20 Cfwds'!A:D,4,FALSE)))</f>
        <v>0</v>
      </c>
      <c r="CD141" s="814">
        <f>IF(ISERROR(VLOOKUP(A141,'19-20 Cfwds'!A:D,3,FALSE)),0,(VLOOKUP(A141,'19-20 Cfwds'!A:D,3,FALSE)))</f>
        <v>0</v>
      </c>
      <c r="CF141" s="814">
        <f t="shared" si="14"/>
        <v>347541.18110236217</v>
      </c>
      <c r="CG141" s="814"/>
      <c r="CH141" s="814"/>
    </row>
    <row r="142" spans="1:86" ht="15" hidden="1" x14ac:dyDescent="0.25">
      <c r="A142">
        <v>15</v>
      </c>
      <c r="B142" t="str">
        <f>VLOOKUP(D142,'Adjusted Factors 21-22'!C:F,4,FALSE)</f>
        <v>Recoupment Academy</v>
      </c>
      <c r="C142" s="706">
        <v>144443</v>
      </c>
      <c r="D142" s="706">
        <v>9352067</v>
      </c>
      <c r="E142" s="707" t="s">
        <v>609</v>
      </c>
      <c r="F142" s="627">
        <v>176</v>
      </c>
      <c r="G142" s="627">
        <v>176</v>
      </c>
      <c r="H142" s="627">
        <v>0</v>
      </c>
      <c r="I142" s="512">
        <v>541024</v>
      </c>
      <c r="J142" s="512">
        <v>0</v>
      </c>
      <c r="K142" s="512">
        <v>0</v>
      </c>
      <c r="L142" s="512">
        <v>21159.999999999975</v>
      </c>
      <c r="M142" s="512">
        <v>0</v>
      </c>
      <c r="N142" s="512">
        <v>30360</v>
      </c>
      <c r="O142" s="512">
        <v>0</v>
      </c>
      <c r="P142" s="512">
        <v>11460.11428571429</v>
      </c>
      <c r="Q142" s="512">
        <v>18826.971428571407</v>
      </c>
      <c r="R142" s="512">
        <v>0</v>
      </c>
      <c r="S142" s="512">
        <v>895.08571428571213</v>
      </c>
      <c r="T142" s="512">
        <v>0</v>
      </c>
      <c r="U142" s="512">
        <v>1247.0857142857114</v>
      </c>
      <c r="V142" s="512">
        <v>0</v>
      </c>
      <c r="W142" s="512">
        <v>0</v>
      </c>
      <c r="X142" s="512">
        <v>0</v>
      </c>
      <c r="Y142" s="512">
        <v>0</v>
      </c>
      <c r="Z142" s="512">
        <v>0</v>
      </c>
      <c r="AA142" s="512">
        <v>0</v>
      </c>
      <c r="AB142" s="512">
        <v>7914.4654088050338</v>
      </c>
      <c r="AC142" s="512">
        <v>0</v>
      </c>
      <c r="AD142" s="512">
        <v>0</v>
      </c>
      <c r="AE142" s="512">
        <v>62603.312101910829</v>
      </c>
      <c r="AF142" s="512">
        <v>0</v>
      </c>
      <c r="AG142" s="512">
        <v>0</v>
      </c>
      <c r="AH142" s="512">
        <v>0</v>
      </c>
      <c r="AI142" s="512">
        <v>117800</v>
      </c>
      <c r="AJ142" s="512">
        <v>0</v>
      </c>
      <c r="AK142" s="512">
        <v>0</v>
      </c>
      <c r="AL142" s="512">
        <v>0</v>
      </c>
      <c r="AM142" s="512">
        <v>4454.3999999999996</v>
      </c>
      <c r="AN142" s="512">
        <v>0</v>
      </c>
      <c r="AO142" s="512">
        <v>0</v>
      </c>
      <c r="AP142" s="512">
        <v>0</v>
      </c>
      <c r="AQ142" s="512">
        <v>0</v>
      </c>
      <c r="AR142" s="512">
        <v>0</v>
      </c>
      <c r="AS142" s="512">
        <v>0</v>
      </c>
      <c r="AT142" s="512">
        <v>0</v>
      </c>
      <c r="AU142" s="512">
        <v>0</v>
      </c>
      <c r="AV142" s="512">
        <v>541024</v>
      </c>
      <c r="AW142" s="512">
        <v>154467.03465357295</v>
      </c>
      <c r="AX142" s="512">
        <v>122254.39999999999</v>
      </c>
      <c r="AY142" s="512">
        <v>114576.80467333939</v>
      </c>
      <c r="AZ142" s="710">
        <v>817745.43465357297</v>
      </c>
      <c r="BA142" s="710">
        <v>813291.03465357295</v>
      </c>
      <c r="BB142" s="710">
        <v>4180</v>
      </c>
      <c r="BC142" s="710">
        <v>735680</v>
      </c>
      <c r="BD142" s="710">
        <v>0</v>
      </c>
      <c r="BE142" s="710">
        <v>0</v>
      </c>
      <c r="BF142" s="710">
        <v>817745.43465357297</v>
      </c>
      <c r="BG142" s="512">
        <v>817745.43465357309</v>
      </c>
      <c r="BH142" s="512">
        <v>0</v>
      </c>
      <c r="BI142" s="710">
        <v>740134.40000000002</v>
      </c>
      <c r="BJ142" s="710">
        <v>617880</v>
      </c>
      <c r="BK142" s="512">
        <v>695491.03465357295</v>
      </c>
      <c r="BL142" s="512">
        <v>3951.6536059862101</v>
      </c>
      <c r="BM142" s="512">
        <v>3883.9764490196076</v>
      </c>
      <c r="BN142" s="628">
        <v>1.7424708376819736E-2</v>
      </c>
      <c r="BO142" s="628">
        <v>1.055647273180263E-3</v>
      </c>
      <c r="BP142" s="512">
        <v>721.61920996068807</v>
      </c>
      <c r="BQ142" s="710">
        <v>818467.05386353366</v>
      </c>
      <c r="BR142" s="710">
        <v>4625.0718969518957</v>
      </c>
      <c r="BS142" s="710" t="s">
        <v>1284</v>
      </c>
      <c r="BT142" s="710">
        <v>4650.3809878609864</v>
      </c>
      <c r="BU142" s="628">
        <v>3.73549791233867E-2</v>
      </c>
      <c r="BV142" s="512">
        <v>0</v>
      </c>
      <c r="BW142" s="512">
        <v>818467.05386353366</v>
      </c>
      <c r="BX142" s="512">
        <v>0</v>
      </c>
      <c r="BY142" s="512">
        <v>818467.05386353366</v>
      </c>
      <c r="BZ142" s="814">
        <f t="shared" si="12"/>
        <v>0</v>
      </c>
      <c r="CA142" s="814">
        <f t="shared" si="13"/>
        <v>0</v>
      </c>
      <c r="CB142" s="814">
        <f t="shared" si="11"/>
        <v>0</v>
      </c>
      <c r="CC142" s="814">
        <f>IF(ISERROR(VLOOKUP(A142,'19-20 Cfwds'!A:D,4,FALSE)),0,(VLOOKUP(A142,'19-20 Cfwds'!A:D,4,FALSE)))</f>
        <v>0</v>
      </c>
      <c r="CD142" s="814">
        <f>IF(ISERROR(VLOOKUP(A142,'19-20 Cfwds'!A:D,3,FALSE)),0,(VLOOKUP(A142,'19-20 Cfwds'!A:D,3,FALSE)))</f>
        <v>0</v>
      </c>
      <c r="CF142" s="814">
        <f t="shared" si="14"/>
        <v>83949.257142857095</v>
      </c>
      <c r="CG142" s="814"/>
      <c r="CH142" s="814"/>
    </row>
    <row r="143" spans="1:86" ht="15" hidden="1" x14ac:dyDescent="0.25">
      <c r="A143">
        <v>219</v>
      </c>
      <c r="B143" t="str">
        <f>VLOOKUP(D143,'Adjusted Factors 21-22'!C:F,4,FALSE)</f>
        <v>Recoupment Academy</v>
      </c>
      <c r="C143" s="706">
        <v>146021</v>
      </c>
      <c r="D143" s="706">
        <v>9352069</v>
      </c>
      <c r="E143" s="707" t="s">
        <v>737</v>
      </c>
      <c r="F143" s="627">
        <v>437</v>
      </c>
      <c r="G143" s="627">
        <v>437</v>
      </c>
      <c r="H143" s="627">
        <v>0</v>
      </c>
      <c r="I143" s="512">
        <v>1343338</v>
      </c>
      <c r="J143" s="512">
        <v>0</v>
      </c>
      <c r="K143" s="512">
        <v>0</v>
      </c>
      <c r="L143" s="512">
        <v>31739.999999999949</v>
      </c>
      <c r="M143" s="512">
        <v>0</v>
      </c>
      <c r="N143" s="512">
        <v>43223.910550458713</v>
      </c>
      <c r="O143" s="512">
        <v>0</v>
      </c>
      <c r="P143" s="512">
        <v>431.97701149425308</v>
      </c>
      <c r="Q143" s="512">
        <v>2611.954022988501</v>
      </c>
      <c r="R143" s="512">
        <v>1235.655172413793</v>
      </c>
      <c r="S143" s="512">
        <v>4470.4597701149351</v>
      </c>
      <c r="T143" s="512">
        <v>2385.919540229881</v>
      </c>
      <c r="U143" s="512">
        <v>0</v>
      </c>
      <c r="V143" s="512">
        <v>0</v>
      </c>
      <c r="W143" s="512">
        <v>0</v>
      </c>
      <c r="X143" s="512">
        <v>0</v>
      </c>
      <c r="Y143" s="512">
        <v>0</v>
      </c>
      <c r="Z143" s="512">
        <v>0</v>
      </c>
      <c r="AA143" s="512">
        <v>0</v>
      </c>
      <c r="AB143" s="512">
        <v>1281.8666666666657</v>
      </c>
      <c r="AC143" s="512">
        <v>0</v>
      </c>
      <c r="AD143" s="512">
        <v>0</v>
      </c>
      <c r="AE143" s="512">
        <v>97032.208333333343</v>
      </c>
      <c r="AF143" s="512">
        <v>0</v>
      </c>
      <c r="AG143" s="512">
        <v>0</v>
      </c>
      <c r="AH143" s="512">
        <v>0</v>
      </c>
      <c r="AI143" s="512">
        <v>117800</v>
      </c>
      <c r="AJ143" s="512">
        <v>0</v>
      </c>
      <c r="AK143" s="512">
        <v>0</v>
      </c>
      <c r="AL143" s="512">
        <v>0</v>
      </c>
      <c r="AM143" s="512">
        <v>9472</v>
      </c>
      <c r="AN143" s="512">
        <v>0</v>
      </c>
      <c r="AO143" s="512">
        <v>0</v>
      </c>
      <c r="AP143" s="512">
        <v>0</v>
      </c>
      <c r="AQ143" s="512">
        <v>0</v>
      </c>
      <c r="AR143" s="512">
        <v>0</v>
      </c>
      <c r="AS143" s="512">
        <v>0</v>
      </c>
      <c r="AT143" s="512">
        <v>0</v>
      </c>
      <c r="AU143" s="512">
        <v>0</v>
      </c>
      <c r="AV143" s="512">
        <v>1343338</v>
      </c>
      <c r="AW143" s="512">
        <v>184413.95106770005</v>
      </c>
      <c r="AX143" s="512">
        <v>127272</v>
      </c>
      <c r="AY143" s="512">
        <v>150081.01036718336</v>
      </c>
      <c r="AZ143" s="710">
        <v>1655023.9510677001</v>
      </c>
      <c r="BA143" s="710">
        <v>1645551.9510677001</v>
      </c>
      <c r="BB143" s="710">
        <v>4180</v>
      </c>
      <c r="BC143" s="710">
        <v>1826660</v>
      </c>
      <c r="BD143" s="710">
        <v>181108.04893229995</v>
      </c>
      <c r="BE143" s="710">
        <v>0</v>
      </c>
      <c r="BF143" s="710">
        <v>1836132</v>
      </c>
      <c r="BG143" s="512">
        <v>1836132</v>
      </c>
      <c r="BH143" s="512">
        <v>0</v>
      </c>
      <c r="BI143" s="710">
        <v>1836132</v>
      </c>
      <c r="BJ143" s="710">
        <v>1708860</v>
      </c>
      <c r="BK143" s="512">
        <v>1708860</v>
      </c>
      <c r="BL143" s="512">
        <v>3910.4347826086955</v>
      </c>
      <c r="BM143" s="512">
        <v>3658.4514285714286</v>
      </c>
      <c r="BN143" s="628">
        <v>6.8877053298931665E-2</v>
      </c>
      <c r="BO143" s="628">
        <v>0</v>
      </c>
      <c r="BP143" s="512">
        <v>0</v>
      </c>
      <c r="BQ143" s="710">
        <v>1836132</v>
      </c>
      <c r="BR143" s="710">
        <v>4180</v>
      </c>
      <c r="BS143" s="710" t="s">
        <v>1284</v>
      </c>
      <c r="BT143" s="710">
        <v>4201.6750572082383</v>
      </c>
      <c r="BU143" s="628">
        <v>6.5540153977521998E-2</v>
      </c>
      <c r="BV143" s="512">
        <v>0</v>
      </c>
      <c r="BW143" s="512">
        <v>1836132</v>
      </c>
      <c r="BX143" s="512">
        <v>0</v>
      </c>
      <c r="BY143" s="512">
        <v>1836132</v>
      </c>
      <c r="BZ143" s="814">
        <f t="shared" si="12"/>
        <v>0</v>
      </c>
      <c r="CA143" s="814">
        <f t="shared" si="13"/>
        <v>0</v>
      </c>
      <c r="CB143" s="814">
        <f t="shared" si="11"/>
        <v>181108.04893229995</v>
      </c>
      <c r="CC143" s="814">
        <f>IF(ISERROR(VLOOKUP(A143,'19-20 Cfwds'!A:D,4,FALSE)),0,(VLOOKUP(A143,'19-20 Cfwds'!A:D,4,FALSE)))</f>
        <v>0</v>
      </c>
      <c r="CD143" s="814">
        <f>IF(ISERROR(VLOOKUP(A143,'19-20 Cfwds'!A:D,3,FALSE)),0,(VLOOKUP(A143,'19-20 Cfwds'!A:D,3,FALSE)))</f>
        <v>0</v>
      </c>
      <c r="CF143" s="814">
        <f t="shared" si="14"/>
        <v>86099.876067700025</v>
      </c>
      <c r="CG143" s="814"/>
      <c r="CH143" s="814"/>
    </row>
    <row r="144" spans="1:86" ht="15" hidden="1" x14ac:dyDescent="0.25">
      <c r="A144">
        <v>431</v>
      </c>
      <c r="B144" t="str">
        <f>VLOOKUP(D144,'Adjusted Factors 21-22'!C:F,4,FALSE)</f>
        <v>Recoupment Academy</v>
      </c>
      <c r="C144" s="706">
        <v>147880</v>
      </c>
      <c r="D144" s="706">
        <v>9352070</v>
      </c>
      <c r="E144" s="707" t="s">
        <v>853</v>
      </c>
      <c r="F144" s="627">
        <v>391</v>
      </c>
      <c r="G144" s="627">
        <v>391</v>
      </c>
      <c r="H144" s="627">
        <v>0</v>
      </c>
      <c r="I144" s="512">
        <v>1201934</v>
      </c>
      <c r="J144" s="512">
        <v>0</v>
      </c>
      <c r="K144" s="512">
        <v>0</v>
      </c>
      <c r="L144" s="512">
        <v>40480.000000000029</v>
      </c>
      <c r="M144" s="512">
        <v>0</v>
      </c>
      <c r="N144" s="512">
        <v>60391.821808510642</v>
      </c>
      <c r="O144" s="512">
        <v>0</v>
      </c>
      <c r="P144" s="512">
        <v>1939.9615384615404</v>
      </c>
      <c r="Q144" s="512">
        <v>781.99999999999977</v>
      </c>
      <c r="R144" s="512">
        <v>0</v>
      </c>
      <c r="S144" s="512">
        <v>47290.948717948755</v>
      </c>
      <c r="T144" s="512">
        <v>0</v>
      </c>
      <c r="U144" s="512">
        <v>0</v>
      </c>
      <c r="V144" s="512">
        <v>0</v>
      </c>
      <c r="W144" s="512">
        <v>0</v>
      </c>
      <c r="X144" s="512">
        <v>0</v>
      </c>
      <c r="Y144" s="512">
        <v>0</v>
      </c>
      <c r="Z144" s="512">
        <v>0</v>
      </c>
      <c r="AA144" s="512">
        <v>0</v>
      </c>
      <c r="AB144" s="512">
        <v>1960.9422492401216</v>
      </c>
      <c r="AC144" s="512">
        <v>0</v>
      </c>
      <c r="AD144" s="512">
        <v>0</v>
      </c>
      <c r="AE144" s="512">
        <v>140143.55855855855</v>
      </c>
      <c r="AF144" s="512">
        <v>0</v>
      </c>
      <c r="AG144" s="512">
        <v>0</v>
      </c>
      <c r="AH144" s="512">
        <v>0</v>
      </c>
      <c r="AI144" s="512">
        <v>117800</v>
      </c>
      <c r="AJ144" s="512">
        <v>0</v>
      </c>
      <c r="AK144" s="512">
        <v>0</v>
      </c>
      <c r="AL144" s="512">
        <v>0</v>
      </c>
      <c r="AM144" s="512">
        <v>7065.6</v>
      </c>
      <c r="AN144" s="512">
        <v>0</v>
      </c>
      <c r="AO144" s="512">
        <v>0</v>
      </c>
      <c r="AP144" s="512">
        <v>0</v>
      </c>
      <c r="AQ144" s="512">
        <v>0</v>
      </c>
      <c r="AR144" s="512">
        <v>0</v>
      </c>
      <c r="AS144" s="512">
        <v>0</v>
      </c>
      <c r="AT144" s="512">
        <v>0</v>
      </c>
      <c r="AU144" s="512">
        <v>0</v>
      </c>
      <c r="AV144" s="512">
        <v>1201934</v>
      </c>
      <c r="AW144" s="512">
        <v>292989.23287271964</v>
      </c>
      <c r="AX144" s="512">
        <v>124865.60000000001</v>
      </c>
      <c r="AY144" s="512">
        <v>225584.78859101905</v>
      </c>
      <c r="AZ144" s="710">
        <v>1619788.8328727197</v>
      </c>
      <c r="BA144" s="710">
        <v>1612723.2328727196</v>
      </c>
      <c r="BB144" s="710">
        <v>4180</v>
      </c>
      <c r="BC144" s="710">
        <v>1634380</v>
      </c>
      <c r="BD144" s="710">
        <v>21656.767127280356</v>
      </c>
      <c r="BE144" s="710">
        <v>0</v>
      </c>
      <c r="BF144" s="710">
        <v>1641445.6</v>
      </c>
      <c r="BG144" s="512">
        <v>1641445.6</v>
      </c>
      <c r="BH144" s="512">
        <v>0</v>
      </c>
      <c r="BI144" s="710">
        <v>1641445.6</v>
      </c>
      <c r="BJ144" s="710">
        <v>1516580</v>
      </c>
      <c r="BK144" s="512">
        <v>1516580</v>
      </c>
      <c r="BL144" s="512">
        <v>3878.7212276214832</v>
      </c>
      <c r="BM144" s="512">
        <v>3783.3951243243241</v>
      </c>
      <c r="BN144" s="628">
        <v>2.519591535240014E-2</v>
      </c>
      <c r="BO144" s="628">
        <v>0</v>
      </c>
      <c r="BP144" s="512">
        <v>0</v>
      </c>
      <c r="BQ144" s="710">
        <v>1641445.6</v>
      </c>
      <c r="BR144" s="710">
        <v>4180</v>
      </c>
      <c r="BS144" s="710" t="s">
        <v>1284</v>
      </c>
      <c r="BT144" s="710">
        <v>4198.0705882352941</v>
      </c>
      <c r="BU144" s="628">
        <v>8.2980869474558183E-4</v>
      </c>
      <c r="BV144" s="512">
        <v>0</v>
      </c>
      <c r="BW144" s="512">
        <v>1641445.6</v>
      </c>
      <c r="BX144" s="512">
        <v>0</v>
      </c>
      <c r="BY144" s="512">
        <v>1641445.6</v>
      </c>
      <c r="BZ144" s="814">
        <f t="shared" si="12"/>
        <v>0</v>
      </c>
      <c r="CA144" s="814">
        <f t="shared" si="13"/>
        <v>0</v>
      </c>
      <c r="CB144" s="814">
        <f t="shared" si="11"/>
        <v>21656.767127280356</v>
      </c>
      <c r="CC144" s="814">
        <f>IF(ISERROR(VLOOKUP(A144,'19-20 Cfwds'!A:D,4,FALSE)),0,(VLOOKUP(A144,'19-20 Cfwds'!A:D,4,FALSE)))</f>
        <v>357983.07732595596</v>
      </c>
      <c r="CD144" s="814">
        <f>IF(ISERROR(VLOOKUP(A144,'19-20 Cfwds'!A:D,3,FALSE)),0,(VLOOKUP(A144,'19-20 Cfwds'!A:D,3,FALSE)))</f>
        <v>26834.91</v>
      </c>
      <c r="CF144" s="814">
        <f t="shared" si="14"/>
        <v>150884.73206492097</v>
      </c>
      <c r="CG144" s="814"/>
      <c r="CH144" s="814"/>
    </row>
    <row r="145" spans="1:86" ht="15" hidden="1" x14ac:dyDescent="0.25">
      <c r="A145">
        <v>30</v>
      </c>
      <c r="B145" t="str">
        <f>VLOOKUP(D145,'Adjusted Factors 21-22'!C:F,4,FALSE)</f>
        <v>Recoupment Academy</v>
      </c>
      <c r="C145" s="706">
        <v>141550</v>
      </c>
      <c r="D145" s="706">
        <v>9352073</v>
      </c>
      <c r="E145" s="707" t="s">
        <v>1101</v>
      </c>
      <c r="F145" s="627">
        <v>82</v>
      </c>
      <c r="G145" s="627">
        <v>82</v>
      </c>
      <c r="H145" s="627">
        <v>0</v>
      </c>
      <c r="I145" s="512">
        <v>252068</v>
      </c>
      <c r="J145" s="512">
        <v>0</v>
      </c>
      <c r="K145" s="512">
        <v>0</v>
      </c>
      <c r="L145" s="512">
        <v>3680</v>
      </c>
      <c r="M145" s="512">
        <v>0</v>
      </c>
      <c r="N145" s="512">
        <v>4600</v>
      </c>
      <c r="O145" s="512">
        <v>0</v>
      </c>
      <c r="P145" s="512">
        <v>2149.9999999999977</v>
      </c>
      <c r="Q145" s="512">
        <v>0</v>
      </c>
      <c r="R145" s="512">
        <v>0</v>
      </c>
      <c r="S145" s="512">
        <v>0</v>
      </c>
      <c r="T145" s="512">
        <v>0</v>
      </c>
      <c r="U145" s="512">
        <v>0</v>
      </c>
      <c r="V145" s="512">
        <v>0</v>
      </c>
      <c r="W145" s="512">
        <v>0</v>
      </c>
      <c r="X145" s="512">
        <v>0</v>
      </c>
      <c r="Y145" s="512">
        <v>0</v>
      </c>
      <c r="Z145" s="512">
        <v>0</v>
      </c>
      <c r="AA145" s="512">
        <v>0</v>
      </c>
      <c r="AB145" s="512">
        <v>0</v>
      </c>
      <c r="AC145" s="512">
        <v>0</v>
      </c>
      <c r="AD145" s="512">
        <v>0</v>
      </c>
      <c r="AE145" s="512">
        <v>25480.945945945947</v>
      </c>
      <c r="AF145" s="512">
        <v>0</v>
      </c>
      <c r="AG145" s="512">
        <v>0</v>
      </c>
      <c r="AH145" s="512">
        <v>0</v>
      </c>
      <c r="AI145" s="512">
        <v>117800</v>
      </c>
      <c r="AJ145" s="512">
        <v>40734.312416555404</v>
      </c>
      <c r="AK145" s="512">
        <v>0</v>
      </c>
      <c r="AL145" s="512">
        <v>0</v>
      </c>
      <c r="AM145" s="512">
        <v>1792</v>
      </c>
      <c r="AN145" s="512">
        <v>0</v>
      </c>
      <c r="AO145" s="512">
        <v>0</v>
      </c>
      <c r="AP145" s="512">
        <v>0</v>
      </c>
      <c r="AQ145" s="512">
        <v>0</v>
      </c>
      <c r="AR145" s="512">
        <v>0</v>
      </c>
      <c r="AS145" s="512">
        <v>0</v>
      </c>
      <c r="AT145" s="512">
        <v>0</v>
      </c>
      <c r="AU145" s="512">
        <v>0</v>
      </c>
      <c r="AV145" s="512">
        <v>252068</v>
      </c>
      <c r="AW145" s="512">
        <v>35910.945945945947</v>
      </c>
      <c r="AX145" s="512">
        <v>160326.31241655542</v>
      </c>
      <c r="AY145" s="512">
        <v>40694.809945945948</v>
      </c>
      <c r="AZ145" s="710">
        <v>448305.25836250134</v>
      </c>
      <c r="BA145" s="710">
        <v>446513.25836250134</v>
      </c>
      <c r="BB145" s="710">
        <v>4180</v>
      </c>
      <c r="BC145" s="710">
        <v>342760</v>
      </c>
      <c r="BD145" s="710">
        <v>0</v>
      </c>
      <c r="BE145" s="710">
        <v>0</v>
      </c>
      <c r="BF145" s="710">
        <v>448305.25836250134</v>
      </c>
      <c r="BG145" s="512">
        <v>448305.25836250134</v>
      </c>
      <c r="BH145" s="512">
        <v>0</v>
      </c>
      <c r="BI145" s="710">
        <v>344552</v>
      </c>
      <c r="BJ145" s="710">
        <v>184225.68758344458</v>
      </c>
      <c r="BK145" s="512">
        <v>287978.94594594592</v>
      </c>
      <c r="BL145" s="512">
        <v>3511.9383651944622</v>
      </c>
      <c r="BM145" s="512">
        <v>3248.8388207832663</v>
      </c>
      <c r="BN145" s="628">
        <v>8.0982639929107009E-2</v>
      </c>
      <c r="BO145" s="628">
        <v>0</v>
      </c>
      <c r="BP145" s="512">
        <v>0</v>
      </c>
      <c r="BQ145" s="710">
        <v>448305.25836250134</v>
      </c>
      <c r="BR145" s="710">
        <v>5445.2836385670898</v>
      </c>
      <c r="BS145" s="710" t="s">
        <v>1284</v>
      </c>
      <c r="BT145" s="710">
        <v>5467.1372971036744</v>
      </c>
      <c r="BU145" s="628">
        <v>4.5775579887428641E-2</v>
      </c>
      <c r="BV145" s="512">
        <v>0</v>
      </c>
      <c r="BW145" s="512">
        <v>448305.25836250134</v>
      </c>
      <c r="BX145" s="512">
        <v>0</v>
      </c>
      <c r="BY145" s="512">
        <v>448305.25836250134</v>
      </c>
      <c r="BZ145" s="814">
        <f t="shared" si="12"/>
        <v>0</v>
      </c>
      <c r="CA145" s="814">
        <f t="shared" si="13"/>
        <v>0</v>
      </c>
      <c r="CB145" s="814">
        <f t="shared" si="11"/>
        <v>0</v>
      </c>
      <c r="CC145" s="814">
        <f>IF(ISERROR(VLOOKUP(A145,'19-20 Cfwds'!A:D,4,FALSE)),0,(VLOOKUP(A145,'19-20 Cfwds'!A:D,4,FALSE)))</f>
        <v>0</v>
      </c>
      <c r="CD145" s="814">
        <f>IF(ISERROR(VLOOKUP(A145,'19-20 Cfwds'!A:D,3,FALSE)),0,(VLOOKUP(A145,'19-20 Cfwds'!A:D,3,FALSE)))</f>
        <v>0</v>
      </c>
      <c r="CF145" s="814">
        <f t="shared" si="14"/>
        <v>10429.999999999998</v>
      </c>
      <c r="CG145" s="814"/>
      <c r="CH145" s="814"/>
    </row>
    <row r="146" spans="1:86" ht="15" hidden="1" x14ac:dyDescent="0.25">
      <c r="A146">
        <v>228</v>
      </c>
      <c r="B146" t="str">
        <f>VLOOKUP(D146,'Adjusted Factors 21-22'!C:F,4,FALSE)</f>
        <v>Recoupment Academy</v>
      </c>
      <c r="C146" s="706">
        <v>147261</v>
      </c>
      <c r="D146" s="706">
        <v>9352074</v>
      </c>
      <c r="E146" s="707" t="s">
        <v>1496</v>
      </c>
      <c r="F146" s="627">
        <v>205</v>
      </c>
      <c r="G146" s="627">
        <v>205</v>
      </c>
      <c r="H146" s="627">
        <v>0</v>
      </c>
      <c r="I146" s="512">
        <v>630170</v>
      </c>
      <c r="J146" s="512">
        <v>0</v>
      </c>
      <c r="K146" s="512">
        <v>0</v>
      </c>
      <c r="L146" s="512">
        <v>30820.000000000007</v>
      </c>
      <c r="M146" s="512">
        <v>0</v>
      </c>
      <c r="N146" s="512">
        <v>52513.033175355449</v>
      </c>
      <c r="O146" s="512">
        <v>0</v>
      </c>
      <c r="P146" s="512">
        <v>7129.779411764709</v>
      </c>
      <c r="Q146" s="512">
        <v>29001.470588235268</v>
      </c>
      <c r="R146" s="512">
        <v>2060.0490196078408</v>
      </c>
      <c r="S146" s="512">
        <v>447.18137254902001</v>
      </c>
      <c r="T146" s="512">
        <v>0</v>
      </c>
      <c r="U146" s="512">
        <v>0</v>
      </c>
      <c r="V146" s="512">
        <v>0</v>
      </c>
      <c r="W146" s="512">
        <v>0</v>
      </c>
      <c r="X146" s="512">
        <v>0</v>
      </c>
      <c r="Y146" s="512">
        <v>0</v>
      </c>
      <c r="Z146" s="512">
        <v>0</v>
      </c>
      <c r="AA146" s="512">
        <v>0</v>
      </c>
      <c r="AB146" s="512">
        <v>7700.0000000000036</v>
      </c>
      <c r="AC146" s="512">
        <v>0</v>
      </c>
      <c r="AD146" s="512">
        <v>0</v>
      </c>
      <c r="AE146" s="512">
        <v>95715.228426395945</v>
      </c>
      <c r="AF146" s="512">
        <v>0</v>
      </c>
      <c r="AG146" s="512">
        <v>745.27093596059751</v>
      </c>
      <c r="AH146" s="512">
        <v>0</v>
      </c>
      <c r="AI146" s="512">
        <v>117800</v>
      </c>
      <c r="AJ146" s="512">
        <v>0</v>
      </c>
      <c r="AK146" s="512">
        <v>0</v>
      </c>
      <c r="AL146" s="512">
        <v>0</v>
      </c>
      <c r="AM146" s="512">
        <v>3891.2</v>
      </c>
      <c r="AN146" s="512">
        <v>0</v>
      </c>
      <c r="AO146" s="512">
        <v>0</v>
      </c>
      <c r="AP146" s="512">
        <v>0</v>
      </c>
      <c r="AQ146" s="512">
        <v>0</v>
      </c>
      <c r="AR146" s="512">
        <v>0</v>
      </c>
      <c r="AS146" s="512">
        <v>0</v>
      </c>
      <c r="AT146" s="512">
        <v>0</v>
      </c>
      <c r="AU146" s="512">
        <v>0</v>
      </c>
      <c r="AV146" s="512">
        <v>630170</v>
      </c>
      <c r="AW146" s="512">
        <v>226132.01292986886</v>
      </c>
      <c r="AX146" s="512">
        <v>121691.2</v>
      </c>
      <c r="AY146" s="512">
        <v>166699.84921015211</v>
      </c>
      <c r="AZ146" s="710">
        <v>977993.21292986884</v>
      </c>
      <c r="BA146" s="710">
        <v>974102.01292986888</v>
      </c>
      <c r="BB146" s="710">
        <v>4180</v>
      </c>
      <c r="BC146" s="710">
        <v>856900</v>
      </c>
      <c r="BD146" s="710">
        <v>0</v>
      </c>
      <c r="BE146" s="710">
        <v>0</v>
      </c>
      <c r="BF146" s="710">
        <v>977993.21292986884</v>
      </c>
      <c r="BG146" s="512">
        <v>977993.21292986872</v>
      </c>
      <c r="BH146" s="512">
        <v>0</v>
      </c>
      <c r="BI146" s="710">
        <v>860791.2</v>
      </c>
      <c r="BJ146" s="710">
        <v>739100</v>
      </c>
      <c r="BK146" s="512">
        <v>856302.01292986888</v>
      </c>
      <c r="BL146" s="512">
        <v>4177.082989901799</v>
      </c>
      <c r="BM146" s="512">
        <v>4161.1156569444447</v>
      </c>
      <c r="BN146" s="628">
        <v>3.8372720860826298E-3</v>
      </c>
      <c r="BO146" s="628">
        <v>1.4643083563917369E-2</v>
      </c>
      <c r="BP146" s="512">
        <v>12490.970678171296</v>
      </c>
      <c r="BQ146" s="710">
        <v>990484.1836080401</v>
      </c>
      <c r="BR146" s="710">
        <v>4812.6487005270255</v>
      </c>
      <c r="BS146" s="710" t="s">
        <v>1284</v>
      </c>
      <c r="BT146" s="710">
        <v>4831.6301639416588</v>
      </c>
      <c r="BU146" s="628">
        <v>7.779189720653612E-3</v>
      </c>
      <c r="BV146" s="512">
        <v>0</v>
      </c>
      <c r="BW146" s="512">
        <v>990484.1836080401</v>
      </c>
      <c r="BX146" s="512">
        <v>0</v>
      </c>
      <c r="BY146" s="512">
        <v>990484.1836080401</v>
      </c>
      <c r="BZ146" s="814">
        <f t="shared" si="12"/>
        <v>0</v>
      </c>
      <c r="CA146" s="814">
        <f t="shared" si="13"/>
        <v>0</v>
      </c>
      <c r="CB146" s="814">
        <f t="shared" si="11"/>
        <v>0</v>
      </c>
      <c r="CC146" s="814">
        <f>IF(ISERROR(VLOOKUP(A146,'19-20 Cfwds'!A:D,4,FALSE)),0,(VLOOKUP(A146,'19-20 Cfwds'!A:D,4,FALSE)))</f>
        <v>0</v>
      </c>
      <c r="CD146" s="814">
        <f>IF(ISERROR(VLOOKUP(A146,'19-20 Cfwds'!A:D,3,FALSE)),0,(VLOOKUP(A146,'19-20 Cfwds'!A:D,3,FALSE)))</f>
        <v>0</v>
      </c>
      <c r="CF146" s="814">
        <f t="shared" si="14"/>
        <v>121971.51356751232</v>
      </c>
      <c r="CG146" s="814"/>
      <c r="CH146" s="814"/>
    </row>
    <row r="147" spans="1:86" ht="15" hidden="1" x14ac:dyDescent="0.25">
      <c r="A147">
        <v>234</v>
      </c>
      <c r="B147" t="str">
        <f>VLOOKUP(D147,'Adjusted Factors 21-22'!C:F,4,FALSE)</f>
        <v>Recoupment Academy</v>
      </c>
      <c r="C147" s="706">
        <v>147239</v>
      </c>
      <c r="D147" s="706">
        <v>9352075</v>
      </c>
      <c r="E147" s="707" t="s">
        <v>1497</v>
      </c>
      <c r="F147" s="627">
        <v>112</v>
      </c>
      <c r="G147" s="627">
        <v>112</v>
      </c>
      <c r="H147" s="627">
        <v>0</v>
      </c>
      <c r="I147" s="512">
        <v>344288</v>
      </c>
      <c r="J147" s="512">
        <v>0</v>
      </c>
      <c r="K147" s="512">
        <v>0</v>
      </c>
      <c r="L147" s="512">
        <v>14720.000000000013</v>
      </c>
      <c r="M147" s="512">
        <v>0</v>
      </c>
      <c r="N147" s="512">
        <v>19469.767441860462</v>
      </c>
      <c r="O147" s="512">
        <v>0</v>
      </c>
      <c r="P147" s="512">
        <v>3010</v>
      </c>
      <c r="Q147" s="512">
        <v>18979.999999999993</v>
      </c>
      <c r="R147" s="512">
        <v>410.00000000000011</v>
      </c>
      <c r="S147" s="512">
        <v>445.00000000000011</v>
      </c>
      <c r="T147" s="512">
        <v>475.00000000000011</v>
      </c>
      <c r="U147" s="512">
        <v>0</v>
      </c>
      <c r="V147" s="512">
        <v>0</v>
      </c>
      <c r="W147" s="512">
        <v>0</v>
      </c>
      <c r="X147" s="512">
        <v>0</v>
      </c>
      <c r="Y147" s="512">
        <v>0</v>
      </c>
      <c r="Z147" s="512">
        <v>0</v>
      </c>
      <c r="AA147" s="512">
        <v>0</v>
      </c>
      <c r="AB147" s="512">
        <v>7333.3333333333303</v>
      </c>
      <c r="AC147" s="512">
        <v>0</v>
      </c>
      <c r="AD147" s="512">
        <v>0</v>
      </c>
      <c r="AE147" s="512">
        <v>43800</v>
      </c>
      <c r="AF147" s="512">
        <v>0</v>
      </c>
      <c r="AG147" s="512">
        <v>0</v>
      </c>
      <c r="AH147" s="512">
        <v>0</v>
      </c>
      <c r="AI147" s="512">
        <v>117800</v>
      </c>
      <c r="AJ147" s="512">
        <v>0</v>
      </c>
      <c r="AK147" s="512">
        <v>0</v>
      </c>
      <c r="AL147" s="512">
        <v>0</v>
      </c>
      <c r="AM147" s="512">
        <v>3148.8</v>
      </c>
      <c r="AN147" s="512">
        <v>0</v>
      </c>
      <c r="AO147" s="512">
        <v>0</v>
      </c>
      <c r="AP147" s="512">
        <v>0</v>
      </c>
      <c r="AQ147" s="512">
        <v>0</v>
      </c>
      <c r="AR147" s="512">
        <v>0</v>
      </c>
      <c r="AS147" s="512">
        <v>0</v>
      </c>
      <c r="AT147" s="512">
        <v>0</v>
      </c>
      <c r="AU147" s="512">
        <v>0</v>
      </c>
      <c r="AV147" s="512">
        <v>344288</v>
      </c>
      <c r="AW147" s="512">
        <v>108643.1007751938</v>
      </c>
      <c r="AX147" s="512">
        <v>120948.8</v>
      </c>
      <c r="AY147" s="512">
        <v>82553.747720930231</v>
      </c>
      <c r="AZ147" s="710">
        <v>573879.90077519382</v>
      </c>
      <c r="BA147" s="710">
        <v>570731.10077519377</v>
      </c>
      <c r="BB147" s="710">
        <v>4180</v>
      </c>
      <c r="BC147" s="710">
        <v>468160</v>
      </c>
      <c r="BD147" s="710">
        <v>0</v>
      </c>
      <c r="BE147" s="710">
        <v>0</v>
      </c>
      <c r="BF147" s="710">
        <v>573879.90077519382</v>
      </c>
      <c r="BG147" s="512">
        <v>573879.90077519382</v>
      </c>
      <c r="BH147" s="512">
        <v>0</v>
      </c>
      <c r="BI147" s="710">
        <v>471308.79999999999</v>
      </c>
      <c r="BJ147" s="710">
        <v>350360</v>
      </c>
      <c r="BK147" s="512">
        <v>452931.10077519383</v>
      </c>
      <c r="BL147" s="512">
        <v>4044.027685492802</v>
      </c>
      <c r="BM147" s="512">
        <v>4047.1468835937494</v>
      </c>
      <c r="BN147" s="628">
        <v>-7.7071531888105258E-4</v>
      </c>
      <c r="BO147" s="628">
        <v>1.925107096888105E-2</v>
      </c>
      <c r="BP147" s="512">
        <v>8726.1341302854926</v>
      </c>
      <c r="BQ147" s="710">
        <v>582606.03490547929</v>
      </c>
      <c r="BR147" s="710">
        <v>5173.7253116560651</v>
      </c>
      <c r="BS147" s="710" t="s">
        <v>1284</v>
      </c>
      <c r="BT147" s="710">
        <v>5201.8395973703509</v>
      </c>
      <c r="BU147" s="628">
        <v>2.249075329178285E-2</v>
      </c>
      <c r="BV147" s="512">
        <v>0</v>
      </c>
      <c r="BW147" s="512">
        <v>582606.03490547929</v>
      </c>
      <c r="BX147" s="512">
        <v>0</v>
      </c>
      <c r="BY147" s="512">
        <v>582606.03490547929</v>
      </c>
      <c r="BZ147" s="814">
        <f t="shared" si="12"/>
        <v>0</v>
      </c>
      <c r="CA147" s="814">
        <f t="shared" si="13"/>
        <v>0</v>
      </c>
      <c r="CB147" s="814">
        <f t="shared" si="11"/>
        <v>0</v>
      </c>
      <c r="CC147" s="814">
        <f>IF(ISERROR(VLOOKUP(A147,'19-20 Cfwds'!A:D,4,FALSE)),0,(VLOOKUP(A147,'19-20 Cfwds'!A:D,4,FALSE)))</f>
        <v>0</v>
      </c>
      <c r="CD147" s="814">
        <f>IF(ISERROR(VLOOKUP(A147,'19-20 Cfwds'!A:D,3,FALSE)),0,(VLOOKUP(A147,'19-20 Cfwds'!A:D,3,FALSE)))</f>
        <v>0</v>
      </c>
      <c r="CF147" s="814">
        <f t="shared" si="14"/>
        <v>57509.767441860466</v>
      </c>
      <c r="CG147" s="814"/>
      <c r="CH147" s="814"/>
    </row>
    <row r="148" spans="1:86" ht="15" hidden="1" x14ac:dyDescent="0.25">
      <c r="A148">
        <v>8</v>
      </c>
      <c r="B148" t="str">
        <f>VLOOKUP(D148,'Adjusted Factors 21-22'!C:F,4,FALSE)</f>
        <v>Recoupment Academy</v>
      </c>
      <c r="C148" s="706">
        <v>142017</v>
      </c>
      <c r="D148" s="706">
        <v>9352078</v>
      </c>
      <c r="E148" s="707" t="s">
        <v>1102</v>
      </c>
      <c r="F148" s="627">
        <v>187</v>
      </c>
      <c r="G148" s="627">
        <v>187</v>
      </c>
      <c r="H148" s="627">
        <v>0</v>
      </c>
      <c r="I148" s="512">
        <v>574838</v>
      </c>
      <c r="J148" s="512">
        <v>0</v>
      </c>
      <c r="K148" s="512">
        <v>0</v>
      </c>
      <c r="L148" s="512">
        <v>34959.999999999978</v>
      </c>
      <c r="M148" s="512">
        <v>0</v>
      </c>
      <c r="N148" s="512">
        <v>47511.046511627908</v>
      </c>
      <c r="O148" s="512">
        <v>0</v>
      </c>
      <c r="P148" s="512">
        <v>0</v>
      </c>
      <c r="Q148" s="512">
        <v>6534.9462365591571</v>
      </c>
      <c r="R148" s="512">
        <v>824.40860215053669</v>
      </c>
      <c r="S148" s="512">
        <v>28185.725806451625</v>
      </c>
      <c r="T148" s="512">
        <v>0</v>
      </c>
      <c r="U148" s="512">
        <v>623.33333333333383</v>
      </c>
      <c r="V148" s="512">
        <v>0</v>
      </c>
      <c r="W148" s="512">
        <v>0</v>
      </c>
      <c r="X148" s="512">
        <v>0</v>
      </c>
      <c r="Y148" s="512">
        <v>0</v>
      </c>
      <c r="Z148" s="512">
        <v>0</v>
      </c>
      <c r="AA148" s="512">
        <v>0</v>
      </c>
      <c r="AB148" s="512">
        <v>1189.0173410404627</v>
      </c>
      <c r="AC148" s="512">
        <v>0</v>
      </c>
      <c r="AD148" s="512">
        <v>0</v>
      </c>
      <c r="AE148" s="512">
        <v>60941.964285714283</v>
      </c>
      <c r="AF148" s="512">
        <v>0</v>
      </c>
      <c r="AG148" s="512">
        <v>2501.9999999999995</v>
      </c>
      <c r="AH148" s="512">
        <v>0</v>
      </c>
      <c r="AI148" s="512">
        <v>117800</v>
      </c>
      <c r="AJ148" s="512">
        <v>0</v>
      </c>
      <c r="AK148" s="512">
        <v>0</v>
      </c>
      <c r="AL148" s="512">
        <v>0</v>
      </c>
      <c r="AM148" s="512">
        <v>5324.8</v>
      </c>
      <c r="AN148" s="512">
        <v>0</v>
      </c>
      <c r="AO148" s="512">
        <v>0</v>
      </c>
      <c r="AP148" s="512">
        <v>0</v>
      </c>
      <c r="AQ148" s="512">
        <v>0</v>
      </c>
      <c r="AR148" s="512">
        <v>0</v>
      </c>
      <c r="AS148" s="512">
        <v>0</v>
      </c>
      <c r="AT148" s="512">
        <v>0</v>
      </c>
      <c r="AU148" s="512">
        <v>0</v>
      </c>
      <c r="AV148" s="512">
        <v>574838</v>
      </c>
      <c r="AW148" s="512">
        <v>183272.44211687727</v>
      </c>
      <c r="AX148" s="512">
        <v>123124.8</v>
      </c>
      <c r="AY148" s="512">
        <v>130260.55853077554</v>
      </c>
      <c r="AZ148" s="710">
        <v>881235.24211687734</v>
      </c>
      <c r="BA148" s="710">
        <v>875910.4421168773</v>
      </c>
      <c r="BB148" s="710">
        <v>4180</v>
      </c>
      <c r="BC148" s="710">
        <v>781660</v>
      </c>
      <c r="BD148" s="710">
        <v>0</v>
      </c>
      <c r="BE148" s="710">
        <v>0</v>
      </c>
      <c r="BF148" s="710">
        <v>881235.24211687734</v>
      </c>
      <c r="BG148" s="512">
        <v>881235.24211687746</v>
      </c>
      <c r="BH148" s="512">
        <v>0</v>
      </c>
      <c r="BI148" s="710">
        <v>786984.8</v>
      </c>
      <c r="BJ148" s="710">
        <v>663860</v>
      </c>
      <c r="BK148" s="512">
        <v>758110.4421168773</v>
      </c>
      <c r="BL148" s="512">
        <v>4054.0665353843706</v>
      </c>
      <c r="BM148" s="512">
        <v>4065.5303474178399</v>
      </c>
      <c r="BN148" s="628">
        <v>-2.819758076766155E-3</v>
      </c>
      <c r="BO148" s="628">
        <v>2.1300113726766153E-2</v>
      </c>
      <c r="BP148" s="512">
        <v>16193.500388048773</v>
      </c>
      <c r="BQ148" s="710">
        <v>897428.74250492617</v>
      </c>
      <c r="BR148" s="710">
        <v>4770.6093182081613</v>
      </c>
      <c r="BS148" s="710" t="s">
        <v>1284</v>
      </c>
      <c r="BT148" s="710">
        <v>4799.0841845183213</v>
      </c>
      <c r="BU148" s="628">
        <v>3.4211920722762024E-2</v>
      </c>
      <c r="BV148" s="512">
        <v>0</v>
      </c>
      <c r="BW148" s="512">
        <v>897428.74250492617</v>
      </c>
      <c r="BX148" s="512">
        <v>0</v>
      </c>
      <c r="BY148" s="512">
        <v>897428.74250492617</v>
      </c>
      <c r="BZ148" s="814">
        <f t="shared" si="12"/>
        <v>0</v>
      </c>
      <c r="CA148" s="814">
        <f t="shared" si="13"/>
        <v>0</v>
      </c>
      <c r="CB148" s="814">
        <f t="shared" si="11"/>
        <v>0</v>
      </c>
      <c r="CC148" s="814">
        <f>IF(ISERROR(VLOOKUP(A148,'19-20 Cfwds'!A:D,4,FALSE)),0,(VLOOKUP(A148,'19-20 Cfwds'!A:D,4,FALSE)))</f>
        <v>0</v>
      </c>
      <c r="CD148" s="814">
        <f>IF(ISERROR(VLOOKUP(A148,'19-20 Cfwds'!A:D,3,FALSE)),0,(VLOOKUP(A148,'19-20 Cfwds'!A:D,3,FALSE)))</f>
        <v>0</v>
      </c>
      <c r="CF148" s="814">
        <f t="shared" si="14"/>
        <v>118639.46049012252</v>
      </c>
      <c r="CG148" s="814"/>
      <c r="CH148" s="814"/>
    </row>
    <row r="149" spans="1:86" ht="15" hidden="1" x14ac:dyDescent="0.25">
      <c r="A149">
        <v>41</v>
      </c>
      <c r="B149" t="str">
        <f>VLOOKUP(D149,'Adjusted Factors 21-22'!C:F,4,FALSE)</f>
        <v>Recoupment Academy</v>
      </c>
      <c r="C149" s="706">
        <v>144444</v>
      </c>
      <c r="D149" s="706">
        <v>9352080</v>
      </c>
      <c r="E149" s="707" t="s">
        <v>639</v>
      </c>
      <c r="F149" s="627">
        <v>287</v>
      </c>
      <c r="G149" s="627">
        <v>287</v>
      </c>
      <c r="H149" s="627">
        <v>0</v>
      </c>
      <c r="I149" s="512">
        <v>882238</v>
      </c>
      <c r="J149" s="512">
        <v>0</v>
      </c>
      <c r="K149" s="512">
        <v>0</v>
      </c>
      <c r="L149" s="512">
        <v>35880.000000000058</v>
      </c>
      <c r="M149" s="512">
        <v>0</v>
      </c>
      <c r="N149" s="512">
        <v>44850.000000000073</v>
      </c>
      <c r="O149" s="512">
        <v>0</v>
      </c>
      <c r="P149" s="512">
        <v>38456.989436619704</v>
      </c>
      <c r="Q149" s="512">
        <v>0</v>
      </c>
      <c r="R149" s="512">
        <v>0</v>
      </c>
      <c r="S149" s="512">
        <v>0</v>
      </c>
      <c r="T149" s="512">
        <v>0</v>
      </c>
      <c r="U149" s="512">
        <v>0</v>
      </c>
      <c r="V149" s="512">
        <v>0</v>
      </c>
      <c r="W149" s="512">
        <v>0</v>
      </c>
      <c r="X149" s="512">
        <v>0</v>
      </c>
      <c r="Y149" s="512">
        <v>0</v>
      </c>
      <c r="Z149" s="512">
        <v>0</v>
      </c>
      <c r="AA149" s="512">
        <v>0</v>
      </c>
      <c r="AB149" s="512">
        <v>2545.9677419354807</v>
      </c>
      <c r="AC149" s="512">
        <v>0</v>
      </c>
      <c r="AD149" s="512">
        <v>0</v>
      </c>
      <c r="AE149" s="512">
        <v>93396.024096385532</v>
      </c>
      <c r="AF149" s="512">
        <v>0</v>
      </c>
      <c r="AG149" s="512">
        <v>0</v>
      </c>
      <c r="AH149" s="512">
        <v>0</v>
      </c>
      <c r="AI149" s="512">
        <v>117800</v>
      </c>
      <c r="AJ149" s="512">
        <v>0</v>
      </c>
      <c r="AK149" s="512">
        <v>0</v>
      </c>
      <c r="AL149" s="512">
        <v>0</v>
      </c>
      <c r="AM149" s="512">
        <v>6144</v>
      </c>
      <c r="AN149" s="512">
        <v>0</v>
      </c>
      <c r="AO149" s="512">
        <v>0</v>
      </c>
      <c r="AP149" s="512">
        <v>0</v>
      </c>
      <c r="AQ149" s="512">
        <v>0</v>
      </c>
      <c r="AR149" s="512">
        <v>0</v>
      </c>
      <c r="AS149" s="512">
        <v>0</v>
      </c>
      <c r="AT149" s="512">
        <v>0</v>
      </c>
      <c r="AU149" s="512">
        <v>0</v>
      </c>
      <c r="AV149" s="512">
        <v>882238</v>
      </c>
      <c r="AW149" s="512">
        <v>215128.98127494083</v>
      </c>
      <c r="AX149" s="512">
        <v>123944</v>
      </c>
      <c r="AY149" s="512">
        <v>162988.38281469545</v>
      </c>
      <c r="AZ149" s="710">
        <v>1221310.9812749408</v>
      </c>
      <c r="BA149" s="710">
        <v>1215166.9812749408</v>
      </c>
      <c r="BB149" s="710">
        <v>4180</v>
      </c>
      <c r="BC149" s="710">
        <v>1199660</v>
      </c>
      <c r="BD149" s="710">
        <v>0</v>
      </c>
      <c r="BE149" s="710">
        <v>0</v>
      </c>
      <c r="BF149" s="710">
        <v>1221310.9812749408</v>
      </c>
      <c r="BG149" s="512">
        <v>1221310.9812749408</v>
      </c>
      <c r="BH149" s="512">
        <v>0</v>
      </c>
      <c r="BI149" s="710">
        <v>1205804</v>
      </c>
      <c r="BJ149" s="710">
        <v>1081860</v>
      </c>
      <c r="BK149" s="512">
        <v>1097366.9812749408</v>
      </c>
      <c r="BL149" s="512">
        <v>3823.5783319684347</v>
      </c>
      <c r="BM149" s="512">
        <v>3586.5185887681159</v>
      </c>
      <c r="BN149" s="628">
        <v>6.6097452817536664E-2</v>
      </c>
      <c r="BO149" s="628">
        <v>0</v>
      </c>
      <c r="BP149" s="512">
        <v>0</v>
      </c>
      <c r="BQ149" s="710">
        <v>1221310.9812749408</v>
      </c>
      <c r="BR149" s="710">
        <v>4234.0312936409082</v>
      </c>
      <c r="BS149" s="710" t="s">
        <v>1284</v>
      </c>
      <c r="BT149" s="710">
        <v>4255.4389591461349</v>
      </c>
      <c r="BU149" s="628">
        <v>5.4568143811895009E-2</v>
      </c>
      <c r="BV149" s="512">
        <v>0</v>
      </c>
      <c r="BW149" s="512">
        <v>1221310.9812749408</v>
      </c>
      <c r="BX149" s="512">
        <v>0</v>
      </c>
      <c r="BY149" s="512">
        <v>1221310.9812749408</v>
      </c>
      <c r="BZ149" s="814">
        <f t="shared" si="12"/>
        <v>0</v>
      </c>
      <c r="CA149" s="814">
        <f t="shared" si="13"/>
        <v>0</v>
      </c>
      <c r="CB149" s="814">
        <f t="shared" si="11"/>
        <v>0</v>
      </c>
      <c r="CC149" s="814">
        <f>IF(ISERROR(VLOOKUP(A149,'19-20 Cfwds'!A:D,4,FALSE)),0,(VLOOKUP(A149,'19-20 Cfwds'!A:D,4,FALSE)))</f>
        <v>0</v>
      </c>
      <c r="CD149" s="814">
        <f>IF(ISERROR(VLOOKUP(A149,'19-20 Cfwds'!A:D,3,FALSE)),0,(VLOOKUP(A149,'19-20 Cfwds'!A:D,3,FALSE)))</f>
        <v>0</v>
      </c>
      <c r="CF149" s="814">
        <f t="shared" si="14"/>
        <v>119186.98943661983</v>
      </c>
      <c r="CG149" s="814"/>
      <c r="CH149" s="814"/>
    </row>
    <row r="150" spans="1:86" ht="15" hidden="1" x14ac:dyDescent="0.25">
      <c r="A150">
        <v>242</v>
      </c>
      <c r="B150" t="str">
        <f>VLOOKUP(D150,'Adjusted Factors 21-22'!C:F,4,FALSE)</f>
        <v>Recoupment Academy</v>
      </c>
      <c r="C150" s="706">
        <v>144850</v>
      </c>
      <c r="D150" s="706">
        <v>9352083</v>
      </c>
      <c r="E150" s="707" t="s">
        <v>753</v>
      </c>
      <c r="F150" s="627">
        <v>105</v>
      </c>
      <c r="G150" s="627">
        <v>105</v>
      </c>
      <c r="H150" s="627">
        <v>0</v>
      </c>
      <c r="I150" s="512">
        <v>322770</v>
      </c>
      <c r="J150" s="512">
        <v>0</v>
      </c>
      <c r="K150" s="512">
        <v>0</v>
      </c>
      <c r="L150" s="512">
        <v>1840</v>
      </c>
      <c r="M150" s="512">
        <v>0</v>
      </c>
      <c r="N150" s="512">
        <v>2322.1153846153848</v>
      </c>
      <c r="O150" s="512">
        <v>0</v>
      </c>
      <c r="P150" s="512">
        <v>0</v>
      </c>
      <c r="Q150" s="512">
        <v>0</v>
      </c>
      <c r="R150" s="512">
        <v>0</v>
      </c>
      <c r="S150" s="512">
        <v>449.27884615384636</v>
      </c>
      <c r="T150" s="512">
        <v>0</v>
      </c>
      <c r="U150" s="512">
        <v>0</v>
      </c>
      <c r="V150" s="512">
        <v>0</v>
      </c>
      <c r="W150" s="512">
        <v>0</v>
      </c>
      <c r="X150" s="512">
        <v>0</v>
      </c>
      <c r="Y150" s="512">
        <v>0</v>
      </c>
      <c r="Z150" s="512">
        <v>0</v>
      </c>
      <c r="AA150" s="512">
        <v>0</v>
      </c>
      <c r="AB150" s="512">
        <v>0</v>
      </c>
      <c r="AC150" s="512">
        <v>0</v>
      </c>
      <c r="AD150" s="512">
        <v>0</v>
      </c>
      <c r="AE150" s="512">
        <v>33215</v>
      </c>
      <c r="AF150" s="512">
        <v>0</v>
      </c>
      <c r="AG150" s="512">
        <v>0</v>
      </c>
      <c r="AH150" s="512">
        <v>0</v>
      </c>
      <c r="AI150" s="512">
        <v>117800</v>
      </c>
      <c r="AJ150" s="512">
        <v>0</v>
      </c>
      <c r="AK150" s="512">
        <v>0</v>
      </c>
      <c r="AL150" s="512">
        <v>0</v>
      </c>
      <c r="AM150" s="512">
        <v>2124.8000000000002</v>
      </c>
      <c r="AN150" s="512">
        <v>0</v>
      </c>
      <c r="AO150" s="512">
        <v>0</v>
      </c>
      <c r="AP150" s="512">
        <v>0</v>
      </c>
      <c r="AQ150" s="512">
        <v>0</v>
      </c>
      <c r="AR150" s="512">
        <v>0</v>
      </c>
      <c r="AS150" s="512">
        <v>0</v>
      </c>
      <c r="AT150" s="512">
        <v>0</v>
      </c>
      <c r="AU150" s="512">
        <v>0</v>
      </c>
      <c r="AV150" s="512">
        <v>322770</v>
      </c>
      <c r="AW150" s="512">
        <v>37826.394230769234</v>
      </c>
      <c r="AX150" s="512">
        <v>119924.8</v>
      </c>
      <c r="AY150" s="512">
        <v>45519.561115384618</v>
      </c>
      <c r="AZ150" s="710">
        <v>480521.19423076924</v>
      </c>
      <c r="BA150" s="710">
        <v>478396.39423076925</v>
      </c>
      <c r="BB150" s="710">
        <v>4180</v>
      </c>
      <c r="BC150" s="710">
        <v>438900</v>
      </c>
      <c r="BD150" s="710">
        <v>0</v>
      </c>
      <c r="BE150" s="710">
        <v>0</v>
      </c>
      <c r="BF150" s="710">
        <v>480521.19423076924</v>
      </c>
      <c r="BG150" s="512">
        <v>480521.19423076924</v>
      </c>
      <c r="BH150" s="512">
        <v>0</v>
      </c>
      <c r="BI150" s="710">
        <v>441024.8</v>
      </c>
      <c r="BJ150" s="710">
        <v>321100</v>
      </c>
      <c r="BK150" s="512">
        <v>360596.39423076925</v>
      </c>
      <c r="BL150" s="512">
        <v>3434.2513736263736</v>
      </c>
      <c r="BM150" s="512">
        <v>3352.6209205607474</v>
      </c>
      <c r="BN150" s="628">
        <v>2.4348250219703618E-2</v>
      </c>
      <c r="BO150" s="628">
        <v>0</v>
      </c>
      <c r="BP150" s="512">
        <v>0</v>
      </c>
      <c r="BQ150" s="710">
        <v>480521.19423076924</v>
      </c>
      <c r="BR150" s="710">
        <v>4556.156135531136</v>
      </c>
      <c r="BS150" s="710" t="s">
        <v>1284</v>
      </c>
      <c r="BT150" s="710">
        <v>4576.3923260073261</v>
      </c>
      <c r="BU150" s="628">
        <v>2.3091164831065214E-2</v>
      </c>
      <c r="BV150" s="512">
        <v>0</v>
      </c>
      <c r="BW150" s="512">
        <v>480521.19423076924</v>
      </c>
      <c r="BX150" s="512">
        <v>0</v>
      </c>
      <c r="BY150" s="512">
        <v>480521.19423076924</v>
      </c>
      <c r="BZ150" s="814">
        <f t="shared" si="12"/>
        <v>0</v>
      </c>
      <c r="CA150" s="814">
        <f t="shared" si="13"/>
        <v>0</v>
      </c>
      <c r="CB150" s="814">
        <f t="shared" si="11"/>
        <v>0</v>
      </c>
      <c r="CC150" s="814">
        <f>IF(ISERROR(VLOOKUP(A150,'19-20 Cfwds'!A:D,4,FALSE)),0,(VLOOKUP(A150,'19-20 Cfwds'!A:D,4,FALSE)))</f>
        <v>0</v>
      </c>
      <c r="CD150" s="814">
        <f>IF(ISERROR(VLOOKUP(A150,'19-20 Cfwds'!A:D,3,FALSE)),0,(VLOOKUP(A150,'19-20 Cfwds'!A:D,3,FALSE)))</f>
        <v>0</v>
      </c>
      <c r="CF150" s="814">
        <f t="shared" si="14"/>
        <v>4611.3942307692314</v>
      </c>
      <c r="CG150" s="814"/>
      <c r="CH150" s="814"/>
    </row>
    <row r="151" spans="1:86" ht="15" hidden="1" x14ac:dyDescent="0.25">
      <c r="A151">
        <v>44</v>
      </c>
      <c r="B151" t="str">
        <f>VLOOKUP(D151,'Adjusted Factors 21-22'!C:F,4,FALSE)</f>
        <v>Recoupment Academy</v>
      </c>
      <c r="C151" s="706">
        <v>144442</v>
      </c>
      <c r="D151" s="706">
        <v>9352086</v>
      </c>
      <c r="E151" s="707" t="s">
        <v>643</v>
      </c>
      <c r="F151" s="627">
        <v>98</v>
      </c>
      <c r="G151" s="627">
        <v>98</v>
      </c>
      <c r="H151" s="627">
        <v>0</v>
      </c>
      <c r="I151" s="512">
        <v>301252</v>
      </c>
      <c r="J151" s="512">
        <v>0</v>
      </c>
      <c r="K151" s="512">
        <v>0</v>
      </c>
      <c r="L151" s="512">
        <v>10119.999999999985</v>
      </c>
      <c r="M151" s="512">
        <v>0</v>
      </c>
      <c r="N151" s="512">
        <v>12649.999999999982</v>
      </c>
      <c r="O151" s="512">
        <v>0</v>
      </c>
      <c r="P151" s="512">
        <v>16985.000000000004</v>
      </c>
      <c r="Q151" s="512">
        <v>0</v>
      </c>
      <c r="R151" s="512">
        <v>0</v>
      </c>
      <c r="S151" s="512">
        <v>0</v>
      </c>
      <c r="T151" s="512">
        <v>0</v>
      </c>
      <c r="U151" s="512">
        <v>0</v>
      </c>
      <c r="V151" s="512">
        <v>0</v>
      </c>
      <c r="W151" s="512">
        <v>0</v>
      </c>
      <c r="X151" s="512">
        <v>0</v>
      </c>
      <c r="Y151" s="512">
        <v>0</v>
      </c>
      <c r="Z151" s="512">
        <v>0</v>
      </c>
      <c r="AA151" s="512">
        <v>0</v>
      </c>
      <c r="AB151" s="512">
        <v>0</v>
      </c>
      <c r="AC151" s="512">
        <v>0</v>
      </c>
      <c r="AD151" s="512">
        <v>0</v>
      </c>
      <c r="AE151" s="512">
        <v>24668.965517241377</v>
      </c>
      <c r="AF151" s="512">
        <v>0</v>
      </c>
      <c r="AG151" s="512">
        <v>0</v>
      </c>
      <c r="AH151" s="512">
        <v>0</v>
      </c>
      <c r="AI151" s="512">
        <v>117800</v>
      </c>
      <c r="AJ151" s="512">
        <v>0</v>
      </c>
      <c r="AK151" s="512">
        <v>0</v>
      </c>
      <c r="AL151" s="512">
        <v>0</v>
      </c>
      <c r="AM151" s="512">
        <v>1894.4</v>
      </c>
      <c r="AN151" s="512">
        <v>0</v>
      </c>
      <c r="AO151" s="512">
        <v>0</v>
      </c>
      <c r="AP151" s="512">
        <v>0</v>
      </c>
      <c r="AQ151" s="512">
        <v>0</v>
      </c>
      <c r="AR151" s="512">
        <v>0</v>
      </c>
      <c r="AS151" s="512">
        <v>0</v>
      </c>
      <c r="AT151" s="512">
        <v>0</v>
      </c>
      <c r="AU151" s="512">
        <v>0</v>
      </c>
      <c r="AV151" s="512">
        <v>301252</v>
      </c>
      <c r="AW151" s="512">
        <v>64423.965517241348</v>
      </c>
      <c r="AX151" s="512">
        <v>119694.39999999999</v>
      </c>
      <c r="AY151" s="512">
        <v>54545.329517241364</v>
      </c>
      <c r="AZ151" s="710">
        <v>485370.3655172413</v>
      </c>
      <c r="BA151" s="710">
        <v>483475.96551724127</v>
      </c>
      <c r="BB151" s="710">
        <v>4180</v>
      </c>
      <c r="BC151" s="710">
        <v>409640</v>
      </c>
      <c r="BD151" s="710">
        <v>0</v>
      </c>
      <c r="BE151" s="710">
        <v>0</v>
      </c>
      <c r="BF151" s="710">
        <v>485370.3655172413</v>
      </c>
      <c r="BG151" s="512">
        <v>485370.36551724141</v>
      </c>
      <c r="BH151" s="512">
        <v>0</v>
      </c>
      <c r="BI151" s="710">
        <v>411534.4</v>
      </c>
      <c r="BJ151" s="710">
        <v>291840</v>
      </c>
      <c r="BK151" s="512">
        <v>365675.96551724127</v>
      </c>
      <c r="BL151" s="512">
        <v>3731.3874032371559</v>
      </c>
      <c r="BM151" s="512">
        <v>3519.1779377777775</v>
      </c>
      <c r="BN151" s="628">
        <v>6.0300862647877457E-2</v>
      </c>
      <c r="BO151" s="628">
        <v>0</v>
      </c>
      <c r="BP151" s="512">
        <v>0</v>
      </c>
      <c r="BQ151" s="710">
        <v>485370.3655172413</v>
      </c>
      <c r="BR151" s="710">
        <v>4933.4282195636861</v>
      </c>
      <c r="BS151" s="710" t="s">
        <v>1284</v>
      </c>
      <c r="BT151" s="710">
        <v>4952.7588318085845</v>
      </c>
      <c r="BU151" s="628">
        <v>2.1764645466727961E-2</v>
      </c>
      <c r="BV151" s="512">
        <v>0</v>
      </c>
      <c r="BW151" s="512">
        <v>485370.3655172413</v>
      </c>
      <c r="BX151" s="512">
        <v>0</v>
      </c>
      <c r="BY151" s="512">
        <v>485370.3655172413</v>
      </c>
      <c r="BZ151" s="814">
        <f t="shared" si="12"/>
        <v>0</v>
      </c>
      <c r="CA151" s="814">
        <f t="shared" si="13"/>
        <v>0</v>
      </c>
      <c r="CB151" s="814">
        <f t="shared" si="11"/>
        <v>0</v>
      </c>
      <c r="CC151" s="814">
        <f>IF(ISERROR(VLOOKUP(A151,'19-20 Cfwds'!A:D,4,FALSE)),0,(VLOOKUP(A151,'19-20 Cfwds'!A:D,4,FALSE)))</f>
        <v>0</v>
      </c>
      <c r="CD151" s="814">
        <f>IF(ISERROR(VLOOKUP(A151,'19-20 Cfwds'!A:D,3,FALSE)),0,(VLOOKUP(A151,'19-20 Cfwds'!A:D,3,FALSE)))</f>
        <v>0</v>
      </c>
      <c r="CF151" s="814">
        <f t="shared" si="14"/>
        <v>39754.999999999971</v>
      </c>
      <c r="CG151" s="814"/>
      <c r="CH151" s="814"/>
    </row>
    <row r="152" spans="1:86" ht="15" hidden="1" x14ac:dyDescent="0.25">
      <c r="A152">
        <v>45</v>
      </c>
      <c r="B152" t="str">
        <f>VLOOKUP(D152,'Adjusted Factors 21-22'!C:F,4,FALSE)</f>
        <v>Recoupment Academy</v>
      </c>
      <c r="C152" s="706">
        <v>143074</v>
      </c>
      <c r="D152" s="706">
        <v>9352087</v>
      </c>
      <c r="E152" s="707" t="s">
        <v>1103</v>
      </c>
      <c r="F152" s="627">
        <v>80</v>
      </c>
      <c r="G152" s="627">
        <v>80</v>
      </c>
      <c r="H152" s="627">
        <v>0</v>
      </c>
      <c r="I152" s="512">
        <v>245920</v>
      </c>
      <c r="J152" s="512">
        <v>0</v>
      </c>
      <c r="K152" s="512">
        <v>0</v>
      </c>
      <c r="L152" s="512">
        <v>5060</v>
      </c>
      <c r="M152" s="512">
        <v>0</v>
      </c>
      <c r="N152" s="512">
        <v>8961.0389610389611</v>
      </c>
      <c r="O152" s="512">
        <v>0</v>
      </c>
      <c r="P152" s="512">
        <v>0</v>
      </c>
      <c r="Q152" s="512">
        <v>0</v>
      </c>
      <c r="R152" s="512">
        <v>0</v>
      </c>
      <c r="S152" s="512">
        <v>0</v>
      </c>
      <c r="T152" s="512">
        <v>0</v>
      </c>
      <c r="U152" s="512">
        <v>0</v>
      </c>
      <c r="V152" s="512">
        <v>0</v>
      </c>
      <c r="W152" s="512">
        <v>0</v>
      </c>
      <c r="X152" s="512">
        <v>0</v>
      </c>
      <c r="Y152" s="512">
        <v>0</v>
      </c>
      <c r="Z152" s="512">
        <v>0</v>
      </c>
      <c r="AA152" s="512">
        <v>0</v>
      </c>
      <c r="AB152" s="512">
        <v>637.68115942028965</v>
      </c>
      <c r="AC152" s="512">
        <v>0</v>
      </c>
      <c r="AD152" s="512">
        <v>0</v>
      </c>
      <c r="AE152" s="512">
        <v>24258.461538461539</v>
      </c>
      <c r="AF152" s="512">
        <v>0</v>
      </c>
      <c r="AG152" s="512">
        <v>1979.9999999999998</v>
      </c>
      <c r="AH152" s="512">
        <v>0</v>
      </c>
      <c r="AI152" s="512">
        <v>117800</v>
      </c>
      <c r="AJ152" s="512">
        <v>41935.914552736976</v>
      </c>
      <c r="AK152" s="512">
        <v>0</v>
      </c>
      <c r="AL152" s="512">
        <v>1000</v>
      </c>
      <c r="AM152" s="512">
        <v>1356.8</v>
      </c>
      <c r="AN152" s="512">
        <v>0</v>
      </c>
      <c r="AO152" s="512">
        <v>0</v>
      </c>
      <c r="AP152" s="512">
        <v>0</v>
      </c>
      <c r="AQ152" s="512">
        <v>0</v>
      </c>
      <c r="AR152" s="512">
        <v>0</v>
      </c>
      <c r="AS152" s="512">
        <v>0</v>
      </c>
      <c r="AT152" s="512">
        <v>0</v>
      </c>
      <c r="AU152" s="512">
        <v>0</v>
      </c>
      <c r="AV152" s="512">
        <v>245920</v>
      </c>
      <c r="AW152" s="512">
        <v>40897.181658920788</v>
      </c>
      <c r="AX152" s="512">
        <v>162092.71455273696</v>
      </c>
      <c r="AY152" s="512">
        <v>41267.845018981017</v>
      </c>
      <c r="AZ152" s="710">
        <v>448909.89621165773</v>
      </c>
      <c r="BA152" s="710">
        <v>446553.09621165774</v>
      </c>
      <c r="BB152" s="710">
        <v>4180</v>
      </c>
      <c r="BC152" s="710">
        <v>334400</v>
      </c>
      <c r="BD152" s="710">
        <v>0</v>
      </c>
      <c r="BE152" s="710">
        <v>0</v>
      </c>
      <c r="BF152" s="710">
        <v>448909.89621165773</v>
      </c>
      <c r="BG152" s="512">
        <v>448909.89621165773</v>
      </c>
      <c r="BH152" s="512">
        <v>0</v>
      </c>
      <c r="BI152" s="710">
        <v>336756.8</v>
      </c>
      <c r="BJ152" s="710">
        <v>175664.08544726303</v>
      </c>
      <c r="BK152" s="512">
        <v>287817.18165892077</v>
      </c>
      <c r="BL152" s="512">
        <v>3597.7147707365098</v>
      </c>
      <c r="BM152" s="512">
        <v>3402.2882992873383</v>
      </c>
      <c r="BN152" s="628">
        <v>5.7439715349844558E-2</v>
      </c>
      <c r="BO152" s="628">
        <v>0</v>
      </c>
      <c r="BP152" s="512">
        <v>0</v>
      </c>
      <c r="BQ152" s="710">
        <v>448909.89621165773</v>
      </c>
      <c r="BR152" s="710">
        <v>5581.913702645722</v>
      </c>
      <c r="BS152" s="710" t="s">
        <v>1284</v>
      </c>
      <c r="BT152" s="710">
        <v>5611.373702645722</v>
      </c>
      <c r="BU152" s="628">
        <v>5.8382308406328409E-3</v>
      </c>
      <c r="BV152" s="512">
        <v>0</v>
      </c>
      <c r="BW152" s="512">
        <v>448909.89621165773</v>
      </c>
      <c r="BX152" s="512">
        <v>0</v>
      </c>
      <c r="BY152" s="512">
        <v>448909.89621165773</v>
      </c>
      <c r="BZ152" s="814">
        <f t="shared" si="12"/>
        <v>0</v>
      </c>
      <c r="CA152" s="814">
        <f t="shared" si="13"/>
        <v>0</v>
      </c>
      <c r="CB152" s="814">
        <f t="shared" si="11"/>
        <v>0</v>
      </c>
      <c r="CC152" s="814">
        <f>IF(ISERROR(VLOOKUP(A152,'19-20 Cfwds'!A:D,4,FALSE)),0,(VLOOKUP(A152,'19-20 Cfwds'!A:D,4,FALSE)))</f>
        <v>0</v>
      </c>
      <c r="CD152" s="814">
        <f>IF(ISERROR(VLOOKUP(A152,'19-20 Cfwds'!A:D,3,FALSE)),0,(VLOOKUP(A152,'19-20 Cfwds'!A:D,3,FALSE)))</f>
        <v>0</v>
      </c>
      <c r="CF152" s="814">
        <f t="shared" si="14"/>
        <v>14021.038961038961</v>
      </c>
      <c r="CG152" s="814"/>
      <c r="CH152" s="814"/>
    </row>
    <row r="153" spans="1:86" ht="15" hidden="1" x14ac:dyDescent="0.25">
      <c r="A153">
        <v>48</v>
      </c>
      <c r="B153" t="str">
        <f>VLOOKUP(D153,'Adjusted Factors 21-22'!C:F,4,FALSE)</f>
        <v>Recoupment Academy</v>
      </c>
      <c r="C153" s="706">
        <v>144445</v>
      </c>
      <c r="D153" s="706">
        <v>9352088</v>
      </c>
      <c r="E153" s="707" t="s">
        <v>647</v>
      </c>
      <c r="F153" s="627">
        <v>96</v>
      </c>
      <c r="G153" s="627">
        <v>96</v>
      </c>
      <c r="H153" s="627">
        <v>0</v>
      </c>
      <c r="I153" s="512">
        <v>295104</v>
      </c>
      <c r="J153" s="512">
        <v>0</v>
      </c>
      <c r="K153" s="512">
        <v>0</v>
      </c>
      <c r="L153" s="512">
        <v>4600.0000000000146</v>
      </c>
      <c r="M153" s="512">
        <v>0</v>
      </c>
      <c r="N153" s="512">
        <v>6195.9183673469388</v>
      </c>
      <c r="O153" s="512">
        <v>0</v>
      </c>
      <c r="P153" s="512">
        <v>3440.0000000000068</v>
      </c>
      <c r="Q153" s="512">
        <v>2340</v>
      </c>
      <c r="R153" s="512">
        <v>0</v>
      </c>
      <c r="S153" s="512">
        <v>445.00000000000148</v>
      </c>
      <c r="T153" s="512">
        <v>0</v>
      </c>
      <c r="U153" s="512">
        <v>0</v>
      </c>
      <c r="V153" s="512">
        <v>0</v>
      </c>
      <c r="W153" s="512">
        <v>0</v>
      </c>
      <c r="X153" s="512">
        <v>0</v>
      </c>
      <c r="Y153" s="512">
        <v>0</v>
      </c>
      <c r="Z153" s="512">
        <v>0</v>
      </c>
      <c r="AA153" s="512">
        <v>0</v>
      </c>
      <c r="AB153" s="512">
        <v>0</v>
      </c>
      <c r="AC153" s="512">
        <v>0</v>
      </c>
      <c r="AD153" s="512">
        <v>0</v>
      </c>
      <c r="AE153" s="512">
        <v>23777.142857142855</v>
      </c>
      <c r="AF153" s="512">
        <v>0</v>
      </c>
      <c r="AG153" s="512">
        <v>0</v>
      </c>
      <c r="AH153" s="512">
        <v>0</v>
      </c>
      <c r="AI153" s="512">
        <v>117800</v>
      </c>
      <c r="AJ153" s="512">
        <v>32323.097463284375</v>
      </c>
      <c r="AK153" s="512">
        <v>0</v>
      </c>
      <c r="AL153" s="512">
        <v>0</v>
      </c>
      <c r="AM153" s="512">
        <v>3225.6</v>
      </c>
      <c r="AN153" s="512">
        <v>0</v>
      </c>
      <c r="AO153" s="512">
        <v>0</v>
      </c>
      <c r="AP153" s="512">
        <v>0</v>
      </c>
      <c r="AQ153" s="512">
        <v>0</v>
      </c>
      <c r="AR153" s="512">
        <v>0</v>
      </c>
      <c r="AS153" s="512">
        <v>0</v>
      </c>
      <c r="AT153" s="512">
        <v>0</v>
      </c>
      <c r="AU153" s="512">
        <v>0</v>
      </c>
      <c r="AV153" s="512">
        <v>295104</v>
      </c>
      <c r="AW153" s="512">
        <v>40798.061224489815</v>
      </c>
      <c r="AX153" s="512">
        <v>153348.69746328439</v>
      </c>
      <c r="AY153" s="512">
        <v>42286.466040816333</v>
      </c>
      <c r="AZ153" s="710">
        <v>489250.75868777419</v>
      </c>
      <c r="BA153" s="710">
        <v>486025.15868777421</v>
      </c>
      <c r="BB153" s="710">
        <v>4180</v>
      </c>
      <c r="BC153" s="710">
        <v>401280</v>
      </c>
      <c r="BD153" s="710">
        <v>0</v>
      </c>
      <c r="BE153" s="710">
        <v>0</v>
      </c>
      <c r="BF153" s="710">
        <v>489250.75868777419</v>
      </c>
      <c r="BG153" s="512">
        <v>489250.75868777419</v>
      </c>
      <c r="BH153" s="512">
        <v>0</v>
      </c>
      <c r="BI153" s="710">
        <v>404505.59999999998</v>
      </c>
      <c r="BJ153" s="710">
        <v>251156.90253671558</v>
      </c>
      <c r="BK153" s="512">
        <v>335902.06122448982</v>
      </c>
      <c r="BL153" s="512">
        <v>3498.9798044217691</v>
      </c>
      <c r="BM153" s="512">
        <v>3301.8746900692331</v>
      </c>
      <c r="BN153" s="628">
        <v>5.9694910574696329E-2</v>
      </c>
      <c r="BO153" s="628">
        <v>0</v>
      </c>
      <c r="BP153" s="512">
        <v>0</v>
      </c>
      <c r="BQ153" s="710">
        <v>489250.75868777419</v>
      </c>
      <c r="BR153" s="710">
        <v>5062.7620696643144</v>
      </c>
      <c r="BS153" s="710" t="s">
        <v>1284</v>
      </c>
      <c r="BT153" s="710">
        <v>5096.3620696643147</v>
      </c>
      <c r="BU153" s="628">
        <v>4.385103279921343E-2</v>
      </c>
      <c r="BV153" s="512">
        <v>0</v>
      </c>
      <c r="BW153" s="512">
        <v>489250.75868777419</v>
      </c>
      <c r="BX153" s="512">
        <v>0</v>
      </c>
      <c r="BY153" s="512">
        <v>489250.75868777419</v>
      </c>
      <c r="BZ153" s="814">
        <f t="shared" si="12"/>
        <v>0</v>
      </c>
      <c r="CA153" s="814">
        <f t="shared" si="13"/>
        <v>0</v>
      </c>
      <c r="CB153" s="814">
        <f t="shared" si="11"/>
        <v>0</v>
      </c>
      <c r="CC153" s="814">
        <f>IF(ISERROR(VLOOKUP(A153,'19-20 Cfwds'!A:D,4,FALSE)),0,(VLOOKUP(A153,'19-20 Cfwds'!A:D,4,FALSE)))</f>
        <v>0</v>
      </c>
      <c r="CD153" s="814">
        <f>IF(ISERROR(VLOOKUP(A153,'19-20 Cfwds'!A:D,3,FALSE)),0,(VLOOKUP(A153,'19-20 Cfwds'!A:D,3,FALSE)))</f>
        <v>0</v>
      </c>
      <c r="CF153" s="814">
        <f t="shared" si="14"/>
        <v>17020.91836734696</v>
      </c>
      <c r="CG153" s="814"/>
      <c r="CH153" s="814"/>
    </row>
    <row r="154" spans="1:86" ht="15" hidden="1" x14ac:dyDescent="0.25">
      <c r="A154">
        <v>312</v>
      </c>
      <c r="B154" t="str">
        <f>VLOOKUP(D154,'Adjusted Factors 21-22'!C:F,4,FALSE)</f>
        <v>Recoupment Academy</v>
      </c>
      <c r="C154" s="706">
        <v>142018</v>
      </c>
      <c r="D154" s="706">
        <v>9352090</v>
      </c>
      <c r="E154" s="707" t="s">
        <v>1104</v>
      </c>
      <c r="F154" s="627">
        <v>107</v>
      </c>
      <c r="G154" s="627">
        <v>107</v>
      </c>
      <c r="H154" s="627">
        <v>0</v>
      </c>
      <c r="I154" s="512">
        <v>328918</v>
      </c>
      <c r="J154" s="512">
        <v>0</v>
      </c>
      <c r="K154" s="512">
        <v>0</v>
      </c>
      <c r="L154" s="512">
        <v>10120</v>
      </c>
      <c r="M154" s="512">
        <v>0</v>
      </c>
      <c r="N154" s="512">
        <v>14439.540816326533</v>
      </c>
      <c r="O154" s="512">
        <v>0</v>
      </c>
      <c r="P154" s="512">
        <v>645.00000000000023</v>
      </c>
      <c r="Q154" s="512">
        <v>259.99999999999989</v>
      </c>
      <c r="R154" s="512">
        <v>0</v>
      </c>
      <c r="S154" s="512">
        <v>889.99999999999864</v>
      </c>
      <c r="T154" s="512">
        <v>0</v>
      </c>
      <c r="U154" s="512">
        <v>0</v>
      </c>
      <c r="V154" s="512">
        <v>0</v>
      </c>
      <c r="W154" s="512">
        <v>0</v>
      </c>
      <c r="X154" s="512">
        <v>0</v>
      </c>
      <c r="Y154" s="512">
        <v>0</v>
      </c>
      <c r="Z154" s="512">
        <v>0</v>
      </c>
      <c r="AA154" s="512">
        <v>0</v>
      </c>
      <c r="AB154" s="512">
        <v>2586.8131868131895</v>
      </c>
      <c r="AC154" s="512">
        <v>0</v>
      </c>
      <c r="AD154" s="512">
        <v>0</v>
      </c>
      <c r="AE154" s="512">
        <v>19259.999999999996</v>
      </c>
      <c r="AF154" s="512">
        <v>0</v>
      </c>
      <c r="AG154" s="512">
        <v>0</v>
      </c>
      <c r="AH154" s="512">
        <v>0</v>
      </c>
      <c r="AI154" s="512">
        <v>117800</v>
      </c>
      <c r="AJ154" s="512">
        <v>0</v>
      </c>
      <c r="AK154" s="512">
        <v>0</v>
      </c>
      <c r="AL154" s="512">
        <v>0</v>
      </c>
      <c r="AM154" s="512">
        <v>2380.8000000000002</v>
      </c>
      <c r="AN154" s="512">
        <v>0</v>
      </c>
      <c r="AO154" s="512">
        <v>0</v>
      </c>
      <c r="AP154" s="512">
        <v>0</v>
      </c>
      <c r="AQ154" s="512">
        <v>0</v>
      </c>
      <c r="AR154" s="512">
        <v>0</v>
      </c>
      <c r="AS154" s="512">
        <v>0</v>
      </c>
      <c r="AT154" s="512">
        <v>0</v>
      </c>
      <c r="AU154" s="512">
        <v>0</v>
      </c>
      <c r="AV154" s="512">
        <v>328918</v>
      </c>
      <c r="AW154" s="512">
        <v>48201.354003139713</v>
      </c>
      <c r="AX154" s="512">
        <v>120180.8</v>
      </c>
      <c r="AY154" s="512">
        <v>42436.134408163263</v>
      </c>
      <c r="AZ154" s="710">
        <v>497300.1540031397</v>
      </c>
      <c r="BA154" s="710">
        <v>494919.35400313971</v>
      </c>
      <c r="BB154" s="710">
        <v>4180</v>
      </c>
      <c r="BC154" s="710">
        <v>447260</v>
      </c>
      <c r="BD154" s="710">
        <v>0</v>
      </c>
      <c r="BE154" s="710">
        <v>0</v>
      </c>
      <c r="BF154" s="710">
        <v>497300.1540031397</v>
      </c>
      <c r="BG154" s="512">
        <v>497300.1540031397</v>
      </c>
      <c r="BH154" s="512">
        <v>0</v>
      </c>
      <c r="BI154" s="710">
        <v>449640.8</v>
      </c>
      <c r="BJ154" s="710">
        <v>329460</v>
      </c>
      <c r="BK154" s="512">
        <v>377119.35400313971</v>
      </c>
      <c r="BL154" s="512">
        <v>3524.4799439545768</v>
      </c>
      <c r="BM154" s="512">
        <v>3596.97217244898</v>
      </c>
      <c r="BN154" s="628">
        <v>-2.0153680656652743E-2</v>
      </c>
      <c r="BO154" s="628">
        <v>3.8634036306652741E-2</v>
      </c>
      <c r="BP154" s="512">
        <v>14869.314224972244</v>
      </c>
      <c r="BQ154" s="710">
        <v>512169.46822811197</v>
      </c>
      <c r="BR154" s="710">
        <v>4764.3800768982428</v>
      </c>
      <c r="BS154" s="710" t="s">
        <v>1284</v>
      </c>
      <c r="BT154" s="710">
        <v>4786.6305441879622</v>
      </c>
      <c r="BU154" s="628">
        <v>-7.5258713714844161E-3</v>
      </c>
      <c r="BV154" s="512">
        <v>0</v>
      </c>
      <c r="BW154" s="512">
        <v>512169.46822811197</v>
      </c>
      <c r="BX154" s="512">
        <v>0</v>
      </c>
      <c r="BY154" s="512">
        <v>512169.46822811197</v>
      </c>
      <c r="BZ154" s="814">
        <f t="shared" si="12"/>
        <v>0</v>
      </c>
      <c r="CA154" s="814">
        <f t="shared" si="13"/>
        <v>0</v>
      </c>
      <c r="CB154" s="814">
        <f t="shared" si="11"/>
        <v>0</v>
      </c>
      <c r="CC154" s="814">
        <f>IF(ISERROR(VLOOKUP(A154,'19-20 Cfwds'!A:D,4,FALSE)),0,(VLOOKUP(A154,'19-20 Cfwds'!A:D,4,FALSE)))</f>
        <v>0</v>
      </c>
      <c r="CD154" s="814">
        <f>IF(ISERROR(VLOOKUP(A154,'19-20 Cfwds'!A:D,3,FALSE)),0,(VLOOKUP(A154,'19-20 Cfwds'!A:D,3,FALSE)))</f>
        <v>0</v>
      </c>
      <c r="CF154" s="814">
        <f t="shared" si="14"/>
        <v>26354.540816326531</v>
      </c>
      <c r="CG154" s="814"/>
      <c r="CH154" s="814"/>
    </row>
    <row r="155" spans="1:86" ht="15" hidden="1" x14ac:dyDescent="0.25">
      <c r="A155">
        <v>57</v>
      </c>
      <c r="B155" t="str">
        <f>VLOOKUP(D155,'Adjusted Factors 21-22'!C:F,4,FALSE)</f>
        <v>Recoupment Academy</v>
      </c>
      <c r="C155" s="706">
        <v>141554</v>
      </c>
      <c r="D155" s="706">
        <v>9352091</v>
      </c>
      <c r="E155" s="707" t="s">
        <v>655</v>
      </c>
      <c r="F155" s="627">
        <v>274</v>
      </c>
      <c r="G155" s="627">
        <v>274</v>
      </c>
      <c r="H155" s="627">
        <v>0</v>
      </c>
      <c r="I155" s="512">
        <v>842276</v>
      </c>
      <c r="J155" s="512">
        <v>0</v>
      </c>
      <c r="K155" s="512">
        <v>0</v>
      </c>
      <c r="L155" s="512">
        <v>32660.000000000015</v>
      </c>
      <c r="M155" s="512">
        <v>0</v>
      </c>
      <c r="N155" s="512">
        <v>43172.064056939496</v>
      </c>
      <c r="O155" s="512">
        <v>0</v>
      </c>
      <c r="P155" s="512">
        <v>2365.0000000000027</v>
      </c>
      <c r="Q155" s="512">
        <v>20800</v>
      </c>
      <c r="R155" s="512">
        <v>0</v>
      </c>
      <c r="S155" s="512">
        <v>0</v>
      </c>
      <c r="T155" s="512">
        <v>0</v>
      </c>
      <c r="U155" s="512">
        <v>0</v>
      </c>
      <c r="V155" s="512">
        <v>0</v>
      </c>
      <c r="W155" s="512">
        <v>0</v>
      </c>
      <c r="X155" s="512">
        <v>0</v>
      </c>
      <c r="Y155" s="512">
        <v>0</v>
      </c>
      <c r="Z155" s="512">
        <v>0</v>
      </c>
      <c r="AA155" s="512">
        <v>0</v>
      </c>
      <c r="AB155" s="512">
        <v>5974.889867841408</v>
      </c>
      <c r="AC155" s="512">
        <v>0</v>
      </c>
      <c r="AD155" s="512">
        <v>0</v>
      </c>
      <c r="AE155" s="512">
        <v>102314.37788018433</v>
      </c>
      <c r="AF155" s="512">
        <v>0</v>
      </c>
      <c r="AG155" s="512">
        <v>0</v>
      </c>
      <c r="AH155" s="512">
        <v>0</v>
      </c>
      <c r="AI155" s="512">
        <v>117800</v>
      </c>
      <c r="AJ155" s="512">
        <v>0</v>
      </c>
      <c r="AK155" s="512">
        <v>0</v>
      </c>
      <c r="AL155" s="512">
        <v>0</v>
      </c>
      <c r="AM155" s="512">
        <v>4710.3999999999996</v>
      </c>
      <c r="AN155" s="512">
        <v>0</v>
      </c>
      <c r="AO155" s="512">
        <v>0</v>
      </c>
      <c r="AP155" s="512">
        <v>0</v>
      </c>
      <c r="AQ155" s="512">
        <v>0</v>
      </c>
      <c r="AR155" s="512">
        <v>0</v>
      </c>
      <c r="AS155" s="512">
        <v>0</v>
      </c>
      <c r="AT155" s="512">
        <v>0</v>
      </c>
      <c r="AU155" s="512">
        <v>0</v>
      </c>
      <c r="AV155" s="512">
        <v>842276</v>
      </c>
      <c r="AW155" s="512">
        <v>207286.33180496524</v>
      </c>
      <c r="AX155" s="512">
        <v>122510.39999999999</v>
      </c>
      <c r="AY155" s="512">
        <v>161811.77390865408</v>
      </c>
      <c r="AZ155" s="710">
        <v>1172072.7318049651</v>
      </c>
      <c r="BA155" s="710">
        <v>1167362.3318049652</v>
      </c>
      <c r="BB155" s="710">
        <v>4180</v>
      </c>
      <c r="BC155" s="710">
        <v>1145320</v>
      </c>
      <c r="BD155" s="710">
        <v>0</v>
      </c>
      <c r="BE155" s="710">
        <v>0</v>
      </c>
      <c r="BF155" s="710">
        <v>1172072.7318049651</v>
      </c>
      <c r="BG155" s="512">
        <v>1172072.7318049651</v>
      </c>
      <c r="BH155" s="512">
        <v>0</v>
      </c>
      <c r="BI155" s="710">
        <v>1150030.3999999999</v>
      </c>
      <c r="BJ155" s="710">
        <v>1027519.9999999999</v>
      </c>
      <c r="BK155" s="512">
        <v>1049562.3318049652</v>
      </c>
      <c r="BL155" s="512">
        <v>3830.5194591422087</v>
      </c>
      <c r="BM155" s="512">
        <v>3756.8070428057545</v>
      </c>
      <c r="BN155" s="628">
        <v>1.9621028042313943E-2</v>
      </c>
      <c r="BO155" s="628">
        <v>0</v>
      </c>
      <c r="BP155" s="512">
        <v>0</v>
      </c>
      <c r="BQ155" s="710">
        <v>1172072.7318049651</v>
      </c>
      <c r="BR155" s="710">
        <v>4260.4464664414791</v>
      </c>
      <c r="BS155" s="710" t="s">
        <v>1284</v>
      </c>
      <c r="BT155" s="710">
        <v>4277.6377073173908</v>
      </c>
      <c r="BU155" s="628">
        <v>1.9283740117915782E-2</v>
      </c>
      <c r="BV155" s="512">
        <v>0</v>
      </c>
      <c r="BW155" s="512">
        <v>1172072.7318049651</v>
      </c>
      <c r="BX155" s="512">
        <v>0</v>
      </c>
      <c r="BY155" s="512">
        <v>1172072.7318049651</v>
      </c>
      <c r="BZ155" s="814">
        <f t="shared" si="12"/>
        <v>0</v>
      </c>
      <c r="CA155" s="814">
        <f t="shared" si="13"/>
        <v>0</v>
      </c>
      <c r="CB155" s="814">
        <f t="shared" si="11"/>
        <v>0</v>
      </c>
      <c r="CC155" s="814">
        <f>IF(ISERROR(VLOOKUP(A155,'19-20 Cfwds'!A:D,4,FALSE)),0,(VLOOKUP(A155,'19-20 Cfwds'!A:D,4,FALSE)))</f>
        <v>0</v>
      </c>
      <c r="CD155" s="814">
        <f>IF(ISERROR(VLOOKUP(A155,'19-20 Cfwds'!A:D,3,FALSE)),0,(VLOOKUP(A155,'19-20 Cfwds'!A:D,3,FALSE)))</f>
        <v>0</v>
      </c>
      <c r="CF155" s="814">
        <f t="shared" si="14"/>
        <v>98997.064056939504</v>
      </c>
      <c r="CG155" s="814"/>
      <c r="CH155" s="814"/>
    </row>
    <row r="156" spans="1:86" ht="15" hidden="1" x14ac:dyDescent="0.25">
      <c r="A156">
        <v>515</v>
      </c>
      <c r="B156" t="str">
        <f>VLOOKUP(D156,'Adjusted Factors 21-22'!C:F,4,FALSE)</f>
        <v>Recoupment Academy</v>
      </c>
      <c r="C156" s="706">
        <v>142025</v>
      </c>
      <c r="D156" s="706">
        <v>9352093</v>
      </c>
      <c r="E156" s="707" t="s">
        <v>917</v>
      </c>
      <c r="F156" s="627">
        <v>343</v>
      </c>
      <c r="G156" s="627">
        <v>343</v>
      </c>
      <c r="H156" s="627">
        <v>0</v>
      </c>
      <c r="I156" s="512">
        <v>1054382</v>
      </c>
      <c r="J156" s="512">
        <v>0</v>
      </c>
      <c r="K156" s="512">
        <v>0</v>
      </c>
      <c r="L156" s="512">
        <v>26220.000000000047</v>
      </c>
      <c r="M156" s="512">
        <v>0</v>
      </c>
      <c r="N156" s="512">
        <v>38707.710280373831</v>
      </c>
      <c r="O156" s="512">
        <v>0</v>
      </c>
      <c r="P156" s="512">
        <v>0</v>
      </c>
      <c r="Q156" s="512">
        <v>519.99999999999966</v>
      </c>
      <c r="R156" s="512">
        <v>0</v>
      </c>
      <c r="S156" s="512">
        <v>0</v>
      </c>
      <c r="T156" s="512">
        <v>0</v>
      </c>
      <c r="U156" s="512">
        <v>0</v>
      </c>
      <c r="V156" s="512">
        <v>0</v>
      </c>
      <c r="W156" s="512">
        <v>0</v>
      </c>
      <c r="X156" s="512">
        <v>0</v>
      </c>
      <c r="Y156" s="512">
        <v>0</v>
      </c>
      <c r="Z156" s="512">
        <v>0</v>
      </c>
      <c r="AA156" s="512">
        <v>0</v>
      </c>
      <c r="AB156" s="512">
        <v>15224.385964912279</v>
      </c>
      <c r="AC156" s="512">
        <v>0</v>
      </c>
      <c r="AD156" s="512">
        <v>0</v>
      </c>
      <c r="AE156" s="512">
        <v>149108.65168539327</v>
      </c>
      <c r="AF156" s="512">
        <v>0</v>
      </c>
      <c r="AG156" s="512">
        <v>0</v>
      </c>
      <c r="AH156" s="512">
        <v>0</v>
      </c>
      <c r="AI156" s="512">
        <v>117800</v>
      </c>
      <c r="AJ156" s="512">
        <v>0</v>
      </c>
      <c r="AK156" s="512">
        <v>0</v>
      </c>
      <c r="AL156" s="512">
        <v>0</v>
      </c>
      <c r="AM156" s="512">
        <v>9472</v>
      </c>
      <c r="AN156" s="512">
        <v>0</v>
      </c>
      <c r="AO156" s="512">
        <v>0</v>
      </c>
      <c r="AP156" s="512">
        <v>0</v>
      </c>
      <c r="AQ156" s="512">
        <v>0</v>
      </c>
      <c r="AR156" s="512">
        <v>0</v>
      </c>
      <c r="AS156" s="512">
        <v>0</v>
      </c>
      <c r="AT156" s="512">
        <v>0</v>
      </c>
      <c r="AU156" s="512">
        <v>0</v>
      </c>
      <c r="AV156" s="512">
        <v>1054382</v>
      </c>
      <c r="AW156" s="512">
        <v>229780.74793067941</v>
      </c>
      <c r="AX156" s="512">
        <v>127272</v>
      </c>
      <c r="AY156" s="512">
        <v>191831.3708255802</v>
      </c>
      <c r="AZ156" s="710">
        <v>1411434.7479306795</v>
      </c>
      <c r="BA156" s="710">
        <v>1401962.7479306795</v>
      </c>
      <c r="BB156" s="710">
        <v>4180</v>
      </c>
      <c r="BC156" s="710">
        <v>1433740</v>
      </c>
      <c r="BD156" s="710">
        <v>31777.25206932053</v>
      </c>
      <c r="BE156" s="710">
        <v>0</v>
      </c>
      <c r="BF156" s="710">
        <v>1443212</v>
      </c>
      <c r="BG156" s="512">
        <v>1443212</v>
      </c>
      <c r="BH156" s="512">
        <v>0</v>
      </c>
      <c r="BI156" s="710">
        <v>1443212</v>
      </c>
      <c r="BJ156" s="710">
        <v>1315940</v>
      </c>
      <c r="BK156" s="512">
        <v>1315940</v>
      </c>
      <c r="BL156" s="512">
        <v>3836.5597667638485</v>
      </c>
      <c r="BM156" s="512">
        <v>3738.833229102167</v>
      </c>
      <c r="BN156" s="628">
        <v>2.6138244653706923E-2</v>
      </c>
      <c r="BO156" s="628">
        <v>0</v>
      </c>
      <c r="BP156" s="512">
        <v>0</v>
      </c>
      <c r="BQ156" s="710">
        <v>1443212</v>
      </c>
      <c r="BR156" s="710">
        <v>4180</v>
      </c>
      <c r="BS156" s="710" t="s">
        <v>1284</v>
      </c>
      <c r="BT156" s="710">
        <v>4207.6151603498538</v>
      </c>
      <c r="BU156" s="628">
        <v>2.5362509304277081E-2</v>
      </c>
      <c r="BV156" s="512">
        <v>0</v>
      </c>
      <c r="BW156" s="512">
        <v>1443212</v>
      </c>
      <c r="BX156" s="512">
        <v>0</v>
      </c>
      <c r="BY156" s="512">
        <v>1443212</v>
      </c>
      <c r="BZ156" s="814">
        <f t="shared" si="12"/>
        <v>0</v>
      </c>
      <c r="CA156" s="814">
        <f t="shared" si="13"/>
        <v>0</v>
      </c>
      <c r="CB156" s="814">
        <f t="shared" si="11"/>
        <v>31777.25206932053</v>
      </c>
      <c r="CC156" s="814">
        <f>IF(ISERROR(VLOOKUP(A156,'19-20 Cfwds'!A:D,4,FALSE)),0,(VLOOKUP(A156,'19-20 Cfwds'!A:D,4,FALSE)))</f>
        <v>0</v>
      </c>
      <c r="CD156" s="814">
        <f>IF(ISERROR(VLOOKUP(A156,'19-20 Cfwds'!A:D,3,FALSE)),0,(VLOOKUP(A156,'19-20 Cfwds'!A:D,3,FALSE)))</f>
        <v>0</v>
      </c>
      <c r="CF156" s="814">
        <f t="shared" si="14"/>
        <v>65447.710280373882</v>
      </c>
      <c r="CG156" s="814"/>
      <c r="CH156" s="814"/>
    </row>
    <row r="157" spans="1:86" ht="15" hidden="1" x14ac:dyDescent="0.25">
      <c r="A157">
        <v>81</v>
      </c>
      <c r="B157" t="str">
        <f>VLOOKUP(D157,'Adjusted Factors 21-22'!C:F,4,FALSE)</f>
        <v>Recoupment Academy</v>
      </c>
      <c r="C157" s="706">
        <v>143069</v>
      </c>
      <c r="D157" s="706">
        <v>9352096</v>
      </c>
      <c r="E157" s="707" t="s">
        <v>688</v>
      </c>
      <c r="F157" s="627">
        <v>74</v>
      </c>
      <c r="G157" s="627">
        <v>74</v>
      </c>
      <c r="H157" s="627">
        <v>0</v>
      </c>
      <c r="I157" s="512">
        <v>227476</v>
      </c>
      <c r="J157" s="512">
        <v>0</v>
      </c>
      <c r="K157" s="512">
        <v>0</v>
      </c>
      <c r="L157" s="512">
        <v>6900.00000000001</v>
      </c>
      <c r="M157" s="512">
        <v>0</v>
      </c>
      <c r="N157" s="512">
        <v>8625.0000000000127</v>
      </c>
      <c r="O157" s="512">
        <v>0</v>
      </c>
      <c r="P157" s="512">
        <v>3051.2328767123249</v>
      </c>
      <c r="Q157" s="512">
        <v>0</v>
      </c>
      <c r="R157" s="512">
        <v>0</v>
      </c>
      <c r="S157" s="512">
        <v>0</v>
      </c>
      <c r="T157" s="512">
        <v>0</v>
      </c>
      <c r="U157" s="512">
        <v>0</v>
      </c>
      <c r="V157" s="512">
        <v>0</v>
      </c>
      <c r="W157" s="512">
        <v>0</v>
      </c>
      <c r="X157" s="512">
        <v>0</v>
      </c>
      <c r="Y157" s="512">
        <v>0</v>
      </c>
      <c r="Z157" s="512">
        <v>0</v>
      </c>
      <c r="AA157" s="512">
        <v>0</v>
      </c>
      <c r="AB157" s="512">
        <v>0</v>
      </c>
      <c r="AC157" s="512">
        <v>0</v>
      </c>
      <c r="AD157" s="512">
        <v>0</v>
      </c>
      <c r="AE157" s="512">
        <v>14469.642857142859</v>
      </c>
      <c r="AF157" s="512">
        <v>0</v>
      </c>
      <c r="AG157" s="512">
        <v>3302.630136986274</v>
      </c>
      <c r="AH157" s="512">
        <v>0</v>
      </c>
      <c r="AI157" s="512">
        <v>117800</v>
      </c>
      <c r="AJ157" s="512">
        <v>45000</v>
      </c>
      <c r="AK157" s="512">
        <v>0</v>
      </c>
      <c r="AL157" s="512">
        <v>0</v>
      </c>
      <c r="AM157" s="512">
        <v>819.2</v>
      </c>
      <c r="AN157" s="512">
        <v>0</v>
      </c>
      <c r="AO157" s="512">
        <v>0</v>
      </c>
      <c r="AP157" s="512">
        <v>0</v>
      </c>
      <c r="AQ157" s="512">
        <v>0</v>
      </c>
      <c r="AR157" s="512">
        <v>0</v>
      </c>
      <c r="AS157" s="512">
        <v>0</v>
      </c>
      <c r="AT157" s="512">
        <v>0</v>
      </c>
      <c r="AU157" s="512">
        <v>0</v>
      </c>
      <c r="AV157" s="512">
        <v>227476</v>
      </c>
      <c r="AW157" s="512">
        <v>36348.505870841487</v>
      </c>
      <c r="AX157" s="512">
        <v>163619.20000000001</v>
      </c>
      <c r="AY157" s="512">
        <v>33756.623295499034</v>
      </c>
      <c r="AZ157" s="710">
        <v>427443.70587084151</v>
      </c>
      <c r="BA157" s="710">
        <v>426624.5058708415</v>
      </c>
      <c r="BB157" s="710">
        <v>4180</v>
      </c>
      <c r="BC157" s="710">
        <v>309320</v>
      </c>
      <c r="BD157" s="710">
        <v>0</v>
      </c>
      <c r="BE157" s="710">
        <v>0</v>
      </c>
      <c r="BF157" s="710">
        <v>427443.70587084151</v>
      </c>
      <c r="BG157" s="512">
        <v>427443.70587084146</v>
      </c>
      <c r="BH157" s="512">
        <v>0</v>
      </c>
      <c r="BI157" s="710">
        <v>310139.2</v>
      </c>
      <c r="BJ157" s="710">
        <v>146520</v>
      </c>
      <c r="BK157" s="512">
        <v>263824.5058708415</v>
      </c>
      <c r="BL157" s="512">
        <v>3565.1960252816421</v>
      </c>
      <c r="BM157" s="512">
        <v>3322.2036613333335</v>
      </c>
      <c r="BN157" s="628">
        <v>7.3141922867782885E-2</v>
      </c>
      <c r="BO157" s="628">
        <v>0</v>
      </c>
      <c r="BP157" s="512">
        <v>0</v>
      </c>
      <c r="BQ157" s="710">
        <v>427443.70587084151</v>
      </c>
      <c r="BR157" s="710">
        <v>5765.1960252816416</v>
      </c>
      <c r="BS157" s="710" t="s">
        <v>1284</v>
      </c>
      <c r="BT157" s="710">
        <v>5776.2662955519127</v>
      </c>
      <c r="BU157" s="628">
        <v>4.9539003823867001E-2</v>
      </c>
      <c r="BV157" s="512">
        <v>0</v>
      </c>
      <c r="BW157" s="512">
        <v>427443.70587084151</v>
      </c>
      <c r="BX157" s="512">
        <v>0</v>
      </c>
      <c r="BY157" s="512">
        <v>427443.70587084151</v>
      </c>
      <c r="BZ157" s="814">
        <f t="shared" si="12"/>
        <v>0</v>
      </c>
      <c r="CA157" s="814">
        <f t="shared" si="13"/>
        <v>0</v>
      </c>
      <c r="CB157" s="814">
        <f t="shared" si="11"/>
        <v>0</v>
      </c>
      <c r="CC157" s="814">
        <f>IF(ISERROR(VLOOKUP(A157,'19-20 Cfwds'!A:D,4,FALSE)),0,(VLOOKUP(A157,'19-20 Cfwds'!A:D,4,FALSE)))</f>
        <v>0</v>
      </c>
      <c r="CD157" s="814">
        <f>IF(ISERROR(VLOOKUP(A157,'19-20 Cfwds'!A:D,3,FALSE)),0,(VLOOKUP(A157,'19-20 Cfwds'!A:D,3,FALSE)))</f>
        <v>0</v>
      </c>
      <c r="CF157" s="814">
        <f t="shared" si="14"/>
        <v>18576.232876712347</v>
      </c>
      <c r="CG157" s="814"/>
      <c r="CH157" s="814"/>
    </row>
    <row r="158" spans="1:86" ht="15" hidden="1" x14ac:dyDescent="0.25">
      <c r="A158">
        <v>471</v>
      </c>
      <c r="B158" t="str">
        <f>VLOOKUP(D158,'Adjusted Factors 21-22'!C:F,4,FALSE)</f>
        <v>Recoupment Academy</v>
      </c>
      <c r="C158" s="706">
        <v>143361</v>
      </c>
      <c r="D158" s="706">
        <v>9352097</v>
      </c>
      <c r="E158" s="707" t="s">
        <v>1247</v>
      </c>
      <c r="F158" s="627">
        <v>106</v>
      </c>
      <c r="G158" s="627">
        <v>106</v>
      </c>
      <c r="H158" s="627">
        <v>0</v>
      </c>
      <c r="I158" s="512">
        <v>325844</v>
      </c>
      <c r="J158" s="512">
        <v>0</v>
      </c>
      <c r="K158" s="512">
        <v>0</v>
      </c>
      <c r="L158" s="512">
        <v>10120.000000000011</v>
      </c>
      <c r="M158" s="512">
        <v>0</v>
      </c>
      <c r="N158" s="512">
        <v>12650.000000000015</v>
      </c>
      <c r="O158" s="512">
        <v>0</v>
      </c>
      <c r="P158" s="512">
        <v>0</v>
      </c>
      <c r="Q158" s="512">
        <v>259.99999999999989</v>
      </c>
      <c r="R158" s="512">
        <v>0</v>
      </c>
      <c r="S158" s="512">
        <v>0</v>
      </c>
      <c r="T158" s="512">
        <v>0</v>
      </c>
      <c r="U158" s="512">
        <v>0</v>
      </c>
      <c r="V158" s="512">
        <v>0</v>
      </c>
      <c r="W158" s="512">
        <v>0</v>
      </c>
      <c r="X158" s="512">
        <v>0</v>
      </c>
      <c r="Y158" s="512">
        <v>0</v>
      </c>
      <c r="Z158" s="512">
        <v>0</v>
      </c>
      <c r="AA158" s="512">
        <v>0</v>
      </c>
      <c r="AB158" s="512">
        <v>0</v>
      </c>
      <c r="AC158" s="512">
        <v>0</v>
      </c>
      <c r="AD158" s="512">
        <v>0</v>
      </c>
      <c r="AE158" s="512">
        <v>34438.351648351643</v>
      </c>
      <c r="AF158" s="512">
        <v>0</v>
      </c>
      <c r="AG158" s="512">
        <v>0</v>
      </c>
      <c r="AH158" s="512">
        <v>0</v>
      </c>
      <c r="AI158" s="512">
        <v>117800</v>
      </c>
      <c r="AJ158" s="512">
        <v>0</v>
      </c>
      <c r="AK158" s="512">
        <v>0</v>
      </c>
      <c r="AL158" s="512">
        <v>0</v>
      </c>
      <c r="AM158" s="512">
        <v>2176</v>
      </c>
      <c r="AN158" s="512">
        <v>0</v>
      </c>
      <c r="AO158" s="512">
        <v>0</v>
      </c>
      <c r="AP158" s="512">
        <v>0</v>
      </c>
      <c r="AQ158" s="512">
        <v>0</v>
      </c>
      <c r="AR158" s="512">
        <v>0</v>
      </c>
      <c r="AS158" s="512">
        <v>0</v>
      </c>
      <c r="AT158" s="512">
        <v>0</v>
      </c>
      <c r="AU158" s="512">
        <v>0</v>
      </c>
      <c r="AV158" s="512">
        <v>325844</v>
      </c>
      <c r="AW158" s="512">
        <v>57468.351648351672</v>
      </c>
      <c r="AX158" s="512">
        <v>119976</v>
      </c>
      <c r="AY158" s="512">
        <v>55952.215648351659</v>
      </c>
      <c r="AZ158" s="710">
        <v>503288.35164835164</v>
      </c>
      <c r="BA158" s="710">
        <v>501112.35164835164</v>
      </c>
      <c r="BB158" s="710">
        <v>4180</v>
      </c>
      <c r="BC158" s="710">
        <v>443080</v>
      </c>
      <c r="BD158" s="710">
        <v>0</v>
      </c>
      <c r="BE158" s="710">
        <v>0</v>
      </c>
      <c r="BF158" s="710">
        <v>503288.35164835164</v>
      </c>
      <c r="BG158" s="512">
        <v>503288.35164835164</v>
      </c>
      <c r="BH158" s="512">
        <v>0</v>
      </c>
      <c r="BI158" s="710">
        <v>445256</v>
      </c>
      <c r="BJ158" s="710">
        <v>325280</v>
      </c>
      <c r="BK158" s="512">
        <v>383312.35164835164</v>
      </c>
      <c r="BL158" s="512">
        <v>3616.1542608335062</v>
      </c>
      <c r="BM158" s="512">
        <v>3523.5903396396398</v>
      </c>
      <c r="BN158" s="628">
        <v>2.6269773802176176E-2</v>
      </c>
      <c r="BO158" s="628">
        <v>0</v>
      </c>
      <c r="BP158" s="512">
        <v>0</v>
      </c>
      <c r="BQ158" s="710">
        <v>503288.35164835164</v>
      </c>
      <c r="BR158" s="710">
        <v>4727.4750155504871</v>
      </c>
      <c r="BS158" s="710" t="s">
        <v>1284</v>
      </c>
      <c r="BT158" s="710">
        <v>4748.0033174372793</v>
      </c>
      <c r="BU158" s="628">
        <v>3.1172386164177279E-2</v>
      </c>
      <c r="BV158" s="512">
        <v>0</v>
      </c>
      <c r="BW158" s="512">
        <v>503288.35164835164</v>
      </c>
      <c r="BX158" s="512">
        <v>0</v>
      </c>
      <c r="BY158" s="512">
        <v>503288.35164835164</v>
      </c>
      <c r="BZ158" s="814">
        <f t="shared" si="12"/>
        <v>0</v>
      </c>
      <c r="CA158" s="814">
        <f t="shared" si="13"/>
        <v>0</v>
      </c>
      <c r="CB158" s="814">
        <f t="shared" si="11"/>
        <v>0</v>
      </c>
      <c r="CC158" s="814">
        <f>IF(ISERROR(VLOOKUP(A158,'19-20 Cfwds'!A:D,4,FALSE)),0,(VLOOKUP(A158,'19-20 Cfwds'!A:D,4,FALSE)))</f>
        <v>0</v>
      </c>
      <c r="CD158" s="814">
        <f>IF(ISERROR(VLOOKUP(A158,'19-20 Cfwds'!A:D,3,FALSE)),0,(VLOOKUP(A158,'19-20 Cfwds'!A:D,3,FALSE)))</f>
        <v>0</v>
      </c>
      <c r="CF158" s="814">
        <f t="shared" si="14"/>
        <v>23030.000000000025</v>
      </c>
      <c r="CG158" s="814"/>
      <c r="CH158" s="814"/>
    </row>
    <row r="159" spans="1:86" ht="15" hidden="1" x14ac:dyDescent="0.25">
      <c r="A159">
        <v>82</v>
      </c>
      <c r="B159" t="str">
        <f>VLOOKUP(D159,'Adjusted Factors 21-22'!C:F,4,FALSE)</f>
        <v>Recoupment Academy</v>
      </c>
      <c r="C159" s="706">
        <v>143806</v>
      </c>
      <c r="D159" s="706">
        <v>9352098</v>
      </c>
      <c r="E159" s="707" t="s">
        <v>690</v>
      </c>
      <c r="F159" s="627">
        <v>35</v>
      </c>
      <c r="G159" s="627">
        <v>35</v>
      </c>
      <c r="H159" s="627">
        <v>0</v>
      </c>
      <c r="I159" s="512">
        <v>107590</v>
      </c>
      <c r="J159" s="512">
        <v>0</v>
      </c>
      <c r="K159" s="512">
        <v>0</v>
      </c>
      <c r="L159" s="512">
        <v>1379.9999999999998</v>
      </c>
      <c r="M159" s="512">
        <v>0</v>
      </c>
      <c r="N159" s="512">
        <v>2719.5945945945946</v>
      </c>
      <c r="O159" s="512">
        <v>0</v>
      </c>
      <c r="P159" s="512">
        <v>1075.0000000000009</v>
      </c>
      <c r="Q159" s="512">
        <v>1300.0000000000011</v>
      </c>
      <c r="R159" s="512">
        <v>0</v>
      </c>
      <c r="S159" s="512">
        <v>0</v>
      </c>
      <c r="T159" s="512">
        <v>0</v>
      </c>
      <c r="U159" s="512">
        <v>0</v>
      </c>
      <c r="V159" s="512">
        <v>0</v>
      </c>
      <c r="W159" s="512">
        <v>0</v>
      </c>
      <c r="X159" s="512">
        <v>0</v>
      </c>
      <c r="Y159" s="512">
        <v>0</v>
      </c>
      <c r="Z159" s="512">
        <v>0</v>
      </c>
      <c r="AA159" s="512">
        <v>0</v>
      </c>
      <c r="AB159" s="512">
        <v>0</v>
      </c>
      <c r="AC159" s="512">
        <v>0</v>
      </c>
      <c r="AD159" s="512">
        <v>0</v>
      </c>
      <c r="AE159" s="512">
        <v>8844.2307692307695</v>
      </c>
      <c r="AF159" s="512">
        <v>0</v>
      </c>
      <c r="AG159" s="512">
        <v>1709.9999999999911</v>
      </c>
      <c r="AH159" s="512">
        <v>0</v>
      </c>
      <c r="AI159" s="512">
        <v>117800</v>
      </c>
      <c r="AJ159" s="512">
        <v>45000</v>
      </c>
      <c r="AK159" s="512">
        <v>0</v>
      </c>
      <c r="AL159" s="512">
        <v>1000</v>
      </c>
      <c r="AM159" s="512">
        <v>952.32</v>
      </c>
      <c r="AN159" s="512">
        <v>0</v>
      </c>
      <c r="AO159" s="512">
        <v>0</v>
      </c>
      <c r="AP159" s="512">
        <v>0</v>
      </c>
      <c r="AQ159" s="512">
        <v>0</v>
      </c>
      <c r="AR159" s="512">
        <v>0</v>
      </c>
      <c r="AS159" s="512">
        <v>0</v>
      </c>
      <c r="AT159" s="512">
        <v>0</v>
      </c>
      <c r="AU159" s="512">
        <v>0</v>
      </c>
      <c r="AV159" s="512">
        <v>107590</v>
      </c>
      <c r="AW159" s="512">
        <v>17028.825363825359</v>
      </c>
      <c r="AX159" s="512">
        <v>164752.32000000001</v>
      </c>
      <c r="AY159" s="512">
        <v>22080.392066528068</v>
      </c>
      <c r="AZ159" s="710">
        <v>289371.14536382537</v>
      </c>
      <c r="BA159" s="710">
        <v>287418.82536382537</v>
      </c>
      <c r="BB159" s="710">
        <v>4180</v>
      </c>
      <c r="BC159" s="710">
        <v>146300</v>
      </c>
      <c r="BD159" s="710">
        <v>0</v>
      </c>
      <c r="BE159" s="710">
        <v>0</v>
      </c>
      <c r="BF159" s="710">
        <v>289371.14536382537</v>
      </c>
      <c r="BG159" s="512">
        <v>289371.14536382537</v>
      </c>
      <c r="BH159" s="512">
        <v>0</v>
      </c>
      <c r="BI159" s="710">
        <v>148252.32</v>
      </c>
      <c r="BJ159" s="710">
        <v>-15499.999999999993</v>
      </c>
      <c r="BK159" s="512">
        <v>125618.82536382537</v>
      </c>
      <c r="BL159" s="512">
        <v>3589.1092961092963</v>
      </c>
      <c r="BM159" s="512">
        <v>3392.4386675675664</v>
      </c>
      <c r="BN159" s="628">
        <v>5.7973230414433974E-2</v>
      </c>
      <c r="BO159" s="628">
        <v>0</v>
      </c>
      <c r="BP159" s="512">
        <v>0</v>
      </c>
      <c r="BQ159" s="710">
        <v>289371.14536382537</v>
      </c>
      <c r="BR159" s="710">
        <v>8211.9664389664395</v>
      </c>
      <c r="BS159" s="710" t="s">
        <v>1284</v>
      </c>
      <c r="BT159" s="710">
        <v>8267.7470103950109</v>
      </c>
      <c r="BU159" s="628">
        <v>5.773232451188326E-2</v>
      </c>
      <c r="BV159" s="512">
        <v>0</v>
      </c>
      <c r="BW159" s="512">
        <v>289371.14536382537</v>
      </c>
      <c r="BX159" s="512">
        <v>0</v>
      </c>
      <c r="BY159" s="512">
        <v>289371.14536382537</v>
      </c>
      <c r="BZ159" s="814">
        <f t="shared" si="12"/>
        <v>0</v>
      </c>
      <c r="CA159" s="814">
        <f t="shared" si="13"/>
        <v>0</v>
      </c>
      <c r="CB159" s="814">
        <f t="shared" si="11"/>
        <v>0</v>
      </c>
      <c r="CC159" s="814">
        <f>IF(ISERROR(VLOOKUP(A159,'19-20 Cfwds'!A:D,4,FALSE)),0,(VLOOKUP(A159,'19-20 Cfwds'!A:D,4,FALSE)))</f>
        <v>0</v>
      </c>
      <c r="CD159" s="814">
        <f>IF(ISERROR(VLOOKUP(A159,'19-20 Cfwds'!A:D,3,FALSE)),0,(VLOOKUP(A159,'19-20 Cfwds'!A:D,3,FALSE)))</f>
        <v>0</v>
      </c>
      <c r="CF159" s="814">
        <f t="shared" si="14"/>
        <v>6474.5945945945959</v>
      </c>
      <c r="CG159" s="814"/>
      <c r="CH159" s="814"/>
    </row>
    <row r="160" spans="1:86" ht="15" hidden="1" x14ac:dyDescent="0.25">
      <c r="A160">
        <v>511</v>
      </c>
      <c r="B160" t="str">
        <f>VLOOKUP(D160,'Adjusted Factors 21-22'!C:F,4,FALSE)</f>
        <v>Recoupment Academy</v>
      </c>
      <c r="C160" s="706">
        <v>142026</v>
      </c>
      <c r="D160" s="706">
        <v>9352099</v>
      </c>
      <c r="E160" s="707" t="s">
        <v>1248</v>
      </c>
      <c r="F160" s="627">
        <v>214</v>
      </c>
      <c r="G160" s="627">
        <v>214</v>
      </c>
      <c r="H160" s="627">
        <v>0</v>
      </c>
      <c r="I160" s="512">
        <v>657836</v>
      </c>
      <c r="J160" s="512">
        <v>0</v>
      </c>
      <c r="K160" s="512">
        <v>0</v>
      </c>
      <c r="L160" s="512">
        <v>26680.000000000044</v>
      </c>
      <c r="M160" s="512">
        <v>0</v>
      </c>
      <c r="N160" s="512">
        <v>37136.711711711716</v>
      </c>
      <c r="O160" s="512">
        <v>0</v>
      </c>
      <c r="P160" s="512">
        <v>16769.999999999989</v>
      </c>
      <c r="Q160" s="512">
        <v>10399.999999999984</v>
      </c>
      <c r="R160" s="512">
        <v>0</v>
      </c>
      <c r="S160" s="512">
        <v>0</v>
      </c>
      <c r="T160" s="512">
        <v>0</v>
      </c>
      <c r="U160" s="512">
        <v>0</v>
      </c>
      <c r="V160" s="512">
        <v>0</v>
      </c>
      <c r="W160" s="512">
        <v>0</v>
      </c>
      <c r="X160" s="512">
        <v>0</v>
      </c>
      <c r="Y160" s="512">
        <v>0</v>
      </c>
      <c r="Z160" s="512">
        <v>0</v>
      </c>
      <c r="AA160" s="512">
        <v>0</v>
      </c>
      <c r="AB160" s="512">
        <v>10290.710382513656</v>
      </c>
      <c r="AC160" s="512">
        <v>0</v>
      </c>
      <c r="AD160" s="512">
        <v>0</v>
      </c>
      <c r="AE160" s="512">
        <v>59288.313253012042</v>
      </c>
      <c r="AF160" s="512">
        <v>0</v>
      </c>
      <c r="AG160" s="512">
        <v>0</v>
      </c>
      <c r="AH160" s="512">
        <v>0</v>
      </c>
      <c r="AI160" s="512">
        <v>117800</v>
      </c>
      <c r="AJ160" s="512">
        <v>0</v>
      </c>
      <c r="AK160" s="512">
        <v>0</v>
      </c>
      <c r="AL160" s="512">
        <v>0</v>
      </c>
      <c r="AM160" s="512">
        <v>5324.8</v>
      </c>
      <c r="AN160" s="512">
        <v>0</v>
      </c>
      <c r="AO160" s="512">
        <v>0</v>
      </c>
      <c r="AP160" s="512">
        <v>0</v>
      </c>
      <c r="AQ160" s="512">
        <v>0</v>
      </c>
      <c r="AR160" s="512">
        <v>0</v>
      </c>
      <c r="AS160" s="512">
        <v>0</v>
      </c>
      <c r="AT160" s="512">
        <v>0</v>
      </c>
      <c r="AU160" s="512">
        <v>0</v>
      </c>
      <c r="AV160" s="512">
        <v>657836</v>
      </c>
      <c r="AW160" s="512">
        <v>160565.73534723744</v>
      </c>
      <c r="AX160" s="512">
        <v>123124.8</v>
      </c>
      <c r="AY160" s="512">
        <v>114780.53310886791</v>
      </c>
      <c r="AZ160" s="710">
        <v>941526.53534723748</v>
      </c>
      <c r="BA160" s="710">
        <v>936201.73534723744</v>
      </c>
      <c r="BB160" s="710">
        <v>4180</v>
      </c>
      <c r="BC160" s="710">
        <v>894520</v>
      </c>
      <c r="BD160" s="710">
        <v>0</v>
      </c>
      <c r="BE160" s="710">
        <v>0</v>
      </c>
      <c r="BF160" s="710">
        <v>941526.53534723748</v>
      </c>
      <c r="BG160" s="512">
        <v>941526.53534723748</v>
      </c>
      <c r="BH160" s="512">
        <v>0</v>
      </c>
      <c r="BI160" s="710">
        <v>899844.8</v>
      </c>
      <c r="BJ160" s="710">
        <v>776720</v>
      </c>
      <c r="BK160" s="512">
        <v>818401.73534723744</v>
      </c>
      <c r="BL160" s="512">
        <v>3824.3071745198013</v>
      </c>
      <c r="BM160" s="512">
        <v>3851.6703446009387</v>
      </c>
      <c r="BN160" s="628">
        <v>-7.1042346911888935E-3</v>
      </c>
      <c r="BO160" s="628">
        <v>2.5584590341188894E-2</v>
      </c>
      <c r="BP160" s="512">
        <v>21088.289289727069</v>
      </c>
      <c r="BQ160" s="710">
        <v>962614.82463696459</v>
      </c>
      <c r="BR160" s="710">
        <v>4473.3178721353479</v>
      </c>
      <c r="BS160" s="710" t="s">
        <v>1284</v>
      </c>
      <c r="BT160" s="710">
        <v>4498.2001151260029</v>
      </c>
      <c r="BU160" s="628">
        <v>1.5548552447062214E-2</v>
      </c>
      <c r="BV160" s="512">
        <v>0</v>
      </c>
      <c r="BW160" s="512">
        <v>962614.82463696459</v>
      </c>
      <c r="BX160" s="512">
        <v>0</v>
      </c>
      <c r="BY160" s="512">
        <v>962614.82463696459</v>
      </c>
      <c r="BZ160" s="814">
        <f t="shared" si="12"/>
        <v>0</v>
      </c>
      <c r="CA160" s="814">
        <f t="shared" si="13"/>
        <v>0</v>
      </c>
      <c r="CB160" s="814">
        <f t="shared" si="11"/>
        <v>0</v>
      </c>
      <c r="CC160" s="814">
        <f>IF(ISERROR(VLOOKUP(A160,'19-20 Cfwds'!A:D,4,FALSE)),0,(VLOOKUP(A160,'19-20 Cfwds'!A:D,4,FALSE)))</f>
        <v>0</v>
      </c>
      <c r="CD160" s="814">
        <f>IF(ISERROR(VLOOKUP(A160,'19-20 Cfwds'!A:D,3,FALSE)),0,(VLOOKUP(A160,'19-20 Cfwds'!A:D,3,FALSE)))</f>
        <v>0</v>
      </c>
      <c r="CF160" s="814">
        <f t="shared" si="14"/>
        <v>90986.71171171173</v>
      </c>
      <c r="CG160" s="814"/>
      <c r="CH160" s="814"/>
    </row>
    <row r="161" spans="1:86" ht="15" hidden="1" x14ac:dyDescent="0.25">
      <c r="A161">
        <v>84</v>
      </c>
      <c r="B161" t="str">
        <f>VLOOKUP(D161,'Adjusted Factors 21-22'!C:F,4,FALSE)</f>
        <v>Recoupment Academy</v>
      </c>
      <c r="C161" s="706">
        <v>146173</v>
      </c>
      <c r="D161" s="706">
        <v>9352100</v>
      </c>
      <c r="E161" s="707" t="s">
        <v>692</v>
      </c>
      <c r="F161" s="627">
        <v>59</v>
      </c>
      <c r="G161" s="627">
        <v>59</v>
      </c>
      <c r="H161" s="627">
        <v>0</v>
      </c>
      <c r="I161" s="512">
        <v>181366</v>
      </c>
      <c r="J161" s="512">
        <v>0</v>
      </c>
      <c r="K161" s="512">
        <v>0</v>
      </c>
      <c r="L161" s="512">
        <v>4600.0000000000045</v>
      </c>
      <c r="M161" s="512">
        <v>0</v>
      </c>
      <c r="N161" s="512">
        <v>6076.119402985074</v>
      </c>
      <c r="O161" s="512">
        <v>0</v>
      </c>
      <c r="P161" s="512">
        <v>430.00000000000045</v>
      </c>
      <c r="Q161" s="512">
        <v>0</v>
      </c>
      <c r="R161" s="512">
        <v>0</v>
      </c>
      <c r="S161" s="512">
        <v>0</v>
      </c>
      <c r="T161" s="512">
        <v>0</v>
      </c>
      <c r="U161" s="512">
        <v>0</v>
      </c>
      <c r="V161" s="512">
        <v>0</v>
      </c>
      <c r="W161" s="512">
        <v>0</v>
      </c>
      <c r="X161" s="512">
        <v>0</v>
      </c>
      <c r="Y161" s="512">
        <v>0</v>
      </c>
      <c r="Z161" s="512">
        <v>0</v>
      </c>
      <c r="AA161" s="512">
        <v>0</v>
      </c>
      <c r="AB161" s="512">
        <v>636.27450980392155</v>
      </c>
      <c r="AC161" s="512">
        <v>0</v>
      </c>
      <c r="AD161" s="512">
        <v>0</v>
      </c>
      <c r="AE161" s="512">
        <v>19878.461538461539</v>
      </c>
      <c r="AF161" s="512">
        <v>0</v>
      </c>
      <c r="AG161" s="512">
        <v>2213.999999999985</v>
      </c>
      <c r="AH161" s="512">
        <v>0</v>
      </c>
      <c r="AI161" s="512">
        <v>117800</v>
      </c>
      <c r="AJ161" s="512">
        <v>0</v>
      </c>
      <c r="AK161" s="512">
        <v>0</v>
      </c>
      <c r="AL161" s="512">
        <v>1000</v>
      </c>
      <c r="AM161" s="512">
        <v>983.04</v>
      </c>
      <c r="AN161" s="512">
        <v>0</v>
      </c>
      <c r="AO161" s="512">
        <v>0</v>
      </c>
      <c r="AP161" s="512">
        <v>0</v>
      </c>
      <c r="AQ161" s="512">
        <v>4534</v>
      </c>
      <c r="AR161" s="512">
        <v>0</v>
      </c>
      <c r="AS161" s="512">
        <v>0</v>
      </c>
      <c r="AT161" s="512">
        <v>0</v>
      </c>
      <c r="AU161" s="512">
        <v>0</v>
      </c>
      <c r="AV161" s="512">
        <v>181366</v>
      </c>
      <c r="AW161" s="512">
        <v>33834.855451250522</v>
      </c>
      <c r="AX161" s="512">
        <v>124317.04</v>
      </c>
      <c r="AY161" s="512">
        <v>35430.385239954077</v>
      </c>
      <c r="AZ161" s="710">
        <v>339517.89545125049</v>
      </c>
      <c r="BA161" s="710">
        <v>333000.85545125051</v>
      </c>
      <c r="BB161" s="710">
        <v>4180</v>
      </c>
      <c r="BC161" s="710">
        <v>246620</v>
      </c>
      <c r="BD161" s="710">
        <v>0</v>
      </c>
      <c r="BE161" s="710">
        <v>0</v>
      </c>
      <c r="BF161" s="710">
        <v>339517.89545125049</v>
      </c>
      <c r="BG161" s="512">
        <v>339517.89545125049</v>
      </c>
      <c r="BH161" s="512">
        <v>0</v>
      </c>
      <c r="BI161" s="710">
        <v>253137.04</v>
      </c>
      <c r="BJ161" s="710">
        <v>134354</v>
      </c>
      <c r="BK161" s="512">
        <v>220734.85545125048</v>
      </c>
      <c r="BL161" s="512">
        <v>3741.2687364618723</v>
      </c>
      <c r="BM161" s="512">
        <v>3724.5930567164182</v>
      </c>
      <c r="BN161" s="628">
        <v>4.4771816656274614E-3</v>
      </c>
      <c r="BO161" s="628">
        <v>1.4003173984372537E-2</v>
      </c>
      <c r="BP161" s="512">
        <v>3077.2113510569702</v>
      </c>
      <c r="BQ161" s="710">
        <v>342595.10680230748</v>
      </c>
      <c r="BR161" s="710">
        <v>5696.238420378093</v>
      </c>
      <c r="BS161" s="710" t="s">
        <v>1284</v>
      </c>
      <c r="BT161" s="710">
        <v>5806.6967254628389</v>
      </c>
      <c r="BU161" s="628">
        <v>5.6292147906078283E-2</v>
      </c>
      <c r="BV161" s="512">
        <v>0</v>
      </c>
      <c r="BW161" s="512">
        <v>342595.10680230748</v>
      </c>
      <c r="BX161" s="512">
        <v>0</v>
      </c>
      <c r="BY161" s="512">
        <v>342595.10680230748</v>
      </c>
      <c r="BZ161" s="814">
        <f t="shared" si="12"/>
        <v>0</v>
      </c>
      <c r="CA161" s="814">
        <f t="shared" si="13"/>
        <v>0</v>
      </c>
      <c r="CB161" s="814">
        <f t="shared" si="11"/>
        <v>0</v>
      </c>
      <c r="CC161" s="814">
        <f>IF(ISERROR(VLOOKUP(A161,'19-20 Cfwds'!A:D,4,FALSE)),0,(VLOOKUP(A161,'19-20 Cfwds'!A:D,4,FALSE)))</f>
        <v>0</v>
      </c>
      <c r="CD161" s="814">
        <f>IF(ISERROR(VLOOKUP(A161,'19-20 Cfwds'!A:D,3,FALSE)),0,(VLOOKUP(A161,'19-20 Cfwds'!A:D,3,FALSE)))</f>
        <v>0</v>
      </c>
      <c r="CF161" s="814">
        <f t="shared" si="14"/>
        <v>11106.119402985078</v>
      </c>
      <c r="CG161" s="814"/>
      <c r="CH161" s="814"/>
    </row>
    <row r="162" spans="1:86" ht="15" hidden="1" x14ac:dyDescent="0.25">
      <c r="A162">
        <v>474</v>
      </c>
      <c r="B162" t="str">
        <f>VLOOKUP(D162,'Adjusted Factors 21-22'!C:F,4,FALSE)</f>
        <v>Recoupment Academy</v>
      </c>
      <c r="C162" s="706">
        <v>142027</v>
      </c>
      <c r="D162" s="706">
        <v>9352103</v>
      </c>
      <c r="E162" s="707" t="s">
        <v>1105</v>
      </c>
      <c r="F162" s="627">
        <v>497</v>
      </c>
      <c r="G162" s="627">
        <v>497</v>
      </c>
      <c r="H162" s="627">
        <v>0</v>
      </c>
      <c r="I162" s="512">
        <v>1527778</v>
      </c>
      <c r="J162" s="512">
        <v>0</v>
      </c>
      <c r="K162" s="512">
        <v>0</v>
      </c>
      <c r="L162" s="512">
        <v>34499.999999999905</v>
      </c>
      <c r="M162" s="512">
        <v>0</v>
      </c>
      <c r="N162" s="512">
        <v>58592.166344293997</v>
      </c>
      <c r="O162" s="512">
        <v>0</v>
      </c>
      <c r="P162" s="512">
        <v>0</v>
      </c>
      <c r="Q162" s="512">
        <v>35360.000000000022</v>
      </c>
      <c r="R162" s="512">
        <v>0</v>
      </c>
      <c r="S162" s="512">
        <v>0</v>
      </c>
      <c r="T162" s="512">
        <v>0</v>
      </c>
      <c r="U162" s="512">
        <v>0</v>
      </c>
      <c r="V162" s="512">
        <v>0</v>
      </c>
      <c r="W162" s="512">
        <v>0</v>
      </c>
      <c r="X162" s="512">
        <v>0</v>
      </c>
      <c r="Y162" s="512">
        <v>0</v>
      </c>
      <c r="Z162" s="512">
        <v>0</v>
      </c>
      <c r="AA162" s="512">
        <v>0</v>
      </c>
      <c r="AB162" s="512">
        <v>19432.464454976296</v>
      </c>
      <c r="AC162" s="512">
        <v>0</v>
      </c>
      <c r="AD162" s="512">
        <v>0</v>
      </c>
      <c r="AE162" s="512">
        <v>185758.72</v>
      </c>
      <c r="AF162" s="512">
        <v>0</v>
      </c>
      <c r="AG162" s="512">
        <v>162.00000000001023</v>
      </c>
      <c r="AH162" s="512">
        <v>0</v>
      </c>
      <c r="AI162" s="512">
        <v>117800</v>
      </c>
      <c r="AJ162" s="512">
        <v>0</v>
      </c>
      <c r="AK162" s="512">
        <v>0</v>
      </c>
      <c r="AL162" s="512">
        <v>0</v>
      </c>
      <c r="AM162" s="512">
        <v>8550.4</v>
      </c>
      <c r="AN162" s="512">
        <v>0</v>
      </c>
      <c r="AO162" s="512">
        <v>0</v>
      </c>
      <c r="AP162" s="512">
        <v>0</v>
      </c>
      <c r="AQ162" s="512">
        <v>0</v>
      </c>
      <c r="AR162" s="512">
        <v>0</v>
      </c>
      <c r="AS162" s="512">
        <v>0</v>
      </c>
      <c r="AT162" s="512">
        <v>0</v>
      </c>
      <c r="AU162" s="512">
        <v>0</v>
      </c>
      <c r="AV162" s="512">
        <v>1527778</v>
      </c>
      <c r="AW162" s="512">
        <v>333805.35079927021</v>
      </c>
      <c r="AX162" s="512">
        <v>126350.39999999999</v>
      </c>
      <c r="AY162" s="512">
        <v>259983.66717214696</v>
      </c>
      <c r="AZ162" s="710">
        <v>1987933.7507992701</v>
      </c>
      <c r="BA162" s="710">
        <v>1979383.3507992702</v>
      </c>
      <c r="BB162" s="710">
        <v>4180</v>
      </c>
      <c r="BC162" s="710">
        <v>2077460</v>
      </c>
      <c r="BD162" s="710">
        <v>98076.649200729793</v>
      </c>
      <c r="BE162" s="710">
        <v>0</v>
      </c>
      <c r="BF162" s="710">
        <v>2086010.4</v>
      </c>
      <c r="BG162" s="512">
        <v>2086010.4000000001</v>
      </c>
      <c r="BH162" s="512">
        <v>0</v>
      </c>
      <c r="BI162" s="710">
        <v>2086010.4</v>
      </c>
      <c r="BJ162" s="710">
        <v>1959660</v>
      </c>
      <c r="BK162" s="512">
        <v>1959660</v>
      </c>
      <c r="BL162" s="512">
        <v>3942.9778672032194</v>
      </c>
      <c r="BM162" s="512">
        <v>3746.3303337890625</v>
      </c>
      <c r="BN162" s="628">
        <v>5.2490708478252726E-2</v>
      </c>
      <c r="BO162" s="628">
        <v>0</v>
      </c>
      <c r="BP162" s="512">
        <v>0</v>
      </c>
      <c r="BQ162" s="710">
        <v>2086010.4</v>
      </c>
      <c r="BR162" s="710">
        <v>4180</v>
      </c>
      <c r="BS162" s="710" t="s">
        <v>1284</v>
      </c>
      <c r="BT162" s="710">
        <v>4197.2040241448694</v>
      </c>
      <c r="BU162" s="628">
        <v>5.105108260815272E-2</v>
      </c>
      <c r="BV162" s="512">
        <v>0</v>
      </c>
      <c r="BW162" s="512">
        <v>2086010.4</v>
      </c>
      <c r="BX162" s="512">
        <v>0</v>
      </c>
      <c r="BY162" s="512">
        <v>2086010.4</v>
      </c>
      <c r="BZ162" s="814">
        <f t="shared" si="12"/>
        <v>0</v>
      </c>
      <c r="CA162" s="814">
        <f t="shared" si="13"/>
        <v>0</v>
      </c>
      <c r="CB162" s="814">
        <f t="shared" si="11"/>
        <v>98076.649200729793</v>
      </c>
      <c r="CC162" s="814">
        <f>IF(ISERROR(VLOOKUP(A162,'19-20 Cfwds'!A:D,4,FALSE)),0,(VLOOKUP(A162,'19-20 Cfwds'!A:D,4,FALSE)))</f>
        <v>0</v>
      </c>
      <c r="CD162" s="814">
        <f>IF(ISERROR(VLOOKUP(A162,'19-20 Cfwds'!A:D,3,FALSE)),0,(VLOOKUP(A162,'19-20 Cfwds'!A:D,3,FALSE)))</f>
        <v>0</v>
      </c>
      <c r="CF162" s="814">
        <f t="shared" si="14"/>
        <v>128452.16634429392</v>
      </c>
      <c r="CG162" s="814"/>
      <c r="CH162" s="814"/>
    </row>
    <row r="163" spans="1:86" ht="15" hidden="1" x14ac:dyDescent="0.25">
      <c r="A163">
        <v>62</v>
      </c>
      <c r="B163" t="str">
        <f>VLOOKUP(D163,'Adjusted Factors 21-22'!C:F,4,FALSE)</f>
        <v>Recoupment Academy</v>
      </c>
      <c r="C163" s="706">
        <v>142187</v>
      </c>
      <c r="D163" s="706">
        <v>9352104</v>
      </c>
      <c r="E163" s="707" t="s">
        <v>1106</v>
      </c>
      <c r="F163" s="627">
        <v>306</v>
      </c>
      <c r="G163" s="627">
        <v>306</v>
      </c>
      <c r="H163" s="627">
        <v>0</v>
      </c>
      <c r="I163" s="512">
        <v>940644</v>
      </c>
      <c r="J163" s="512">
        <v>0</v>
      </c>
      <c r="K163" s="512">
        <v>0</v>
      </c>
      <c r="L163" s="512">
        <v>33580</v>
      </c>
      <c r="M163" s="512">
        <v>0</v>
      </c>
      <c r="N163" s="512">
        <v>43987.5</v>
      </c>
      <c r="O163" s="512">
        <v>0</v>
      </c>
      <c r="P163" s="512">
        <v>1294.2295081967225</v>
      </c>
      <c r="Q163" s="512">
        <v>0</v>
      </c>
      <c r="R163" s="512">
        <v>5347.4754098360618</v>
      </c>
      <c r="S163" s="512">
        <v>31252.13114754092</v>
      </c>
      <c r="T163" s="512">
        <v>953.11475409836078</v>
      </c>
      <c r="U163" s="512">
        <v>12440.655737704921</v>
      </c>
      <c r="V163" s="512">
        <v>0</v>
      </c>
      <c r="W163" s="512">
        <v>0</v>
      </c>
      <c r="X163" s="512">
        <v>0</v>
      </c>
      <c r="Y163" s="512">
        <v>0</v>
      </c>
      <c r="Z163" s="512">
        <v>0</v>
      </c>
      <c r="AA163" s="512">
        <v>0</v>
      </c>
      <c r="AB163" s="512">
        <v>2579.3103448275879</v>
      </c>
      <c r="AC163" s="512">
        <v>0</v>
      </c>
      <c r="AD163" s="512">
        <v>0</v>
      </c>
      <c r="AE163" s="512">
        <v>77223.1640625</v>
      </c>
      <c r="AF163" s="512">
        <v>0</v>
      </c>
      <c r="AG163" s="512">
        <v>0</v>
      </c>
      <c r="AH163" s="512">
        <v>0</v>
      </c>
      <c r="AI163" s="512">
        <v>117800</v>
      </c>
      <c r="AJ163" s="512">
        <v>0</v>
      </c>
      <c r="AK163" s="512">
        <v>0</v>
      </c>
      <c r="AL163" s="512">
        <v>0</v>
      </c>
      <c r="AM163" s="512">
        <v>7321.6</v>
      </c>
      <c r="AN163" s="512">
        <v>0</v>
      </c>
      <c r="AO163" s="512">
        <v>0</v>
      </c>
      <c r="AP163" s="512">
        <v>0</v>
      </c>
      <c r="AQ163" s="512">
        <v>0</v>
      </c>
      <c r="AR163" s="512">
        <v>0</v>
      </c>
      <c r="AS163" s="512">
        <v>0</v>
      </c>
      <c r="AT163" s="512">
        <v>0</v>
      </c>
      <c r="AU163" s="512">
        <v>0</v>
      </c>
      <c r="AV163" s="512">
        <v>940644</v>
      </c>
      <c r="AW163" s="512">
        <v>208657.58096470457</v>
      </c>
      <c r="AX163" s="512">
        <v>125121.60000000001</v>
      </c>
      <c r="AY163" s="512">
        <v>151649.58134118849</v>
      </c>
      <c r="AZ163" s="710">
        <v>1274423.1809647046</v>
      </c>
      <c r="BA163" s="710">
        <v>1267101.5809647045</v>
      </c>
      <c r="BB163" s="710">
        <v>4180</v>
      </c>
      <c r="BC163" s="710">
        <v>1279080</v>
      </c>
      <c r="BD163" s="710">
        <v>11978.41903529549</v>
      </c>
      <c r="BE163" s="710">
        <v>0</v>
      </c>
      <c r="BF163" s="710">
        <v>1286401.6000000001</v>
      </c>
      <c r="BG163" s="512">
        <v>1286401.6000000001</v>
      </c>
      <c r="BH163" s="512">
        <v>0</v>
      </c>
      <c r="BI163" s="710">
        <v>1286401.6000000001</v>
      </c>
      <c r="BJ163" s="710">
        <v>1161280</v>
      </c>
      <c r="BK163" s="512">
        <v>1161280</v>
      </c>
      <c r="BL163" s="512">
        <v>3795.0326797385619</v>
      </c>
      <c r="BM163" s="512">
        <v>3704.2590698051954</v>
      </c>
      <c r="BN163" s="628">
        <v>2.4505200155490268E-2</v>
      </c>
      <c r="BO163" s="628">
        <v>0</v>
      </c>
      <c r="BP163" s="512">
        <v>0</v>
      </c>
      <c r="BQ163" s="710">
        <v>1286401.6000000001</v>
      </c>
      <c r="BR163" s="710">
        <v>4180</v>
      </c>
      <c r="BS163" s="710" t="s">
        <v>1284</v>
      </c>
      <c r="BT163" s="710">
        <v>4203.9267973856213</v>
      </c>
      <c r="BU163" s="628">
        <v>2.2821728912444161E-2</v>
      </c>
      <c r="BV163" s="512">
        <v>0</v>
      </c>
      <c r="BW163" s="512">
        <v>1286401.6000000001</v>
      </c>
      <c r="BX163" s="512">
        <v>0</v>
      </c>
      <c r="BY163" s="512">
        <v>1286401.6000000001</v>
      </c>
      <c r="BZ163" s="814">
        <f t="shared" si="12"/>
        <v>0</v>
      </c>
      <c r="CA163" s="814">
        <f t="shared" si="13"/>
        <v>0</v>
      </c>
      <c r="CB163" s="814">
        <f t="shared" si="11"/>
        <v>11978.41903529549</v>
      </c>
      <c r="CC163" s="814">
        <f>IF(ISERROR(VLOOKUP(A163,'19-20 Cfwds'!A:D,4,FALSE)),0,(VLOOKUP(A163,'19-20 Cfwds'!A:D,4,FALSE)))</f>
        <v>0</v>
      </c>
      <c r="CD163" s="814">
        <f>IF(ISERROR(VLOOKUP(A163,'19-20 Cfwds'!A:D,3,FALSE)),0,(VLOOKUP(A163,'19-20 Cfwds'!A:D,3,FALSE)))</f>
        <v>0</v>
      </c>
      <c r="CF163" s="814">
        <f t="shared" si="14"/>
        <v>128855.10655737697</v>
      </c>
      <c r="CG163" s="814"/>
      <c r="CH163" s="814"/>
    </row>
    <row r="164" spans="1:86" ht="15" hidden="1" x14ac:dyDescent="0.25">
      <c r="A164">
        <v>494</v>
      </c>
      <c r="B164" t="str">
        <f>VLOOKUP(D164,'Adjusted Factors 21-22'!C:F,4,FALSE)</f>
        <v>Recoupment Academy</v>
      </c>
      <c r="C164" s="706">
        <v>147509</v>
      </c>
      <c r="D164" s="706">
        <v>9352105</v>
      </c>
      <c r="E164" s="707" t="s">
        <v>900</v>
      </c>
      <c r="F164" s="627">
        <v>130</v>
      </c>
      <c r="G164" s="627">
        <v>130</v>
      </c>
      <c r="H164" s="627">
        <v>0</v>
      </c>
      <c r="I164" s="512">
        <v>399620</v>
      </c>
      <c r="J164" s="512">
        <v>0</v>
      </c>
      <c r="K164" s="512">
        <v>0</v>
      </c>
      <c r="L164" s="512">
        <v>3219.9999999999973</v>
      </c>
      <c r="M164" s="512">
        <v>0</v>
      </c>
      <c r="N164" s="512">
        <v>4254.0650406504064</v>
      </c>
      <c r="O164" s="512">
        <v>0</v>
      </c>
      <c r="P164" s="512">
        <v>214.99999999999991</v>
      </c>
      <c r="Q164" s="512">
        <v>0</v>
      </c>
      <c r="R164" s="512">
        <v>0</v>
      </c>
      <c r="S164" s="512">
        <v>0</v>
      </c>
      <c r="T164" s="512">
        <v>0</v>
      </c>
      <c r="U164" s="512">
        <v>0</v>
      </c>
      <c r="V164" s="512">
        <v>0</v>
      </c>
      <c r="W164" s="512">
        <v>0</v>
      </c>
      <c r="X164" s="512">
        <v>0</v>
      </c>
      <c r="Y164" s="512">
        <v>0</v>
      </c>
      <c r="Z164" s="512">
        <v>0</v>
      </c>
      <c r="AA164" s="512">
        <v>0</v>
      </c>
      <c r="AB164" s="512">
        <v>7944.4444444444362</v>
      </c>
      <c r="AC164" s="512">
        <v>0</v>
      </c>
      <c r="AD164" s="512">
        <v>0</v>
      </c>
      <c r="AE164" s="512">
        <v>33071.21212121212</v>
      </c>
      <c r="AF164" s="512">
        <v>0</v>
      </c>
      <c r="AG164" s="512">
        <v>2879.9999999999995</v>
      </c>
      <c r="AH164" s="512">
        <v>0</v>
      </c>
      <c r="AI164" s="512">
        <v>117800</v>
      </c>
      <c r="AJ164" s="512">
        <v>11895.861148197584</v>
      </c>
      <c r="AK164" s="512">
        <v>0</v>
      </c>
      <c r="AL164" s="512">
        <v>0</v>
      </c>
      <c r="AM164" s="512">
        <v>2585.6</v>
      </c>
      <c r="AN164" s="512">
        <v>0</v>
      </c>
      <c r="AO164" s="512">
        <v>0</v>
      </c>
      <c r="AP164" s="512">
        <v>0</v>
      </c>
      <c r="AQ164" s="512">
        <v>0</v>
      </c>
      <c r="AR164" s="512">
        <v>0</v>
      </c>
      <c r="AS164" s="512">
        <v>0</v>
      </c>
      <c r="AT164" s="512">
        <v>0</v>
      </c>
      <c r="AU164" s="512">
        <v>0</v>
      </c>
      <c r="AV164" s="512">
        <v>399620</v>
      </c>
      <c r="AW164" s="512">
        <v>51584.721606306965</v>
      </c>
      <c r="AX164" s="512">
        <v>132281.46114819759</v>
      </c>
      <c r="AY164" s="512">
        <v>46914.608641537321</v>
      </c>
      <c r="AZ164" s="710">
        <v>583486.18275450449</v>
      </c>
      <c r="BA164" s="710">
        <v>580900.58275450452</v>
      </c>
      <c r="BB164" s="710">
        <v>4180</v>
      </c>
      <c r="BC164" s="710">
        <v>543400</v>
      </c>
      <c r="BD164" s="710">
        <v>0</v>
      </c>
      <c r="BE164" s="710">
        <v>0</v>
      </c>
      <c r="BF164" s="710">
        <v>583486.18275450449</v>
      </c>
      <c r="BG164" s="512">
        <v>583486.18275450449</v>
      </c>
      <c r="BH164" s="512">
        <v>0</v>
      </c>
      <c r="BI164" s="710">
        <v>545985.6</v>
      </c>
      <c r="BJ164" s="710">
        <v>413704.13885180245</v>
      </c>
      <c r="BK164" s="512">
        <v>451204.72160630696</v>
      </c>
      <c r="BL164" s="512">
        <v>3470.8055508177458</v>
      </c>
      <c r="BM164" s="512">
        <v>3396.295432184515</v>
      </c>
      <c r="BN164" s="628">
        <v>2.1938644655923097E-2</v>
      </c>
      <c r="BO164" s="628">
        <v>0</v>
      </c>
      <c r="BP164" s="512">
        <v>0</v>
      </c>
      <c r="BQ164" s="710">
        <v>583486.18275450449</v>
      </c>
      <c r="BR164" s="710">
        <v>4468.4660211884966</v>
      </c>
      <c r="BS164" s="710" t="s">
        <v>1284</v>
      </c>
      <c r="BT164" s="710">
        <v>4488.355251957727</v>
      </c>
      <c r="BU164" s="628">
        <v>1.7560140963684745E-2</v>
      </c>
      <c r="BV164" s="512">
        <v>0</v>
      </c>
      <c r="BW164" s="512">
        <v>583486.18275450449</v>
      </c>
      <c r="BX164" s="512">
        <v>0</v>
      </c>
      <c r="BY164" s="512">
        <v>583486.18275450449</v>
      </c>
      <c r="BZ164" s="814">
        <f t="shared" si="12"/>
        <v>0</v>
      </c>
      <c r="CA164" s="814">
        <f t="shared" si="13"/>
        <v>0</v>
      </c>
      <c r="CB164" s="814">
        <f t="shared" si="11"/>
        <v>0</v>
      </c>
      <c r="CC164" s="814">
        <f>IF(ISERROR(VLOOKUP(A164,'19-20 Cfwds'!A:D,4,FALSE)),0,(VLOOKUP(A164,'19-20 Cfwds'!A:D,4,FALSE)))</f>
        <v>-15884.860559682478</v>
      </c>
      <c r="CD164" s="814">
        <f>IF(ISERROR(VLOOKUP(A164,'19-20 Cfwds'!A:D,3,FALSE)),0,(VLOOKUP(A164,'19-20 Cfwds'!A:D,3,FALSE)))</f>
        <v>16048.960000000001</v>
      </c>
      <c r="CF164" s="814">
        <f t="shared" si="14"/>
        <v>7689.0650406504037</v>
      </c>
      <c r="CG164" s="814"/>
      <c r="CH164" s="814"/>
    </row>
    <row r="165" spans="1:86" ht="15" hidden="1" x14ac:dyDescent="0.25">
      <c r="A165">
        <v>96</v>
      </c>
      <c r="B165" t="str">
        <f>VLOOKUP(D165,'Adjusted Factors 21-22'!C:F,4,FALSE)</f>
        <v>Recoupment Academy</v>
      </c>
      <c r="C165" s="706">
        <v>146494</v>
      </c>
      <c r="D165" s="706">
        <v>9352106</v>
      </c>
      <c r="E165" s="707" t="s">
        <v>700</v>
      </c>
      <c r="F165" s="627">
        <v>260</v>
      </c>
      <c r="G165" s="627">
        <v>260</v>
      </c>
      <c r="H165" s="627">
        <v>0</v>
      </c>
      <c r="I165" s="512">
        <v>799240</v>
      </c>
      <c r="J165" s="512">
        <v>0</v>
      </c>
      <c r="K165" s="512">
        <v>0</v>
      </c>
      <c r="L165" s="512">
        <v>34959.999999999964</v>
      </c>
      <c r="M165" s="512">
        <v>0</v>
      </c>
      <c r="N165" s="512">
        <v>43699.999999999949</v>
      </c>
      <c r="O165" s="512">
        <v>0</v>
      </c>
      <c r="P165" s="512">
        <v>36043.629343629364</v>
      </c>
      <c r="Q165" s="512">
        <v>261.00386100386095</v>
      </c>
      <c r="R165" s="512">
        <v>0</v>
      </c>
      <c r="S165" s="512">
        <v>0</v>
      </c>
      <c r="T165" s="512">
        <v>0</v>
      </c>
      <c r="U165" s="512">
        <v>0</v>
      </c>
      <c r="V165" s="512">
        <v>0</v>
      </c>
      <c r="W165" s="512">
        <v>0</v>
      </c>
      <c r="X165" s="512">
        <v>0</v>
      </c>
      <c r="Y165" s="512">
        <v>0</v>
      </c>
      <c r="Z165" s="512">
        <v>0</v>
      </c>
      <c r="AA165" s="512">
        <v>0</v>
      </c>
      <c r="AB165" s="512">
        <v>3163.716814159287</v>
      </c>
      <c r="AC165" s="512">
        <v>0</v>
      </c>
      <c r="AD165" s="512">
        <v>0</v>
      </c>
      <c r="AE165" s="512">
        <v>108572.03389830509</v>
      </c>
      <c r="AF165" s="512">
        <v>0</v>
      </c>
      <c r="AG165" s="512">
        <v>6660.0000000000082</v>
      </c>
      <c r="AH165" s="512">
        <v>0</v>
      </c>
      <c r="AI165" s="512">
        <v>117800</v>
      </c>
      <c r="AJ165" s="512">
        <v>0</v>
      </c>
      <c r="AK165" s="512">
        <v>0</v>
      </c>
      <c r="AL165" s="512">
        <v>0</v>
      </c>
      <c r="AM165" s="512">
        <v>7526.4</v>
      </c>
      <c r="AN165" s="512">
        <v>0</v>
      </c>
      <c r="AO165" s="512">
        <v>0</v>
      </c>
      <c r="AP165" s="512">
        <v>0</v>
      </c>
      <c r="AQ165" s="512">
        <v>0</v>
      </c>
      <c r="AR165" s="512">
        <v>0</v>
      </c>
      <c r="AS165" s="512">
        <v>0</v>
      </c>
      <c r="AT165" s="512">
        <v>0</v>
      </c>
      <c r="AU165" s="512">
        <v>0</v>
      </c>
      <c r="AV165" s="512">
        <v>799240</v>
      </c>
      <c r="AW165" s="512">
        <v>233360.38391709753</v>
      </c>
      <c r="AX165" s="512">
        <v>125326.39999999999</v>
      </c>
      <c r="AY165" s="512">
        <v>176053.21450062166</v>
      </c>
      <c r="AZ165" s="710">
        <v>1157926.7839170974</v>
      </c>
      <c r="BA165" s="710">
        <v>1150400.3839170975</v>
      </c>
      <c r="BB165" s="710">
        <v>4180</v>
      </c>
      <c r="BC165" s="710">
        <v>1086800</v>
      </c>
      <c r="BD165" s="710">
        <v>0</v>
      </c>
      <c r="BE165" s="710">
        <v>0</v>
      </c>
      <c r="BF165" s="710">
        <v>1157926.7839170974</v>
      </c>
      <c r="BG165" s="512">
        <v>1157926.7839170976</v>
      </c>
      <c r="BH165" s="512">
        <v>0</v>
      </c>
      <c r="BI165" s="710">
        <v>1094326.3999999999</v>
      </c>
      <c r="BJ165" s="710">
        <v>968999.99999999988</v>
      </c>
      <c r="BK165" s="512">
        <v>1032600.3839170974</v>
      </c>
      <c r="BL165" s="512">
        <v>3971.5399381426823</v>
      </c>
      <c r="BM165" s="512">
        <v>3747.682007720588</v>
      </c>
      <c r="BN165" s="628">
        <v>5.9732370558901564E-2</v>
      </c>
      <c r="BO165" s="628">
        <v>0</v>
      </c>
      <c r="BP165" s="512">
        <v>0</v>
      </c>
      <c r="BQ165" s="710">
        <v>1157926.7839170974</v>
      </c>
      <c r="BR165" s="710">
        <v>4424.6168612196052</v>
      </c>
      <c r="BS165" s="710" t="s">
        <v>1284</v>
      </c>
      <c r="BT165" s="710">
        <v>4453.5645535272979</v>
      </c>
      <c r="BU165" s="628">
        <v>5.8354463039761439E-2</v>
      </c>
      <c r="BV165" s="512">
        <v>0</v>
      </c>
      <c r="BW165" s="512">
        <v>1157926.7839170974</v>
      </c>
      <c r="BX165" s="512">
        <v>0</v>
      </c>
      <c r="BY165" s="512">
        <v>1157926.7839170974</v>
      </c>
      <c r="BZ165" s="814">
        <f t="shared" si="12"/>
        <v>0</v>
      </c>
      <c r="CA165" s="814">
        <f t="shared" si="13"/>
        <v>0</v>
      </c>
      <c r="CB165" s="814">
        <f t="shared" si="11"/>
        <v>0</v>
      </c>
      <c r="CC165" s="814">
        <f>IF(ISERROR(VLOOKUP(A165,'19-20 Cfwds'!A:D,4,FALSE)),0,(VLOOKUP(A165,'19-20 Cfwds'!A:D,4,FALSE)))</f>
        <v>0</v>
      </c>
      <c r="CD165" s="814">
        <f>IF(ISERROR(VLOOKUP(A165,'19-20 Cfwds'!A:D,3,FALSE)),0,(VLOOKUP(A165,'19-20 Cfwds'!A:D,3,FALSE)))</f>
        <v>0</v>
      </c>
      <c r="CF165" s="814">
        <f t="shared" si="14"/>
        <v>114964.63320463314</v>
      </c>
      <c r="CG165" s="814"/>
      <c r="CH165" s="814"/>
    </row>
    <row r="166" spans="1:86" ht="15" hidden="1" x14ac:dyDescent="0.25">
      <c r="A166">
        <v>98</v>
      </c>
      <c r="B166" t="str">
        <f>VLOOKUP(D166,'Adjusted Factors 21-22'!C:F,4,FALSE)</f>
        <v>Recoupment Academy</v>
      </c>
      <c r="C166" s="706">
        <v>145694</v>
      </c>
      <c r="D166" s="706">
        <v>9352109</v>
      </c>
      <c r="E166" s="707" t="s">
        <v>704</v>
      </c>
      <c r="F166" s="627">
        <v>53</v>
      </c>
      <c r="G166" s="627">
        <v>53</v>
      </c>
      <c r="H166" s="627">
        <v>0</v>
      </c>
      <c r="I166" s="512">
        <v>162922</v>
      </c>
      <c r="J166" s="512">
        <v>0</v>
      </c>
      <c r="K166" s="512">
        <v>0</v>
      </c>
      <c r="L166" s="512">
        <v>1839.9999999999991</v>
      </c>
      <c r="M166" s="512">
        <v>0</v>
      </c>
      <c r="N166" s="512">
        <v>3265.1785714285711</v>
      </c>
      <c r="O166" s="512">
        <v>0</v>
      </c>
      <c r="P166" s="512">
        <v>0</v>
      </c>
      <c r="Q166" s="512">
        <v>260.00000000000017</v>
      </c>
      <c r="R166" s="512">
        <v>0</v>
      </c>
      <c r="S166" s="512">
        <v>1335.0000000000009</v>
      </c>
      <c r="T166" s="512">
        <v>0</v>
      </c>
      <c r="U166" s="512">
        <v>0</v>
      </c>
      <c r="V166" s="512">
        <v>0</v>
      </c>
      <c r="W166" s="512">
        <v>0</v>
      </c>
      <c r="X166" s="512">
        <v>0</v>
      </c>
      <c r="Y166" s="512">
        <v>0</v>
      </c>
      <c r="Z166" s="512">
        <v>0</v>
      </c>
      <c r="AA166" s="512">
        <v>0</v>
      </c>
      <c r="AB166" s="512">
        <v>594.89795918367281</v>
      </c>
      <c r="AC166" s="512">
        <v>0</v>
      </c>
      <c r="AD166" s="512">
        <v>0</v>
      </c>
      <c r="AE166" s="512">
        <v>18521.808510638301</v>
      </c>
      <c r="AF166" s="512">
        <v>0</v>
      </c>
      <c r="AG166" s="512">
        <v>737.99999999999795</v>
      </c>
      <c r="AH166" s="512">
        <v>0</v>
      </c>
      <c r="AI166" s="512">
        <v>117800</v>
      </c>
      <c r="AJ166" s="512">
        <v>45000</v>
      </c>
      <c r="AK166" s="512">
        <v>0</v>
      </c>
      <c r="AL166" s="512">
        <v>0</v>
      </c>
      <c r="AM166" s="512">
        <v>650.01</v>
      </c>
      <c r="AN166" s="512">
        <v>0</v>
      </c>
      <c r="AO166" s="512">
        <v>0</v>
      </c>
      <c r="AP166" s="512">
        <v>0</v>
      </c>
      <c r="AQ166" s="512">
        <v>0</v>
      </c>
      <c r="AR166" s="512">
        <v>0</v>
      </c>
      <c r="AS166" s="512">
        <v>0</v>
      </c>
      <c r="AT166" s="512">
        <v>0</v>
      </c>
      <c r="AU166" s="512">
        <v>0</v>
      </c>
      <c r="AV166" s="512">
        <v>162922</v>
      </c>
      <c r="AW166" s="512">
        <v>26554.885041250542</v>
      </c>
      <c r="AX166" s="512">
        <v>163450.01</v>
      </c>
      <c r="AY166" s="512">
        <v>31870.761796352584</v>
      </c>
      <c r="AZ166" s="710">
        <v>352926.89504125057</v>
      </c>
      <c r="BA166" s="710">
        <v>352276.88504125056</v>
      </c>
      <c r="BB166" s="710">
        <v>4180</v>
      </c>
      <c r="BC166" s="710">
        <v>221540</v>
      </c>
      <c r="BD166" s="710">
        <v>0</v>
      </c>
      <c r="BE166" s="710">
        <v>0</v>
      </c>
      <c r="BF166" s="710">
        <v>352926.89504125057</v>
      </c>
      <c r="BG166" s="512">
        <v>352926.89504125057</v>
      </c>
      <c r="BH166" s="512">
        <v>0</v>
      </c>
      <c r="BI166" s="710">
        <v>222190.01</v>
      </c>
      <c r="BJ166" s="710">
        <v>58740.000000000007</v>
      </c>
      <c r="BK166" s="512">
        <v>189476.88504125056</v>
      </c>
      <c r="BL166" s="512">
        <v>3575.0355668160482</v>
      </c>
      <c r="BM166" s="512">
        <v>3186.8388696428569</v>
      </c>
      <c r="BN166" s="628">
        <v>0.1218124646561424</v>
      </c>
      <c r="BO166" s="628">
        <v>0</v>
      </c>
      <c r="BP166" s="512">
        <v>0</v>
      </c>
      <c r="BQ166" s="710">
        <v>352926.89504125057</v>
      </c>
      <c r="BR166" s="710">
        <v>6646.7336800235953</v>
      </c>
      <c r="BS166" s="710" t="s">
        <v>1284</v>
      </c>
      <c r="BT166" s="710">
        <v>6658.9980196462375</v>
      </c>
      <c r="BU166" s="628">
        <v>9.0927755475852745E-2</v>
      </c>
      <c r="BV166" s="512">
        <v>0</v>
      </c>
      <c r="BW166" s="512">
        <v>352926.89504125057</v>
      </c>
      <c r="BX166" s="512">
        <v>0</v>
      </c>
      <c r="BY166" s="512">
        <v>352926.89504125057</v>
      </c>
      <c r="BZ166" s="814">
        <f t="shared" si="12"/>
        <v>0</v>
      </c>
      <c r="CA166" s="814">
        <f t="shared" si="13"/>
        <v>0</v>
      </c>
      <c r="CB166" s="814">
        <f t="shared" si="11"/>
        <v>0</v>
      </c>
      <c r="CC166" s="814">
        <f>IF(ISERROR(VLOOKUP(A166,'19-20 Cfwds'!A:D,4,FALSE)),0,(VLOOKUP(A166,'19-20 Cfwds'!A:D,4,FALSE)))</f>
        <v>0</v>
      </c>
      <c r="CD166" s="814">
        <f>IF(ISERROR(VLOOKUP(A166,'19-20 Cfwds'!A:D,3,FALSE)),0,(VLOOKUP(A166,'19-20 Cfwds'!A:D,3,FALSE)))</f>
        <v>0</v>
      </c>
      <c r="CF166" s="814">
        <f t="shared" si="14"/>
        <v>6700.1785714285716</v>
      </c>
      <c r="CG166" s="814"/>
      <c r="CH166" s="814"/>
    </row>
    <row r="167" spans="1:86" ht="15" hidden="1" x14ac:dyDescent="0.25">
      <c r="A167">
        <v>60</v>
      </c>
      <c r="B167" t="str">
        <f>VLOOKUP(D167,'Adjusted Factors 21-22'!C:F,4,FALSE)</f>
        <v>Recoupment Academy</v>
      </c>
      <c r="C167" s="706">
        <v>142580</v>
      </c>
      <c r="D167" s="706">
        <v>9352113</v>
      </c>
      <c r="E167" s="707" t="s">
        <v>1249</v>
      </c>
      <c r="F167" s="627">
        <v>322</v>
      </c>
      <c r="G167" s="627">
        <v>322</v>
      </c>
      <c r="H167" s="627">
        <v>0</v>
      </c>
      <c r="I167" s="512">
        <v>989828</v>
      </c>
      <c r="J167" s="512">
        <v>0</v>
      </c>
      <c r="K167" s="512">
        <v>0</v>
      </c>
      <c r="L167" s="512">
        <v>46460.000000000015</v>
      </c>
      <c r="M167" s="512">
        <v>0</v>
      </c>
      <c r="N167" s="512">
        <v>58911.363636363632</v>
      </c>
      <c r="O167" s="512">
        <v>0</v>
      </c>
      <c r="P167" s="512">
        <v>3255.3291536050147</v>
      </c>
      <c r="Q167" s="512">
        <v>10235.360501567393</v>
      </c>
      <c r="R167" s="512">
        <v>20278.934169278971</v>
      </c>
      <c r="S167" s="512">
        <v>5390.2194357366807</v>
      </c>
      <c r="T167" s="512">
        <v>9109.874608150476</v>
      </c>
      <c r="U167" s="512">
        <v>15019.937304075229</v>
      </c>
      <c r="V167" s="512">
        <v>0</v>
      </c>
      <c r="W167" s="512">
        <v>0</v>
      </c>
      <c r="X167" s="512">
        <v>0</v>
      </c>
      <c r="Y167" s="512">
        <v>0</v>
      </c>
      <c r="Z167" s="512">
        <v>0</v>
      </c>
      <c r="AA167" s="512">
        <v>0</v>
      </c>
      <c r="AB167" s="512">
        <v>2223.0125523012507</v>
      </c>
      <c r="AC167" s="512">
        <v>0</v>
      </c>
      <c r="AD167" s="512">
        <v>0</v>
      </c>
      <c r="AE167" s="512">
        <v>117927.06081081081</v>
      </c>
      <c r="AF167" s="512">
        <v>0</v>
      </c>
      <c r="AG167" s="512">
        <v>0</v>
      </c>
      <c r="AH167" s="512">
        <v>0</v>
      </c>
      <c r="AI167" s="512">
        <v>117800</v>
      </c>
      <c r="AJ167" s="512">
        <v>0</v>
      </c>
      <c r="AK167" s="512">
        <v>0</v>
      </c>
      <c r="AL167" s="512">
        <v>0</v>
      </c>
      <c r="AM167" s="512">
        <v>8089.6</v>
      </c>
      <c r="AN167" s="512">
        <v>0</v>
      </c>
      <c r="AO167" s="512">
        <v>0</v>
      </c>
      <c r="AP167" s="512">
        <v>0</v>
      </c>
      <c r="AQ167" s="512">
        <v>0</v>
      </c>
      <c r="AR167" s="512">
        <v>0</v>
      </c>
      <c r="AS167" s="512">
        <v>0</v>
      </c>
      <c r="AT167" s="512">
        <v>0</v>
      </c>
      <c r="AU167" s="512">
        <v>0</v>
      </c>
      <c r="AV167" s="512">
        <v>989828</v>
      </c>
      <c r="AW167" s="512">
        <v>288811.0921718895</v>
      </c>
      <c r="AX167" s="512">
        <v>125889.60000000001</v>
      </c>
      <c r="AY167" s="512">
        <v>212256.43421519952</v>
      </c>
      <c r="AZ167" s="710">
        <v>1404528.6921718896</v>
      </c>
      <c r="BA167" s="710">
        <v>1396439.0921718895</v>
      </c>
      <c r="BB167" s="710">
        <v>4180</v>
      </c>
      <c r="BC167" s="710">
        <v>1345960</v>
      </c>
      <c r="BD167" s="710">
        <v>0</v>
      </c>
      <c r="BE167" s="710">
        <v>0</v>
      </c>
      <c r="BF167" s="710">
        <v>1404528.6921718896</v>
      </c>
      <c r="BG167" s="512">
        <v>1404528.6921718896</v>
      </c>
      <c r="BH167" s="512">
        <v>0</v>
      </c>
      <c r="BI167" s="710">
        <v>1354049.6</v>
      </c>
      <c r="BJ167" s="710">
        <v>1228160</v>
      </c>
      <c r="BK167" s="512">
        <v>1278639.0921718895</v>
      </c>
      <c r="BL167" s="512">
        <v>3970.9288576766753</v>
      </c>
      <c r="BM167" s="512">
        <v>3963.6877055865921</v>
      </c>
      <c r="BN167" s="628">
        <v>1.8268725055904987E-3</v>
      </c>
      <c r="BO167" s="628">
        <v>1.6653483144409498E-2</v>
      </c>
      <c r="BP167" s="512">
        <v>21254.96445909001</v>
      </c>
      <c r="BQ167" s="710">
        <v>1425783.6566309796</v>
      </c>
      <c r="BR167" s="710">
        <v>4402.7765733881351</v>
      </c>
      <c r="BS167" s="710" t="s">
        <v>1284</v>
      </c>
      <c r="BT167" s="710">
        <v>4427.8995547545946</v>
      </c>
      <c r="BU167" s="628">
        <v>2.6168824325318196E-2</v>
      </c>
      <c r="BV167" s="512">
        <v>0</v>
      </c>
      <c r="BW167" s="512">
        <v>1425783.6566309796</v>
      </c>
      <c r="BX167" s="512">
        <v>0</v>
      </c>
      <c r="BY167" s="512">
        <v>1425783.6566309796</v>
      </c>
      <c r="BZ167" s="814">
        <f t="shared" si="12"/>
        <v>0</v>
      </c>
      <c r="CA167" s="814">
        <f t="shared" si="13"/>
        <v>0</v>
      </c>
      <c r="CB167" s="814">
        <f t="shared" si="11"/>
        <v>0</v>
      </c>
      <c r="CC167" s="814">
        <f>IF(ISERROR(VLOOKUP(A167,'19-20 Cfwds'!A:D,4,FALSE)),0,(VLOOKUP(A167,'19-20 Cfwds'!A:D,4,FALSE)))</f>
        <v>0</v>
      </c>
      <c r="CD167" s="814">
        <f>IF(ISERROR(VLOOKUP(A167,'19-20 Cfwds'!A:D,3,FALSE)),0,(VLOOKUP(A167,'19-20 Cfwds'!A:D,3,FALSE)))</f>
        <v>0</v>
      </c>
      <c r="CF167" s="814">
        <f t="shared" si="14"/>
        <v>168661.01880877741</v>
      </c>
      <c r="CG167" s="814"/>
      <c r="CH167" s="814"/>
    </row>
    <row r="168" spans="1:86" ht="15" hidden="1" x14ac:dyDescent="0.25">
      <c r="A168">
        <v>506</v>
      </c>
      <c r="B168" t="str">
        <f>VLOOKUP(D168,'Adjusted Factors 21-22'!C:F,4,FALSE)</f>
        <v>Recoupment Academy</v>
      </c>
      <c r="C168" s="706">
        <v>147931</v>
      </c>
      <c r="D168" s="706">
        <v>9352114</v>
      </c>
      <c r="E168" s="707" t="s">
        <v>1186</v>
      </c>
      <c r="F168" s="627">
        <v>209</v>
      </c>
      <c r="G168" s="627">
        <v>209</v>
      </c>
      <c r="H168" s="627">
        <v>0</v>
      </c>
      <c r="I168" s="512">
        <v>642466</v>
      </c>
      <c r="J168" s="512">
        <v>0</v>
      </c>
      <c r="K168" s="512">
        <v>0</v>
      </c>
      <c r="L168" s="512">
        <v>15179.999999999975</v>
      </c>
      <c r="M168" s="512">
        <v>0</v>
      </c>
      <c r="N168" s="512">
        <v>18974.999999999967</v>
      </c>
      <c r="O168" s="512">
        <v>0</v>
      </c>
      <c r="P168" s="512">
        <v>644.99999999999852</v>
      </c>
      <c r="Q168" s="512">
        <v>259.99999999999994</v>
      </c>
      <c r="R168" s="512">
        <v>0</v>
      </c>
      <c r="S168" s="512">
        <v>444.99999999999989</v>
      </c>
      <c r="T168" s="512">
        <v>0</v>
      </c>
      <c r="U168" s="512">
        <v>0</v>
      </c>
      <c r="V168" s="512">
        <v>0</v>
      </c>
      <c r="W168" s="512">
        <v>0</v>
      </c>
      <c r="X168" s="512">
        <v>0</v>
      </c>
      <c r="Y168" s="512">
        <v>0</v>
      </c>
      <c r="Z168" s="512">
        <v>0</v>
      </c>
      <c r="AA168" s="512">
        <v>0</v>
      </c>
      <c r="AB168" s="512">
        <v>638.61111111111165</v>
      </c>
      <c r="AC168" s="512">
        <v>0</v>
      </c>
      <c r="AD168" s="512">
        <v>0</v>
      </c>
      <c r="AE168" s="512">
        <v>40912.625698324016</v>
      </c>
      <c r="AF168" s="512">
        <v>0</v>
      </c>
      <c r="AG168" s="512">
        <v>0</v>
      </c>
      <c r="AH168" s="512">
        <v>0</v>
      </c>
      <c r="AI168" s="512">
        <v>117800</v>
      </c>
      <c r="AJ168" s="512">
        <v>0</v>
      </c>
      <c r="AK168" s="512">
        <v>0</v>
      </c>
      <c r="AL168" s="512">
        <v>0</v>
      </c>
      <c r="AM168" s="512">
        <v>3383.41</v>
      </c>
      <c r="AN168" s="512">
        <v>0</v>
      </c>
      <c r="AO168" s="512">
        <v>0</v>
      </c>
      <c r="AP168" s="512">
        <v>0</v>
      </c>
      <c r="AQ168" s="512">
        <v>0</v>
      </c>
      <c r="AR168" s="512">
        <v>0</v>
      </c>
      <c r="AS168" s="512">
        <v>0</v>
      </c>
      <c r="AT168" s="512">
        <v>0</v>
      </c>
      <c r="AU168" s="512">
        <v>0</v>
      </c>
      <c r="AV168" s="512">
        <v>642466</v>
      </c>
      <c r="AW168" s="512">
        <v>77056.236809435068</v>
      </c>
      <c r="AX168" s="512">
        <v>121183.41</v>
      </c>
      <c r="AY168" s="512">
        <v>68663.989698323989</v>
      </c>
      <c r="AZ168" s="710">
        <v>840705.6468094351</v>
      </c>
      <c r="BA168" s="710">
        <v>837322.23680943507</v>
      </c>
      <c r="BB168" s="710">
        <v>4180</v>
      </c>
      <c r="BC168" s="710">
        <v>873620</v>
      </c>
      <c r="BD168" s="710">
        <v>36297.763190564932</v>
      </c>
      <c r="BE168" s="710">
        <v>0</v>
      </c>
      <c r="BF168" s="710">
        <v>877003.41</v>
      </c>
      <c r="BG168" s="512">
        <v>877003.41000000015</v>
      </c>
      <c r="BH168" s="512">
        <v>0</v>
      </c>
      <c r="BI168" s="710">
        <v>877003.41</v>
      </c>
      <c r="BJ168" s="710">
        <v>755820</v>
      </c>
      <c r="BK168" s="512">
        <v>755820</v>
      </c>
      <c r="BL168" s="512">
        <v>3616.3636363636365</v>
      </c>
      <c r="BM168" s="512">
        <v>3404.8335623188409</v>
      </c>
      <c r="BN168" s="628">
        <v>6.2126406525649477E-2</v>
      </c>
      <c r="BO168" s="628">
        <v>0</v>
      </c>
      <c r="BP168" s="512">
        <v>0</v>
      </c>
      <c r="BQ168" s="710">
        <v>877003.41</v>
      </c>
      <c r="BR168" s="710">
        <v>4180</v>
      </c>
      <c r="BS168" s="710" t="s">
        <v>1284</v>
      </c>
      <c r="BT168" s="710">
        <v>4196.1885645933016</v>
      </c>
      <c r="BU168" s="628">
        <v>3.3350893759274802E-2</v>
      </c>
      <c r="BV168" s="512">
        <v>0</v>
      </c>
      <c r="BW168" s="512">
        <v>877003.41</v>
      </c>
      <c r="BX168" s="512">
        <v>0</v>
      </c>
      <c r="BY168" s="512">
        <v>877003.41</v>
      </c>
      <c r="BZ168" s="814">
        <f t="shared" si="12"/>
        <v>0</v>
      </c>
      <c r="CA168" s="814">
        <f t="shared" si="13"/>
        <v>0</v>
      </c>
      <c r="CB168" s="814">
        <f t="shared" si="11"/>
        <v>36297.763190564932</v>
      </c>
      <c r="CC168" s="814">
        <f>IF(ISERROR(VLOOKUP(A168,'19-20 Cfwds'!A:D,4,FALSE)),0,(VLOOKUP(A168,'19-20 Cfwds'!A:D,4,FALSE)))</f>
        <v>84092.08593264292</v>
      </c>
      <c r="CD168" s="814">
        <f>IF(ISERROR(VLOOKUP(A168,'19-20 Cfwds'!A:D,3,FALSE)),0,(VLOOKUP(A168,'19-20 Cfwds'!A:D,3,FALSE)))</f>
        <v>6396.2899999999972</v>
      </c>
      <c r="CF168" s="814">
        <f t="shared" si="14"/>
        <v>35504.999999999942</v>
      </c>
      <c r="CG168" s="814"/>
      <c r="CH168" s="814"/>
    </row>
    <row r="169" spans="1:86" ht="15" hidden="1" x14ac:dyDescent="0.25">
      <c r="A169">
        <v>16</v>
      </c>
      <c r="B169" t="str">
        <f>VLOOKUP(D169,'Adjusted Factors 21-22'!C:F,4,FALSE)</f>
        <v>Recoupment Academy</v>
      </c>
      <c r="C169" s="706">
        <v>142770</v>
      </c>
      <c r="D169" s="706">
        <v>9352116</v>
      </c>
      <c r="E169" s="707" t="s">
        <v>1107</v>
      </c>
      <c r="F169" s="627">
        <v>88</v>
      </c>
      <c r="G169" s="627">
        <v>88</v>
      </c>
      <c r="H169" s="627">
        <v>0</v>
      </c>
      <c r="I169" s="512">
        <v>270512</v>
      </c>
      <c r="J169" s="512">
        <v>0</v>
      </c>
      <c r="K169" s="512">
        <v>0</v>
      </c>
      <c r="L169" s="512">
        <v>10120</v>
      </c>
      <c r="M169" s="512">
        <v>0</v>
      </c>
      <c r="N169" s="512">
        <v>13532.558139534884</v>
      </c>
      <c r="O169" s="512">
        <v>0</v>
      </c>
      <c r="P169" s="512">
        <v>6019.9999999999973</v>
      </c>
      <c r="Q169" s="512">
        <v>5979.9999999999927</v>
      </c>
      <c r="R169" s="512">
        <v>0</v>
      </c>
      <c r="S169" s="512">
        <v>0</v>
      </c>
      <c r="T169" s="512">
        <v>0</v>
      </c>
      <c r="U169" s="512">
        <v>0</v>
      </c>
      <c r="V169" s="512">
        <v>0</v>
      </c>
      <c r="W169" s="512">
        <v>0</v>
      </c>
      <c r="X169" s="512">
        <v>0</v>
      </c>
      <c r="Y169" s="512">
        <v>0</v>
      </c>
      <c r="Z169" s="512">
        <v>0</v>
      </c>
      <c r="AA169" s="512">
        <v>0</v>
      </c>
      <c r="AB169" s="512">
        <v>0</v>
      </c>
      <c r="AC169" s="512">
        <v>0</v>
      </c>
      <c r="AD169" s="512">
        <v>0</v>
      </c>
      <c r="AE169" s="512">
        <v>38001.126760563377</v>
      </c>
      <c r="AF169" s="512">
        <v>0</v>
      </c>
      <c r="AG169" s="512">
        <v>648.00000000000193</v>
      </c>
      <c r="AH169" s="512">
        <v>0</v>
      </c>
      <c r="AI169" s="512">
        <v>117800</v>
      </c>
      <c r="AJ169" s="512">
        <v>0</v>
      </c>
      <c r="AK169" s="512">
        <v>0</v>
      </c>
      <c r="AL169" s="512">
        <v>0</v>
      </c>
      <c r="AM169" s="512">
        <v>2150.4</v>
      </c>
      <c r="AN169" s="512">
        <v>0</v>
      </c>
      <c r="AO169" s="512">
        <v>0</v>
      </c>
      <c r="AP169" s="512">
        <v>0</v>
      </c>
      <c r="AQ169" s="512">
        <v>0</v>
      </c>
      <c r="AR169" s="512">
        <v>0</v>
      </c>
      <c r="AS169" s="512">
        <v>0</v>
      </c>
      <c r="AT169" s="512">
        <v>0</v>
      </c>
      <c r="AU169" s="512">
        <v>0</v>
      </c>
      <c r="AV169" s="512">
        <v>270512</v>
      </c>
      <c r="AW169" s="512">
        <v>74301.684900098247</v>
      </c>
      <c r="AX169" s="512">
        <v>119950.39999999999</v>
      </c>
      <c r="AY169" s="512">
        <v>65826.269830330813</v>
      </c>
      <c r="AZ169" s="710">
        <v>464764.08490009827</v>
      </c>
      <c r="BA169" s="710">
        <v>462613.68490009825</v>
      </c>
      <c r="BB169" s="710">
        <v>4180</v>
      </c>
      <c r="BC169" s="710">
        <v>367840</v>
      </c>
      <c r="BD169" s="710">
        <v>0</v>
      </c>
      <c r="BE169" s="710">
        <v>0</v>
      </c>
      <c r="BF169" s="710">
        <v>464764.08490009827</v>
      </c>
      <c r="BG169" s="512">
        <v>464764.08490009827</v>
      </c>
      <c r="BH169" s="512">
        <v>0</v>
      </c>
      <c r="BI169" s="710">
        <v>369990.40000000002</v>
      </c>
      <c r="BJ169" s="710">
        <v>250040.00000000003</v>
      </c>
      <c r="BK169" s="512">
        <v>344813.68490009825</v>
      </c>
      <c r="BL169" s="512">
        <v>3918.3373284102072</v>
      </c>
      <c r="BM169" s="512">
        <v>3746.8111784090911</v>
      </c>
      <c r="BN169" s="628">
        <v>4.5779235150554529E-2</v>
      </c>
      <c r="BO169" s="628">
        <v>0</v>
      </c>
      <c r="BP169" s="512">
        <v>0</v>
      </c>
      <c r="BQ169" s="710">
        <v>464764.08490009827</v>
      </c>
      <c r="BR169" s="710">
        <v>5256.9736920465712</v>
      </c>
      <c r="BS169" s="710" t="s">
        <v>1284</v>
      </c>
      <c r="BT169" s="710">
        <v>5281.4100556829353</v>
      </c>
      <c r="BU169" s="628">
        <v>3.3948158252055993E-2</v>
      </c>
      <c r="BV169" s="512">
        <v>0</v>
      </c>
      <c r="BW169" s="512">
        <v>464764.08490009827</v>
      </c>
      <c r="BX169" s="512">
        <v>0</v>
      </c>
      <c r="BY169" s="512">
        <v>464764.08490009827</v>
      </c>
      <c r="BZ169" s="814">
        <f t="shared" si="12"/>
        <v>0</v>
      </c>
      <c r="CA169" s="814">
        <f t="shared" si="13"/>
        <v>0</v>
      </c>
      <c r="CB169" s="814">
        <f t="shared" si="11"/>
        <v>0</v>
      </c>
      <c r="CC169" s="814">
        <f>IF(ISERROR(VLOOKUP(A169,'19-20 Cfwds'!A:D,4,FALSE)),0,(VLOOKUP(A169,'19-20 Cfwds'!A:D,4,FALSE)))</f>
        <v>0</v>
      </c>
      <c r="CD169" s="814">
        <f>IF(ISERROR(VLOOKUP(A169,'19-20 Cfwds'!A:D,3,FALSE)),0,(VLOOKUP(A169,'19-20 Cfwds'!A:D,3,FALSE)))</f>
        <v>0</v>
      </c>
      <c r="CF169" s="814">
        <f t="shared" si="14"/>
        <v>35652.558139534871</v>
      </c>
      <c r="CG169" s="814"/>
      <c r="CH169" s="814"/>
    </row>
    <row r="170" spans="1:86" ht="15" hidden="1" x14ac:dyDescent="0.25">
      <c r="A170">
        <v>9</v>
      </c>
      <c r="B170" t="str">
        <f>VLOOKUP(D170,'Adjusted Factors 21-22'!C:F,4,FALSE)</f>
        <v>Recoupment Academy</v>
      </c>
      <c r="C170" s="706">
        <v>142786</v>
      </c>
      <c r="D170" s="706">
        <v>9352120</v>
      </c>
      <c r="E170" s="707" t="s">
        <v>597</v>
      </c>
      <c r="F170" s="627">
        <v>80</v>
      </c>
      <c r="G170" s="627">
        <v>80</v>
      </c>
      <c r="H170" s="627">
        <v>0</v>
      </c>
      <c r="I170" s="512">
        <v>245920</v>
      </c>
      <c r="J170" s="512">
        <v>0</v>
      </c>
      <c r="K170" s="512">
        <v>0</v>
      </c>
      <c r="L170" s="512">
        <v>8280</v>
      </c>
      <c r="M170" s="512">
        <v>0</v>
      </c>
      <c r="N170" s="512">
        <v>12266.666666666666</v>
      </c>
      <c r="O170" s="512">
        <v>0</v>
      </c>
      <c r="P170" s="512">
        <v>435.44303797468302</v>
      </c>
      <c r="Q170" s="512">
        <v>5002.5316455696193</v>
      </c>
      <c r="R170" s="512">
        <v>0</v>
      </c>
      <c r="S170" s="512">
        <v>3154.4303797468369</v>
      </c>
      <c r="T170" s="512">
        <v>481.01265822784939</v>
      </c>
      <c r="U170" s="512">
        <v>1255.6962025316441</v>
      </c>
      <c r="V170" s="512">
        <v>0</v>
      </c>
      <c r="W170" s="512">
        <v>0</v>
      </c>
      <c r="X170" s="512">
        <v>0</v>
      </c>
      <c r="Y170" s="512">
        <v>0</v>
      </c>
      <c r="Z170" s="512">
        <v>0</v>
      </c>
      <c r="AA170" s="512">
        <v>0</v>
      </c>
      <c r="AB170" s="512">
        <v>1173.3333333333348</v>
      </c>
      <c r="AC170" s="512">
        <v>0</v>
      </c>
      <c r="AD170" s="512">
        <v>0</v>
      </c>
      <c r="AE170" s="512">
        <v>20974.647887323943</v>
      </c>
      <c r="AF170" s="512">
        <v>0</v>
      </c>
      <c r="AG170" s="512">
        <v>180.00000000000017</v>
      </c>
      <c r="AH170" s="512">
        <v>0</v>
      </c>
      <c r="AI170" s="512">
        <v>117800</v>
      </c>
      <c r="AJ170" s="512">
        <v>0</v>
      </c>
      <c r="AK170" s="512">
        <v>0</v>
      </c>
      <c r="AL170" s="512">
        <v>0</v>
      </c>
      <c r="AM170" s="512">
        <v>1472.82</v>
      </c>
      <c r="AN170" s="512">
        <v>0</v>
      </c>
      <c r="AO170" s="512">
        <v>0</v>
      </c>
      <c r="AP170" s="512">
        <v>0</v>
      </c>
      <c r="AQ170" s="512">
        <v>0</v>
      </c>
      <c r="AR170" s="512">
        <v>0</v>
      </c>
      <c r="AS170" s="512">
        <v>0</v>
      </c>
      <c r="AT170" s="512">
        <v>0</v>
      </c>
      <c r="AU170" s="512">
        <v>0</v>
      </c>
      <c r="AV170" s="512">
        <v>245920</v>
      </c>
      <c r="AW170" s="512">
        <v>53203.761811374578</v>
      </c>
      <c r="AX170" s="512">
        <v>119272.82</v>
      </c>
      <c r="AY170" s="512">
        <v>46411.402182682592</v>
      </c>
      <c r="AZ170" s="710">
        <v>418396.58181137458</v>
      </c>
      <c r="BA170" s="710">
        <v>416923.76181137457</v>
      </c>
      <c r="BB170" s="710">
        <v>4180</v>
      </c>
      <c r="BC170" s="710">
        <v>334400</v>
      </c>
      <c r="BD170" s="710">
        <v>0</v>
      </c>
      <c r="BE170" s="710">
        <v>0</v>
      </c>
      <c r="BF170" s="710">
        <v>418396.58181137458</v>
      </c>
      <c r="BG170" s="512">
        <v>418396.58181137458</v>
      </c>
      <c r="BH170" s="512">
        <v>0</v>
      </c>
      <c r="BI170" s="710">
        <v>335872.82</v>
      </c>
      <c r="BJ170" s="710">
        <v>216600</v>
      </c>
      <c r="BK170" s="512">
        <v>299123.76181137457</v>
      </c>
      <c r="BL170" s="512">
        <v>3739.0470226421821</v>
      </c>
      <c r="BM170" s="512">
        <v>3762.5975644444447</v>
      </c>
      <c r="BN170" s="628">
        <v>-6.2591179096082522E-3</v>
      </c>
      <c r="BO170" s="628">
        <v>2.473947355960825E-2</v>
      </c>
      <c r="BP170" s="512">
        <v>7446.7746368815788</v>
      </c>
      <c r="BQ170" s="710">
        <v>425843.35644825618</v>
      </c>
      <c r="BR170" s="710">
        <v>5304.6317056032021</v>
      </c>
      <c r="BS170" s="710" t="s">
        <v>1284</v>
      </c>
      <c r="BT170" s="710">
        <v>5323.041955603202</v>
      </c>
      <c r="BU170" s="628">
        <v>4.6698356934303797E-2</v>
      </c>
      <c r="BV170" s="512">
        <v>0</v>
      </c>
      <c r="BW170" s="512">
        <v>425843.35644825618</v>
      </c>
      <c r="BX170" s="512">
        <v>0</v>
      </c>
      <c r="BY170" s="512">
        <v>425843.35644825618</v>
      </c>
      <c r="BZ170" s="814">
        <f t="shared" si="12"/>
        <v>0</v>
      </c>
      <c r="CA170" s="814">
        <f t="shared" si="13"/>
        <v>0</v>
      </c>
      <c r="CB170" s="814">
        <f t="shared" si="11"/>
        <v>0</v>
      </c>
      <c r="CC170" s="814">
        <f>IF(ISERROR(VLOOKUP(A170,'19-20 Cfwds'!A:D,4,FALSE)),0,(VLOOKUP(A170,'19-20 Cfwds'!A:D,4,FALSE)))</f>
        <v>0</v>
      </c>
      <c r="CD170" s="814">
        <f>IF(ISERROR(VLOOKUP(A170,'19-20 Cfwds'!A:D,3,FALSE)),0,(VLOOKUP(A170,'19-20 Cfwds'!A:D,3,FALSE)))</f>
        <v>0</v>
      </c>
      <c r="CF170" s="814">
        <f t="shared" si="14"/>
        <v>30875.780590717299</v>
      </c>
      <c r="CG170" s="814"/>
      <c r="CH170" s="814"/>
    </row>
    <row r="171" spans="1:86" ht="15" hidden="1" x14ac:dyDescent="0.25">
      <c r="A171">
        <v>109</v>
      </c>
      <c r="B171" t="str">
        <f>VLOOKUP(D171,'Adjusted Factors 21-22'!C:F,4,FALSE)</f>
        <v>Recoupment Academy</v>
      </c>
      <c r="C171" s="706">
        <v>144446</v>
      </c>
      <c r="D171" s="706">
        <v>9352122</v>
      </c>
      <c r="E171" s="707" t="s">
        <v>710</v>
      </c>
      <c r="F171" s="627">
        <v>85</v>
      </c>
      <c r="G171" s="627">
        <v>85</v>
      </c>
      <c r="H171" s="627">
        <v>0</v>
      </c>
      <c r="I171" s="512">
        <v>261290</v>
      </c>
      <c r="J171" s="512">
        <v>0</v>
      </c>
      <c r="K171" s="512">
        <v>0</v>
      </c>
      <c r="L171" s="512">
        <v>8280.0000000000018</v>
      </c>
      <c r="M171" s="512">
        <v>0</v>
      </c>
      <c r="N171" s="512">
        <v>10350.000000000002</v>
      </c>
      <c r="O171" s="512">
        <v>0</v>
      </c>
      <c r="P171" s="512">
        <v>5438.9880952381018</v>
      </c>
      <c r="Q171" s="512">
        <v>0</v>
      </c>
      <c r="R171" s="512">
        <v>829.76190476190459</v>
      </c>
      <c r="S171" s="512">
        <v>0</v>
      </c>
      <c r="T171" s="512">
        <v>0</v>
      </c>
      <c r="U171" s="512">
        <v>0</v>
      </c>
      <c r="V171" s="512">
        <v>0</v>
      </c>
      <c r="W171" s="512">
        <v>0</v>
      </c>
      <c r="X171" s="512">
        <v>0</v>
      </c>
      <c r="Y171" s="512">
        <v>0</v>
      </c>
      <c r="Z171" s="512">
        <v>0</v>
      </c>
      <c r="AA171" s="512">
        <v>0</v>
      </c>
      <c r="AB171" s="512">
        <v>0</v>
      </c>
      <c r="AC171" s="512">
        <v>0</v>
      </c>
      <c r="AD171" s="512">
        <v>0</v>
      </c>
      <c r="AE171" s="512">
        <v>27631.640625</v>
      </c>
      <c r="AF171" s="512">
        <v>0</v>
      </c>
      <c r="AG171" s="512">
        <v>0</v>
      </c>
      <c r="AH171" s="512">
        <v>0</v>
      </c>
      <c r="AI171" s="512">
        <v>117800</v>
      </c>
      <c r="AJ171" s="512">
        <v>38931.909212283041</v>
      </c>
      <c r="AK171" s="512">
        <v>0</v>
      </c>
      <c r="AL171" s="512">
        <v>0</v>
      </c>
      <c r="AM171" s="512">
        <v>1266.72</v>
      </c>
      <c r="AN171" s="512">
        <v>0</v>
      </c>
      <c r="AO171" s="512">
        <v>0</v>
      </c>
      <c r="AP171" s="512">
        <v>0</v>
      </c>
      <c r="AQ171" s="512">
        <v>0</v>
      </c>
      <c r="AR171" s="512">
        <v>0</v>
      </c>
      <c r="AS171" s="512">
        <v>0</v>
      </c>
      <c r="AT171" s="512">
        <v>0</v>
      </c>
      <c r="AU171" s="512">
        <v>0</v>
      </c>
      <c r="AV171" s="512">
        <v>261290</v>
      </c>
      <c r="AW171" s="512">
        <v>52530.390625000015</v>
      </c>
      <c r="AX171" s="512">
        <v>157998.62921228303</v>
      </c>
      <c r="AY171" s="512">
        <v>50079.879625000009</v>
      </c>
      <c r="AZ171" s="710">
        <v>471819.01983728306</v>
      </c>
      <c r="BA171" s="710">
        <v>470552.29983728309</v>
      </c>
      <c r="BB171" s="710">
        <v>4180</v>
      </c>
      <c r="BC171" s="710">
        <v>355300</v>
      </c>
      <c r="BD171" s="710">
        <v>0</v>
      </c>
      <c r="BE171" s="710">
        <v>0</v>
      </c>
      <c r="BF171" s="710">
        <v>471819.01983728306</v>
      </c>
      <c r="BG171" s="512">
        <v>471819.01983728306</v>
      </c>
      <c r="BH171" s="512">
        <v>0</v>
      </c>
      <c r="BI171" s="710">
        <v>356566.72</v>
      </c>
      <c r="BJ171" s="710">
        <v>198568.09078771694</v>
      </c>
      <c r="BK171" s="512">
        <v>313820.39062500006</v>
      </c>
      <c r="BL171" s="512">
        <v>3692.004595588236</v>
      </c>
      <c r="BM171" s="512">
        <v>3391.9178847408944</v>
      </c>
      <c r="BN171" s="628">
        <v>8.8471101319206921E-2</v>
      </c>
      <c r="BO171" s="628">
        <v>0</v>
      </c>
      <c r="BP171" s="512">
        <v>0</v>
      </c>
      <c r="BQ171" s="710">
        <v>471819.01983728306</v>
      </c>
      <c r="BR171" s="710">
        <v>5535.9094098503892</v>
      </c>
      <c r="BS171" s="710" t="s">
        <v>1284</v>
      </c>
      <c r="BT171" s="710">
        <v>5550.8119980856827</v>
      </c>
      <c r="BU171" s="628">
        <v>6.193719573204004E-2</v>
      </c>
      <c r="BV171" s="512">
        <v>0</v>
      </c>
      <c r="BW171" s="512">
        <v>471819.01983728306</v>
      </c>
      <c r="BX171" s="512">
        <v>0</v>
      </c>
      <c r="BY171" s="512">
        <v>471819.01983728306</v>
      </c>
      <c r="BZ171" s="814">
        <f t="shared" si="12"/>
        <v>0</v>
      </c>
      <c r="CA171" s="814">
        <f t="shared" si="13"/>
        <v>0</v>
      </c>
      <c r="CB171" s="814">
        <f t="shared" si="11"/>
        <v>0</v>
      </c>
      <c r="CC171" s="814">
        <f>IF(ISERROR(VLOOKUP(A171,'19-20 Cfwds'!A:D,4,FALSE)),0,(VLOOKUP(A171,'19-20 Cfwds'!A:D,4,FALSE)))</f>
        <v>0</v>
      </c>
      <c r="CD171" s="814">
        <f>IF(ISERROR(VLOOKUP(A171,'19-20 Cfwds'!A:D,3,FALSE)),0,(VLOOKUP(A171,'19-20 Cfwds'!A:D,3,FALSE)))</f>
        <v>0</v>
      </c>
      <c r="CF171" s="814">
        <f t="shared" si="14"/>
        <v>24898.750000000011</v>
      </c>
      <c r="CG171" s="814"/>
      <c r="CH171" s="814"/>
    </row>
    <row r="172" spans="1:86" ht="15" hidden="1" x14ac:dyDescent="0.25">
      <c r="A172">
        <v>111</v>
      </c>
      <c r="B172" t="str">
        <f>VLOOKUP(D172,'Adjusted Factors 21-22'!C:F,4,FALSE)</f>
        <v>Recoupment Academy</v>
      </c>
      <c r="C172" s="706">
        <v>141551</v>
      </c>
      <c r="D172" s="706">
        <v>9352123</v>
      </c>
      <c r="E172" s="707" t="s">
        <v>1108</v>
      </c>
      <c r="F172" s="627">
        <v>145</v>
      </c>
      <c r="G172" s="627">
        <v>145</v>
      </c>
      <c r="H172" s="627">
        <v>0</v>
      </c>
      <c r="I172" s="512">
        <v>445730</v>
      </c>
      <c r="J172" s="512">
        <v>0</v>
      </c>
      <c r="K172" s="512">
        <v>0</v>
      </c>
      <c r="L172" s="512">
        <v>18399.999999999985</v>
      </c>
      <c r="M172" s="512">
        <v>0</v>
      </c>
      <c r="N172" s="512">
        <v>22999.999999999978</v>
      </c>
      <c r="O172" s="512">
        <v>0</v>
      </c>
      <c r="P172" s="512">
        <v>23649.999999999989</v>
      </c>
      <c r="Q172" s="512">
        <v>0</v>
      </c>
      <c r="R172" s="512">
        <v>0</v>
      </c>
      <c r="S172" s="512">
        <v>0</v>
      </c>
      <c r="T172" s="512">
        <v>0</v>
      </c>
      <c r="U172" s="512">
        <v>0</v>
      </c>
      <c r="V172" s="512">
        <v>0</v>
      </c>
      <c r="W172" s="512">
        <v>0</v>
      </c>
      <c r="X172" s="512">
        <v>0</v>
      </c>
      <c r="Y172" s="512">
        <v>0</v>
      </c>
      <c r="Z172" s="512">
        <v>0</v>
      </c>
      <c r="AA172" s="512">
        <v>0</v>
      </c>
      <c r="AB172" s="512">
        <v>1255.9055118110241</v>
      </c>
      <c r="AC172" s="512">
        <v>0</v>
      </c>
      <c r="AD172" s="512">
        <v>0</v>
      </c>
      <c r="AE172" s="512">
        <v>44986.25</v>
      </c>
      <c r="AF172" s="512">
        <v>0</v>
      </c>
      <c r="AG172" s="512">
        <v>0</v>
      </c>
      <c r="AH172" s="512">
        <v>0</v>
      </c>
      <c r="AI172" s="512">
        <v>117800</v>
      </c>
      <c r="AJ172" s="512">
        <v>0</v>
      </c>
      <c r="AK172" s="512">
        <v>0</v>
      </c>
      <c r="AL172" s="512">
        <v>0</v>
      </c>
      <c r="AM172" s="512">
        <v>3456</v>
      </c>
      <c r="AN172" s="512">
        <v>0</v>
      </c>
      <c r="AO172" s="512">
        <v>0</v>
      </c>
      <c r="AP172" s="512">
        <v>0</v>
      </c>
      <c r="AQ172" s="512">
        <v>0</v>
      </c>
      <c r="AR172" s="512">
        <v>0</v>
      </c>
      <c r="AS172" s="512">
        <v>0</v>
      </c>
      <c r="AT172" s="512">
        <v>0</v>
      </c>
      <c r="AU172" s="512">
        <v>0</v>
      </c>
      <c r="AV172" s="512">
        <v>445730</v>
      </c>
      <c r="AW172" s="512">
        <v>111292.15551181098</v>
      </c>
      <c r="AX172" s="512">
        <v>121256</v>
      </c>
      <c r="AY172" s="512">
        <v>87510.113999999972</v>
      </c>
      <c r="AZ172" s="710">
        <v>678278.15551181103</v>
      </c>
      <c r="BA172" s="710">
        <v>674822.15551181103</v>
      </c>
      <c r="BB172" s="710">
        <v>4180</v>
      </c>
      <c r="BC172" s="710">
        <v>606100</v>
      </c>
      <c r="BD172" s="710">
        <v>0</v>
      </c>
      <c r="BE172" s="710">
        <v>0</v>
      </c>
      <c r="BF172" s="710">
        <v>678278.15551181103</v>
      </c>
      <c r="BG172" s="512">
        <v>678278.15551181103</v>
      </c>
      <c r="BH172" s="512">
        <v>0</v>
      </c>
      <c r="BI172" s="710">
        <v>609556</v>
      </c>
      <c r="BJ172" s="710">
        <v>488300</v>
      </c>
      <c r="BK172" s="512">
        <v>557022.15551181103</v>
      </c>
      <c r="BL172" s="512">
        <v>3841.5321069780071</v>
      </c>
      <c r="BM172" s="512">
        <v>3582.3764210884351</v>
      </c>
      <c r="BN172" s="628">
        <v>7.234183553799535E-2</v>
      </c>
      <c r="BO172" s="628">
        <v>0</v>
      </c>
      <c r="BP172" s="512">
        <v>0</v>
      </c>
      <c r="BQ172" s="710">
        <v>678278.15551181103</v>
      </c>
      <c r="BR172" s="710">
        <v>4653.945900081455</v>
      </c>
      <c r="BS172" s="710" t="s">
        <v>1284</v>
      </c>
      <c r="BT172" s="710">
        <v>4677.7803828400756</v>
      </c>
      <c r="BU172" s="628">
        <v>6.1472191506359852E-2</v>
      </c>
      <c r="BV172" s="512">
        <v>0</v>
      </c>
      <c r="BW172" s="512">
        <v>678278.15551181103</v>
      </c>
      <c r="BX172" s="512">
        <v>0</v>
      </c>
      <c r="BY172" s="512">
        <v>678278.15551181103</v>
      </c>
      <c r="BZ172" s="814">
        <f t="shared" si="12"/>
        <v>0</v>
      </c>
      <c r="CA172" s="814">
        <f t="shared" si="13"/>
        <v>0</v>
      </c>
      <c r="CB172" s="814">
        <f t="shared" si="11"/>
        <v>0</v>
      </c>
      <c r="CC172" s="814">
        <f>IF(ISERROR(VLOOKUP(A172,'19-20 Cfwds'!A:D,4,FALSE)),0,(VLOOKUP(A172,'19-20 Cfwds'!A:D,4,FALSE)))</f>
        <v>0</v>
      </c>
      <c r="CD172" s="814">
        <f>IF(ISERROR(VLOOKUP(A172,'19-20 Cfwds'!A:D,3,FALSE)),0,(VLOOKUP(A172,'19-20 Cfwds'!A:D,3,FALSE)))</f>
        <v>0</v>
      </c>
      <c r="CF172" s="814">
        <f t="shared" si="14"/>
        <v>65049.999999999956</v>
      </c>
      <c r="CG172" s="814"/>
      <c r="CH172" s="814"/>
    </row>
    <row r="173" spans="1:86" ht="15" hidden="1" x14ac:dyDescent="0.25">
      <c r="A173">
        <v>115</v>
      </c>
      <c r="B173" t="str">
        <f>VLOOKUP(D173,'Adjusted Factors 21-22'!C:F,4,FALSE)</f>
        <v>Recoupment Academy</v>
      </c>
      <c r="C173" s="706">
        <v>145460</v>
      </c>
      <c r="D173" s="706">
        <v>9352126</v>
      </c>
      <c r="E173" s="707" t="s">
        <v>716</v>
      </c>
      <c r="F173" s="627">
        <v>102</v>
      </c>
      <c r="G173" s="627">
        <v>102</v>
      </c>
      <c r="H173" s="627">
        <v>0</v>
      </c>
      <c r="I173" s="512">
        <v>313548</v>
      </c>
      <c r="J173" s="512">
        <v>0</v>
      </c>
      <c r="K173" s="512">
        <v>0</v>
      </c>
      <c r="L173" s="512">
        <v>1380.0000000000023</v>
      </c>
      <c r="M173" s="512">
        <v>0</v>
      </c>
      <c r="N173" s="512">
        <v>2903.4653465346537</v>
      </c>
      <c r="O173" s="512">
        <v>0</v>
      </c>
      <c r="P173" s="512">
        <v>651.38613861386136</v>
      </c>
      <c r="Q173" s="512">
        <v>0</v>
      </c>
      <c r="R173" s="512">
        <v>0</v>
      </c>
      <c r="S173" s="512">
        <v>0</v>
      </c>
      <c r="T173" s="512">
        <v>0</v>
      </c>
      <c r="U173" s="512">
        <v>0</v>
      </c>
      <c r="V173" s="512">
        <v>0</v>
      </c>
      <c r="W173" s="512">
        <v>0</v>
      </c>
      <c r="X173" s="512">
        <v>0</v>
      </c>
      <c r="Y173" s="512">
        <v>0</v>
      </c>
      <c r="Z173" s="512">
        <v>0</v>
      </c>
      <c r="AA173" s="512">
        <v>0</v>
      </c>
      <c r="AB173" s="512">
        <v>0</v>
      </c>
      <c r="AC173" s="512">
        <v>0</v>
      </c>
      <c r="AD173" s="512">
        <v>0</v>
      </c>
      <c r="AE173" s="512">
        <v>12692.045454545454</v>
      </c>
      <c r="AF173" s="512">
        <v>0</v>
      </c>
      <c r="AG173" s="512">
        <v>0</v>
      </c>
      <c r="AH173" s="512">
        <v>0</v>
      </c>
      <c r="AI173" s="512">
        <v>117800</v>
      </c>
      <c r="AJ173" s="512">
        <v>0</v>
      </c>
      <c r="AK173" s="512">
        <v>0</v>
      </c>
      <c r="AL173" s="512">
        <v>0</v>
      </c>
      <c r="AM173" s="512">
        <v>1868.8</v>
      </c>
      <c r="AN173" s="512">
        <v>0</v>
      </c>
      <c r="AO173" s="512">
        <v>0</v>
      </c>
      <c r="AP173" s="512">
        <v>0</v>
      </c>
      <c r="AQ173" s="512">
        <v>0</v>
      </c>
      <c r="AR173" s="512">
        <v>0</v>
      </c>
      <c r="AS173" s="512">
        <v>0</v>
      </c>
      <c r="AT173" s="512">
        <v>0</v>
      </c>
      <c r="AU173" s="512">
        <v>0</v>
      </c>
      <c r="AV173" s="512">
        <v>313548</v>
      </c>
      <c r="AW173" s="512">
        <v>17626.896939693972</v>
      </c>
      <c r="AX173" s="512">
        <v>119668.8</v>
      </c>
      <c r="AY173" s="512">
        <v>25158.335197119712</v>
      </c>
      <c r="AZ173" s="710">
        <v>450843.69693969394</v>
      </c>
      <c r="BA173" s="710">
        <v>448974.89693969395</v>
      </c>
      <c r="BB173" s="710">
        <v>4180</v>
      </c>
      <c r="BC173" s="710">
        <v>426360</v>
      </c>
      <c r="BD173" s="710">
        <v>0</v>
      </c>
      <c r="BE173" s="710">
        <v>0</v>
      </c>
      <c r="BF173" s="710">
        <v>450843.69693969394</v>
      </c>
      <c r="BG173" s="512">
        <v>450843.696939694</v>
      </c>
      <c r="BH173" s="512">
        <v>0</v>
      </c>
      <c r="BI173" s="710">
        <v>428228.8</v>
      </c>
      <c r="BJ173" s="710">
        <v>308560</v>
      </c>
      <c r="BK173" s="512">
        <v>331174.89693969395</v>
      </c>
      <c r="BL173" s="512">
        <v>3246.8127150950386</v>
      </c>
      <c r="BM173" s="512">
        <v>3269.8407980198022</v>
      </c>
      <c r="BN173" s="628">
        <v>-7.042570066013382E-3</v>
      </c>
      <c r="BO173" s="628">
        <v>2.5522925716013382E-2</v>
      </c>
      <c r="BP173" s="512">
        <v>8512.5021866870302</v>
      </c>
      <c r="BQ173" s="710">
        <v>459356.19912638096</v>
      </c>
      <c r="BR173" s="710">
        <v>4485.1705796704018</v>
      </c>
      <c r="BS173" s="710" t="s">
        <v>1284</v>
      </c>
      <c r="BT173" s="710">
        <v>4503.4921482978525</v>
      </c>
      <c r="BU173" s="628">
        <v>1.1023022450888709E-2</v>
      </c>
      <c r="BV173" s="512">
        <v>0</v>
      </c>
      <c r="BW173" s="512">
        <v>459356.19912638096</v>
      </c>
      <c r="BX173" s="512">
        <v>0</v>
      </c>
      <c r="BY173" s="512">
        <v>459356.19912638096</v>
      </c>
      <c r="BZ173" s="814">
        <f t="shared" si="12"/>
        <v>0</v>
      </c>
      <c r="CA173" s="814">
        <f t="shared" si="13"/>
        <v>0</v>
      </c>
      <c r="CB173" s="814">
        <f t="shared" si="11"/>
        <v>0</v>
      </c>
      <c r="CC173" s="814">
        <f>IF(ISERROR(VLOOKUP(A173,'19-20 Cfwds'!A:D,4,FALSE)),0,(VLOOKUP(A173,'19-20 Cfwds'!A:D,4,FALSE)))</f>
        <v>0</v>
      </c>
      <c r="CD173" s="814">
        <f>IF(ISERROR(VLOOKUP(A173,'19-20 Cfwds'!A:D,3,FALSE)),0,(VLOOKUP(A173,'19-20 Cfwds'!A:D,3,FALSE)))</f>
        <v>0</v>
      </c>
      <c r="CF173" s="814">
        <f t="shared" si="14"/>
        <v>4934.8514851485179</v>
      </c>
      <c r="CG173" s="814"/>
      <c r="CH173" s="814"/>
    </row>
    <row r="174" spans="1:86" ht="15" hidden="1" x14ac:dyDescent="0.25">
      <c r="A174">
        <v>502</v>
      </c>
      <c r="B174" t="str">
        <f>VLOOKUP(D174,'Adjusted Factors 21-22'!C:F,4,FALSE)</f>
        <v>Recoupment Academy</v>
      </c>
      <c r="C174" s="706">
        <v>147932</v>
      </c>
      <c r="D174" s="706">
        <v>9352129</v>
      </c>
      <c r="E174" s="707" t="s">
        <v>905</v>
      </c>
      <c r="F174" s="627">
        <v>138</v>
      </c>
      <c r="G174" s="627">
        <v>138</v>
      </c>
      <c r="H174" s="627">
        <v>0</v>
      </c>
      <c r="I174" s="512">
        <v>424212</v>
      </c>
      <c r="J174" s="512">
        <v>0</v>
      </c>
      <c r="K174" s="512">
        <v>0</v>
      </c>
      <c r="L174" s="512">
        <v>26220.000000000029</v>
      </c>
      <c r="M174" s="512">
        <v>0</v>
      </c>
      <c r="N174" s="512">
        <v>32775.000000000036</v>
      </c>
      <c r="O174" s="512">
        <v>0</v>
      </c>
      <c r="P174" s="512">
        <v>12039.999999999989</v>
      </c>
      <c r="Q174" s="512">
        <v>6759.99999999999</v>
      </c>
      <c r="R174" s="512">
        <v>0</v>
      </c>
      <c r="S174" s="512">
        <v>0</v>
      </c>
      <c r="T174" s="512">
        <v>0</v>
      </c>
      <c r="U174" s="512">
        <v>0</v>
      </c>
      <c r="V174" s="512">
        <v>0</v>
      </c>
      <c r="W174" s="512">
        <v>0</v>
      </c>
      <c r="X174" s="512">
        <v>0</v>
      </c>
      <c r="Y174" s="512">
        <v>0</v>
      </c>
      <c r="Z174" s="512">
        <v>0</v>
      </c>
      <c r="AA174" s="512">
        <v>0</v>
      </c>
      <c r="AB174" s="512">
        <v>4284.6774193548381</v>
      </c>
      <c r="AC174" s="512">
        <v>0</v>
      </c>
      <c r="AD174" s="512">
        <v>0</v>
      </c>
      <c r="AE174" s="512">
        <v>35789.210526315786</v>
      </c>
      <c r="AF174" s="512">
        <v>0</v>
      </c>
      <c r="AG174" s="512">
        <v>8748.0000000000455</v>
      </c>
      <c r="AH174" s="512">
        <v>0</v>
      </c>
      <c r="AI174" s="512">
        <v>117800</v>
      </c>
      <c r="AJ174" s="512">
        <v>0</v>
      </c>
      <c r="AK174" s="512">
        <v>0</v>
      </c>
      <c r="AL174" s="512">
        <v>0</v>
      </c>
      <c r="AM174" s="512">
        <v>2420.08</v>
      </c>
      <c r="AN174" s="512">
        <v>0</v>
      </c>
      <c r="AO174" s="512">
        <v>0</v>
      </c>
      <c r="AP174" s="512">
        <v>0</v>
      </c>
      <c r="AQ174" s="512">
        <v>0</v>
      </c>
      <c r="AR174" s="512">
        <v>0</v>
      </c>
      <c r="AS174" s="512">
        <v>0</v>
      </c>
      <c r="AT174" s="512">
        <v>0</v>
      </c>
      <c r="AU174" s="512">
        <v>0</v>
      </c>
      <c r="AV174" s="512">
        <v>424212</v>
      </c>
      <c r="AW174" s="512">
        <v>126616.88794567071</v>
      </c>
      <c r="AX174" s="512">
        <v>120220.08</v>
      </c>
      <c r="AY174" s="512">
        <v>84685.574526315817</v>
      </c>
      <c r="AZ174" s="710">
        <v>671048.96794567071</v>
      </c>
      <c r="BA174" s="710">
        <v>668628.88794567075</v>
      </c>
      <c r="BB174" s="710">
        <v>4180</v>
      </c>
      <c r="BC174" s="710">
        <v>576840</v>
      </c>
      <c r="BD174" s="710">
        <v>0</v>
      </c>
      <c r="BE174" s="710">
        <v>0</v>
      </c>
      <c r="BF174" s="710">
        <v>671048.96794567071</v>
      </c>
      <c r="BG174" s="512">
        <v>671048.96794567059</v>
      </c>
      <c r="BH174" s="512">
        <v>0</v>
      </c>
      <c r="BI174" s="710">
        <v>579260.07999999996</v>
      </c>
      <c r="BJ174" s="710">
        <v>459039.99999999994</v>
      </c>
      <c r="BK174" s="512">
        <v>550828.88794567075</v>
      </c>
      <c r="BL174" s="512">
        <v>3991.51368076573</v>
      </c>
      <c r="BM174" s="512">
        <v>3948.5967593333335</v>
      </c>
      <c r="BN174" s="628">
        <v>1.0868904587674953E-2</v>
      </c>
      <c r="BO174" s="628">
        <v>7.6114510623250461E-3</v>
      </c>
      <c r="BP174" s="512">
        <v>4147.5280377958888</v>
      </c>
      <c r="BQ174" s="710">
        <v>675196.49598346662</v>
      </c>
      <c r="BR174" s="710">
        <v>4875.1914201700483</v>
      </c>
      <c r="BS174" s="710" t="s">
        <v>1284</v>
      </c>
      <c r="BT174" s="710">
        <v>4892.7282317642512</v>
      </c>
      <c r="BU174" s="628">
        <v>1.3849250829705673E-2</v>
      </c>
      <c r="BV174" s="512">
        <v>0</v>
      </c>
      <c r="BW174" s="512">
        <v>675196.49598346662</v>
      </c>
      <c r="BX174" s="512">
        <v>0</v>
      </c>
      <c r="BY174" s="512">
        <v>675196.49598346662</v>
      </c>
      <c r="BZ174" s="814">
        <f t="shared" si="12"/>
        <v>0</v>
      </c>
      <c r="CA174" s="814">
        <f t="shared" si="13"/>
        <v>0</v>
      </c>
      <c r="CB174" s="814">
        <f t="shared" si="11"/>
        <v>0</v>
      </c>
      <c r="CC174" s="814">
        <f>IF(ISERROR(VLOOKUP(A174,'19-20 Cfwds'!A:D,4,FALSE)),0,(VLOOKUP(A174,'19-20 Cfwds'!A:D,4,FALSE)))</f>
        <v>218232.94682957383</v>
      </c>
      <c r="CD174" s="814">
        <f>IF(ISERROR(VLOOKUP(A174,'19-20 Cfwds'!A:D,3,FALSE)),0,(VLOOKUP(A174,'19-20 Cfwds'!A:D,3,FALSE)))</f>
        <v>9493.2300000000014</v>
      </c>
      <c r="CF174" s="814">
        <f t="shared" si="14"/>
        <v>77795.000000000044</v>
      </c>
      <c r="CG174" s="814"/>
      <c r="CH174" s="814"/>
    </row>
    <row r="175" spans="1:86" ht="15" hidden="1" x14ac:dyDescent="0.25">
      <c r="A175">
        <v>208</v>
      </c>
      <c r="B175" t="str">
        <f>VLOOKUP(D175,'Adjusted Factors 21-22'!C:F,4,FALSE)</f>
        <v>Recoupment Academy</v>
      </c>
      <c r="C175" s="706">
        <v>145835</v>
      </c>
      <c r="D175" s="706">
        <v>9352133</v>
      </c>
      <c r="E175" s="707" t="s">
        <v>733</v>
      </c>
      <c r="F175" s="627">
        <v>203</v>
      </c>
      <c r="G175" s="627">
        <v>203</v>
      </c>
      <c r="H175" s="627">
        <v>0</v>
      </c>
      <c r="I175" s="512">
        <v>624022</v>
      </c>
      <c r="J175" s="512">
        <v>0</v>
      </c>
      <c r="K175" s="512">
        <v>0</v>
      </c>
      <c r="L175" s="512">
        <v>8740.0000000000018</v>
      </c>
      <c r="M175" s="512">
        <v>0</v>
      </c>
      <c r="N175" s="512">
        <v>13665.365853658537</v>
      </c>
      <c r="O175" s="512">
        <v>0</v>
      </c>
      <c r="P175" s="512">
        <v>215.00000000000014</v>
      </c>
      <c r="Q175" s="512">
        <v>779.99999999999955</v>
      </c>
      <c r="R175" s="512">
        <v>1229.9999999999993</v>
      </c>
      <c r="S175" s="512">
        <v>889.99999999999966</v>
      </c>
      <c r="T175" s="512">
        <v>0</v>
      </c>
      <c r="U175" s="512">
        <v>0</v>
      </c>
      <c r="V175" s="512">
        <v>0</v>
      </c>
      <c r="W175" s="512">
        <v>0</v>
      </c>
      <c r="X175" s="512">
        <v>0</v>
      </c>
      <c r="Y175" s="512">
        <v>0</v>
      </c>
      <c r="Z175" s="512">
        <v>0</v>
      </c>
      <c r="AA175" s="512">
        <v>0</v>
      </c>
      <c r="AB175" s="512">
        <v>0</v>
      </c>
      <c r="AC175" s="512">
        <v>0</v>
      </c>
      <c r="AD175" s="512">
        <v>0</v>
      </c>
      <c r="AE175" s="512">
        <v>47817.122093023252</v>
      </c>
      <c r="AF175" s="512">
        <v>0</v>
      </c>
      <c r="AG175" s="512">
        <v>0</v>
      </c>
      <c r="AH175" s="512">
        <v>0</v>
      </c>
      <c r="AI175" s="512">
        <v>117800</v>
      </c>
      <c r="AJ175" s="512">
        <v>0</v>
      </c>
      <c r="AK175" s="512">
        <v>0</v>
      </c>
      <c r="AL175" s="512">
        <v>0</v>
      </c>
      <c r="AM175" s="512">
        <v>4275.2</v>
      </c>
      <c r="AN175" s="512">
        <v>0</v>
      </c>
      <c r="AO175" s="512">
        <v>0</v>
      </c>
      <c r="AP175" s="512">
        <v>0</v>
      </c>
      <c r="AQ175" s="512">
        <v>0</v>
      </c>
      <c r="AR175" s="512">
        <v>0</v>
      </c>
      <c r="AS175" s="512">
        <v>0</v>
      </c>
      <c r="AT175" s="512">
        <v>0</v>
      </c>
      <c r="AU175" s="512">
        <v>0</v>
      </c>
      <c r="AV175" s="512">
        <v>624022</v>
      </c>
      <c r="AW175" s="512">
        <v>73337.487946681795</v>
      </c>
      <c r="AX175" s="512">
        <v>122075.2</v>
      </c>
      <c r="AY175" s="512">
        <v>70576.169019852518</v>
      </c>
      <c r="AZ175" s="710">
        <v>819434.68794668175</v>
      </c>
      <c r="BA175" s="710">
        <v>815159.48794668179</v>
      </c>
      <c r="BB175" s="710">
        <v>4180</v>
      </c>
      <c r="BC175" s="710">
        <v>848540</v>
      </c>
      <c r="BD175" s="710">
        <v>33380.512053318205</v>
      </c>
      <c r="BE175" s="710">
        <v>0</v>
      </c>
      <c r="BF175" s="710">
        <v>852815.2</v>
      </c>
      <c r="BG175" s="512">
        <v>852815.2</v>
      </c>
      <c r="BH175" s="512">
        <v>0</v>
      </c>
      <c r="BI175" s="710">
        <v>852815.2</v>
      </c>
      <c r="BJ175" s="710">
        <v>730740</v>
      </c>
      <c r="BK175" s="512">
        <v>730740</v>
      </c>
      <c r="BL175" s="512">
        <v>3599.7044334975371</v>
      </c>
      <c r="BM175" s="512">
        <v>3405.764330769231</v>
      </c>
      <c r="BN175" s="628">
        <v>5.6944663192389035E-2</v>
      </c>
      <c r="BO175" s="628">
        <v>0</v>
      </c>
      <c r="BP175" s="512">
        <v>0</v>
      </c>
      <c r="BQ175" s="710">
        <v>852815.2</v>
      </c>
      <c r="BR175" s="710">
        <v>4180</v>
      </c>
      <c r="BS175" s="710" t="s">
        <v>1284</v>
      </c>
      <c r="BT175" s="710">
        <v>4201.0600985221672</v>
      </c>
      <c r="BU175" s="628">
        <v>5.2279303744611871E-2</v>
      </c>
      <c r="BV175" s="512">
        <v>0</v>
      </c>
      <c r="BW175" s="512">
        <v>852815.2</v>
      </c>
      <c r="BX175" s="512">
        <v>0</v>
      </c>
      <c r="BY175" s="512">
        <v>852815.2</v>
      </c>
      <c r="BZ175" s="814">
        <f t="shared" si="12"/>
        <v>0</v>
      </c>
      <c r="CA175" s="814">
        <f t="shared" si="13"/>
        <v>0</v>
      </c>
      <c r="CB175" s="814">
        <f t="shared" si="11"/>
        <v>33380.512053318205</v>
      </c>
      <c r="CC175" s="814">
        <f>IF(ISERROR(VLOOKUP(A175,'19-20 Cfwds'!A:D,4,FALSE)),0,(VLOOKUP(A175,'19-20 Cfwds'!A:D,4,FALSE)))</f>
        <v>0</v>
      </c>
      <c r="CD175" s="814">
        <f>IF(ISERROR(VLOOKUP(A175,'19-20 Cfwds'!A:D,3,FALSE)),0,(VLOOKUP(A175,'19-20 Cfwds'!A:D,3,FALSE)))</f>
        <v>0</v>
      </c>
      <c r="CF175" s="814">
        <f t="shared" si="14"/>
        <v>25520.365853658539</v>
      </c>
      <c r="CG175" s="814"/>
      <c r="CH175" s="814"/>
    </row>
    <row r="176" spans="1:86" ht="15" hidden="1" x14ac:dyDescent="0.25">
      <c r="A176">
        <v>23</v>
      </c>
      <c r="B176" t="str">
        <f>VLOOKUP(D176,'Adjusted Factors 21-22'!C:F,4,FALSE)</f>
        <v>Recoupment Academy</v>
      </c>
      <c r="C176" s="706">
        <v>146875</v>
      </c>
      <c r="D176" s="706">
        <v>9352136</v>
      </c>
      <c r="E176" s="707" t="s">
        <v>1187</v>
      </c>
      <c r="F176" s="627">
        <v>142</v>
      </c>
      <c r="G176" s="627">
        <v>142</v>
      </c>
      <c r="H176" s="627">
        <v>0</v>
      </c>
      <c r="I176" s="512">
        <v>436508</v>
      </c>
      <c r="J176" s="512">
        <v>0</v>
      </c>
      <c r="K176" s="512">
        <v>0</v>
      </c>
      <c r="L176" s="512">
        <v>4599.9999999999991</v>
      </c>
      <c r="M176" s="512">
        <v>0</v>
      </c>
      <c r="N176" s="512">
        <v>9072.2222222222208</v>
      </c>
      <c r="O176" s="512">
        <v>0</v>
      </c>
      <c r="P176" s="512">
        <v>1934.9999999999989</v>
      </c>
      <c r="Q176" s="512">
        <v>4420.0000000000027</v>
      </c>
      <c r="R176" s="512">
        <v>0</v>
      </c>
      <c r="S176" s="512">
        <v>0</v>
      </c>
      <c r="T176" s="512">
        <v>0</v>
      </c>
      <c r="U176" s="512">
        <v>0</v>
      </c>
      <c r="V176" s="512">
        <v>0</v>
      </c>
      <c r="W176" s="512">
        <v>0</v>
      </c>
      <c r="X176" s="512">
        <v>0</v>
      </c>
      <c r="Y176" s="512">
        <v>0</v>
      </c>
      <c r="Z176" s="512">
        <v>0</v>
      </c>
      <c r="AA176" s="512">
        <v>0</v>
      </c>
      <c r="AB176" s="512">
        <v>1346.5517241379289</v>
      </c>
      <c r="AC176" s="512">
        <v>0</v>
      </c>
      <c r="AD176" s="512">
        <v>0</v>
      </c>
      <c r="AE176" s="512">
        <v>51829.999999999993</v>
      </c>
      <c r="AF176" s="512">
        <v>0</v>
      </c>
      <c r="AG176" s="512">
        <v>0</v>
      </c>
      <c r="AH176" s="512">
        <v>0</v>
      </c>
      <c r="AI176" s="512">
        <v>117800</v>
      </c>
      <c r="AJ176" s="512">
        <v>0</v>
      </c>
      <c r="AK176" s="512">
        <v>0</v>
      </c>
      <c r="AL176" s="512">
        <v>0</v>
      </c>
      <c r="AM176" s="512">
        <v>2560</v>
      </c>
      <c r="AN176" s="512">
        <v>0</v>
      </c>
      <c r="AO176" s="512">
        <v>0</v>
      </c>
      <c r="AP176" s="512">
        <v>0</v>
      </c>
      <c r="AQ176" s="512">
        <v>0</v>
      </c>
      <c r="AR176" s="512">
        <v>0</v>
      </c>
      <c r="AS176" s="512">
        <v>0</v>
      </c>
      <c r="AT176" s="512">
        <v>0</v>
      </c>
      <c r="AU176" s="512">
        <v>0</v>
      </c>
      <c r="AV176" s="512">
        <v>436508</v>
      </c>
      <c r="AW176" s="512">
        <v>73203.773946360132</v>
      </c>
      <c r="AX176" s="512">
        <v>120360</v>
      </c>
      <c r="AY176" s="512">
        <v>71842.475111111096</v>
      </c>
      <c r="AZ176" s="710">
        <v>630071.7739463601</v>
      </c>
      <c r="BA176" s="710">
        <v>627511.7739463601</v>
      </c>
      <c r="BB176" s="710">
        <v>4180</v>
      </c>
      <c r="BC176" s="710">
        <v>593560</v>
      </c>
      <c r="BD176" s="710">
        <v>0</v>
      </c>
      <c r="BE176" s="710">
        <v>0</v>
      </c>
      <c r="BF176" s="710">
        <v>630071.7739463601</v>
      </c>
      <c r="BG176" s="512">
        <v>630071.77394636022</v>
      </c>
      <c r="BH176" s="512">
        <v>0</v>
      </c>
      <c r="BI176" s="710">
        <v>596120</v>
      </c>
      <c r="BJ176" s="710">
        <v>475760</v>
      </c>
      <c r="BK176" s="512">
        <v>509711.7739463601</v>
      </c>
      <c r="BL176" s="512">
        <v>3589.5195348335219</v>
      </c>
      <c r="BM176" s="512">
        <v>3434.9486257575759</v>
      </c>
      <c r="BN176" s="628">
        <v>4.499948206411835E-2</v>
      </c>
      <c r="BO176" s="628">
        <v>0</v>
      </c>
      <c r="BP176" s="512">
        <v>0</v>
      </c>
      <c r="BQ176" s="710">
        <v>630071.7739463601</v>
      </c>
      <c r="BR176" s="710">
        <v>4419.0969996222539</v>
      </c>
      <c r="BS176" s="710" t="s">
        <v>1284</v>
      </c>
      <c r="BT176" s="710">
        <v>4437.1251686363385</v>
      </c>
      <c r="BU176" s="628">
        <v>2.0858655681814664E-2</v>
      </c>
      <c r="BV176" s="512">
        <v>0</v>
      </c>
      <c r="BW176" s="512">
        <v>630071.7739463601</v>
      </c>
      <c r="BX176" s="512">
        <v>0</v>
      </c>
      <c r="BY176" s="512">
        <v>630071.7739463601</v>
      </c>
      <c r="BZ176" s="814">
        <f t="shared" si="12"/>
        <v>0</v>
      </c>
      <c r="CA176" s="814">
        <f t="shared" si="13"/>
        <v>0</v>
      </c>
      <c r="CB176" s="814">
        <f t="shared" si="11"/>
        <v>0</v>
      </c>
      <c r="CC176" s="814">
        <f>IF(ISERROR(VLOOKUP(A176,'19-20 Cfwds'!A:D,4,FALSE)),0,(VLOOKUP(A176,'19-20 Cfwds'!A:D,4,FALSE)))</f>
        <v>0</v>
      </c>
      <c r="CD176" s="814">
        <f>IF(ISERROR(VLOOKUP(A176,'19-20 Cfwds'!A:D,3,FALSE)),0,(VLOOKUP(A176,'19-20 Cfwds'!A:D,3,FALSE)))</f>
        <v>0</v>
      </c>
      <c r="CF176" s="814">
        <f t="shared" si="14"/>
        <v>20027.222222222219</v>
      </c>
      <c r="CG176" s="814"/>
      <c r="CH176" s="814"/>
    </row>
    <row r="177" spans="1:86" ht="15" hidden="1" x14ac:dyDescent="0.25">
      <c r="A177">
        <v>503</v>
      </c>
      <c r="B177" t="str">
        <f>VLOOKUP(D177,'Adjusted Factors 21-22'!C:F,4,FALSE)</f>
        <v>Recoupment Academy</v>
      </c>
      <c r="C177" s="706">
        <v>147933</v>
      </c>
      <c r="D177" s="706">
        <v>9352138</v>
      </c>
      <c r="E177" s="707" t="s">
        <v>1188</v>
      </c>
      <c r="F177" s="627">
        <v>400</v>
      </c>
      <c r="G177" s="627">
        <v>400</v>
      </c>
      <c r="H177" s="627">
        <v>0</v>
      </c>
      <c r="I177" s="512">
        <v>1229600</v>
      </c>
      <c r="J177" s="512">
        <v>0</v>
      </c>
      <c r="K177" s="512">
        <v>0</v>
      </c>
      <c r="L177" s="512">
        <v>27600</v>
      </c>
      <c r="M177" s="512">
        <v>0</v>
      </c>
      <c r="N177" s="512">
        <v>46567.9012345679</v>
      </c>
      <c r="O177" s="512">
        <v>0</v>
      </c>
      <c r="P177" s="512">
        <v>18920</v>
      </c>
      <c r="Q177" s="512">
        <v>6240</v>
      </c>
      <c r="R177" s="512">
        <v>0</v>
      </c>
      <c r="S177" s="512">
        <v>6230.0000000000009</v>
      </c>
      <c r="T177" s="512">
        <v>0</v>
      </c>
      <c r="U177" s="512">
        <v>0</v>
      </c>
      <c r="V177" s="512">
        <v>0</v>
      </c>
      <c r="W177" s="512">
        <v>0</v>
      </c>
      <c r="X177" s="512">
        <v>0</v>
      </c>
      <c r="Y177" s="512">
        <v>0</v>
      </c>
      <c r="Z177" s="512">
        <v>0</v>
      </c>
      <c r="AA177" s="512">
        <v>0</v>
      </c>
      <c r="AB177" s="512">
        <v>3882.352941176468</v>
      </c>
      <c r="AC177" s="512">
        <v>0</v>
      </c>
      <c r="AD177" s="512">
        <v>0</v>
      </c>
      <c r="AE177" s="512">
        <v>135381.81818181818</v>
      </c>
      <c r="AF177" s="512">
        <v>0</v>
      </c>
      <c r="AG177" s="512">
        <v>0</v>
      </c>
      <c r="AH177" s="512">
        <v>0</v>
      </c>
      <c r="AI177" s="512">
        <v>117800</v>
      </c>
      <c r="AJ177" s="512">
        <v>0</v>
      </c>
      <c r="AK177" s="512">
        <v>0</v>
      </c>
      <c r="AL177" s="512">
        <v>0</v>
      </c>
      <c r="AM177" s="512">
        <v>5075.1099999999997</v>
      </c>
      <c r="AN177" s="512">
        <v>0</v>
      </c>
      <c r="AO177" s="512">
        <v>0</v>
      </c>
      <c r="AP177" s="512">
        <v>0</v>
      </c>
      <c r="AQ177" s="512">
        <v>0</v>
      </c>
      <c r="AR177" s="512">
        <v>0</v>
      </c>
      <c r="AS177" s="512">
        <v>0</v>
      </c>
      <c r="AT177" s="512">
        <v>0</v>
      </c>
      <c r="AU177" s="512">
        <v>0</v>
      </c>
      <c r="AV177" s="512">
        <v>1229600</v>
      </c>
      <c r="AW177" s="512">
        <v>244822.07235756255</v>
      </c>
      <c r="AX177" s="512">
        <v>122875.11</v>
      </c>
      <c r="AY177" s="512">
        <v>198159.63279910211</v>
      </c>
      <c r="AZ177" s="710">
        <v>1597297.1823575627</v>
      </c>
      <c r="BA177" s="710">
        <v>1592222.0723575626</v>
      </c>
      <c r="BB177" s="710">
        <v>4180</v>
      </c>
      <c r="BC177" s="710">
        <v>1672000</v>
      </c>
      <c r="BD177" s="710">
        <v>79777.927642437397</v>
      </c>
      <c r="BE177" s="710">
        <v>0</v>
      </c>
      <c r="BF177" s="710">
        <v>1677075.11</v>
      </c>
      <c r="BG177" s="512">
        <v>1677075.1099999999</v>
      </c>
      <c r="BH177" s="512">
        <v>0</v>
      </c>
      <c r="BI177" s="710">
        <v>1677075.11</v>
      </c>
      <c r="BJ177" s="710">
        <v>1554200</v>
      </c>
      <c r="BK177" s="512">
        <v>1554200</v>
      </c>
      <c r="BL177" s="512">
        <v>3885.5</v>
      </c>
      <c r="BM177" s="512">
        <v>3638.2958415841586</v>
      </c>
      <c r="BN177" s="628">
        <v>6.7945040529800826E-2</v>
      </c>
      <c r="BO177" s="628">
        <v>0</v>
      </c>
      <c r="BP177" s="512">
        <v>0</v>
      </c>
      <c r="BQ177" s="710">
        <v>1677075.11</v>
      </c>
      <c r="BR177" s="710">
        <v>4180</v>
      </c>
      <c r="BS177" s="710" t="s">
        <v>1284</v>
      </c>
      <c r="BT177" s="710">
        <v>4192.6877750000003</v>
      </c>
      <c r="BU177" s="628">
        <v>4.859359387576534E-2</v>
      </c>
      <c r="BV177" s="512">
        <v>0</v>
      </c>
      <c r="BW177" s="512">
        <v>1677075.11</v>
      </c>
      <c r="BX177" s="512">
        <v>0</v>
      </c>
      <c r="BY177" s="512">
        <v>1677075.11</v>
      </c>
      <c r="BZ177" s="814">
        <f t="shared" si="12"/>
        <v>0</v>
      </c>
      <c r="CA177" s="814">
        <f t="shared" si="13"/>
        <v>0</v>
      </c>
      <c r="CB177" s="814">
        <f t="shared" si="11"/>
        <v>79777.927642437397</v>
      </c>
      <c r="CC177" s="814">
        <f>IF(ISERROR(VLOOKUP(A177,'19-20 Cfwds'!A:D,4,FALSE)),0,(VLOOKUP(A177,'19-20 Cfwds'!A:D,4,FALSE)))</f>
        <v>204396.6464163051</v>
      </c>
      <c r="CD177" s="814">
        <f>IF(ISERROR(VLOOKUP(A177,'19-20 Cfwds'!A:D,3,FALSE)),0,(VLOOKUP(A177,'19-20 Cfwds'!A:D,3,FALSE)))</f>
        <v>32058.69</v>
      </c>
      <c r="CF177" s="814">
        <f t="shared" si="14"/>
        <v>105557.90123456789</v>
      </c>
      <c r="CG177" s="814"/>
      <c r="CH177" s="814"/>
    </row>
    <row r="178" spans="1:86" ht="15" hidden="1" x14ac:dyDescent="0.25">
      <c r="A178">
        <v>67</v>
      </c>
      <c r="B178" t="str">
        <f>VLOOKUP(D178,'Adjusted Factors 21-22'!C:F,4,FALSE)</f>
        <v>Recoupment Academy</v>
      </c>
      <c r="C178" s="706">
        <v>141640</v>
      </c>
      <c r="D178" s="706">
        <v>9352145</v>
      </c>
      <c r="E178" s="707" t="s">
        <v>670</v>
      </c>
      <c r="F178" s="627">
        <v>374</v>
      </c>
      <c r="G178" s="627">
        <v>374</v>
      </c>
      <c r="H178" s="627">
        <v>0</v>
      </c>
      <c r="I178" s="512">
        <v>1149676</v>
      </c>
      <c r="J178" s="512">
        <v>0</v>
      </c>
      <c r="K178" s="512">
        <v>0</v>
      </c>
      <c r="L178" s="512">
        <v>32659.999999999935</v>
      </c>
      <c r="M178" s="512">
        <v>0</v>
      </c>
      <c r="N178" s="512">
        <v>42900</v>
      </c>
      <c r="O178" s="512">
        <v>0</v>
      </c>
      <c r="P178" s="512">
        <v>23650.000000000036</v>
      </c>
      <c r="Q178" s="512">
        <v>3380.0000000000045</v>
      </c>
      <c r="R178" s="512">
        <v>12299.999999999998</v>
      </c>
      <c r="S178" s="512">
        <v>3115.0000000000077</v>
      </c>
      <c r="T178" s="512">
        <v>10449.999999999998</v>
      </c>
      <c r="U178" s="512">
        <v>4959.9999999999991</v>
      </c>
      <c r="V178" s="512">
        <v>0</v>
      </c>
      <c r="W178" s="512">
        <v>0</v>
      </c>
      <c r="X178" s="512">
        <v>0</v>
      </c>
      <c r="Y178" s="512">
        <v>0</v>
      </c>
      <c r="Z178" s="512">
        <v>0</v>
      </c>
      <c r="AA178" s="512">
        <v>0</v>
      </c>
      <c r="AB178" s="512">
        <v>0</v>
      </c>
      <c r="AC178" s="512">
        <v>0</v>
      </c>
      <c r="AD178" s="512">
        <v>0</v>
      </c>
      <c r="AE178" s="512">
        <v>108892.36994219651</v>
      </c>
      <c r="AF178" s="512">
        <v>0</v>
      </c>
      <c r="AG178" s="512">
        <v>0</v>
      </c>
      <c r="AH178" s="512">
        <v>0</v>
      </c>
      <c r="AI178" s="512">
        <v>117800</v>
      </c>
      <c r="AJ178" s="512">
        <v>0</v>
      </c>
      <c r="AK178" s="512">
        <v>0</v>
      </c>
      <c r="AL178" s="512">
        <v>0</v>
      </c>
      <c r="AM178" s="512">
        <v>7782.4</v>
      </c>
      <c r="AN178" s="512">
        <v>0</v>
      </c>
      <c r="AO178" s="512">
        <v>0</v>
      </c>
      <c r="AP178" s="512">
        <v>0</v>
      </c>
      <c r="AQ178" s="512">
        <v>0</v>
      </c>
      <c r="AR178" s="512">
        <v>0</v>
      </c>
      <c r="AS178" s="512">
        <v>0</v>
      </c>
      <c r="AT178" s="512">
        <v>0</v>
      </c>
      <c r="AU178" s="512">
        <v>0</v>
      </c>
      <c r="AV178" s="512">
        <v>1149676</v>
      </c>
      <c r="AW178" s="512">
        <v>242307.36994219647</v>
      </c>
      <c r="AX178" s="512">
        <v>125582.39999999999</v>
      </c>
      <c r="AY178" s="512">
        <v>185598.7339421965</v>
      </c>
      <c r="AZ178" s="710">
        <v>1517565.7699421963</v>
      </c>
      <c r="BA178" s="710">
        <v>1509783.3699421964</v>
      </c>
      <c r="BB178" s="710">
        <v>4180</v>
      </c>
      <c r="BC178" s="710">
        <v>1563320</v>
      </c>
      <c r="BD178" s="710">
        <v>53536.630057803588</v>
      </c>
      <c r="BE178" s="710">
        <v>0</v>
      </c>
      <c r="BF178" s="710">
        <v>1571102.4</v>
      </c>
      <c r="BG178" s="512">
        <v>1571102.4</v>
      </c>
      <c r="BH178" s="512">
        <v>0</v>
      </c>
      <c r="BI178" s="710">
        <v>1571102.4</v>
      </c>
      <c r="BJ178" s="710">
        <v>1445520</v>
      </c>
      <c r="BK178" s="512">
        <v>1445520</v>
      </c>
      <c r="BL178" s="512">
        <v>3865.0267379679144</v>
      </c>
      <c r="BM178" s="512">
        <v>3688.535003617571</v>
      </c>
      <c r="BN178" s="628">
        <v>4.7848735114956818E-2</v>
      </c>
      <c r="BO178" s="628">
        <v>0</v>
      </c>
      <c r="BP178" s="512">
        <v>0</v>
      </c>
      <c r="BQ178" s="710">
        <v>1571102.4</v>
      </c>
      <c r="BR178" s="710">
        <v>4180</v>
      </c>
      <c r="BS178" s="710" t="s">
        <v>1284</v>
      </c>
      <c r="BT178" s="710">
        <v>4200.8085561497328</v>
      </c>
      <c r="BU178" s="628">
        <v>4.6872269363811281E-2</v>
      </c>
      <c r="BV178" s="512">
        <v>0</v>
      </c>
      <c r="BW178" s="512">
        <v>1571102.4</v>
      </c>
      <c r="BX178" s="512">
        <v>0</v>
      </c>
      <c r="BY178" s="512">
        <v>1571102.4</v>
      </c>
      <c r="BZ178" s="814">
        <f t="shared" si="12"/>
        <v>0</v>
      </c>
      <c r="CA178" s="814">
        <f t="shared" si="13"/>
        <v>0</v>
      </c>
      <c r="CB178" s="814">
        <f t="shared" si="11"/>
        <v>53536.630057803588</v>
      </c>
      <c r="CC178" s="814">
        <f>IF(ISERROR(VLOOKUP(A178,'19-20 Cfwds'!A:D,4,FALSE)),0,(VLOOKUP(A178,'19-20 Cfwds'!A:D,4,FALSE)))</f>
        <v>0</v>
      </c>
      <c r="CD178" s="814">
        <f>IF(ISERROR(VLOOKUP(A178,'19-20 Cfwds'!A:D,3,FALSE)),0,(VLOOKUP(A178,'19-20 Cfwds'!A:D,3,FALSE)))</f>
        <v>0</v>
      </c>
      <c r="CF178" s="814">
        <f t="shared" si="14"/>
        <v>133414.99999999997</v>
      </c>
      <c r="CG178" s="814"/>
      <c r="CH178" s="814"/>
    </row>
    <row r="179" spans="1:86" ht="15" hidden="1" x14ac:dyDescent="0.25">
      <c r="A179">
        <v>65</v>
      </c>
      <c r="B179" t="str">
        <f>VLOOKUP(D179,'Adjusted Factors 21-22'!C:F,4,FALSE)</f>
        <v>Recoupment Academy</v>
      </c>
      <c r="C179" s="706">
        <v>145541</v>
      </c>
      <c r="D179" s="706">
        <v>9352147</v>
      </c>
      <c r="E179" s="707" t="s">
        <v>668</v>
      </c>
      <c r="F179" s="627">
        <v>411</v>
      </c>
      <c r="G179" s="627">
        <v>411</v>
      </c>
      <c r="H179" s="627">
        <v>0</v>
      </c>
      <c r="I179" s="512">
        <v>1263414</v>
      </c>
      <c r="J179" s="512">
        <v>0</v>
      </c>
      <c r="K179" s="512">
        <v>0</v>
      </c>
      <c r="L179" s="512">
        <v>103040.00000000006</v>
      </c>
      <c r="M179" s="512">
        <v>0</v>
      </c>
      <c r="N179" s="512">
        <v>128800.00000000009</v>
      </c>
      <c r="O179" s="512">
        <v>0</v>
      </c>
      <c r="P179" s="512">
        <v>2160.5134474327588</v>
      </c>
      <c r="Q179" s="512">
        <v>783.81418092909485</v>
      </c>
      <c r="R179" s="512">
        <v>42024.49877750616</v>
      </c>
      <c r="S179" s="512">
        <v>38457.139364303228</v>
      </c>
      <c r="T179" s="512">
        <v>4773.2273838630717</v>
      </c>
      <c r="U179" s="512">
        <v>77255.941320293292</v>
      </c>
      <c r="V179" s="512">
        <v>0</v>
      </c>
      <c r="W179" s="512">
        <v>0</v>
      </c>
      <c r="X179" s="512">
        <v>0</v>
      </c>
      <c r="Y179" s="512">
        <v>0</v>
      </c>
      <c r="Z179" s="512">
        <v>0</v>
      </c>
      <c r="AA179" s="512">
        <v>0</v>
      </c>
      <c r="AB179" s="512">
        <v>3695.6403269754874</v>
      </c>
      <c r="AC179" s="512">
        <v>0</v>
      </c>
      <c r="AD179" s="512">
        <v>0</v>
      </c>
      <c r="AE179" s="512">
        <v>153931.84073107049</v>
      </c>
      <c r="AF179" s="512">
        <v>0</v>
      </c>
      <c r="AG179" s="512">
        <v>0</v>
      </c>
      <c r="AH179" s="512">
        <v>0</v>
      </c>
      <c r="AI179" s="512">
        <v>117800</v>
      </c>
      <c r="AJ179" s="512">
        <v>0</v>
      </c>
      <c r="AK179" s="512">
        <v>0</v>
      </c>
      <c r="AL179" s="512">
        <v>0</v>
      </c>
      <c r="AM179" s="512">
        <v>9984</v>
      </c>
      <c r="AN179" s="512">
        <v>0</v>
      </c>
      <c r="AO179" s="512">
        <v>0</v>
      </c>
      <c r="AP179" s="512">
        <v>0</v>
      </c>
      <c r="AQ179" s="512">
        <v>0</v>
      </c>
      <c r="AR179" s="512">
        <v>0</v>
      </c>
      <c r="AS179" s="512">
        <v>0</v>
      </c>
      <c r="AT179" s="512">
        <v>0</v>
      </c>
      <c r="AU179" s="512">
        <v>0</v>
      </c>
      <c r="AV179" s="512">
        <v>1263414</v>
      </c>
      <c r="AW179" s="512">
        <v>554922.61553237378</v>
      </c>
      <c r="AX179" s="512">
        <v>127784</v>
      </c>
      <c r="AY179" s="512">
        <v>362578.27196823439</v>
      </c>
      <c r="AZ179" s="710">
        <v>1946120.6155323738</v>
      </c>
      <c r="BA179" s="710">
        <v>1936136.6155323738</v>
      </c>
      <c r="BB179" s="710">
        <v>4180</v>
      </c>
      <c r="BC179" s="710">
        <v>1717980</v>
      </c>
      <c r="BD179" s="710">
        <v>0</v>
      </c>
      <c r="BE179" s="710">
        <v>0</v>
      </c>
      <c r="BF179" s="710">
        <v>1946120.6155323738</v>
      </c>
      <c r="BG179" s="512">
        <v>1946120.6155323735</v>
      </c>
      <c r="BH179" s="512">
        <v>0</v>
      </c>
      <c r="BI179" s="710">
        <v>1727964</v>
      </c>
      <c r="BJ179" s="710">
        <v>1600180</v>
      </c>
      <c r="BK179" s="512">
        <v>1818336.6155323738</v>
      </c>
      <c r="BL179" s="512">
        <v>4424.1766801274298</v>
      </c>
      <c r="BM179" s="512">
        <v>4266.045417511521</v>
      </c>
      <c r="BN179" s="628">
        <v>3.7067411886146831E-2</v>
      </c>
      <c r="BO179" s="628">
        <v>0</v>
      </c>
      <c r="BP179" s="512">
        <v>0</v>
      </c>
      <c r="BQ179" s="710">
        <v>1946120.6155323738</v>
      </c>
      <c r="BR179" s="710">
        <v>4710.7946849936097</v>
      </c>
      <c r="BS179" s="710" t="s">
        <v>1284</v>
      </c>
      <c r="BT179" s="710">
        <v>4735.0866557965301</v>
      </c>
      <c r="BU179" s="628">
        <v>3.8369064448080303E-2</v>
      </c>
      <c r="BV179" s="512">
        <v>0</v>
      </c>
      <c r="BW179" s="512">
        <v>1946120.6155323738</v>
      </c>
      <c r="BX179" s="512">
        <v>0</v>
      </c>
      <c r="BY179" s="512">
        <v>1946120.6155323738</v>
      </c>
      <c r="BZ179" s="814">
        <f t="shared" si="12"/>
        <v>0</v>
      </c>
      <c r="CA179" s="814">
        <f t="shared" si="13"/>
        <v>0</v>
      </c>
      <c r="CB179" s="814">
        <f t="shared" si="11"/>
        <v>0</v>
      </c>
      <c r="CC179" s="814">
        <f>IF(ISERROR(VLOOKUP(A179,'19-20 Cfwds'!A:D,4,FALSE)),0,(VLOOKUP(A179,'19-20 Cfwds'!A:D,4,FALSE)))</f>
        <v>0</v>
      </c>
      <c r="CD179" s="814">
        <f>IF(ISERROR(VLOOKUP(A179,'19-20 Cfwds'!A:D,3,FALSE)),0,(VLOOKUP(A179,'19-20 Cfwds'!A:D,3,FALSE)))</f>
        <v>0</v>
      </c>
      <c r="CF179" s="814">
        <f t="shared" si="14"/>
        <v>397295.13447432773</v>
      </c>
      <c r="CG179" s="814"/>
      <c r="CH179" s="814"/>
    </row>
    <row r="180" spans="1:86" ht="15" hidden="1" x14ac:dyDescent="0.25">
      <c r="A180">
        <v>13</v>
      </c>
      <c r="B180" t="str">
        <f>VLOOKUP(D180,'Adjusted Factors 21-22'!C:F,4,FALSE)</f>
        <v>Recoupment Academy</v>
      </c>
      <c r="C180" s="706">
        <v>143050</v>
      </c>
      <c r="D180" s="706">
        <v>9352150</v>
      </c>
      <c r="E180" s="707" t="s">
        <v>1109</v>
      </c>
      <c r="F180" s="627">
        <v>89</v>
      </c>
      <c r="G180" s="627">
        <v>89</v>
      </c>
      <c r="H180" s="627">
        <v>0</v>
      </c>
      <c r="I180" s="512">
        <v>273586</v>
      </c>
      <c r="J180" s="512">
        <v>0</v>
      </c>
      <c r="K180" s="512">
        <v>0</v>
      </c>
      <c r="L180" s="512">
        <v>8740.0000000000109</v>
      </c>
      <c r="M180" s="512">
        <v>0</v>
      </c>
      <c r="N180" s="512">
        <v>11681.25</v>
      </c>
      <c r="O180" s="512">
        <v>0</v>
      </c>
      <c r="P180" s="512">
        <v>2365.0000000000086</v>
      </c>
      <c r="Q180" s="512">
        <v>0</v>
      </c>
      <c r="R180" s="512">
        <v>0</v>
      </c>
      <c r="S180" s="512">
        <v>0</v>
      </c>
      <c r="T180" s="512">
        <v>0</v>
      </c>
      <c r="U180" s="512">
        <v>0</v>
      </c>
      <c r="V180" s="512">
        <v>0</v>
      </c>
      <c r="W180" s="512">
        <v>0</v>
      </c>
      <c r="X180" s="512">
        <v>0</v>
      </c>
      <c r="Y180" s="512">
        <v>0</v>
      </c>
      <c r="Z180" s="512">
        <v>0</v>
      </c>
      <c r="AA180" s="512">
        <v>0</v>
      </c>
      <c r="AB180" s="512">
        <v>0</v>
      </c>
      <c r="AC180" s="512">
        <v>0</v>
      </c>
      <c r="AD180" s="512">
        <v>0</v>
      </c>
      <c r="AE180" s="512">
        <v>26578.63636363636</v>
      </c>
      <c r="AF180" s="512">
        <v>0</v>
      </c>
      <c r="AG180" s="512">
        <v>3294.0000000000023</v>
      </c>
      <c r="AH180" s="512">
        <v>0</v>
      </c>
      <c r="AI180" s="512">
        <v>117800</v>
      </c>
      <c r="AJ180" s="512">
        <v>36528.704939919895</v>
      </c>
      <c r="AK180" s="512">
        <v>0</v>
      </c>
      <c r="AL180" s="512">
        <v>0</v>
      </c>
      <c r="AM180" s="512">
        <v>2329.6</v>
      </c>
      <c r="AN180" s="512">
        <v>0</v>
      </c>
      <c r="AO180" s="512">
        <v>0</v>
      </c>
      <c r="AP180" s="512">
        <v>0</v>
      </c>
      <c r="AQ180" s="512">
        <v>0</v>
      </c>
      <c r="AR180" s="512">
        <v>0</v>
      </c>
      <c r="AS180" s="512">
        <v>0</v>
      </c>
      <c r="AT180" s="512">
        <v>0</v>
      </c>
      <c r="AU180" s="512">
        <v>0</v>
      </c>
      <c r="AV180" s="512">
        <v>273586</v>
      </c>
      <c r="AW180" s="512">
        <v>52658.886363636382</v>
      </c>
      <c r="AX180" s="512">
        <v>156658.30493991991</v>
      </c>
      <c r="AY180" s="512">
        <v>47970.625363636369</v>
      </c>
      <c r="AZ180" s="710">
        <v>482903.19130355626</v>
      </c>
      <c r="BA180" s="710">
        <v>480573.59130355628</v>
      </c>
      <c r="BB180" s="710">
        <v>4180</v>
      </c>
      <c r="BC180" s="710">
        <v>372020</v>
      </c>
      <c r="BD180" s="710">
        <v>0</v>
      </c>
      <c r="BE180" s="710">
        <v>0</v>
      </c>
      <c r="BF180" s="710">
        <v>482903.19130355626</v>
      </c>
      <c r="BG180" s="512">
        <v>482903.19130355626</v>
      </c>
      <c r="BH180" s="512">
        <v>0</v>
      </c>
      <c r="BI180" s="710">
        <v>374349.6</v>
      </c>
      <c r="BJ180" s="710">
        <v>217691.29506008007</v>
      </c>
      <c r="BK180" s="512">
        <v>326244.88636363635</v>
      </c>
      <c r="BL180" s="512">
        <v>3665.6728804902959</v>
      </c>
      <c r="BM180" s="512">
        <v>3426.628672889779</v>
      </c>
      <c r="BN180" s="628">
        <v>6.976075624760468E-2</v>
      </c>
      <c r="BO180" s="628">
        <v>0</v>
      </c>
      <c r="BP180" s="512">
        <v>0</v>
      </c>
      <c r="BQ180" s="710">
        <v>482903.19130355626</v>
      </c>
      <c r="BR180" s="710">
        <v>5399.7032730736664</v>
      </c>
      <c r="BS180" s="710" t="s">
        <v>1284</v>
      </c>
      <c r="BT180" s="710">
        <v>5425.8785539725422</v>
      </c>
      <c r="BU180" s="628">
        <v>5.0128296152495144E-2</v>
      </c>
      <c r="BV180" s="512">
        <v>0</v>
      </c>
      <c r="BW180" s="512">
        <v>482903.19130355626</v>
      </c>
      <c r="BX180" s="512">
        <v>0</v>
      </c>
      <c r="BY180" s="512">
        <v>482903.19130355626</v>
      </c>
      <c r="BZ180" s="814">
        <f t="shared" si="12"/>
        <v>0</v>
      </c>
      <c r="CA180" s="814">
        <f t="shared" si="13"/>
        <v>0</v>
      </c>
      <c r="CB180" s="814">
        <f t="shared" si="11"/>
        <v>0</v>
      </c>
      <c r="CC180" s="814">
        <f>IF(ISERROR(VLOOKUP(A180,'19-20 Cfwds'!A:D,4,FALSE)),0,(VLOOKUP(A180,'19-20 Cfwds'!A:D,4,FALSE)))</f>
        <v>0</v>
      </c>
      <c r="CD180" s="814">
        <f>IF(ISERROR(VLOOKUP(A180,'19-20 Cfwds'!A:D,3,FALSE)),0,(VLOOKUP(A180,'19-20 Cfwds'!A:D,3,FALSE)))</f>
        <v>0</v>
      </c>
      <c r="CF180" s="814">
        <f t="shared" si="14"/>
        <v>22786.250000000018</v>
      </c>
      <c r="CG180" s="814"/>
      <c r="CH180" s="814"/>
    </row>
    <row r="181" spans="1:86" ht="15" hidden="1" x14ac:dyDescent="0.25">
      <c r="A181">
        <v>74</v>
      </c>
      <c r="B181" t="str">
        <f>VLOOKUP(D181,'Adjusted Factors 21-22'!C:F,4,FALSE)</f>
        <v>Recoupment Academy</v>
      </c>
      <c r="C181" s="706">
        <v>145695</v>
      </c>
      <c r="D181" s="706">
        <v>9352152</v>
      </c>
      <c r="E181" s="707" t="s">
        <v>1091</v>
      </c>
      <c r="F181" s="627">
        <v>419</v>
      </c>
      <c r="G181" s="627">
        <v>419</v>
      </c>
      <c r="H181" s="627">
        <v>0</v>
      </c>
      <c r="I181" s="512">
        <v>1288006</v>
      </c>
      <c r="J181" s="512">
        <v>0</v>
      </c>
      <c r="K181" s="512">
        <v>0</v>
      </c>
      <c r="L181" s="512">
        <v>33120.000000000015</v>
      </c>
      <c r="M181" s="512">
        <v>0</v>
      </c>
      <c r="N181" s="512">
        <v>46926.009501187655</v>
      </c>
      <c r="O181" s="512">
        <v>0</v>
      </c>
      <c r="P181" s="512">
        <v>9245.0000000000346</v>
      </c>
      <c r="Q181" s="512">
        <v>1040</v>
      </c>
      <c r="R181" s="512">
        <v>8609.9999999999945</v>
      </c>
      <c r="S181" s="512">
        <v>12460.000000000004</v>
      </c>
      <c r="T181" s="512">
        <v>3800.0000000000032</v>
      </c>
      <c r="U181" s="512">
        <v>4960.0000000000045</v>
      </c>
      <c r="V181" s="512">
        <v>0</v>
      </c>
      <c r="W181" s="512">
        <v>0</v>
      </c>
      <c r="X181" s="512">
        <v>0</v>
      </c>
      <c r="Y181" s="512">
        <v>0</v>
      </c>
      <c r="Z181" s="512">
        <v>0</v>
      </c>
      <c r="AA181" s="512">
        <v>0</v>
      </c>
      <c r="AB181" s="512">
        <v>3209.6100278551512</v>
      </c>
      <c r="AC181" s="512">
        <v>0</v>
      </c>
      <c r="AD181" s="512">
        <v>0</v>
      </c>
      <c r="AE181" s="512">
        <v>113412.47191011235</v>
      </c>
      <c r="AF181" s="512">
        <v>0</v>
      </c>
      <c r="AG181" s="512">
        <v>0</v>
      </c>
      <c r="AH181" s="512">
        <v>0</v>
      </c>
      <c r="AI181" s="512">
        <v>117800</v>
      </c>
      <c r="AJ181" s="512">
        <v>0</v>
      </c>
      <c r="AK181" s="512">
        <v>0</v>
      </c>
      <c r="AL181" s="512">
        <v>0</v>
      </c>
      <c r="AM181" s="512">
        <v>9216</v>
      </c>
      <c r="AN181" s="512">
        <v>0</v>
      </c>
      <c r="AO181" s="512">
        <v>0</v>
      </c>
      <c r="AP181" s="512">
        <v>0</v>
      </c>
      <c r="AQ181" s="512">
        <v>0</v>
      </c>
      <c r="AR181" s="512">
        <v>0</v>
      </c>
      <c r="AS181" s="512">
        <v>0</v>
      </c>
      <c r="AT181" s="512">
        <v>0</v>
      </c>
      <c r="AU181" s="512">
        <v>0</v>
      </c>
      <c r="AV181" s="512">
        <v>1288006</v>
      </c>
      <c r="AW181" s="512">
        <v>236783.09143915519</v>
      </c>
      <c r="AX181" s="512">
        <v>127016</v>
      </c>
      <c r="AY181" s="512">
        <v>183491.84066070619</v>
      </c>
      <c r="AZ181" s="710">
        <v>1651805.0914391552</v>
      </c>
      <c r="BA181" s="710">
        <v>1642589.0914391552</v>
      </c>
      <c r="BB181" s="710">
        <v>4180</v>
      </c>
      <c r="BC181" s="710">
        <v>1751420</v>
      </c>
      <c r="BD181" s="710">
        <v>108830.90856084484</v>
      </c>
      <c r="BE181" s="710">
        <v>0</v>
      </c>
      <c r="BF181" s="710">
        <v>1760636</v>
      </c>
      <c r="BG181" s="512">
        <v>1760636</v>
      </c>
      <c r="BH181" s="512">
        <v>0</v>
      </c>
      <c r="BI181" s="710">
        <v>1760636</v>
      </c>
      <c r="BJ181" s="710">
        <v>1633620</v>
      </c>
      <c r="BK181" s="512">
        <v>1633620</v>
      </c>
      <c r="BL181" s="512">
        <v>3898.854415274463</v>
      </c>
      <c r="BM181" s="512">
        <v>3648.0618181818186</v>
      </c>
      <c r="BN181" s="628">
        <v>6.874680572645521E-2</v>
      </c>
      <c r="BO181" s="628">
        <v>0</v>
      </c>
      <c r="BP181" s="512">
        <v>0</v>
      </c>
      <c r="BQ181" s="710">
        <v>1760636</v>
      </c>
      <c r="BR181" s="710">
        <v>4180</v>
      </c>
      <c r="BS181" s="710" t="s">
        <v>1284</v>
      </c>
      <c r="BT181" s="710">
        <v>4201.9952267303106</v>
      </c>
      <c r="BU181" s="628">
        <v>6.3370010275373589E-2</v>
      </c>
      <c r="BV181" s="512">
        <v>0</v>
      </c>
      <c r="BW181" s="512">
        <v>1760636</v>
      </c>
      <c r="BX181" s="512">
        <v>0</v>
      </c>
      <c r="BY181" s="512">
        <v>1760636</v>
      </c>
      <c r="BZ181" s="814">
        <f t="shared" si="12"/>
        <v>0</v>
      </c>
      <c r="CA181" s="814">
        <f t="shared" si="13"/>
        <v>0</v>
      </c>
      <c r="CB181" s="814">
        <f t="shared" si="11"/>
        <v>108830.90856084484</v>
      </c>
      <c r="CC181" s="814">
        <f>IF(ISERROR(VLOOKUP(A181,'19-20 Cfwds'!A:D,4,FALSE)),0,(VLOOKUP(A181,'19-20 Cfwds'!A:D,4,FALSE)))</f>
        <v>0</v>
      </c>
      <c r="CD181" s="814">
        <f>IF(ISERROR(VLOOKUP(A181,'19-20 Cfwds'!A:D,3,FALSE)),0,(VLOOKUP(A181,'19-20 Cfwds'!A:D,3,FALSE)))</f>
        <v>0</v>
      </c>
      <c r="CF181" s="814">
        <f t="shared" si="14"/>
        <v>120161.0095011877</v>
      </c>
      <c r="CG181" s="814"/>
      <c r="CH181" s="814"/>
    </row>
    <row r="182" spans="1:86" ht="15" hidden="1" x14ac:dyDescent="0.25">
      <c r="A182">
        <v>264</v>
      </c>
      <c r="B182" t="str">
        <f>VLOOKUP(D182,'Adjusted Factors 21-22'!C:F,4,FALSE)</f>
        <v>Recoupment Academy</v>
      </c>
      <c r="C182" s="706">
        <v>144212</v>
      </c>
      <c r="D182" s="706">
        <v>9352154</v>
      </c>
      <c r="E182" s="707" t="s">
        <v>768</v>
      </c>
      <c r="F182" s="627">
        <v>339</v>
      </c>
      <c r="G182" s="627">
        <v>339</v>
      </c>
      <c r="H182" s="627">
        <v>0</v>
      </c>
      <c r="I182" s="512">
        <v>1042086</v>
      </c>
      <c r="J182" s="512">
        <v>0</v>
      </c>
      <c r="K182" s="512">
        <v>0</v>
      </c>
      <c r="L182" s="512">
        <v>32660.000000000025</v>
      </c>
      <c r="M182" s="512">
        <v>0</v>
      </c>
      <c r="N182" s="512">
        <v>40825.000000000029</v>
      </c>
      <c r="O182" s="512">
        <v>0</v>
      </c>
      <c r="P182" s="512">
        <v>17844.999999999971</v>
      </c>
      <c r="Q182" s="512">
        <v>45759.999999999993</v>
      </c>
      <c r="R182" s="512">
        <v>819.99999999999966</v>
      </c>
      <c r="S182" s="512">
        <v>7564.9999999999955</v>
      </c>
      <c r="T182" s="512">
        <v>0</v>
      </c>
      <c r="U182" s="512">
        <v>0</v>
      </c>
      <c r="V182" s="512">
        <v>0</v>
      </c>
      <c r="W182" s="512">
        <v>0</v>
      </c>
      <c r="X182" s="512">
        <v>0</v>
      </c>
      <c r="Y182" s="512">
        <v>0</v>
      </c>
      <c r="Z182" s="512">
        <v>0</v>
      </c>
      <c r="AA182" s="512">
        <v>0</v>
      </c>
      <c r="AB182" s="512">
        <v>87741.176470588296</v>
      </c>
      <c r="AC182" s="512">
        <v>0</v>
      </c>
      <c r="AD182" s="512">
        <v>0</v>
      </c>
      <c r="AE182" s="512">
        <v>119255.90497737558</v>
      </c>
      <c r="AF182" s="512">
        <v>0</v>
      </c>
      <c r="AG182" s="512">
        <v>0</v>
      </c>
      <c r="AH182" s="512">
        <v>0</v>
      </c>
      <c r="AI182" s="512">
        <v>117800</v>
      </c>
      <c r="AJ182" s="512">
        <v>0</v>
      </c>
      <c r="AK182" s="512">
        <v>0</v>
      </c>
      <c r="AL182" s="512">
        <v>0</v>
      </c>
      <c r="AM182" s="512">
        <v>7270.4</v>
      </c>
      <c r="AN182" s="512">
        <v>0</v>
      </c>
      <c r="AO182" s="512">
        <v>0</v>
      </c>
      <c r="AP182" s="512">
        <v>0</v>
      </c>
      <c r="AQ182" s="512">
        <v>0</v>
      </c>
      <c r="AR182" s="512">
        <v>0</v>
      </c>
      <c r="AS182" s="512">
        <v>0</v>
      </c>
      <c r="AT182" s="512">
        <v>0</v>
      </c>
      <c r="AU182" s="512">
        <v>0</v>
      </c>
      <c r="AV182" s="512">
        <v>1042086</v>
      </c>
      <c r="AW182" s="512">
        <v>352472.08144796389</v>
      </c>
      <c r="AX182" s="512">
        <v>125070.39999999999</v>
      </c>
      <c r="AY182" s="512">
        <v>201992.26897737558</v>
      </c>
      <c r="AZ182" s="710">
        <v>1519628.4814479637</v>
      </c>
      <c r="BA182" s="710">
        <v>1512358.0814479638</v>
      </c>
      <c r="BB182" s="710">
        <v>4180</v>
      </c>
      <c r="BC182" s="710">
        <v>1417020</v>
      </c>
      <c r="BD182" s="710">
        <v>0</v>
      </c>
      <c r="BE182" s="710">
        <v>0</v>
      </c>
      <c r="BF182" s="710">
        <v>1519628.4814479637</v>
      </c>
      <c r="BG182" s="512">
        <v>1519628.4814479637</v>
      </c>
      <c r="BH182" s="512">
        <v>0</v>
      </c>
      <c r="BI182" s="710">
        <v>1424290.4</v>
      </c>
      <c r="BJ182" s="710">
        <v>1299220</v>
      </c>
      <c r="BK182" s="512">
        <v>1394558.0814479638</v>
      </c>
      <c r="BL182" s="512">
        <v>4113.7406532388313</v>
      </c>
      <c r="BM182" s="512">
        <v>3974.7798725373132</v>
      </c>
      <c r="BN182" s="628">
        <v>3.4960623017548924E-2</v>
      </c>
      <c r="BO182" s="628">
        <v>0</v>
      </c>
      <c r="BP182" s="512">
        <v>0</v>
      </c>
      <c r="BQ182" s="710">
        <v>1519628.4814479637</v>
      </c>
      <c r="BR182" s="710">
        <v>4461.2332786075631</v>
      </c>
      <c r="BS182" s="710" t="s">
        <v>1284</v>
      </c>
      <c r="BT182" s="710">
        <v>4482.6798862771793</v>
      </c>
      <c r="BU182" s="628">
        <v>3.102605878241782E-2</v>
      </c>
      <c r="BV182" s="512">
        <v>0</v>
      </c>
      <c r="BW182" s="512">
        <v>1519628.4814479637</v>
      </c>
      <c r="BX182" s="512">
        <v>0</v>
      </c>
      <c r="BY182" s="512">
        <v>1519628.4814479637</v>
      </c>
      <c r="BZ182" s="814">
        <f t="shared" si="12"/>
        <v>0</v>
      </c>
      <c r="CA182" s="814">
        <f t="shared" si="13"/>
        <v>0</v>
      </c>
      <c r="CB182" s="814">
        <f t="shared" si="11"/>
        <v>0</v>
      </c>
      <c r="CC182" s="814">
        <f>IF(ISERROR(VLOOKUP(A182,'19-20 Cfwds'!A:D,4,FALSE)),0,(VLOOKUP(A182,'19-20 Cfwds'!A:D,4,FALSE)))</f>
        <v>0</v>
      </c>
      <c r="CD182" s="814">
        <f>IF(ISERROR(VLOOKUP(A182,'19-20 Cfwds'!A:D,3,FALSE)),0,(VLOOKUP(A182,'19-20 Cfwds'!A:D,3,FALSE)))</f>
        <v>0</v>
      </c>
      <c r="CF182" s="814">
        <f t="shared" si="14"/>
        <v>145475.00000000003</v>
      </c>
      <c r="CG182" s="814"/>
      <c r="CH182" s="814"/>
    </row>
    <row r="183" spans="1:86" ht="15" hidden="1" x14ac:dyDescent="0.25">
      <c r="A183">
        <v>469</v>
      </c>
      <c r="B183" t="str">
        <f>VLOOKUP(D183,'Adjusted Factors 21-22'!C:F,4,FALSE)</f>
        <v>Recoupment Academy</v>
      </c>
      <c r="C183" s="706">
        <v>143147</v>
      </c>
      <c r="D183" s="706">
        <v>9352155</v>
      </c>
      <c r="E183" s="707" t="s">
        <v>1110</v>
      </c>
      <c r="F183" s="627">
        <v>199</v>
      </c>
      <c r="G183" s="627">
        <v>199</v>
      </c>
      <c r="H183" s="627">
        <v>0</v>
      </c>
      <c r="I183" s="512">
        <v>611726</v>
      </c>
      <c r="J183" s="512">
        <v>0</v>
      </c>
      <c r="K183" s="512">
        <v>0</v>
      </c>
      <c r="L183" s="512">
        <v>13799.999999999993</v>
      </c>
      <c r="M183" s="512">
        <v>0</v>
      </c>
      <c r="N183" s="512">
        <v>17603.846153846156</v>
      </c>
      <c r="O183" s="512">
        <v>0</v>
      </c>
      <c r="P183" s="512">
        <v>4343.6548223350292</v>
      </c>
      <c r="Q183" s="512">
        <v>1838.4771573604078</v>
      </c>
      <c r="R183" s="512">
        <v>0</v>
      </c>
      <c r="S183" s="512">
        <v>0</v>
      </c>
      <c r="T183" s="512">
        <v>0</v>
      </c>
      <c r="U183" s="512">
        <v>0</v>
      </c>
      <c r="V183" s="512">
        <v>0</v>
      </c>
      <c r="W183" s="512">
        <v>0</v>
      </c>
      <c r="X183" s="512">
        <v>0</v>
      </c>
      <c r="Y183" s="512">
        <v>0</v>
      </c>
      <c r="Z183" s="512">
        <v>0</v>
      </c>
      <c r="AA183" s="512">
        <v>0</v>
      </c>
      <c r="AB183" s="512">
        <v>1287.6470588235247</v>
      </c>
      <c r="AC183" s="512">
        <v>0</v>
      </c>
      <c r="AD183" s="512">
        <v>0</v>
      </c>
      <c r="AE183" s="512">
        <v>68673.090909090912</v>
      </c>
      <c r="AF183" s="512">
        <v>0</v>
      </c>
      <c r="AG183" s="512">
        <v>2753.9999999999918</v>
      </c>
      <c r="AH183" s="512">
        <v>0</v>
      </c>
      <c r="AI183" s="512">
        <v>117800</v>
      </c>
      <c r="AJ183" s="512">
        <v>0</v>
      </c>
      <c r="AK183" s="512">
        <v>0</v>
      </c>
      <c r="AL183" s="512">
        <v>0</v>
      </c>
      <c r="AM183" s="512">
        <v>3840</v>
      </c>
      <c r="AN183" s="512">
        <v>0</v>
      </c>
      <c r="AO183" s="512">
        <v>0</v>
      </c>
      <c r="AP183" s="512">
        <v>0</v>
      </c>
      <c r="AQ183" s="512">
        <v>0</v>
      </c>
      <c r="AR183" s="512">
        <v>0</v>
      </c>
      <c r="AS183" s="512">
        <v>0</v>
      </c>
      <c r="AT183" s="512">
        <v>0</v>
      </c>
      <c r="AU183" s="512">
        <v>0</v>
      </c>
      <c r="AV183" s="512">
        <v>611726</v>
      </c>
      <c r="AW183" s="512">
        <v>110300.71610145601</v>
      </c>
      <c r="AX183" s="512">
        <v>121640</v>
      </c>
      <c r="AY183" s="512">
        <v>97464.943975861708</v>
      </c>
      <c r="AZ183" s="710">
        <v>843666.71610145597</v>
      </c>
      <c r="BA183" s="710">
        <v>839826.71610145597</v>
      </c>
      <c r="BB183" s="710">
        <v>4180</v>
      </c>
      <c r="BC183" s="710">
        <v>831820</v>
      </c>
      <c r="BD183" s="710">
        <v>0</v>
      </c>
      <c r="BE183" s="710">
        <v>0</v>
      </c>
      <c r="BF183" s="710">
        <v>843666.71610145597</v>
      </c>
      <c r="BG183" s="512">
        <v>843666.71610145597</v>
      </c>
      <c r="BH183" s="512">
        <v>0</v>
      </c>
      <c r="BI183" s="710">
        <v>835660</v>
      </c>
      <c r="BJ183" s="710">
        <v>714020</v>
      </c>
      <c r="BK183" s="512">
        <v>722026.71610145597</v>
      </c>
      <c r="BL183" s="512">
        <v>3628.2749552836985</v>
      </c>
      <c r="BM183" s="512">
        <v>3628.1903364640889</v>
      </c>
      <c r="BN183" s="628">
        <v>2.3322596601182104E-5</v>
      </c>
      <c r="BO183" s="628">
        <v>1.8457033053398818E-2</v>
      </c>
      <c r="BP183" s="512">
        <v>13326.160163863833</v>
      </c>
      <c r="BQ183" s="710">
        <v>856992.87626531976</v>
      </c>
      <c r="BR183" s="710">
        <v>4287.2003832428127</v>
      </c>
      <c r="BS183" s="710" t="s">
        <v>1284</v>
      </c>
      <c r="BT183" s="710">
        <v>4306.4968656548735</v>
      </c>
      <c r="BU183" s="628">
        <v>2.0251969512212753E-3</v>
      </c>
      <c r="BV183" s="512">
        <v>0</v>
      </c>
      <c r="BW183" s="512">
        <v>856992.87626531976</v>
      </c>
      <c r="BX183" s="512">
        <v>0</v>
      </c>
      <c r="BY183" s="512">
        <v>856992.87626531976</v>
      </c>
      <c r="BZ183" s="814">
        <f t="shared" si="12"/>
        <v>0</v>
      </c>
      <c r="CA183" s="814">
        <f t="shared" si="13"/>
        <v>0</v>
      </c>
      <c r="CB183" s="814">
        <f t="shared" si="11"/>
        <v>0</v>
      </c>
      <c r="CC183" s="814">
        <f>IF(ISERROR(VLOOKUP(A183,'19-20 Cfwds'!A:D,4,FALSE)),0,(VLOOKUP(A183,'19-20 Cfwds'!A:D,4,FALSE)))</f>
        <v>0</v>
      </c>
      <c r="CD183" s="814">
        <f>IF(ISERROR(VLOOKUP(A183,'19-20 Cfwds'!A:D,3,FALSE)),0,(VLOOKUP(A183,'19-20 Cfwds'!A:D,3,FALSE)))</f>
        <v>0</v>
      </c>
      <c r="CF183" s="814">
        <f t="shared" si="14"/>
        <v>37585.97813354159</v>
      </c>
      <c r="CG183" s="814"/>
      <c r="CH183" s="814"/>
    </row>
    <row r="184" spans="1:86" ht="15" hidden="1" x14ac:dyDescent="0.25">
      <c r="A184">
        <v>283</v>
      </c>
      <c r="B184" t="str">
        <f>VLOOKUP(D184,'Adjusted Factors 21-22'!C:F,4,FALSE)</f>
        <v>Recoupment Academy</v>
      </c>
      <c r="C184" s="706">
        <v>141819</v>
      </c>
      <c r="D184" s="706">
        <v>9352158</v>
      </c>
      <c r="E184" s="707" t="s">
        <v>776</v>
      </c>
      <c r="F184" s="627">
        <v>409</v>
      </c>
      <c r="G184" s="627">
        <v>409</v>
      </c>
      <c r="H184" s="627">
        <v>0</v>
      </c>
      <c r="I184" s="512">
        <v>1257266</v>
      </c>
      <c r="J184" s="512">
        <v>0</v>
      </c>
      <c r="K184" s="512">
        <v>0</v>
      </c>
      <c r="L184" s="512">
        <v>33120.000000000007</v>
      </c>
      <c r="M184" s="512">
        <v>0</v>
      </c>
      <c r="N184" s="512">
        <v>42861.630695443651</v>
      </c>
      <c r="O184" s="512">
        <v>0</v>
      </c>
      <c r="P184" s="512">
        <v>31389.999999999982</v>
      </c>
      <c r="Q184" s="512">
        <v>23399.999999999975</v>
      </c>
      <c r="R184" s="512">
        <v>7790.0000000000055</v>
      </c>
      <c r="S184" s="512">
        <v>7120.0000000000018</v>
      </c>
      <c r="T184" s="512">
        <v>1424.9999999999991</v>
      </c>
      <c r="U184" s="512">
        <v>0</v>
      </c>
      <c r="V184" s="512">
        <v>0</v>
      </c>
      <c r="W184" s="512">
        <v>0</v>
      </c>
      <c r="X184" s="512">
        <v>0</v>
      </c>
      <c r="Y184" s="512">
        <v>0</v>
      </c>
      <c r="Z184" s="512">
        <v>0</v>
      </c>
      <c r="AA184" s="512">
        <v>0</v>
      </c>
      <c r="AB184" s="512">
        <v>50980.169971671392</v>
      </c>
      <c r="AC184" s="512">
        <v>0</v>
      </c>
      <c r="AD184" s="512">
        <v>0</v>
      </c>
      <c r="AE184" s="512">
        <v>146468.30188679244</v>
      </c>
      <c r="AF184" s="512">
        <v>0</v>
      </c>
      <c r="AG184" s="512">
        <v>0</v>
      </c>
      <c r="AH184" s="512">
        <v>0</v>
      </c>
      <c r="AI184" s="512">
        <v>117800</v>
      </c>
      <c r="AJ184" s="512">
        <v>0</v>
      </c>
      <c r="AK184" s="512">
        <v>0</v>
      </c>
      <c r="AL184" s="512">
        <v>0</v>
      </c>
      <c r="AM184" s="512">
        <v>6656</v>
      </c>
      <c r="AN184" s="512">
        <v>0</v>
      </c>
      <c r="AO184" s="512">
        <v>0</v>
      </c>
      <c r="AP184" s="512">
        <v>0</v>
      </c>
      <c r="AQ184" s="512">
        <v>0</v>
      </c>
      <c r="AR184" s="512">
        <v>0</v>
      </c>
      <c r="AS184" s="512">
        <v>0</v>
      </c>
      <c r="AT184" s="512">
        <v>0</v>
      </c>
      <c r="AU184" s="512">
        <v>0</v>
      </c>
      <c r="AV184" s="512">
        <v>1257266</v>
      </c>
      <c r="AW184" s="512">
        <v>344555.10255390743</v>
      </c>
      <c r="AX184" s="512">
        <v>124456</v>
      </c>
      <c r="AY184" s="512">
        <v>230020.48123451427</v>
      </c>
      <c r="AZ184" s="710">
        <v>1726277.1025539073</v>
      </c>
      <c r="BA184" s="710">
        <v>1719621.1025539073</v>
      </c>
      <c r="BB184" s="710">
        <v>4180</v>
      </c>
      <c r="BC184" s="710">
        <v>1709620</v>
      </c>
      <c r="BD184" s="710">
        <v>0</v>
      </c>
      <c r="BE184" s="710">
        <v>0</v>
      </c>
      <c r="BF184" s="710">
        <v>1726277.1025539073</v>
      </c>
      <c r="BG184" s="512">
        <v>1726277.1025539075</v>
      </c>
      <c r="BH184" s="512">
        <v>0</v>
      </c>
      <c r="BI184" s="710">
        <v>1716276</v>
      </c>
      <c r="BJ184" s="710">
        <v>1591820</v>
      </c>
      <c r="BK184" s="512">
        <v>1601821.1025539073</v>
      </c>
      <c r="BL184" s="512">
        <v>3916.4330135792356</v>
      </c>
      <c r="BM184" s="512">
        <v>3850.6182442028985</v>
      </c>
      <c r="BN184" s="628">
        <v>1.7092000609362203E-2</v>
      </c>
      <c r="BO184" s="628">
        <v>1.3883550406377961E-3</v>
      </c>
      <c r="BP184" s="512">
        <v>2186.5243268045801</v>
      </c>
      <c r="BQ184" s="710">
        <v>1728463.6268807119</v>
      </c>
      <c r="BR184" s="710">
        <v>4209.7985987303473</v>
      </c>
      <c r="BS184" s="710" t="s">
        <v>1284</v>
      </c>
      <c r="BT184" s="710">
        <v>4226.0724373611538</v>
      </c>
      <c r="BU184" s="628">
        <v>1.8088968346897438E-2</v>
      </c>
      <c r="BV184" s="512">
        <v>0</v>
      </c>
      <c r="BW184" s="512">
        <v>1728463.6268807119</v>
      </c>
      <c r="BX184" s="512">
        <v>0</v>
      </c>
      <c r="BY184" s="512">
        <v>1728463.6268807119</v>
      </c>
      <c r="BZ184" s="814">
        <f t="shared" si="12"/>
        <v>0</v>
      </c>
      <c r="CA184" s="814">
        <f t="shared" si="13"/>
        <v>0</v>
      </c>
      <c r="CB184" s="814">
        <f t="shared" si="11"/>
        <v>0</v>
      </c>
      <c r="CC184" s="814">
        <f>IF(ISERROR(VLOOKUP(A184,'19-20 Cfwds'!A:D,4,FALSE)),0,(VLOOKUP(A184,'19-20 Cfwds'!A:D,4,FALSE)))</f>
        <v>0</v>
      </c>
      <c r="CD184" s="814">
        <f>IF(ISERROR(VLOOKUP(A184,'19-20 Cfwds'!A:D,3,FALSE)),0,(VLOOKUP(A184,'19-20 Cfwds'!A:D,3,FALSE)))</f>
        <v>0</v>
      </c>
      <c r="CF184" s="814">
        <f t="shared" si="14"/>
        <v>147106.63069544363</v>
      </c>
      <c r="CG184" s="814"/>
      <c r="CH184" s="814"/>
    </row>
    <row r="185" spans="1:86" ht="15" hidden="1" x14ac:dyDescent="0.25">
      <c r="A185">
        <v>256</v>
      </c>
      <c r="B185" t="str">
        <f>VLOOKUP(D185,'Adjusted Factors 21-22'!C:F,4,FALSE)</f>
        <v>Recoupment Academy</v>
      </c>
      <c r="C185" s="706">
        <v>141591</v>
      </c>
      <c r="D185" s="706">
        <v>9352159</v>
      </c>
      <c r="E185" s="707" t="s">
        <v>762</v>
      </c>
      <c r="F185" s="627">
        <v>378</v>
      </c>
      <c r="G185" s="627">
        <v>378</v>
      </c>
      <c r="H185" s="627">
        <v>0</v>
      </c>
      <c r="I185" s="512">
        <v>1161972</v>
      </c>
      <c r="J185" s="512">
        <v>0</v>
      </c>
      <c r="K185" s="512">
        <v>0</v>
      </c>
      <c r="L185" s="512">
        <v>23460.000000000015</v>
      </c>
      <c r="M185" s="512">
        <v>0</v>
      </c>
      <c r="N185" s="512">
        <v>34318.42105263158</v>
      </c>
      <c r="O185" s="512">
        <v>0</v>
      </c>
      <c r="P185" s="512">
        <v>6234.9999999999982</v>
      </c>
      <c r="Q185" s="512">
        <v>1299.9999999999975</v>
      </c>
      <c r="R185" s="512">
        <v>15170.000000000004</v>
      </c>
      <c r="S185" s="512">
        <v>20024.999999999989</v>
      </c>
      <c r="T185" s="512">
        <v>0</v>
      </c>
      <c r="U185" s="512">
        <v>0</v>
      </c>
      <c r="V185" s="512">
        <v>0</v>
      </c>
      <c r="W185" s="512">
        <v>0</v>
      </c>
      <c r="X185" s="512">
        <v>0</v>
      </c>
      <c r="Y185" s="512">
        <v>0</v>
      </c>
      <c r="Z185" s="512">
        <v>0</v>
      </c>
      <c r="AA185" s="512">
        <v>0</v>
      </c>
      <c r="AB185" s="512">
        <v>31441.666666666755</v>
      </c>
      <c r="AC185" s="512">
        <v>0</v>
      </c>
      <c r="AD185" s="512">
        <v>0</v>
      </c>
      <c r="AE185" s="512">
        <v>158460.59405940596</v>
      </c>
      <c r="AF185" s="512">
        <v>0</v>
      </c>
      <c r="AG185" s="512">
        <v>2087.99999999999</v>
      </c>
      <c r="AH185" s="512">
        <v>0</v>
      </c>
      <c r="AI185" s="512">
        <v>117800</v>
      </c>
      <c r="AJ185" s="512">
        <v>0</v>
      </c>
      <c r="AK185" s="512">
        <v>0</v>
      </c>
      <c r="AL185" s="512">
        <v>0</v>
      </c>
      <c r="AM185" s="512">
        <v>7102.26</v>
      </c>
      <c r="AN185" s="512">
        <v>0</v>
      </c>
      <c r="AO185" s="512">
        <v>0</v>
      </c>
      <c r="AP185" s="512">
        <v>0</v>
      </c>
      <c r="AQ185" s="512">
        <v>0</v>
      </c>
      <c r="AR185" s="512">
        <v>0</v>
      </c>
      <c r="AS185" s="512">
        <v>0</v>
      </c>
      <c r="AT185" s="512">
        <v>0</v>
      </c>
      <c r="AU185" s="512">
        <v>0</v>
      </c>
      <c r="AV185" s="512">
        <v>1161972</v>
      </c>
      <c r="AW185" s="512">
        <v>292498.68177870428</v>
      </c>
      <c r="AX185" s="512">
        <v>124902.26</v>
      </c>
      <c r="AY185" s="512">
        <v>218713.66858572175</v>
      </c>
      <c r="AZ185" s="710">
        <v>1579372.9417787043</v>
      </c>
      <c r="BA185" s="710">
        <v>1572270.6817787043</v>
      </c>
      <c r="BB185" s="710">
        <v>4180</v>
      </c>
      <c r="BC185" s="710">
        <v>1580040</v>
      </c>
      <c r="BD185" s="710">
        <v>7769.3182212957181</v>
      </c>
      <c r="BE185" s="710">
        <v>0</v>
      </c>
      <c r="BF185" s="710">
        <v>1587142.26</v>
      </c>
      <c r="BG185" s="512">
        <v>1587142.26</v>
      </c>
      <c r="BH185" s="512">
        <v>0</v>
      </c>
      <c r="BI185" s="710">
        <v>1587142.26</v>
      </c>
      <c r="BJ185" s="710">
        <v>1462240</v>
      </c>
      <c r="BK185" s="512">
        <v>1462240</v>
      </c>
      <c r="BL185" s="512">
        <v>3868.3597883597886</v>
      </c>
      <c r="BM185" s="512">
        <v>3800.6600803191491</v>
      </c>
      <c r="BN185" s="628">
        <v>1.7812618495194294E-2</v>
      </c>
      <c r="BO185" s="628">
        <v>6.6773715480570456E-4</v>
      </c>
      <c r="BP185" s="512">
        <v>959.30425650122118</v>
      </c>
      <c r="BQ185" s="710">
        <v>1588101.5642565012</v>
      </c>
      <c r="BR185" s="710">
        <v>4182.5378419484159</v>
      </c>
      <c r="BS185" s="710" t="s">
        <v>1284</v>
      </c>
      <c r="BT185" s="710">
        <v>4201.3268895674637</v>
      </c>
      <c r="BU185" s="628">
        <v>1.7532509000154128E-2</v>
      </c>
      <c r="BV185" s="512">
        <v>0</v>
      </c>
      <c r="BW185" s="512">
        <v>1588101.5642565012</v>
      </c>
      <c r="BX185" s="512">
        <v>0</v>
      </c>
      <c r="BY185" s="512">
        <v>1588101.5642565012</v>
      </c>
      <c r="BZ185" s="814">
        <f t="shared" si="12"/>
        <v>0</v>
      </c>
      <c r="CA185" s="814">
        <f t="shared" si="13"/>
        <v>0</v>
      </c>
      <c r="CB185" s="814">
        <f t="shared" si="11"/>
        <v>7769.3182212957181</v>
      </c>
      <c r="CC185" s="814">
        <f>IF(ISERROR(VLOOKUP(A185,'19-20 Cfwds'!A:D,4,FALSE)),0,(VLOOKUP(A185,'19-20 Cfwds'!A:D,4,FALSE)))</f>
        <v>0</v>
      </c>
      <c r="CD185" s="814">
        <f>IF(ISERROR(VLOOKUP(A185,'19-20 Cfwds'!A:D,3,FALSE)),0,(VLOOKUP(A185,'19-20 Cfwds'!A:D,3,FALSE)))</f>
        <v>0</v>
      </c>
      <c r="CF185" s="814">
        <f t="shared" si="14"/>
        <v>100508.42105263159</v>
      </c>
      <c r="CG185" s="814"/>
      <c r="CH185" s="814"/>
    </row>
    <row r="186" spans="1:86" ht="15" hidden="1" x14ac:dyDescent="0.25">
      <c r="A186">
        <v>279</v>
      </c>
      <c r="B186" t="str">
        <f>VLOOKUP(D186,'Adjusted Factors 21-22'!C:F,4,FALSE)</f>
        <v>Recoupment Academy</v>
      </c>
      <c r="C186" s="706">
        <v>145540</v>
      </c>
      <c r="D186" s="706">
        <v>9352167</v>
      </c>
      <c r="E186" s="707" t="s">
        <v>1390</v>
      </c>
      <c r="F186" s="627">
        <v>297</v>
      </c>
      <c r="G186" s="627">
        <v>297</v>
      </c>
      <c r="H186" s="627">
        <v>0</v>
      </c>
      <c r="I186" s="512">
        <v>912978</v>
      </c>
      <c r="J186" s="512">
        <v>0</v>
      </c>
      <c r="K186" s="512">
        <v>0</v>
      </c>
      <c r="L186" s="512">
        <v>28059.999999999949</v>
      </c>
      <c r="M186" s="512">
        <v>0</v>
      </c>
      <c r="N186" s="512">
        <v>37198.514851485153</v>
      </c>
      <c r="O186" s="512">
        <v>0</v>
      </c>
      <c r="P186" s="512">
        <v>5177.4324324324343</v>
      </c>
      <c r="Q186" s="512">
        <v>1043.5135135135124</v>
      </c>
      <c r="R186" s="512">
        <v>10284.628378378382</v>
      </c>
      <c r="S186" s="512">
        <v>5804.5439189189165</v>
      </c>
      <c r="T186" s="512">
        <v>476.60472972972991</v>
      </c>
      <c r="U186" s="512">
        <v>0</v>
      </c>
      <c r="V186" s="512">
        <v>0</v>
      </c>
      <c r="W186" s="512">
        <v>0</v>
      </c>
      <c r="X186" s="512">
        <v>0</v>
      </c>
      <c r="Y186" s="512">
        <v>0</v>
      </c>
      <c r="Z186" s="512">
        <v>0</v>
      </c>
      <c r="AA186" s="512">
        <v>0</v>
      </c>
      <c r="AB186" s="512">
        <v>24438.188976377882</v>
      </c>
      <c r="AC186" s="512">
        <v>0</v>
      </c>
      <c r="AD186" s="512">
        <v>0</v>
      </c>
      <c r="AE186" s="512">
        <v>87821.772151898724</v>
      </c>
      <c r="AF186" s="512">
        <v>0</v>
      </c>
      <c r="AG186" s="512">
        <v>0</v>
      </c>
      <c r="AH186" s="512">
        <v>0</v>
      </c>
      <c r="AI186" s="512">
        <v>117800</v>
      </c>
      <c r="AJ186" s="512">
        <v>0</v>
      </c>
      <c r="AK186" s="512">
        <v>0</v>
      </c>
      <c r="AL186" s="512">
        <v>0</v>
      </c>
      <c r="AM186" s="512">
        <v>4608</v>
      </c>
      <c r="AN186" s="512">
        <v>0</v>
      </c>
      <c r="AO186" s="512">
        <v>0</v>
      </c>
      <c r="AP186" s="512">
        <v>0</v>
      </c>
      <c r="AQ186" s="512">
        <v>0</v>
      </c>
      <c r="AR186" s="512">
        <v>0</v>
      </c>
      <c r="AS186" s="512">
        <v>0</v>
      </c>
      <c r="AT186" s="512">
        <v>0</v>
      </c>
      <c r="AU186" s="512">
        <v>0</v>
      </c>
      <c r="AV186" s="512">
        <v>912978</v>
      </c>
      <c r="AW186" s="512">
        <v>200305.1989527347</v>
      </c>
      <c r="AX186" s="512">
        <v>122408</v>
      </c>
      <c r="AY186" s="512">
        <v>141843.25506412776</v>
      </c>
      <c r="AZ186" s="710">
        <v>1235691.1989527347</v>
      </c>
      <c r="BA186" s="710">
        <v>1231083.1989527347</v>
      </c>
      <c r="BB186" s="710">
        <v>4180</v>
      </c>
      <c r="BC186" s="710">
        <v>1241460</v>
      </c>
      <c r="BD186" s="710">
        <v>10376.801047265297</v>
      </c>
      <c r="BE186" s="710">
        <v>0</v>
      </c>
      <c r="BF186" s="710">
        <v>1246068</v>
      </c>
      <c r="BG186" s="512">
        <v>1246068</v>
      </c>
      <c r="BH186" s="512">
        <v>0</v>
      </c>
      <c r="BI186" s="710">
        <v>1246068</v>
      </c>
      <c r="BJ186" s="710">
        <v>1123660</v>
      </c>
      <c r="BK186" s="512">
        <v>1123660</v>
      </c>
      <c r="BL186" s="512">
        <v>3783.3670033670032</v>
      </c>
      <c r="BM186" s="512">
        <v>3697.5647764119599</v>
      </c>
      <c r="BN186" s="628">
        <v>2.3205063911903676E-2</v>
      </c>
      <c r="BO186" s="628">
        <v>0</v>
      </c>
      <c r="BP186" s="512">
        <v>0</v>
      </c>
      <c r="BQ186" s="710">
        <v>1246068</v>
      </c>
      <c r="BR186" s="710">
        <v>4180</v>
      </c>
      <c r="BS186" s="710" t="s">
        <v>1284</v>
      </c>
      <c r="BT186" s="710">
        <v>4195.515151515152</v>
      </c>
      <c r="BU186" s="628">
        <v>2.229984299993637E-2</v>
      </c>
      <c r="BV186" s="512">
        <v>0</v>
      </c>
      <c r="BW186" s="512">
        <v>1246068</v>
      </c>
      <c r="BX186" s="512">
        <v>0</v>
      </c>
      <c r="BY186" s="512">
        <v>1246068</v>
      </c>
      <c r="BZ186" s="814">
        <f t="shared" si="12"/>
        <v>0</v>
      </c>
      <c r="CA186" s="814">
        <f t="shared" si="13"/>
        <v>0</v>
      </c>
      <c r="CB186" s="814">
        <f t="shared" si="11"/>
        <v>10376.801047265297</v>
      </c>
      <c r="CC186" s="814">
        <f>IF(ISERROR(VLOOKUP(A186,'19-20 Cfwds'!A:D,4,FALSE)),0,(VLOOKUP(A186,'19-20 Cfwds'!A:D,4,FALSE)))</f>
        <v>0</v>
      </c>
      <c r="CD186" s="814">
        <f>IF(ISERROR(VLOOKUP(A186,'19-20 Cfwds'!A:D,3,FALSE)),0,(VLOOKUP(A186,'19-20 Cfwds'!A:D,3,FALSE)))</f>
        <v>0</v>
      </c>
      <c r="CF186" s="814">
        <f t="shared" si="14"/>
        <v>88045.23782445809</v>
      </c>
      <c r="CG186" s="814"/>
      <c r="CH186" s="814"/>
    </row>
    <row r="187" spans="1:86" ht="15" hidden="1" x14ac:dyDescent="0.25">
      <c r="A187">
        <v>294</v>
      </c>
      <c r="B187" t="str">
        <f>VLOOKUP(D187,'Adjusted Factors 21-22'!C:F,4,FALSE)</f>
        <v>Recoupment Academy</v>
      </c>
      <c r="C187" s="706">
        <v>144329</v>
      </c>
      <c r="D187" s="706">
        <v>9352171</v>
      </c>
      <c r="E187" s="707" t="s">
        <v>785</v>
      </c>
      <c r="F187" s="627">
        <v>343</v>
      </c>
      <c r="G187" s="627">
        <v>343</v>
      </c>
      <c r="H187" s="627">
        <v>0</v>
      </c>
      <c r="I187" s="512">
        <v>1054382</v>
      </c>
      <c r="J187" s="512">
        <v>0</v>
      </c>
      <c r="K187" s="512">
        <v>0</v>
      </c>
      <c r="L187" s="512">
        <v>35419.999999999949</v>
      </c>
      <c r="M187" s="512">
        <v>0</v>
      </c>
      <c r="N187" s="512">
        <v>59731.000000000007</v>
      </c>
      <c r="O187" s="512">
        <v>0</v>
      </c>
      <c r="P187" s="512">
        <v>8385.0000000000327</v>
      </c>
      <c r="Q187" s="512">
        <v>28340.000000000022</v>
      </c>
      <c r="R187" s="512">
        <v>3280.0000000000064</v>
      </c>
      <c r="S187" s="512">
        <v>11125</v>
      </c>
      <c r="T187" s="512">
        <v>1425.0000000000009</v>
      </c>
      <c r="U187" s="512">
        <v>0</v>
      </c>
      <c r="V187" s="512">
        <v>0</v>
      </c>
      <c r="W187" s="512">
        <v>0</v>
      </c>
      <c r="X187" s="512">
        <v>0</v>
      </c>
      <c r="Y187" s="512">
        <v>0</v>
      </c>
      <c r="Z187" s="512">
        <v>0</v>
      </c>
      <c r="AA187" s="512">
        <v>0</v>
      </c>
      <c r="AB187" s="512">
        <v>10999.999999999993</v>
      </c>
      <c r="AC187" s="512">
        <v>0</v>
      </c>
      <c r="AD187" s="512">
        <v>0</v>
      </c>
      <c r="AE187" s="512">
        <v>122854.90654205608</v>
      </c>
      <c r="AF187" s="512">
        <v>0</v>
      </c>
      <c r="AG187" s="512">
        <v>0</v>
      </c>
      <c r="AH187" s="512">
        <v>0</v>
      </c>
      <c r="AI187" s="512">
        <v>117800</v>
      </c>
      <c r="AJ187" s="512">
        <v>0</v>
      </c>
      <c r="AK187" s="512">
        <v>0</v>
      </c>
      <c r="AL187" s="512">
        <v>1000</v>
      </c>
      <c r="AM187" s="512">
        <v>4992</v>
      </c>
      <c r="AN187" s="512">
        <v>0</v>
      </c>
      <c r="AO187" s="512">
        <v>0</v>
      </c>
      <c r="AP187" s="512">
        <v>0</v>
      </c>
      <c r="AQ187" s="512">
        <v>0</v>
      </c>
      <c r="AR187" s="512">
        <v>0</v>
      </c>
      <c r="AS187" s="512">
        <v>0</v>
      </c>
      <c r="AT187" s="512">
        <v>0</v>
      </c>
      <c r="AU187" s="512">
        <v>0</v>
      </c>
      <c r="AV187" s="512">
        <v>1054382</v>
      </c>
      <c r="AW187" s="512">
        <v>281560.90654205607</v>
      </c>
      <c r="AX187" s="512">
        <v>123792</v>
      </c>
      <c r="AY187" s="512">
        <v>206706.77054205607</v>
      </c>
      <c r="AZ187" s="710">
        <v>1459734.906542056</v>
      </c>
      <c r="BA187" s="710">
        <v>1453742.906542056</v>
      </c>
      <c r="BB187" s="710">
        <v>4180</v>
      </c>
      <c r="BC187" s="710">
        <v>1433740</v>
      </c>
      <c r="BD187" s="710">
        <v>0</v>
      </c>
      <c r="BE187" s="710">
        <v>0</v>
      </c>
      <c r="BF187" s="710">
        <v>1459734.906542056</v>
      </c>
      <c r="BG187" s="512">
        <v>1459734.906542056</v>
      </c>
      <c r="BH187" s="512">
        <v>0</v>
      </c>
      <c r="BI187" s="710">
        <v>1439732</v>
      </c>
      <c r="BJ187" s="710">
        <v>1316940</v>
      </c>
      <c r="BK187" s="512">
        <v>1336942.906542056</v>
      </c>
      <c r="BL187" s="512">
        <v>3897.7927304433119</v>
      </c>
      <c r="BM187" s="512">
        <v>3869.5657879310343</v>
      </c>
      <c r="BN187" s="628">
        <v>7.2946020456134833E-3</v>
      </c>
      <c r="BO187" s="628">
        <v>1.1185753604386516E-2</v>
      </c>
      <c r="BP187" s="512">
        <v>14846.415244697788</v>
      </c>
      <c r="BQ187" s="710">
        <v>1474581.3217867538</v>
      </c>
      <c r="BR187" s="710">
        <v>4281.6015212441798</v>
      </c>
      <c r="BS187" s="710" t="s">
        <v>1284</v>
      </c>
      <c r="BT187" s="710">
        <v>4299.0709089992824</v>
      </c>
      <c r="BU187" s="628">
        <v>5.6723886568672555E-3</v>
      </c>
      <c r="BV187" s="512">
        <v>0</v>
      </c>
      <c r="BW187" s="512">
        <v>1474581.3217867538</v>
      </c>
      <c r="BX187" s="512">
        <v>0</v>
      </c>
      <c r="BY187" s="512">
        <v>1474581.3217867538</v>
      </c>
      <c r="BZ187" s="814">
        <f t="shared" si="12"/>
        <v>0</v>
      </c>
      <c r="CA187" s="814">
        <f t="shared" si="13"/>
        <v>0</v>
      </c>
      <c r="CB187" s="814">
        <f t="shared" si="11"/>
        <v>0</v>
      </c>
      <c r="CC187" s="814">
        <f>IF(ISERROR(VLOOKUP(A187,'19-20 Cfwds'!A:D,4,FALSE)),0,(VLOOKUP(A187,'19-20 Cfwds'!A:D,4,FALSE)))</f>
        <v>0</v>
      </c>
      <c r="CD187" s="814">
        <f>IF(ISERROR(VLOOKUP(A187,'19-20 Cfwds'!A:D,3,FALSE)),0,(VLOOKUP(A187,'19-20 Cfwds'!A:D,3,FALSE)))</f>
        <v>0</v>
      </c>
      <c r="CF187" s="814">
        <f t="shared" si="14"/>
        <v>147706</v>
      </c>
      <c r="CG187" s="814"/>
      <c r="CH187" s="814"/>
    </row>
    <row r="188" spans="1:86" ht="15" hidden="1" x14ac:dyDescent="0.25">
      <c r="A188">
        <v>293</v>
      </c>
      <c r="B188" t="str">
        <f>VLOOKUP(D188,'Adjusted Factors 21-22'!C:F,4,FALSE)</f>
        <v>Recoupment Academy</v>
      </c>
      <c r="C188" s="706">
        <v>144213</v>
      </c>
      <c r="D188" s="706">
        <v>9352172</v>
      </c>
      <c r="E188" s="707" t="s">
        <v>1250</v>
      </c>
      <c r="F188" s="627">
        <v>263</v>
      </c>
      <c r="G188" s="627">
        <v>263</v>
      </c>
      <c r="H188" s="627">
        <v>0</v>
      </c>
      <c r="I188" s="512">
        <v>808462</v>
      </c>
      <c r="J188" s="512">
        <v>0</v>
      </c>
      <c r="K188" s="512">
        <v>0</v>
      </c>
      <c r="L188" s="512">
        <v>24380.000000000058</v>
      </c>
      <c r="M188" s="512">
        <v>0</v>
      </c>
      <c r="N188" s="512">
        <v>30475.000000000073</v>
      </c>
      <c r="O188" s="512">
        <v>0</v>
      </c>
      <c r="P188" s="512">
        <v>5159.9999999999982</v>
      </c>
      <c r="Q188" s="512">
        <v>23660.000000000022</v>
      </c>
      <c r="R188" s="512">
        <v>2460.0000000000045</v>
      </c>
      <c r="S188" s="512">
        <v>6675.0000000000009</v>
      </c>
      <c r="T188" s="512">
        <v>950.00000000000068</v>
      </c>
      <c r="U188" s="512">
        <v>0</v>
      </c>
      <c r="V188" s="512">
        <v>0</v>
      </c>
      <c r="W188" s="512">
        <v>0</v>
      </c>
      <c r="X188" s="512">
        <v>0</v>
      </c>
      <c r="Y188" s="512">
        <v>0</v>
      </c>
      <c r="Z188" s="512">
        <v>0</v>
      </c>
      <c r="AA188" s="512">
        <v>0</v>
      </c>
      <c r="AB188" s="512">
        <v>33252.873563218338</v>
      </c>
      <c r="AC188" s="512">
        <v>0</v>
      </c>
      <c r="AD188" s="512">
        <v>0</v>
      </c>
      <c r="AE188" s="512">
        <v>80198.354430379753</v>
      </c>
      <c r="AF188" s="512">
        <v>0</v>
      </c>
      <c r="AG188" s="512">
        <v>0</v>
      </c>
      <c r="AH188" s="512">
        <v>0</v>
      </c>
      <c r="AI188" s="512">
        <v>117800</v>
      </c>
      <c r="AJ188" s="512">
        <v>0</v>
      </c>
      <c r="AK188" s="512">
        <v>0</v>
      </c>
      <c r="AL188" s="512">
        <v>0</v>
      </c>
      <c r="AM188" s="512">
        <v>4377.6000000000004</v>
      </c>
      <c r="AN188" s="512">
        <v>0</v>
      </c>
      <c r="AO188" s="512">
        <v>0</v>
      </c>
      <c r="AP188" s="512">
        <v>0</v>
      </c>
      <c r="AQ188" s="512">
        <v>0</v>
      </c>
      <c r="AR188" s="512">
        <v>0</v>
      </c>
      <c r="AS188" s="512">
        <v>0</v>
      </c>
      <c r="AT188" s="512">
        <v>0</v>
      </c>
      <c r="AU188" s="512">
        <v>0</v>
      </c>
      <c r="AV188" s="512">
        <v>808462</v>
      </c>
      <c r="AW188" s="512">
        <v>207211.22799359824</v>
      </c>
      <c r="AX188" s="512">
        <v>122177.60000000001</v>
      </c>
      <c r="AY188" s="512">
        <v>137077.21843037981</v>
      </c>
      <c r="AZ188" s="710">
        <v>1137850.8279935983</v>
      </c>
      <c r="BA188" s="710">
        <v>1133473.2279935982</v>
      </c>
      <c r="BB188" s="710">
        <v>4180</v>
      </c>
      <c r="BC188" s="710">
        <v>1099340</v>
      </c>
      <c r="BD188" s="710">
        <v>0</v>
      </c>
      <c r="BE188" s="710">
        <v>0</v>
      </c>
      <c r="BF188" s="710">
        <v>1137850.8279935983</v>
      </c>
      <c r="BG188" s="512">
        <v>1137850.8279935983</v>
      </c>
      <c r="BH188" s="512">
        <v>0</v>
      </c>
      <c r="BI188" s="710">
        <v>1103717.6000000001</v>
      </c>
      <c r="BJ188" s="710">
        <v>981540.00000000012</v>
      </c>
      <c r="BK188" s="512">
        <v>1015673.2279935983</v>
      </c>
      <c r="BL188" s="512">
        <v>3861.8753916106402</v>
      </c>
      <c r="BM188" s="512">
        <v>3738.4974259541987</v>
      </c>
      <c r="BN188" s="628">
        <v>3.3002019688418295E-2</v>
      </c>
      <c r="BO188" s="628">
        <v>0</v>
      </c>
      <c r="BP188" s="512">
        <v>0</v>
      </c>
      <c r="BQ188" s="710">
        <v>1137850.8279935983</v>
      </c>
      <c r="BR188" s="710">
        <v>4309.7841368577874</v>
      </c>
      <c r="BS188" s="710" t="s">
        <v>1284</v>
      </c>
      <c r="BT188" s="710">
        <v>4326.4290037779401</v>
      </c>
      <c r="BU188" s="628">
        <v>2.8984207586019162E-2</v>
      </c>
      <c r="BV188" s="512">
        <v>0</v>
      </c>
      <c r="BW188" s="512">
        <v>1137850.8279935983</v>
      </c>
      <c r="BX188" s="512">
        <v>0</v>
      </c>
      <c r="BY188" s="512">
        <v>1137850.8279935983</v>
      </c>
      <c r="BZ188" s="814">
        <f t="shared" si="12"/>
        <v>0</v>
      </c>
      <c r="CA188" s="814">
        <f t="shared" si="13"/>
        <v>0</v>
      </c>
      <c r="CB188" s="814">
        <f t="shared" si="11"/>
        <v>0</v>
      </c>
      <c r="CC188" s="814">
        <f>IF(ISERROR(VLOOKUP(A188,'19-20 Cfwds'!A:D,4,FALSE)),0,(VLOOKUP(A188,'19-20 Cfwds'!A:D,4,FALSE)))</f>
        <v>0</v>
      </c>
      <c r="CD188" s="814">
        <f>IF(ISERROR(VLOOKUP(A188,'19-20 Cfwds'!A:D,3,FALSE)),0,(VLOOKUP(A188,'19-20 Cfwds'!A:D,3,FALSE)))</f>
        <v>0</v>
      </c>
      <c r="CF188" s="814">
        <f t="shared" si="14"/>
        <v>93760.000000000146</v>
      </c>
      <c r="CG188" s="814"/>
      <c r="CH188" s="814"/>
    </row>
    <row r="189" spans="1:86" ht="15" hidden="1" x14ac:dyDescent="0.25">
      <c r="A189">
        <v>260</v>
      </c>
      <c r="B189" t="str">
        <f>VLOOKUP(D189,'Adjusted Factors 21-22'!C:F,4,FALSE)</f>
        <v>Recoupment Academy</v>
      </c>
      <c r="C189" s="706">
        <v>144216</v>
      </c>
      <c r="D189" s="706">
        <v>9352185</v>
      </c>
      <c r="E189" s="707" t="s">
        <v>765</v>
      </c>
      <c r="F189" s="627">
        <v>350</v>
      </c>
      <c r="G189" s="627">
        <v>350</v>
      </c>
      <c r="H189" s="627">
        <v>0</v>
      </c>
      <c r="I189" s="512">
        <v>1075900</v>
      </c>
      <c r="J189" s="512">
        <v>0</v>
      </c>
      <c r="K189" s="512">
        <v>0</v>
      </c>
      <c r="L189" s="512">
        <v>73599.999999999971</v>
      </c>
      <c r="M189" s="512">
        <v>0</v>
      </c>
      <c r="N189" s="512">
        <v>95508.474576271183</v>
      </c>
      <c r="O189" s="512">
        <v>0</v>
      </c>
      <c r="P189" s="512">
        <v>862.46418338108651</v>
      </c>
      <c r="Q189" s="512">
        <v>6257.8796561604595</v>
      </c>
      <c r="R189" s="512">
        <v>20558.739255014305</v>
      </c>
      <c r="S189" s="512">
        <v>21867.478510028624</v>
      </c>
      <c r="T189" s="512">
        <v>73835.959885386765</v>
      </c>
      <c r="U189" s="512">
        <v>0</v>
      </c>
      <c r="V189" s="512">
        <v>0</v>
      </c>
      <c r="W189" s="512">
        <v>0</v>
      </c>
      <c r="X189" s="512">
        <v>0</v>
      </c>
      <c r="Y189" s="512">
        <v>0</v>
      </c>
      <c r="Z189" s="512">
        <v>0</v>
      </c>
      <c r="AA189" s="512">
        <v>0</v>
      </c>
      <c r="AB189" s="512">
        <v>15876.28865979381</v>
      </c>
      <c r="AC189" s="512">
        <v>0</v>
      </c>
      <c r="AD189" s="512">
        <v>0</v>
      </c>
      <c r="AE189" s="512">
        <v>93408.602150537627</v>
      </c>
      <c r="AF189" s="512">
        <v>0</v>
      </c>
      <c r="AG189" s="512">
        <v>0</v>
      </c>
      <c r="AH189" s="512">
        <v>0</v>
      </c>
      <c r="AI189" s="512">
        <v>117800</v>
      </c>
      <c r="AJ189" s="512">
        <v>0</v>
      </c>
      <c r="AK189" s="512">
        <v>0</v>
      </c>
      <c r="AL189" s="512">
        <v>0</v>
      </c>
      <c r="AM189" s="512">
        <v>4004.75</v>
      </c>
      <c r="AN189" s="512">
        <v>0</v>
      </c>
      <c r="AO189" s="512">
        <v>0</v>
      </c>
      <c r="AP189" s="512">
        <v>0</v>
      </c>
      <c r="AQ189" s="512">
        <v>0</v>
      </c>
      <c r="AR189" s="512">
        <v>0</v>
      </c>
      <c r="AS189" s="512">
        <v>0</v>
      </c>
      <c r="AT189" s="512">
        <v>0</v>
      </c>
      <c r="AU189" s="512">
        <v>0</v>
      </c>
      <c r="AV189" s="512">
        <v>1075900</v>
      </c>
      <c r="AW189" s="512">
        <v>401775.88687657379</v>
      </c>
      <c r="AX189" s="512">
        <v>121804.75</v>
      </c>
      <c r="AY189" s="512">
        <v>249652.96418365883</v>
      </c>
      <c r="AZ189" s="710">
        <v>1599480.6368765738</v>
      </c>
      <c r="BA189" s="710">
        <v>1595475.8868765738</v>
      </c>
      <c r="BB189" s="710">
        <v>4180</v>
      </c>
      <c r="BC189" s="710">
        <v>1463000</v>
      </c>
      <c r="BD189" s="710">
        <v>0</v>
      </c>
      <c r="BE189" s="710">
        <v>0</v>
      </c>
      <c r="BF189" s="710">
        <v>1599480.6368765738</v>
      </c>
      <c r="BG189" s="512">
        <v>1599480.6368765738</v>
      </c>
      <c r="BH189" s="512">
        <v>0</v>
      </c>
      <c r="BI189" s="710">
        <v>1467004.75</v>
      </c>
      <c r="BJ189" s="710">
        <v>1345200</v>
      </c>
      <c r="BK189" s="512">
        <v>1477675.8868765738</v>
      </c>
      <c r="BL189" s="512">
        <v>4221.9311053616393</v>
      </c>
      <c r="BM189" s="512">
        <v>4207.0116652661063</v>
      </c>
      <c r="BN189" s="628">
        <v>3.5463272466560395E-3</v>
      </c>
      <c r="BO189" s="628">
        <v>1.4934028403343959E-2</v>
      </c>
      <c r="BP189" s="512">
        <v>21989.671095799189</v>
      </c>
      <c r="BQ189" s="710">
        <v>1621470.307972373</v>
      </c>
      <c r="BR189" s="710">
        <v>4621.3301656353515</v>
      </c>
      <c r="BS189" s="710" t="s">
        <v>1284</v>
      </c>
      <c r="BT189" s="710">
        <v>4632.7723084924946</v>
      </c>
      <c r="BU189" s="628">
        <v>1.911173403744737E-2</v>
      </c>
      <c r="BV189" s="512">
        <v>0</v>
      </c>
      <c r="BW189" s="512">
        <v>1621470.307972373</v>
      </c>
      <c r="BX189" s="512">
        <v>0</v>
      </c>
      <c r="BY189" s="512">
        <v>1621470.307972373</v>
      </c>
      <c r="BZ189" s="814">
        <f t="shared" si="12"/>
        <v>0</v>
      </c>
      <c r="CA189" s="814">
        <f t="shared" si="13"/>
        <v>0</v>
      </c>
      <c r="CB189" s="814">
        <f t="shared" si="11"/>
        <v>0</v>
      </c>
      <c r="CC189" s="814">
        <f>IF(ISERROR(VLOOKUP(A189,'19-20 Cfwds'!A:D,4,FALSE)),0,(VLOOKUP(A189,'19-20 Cfwds'!A:D,4,FALSE)))</f>
        <v>0</v>
      </c>
      <c r="CD189" s="814">
        <f>IF(ISERROR(VLOOKUP(A189,'19-20 Cfwds'!A:D,3,FALSE)),0,(VLOOKUP(A189,'19-20 Cfwds'!A:D,3,FALSE)))</f>
        <v>0</v>
      </c>
      <c r="CF189" s="814">
        <f t="shared" si="14"/>
        <v>292490.9960662424</v>
      </c>
      <c r="CG189" s="814"/>
      <c r="CH189" s="814"/>
    </row>
    <row r="190" spans="1:86" ht="15" hidden="1" x14ac:dyDescent="0.25">
      <c r="A190">
        <v>263</v>
      </c>
      <c r="B190" t="str">
        <f>VLOOKUP(D190,'Adjusted Factors 21-22'!C:F,4,FALSE)</f>
        <v>Recoupment Academy</v>
      </c>
      <c r="C190" s="706">
        <v>144217</v>
      </c>
      <c r="D190" s="706">
        <v>9352186</v>
      </c>
      <c r="E190" s="707" t="s">
        <v>767</v>
      </c>
      <c r="F190" s="627">
        <v>413</v>
      </c>
      <c r="G190" s="627">
        <v>413</v>
      </c>
      <c r="H190" s="627">
        <v>0</v>
      </c>
      <c r="I190" s="512">
        <v>1269562</v>
      </c>
      <c r="J190" s="512">
        <v>0</v>
      </c>
      <c r="K190" s="512">
        <v>0</v>
      </c>
      <c r="L190" s="512">
        <v>39100.000000000029</v>
      </c>
      <c r="M190" s="512">
        <v>0</v>
      </c>
      <c r="N190" s="512">
        <v>50356.144578313251</v>
      </c>
      <c r="O190" s="512">
        <v>0</v>
      </c>
      <c r="P190" s="512">
        <v>215.00000000000014</v>
      </c>
      <c r="Q190" s="512">
        <v>12999.999999999953</v>
      </c>
      <c r="R190" s="512">
        <v>10249.999999999996</v>
      </c>
      <c r="S190" s="512">
        <v>55179.999999999942</v>
      </c>
      <c r="T190" s="512">
        <v>16149.999999999993</v>
      </c>
      <c r="U190" s="512">
        <v>0</v>
      </c>
      <c r="V190" s="512">
        <v>0</v>
      </c>
      <c r="W190" s="512">
        <v>0</v>
      </c>
      <c r="X190" s="512">
        <v>0</v>
      </c>
      <c r="Y190" s="512">
        <v>0</v>
      </c>
      <c r="Z190" s="512">
        <v>0</v>
      </c>
      <c r="AA190" s="512">
        <v>0</v>
      </c>
      <c r="AB190" s="512">
        <v>13475.000000000004</v>
      </c>
      <c r="AC190" s="512">
        <v>0</v>
      </c>
      <c r="AD190" s="512">
        <v>0</v>
      </c>
      <c r="AE190" s="512">
        <v>135540.1729106628</v>
      </c>
      <c r="AF190" s="512">
        <v>0</v>
      </c>
      <c r="AG190" s="512">
        <v>0</v>
      </c>
      <c r="AH190" s="512">
        <v>0</v>
      </c>
      <c r="AI190" s="512">
        <v>117800</v>
      </c>
      <c r="AJ190" s="512">
        <v>0</v>
      </c>
      <c r="AK190" s="512">
        <v>0</v>
      </c>
      <c r="AL190" s="512">
        <v>0</v>
      </c>
      <c r="AM190" s="512">
        <v>7219.2</v>
      </c>
      <c r="AN190" s="512">
        <v>0</v>
      </c>
      <c r="AO190" s="512">
        <v>0</v>
      </c>
      <c r="AP190" s="512">
        <v>0</v>
      </c>
      <c r="AQ190" s="512">
        <v>0</v>
      </c>
      <c r="AR190" s="512">
        <v>0</v>
      </c>
      <c r="AS190" s="512">
        <v>0</v>
      </c>
      <c r="AT190" s="512">
        <v>0</v>
      </c>
      <c r="AU190" s="512">
        <v>0</v>
      </c>
      <c r="AV190" s="512">
        <v>1269562</v>
      </c>
      <c r="AW190" s="512">
        <v>333266.31748897594</v>
      </c>
      <c r="AX190" s="512">
        <v>125019.2</v>
      </c>
      <c r="AY190" s="512">
        <v>237664.60919981939</v>
      </c>
      <c r="AZ190" s="710">
        <v>1727847.5174889758</v>
      </c>
      <c r="BA190" s="710">
        <v>1720628.3174889758</v>
      </c>
      <c r="BB190" s="710">
        <v>4180</v>
      </c>
      <c r="BC190" s="710">
        <v>1726340</v>
      </c>
      <c r="BD190" s="710">
        <v>5711.6825110241771</v>
      </c>
      <c r="BE190" s="710">
        <v>0</v>
      </c>
      <c r="BF190" s="710">
        <v>1733559.2</v>
      </c>
      <c r="BG190" s="512">
        <v>1733559.2000000002</v>
      </c>
      <c r="BH190" s="512">
        <v>0</v>
      </c>
      <c r="BI190" s="710">
        <v>1733559.2</v>
      </c>
      <c r="BJ190" s="710">
        <v>1608540</v>
      </c>
      <c r="BK190" s="512">
        <v>1608540</v>
      </c>
      <c r="BL190" s="512">
        <v>3894.769975786925</v>
      </c>
      <c r="BM190" s="512">
        <v>3780.9814458033579</v>
      </c>
      <c r="BN190" s="628">
        <v>3.0094971798887003E-2</v>
      </c>
      <c r="BO190" s="628">
        <v>0</v>
      </c>
      <c r="BP190" s="512">
        <v>0</v>
      </c>
      <c r="BQ190" s="710">
        <v>1733559.2</v>
      </c>
      <c r="BR190" s="710">
        <v>4180</v>
      </c>
      <c r="BS190" s="710" t="s">
        <v>1284</v>
      </c>
      <c r="BT190" s="710">
        <v>4197.4799031476996</v>
      </c>
      <c r="BU190" s="628">
        <v>2.86637014010096E-2</v>
      </c>
      <c r="BV190" s="512">
        <v>0</v>
      </c>
      <c r="BW190" s="512">
        <v>1733559.2</v>
      </c>
      <c r="BX190" s="512">
        <v>0</v>
      </c>
      <c r="BY190" s="512">
        <v>1733559.2</v>
      </c>
      <c r="BZ190" s="814">
        <f t="shared" si="12"/>
        <v>0</v>
      </c>
      <c r="CA190" s="814">
        <f t="shared" si="13"/>
        <v>0</v>
      </c>
      <c r="CB190" s="814">
        <f t="shared" si="11"/>
        <v>5711.6825110241771</v>
      </c>
      <c r="CC190" s="814">
        <f>IF(ISERROR(VLOOKUP(A190,'19-20 Cfwds'!A:D,4,FALSE)),0,(VLOOKUP(A190,'19-20 Cfwds'!A:D,4,FALSE)))</f>
        <v>0</v>
      </c>
      <c r="CD190" s="814">
        <f>IF(ISERROR(VLOOKUP(A190,'19-20 Cfwds'!A:D,3,FALSE)),0,(VLOOKUP(A190,'19-20 Cfwds'!A:D,3,FALSE)))</f>
        <v>0</v>
      </c>
      <c r="CF190" s="814">
        <f t="shared" si="14"/>
        <v>184251.14457831316</v>
      </c>
      <c r="CG190" s="814"/>
      <c r="CH190" s="814"/>
    </row>
    <row r="191" spans="1:86" ht="15" hidden="1" x14ac:dyDescent="0.25">
      <c r="A191">
        <v>225</v>
      </c>
      <c r="B191" t="str">
        <f>VLOOKUP(D191,'Adjusted Factors 21-22'!C:F,4,FALSE)</f>
        <v>Recoupment Academy</v>
      </c>
      <c r="C191" s="706">
        <v>143549</v>
      </c>
      <c r="D191" s="706">
        <v>9352187</v>
      </c>
      <c r="E191" s="707" t="s">
        <v>1251</v>
      </c>
      <c r="F191" s="627">
        <v>116</v>
      </c>
      <c r="G191" s="627">
        <v>116</v>
      </c>
      <c r="H191" s="627">
        <v>0</v>
      </c>
      <c r="I191" s="512">
        <v>356584</v>
      </c>
      <c r="J191" s="512">
        <v>0</v>
      </c>
      <c r="K191" s="512">
        <v>0</v>
      </c>
      <c r="L191" s="512">
        <v>4599.9999999999982</v>
      </c>
      <c r="M191" s="512">
        <v>0</v>
      </c>
      <c r="N191" s="512">
        <v>6726.0504201680678</v>
      </c>
      <c r="O191" s="512">
        <v>0</v>
      </c>
      <c r="P191" s="512">
        <v>674.05405405405338</v>
      </c>
      <c r="Q191" s="512">
        <v>0</v>
      </c>
      <c r="R191" s="512">
        <v>0</v>
      </c>
      <c r="S191" s="512">
        <v>0</v>
      </c>
      <c r="T191" s="512">
        <v>0</v>
      </c>
      <c r="U191" s="512">
        <v>0</v>
      </c>
      <c r="V191" s="512">
        <v>0</v>
      </c>
      <c r="W191" s="512">
        <v>0</v>
      </c>
      <c r="X191" s="512">
        <v>0</v>
      </c>
      <c r="Y191" s="512">
        <v>0</v>
      </c>
      <c r="Z191" s="512">
        <v>0</v>
      </c>
      <c r="AA191" s="512">
        <v>0</v>
      </c>
      <c r="AB191" s="512">
        <v>2477.6699029126225</v>
      </c>
      <c r="AC191" s="512">
        <v>0</v>
      </c>
      <c r="AD191" s="512">
        <v>0</v>
      </c>
      <c r="AE191" s="512">
        <v>30533.653846153848</v>
      </c>
      <c r="AF191" s="512">
        <v>0</v>
      </c>
      <c r="AG191" s="512">
        <v>6336.0000000000227</v>
      </c>
      <c r="AH191" s="512">
        <v>0</v>
      </c>
      <c r="AI191" s="512">
        <v>117800</v>
      </c>
      <c r="AJ191" s="512">
        <v>0</v>
      </c>
      <c r="AK191" s="512">
        <v>0</v>
      </c>
      <c r="AL191" s="512">
        <v>0</v>
      </c>
      <c r="AM191" s="512">
        <v>3046.4</v>
      </c>
      <c r="AN191" s="512">
        <v>0</v>
      </c>
      <c r="AO191" s="512">
        <v>0</v>
      </c>
      <c r="AP191" s="512">
        <v>0</v>
      </c>
      <c r="AQ191" s="512">
        <v>0</v>
      </c>
      <c r="AR191" s="512">
        <v>0</v>
      </c>
      <c r="AS191" s="512">
        <v>0</v>
      </c>
      <c r="AT191" s="512">
        <v>0</v>
      </c>
      <c r="AU191" s="512">
        <v>0</v>
      </c>
      <c r="AV191" s="512">
        <v>356584</v>
      </c>
      <c r="AW191" s="512">
        <v>51347.428223288611</v>
      </c>
      <c r="AX191" s="512">
        <v>120846.39999999999</v>
      </c>
      <c r="AY191" s="512">
        <v>46532.570083264909</v>
      </c>
      <c r="AZ191" s="710">
        <v>528777.82822328864</v>
      </c>
      <c r="BA191" s="710">
        <v>525731.42822328862</v>
      </c>
      <c r="BB191" s="710">
        <v>4180</v>
      </c>
      <c r="BC191" s="710">
        <v>484880</v>
      </c>
      <c r="BD191" s="710">
        <v>0</v>
      </c>
      <c r="BE191" s="710">
        <v>0</v>
      </c>
      <c r="BF191" s="710">
        <v>528777.82822328864</v>
      </c>
      <c r="BG191" s="512">
        <v>528777.82822328864</v>
      </c>
      <c r="BH191" s="512">
        <v>0</v>
      </c>
      <c r="BI191" s="710">
        <v>487926.4</v>
      </c>
      <c r="BJ191" s="710">
        <v>367080</v>
      </c>
      <c r="BK191" s="512">
        <v>407931.42822328862</v>
      </c>
      <c r="BL191" s="512">
        <v>3516.6502433042124</v>
      </c>
      <c r="BM191" s="512">
        <v>3455.766597391304</v>
      </c>
      <c r="BN191" s="628">
        <v>1.7617985531450053E-2</v>
      </c>
      <c r="BO191" s="628">
        <v>8.6237011854994536E-4</v>
      </c>
      <c r="BP191" s="512">
        <v>345.69738263170052</v>
      </c>
      <c r="BQ191" s="710">
        <v>529123.52560592035</v>
      </c>
      <c r="BR191" s="710">
        <v>4535.147634533796</v>
      </c>
      <c r="BS191" s="710" t="s">
        <v>1284</v>
      </c>
      <c r="BT191" s="710">
        <v>4561.4097034993138</v>
      </c>
      <c r="BU191" s="628">
        <v>1.2253976574279069E-2</v>
      </c>
      <c r="BV191" s="512">
        <v>0</v>
      </c>
      <c r="BW191" s="512">
        <v>529123.52560592035</v>
      </c>
      <c r="BX191" s="512">
        <v>0</v>
      </c>
      <c r="BY191" s="512">
        <v>529123.52560592035</v>
      </c>
      <c r="BZ191" s="814">
        <f t="shared" si="12"/>
        <v>0</v>
      </c>
      <c r="CA191" s="814">
        <f t="shared" si="13"/>
        <v>0</v>
      </c>
      <c r="CB191" s="814">
        <f t="shared" si="11"/>
        <v>0</v>
      </c>
      <c r="CC191" s="814">
        <f>IF(ISERROR(VLOOKUP(A191,'19-20 Cfwds'!A:D,4,FALSE)),0,(VLOOKUP(A191,'19-20 Cfwds'!A:D,4,FALSE)))</f>
        <v>0</v>
      </c>
      <c r="CD191" s="814">
        <f>IF(ISERROR(VLOOKUP(A191,'19-20 Cfwds'!A:D,3,FALSE)),0,(VLOOKUP(A191,'19-20 Cfwds'!A:D,3,FALSE)))</f>
        <v>0</v>
      </c>
      <c r="CF191" s="814">
        <f t="shared" si="14"/>
        <v>12000.10447422212</v>
      </c>
      <c r="CG191" s="814"/>
      <c r="CH191" s="814"/>
    </row>
    <row r="192" spans="1:86" ht="15" hidden="1" x14ac:dyDescent="0.25">
      <c r="A192">
        <v>270</v>
      </c>
      <c r="B192" t="str">
        <f>VLOOKUP(D192,'Adjusted Factors 21-22'!C:F,4,FALSE)</f>
        <v>Recoupment Academy</v>
      </c>
      <c r="C192" s="706">
        <v>143550</v>
      </c>
      <c r="D192" s="706">
        <v>9352188</v>
      </c>
      <c r="E192" s="707" t="s">
        <v>1391</v>
      </c>
      <c r="F192" s="627">
        <v>340</v>
      </c>
      <c r="G192" s="627">
        <v>340</v>
      </c>
      <c r="H192" s="627">
        <v>0</v>
      </c>
      <c r="I192" s="512">
        <v>1045160</v>
      </c>
      <c r="J192" s="512">
        <v>0</v>
      </c>
      <c r="K192" s="512">
        <v>0</v>
      </c>
      <c r="L192" s="512">
        <v>68999.999999999956</v>
      </c>
      <c r="M192" s="512">
        <v>0</v>
      </c>
      <c r="N192" s="512">
        <v>86249.999999999956</v>
      </c>
      <c r="O192" s="512">
        <v>0</v>
      </c>
      <c r="P192" s="512">
        <v>2579.9999999999986</v>
      </c>
      <c r="Q192" s="512">
        <v>1559.9999999999991</v>
      </c>
      <c r="R192" s="512">
        <v>45100.000000000015</v>
      </c>
      <c r="S192" s="512">
        <v>55179.999999999978</v>
      </c>
      <c r="T192" s="512">
        <v>475.00000000000074</v>
      </c>
      <c r="U192" s="512">
        <v>0</v>
      </c>
      <c r="V192" s="512">
        <v>0</v>
      </c>
      <c r="W192" s="512">
        <v>0</v>
      </c>
      <c r="X192" s="512">
        <v>0</v>
      </c>
      <c r="Y192" s="512">
        <v>0</v>
      </c>
      <c r="Z192" s="512">
        <v>0</v>
      </c>
      <c r="AA192" s="512">
        <v>0</v>
      </c>
      <c r="AB192" s="512">
        <v>41979.591836734631</v>
      </c>
      <c r="AC192" s="512">
        <v>0</v>
      </c>
      <c r="AD192" s="512">
        <v>0</v>
      </c>
      <c r="AE192" s="512">
        <v>115382.23140495869</v>
      </c>
      <c r="AF192" s="512">
        <v>0</v>
      </c>
      <c r="AG192" s="512">
        <v>9540.0000000000036</v>
      </c>
      <c r="AH192" s="512">
        <v>0</v>
      </c>
      <c r="AI192" s="512">
        <v>117800</v>
      </c>
      <c r="AJ192" s="512">
        <v>0</v>
      </c>
      <c r="AK192" s="512">
        <v>0</v>
      </c>
      <c r="AL192" s="512">
        <v>0</v>
      </c>
      <c r="AM192" s="512">
        <v>5836.8</v>
      </c>
      <c r="AN192" s="512">
        <v>0</v>
      </c>
      <c r="AO192" s="512">
        <v>0</v>
      </c>
      <c r="AP192" s="512">
        <v>0</v>
      </c>
      <c r="AQ192" s="512">
        <v>0</v>
      </c>
      <c r="AR192" s="512">
        <v>0</v>
      </c>
      <c r="AS192" s="512">
        <v>0</v>
      </c>
      <c r="AT192" s="512">
        <v>0</v>
      </c>
      <c r="AU192" s="512">
        <v>0</v>
      </c>
      <c r="AV192" s="512">
        <v>1045160</v>
      </c>
      <c r="AW192" s="512">
        <v>427046.82324169326</v>
      </c>
      <c r="AX192" s="512">
        <v>123636.8</v>
      </c>
      <c r="AY192" s="512">
        <v>255453.59540495864</v>
      </c>
      <c r="AZ192" s="710">
        <v>1595843.6232416932</v>
      </c>
      <c r="BA192" s="710">
        <v>1590006.8232416932</v>
      </c>
      <c r="BB192" s="710">
        <v>4180</v>
      </c>
      <c r="BC192" s="710">
        <v>1421200</v>
      </c>
      <c r="BD192" s="710">
        <v>0</v>
      </c>
      <c r="BE192" s="710">
        <v>0</v>
      </c>
      <c r="BF192" s="710">
        <v>1595843.6232416932</v>
      </c>
      <c r="BG192" s="512">
        <v>1595843.6232416935</v>
      </c>
      <c r="BH192" s="512">
        <v>0</v>
      </c>
      <c r="BI192" s="710">
        <v>1427036.8</v>
      </c>
      <c r="BJ192" s="710">
        <v>1303400</v>
      </c>
      <c r="BK192" s="512">
        <v>1472206.8232416932</v>
      </c>
      <c r="BL192" s="512">
        <v>4330.0200683579214</v>
      </c>
      <c r="BM192" s="512">
        <v>4272.2359656441713</v>
      </c>
      <c r="BN192" s="628">
        <v>1.3525494185815041E-2</v>
      </c>
      <c r="BO192" s="628">
        <v>4.9548614641849575E-3</v>
      </c>
      <c r="BP192" s="512">
        <v>7197.2346997056075</v>
      </c>
      <c r="BQ192" s="710">
        <v>1603040.8579413989</v>
      </c>
      <c r="BR192" s="710">
        <v>4697.6589939452906</v>
      </c>
      <c r="BS192" s="710" t="s">
        <v>1284</v>
      </c>
      <c r="BT192" s="710">
        <v>4714.8260527688199</v>
      </c>
      <c r="BU192" s="628">
        <v>1.3677269200303099E-2</v>
      </c>
      <c r="BV192" s="512">
        <v>0</v>
      </c>
      <c r="BW192" s="512">
        <v>1603040.8579413989</v>
      </c>
      <c r="BX192" s="512">
        <v>0</v>
      </c>
      <c r="BY192" s="512">
        <v>1603040.8579413989</v>
      </c>
      <c r="BZ192" s="814">
        <f t="shared" si="12"/>
        <v>0</v>
      </c>
      <c r="CA192" s="814">
        <f t="shared" si="13"/>
        <v>0</v>
      </c>
      <c r="CB192" s="814">
        <f t="shared" si="11"/>
        <v>0</v>
      </c>
      <c r="CC192" s="814">
        <f>IF(ISERROR(VLOOKUP(A192,'19-20 Cfwds'!A:D,4,FALSE)),0,(VLOOKUP(A192,'19-20 Cfwds'!A:D,4,FALSE)))</f>
        <v>0</v>
      </c>
      <c r="CD192" s="814">
        <f>IF(ISERROR(VLOOKUP(A192,'19-20 Cfwds'!A:D,3,FALSE)),0,(VLOOKUP(A192,'19-20 Cfwds'!A:D,3,FALSE)))</f>
        <v>0</v>
      </c>
      <c r="CF192" s="814">
        <f t="shared" si="14"/>
        <v>260144.99999999991</v>
      </c>
      <c r="CG192" s="814"/>
      <c r="CH192" s="814"/>
    </row>
    <row r="193" spans="1:86" ht="15" hidden="1" x14ac:dyDescent="0.25">
      <c r="A193">
        <v>121</v>
      </c>
      <c r="B193" t="str">
        <f>VLOOKUP(D193,'Adjusted Factors 21-22'!C:F,4,FALSE)</f>
        <v>Recoupment Academy</v>
      </c>
      <c r="C193" s="706">
        <v>143671</v>
      </c>
      <c r="D193" s="706">
        <v>9352189</v>
      </c>
      <c r="E193" s="707" t="s">
        <v>1392</v>
      </c>
      <c r="F193" s="627">
        <v>119.5</v>
      </c>
      <c r="G193" s="627">
        <v>119.5</v>
      </c>
      <c r="H193" s="627">
        <v>0</v>
      </c>
      <c r="I193" s="512">
        <v>367343</v>
      </c>
      <c r="J193" s="512">
        <v>0</v>
      </c>
      <c r="K193" s="512">
        <v>0</v>
      </c>
      <c r="L193" s="512">
        <v>15089.803921568648</v>
      </c>
      <c r="M193" s="512">
        <v>0</v>
      </c>
      <c r="N193" s="512">
        <v>18862.254901960809</v>
      </c>
      <c r="O193" s="512">
        <v>0</v>
      </c>
      <c r="P193" s="512">
        <v>9083.2070707070816</v>
      </c>
      <c r="Q193" s="512">
        <v>0</v>
      </c>
      <c r="R193" s="512">
        <v>2969.3939393939395</v>
      </c>
      <c r="S193" s="512">
        <v>2685.7323232323229</v>
      </c>
      <c r="T193" s="512">
        <v>2866.7929292929289</v>
      </c>
      <c r="U193" s="512">
        <v>2245.151515151515</v>
      </c>
      <c r="V193" s="512">
        <v>0</v>
      </c>
      <c r="W193" s="512">
        <v>0</v>
      </c>
      <c r="X193" s="512">
        <v>0</v>
      </c>
      <c r="Y193" s="512">
        <v>0</v>
      </c>
      <c r="Z193" s="512">
        <v>0</v>
      </c>
      <c r="AA193" s="512">
        <v>0</v>
      </c>
      <c r="AB193" s="512">
        <v>2987.5000000000027</v>
      </c>
      <c r="AC193" s="512">
        <v>0</v>
      </c>
      <c r="AD193" s="512">
        <v>0</v>
      </c>
      <c r="AE193" s="512">
        <v>27547.894736842103</v>
      </c>
      <c r="AF193" s="512">
        <v>0</v>
      </c>
      <c r="AG193" s="512">
        <v>0</v>
      </c>
      <c r="AH193" s="512">
        <v>0</v>
      </c>
      <c r="AI193" s="512">
        <v>117800</v>
      </c>
      <c r="AJ193" s="512">
        <v>0</v>
      </c>
      <c r="AK193" s="512">
        <v>0</v>
      </c>
      <c r="AL193" s="512">
        <v>0</v>
      </c>
      <c r="AM193" s="512">
        <v>7577.6</v>
      </c>
      <c r="AN193" s="512">
        <v>0</v>
      </c>
      <c r="AO193" s="512">
        <v>0</v>
      </c>
      <c r="AP193" s="512">
        <v>0</v>
      </c>
      <c r="AQ193" s="512">
        <v>0</v>
      </c>
      <c r="AR193" s="512">
        <v>0</v>
      </c>
      <c r="AS193" s="512">
        <v>0</v>
      </c>
      <c r="AT193" s="512">
        <v>0</v>
      </c>
      <c r="AU193" s="512">
        <v>0</v>
      </c>
      <c r="AV193" s="512">
        <v>367343</v>
      </c>
      <c r="AW193" s="512">
        <v>84337.731338149344</v>
      </c>
      <c r="AX193" s="512">
        <v>125377.60000000001</v>
      </c>
      <c r="AY193" s="512">
        <v>64447.927037495727</v>
      </c>
      <c r="AZ193" s="710">
        <v>577058.33133814938</v>
      </c>
      <c r="BA193" s="710">
        <v>569480.7313381494</v>
      </c>
      <c r="BB193" s="710">
        <v>4180</v>
      </c>
      <c r="BC193" s="710">
        <v>499510</v>
      </c>
      <c r="BD193" s="710">
        <v>0</v>
      </c>
      <c r="BE193" s="710">
        <v>0</v>
      </c>
      <c r="BF193" s="710">
        <v>577058.33133814938</v>
      </c>
      <c r="BG193" s="512">
        <v>577058.33133814926</v>
      </c>
      <c r="BH193" s="512">
        <v>0</v>
      </c>
      <c r="BI193" s="710">
        <v>507087.6</v>
      </c>
      <c r="BJ193" s="710">
        <v>381710</v>
      </c>
      <c r="BK193" s="512">
        <v>451680.7313381494</v>
      </c>
      <c r="BL193" s="512">
        <v>3779.7550739594094</v>
      </c>
      <c r="BM193" s="512">
        <v>5344.5159520467832</v>
      </c>
      <c r="BN193" s="628">
        <v>-0.29277878335981372</v>
      </c>
      <c r="BO193" s="628">
        <v>0.31125913900981372</v>
      </c>
      <c r="BP193" s="512">
        <v>198791.76732216647</v>
      </c>
      <c r="BQ193" s="710">
        <v>775850.09866031585</v>
      </c>
      <c r="BR193" s="710">
        <v>6429.0585661951118</v>
      </c>
      <c r="BS193" s="710" t="s">
        <v>1284</v>
      </c>
      <c r="BT193" s="710">
        <v>6492.4694448561995</v>
      </c>
      <c r="BU193" s="628">
        <v>-4.6562114938548449E-2</v>
      </c>
      <c r="BV193" s="512">
        <v>0</v>
      </c>
      <c r="BW193" s="512">
        <v>775850.09866031585</v>
      </c>
      <c r="BX193" s="512">
        <v>0</v>
      </c>
      <c r="BY193" s="512">
        <v>775850.09866031585</v>
      </c>
      <c r="BZ193" s="814">
        <f t="shared" si="12"/>
        <v>0</v>
      </c>
      <c r="CA193" s="814">
        <f t="shared" si="13"/>
        <v>0</v>
      </c>
      <c r="CB193" s="814">
        <f t="shared" si="11"/>
        <v>0</v>
      </c>
      <c r="CC193" s="814">
        <f>IF(ISERROR(VLOOKUP(A193,'19-20 Cfwds'!A:D,4,FALSE)),0,(VLOOKUP(A193,'19-20 Cfwds'!A:D,4,FALSE)))</f>
        <v>0</v>
      </c>
      <c r="CD193" s="814">
        <f>IF(ISERROR(VLOOKUP(A193,'19-20 Cfwds'!A:D,3,FALSE)),0,(VLOOKUP(A193,'19-20 Cfwds'!A:D,3,FALSE)))</f>
        <v>0</v>
      </c>
      <c r="CF193" s="814">
        <f t="shared" si="14"/>
        <v>53802.336601307237</v>
      </c>
      <c r="CG193" s="814"/>
      <c r="CH193" s="814"/>
    </row>
    <row r="194" spans="1:86" ht="15" hidden="1" x14ac:dyDescent="0.25">
      <c r="A194">
        <v>249</v>
      </c>
      <c r="B194" t="str">
        <f>VLOOKUP(D194,'Adjusted Factors 21-22'!C:F,4,FALSE)</f>
        <v>Recoupment Academy</v>
      </c>
      <c r="C194" s="706">
        <v>146460</v>
      </c>
      <c r="D194" s="706">
        <v>9352194</v>
      </c>
      <c r="E194" s="707" t="s">
        <v>757</v>
      </c>
      <c r="F194" s="627">
        <v>625</v>
      </c>
      <c r="G194" s="627">
        <v>625</v>
      </c>
      <c r="H194" s="627">
        <v>0</v>
      </c>
      <c r="I194" s="512">
        <v>1921250</v>
      </c>
      <c r="J194" s="512">
        <v>0</v>
      </c>
      <c r="K194" s="512">
        <v>0</v>
      </c>
      <c r="L194" s="512">
        <v>17940</v>
      </c>
      <c r="M194" s="512">
        <v>0</v>
      </c>
      <c r="N194" s="512">
        <v>22425</v>
      </c>
      <c r="O194" s="512">
        <v>0</v>
      </c>
      <c r="P194" s="512">
        <v>644.99999999999989</v>
      </c>
      <c r="Q194" s="512">
        <v>520</v>
      </c>
      <c r="R194" s="512">
        <v>6150</v>
      </c>
      <c r="S194" s="512">
        <v>15130</v>
      </c>
      <c r="T194" s="512">
        <v>0</v>
      </c>
      <c r="U194" s="512">
        <v>0</v>
      </c>
      <c r="V194" s="512">
        <v>0</v>
      </c>
      <c r="W194" s="512">
        <v>0</v>
      </c>
      <c r="X194" s="512">
        <v>0</v>
      </c>
      <c r="Y194" s="512">
        <v>0</v>
      </c>
      <c r="Z194" s="512">
        <v>0</v>
      </c>
      <c r="AA194" s="512">
        <v>0</v>
      </c>
      <c r="AB194" s="512">
        <v>12826.492537313436</v>
      </c>
      <c r="AC194" s="512">
        <v>0</v>
      </c>
      <c r="AD194" s="512">
        <v>0</v>
      </c>
      <c r="AE194" s="512">
        <v>166260.59322033895</v>
      </c>
      <c r="AF194" s="512">
        <v>0</v>
      </c>
      <c r="AG194" s="512">
        <v>0</v>
      </c>
      <c r="AH194" s="512">
        <v>0</v>
      </c>
      <c r="AI194" s="512">
        <v>117800</v>
      </c>
      <c r="AJ194" s="512">
        <v>0</v>
      </c>
      <c r="AK194" s="512">
        <v>0</v>
      </c>
      <c r="AL194" s="512">
        <v>0</v>
      </c>
      <c r="AM194" s="512">
        <v>10240</v>
      </c>
      <c r="AN194" s="512">
        <v>0</v>
      </c>
      <c r="AO194" s="512">
        <v>0</v>
      </c>
      <c r="AP194" s="512">
        <v>0</v>
      </c>
      <c r="AQ194" s="512">
        <v>0</v>
      </c>
      <c r="AR194" s="512">
        <v>0</v>
      </c>
      <c r="AS194" s="512">
        <v>0</v>
      </c>
      <c r="AT194" s="512">
        <v>0</v>
      </c>
      <c r="AU194" s="512">
        <v>0</v>
      </c>
      <c r="AV194" s="512">
        <v>1921250</v>
      </c>
      <c r="AW194" s="512">
        <v>241897.08575765238</v>
      </c>
      <c r="AX194" s="512">
        <v>128040</v>
      </c>
      <c r="AY194" s="512">
        <v>207664.45722033895</v>
      </c>
      <c r="AZ194" s="710">
        <v>2291187.0857576523</v>
      </c>
      <c r="BA194" s="710">
        <v>2280947.0857576523</v>
      </c>
      <c r="BB194" s="710">
        <v>4180</v>
      </c>
      <c r="BC194" s="710">
        <v>2612500</v>
      </c>
      <c r="BD194" s="710">
        <v>331552.9142423477</v>
      </c>
      <c r="BE194" s="710">
        <v>0</v>
      </c>
      <c r="BF194" s="710">
        <v>2622740</v>
      </c>
      <c r="BG194" s="512">
        <v>2622740</v>
      </c>
      <c r="BH194" s="512">
        <v>0</v>
      </c>
      <c r="BI194" s="710">
        <v>2622740</v>
      </c>
      <c r="BJ194" s="710">
        <v>2494700</v>
      </c>
      <c r="BK194" s="512">
        <v>2494700</v>
      </c>
      <c r="BL194" s="512">
        <v>3991.52</v>
      </c>
      <c r="BM194" s="512">
        <v>3742.8958730158729</v>
      </c>
      <c r="BN194" s="628">
        <v>6.642560611332099E-2</v>
      </c>
      <c r="BO194" s="628">
        <v>0</v>
      </c>
      <c r="BP194" s="512">
        <v>0</v>
      </c>
      <c r="BQ194" s="710">
        <v>2622740</v>
      </c>
      <c r="BR194" s="710">
        <v>4180</v>
      </c>
      <c r="BS194" s="710" t="s">
        <v>1284</v>
      </c>
      <c r="BT194" s="710">
        <v>4196.384</v>
      </c>
      <c r="BU194" s="628">
        <v>4.6162783732154322E-2</v>
      </c>
      <c r="BV194" s="512">
        <v>0</v>
      </c>
      <c r="BW194" s="512">
        <v>2622740</v>
      </c>
      <c r="BX194" s="512">
        <v>0</v>
      </c>
      <c r="BY194" s="512">
        <v>2622740</v>
      </c>
      <c r="BZ194" s="814">
        <f t="shared" si="12"/>
        <v>0</v>
      </c>
      <c r="CA194" s="814">
        <f t="shared" si="13"/>
        <v>0</v>
      </c>
      <c r="CB194" s="814">
        <f t="shared" si="11"/>
        <v>331552.9142423477</v>
      </c>
      <c r="CC194" s="814">
        <f>IF(ISERROR(VLOOKUP(A194,'19-20 Cfwds'!A:D,4,FALSE)),0,(VLOOKUP(A194,'19-20 Cfwds'!A:D,4,FALSE)))</f>
        <v>0</v>
      </c>
      <c r="CD194" s="814">
        <f>IF(ISERROR(VLOOKUP(A194,'19-20 Cfwds'!A:D,3,FALSE)),0,(VLOOKUP(A194,'19-20 Cfwds'!A:D,3,FALSE)))</f>
        <v>0</v>
      </c>
      <c r="CF194" s="814">
        <f t="shared" si="14"/>
        <v>62810</v>
      </c>
      <c r="CG194" s="814"/>
      <c r="CH194" s="814"/>
    </row>
    <row r="195" spans="1:86" ht="15" hidden="1" x14ac:dyDescent="0.25">
      <c r="A195">
        <v>119</v>
      </c>
      <c r="B195" t="str">
        <f>VLOOKUP(D195,'Adjusted Factors 21-22'!C:F,4,FALSE)</f>
        <v>Recoupment Academy</v>
      </c>
      <c r="C195" s="706">
        <v>143830</v>
      </c>
      <c r="D195" s="706">
        <v>9352197</v>
      </c>
      <c r="E195" s="707" t="s">
        <v>1252</v>
      </c>
      <c r="F195" s="627">
        <v>69</v>
      </c>
      <c r="G195" s="627">
        <v>69</v>
      </c>
      <c r="H195" s="627">
        <v>0</v>
      </c>
      <c r="I195" s="512">
        <v>212106</v>
      </c>
      <c r="J195" s="512">
        <v>0</v>
      </c>
      <c r="K195" s="512">
        <v>0</v>
      </c>
      <c r="L195" s="512">
        <v>7359.9999999999845</v>
      </c>
      <c r="M195" s="512">
        <v>0</v>
      </c>
      <c r="N195" s="512">
        <v>11484.868421052632</v>
      </c>
      <c r="O195" s="512">
        <v>0</v>
      </c>
      <c r="P195" s="512">
        <v>1289.9999999999995</v>
      </c>
      <c r="Q195" s="512">
        <v>0</v>
      </c>
      <c r="R195" s="512">
        <v>0</v>
      </c>
      <c r="S195" s="512">
        <v>0</v>
      </c>
      <c r="T195" s="512">
        <v>0</v>
      </c>
      <c r="U195" s="512">
        <v>0</v>
      </c>
      <c r="V195" s="512">
        <v>0</v>
      </c>
      <c r="W195" s="512">
        <v>0</v>
      </c>
      <c r="X195" s="512">
        <v>0</v>
      </c>
      <c r="Y195" s="512">
        <v>0</v>
      </c>
      <c r="Z195" s="512">
        <v>0</v>
      </c>
      <c r="AA195" s="512">
        <v>0</v>
      </c>
      <c r="AB195" s="512">
        <v>592.96875</v>
      </c>
      <c r="AC195" s="512">
        <v>0</v>
      </c>
      <c r="AD195" s="512">
        <v>0</v>
      </c>
      <c r="AE195" s="512">
        <v>27085.75471698113</v>
      </c>
      <c r="AF195" s="512">
        <v>0</v>
      </c>
      <c r="AG195" s="512">
        <v>0</v>
      </c>
      <c r="AH195" s="512">
        <v>0</v>
      </c>
      <c r="AI195" s="512">
        <v>117800</v>
      </c>
      <c r="AJ195" s="512">
        <v>45000</v>
      </c>
      <c r="AK195" s="512">
        <v>0</v>
      </c>
      <c r="AL195" s="512">
        <v>0</v>
      </c>
      <c r="AM195" s="512">
        <v>2081.33</v>
      </c>
      <c r="AN195" s="512">
        <v>0</v>
      </c>
      <c r="AO195" s="512">
        <v>0</v>
      </c>
      <c r="AP195" s="512">
        <v>0</v>
      </c>
      <c r="AQ195" s="512">
        <v>0</v>
      </c>
      <c r="AR195" s="512">
        <v>0</v>
      </c>
      <c r="AS195" s="512">
        <v>0</v>
      </c>
      <c r="AT195" s="512">
        <v>0</v>
      </c>
      <c r="AU195" s="512">
        <v>0</v>
      </c>
      <c r="AV195" s="512">
        <v>212106</v>
      </c>
      <c r="AW195" s="512">
        <v>47813.591888033741</v>
      </c>
      <c r="AX195" s="512">
        <v>164881.32999999999</v>
      </c>
      <c r="AY195" s="512">
        <v>47152.052927507437</v>
      </c>
      <c r="AZ195" s="710">
        <v>424800.92188803374</v>
      </c>
      <c r="BA195" s="710">
        <v>422719.59188803373</v>
      </c>
      <c r="BB195" s="710">
        <v>4180</v>
      </c>
      <c r="BC195" s="710">
        <v>288420</v>
      </c>
      <c r="BD195" s="710">
        <v>0</v>
      </c>
      <c r="BE195" s="710">
        <v>0</v>
      </c>
      <c r="BF195" s="710">
        <v>424800.92188803374</v>
      </c>
      <c r="BG195" s="512">
        <v>424800.92188803374</v>
      </c>
      <c r="BH195" s="512">
        <v>0</v>
      </c>
      <c r="BI195" s="710">
        <v>290501.33</v>
      </c>
      <c r="BJ195" s="710">
        <v>125620.00000000001</v>
      </c>
      <c r="BK195" s="512">
        <v>259919.59188803376</v>
      </c>
      <c r="BL195" s="512">
        <v>3766.9506070729531</v>
      </c>
      <c r="BM195" s="512">
        <v>3450.6991189189193</v>
      </c>
      <c r="BN195" s="628">
        <v>9.1648526068280667E-2</v>
      </c>
      <c r="BO195" s="628">
        <v>0</v>
      </c>
      <c r="BP195" s="512">
        <v>0</v>
      </c>
      <c r="BQ195" s="710">
        <v>424800.92188803374</v>
      </c>
      <c r="BR195" s="710">
        <v>6126.3708969280251</v>
      </c>
      <c r="BS195" s="710" t="s">
        <v>1284</v>
      </c>
      <c r="BT195" s="710">
        <v>6156.5350998265758</v>
      </c>
      <c r="BU195" s="628">
        <v>8.4634027658838207E-2</v>
      </c>
      <c r="BV195" s="512">
        <v>0</v>
      </c>
      <c r="BW195" s="512">
        <v>424800.92188803374</v>
      </c>
      <c r="BX195" s="512">
        <v>0</v>
      </c>
      <c r="BY195" s="512">
        <v>424800.92188803374</v>
      </c>
      <c r="BZ195" s="814">
        <f t="shared" si="12"/>
        <v>0</v>
      </c>
      <c r="CA195" s="814">
        <f t="shared" si="13"/>
        <v>0</v>
      </c>
      <c r="CB195" s="814">
        <f t="shared" ref="CB195:CB258" si="15">BD195+BE195</f>
        <v>0</v>
      </c>
      <c r="CC195" s="814">
        <f>IF(ISERROR(VLOOKUP(A195,'19-20 Cfwds'!A:D,4,FALSE)),0,(VLOOKUP(A195,'19-20 Cfwds'!A:D,4,FALSE)))</f>
        <v>0</v>
      </c>
      <c r="CD195" s="814">
        <f>IF(ISERROR(VLOOKUP(A195,'19-20 Cfwds'!A:D,3,FALSE)),0,(VLOOKUP(A195,'19-20 Cfwds'!A:D,3,FALSE)))</f>
        <v>0</v>
      </c>
      <c r="CF195" s="814">
        <f t="shared" si="14"/>
        <v>20134.868421052615</v>
      </c>
      <c r="CG195" s="814"/>
      <c r="CH195" s="814"/>
    </row>
    <row r="196" spans="1:86" ht="15" hidden="1" x14ac:dyDescent="0.25">
      <c r="A196">
        <v>512</v>
      </c>
      <c r="B196" t="str">
        <f>VLOOKUP(D196,'Adjusted Factors 21-22'!C:F,4,FALSE)</f>
        <v>Recoupment Academy</v>
      </c>
      <c r="C196" s="706">
        <v>143860</v>
      </c>
      <c r="D196" s="706">
        <v>9352198</v>
      </c>
      <c r="E196" s="707" t="s">
        <v>1253</v>
      </c>
      <c r="F196" s="627">
        <v>369</v>
      </c>
      <c r="G196" s="627">
        <v>369</v>
      </c>
      <c r="H196" s="627">
        <v>0</v>
      </c>
      <c r="I196" s="512">
        <v>1134306</v>
      </c>
      <c r="J196" s="512">
        <v>0</v>
      </c>
      <c r="K196" s="512">
        <v>0</v>
      </c>
      <c r="L196" s="512">
        <v>56119.999999999949</v>
      </c>
      <c r="M196" s="512">
        <v>0</v>
      </c>
      <c r="N196" s="512">
        <v>74233.550913838131</v>
      </c>
      <c r="O196" s="512">
        <v>0</v>
      </c>
      <c r="P196" s="512">
        <v>32514.344262295122</v>
      </c>
      <c r="Q196" s="512">
        <v>25164.590163934416</v>
      </c>
      <c r="R196" s="512">
        <v>0</v>
      </c>
      <c r="S196" s="512">
        <v>0</v>
      </c>
      <c r="T196" s="512">
        <v>0</v>
      </c>
      <c r="U196" s="512">
        <v>0</v>
      </c>
      <c r="V196" s="512">
        <v>0</v>
      </c>
      <c r="W196" s="512">
        <v>0</v>
      </c>
      <c r="X196" s="512">
        <v>0</v>
      </c>
      <c r="Y196" s="512">
        <v>0</v>
      </c>
      <c r="Z196" s="512">
        <v>0</v>
      </c>
      <c r="AA196" s="512">
        <v>0</v>
      </c>
      <c r="AB196" s="512">
        <v>8118</v>
      </c>
      <c r="AC196" s="512">
        <v>0</v>
      </c>
      <c r="AD196" s="512">
        <v>0</v>
      </c>
      <c r="AE196" s="512">
        <v>109758.22388059701</v>
      </c>
      <c r="AF196" s="512">
        <v>0</v>
      </c>
      <c r="AG196" s="512">
        <v>0</v>
      </c>
      <c r="AH196" s="512">
        <v>0</v>
      </c>
      <c r="AI196" s="512">
        <v>117800</v>
      </c>
      <c r="AJ196" s="512">
        <v>0</v>
      </c>
      <c r="AK196" s="512">
        <v>0</v>
      </c>
      <c r="AL196" s="512">
        <v>0</v>
      </c>
      <c r="AM196" s="512">
        <v>9113.6</v>
      </c>
      <c r="AN196" s="512">
        <v>0</v>
      </c>
      <c r="AO196" s="512">
        <v>0</v>
      </c>
      <c r="AP196" s="512">
        <v>0</v>
      </c>
      <c r="AQ196" s="512">
        <v>0</v>
      </c>
      <c r="AR196" s="512">
        <v>0</v>
      </c>
      <c r="AS196" s="512">
        <v>0</v>
      </c>
      <c r="AT196" s="512">
        <v>0</v>
      </c>
      <c r="AU196" s="512">
        <v>0</v>
      </c>
      <c r="AV196" s="512">
        <v>1134306</v>
      </c>
      <c r="AW196" s="512">
        <v>305908.70922066463</v>
      </c>
      <c r="AX196" s="512">
        <v>126913.60000000001</v>
      </c>
      <c r="AY196" s="512">
        <v>213773.33055063081</v>
      </c>
      <c r="AZ196" s="710">
        <v>1567128.3092206647</v>
      </c>
      <c r="BA196" s="710">
        <v>1558014.7092206646</v>
      </c>
      <c r="BB196" s="710">
        <v>4180</v>
      </c>
      <c r="BC196" s="710">
        <v>1542420</v>
      </c>
      <c r="BD196" s="710">
        <v>0</v>
      </c>
      <c r="BE196" s="710">
        <v>0</v>
      </c>
      <c r="BF196" s="710">
        <v>1567128.3092206647</v>
      </c>
      <c r="BG196" s="512">
        <v>1567128.3092206649</v>
      </c>
      <c r="BH196" s="512">
        <v>0</v>
      </c>
      <c r="BI196" s="710">
        <v>1551533.6</v>
      </c>
      <c r="BJ196" s="710">
        <v>1424620</v>
      </c>
      <c r="BK196" s="512">
        <v>1440214.7092206646</v>
      </c>
      <c r="BL196" s="512">
        <v>3903.0208921969229</v>
      </c>
      <c r="BM196" s="512">
        <v>3870.4498595744685</v>
      </c>
      <c r="BN196" s="628">
        <v>8.4153092803623993E-3</v>
      </c>
      <c r="BO196" s="628">
        <v>1.0065046369637599E-2</v>
      </c>
      <c r="BP196" s="512">
        <v>14374.85894664254</v>
      </c>
      <c r="BQ196" s="710">
        <v>1581503.1681673073</v>
      </c>
      <c r="BR196" s="710">
        <v>4261.2183419168214</v>
      </c>
      <c r="BS196" s="710" t="s">
        <v>1284</v>
      </c>
      <c r="BT196" s="710">
        <v>4285.9164448978518</v>
      </c>
      <c r="BU196" s="628">
        <v>2.0816745038677809E-2</v>
      </c>
      <c r="BV196" s="512">
        <v>0</v>
      </c>
      <c r="BW196" s="512">
        <v>1581503.1681673073</v>
      </c>
      <c r="BX196" s="512">
        <v>0</v>
      </c>
      <c r="BY196" s="512">
        <v>1581503.1681673073</v>
      </c>
      <c r="BZ196" s="814">
        <f t="shared" ref="BZ196:BZ259" si="16">IF(B196=0,CC196,0)</f>
        <v>0</v>
      </c>
      <c r="CA196" s="814">
        <f t="shared" ref="CA196:CA259" si="17">IF(B196=0,CD196,0)</f>
        <v>0</v>
      </c>
      <c r="CB196" s="814">
        <f t="shared" si="15"/>
        <v>0</v>
      </c>
      <c r="CC196" s="814">
        <f>IF(ISERROR(VLOOKUP(A196,'19-20 Cfwds'!A:D,4,FALSE)),0,(VLOOKUP(A196,'19-20 Cfwds'!A:D,4,FALSE)))</f>
        <v>0</v>
      </c>
      <c r="CD196" s="814">
        <f>IF(ISERROR(VLOOKUP(A196,'19-20 Cfwds'!A:D,3,FALSE)),0,(VLOOKUP(A196,'19-20 Cfwds'!A:D,3,FALSE)))</f>
        <v>0</v>
      </c>
      <c r="CF196" s="814">
        <f t="shared" ref="CF196:CF259" si="18">L196+M196+N196+O196+P196+Q196+R196+S196+T196+U196+V196+W196+X196+Y196+Z196+AA196</f>
        <v>188032.48534006762</v>
      </c>
      <c r="CG196" s="814"/>
      <c r="CH196" s="814"/>
    </row>
    <row r="197" spans="1:86" ht="15" hidden="1" x14ac:dyDescent="0.25">
      <c r="A197">
        <v>483</v>
      </c>
      <c r="B197" t="str">
        <f>VLOOKUP(D197,'Adjusted Factors 21-22'!C:F,4,FALSE)</f>
        <v>Recoupment Academy</v>
      </c>
      <c r="C197" s="706">
        <v>143861</v>
      </c>
      <c r="D197" s="706">
        <v>9352199</v>
      </c>
      <c r="E197" s="707" t="s">
        <v>1254</v>
      </c>
      <c r="F197" s="627">
        <v>329</v>
      </c>
      <c r="G197" s="627">
        <v>329</v>
      </c>
      <c r="H197" s="627">
        <v>0</v>
      </c>
      <c r="I197" s="512">
        <v>1011346</v>
      </c>
      <c r="J197" s="512">
        <v>0</v>
      </c>
      <c r="K197" s="512">
        <v>0</v>
      </c>
      <c r="L197" s="512">
        <v>38180.000000000051</v>
      </c>
      <c r="M197" s="512">
        <v>0</v>
      </c>
      <c r="N197" s="512">
        <v>47758.934426229513</v>
      </c>
      <c r="O197" s="512">
        <v>0</v>
      </c>
      <c r="P197" s="512">
        <v>11645.396341463385</v>
      </c>
      <c r="Q197" s="512">
        <v>260.7926829268294</v>
      </c>
      <c r="R197" s="512">
        <v>0</v>
      </c>
      <c r="S197" s="512">
        <v>0</v>
      </c>
      <c r="T197" s="512">
        <v>0</v>
      </c>
      <c r="U197" s="512">
        <v>0</v>
      </c>
      <c r="V197" s="512">
        <v>0</v>
      </c>
      <c r="W197" s="512">
        <v>0</v>
      </c>
      <c r="X197" s="512">
        <v>0</v>
      </c>
      <c r="Y197" s="512">
        <v>0</v>
      </c>
      <c r="Z197" s="512">
        <v>0</v>
      </c>
      <c r="AA197" s="512">
        <v>0</v>
      </c>
      <c r="AB197" s="512">
        <v>25373.06273062728</v>
      </c>
      <c r="AC197" s="512">
        <v>0</v>
      </c>
      <c r="AD197" s="512">
        <v>0</v>
      </c>
      <c r="AE197" s="512">
        <v>120084.99999999999</v>
      </c>
      <c r="AF197" s="512">
        <v>0</v>
      </c>
      <c r="AG197" s="512">
        <v>8334.0000000000127</v>
      </c>
      <c r="AH197" s="512">
        <v>0</v>
      </c>
      <c r="AI197" s="512">
        <v>117800</v>
      </c>
      <c r="AJ197" s="512">
        <v>0</v>
      </c>
      <c r="AK197" s="512">
        <v>0</v>
      </c>
      <c r="AL197" s="512">
        <v>0</v>
      </c>
      <c r="AM197" s="512">
        <v>4586.29</v>
      </c>
      <c r="AN197" s="512">
        <v>0</v>
      </c>
      <c r="AO197" s="512">
        <v>0</v>
      </c>
      <c r="AP197" s="512">
        <v>0</v>
      </c>
      <c r="AQ197" s="512">
        <v>0</v>
      </c>
      <c r="AR197" s="512">
        <v>0</v>
      </c>
      <c r="AS197" s="512">
        <v>0</v>
      </c>
      <c r="AT197" s="512">
        <v>0</v>
      </c>
      <c r="AU197" s="512">
        <v>0</v>
      </c>
      <c r="AV197" s="512">
        <v>1011346</v>
      </c>
      <c r="AW197" s="512">
        <v>251637.18618124706</v>
      </c>
      <c r="AX197" s="512">
        <v>122386.29</v>
      </c>
      <c r="AY197" s="512">
        <v>179006.42572530988</v>
      </c>
      <c r="AZ197" s="710">
        <v>1385369.476181247</v>
      </c>
      <c r="BA197" s="710">
        <v>1380783.186181247</v>
      </c>
      <c r="BB197" s="710">
        <v>4180</v>
      </c>
      <c r="BC197" s="710">
        <v>1375220</v>
      </c>
      <c r="BD197" s="710">
        <v>0</v>
      </c>
      <c r="BE197" s="710">
        <v>0</v>
      </c>
      <c r="BF197" s="710">
        <v>1385369.476181247</v>
      </c>
      <c r="BG197" s="512">
        <v>1385369.476181247</v>
      </c>
      <c r="BH197" s="512">
        <v>0</v>
      </c>
      <c r="BI197" s="710">
        <v>1379806.29</v>
      </c>
      <c r="BJ197" s="710">
        <v>1257420</v>
      </c>
      <c r="BK197" s="512">
        <v>1262983.186181247</v>
      </c>
      <c r="BL197" s="512">
        <v>3838.8546692439118</v>
      </c>
      <c r="BM197" s="512">
        <v>3768.6819473684213</v>
      </c>
      <c r="BN197" s="628">
        <v>1.861996391722319E-2</v>
      </c>
      <c r="BO197" s="628">
        <v>0</v>
      </c>
      <c r="BP197" s="512">
        <v>0</v>
      </c>
      <c r="BQ197" s="710">
        <v>1385369.476181247</v>
      </c>
      <c r="BR197" s="710">
        <v>4196.9093804901122</v>
      </c>
      <c r="BS197" s="710" t="s">
        <v>1284</v>
      </c>
      <c r="BT197" s="710">
        <v>4210.8494716755231</v>
      </c>
      <c r="BU197" s="628">
        <v>1.0079111585868494E-2</v>
      </c>
      <c r="BV197" s="512">
        <v>0</v>
      </c>
      <c r="BW197" s="512">
        <v>1385369.476181247</v>
      </c>
      <c r="BX197" s="512">
        <v>0</v>
      </c>
      <c r="BY197" s="512">
        <v>1385369.476181247</v>
      </c>
      <c r="BZ197" s="814">
        <f t="shared" si="16"/>
        <v>0</v>
      </c>
      <c r="CA197" s="814">
        <f t="shared" si="17"/>
        <v>0</v>
      </c>
      <c r="CB197" s="814">
        <f t="shared" si="15"/>
        <v>0</v>
      </c>
      <c r="CC197" s="814">
        <f>IF(ISERROR(VLOOKUP(A197,'19-20 Cfwds'!A:D,4,FALSE)),0,(VLOOKUP(A197,'19-20 Cfwds'!A:D,4,FALSE)))</f>
        <v>0</v>
      </c>
      <c r="CD197" s="814">
        <f>IF(ISERROR(VLOOKUP(A197,'19-20 Cfwds'!A:D,3,FALSE)),0,(VLOOKUP(A197,'19-20 Cfwds'!A:D,3,FALSE)))</f>
        <v>0</v>
      </c>
      <c r="CF197" s="814">
        <f t="shared" si="18"/>
        <v>97845.12345061978</v>
      </c>
      <c r="CG197" s="814"/>
      <c r="CH197" s="814"/>
    </row>
    <row r="198" spans="1:86" ht="15" hidden="1" x14ac:dyDescent="0.25">
      <c r="A198">
        <v>473</v>
      </c>
      <c r="B198" t="str">
        <f>VLOOKUP(D198,'Adjusted Factors 21-22'!C:F,4,FALSE)</f>
        <v>Recoupment Academy</v>
      </c>
      <c r="C198" s="706">
        <v>144275</v>
      </c>
      <c r="D198" s="706">
        <v>9352200</v>
      </c>
      <c r="E198" s="707" t="s">
        <v>1393</v>
      </c>
      <c r="F198" s="627">
        <v>227</v>
      </c>
      <c r="G198" s="627">
        <v>227</v>
      </c>
      <c r="H198" s="627">
        <v>0</v>
      </c>
      <c r="I198" s="512">
        <v>697798</v>
      </c>
      <c r="J198" s="512">
        <v>0</v>
      </c>
      <c r="K198" s="512">
        <v>0</v>
      </c>
      <c r="L198" s="512">
        <v>23459.999999999989</v>
      </c>
      <c r="M198" s="512">
        <v>0</v>
      </c>
      <c r="N198" s="512">
        <v>29324.999999999989</v>
      </c>
      <c r="O198" s="512">
        <v>0</v>
      </c>
      <c r="P198" s="512">
        <v>215.00000000000028</v>
      </c>
      <c r="Q198" s="512">
        <v>14560.000000000015</v>
      </c>
      <c r="R198" s="512">
        <v>0</v>
      </c>
      <c r="S198" s="512">
        <v>0</v>
      </c>
      <c r="T198" s="512">
        <v>0</v>
      </c>
      <c r="U198" s="512">
        <v>0</v>
      </c>
      <c r="V198" s="512">
        <v>0</v>
      </c>
      <c r="W198" s="512">
        <v>0</v>
      </c>
      <c r="X198" s="512">
        <v>0</v>
      </c>
      <c r="Y198" s="512">
        <v>0</v>
      </c>
      <c r="Z198" s="512">
        <v>0</v>
      </c>
      <c r="AA198" s="512">
        <v>0</v>
      </c>
      <c r="AB198" s="512">
        <v>2104.2134831460721</v>
      </c>
      <c r="AC198" s="512">
        <v>0</v>
      </c>
      <c r="AD198" s="512">
        <v>0</v>
      </c>
      <c r="AE198" s="512">
        <v>100609.64285714286</v>
      </c>
      <c r="AF198" s="512">
        <v>0</v>
      </c>
      <c r="AG198" s="512">
        <v>0</v>
      </c>
      <c r="AH198" s="512">
        <v>0</v>
      </c>
      <c r="AI198" s="512">
        <v>117800</v>
      </c>
      <c r="AJ198" s="512">
        <v>0</v>
      </c>
      <c r="AK198" s="512">
        <v>0</v>
      </c>
      <c r="AL198" s="512">
        <v>0</v>
      </c>
      <c r="AM198" s="512">
        <v>4144.6400000000003</v>
      </c>
      <c r="AN198" s="512">
        <v>0</v>
      </c>
      <c r="AO198" s="512">
        <v>0</v>
      </c>
      <c r="AP198" s="512">
        <v>0</v>
      </c>
      <c r="AQ198" s="512">
        <v>0</v>
      </c>
      <c r="AR198" s="512">
        <v>0</v>
      </c>
      <c r="AS198" s="512">
        <v>0</v>
      </c>
      <c r="AT198" s="512">
        <v>0</v>
      </c>
      <c r="AU198" s="512">
        <v>0</v>
      </c>
      <c r="AV198" s="512">
        <v>697798</v>
      </c>
      <c r="AW198" s="512">
        <v>170273.85634028894</v>
      </c>
      <c r="AX198" s="512">
        <v>121944.64</v>
      </c>
      <c r="AY198" s="512">
        <v>144388.50685714284</v>
      </c>
      <c r="AZ198" s="710">
        <v>990016.4963402889</v>
      </c>
      <c r="BA198" s="710">
        <v>985871.85634028888</v>
      </c>
      <c r="BB198" s="710">
        <v>4180</v>
      </c>
      <c r="BC198" s="710">
        <v>948860</v>
      </c>
      <c r="BD198" s="710">
        <v>0</v>
      </c>
      <c r="BE198" s="710">
        <v>0</v>
      </c>
      <c r="BF198" s="710">
        <v>990016.4963402889</v>
      </c>
      <c r="BG198" s="512">
        <v>990016.4963402889</v>
      </c>
      <c r="BH198" s="512">
        <v>0</v>
      </c>
      <c r="BI198" s="710">
        <v>953004.64</v>
      </c>
      <c r="BJ198" s="710">
        <v>831060</v>
      </c>
      <c r="BK198" s="512">
        <v>868071.85634028888</v>
      </c>
      <c r="BL198" s="512">
        <v>3824.1050940100831</v>
      </c>
      <c r="BM198" s="512">
        <v>3753.2409885000002</v>
      </c>
      <c r="BN198" s="628">
        <v>1.8880776834530974E-2</v>
      </c>
      <c r="BO198" s="628">
        <v>0</v>
      </c>
      <c r="BP198" s="512">
        <v>0</v>
      </c>
      <c r="BQ198" s="710">
        <v>990016.4963402889</v>
      </c>
      <c r="BR198" s="710">
        <v>4343.0478252876164</v>
      </c>
      <c r="BS198" s="710" t="s">
        <v>1284</v>
      </c>
      <c r="BT198" s="710">
        <v>4361.3061512788054</v>
      </c>
      <c r="BU198" s="628">
        <v>-3.0583250104954107E-4</v>
      </c>
      <c r="BV198" s="512">
        <v>0</v>
      </c>
      <c r="BW198" s="512">
        <v>990016.4963402889</v>
      </c>
      <c r="BX198" s="512">
        <v>0</v>
      </c>
      <c r="BY198" s="512">
        <v>990016.4963402889</v>
      </c>
      <c r="BZ198" s="814">
        <f t="shared" si="16"/>
        <v>0</v>
      </c>
      <c r="CA198" s="814">
        <f t="shared" si="17"/>
        <v>0</v>
      </c>
      <c r="CB198" s="814">
        <f t="shared" si="15"/>
        <v>0</v>
      </c>
      <c r="CC198" s="814">
        <f>IF(ISERROR(VLOOKUP(A198,'19-20 Cfwds'!A:D,4,FALSE)),0,(VLOOKUP(A198,'19-20 Cfwds'!A:D,4,FALSE)))</f>
        <v>0</v>
      </c>
      <c r="CD198" s="814">
        <f>IF(ISERROR(VLOOKUP(A198,'19-20 Cfwds'!A:D,3,FALSE)),0,(VLOOKUP(A198,'19-20 Cfwds'!A:D,3,FALSE)))</f>
        <v>0</v>
      </c>
      <c r="CF198" s="814">
        <f t="shared" si="18"/>
        <v>67560</v>
      </c>
      <c r="CG198" s="814"/>
      <c r="CH198" s="814"/>
    </row>
    <row r="199" spans="1:86" ht="15" hidden="1" x14ac:dyDescent="0.25">
      <c r="A199">
        <v>452</v>
      </c>
      <c r="B199" t="str">
        <f>VLOOKUP(D199,'Adjusted Factors 21-22'!C:F,4,FALSE)</f>
        <v>Recoupment Academy</v>
      </c>
      <c r="C199" s="706">
        <v>144276</v>
      </c>
      <c r="D199" s="706">
        <v>9352201</v>
      </c>
      <c r="E199" s="707" t="s">
        <v>1255</v>
      </c>
      <c r="F199" s="627">
        <v>238</v>
      </c>
      <c r="G199" s="627">
        <v>238</v>
      </c>
      <c r="H199" s="627">
        <v>0</v>
      </c>
      <c r="I199" s="512">
        <v>731612</v>
      </c>
      <c r="J199" s="512">
        <v>0</v>
      </c>
      <c r="K199" s="512">
        <v>0</v>
      </c>
      <c r="L199" s="512">
        <v>34499.999999999993</v>
      </c>
      <c r="M199" s="512">
        <v>0</v>
      </c>
      <c r="N199" s="512">
        <v>43124.999999999993</v>
      </c>
      <c r="O199" s="512">
        <v>0</v>
      </c>
      <c r="P199" s="512">
        <v>12306.708860759491</v>
      </c>
      <c r="Q199" s="512">
        <v>24804.219409282698</v>
      </c>
      <c r="R199" s="512">
        <v>0</v>
      </c>
      <c r="S199" s="512">
        <v>0</v>
      </c>
      <c r="T199" s="512">
        <v>0</v>
      </c>
      <c r="U199" s="512">
        <v>0</v>
      </c>
      <c r="V199" s="512">
        <v>0</v>
      </c>
      <c r="W199" s="512">
        <v>0</v>
      </c>
      <c r="X199" s="512">
        <v>0</v>
      </c>
      <c r="Y199" s="512">
        <v>0</v>
      </c>
      <c r="Z199" s="512">
        <v>0</v>
      </c>
      <c r="AA199" s="512">
        <v>0</v>
      </c>
      <c r="AB199" s="512">
        <v>10117.874396135272</v>
      </c>
      <c r="AC199" s="512">
        <v>0</v>
      </c>
      <c r="AD199" s="512">
        <v>0</v>
      </c>
      <c r="AE199" s="512">
        <v>103725.37313432836</v>
      </c>
      <c r="AF199" s="512">
        <v>0</v>
      </c>
      <c r="AG199" s="512">
        <v>0</v>
      </c>
      <c r="AH199" s="512">
        <v>0</v>
      </c>
      <c r="AI199" s="512">
        <v>117800</v>
      </c>
      <c r="AJ199" s="512">
        <v>0</v>
      </c>
      <c r="AK199" s="512">
        <v>0</v>
      </c>
      <c r="AL199" s="512">
        <v>0</v>
      </c>
      <c r="AM199" s="512">
        <v>9216</v>
      </c>
      <c r="AN199" s="512">
        <v>0</v>
      </c>
      <c r="AO199" s="512">
        <v>0</v>
      </c>
      <c r="AP199" s="512">
        <v>0</v>
      </c>
      <c r="AQ199" s="512">
        <v>0</v>
      </c>
      <c r="AR199" s="512">
        <v>0</v>
      </c>
      <c r="AS199" s="512">
        <v>0</v>
      </c>
      <c r="AT199" s="512">
        <v>0</v>
      </c>
      <c r="AU199" s="512">
        <v>0</v>
      </c>
      <c r="AV199" s="512">
        <v>731612</v>
      </c>
      <c r="AW199" s="512">
        <v>228579.17580050579</v>
      </c>
      <c r="AX199" s="512">
        <v>127016</v>
      </c>
      <c r="AY199" s="512">
        <v>171092.20126934943</v>
      </c>
      <c r="AZ199" s="710">
        <v>1087207.1758005058</v>
      </c>
      <c r="BA199" s="710">
        <v>1077991.1758005058</v>
      </c>
      <c r="BB199" s="710">
        <v>4180</v>
      </c>
      <c r="BC199" s="710">
        <v>994840</v>
      </c>
      <c r="BD199" s="710">
        <v>0</v>
      </c>
      <c r="BE199" s="710">
        <v>0</v>
      </c>
      <c r="BF199" s="710">
        <v>1087207.1758005058</v>
      </c>
      <c r="BG199" s="512">
        <v>1087207.1758005058</v>
      </c>
      <c r="BH199" s="512">
        <v>0</v>
      </c>
      <c r="BI199" s="710">
        <v>1004056</v>
      </c>
      <c r="BJ199" s="710">
        <v>877040</v>
      </c>
      <c r="BK199" s="512">
        <v>960191.17580050579</v>
      </c>
      <c r="BL199" s="512">
        <v>4034.416705044142</v>
      </c>
      <c r="BM199" s="512">
        <v>3893.6666262711865</v>
      </c>
      <c r="BN199" s="628">
        <v>3.6148466800750831E-2</v>
      </c>
      <c r="BO199" s="628">
        <v>0</v>
      </c>
      <c r="BP199" s="512">
        <v>0</v>
      </c>
      <c r="BQ199" s="710">
        <v>1087207.1758005058</v>
      </c>
      <c r="BR199" s="710">
        <v>4529.3746882374189</v>
      </c>
      <c r="BS199" s="710" t="s">
        <v>1284</v>
      </c>
      <c r="BT199" s="710">
        <v>4568.0973773130499</v>
      </c>
      <c r="BU199" s="628">
        <v>3.0880051145625753E-2</v>
      </c>
      <c r="BV199" s="512">
        <v>0</v>
      </c>
      <c r="BW199" s="512">
        <v>1087207.1758005058</v>
      </c>
      <c r="BX199" s="512">
        <v>0</v>
      </c>
      <c r="BY199" s="512">
        <v>1087207.1758005058</v>
      </c>
      <c r="BZ199" s="814">
        <f t="shared" si="16"/>
        <v>0</v>
      </c>
      <c r="CA199" s="814">
        <f t="shared" si="17"/>
        <v>0</v>
      </c>
      <c r="CB199" s="814">
        <f t="shared" si="15"/>
        <v>0</v>
      </c>
      <c r="CC199" s="814">
        <f>IF(ISERROR(VLOOKUP(A199,'19-20 Cfwds'!A:D,4,FALSE)),0,(VLOOKUP(A199,'19-20 Cfwds'!A:D,4,FALSE)))</f>
        <v>0</v>
      </c>
      <c r="CD199" s="814">
        <f>IF(ISERROR(VLOOKUP(A199,'19-20 Cfwds'!A:D,3,FALSE)),0,(VLOOKUP(A199,'19-20 Cfwds'!A:D,3,FALSE)))</f>
        <v>0</v>
      </c>
      <c r="CF199" s="814">
        <f t="shared" si="18"/>
        <v>114735.92827004218</v>
      </c>
      <c r="CG199" s="814"/>
      <c r="CH199" s="814"/>
    </row>
    <row r="200" spans="1:86" ht="15" hidden="1" x14ac:dyDescent="0.25">
      <c r="A200">
        <v>429</v>
      </c>
      <c r="B200" t="str">
        <f>VLOOKUP(D200,'Adjusted Factors 21-22'!C:F,4,FALSE)</f>
        <v>Recoupment Academy</v>
      </c>
      <c r="C200" s="706">
        <v>144399</v>
      </c>
      <c r="D200" s="706">
        <v>9352202</v>
      </c>
      <c r="E200" s="707" t="s">
        <v>851</v>
      </c>
      <c r="F200" s="627">
        <v>199</v>
      </c>
      <c r="G200" s="627">
        <v>199</v>
      </c>
      <c r="H200" s="627">
        <v>0</v>
      </c>
      <c r="I200" s="512">
        <v>611726</v>
      </c>
      <c r="J200" s="512">
        <v>0</v>
      </c>
      <c r="K200" s="512">
        <v>0</v>
      </c>
      <c r="L200" s="512">
        <v>17480.000000000025</v>
      </c>
      <c r="M200" s="512">
        <v>0</v>
      </c>
      <c r="N200" s="512">
        <v>21850.000000000033</v>
      </c>
      <c r="O200" s="512">
        <v>0</v>
      </c>
      <c r="P200" s="512">
        <v>214.99999999999986</v>
      </c>
      <c r="Q200" s="512">
        <v>259.99999999999983</v>
      </c>
      <c r="R200" s="512">
        <v>0</v>
      </c>
      <c r="S200" s="512">
        <v>0</v>
      </c>
      <c r="T200" s="512">
        <v>0</v>
      </c>
      <c r="U200" s="512">
        <v>0</v>
      </c>
      <c r="V200" s="512">
        <v>0</v>
      </c>
      <c r="W200" s="512">
        <v>0</v>
      </c>
      <c r="X200" s="512">
        <v>0</v>
      </c>
      <c r="Y200" s="512">
        <v>0</v>
      </c>
      <c r="Z200" s="512">
        <v>0</v>
      </c>
      <c r="AA200" s="512">
        <v>0</v>
      </c>
      <c r="AB200" s="512">
        <v>636.33720930232528</v>
      </c>
      <c r="AC200" s="512">
        <v>0</v>
      </c>
      <c r="AD200" s="512">
        <v>0</v>
      </c>
      <c r="AE200" s="512">
        <v>40352.777777777774</v>
      </c>
      <c r="AF200" s="512">
        <v>0</v>
      </c>
      <c r="AG200" s="512">
        <v>3654.0000000000086</v>
      </c>
      <c r="AH200" s="512">
        <v>0</v>
      </c>
      <c r="AI200" s="512">
        <v>117800</v>
      </c>
      <c r="AJ200" s="512">
        <v>0</v>
      </c>
      <c r="AK200" s="512">
        <v>0</v>
      </c>
      <c r="AL200" s="512">
        <v>0</v>
      </c>
      <c r="AM200" s="512">
        <v>4610.05</v>
      </c>
      <c r="AN200" s="512">
        <v>0</v>
      </c>
      <c r="AO200" s="512">
        <v>0</v>
      </c>
      <c r="AP200" s="512">
        <v>0</v>
      </c>
      <c r="AQ200" s="512">
        <v>0</v>
      </c>
      <c r="AR200" s="512">
        <v>0</v>
      </c>
      <c r="AS200" s="512">
        <v>0</v>
      </c>
      <c r="AT200" s="512">
        <v>0</v>
      </c>
      <c r="AU200" s="512">
        <v>0</v>
      </c>
      <c r="AV200" s="512">
        <v>611726</v>
      </c>
      <c r="AW200" s="512">
        <v>84448.114987080175</v>
      </c>
      <c r="AX200" s="512">
        <v>122410.05</v>
      </c>
      <c r="AY200" s="512">
        <v>70254.141777777797</v>
      </c>
      <c r="AZ200" s="710">
        <v>818584.16498708026</v>
      </c>
      <c r="BA200" s="710">
        <v>813974.11498708022</v>
      </c>
      <c r="BB200" s="710">
        <v>4180</v>
      </c>
      <c r="BC200" s="710">
        <v>831820</v>
      </c>
      <c r="BD200" s="710">
        <v>17845.885012919782</v>
      </c>
      <c r="BE200" s="710">
        <v>0</v>
      </c>
      <c r="BF200" s="710">
        <v>836430.05</v>
      </c>
      <c r="BG200" s="512">
        <v>836430.04999999993</v>
      </c>
      <c r="BH200" s="512">
        <v>0</v>
      </c>
      <c r="BI200" s="710">
        <v>836430.05</v>
      </c>
      <c r="BJ200" s="710">
        <v>714020</v>
      </c>
      <c r="BK200" s="512">
        <v>714020</v>
      </c>
      <c r="BL200" s="512">
        <v>3588.0402010050252</v>
      </c>
      <c r="BM200" s="512">
        <v>3443.4946369999998</v>
      </c>
      <c r="BN200" s="628">
        <v>4.1976416182530979E-2</v>
      </c>
      <c r="BO200" s="628">
        <v>0</v>
      </c>
      <c r="BP200" s="512">
        <v>0</v>
      </c>
      <c r="BQ200" s="710">
        <v>836430.05</v>
      </c>
      <c r="BR200" s="710">
        <v>4180</v>
      </c>
      <c r="BS200" s="710" t="s">
        <v>1284</v>
      </c>
      <c r="BT200" s="710">
        <v>4203.1660804020103</v>
      </c>
      <c r="BU200" s="628">
        <v>3.6491887053088146E-2</v>
      </c>
      <c r="BV200" s="512">
        <v>0</v>
      </c>
      <c r="BW200" s="512">
        <v>836430.05</v>
      </c>
      <c r="BX200" s="512">
        <v>0</v>
      </c>
      <c r="BY200" s="512">
        <v>836430.05</v>
      </c>
      <c r="BZ200" s="814">
        <f t="shared" si="16"/>
        <v>0</v>
      </c>
      <c r="CA200" s="814">
        <f t="shared" si="17"/>
        <v>0</v>
      </c>
      <c r="CB200" s="814">
        <f t="shared" si="15"/>
        <v>17845.885012919782</v>
      </c>
      <c r="CC200" s="814">
        <f>IF(ISERROR(VLOOKUP(A200,'19-20 Cfwds'!A:D,4,FALSE)),0,(VLOOKUP(A200,'19-20 Cfwds'!A:D,4,FALSE)))</f>
        <v>0</v>
      </c>
      <c r="CD200" s="814">
        <f>IF(ISERROR(VLOOKUP(A200,'19-20 Cfwds'!A:D,3,FALSE)),0,(VLOOKUP(A200,'19-20 Cfwds'!A:D,3,FALSE)))</f>
        <v>0</v>
      </c>
      <c r="CF200" s="814">
        <f t="shared" si="18"/>
        <v>39805.000000000058</v>
      </c>
      <c r="CG200" s="814"/>
      <c r="CH200" s="814"/>
    </row>
    <row r="201" spans="1:86" ht="15" hidden="1" x14ac:dyDescent="0.25">
      <c r="A201">
        <v>217</v>
      </c>
      <c r="B201" t="str">
        <f>VLOOKUP(D201,'Adjusted Factors 21-22'!C:F,4,FALSE)</f>
        <v>Recoupment Academy</v>
      </c>
      <c r="C201" s="706">
        <v>144625</v>
      </c>
      <c r="D201" s="706">
        <v>9352203</v>
      </c>
      <c r="E201" s="707" t="s">
        <v>1256</v>
      </c>
      <c r="F201" s="627">
        <v>110</v>
      </c>
      <c r="G201" s="627">
        <v>110</v>
      </c>
      <c r="H201" s="627">
        <v>0</v>
      </c>
      <c r="I201" s="512">
        <v>338140</v>
      </c>
      <c r="J201" s="512">
        <v>0</v>
      </c>
      <c r="K201" s="512">
        <v>0</v>
      </c>
      <c r="L201" s="512">
        <v>9660.0000000000055</v>
      </c>
      <c r="M201" s="512">
        <v>0</v>
      </c>
      <c r="N201" s="512">
        <v>12075.000000000005</v>
      </c>
      <c r="O201" s="512">
        <v>0</v>
      </c>
      <c r="P201" s="512">
        <v>645.00000000000068</v>
      </c>
      <c r="Q201" s="512">
        <v>1559.9999999999989</v>
      </c>
      <c r="R201" s="512">
        <v>820.00000000000068</v>
      </c>
      <c r="S201" s="512">
        <v>2225.0000000000018</v>
      </c>
      <c r="T201" s="512">
        <v>0</v>
      </c>
      <c r="U201" s="512">
        <v>0</v>
      </c>
      <c r="V201" s="512">
        <v>0</v>
      </c>
      <c r="W201" s="512">
        <v>0</v>
      </c>
      <c r="X201" s="512">
        <v>0</v>
      </c>
      <c r="Y201" s="512">
        <v>0</v>
      </c>
      <c r="Z201" s="512">
        <v>0</v>
      </c>
      <c r="AA201" s="512">
        <v>0</v>
      </c>
      <c r="AB201" s="512">
        <v>611.11111111111097</v>
      </c>
      <c r="AC201" s="512">
        <v>0</v>
      </c>
      <c r="AD201" s="512">
        <v>0</v>
      </c>
      <c r="AE201" s="512">
        <v>32953.301886792455</v>
      </c>
      <c r="AF201" s="512">
        <v>0</v>
      </c>
      <c r="AG201" s="512">
        <v>2159.9999999999986</v>
      </c>
      <c r="AH201" s="512">
        <v>0</v>
      </c>
      <c r="AI201" s="512">
        <v>117800</v>
      </c>
      <c r="AJ201" s="512">
        <v>0</v>
      </c>
      <c r="AK201" s="512">
        <v>0</v>
      </c>
      <c r="AL201" s="512">
        <v>0</v>
      </c>
      <c r="AM201" s="512">
        <v>2329.6</v>
      </c>
      <c r="AN201" s="512">
        <v>0</v>
      </c>
      <c r="AO201" s="512">
        <v>0</v>
      </c>
      <c r="AP201" s="512">
        <v>0</v>
      </c>
      <c r="AQ201" s="512">
        <v>0</v>
      </c>
      <c r="AR201" s="512">
        <v>0</v>
      </c>
      <c r="AS201" s="512">
        <v>0</v>
      </c>
      <c r="AT201" s="512">
        <v>0</v>
      </c>
      <c r="AU201" s="512">
        <v>0</v>
      </c>
      <c r="AV201" s="512">
        <v>338140</v>
      </c>
      <c r="AW201" s="512">
        <v>62709.412997903579</v>
      </c>
      <c r="AX201" s="512">
        <v>120129.60000000001</v>
      </c>
      <c r="AY201" s="512">
        <v>56444.665886792463</v>
      </c>
      <c r="AZ201" s="710">
        <v>520979.01299790363</v>
      </c>
      <c r="BA201" s="710">
        <v>518649.41299790365</v>
      </c>
      <c r="BB201" s="710">
        <v>4180</v>
      </c>
      <c r="BC201" s="710">
        <v>459800</v>
      </c>
      <c r="BD201" s="710">
        <v>0</v>
      </c>
      <c r="BE201" s="710">
        <v>0</v>
      </c>
      <c r="BF201" s="710">
        <v>520979.01299790363</v>
      </c>
      <c r="BG201" s="512">
        <v>520979.01299790363</v>
      </c>
      <c r="BH201" s="512">
        <v>0</v>
      </c>
      <c r="BI201" s="710">
        <v>462129.6</v>
      </c>
      <c r="BJ201" s="710">
        <v>342000</v>
      </c>
      <c r="BK201" s="512">
        <v>400849.41299790365</v>
      </c>
      <c r="BL201" s="512">
        <v>3644.0855727082148</v>
      </c>
      <c r="BM201" s="512">
        <v>3576.9739574999994</v>
      </c>
      <c r="BN201" s="628">
        <v>1.8762120162351067E-2</v>
      </c>
      <c r="BO201" s="628">
        <v>0</v>
      </c>
      <c r="BP201" s="512">
        <v>0</v>
      </c>
      <c r="BQ201" s="710">
        <v>520979.01299790363</v>
      </c>
      <c r="BR201" s="710">
        <v>4714.9946636173063</v>
      </c>
      <c r="BS201" s="710" t="s">
        <v>1284</v>
      </c>
      <c r="BT201" s="710">
        <v>4736.1728454354879</v>
      </c>
      <c r="BU201" s="628">
        <v>3.469631961294728E-2</v>
      </c>
      <c r="BV201" s="512">
        <v>0</v>
      </c>
      <c r="BW201" s="512">
        <v>520979.01299790363</v>
      </c>
      <c r="BX201" s="512">
        <v>0</v>
      </c>
      <c r="BY201" s="512">
        <v>520979.01299790363</v>
      </c>
      <c r="BZ201" s="814">
        <f t="shared" si="16"/>
        <v>0</v>
      </c>
      <c r="CA201" s="814">
        <f t="shared" si="17"/>
        <v>0</v>
      </c>
      <c r="CB201" s="814">
        <f t="shared" si="15"/>
        <v>0</v>
      </c>
      <c r="CC201" s="814">
        <f>IF(ISERROR(VLOOKUP(A201,'19-20 Cfwds'!A:D,4,FALSE)),0,(VLOOKUP(A201,'19-20 Cfwds'!A:D,4,FALSE)))</f>
        <v>0</v>
      </c>
      <c r="CD201" s="814">
        <f>IF(ISERROR(VLOOKUP(A201,'19-20 Cfwds'!A:D,3,FALSE)),0,(VLOOKUP(A201,'19-20 Cfwds'!A:D,3,FALSE)))</f>
        <v>0</v>
      </c>
      <c r="CF201" s="814">
        <f t="shared" si="18"/>
        <v>26985.000000000015</v>
      </c>
      <c r="CG201" s="814"/>
      <c r="CH201" s="814"/>
    </row>
    <row r="202" spans="1:86" ht="15" hidden="1" x14ac:dyDescent="0.25">
      <c r="A202">
        <v>448</v>
      </c>
      <c r="B202" t="str">
        <f>VLOOKUP(D202,'Adjusted Factors 21-22'!C:F,4,FALSE)</f>
        <v>Recoupment Academy</v>
      </c>
      <c r="C202" s="706">
        <v>144215</v>
      </c>
      <c r="D202" s="706">
        <v>9352204</v>
      </c>
      <c r="E202" s="707" t="s">
        <v>1257</v>
      </c>
      <c r="F202" s="627">
        <v>68</v>
      </c>
      <c r="G202" s="627">
        <v>68</v>
      </c>
      <c r="H202" s="627">
        <v>0</v>
      </c>
      <c r="I202" s="512">
        <v>209032</v>
      </c>
      <c r="J202" s="512">
        <v>0</v>
      </c>
      <c r="K202" s="512">
        <v>0</v>
      </c>
      <c r="L202" s="512">
        <v>3219.9999999999927</v>
      </c>
      <c r="M202" s="512">
        <v>0</v>
      </c>
      <c r="N202" s="512">
        <v>4227.0270270270275</v>
      </c>
      <c r="O202" s="512">
        <v>0</v>
      </c>
      <c r="P202" s="512">
        <v>1719.9999999999939</v>
      </c>
      <c r="Q202" s="512">
        <v>260.0000000000004</v>
      </c>
      <c r="R202" s="512">
        <v>0</v>
      </c>
      <c r="S202" s="512">
        <v>0</v>
      </c>
      <c r="T202" s="512">
        <v>0</v>
      </c>
      <c r="U202" s="512">
        <v>0</v>
      </c>
      <c r="V202" s="512">
        <v>0</v>
      </c>
      <c r="W202" s="512">
        <v>0</v>
      </c>
      <c r="X202" s="512">
        <v>0</v>
      </c>
      <c r="Y202" s="512">
        <v>0</v>
      </c>
      <c r="Z202" s="512">
        <v>0</v>
      </c>
      <c r="AA202" s="512">
        <v>0</v>
      </c>
      <c r="AB202" s="512">
        <v>0</v>
      </c>
      <c r="AC202" s="512">
        <v>0</v>
      </c>
      <c r="AD202" s="512">
        <v>0</v>
      </c>
      <c r="AE202" s="512">
        <v>19359.599999999999</v>
      </c>
      <c r="AF202" s="512">
        <v>0</v>
      </c>
      <c r="AG202" s="512">
        <v>0</v>
      </c>
      <c r="AH202" s="512">
        <v>0</v>
      </c>
      <c r="AI202" s="512">
        <v>117800</v>
      </c>
      <c r="AJ202" s="512">
        <v>45000</v>
      </c>
      <c r="AK202" s="512">
        <v>0</v>
      </c>
      <c r="AL202" s="512">
        <v>0</v>
      </c>
      <c r="AM202" s="512">
        <v>2048</v>
      </c>
      <c r="AN202" s="512">
        <v>0</v>
      </c>
      <c r="AO202" s="512">
        <v>0</v>
      </c>
      <c r="AP202" s="512">
        <v>0</v>
      </c>
      <c r="AQ202" s="512">
        <v>0</v>
      </c>
      <c r="AR202" s="512">
        <v>0</v>
      </c>
      <c r="AS202" s="512">
        <v>0</v>
      </c>
      <c r="AT202" s="512">
        <v>0</v>
      </c>
      <c r="AU202" s="512">
        <v>0</v>
      </c>
      <c r="AV202" s="512">
        <v>209032</v>
      </c>
      <c r="AW202" s="512">
        <v>28786.627027027011</v>
      </c>
      <c r="AX202" s="512">
        <v>164848</v>
      </c>
      <c r="AY202" s="512">
        <v>34071.977513513506</v>
      </c>
      <c r="AZ202" s="710">
        <v>402666.62702702702</v>
      </c>
      <c r="BA202" s="710">
        <v>400618.62702702702</v>
      </c>
      <c r="BB202" s="710">
        <v>4180</v>
      </c>
      <c r="BC202" s="710">
        <v>284240</v>
      </c>
      <c r="BD202" s="710">
        <v>0</v>
      </c>
      <c r="BE202" s="710">
        <v>0</v>
      </c>
      <c r="BF202" s="710">
        <v>402666.62702702702</v>
      </c>
      <c r="BG202" s="512">
        <v>402666.62702702708</v>
      </c>
      <c r="BH202" s="512">
        <v>0</v>
      </c>
      <c r="BI202" s="710">
        <v>286288</v>
      </c>
      <c r="BJ202" s="710">
        <v>121440</v>
      </c>
      <c r="BK202" s="512">
        <v>237818.62702702702</v>
      </c>
      <c r="BL202" s="512">
        <v>3497.332750397456</v>
      </c>
      <c r="BM202" s="512">
        <v>3320.5338710526321</v>
      </c>
      <c r="BN202" s="628">
        <v>5.3244112606741001E-2</v>
      </c>
      <c r="BO202" s="628">
        <v>0</v>
      </c>
      <c r="BP202" s="512">
        <v>0</v>
      </c>
      <c r="BQ202" s="710">
        <v>402666.62702702702</v>
      </c>
      <c r="BR202" s="710">
        <v>5891.4503974562795</v>
      </c>
      <c r="BS202" s="710" t="s">
        <v>1284</v>
      </c>
      <c r="BT202" s="710">
        <v>5921.5680445151029</v>
      </c>
      <c r="BU202" s="628">
        <v>7.8773831551224749E-2</v>
      </c>
      <c r="BV202" s="512">
        <v>0</v>
      </c>
      <c r="BW202" s="512">
        <v>402666.62702702702</v>
      </c>
      <c r="BX202" s="512">
        <v>0</v>
      </c>
      <c r="BY202" s="512">
        <v>402666.62702702702</v>
      </c>
      <c r="BZ202" s="814">
        <f t="shared" si="16"/>
        <v>0</v>
      </c>
      <c r="CA202" s="814">
        <f t="shared" si="17"/>
        <v>0</v>
      </c>
      <c r="CB202" s="814">
        <f t="shared" si="15"/>
        <v>0</v>
      </c>
      <c r="CC202" s="814">
        <f>IF(ISERROR(VLOOKUP(A202,'19-20 Cfwds'!A:D,4,FALSE)),0,(VLOOKUP(A202,'19-20 Cfwds'!A:D,4,FALSE)))</f>
        <v>0</v>
      </c>
      <c r="CD202" s="814">
        <f>IF(ISERROR(VLOOKUP(A202,'19-20 Cfwds'!A:D,3,FALSE)),0,(VLOOKUP(A202,'19-20 Cfwds'!A:D,3,FALSE)))</f>
        <v>0</v>
      </c>
      <c r="CF202" s="814">
        <f t="shared" si="18"/>
        <v>9427.0270270270139</v>
      </c>
      <c r="CG202" s="814"/>
      <c r="CH202" s="814"/>
    </row>
    <row r="203" spans="1:86" ht="15" hidden="1" x14ac:dyDescent="0.25">
      <c r="A203">
        <v>501</v>
      </c>
      <c r="B203" t="str">
        <f>VLOOKUP(D203,'Adjusted Factors 21-22'!C:F,4,FALSE)</f>
        <v>Recoupment Academy</v>
      </c>
      <c r="C203" s="706">
        <v>144553</v>
      </c>
      <c r="D203" s="706">
        <v>9352205</v>
      </c>
      <c r="E203" s="707" t="s">
        <v>1258</v>
      </c>
      <c r="F203" s="627">
        <v>41</v>
      </c>
      <c r="G203" s="627">
        <v>41</v>
      </c>
      <c r="H203" s="627">
        <v>0</v>
      </c>
      <c r="I203" s="512">
        <v>126034</v>
      </c>
      <c r="J203" s="512">
        <v>0</v>
      </c>
      <c r="K203" s="512">
        <v>0</v>
      </c>
      <c r="L203" s="512">
        <v>3679.9999999999964</v>
      </c>
      <c r="M203" s="512">
        <v>0</v>
      </c>
      <c r="N203" s="512">
        <v>4599.9999999999955</v>
      </c>
      <c r="O203" s="512">
        <v>0</v>
      </c>
      <c r="P203" s="512">
        <v>0</v>
      </c>
      <c r="Q203" s="512">
        <v>0</v>
      </c>
      <c r="R203" s="512">
        <v>0</v>
      </c>
      <c r="S203" s="512">
        <v>0</v>
      </c>
      <c r="T203" s="512">
        <v>950.00000000000102</v>
      </c>
      <c r="U203" s="512">
        <v>0</v>
      </c>
      <c r="V203" s="512">
        <v>0</v>
      </c>
      <c r="W203" s="512">
        <v>0</v>
      </c>
      <c r="X203" s="512">
        <v>0</v>
      </c>
      <c r="Y203" s="512">
        <v>0</v>
      </c>
      <c r="Z203" s="512">
        <v>0</v>
      </c>
      <c r="AA203" s="512">
        <v>0</v>
      </c>
      <c r="AB203" s="512">
        <v>644.2857142857149</v>
      </c>
      <c r="AC203" s="512">
        <v>0</v>
      </c>
      <c r="AD203" s="512">
        <v>0</v>
      </c>
      <c r="AE203" s="512">
        <v>22447.5</v>
      </c>
      <c r="AF203" s="512">
        <v>0</v>
      </c>
      <c r="AG203" s="512">
        <v>3185.9999999999945</v>
      </c>
      <c r="AH203" s="512">
        <v>0</v>
      </c>
      <c r="AI203" s="512">
        <v>117800</v>
      </c>
      <c r="AJ203" s="512">
        <v>0</v>
      </c>
      <c r="AK203" s="512">
        <v>0</v>
      </c>
      <c r="AL203" s="512">
        <v>0</v>
      </c>
      <c r="AM203" s="512">
        <v>2176</v>
      </c>
      <c r="AN203" s="512">
        <v>0</v>
      </c>
      <c r="AO203" s="512">
        <v>0</v>
      </c>
      <c r="AP203" s="512">
        <v>0</v>
      </c>
      <c r="AQ203" s="512">
        <v>0</v>
      </c>
      <c r="AR203" s="512">
        <v>0</v>
      </c>
      <c r="AS203" s="512">
        <v>0</v>
      </c>
      <c r="AT203" s="512">
        <v>0</v>
      </c>
      <c r="AU203" s="512">
        <v>0</v>
      </c>
      <c r="AV203" s="512">
        <v>126034</v>
      </c>
      <c r="AW203" s="512">
        <v>35507.785714285703</v>
      </c>
      <c r="AX203" s="512">
        <v>119976</v>
      </c>
      <c r="AY203" s="512">
        <v>37061.363999999994</v>
      </c>
      <c r="AZ203" s="710">
        <v>281517.78571428568</v>
      </c>
      <c r="BA203" s="710">
        <v>279341.78571428568</v>
      </c>
      <c r="BB203" s="710">
        <v>4180</v>
      </c>
      <c r="BC203" s="710">
        <v>171380</v>
      </c>
      <c r="BD203" s="710">
        <v>0</v>
      </c>
      <c r="BE203" s="710">
        <v>0</v>
      </c>
      <c r="BF203" s="710">
        <v>281517.78571428568</v>
      </c>
      <c r="BG203" s="512">
        <v>281517.78571428568</v>
      </c>
      <c r="BH203" s="512">
        <v>0</v>
      </c>
      <c r="BI203" s="710">
        <v>173556</v>
      </c>
      <c r="BJ203" s="710">
        <v>53580</v>
      </c>
      <c r="BK203" s="512">
        <v>161541.78571428568</v>
      </c>
      <c r="BL203" s="512">
        <v>3940.043554006968</v>
      </c>
      <c r="BM203" s="512">
        <v>3790.6107999999995</v>
      </c>
      <c r="BN203" s="628">
        <v>3.9421814027166414E-2</v>
      </c>
      <c r="BO203" s="628">
        <v>0</v>
      </c>
      <c r="BP203" s="512">
        <v>0</v>
      </c>
      <c r="BQ203" s="710">
        <v>281517.78571428568</v>
      </c>
      <c r="BR203" s="710">
        <v>6813.2142857142853</v>
      </c>
      <c r="BS203" s="710" t="s">
        <v>1284</v>
      </c>
      <c r="BT203" s="710">
        <v>6866.2874564459926</v>
      </c>
      <c r="BU203" s="628">
        <v>0.14986717540816752</v>
      </c>
      <c r="BV203" s="512">
        <v>0</v>
      </c>
      <c r="BW203" s="512">
        <v>281517.78571428568</v>
      </c>
      <c r="BX203" s="512">
        <v>0</v>
      </c>
      <c r="BY203" s="512">
        <v>281517.78571428568</v>
      </c>
      <c r="BZ203" s="814">
        <f t="shared" si="16"/>
        <v>0</v>
      </c>
      <c r="CA203" s="814">
        <f t="shared" si="17"/>
        <v>0</v>
      </c>
      <c r="CB203" s="814">
        <f t="shared" si="15"/>
        <v>0</v>
      </c>
      <c r="CC203" s="814">
        <f>IF(ISERROR(VLOOKUP(A203,'19-20 Cfwds'!A:D,4,FALSE)),0,(VLOOKUP(A203,'19-20 Cfwds'!A:D,4,FALSE)))</f>
        <v>0</v>
      </c>
      <c r="CD203" s="814">
        <f>IF(ISERROR(VLOOKUP(A203,'19-20 Cfwds'!A:D,3,FALSE)),0,(VLOOKUP(A203,'19-20 Cfwds'!A:D,3,FALSE)))</f>
        <v>0</v>
      </c>
      <c r="CF203" s="814">
        <f t="shared" si="18"/>
        <v>9229.9999999999945</v>
      </c>
      <c r="CG203" s="814"/>
      <c r="CH203" s="814"/>
    </row>
    <row r="204" spans="1:86" ht="15" hidden="1" x14ac:dyDescent="0.25">
      <c r="A204">
        <v>99</v>
      </c>
      <c r="B204" t="str">
        <f>VLOOKUP(D204,'Adjusted Factors 21-22'!C:F,4,FALSE)</f>
        <v>Recoupment Academy</v>
      </c>
      <c r="C204" s="706">
        <v>144826</v>
      </c>
      <c r="D204" s="706">
        <v>9352206</v>
      </c>
      <c r="E204" s="707" t="s">
        <v>706</v>
      </c>
      <c r="F204" s="627">
        <v>50</v>
      </c>
      <c r="G204" s="627">
        <v>50</v>
      </c>
      <c r="H204" s="627">
        <v>0</v>
      </c>
      <c r="I204" s="512">
        <v>153700</v>
      </c>
      <c r="J204" s="512">
        <v>0</v>
      </c>
      <c r="K204" s="512">
        <v>0</v>
      </c>
      <c r="L204" s="512">
        <v>8740</v>
      </c>
      <c r="M204" s="512">
        <v>0</v>
      </c>
      <c r="N204" s="512">
        <v>11694.91525423729</v>
      </c>
      <c r="O204" s="512">
        <v>0</v>
      </c>
      <c r="P204" s="512">
        <v>1505.0000000000002</v>
      </c>
      <c r="Q204" s="512">
        <v>0</v>
      </c>
      <c r="R204" s="512">
        <v>8200</v>
      </c>
      <c r="S204" s="512">
        <v>0</v>
      </c>
      <c r="T204" s="512">
        <v>0</v>
      </c>
      <c r="U204" s="512">
        <v>0</v>
      </c>
      <c r="V204" s="512">
        <v>0</v>
      </c>
      <c r="W204" s="512">
        <v>0</v>
      </c>
      <c r="X204" s="512">
        <v>0</v>
      </c>
      <c r="Y204" s="512">
        <v>0</v>
      </c>
      <c r="Z204" s="512">
        <v>0</v>
      </c>
      <c r="AA204" s="512">
        <v>0</v>
      </c>
      <c r="AB204" s="512">
        <v>0</v>
      </c>
      <c r="AC204" s="512">
        <v>0</v>
      </c>
      <c r="AD204" s="512">
        <v>0</v>
      </c>
      <c r="AE204" s="512">
        <v>16176.136363636364</v>
      </c>
      <c r="AF204" s="512">
        <v>0</v>
      </c>
      <c r="AG204" s="512">
        <v>3600.0000000000009</v>
      </c>
      <c r="AH204" s="512">
        <v>0</v>
      </c>
      <c r="AI204" s="512">
        <v>117800</v>
      </c>
      <c r="AJ204" s="512">
        <v>0</v>
      </c>
      <c r="AK204" s="512">
        <v>0</v>
      </c>
      <c r="AL204" s="512">
        <v>0</v>
      </c>
      <c r="AM204" s="512">
        <v>890.15</v>
      </c>
      <c r="AN204" s="512">
        <v>0</v>
      </c>
      <c r="AO204" s="512">
        <v>0</v>
      </c>
      <c r="AP204" s="512">
        <v>0</v>
      </c>
      <c r="AQ204" s="512">
        <v>0</v>
      </c>
      <c r="AR204" s="512">
        <v>0</v>
      </c>
      <c r="AS204" s="512">
        <v>0</v>
      </c>
      <c r="AT204" s="512">
        <v>0</v>
      </c>
      <c r="AU204" s="512">
        <v>0</v>
      </c>
      <c r="AV204" s="512">
        <v>153700</v>
      </c>
      <c r="AW204" s="512">
        <v>49916.051617873658</v>
      </c>
      <c r="AX204" s="512">
        <v>118690.15</v>
      </c>
      <c r="AY204" s="512">
        <v>41244.957990755007</v>
      </c>
      <c r="AZ204" s="710">
        <v>322306.20161787362</v>
      </c>
      <c r="BA204" s="710">
        <v>321416.0516178736</v>
      </c>
      <c r="BB204" s="710">
        <v>4180</v>
      </c>
      <c r="BC204" s="710">
        <v>209000</v>
      </c>
      <c r="BD204" s="710">
        <v>0</v>
      </c>
      <c r="BE204" s="710">
        <v>0</v>
      </c>
      <c r="BF204" s="710">
        <v>322306.20161787362</v>
      </c>
      <c r="BG204" s="512">
        <v>322306.20161787362</v>
      </c>
      <c r="BH204" s="512">
        <v>0</v>
      </c>
      <c r="BI204" s="710">
        <v>209890.15</v>
      </c>
      <c r="BJ204" s="710">
        <v>91200</v>
      </c>
      <c r="BK204" s="512">
        <v>203616.05161787363</v>
      </c>
      <c r="BL204" s="512">
        <v>4072.3210323574726</v>
      </c>
      <c r="BM204" s="512">
        <v>3804.9607592592592</v>
      </c>
      <c r="BN204" s="628">
        <v>7.0266236635318793E-2</v>
      </c>
      <c r="BO204" s="628">
        <v>0</v>
      </c>
      <c r="BP204" s="512">
        <v>0</v>
      </c>
      <c r="BQ204" s="710">
        <v>322306.20161787362</v>
      </c>
      <c r="BR204" s="710">
        <v>6428.3210323574722</v>
      </c>
      <c r="BS204" s="710" t="s">
        <v>1284</v>
      </c>
      <c r="BT204" s="710">
        <v>6446.1240323574721</v>
      </c>
      <c r="BU204" s="628">
        <v>7.4228045523537123E-2</v>
      </c>
      <c r="BV204" s="512">
        <v>0</v>
      </c>
      <c r="BW204" s="512">
        <v>322306.20161787362</v>
      </c>
      <c r="BX204" s="512">
        <v>0</v>
      </c>
      <c r="BY204" s="512">
        <v>322306.20161787362</v>
      </c>
      <c r="BZ204" s="814">
        <f t="shared" si="16"/>
        <v>0</v>
      </c>
      <c r="CA204" s="814">
        <f t="shared" si="17"/>
        <v>0</v>
      </c>
      <c r="CB204" s="814">
        <f t="shared" si="15"/>
        <v>0</v>
      </c>
      <c r="CC204" s="814">
        <f>IF(ISERROR(VLOOKUP(A204,'19-20 Cfwds'!A:D,4,FALSE)),0,(VLOOKUP(A204,'19-20 Cfwds'!A:D,4,FALSE)))</f>
        <v>0</v>
      </c>
      <c r="CD204" s="814">
        <f>IF(ISERROR(VLOOKUP(A204,'19-20 Cfwds'!A:D,3,FALSE)),0,(VLOOKUP(A204,'19-20 Cfwds'!A:D,3,FALSE)))</f>
        <v>0</v>
      </c>
      <c r="CF204" s="814">
        <f t="shared" si="18"/>
        <v>30139.91525423729</v>
      </c>
      <c r="CG204" s="814"/>
      <c r="CH204" s="814"/>
    </row>
    <row r="205" spans="1:86" ht="15" hidden="1" x14ac:dyDescent="0.25">
      <c r="A205">
        <v>14</v>
      </c>
      <c r="B205" t="str">
        <f>VLOOKUP(D205,'Adjusted Factors 21-22'!C:F,4,FALSE)</f>
        <v>Recoupment Academy</v>
      </c>
      <c r="C205" s="706">
        <v>144827</v>
      </c>
      <c r="D205" s="706">
        <v>9352207</v>
      </c>
      <c r="E205" s="707" t="s">
        <v>1259</v>
      </c>
      <c r="F205" s="627">
        <v>79</v>
      </c>
      <c r="G205" s="627">
        <v>79</v>
      </c>
      <c r="H205" s="627">
        <v>0</v>
      </c>
      <c r="I205" s="512">
        <v>242846</v>
      </c>
      <c r="J205" s="512">
        <v>0</v>
      </c>
      <c r="K205" s="512">
        <v>0</v>
      </c>
      <c r="L205" s="512">
        <v>9660.0000000000146</v>
      </c>
      <c r="M205" s="512">
        <v>0</v>
      </c>
      <c r="N205" s="512">
        <v>15871.385542168675</v>
      </c>
      <c r="O205" s="512">
        <v>0</v>
      </c>
      <c r="P205" s="512">
        <v>2794.9999999999923</v>
      </c>
      <c r="Q205" s="512">
        <v>260.00000000000068</v>
      </c>
      <c r="R205" s="512">
        <v>1230</v>
      </c>
      <c r="S205" s="512">
        <v>445.00000000000119</v>
      </c>
      <c r="T205" s="512">
        <v>0</v>
      </c>
      <c r="U205" s="512">
        <v>0</v>
      </c>
      <c r="V205" s="512">
        <v>0</v>
      </c>
      <c r="W205" s="512">
        <v>0</v>
      </c>
      <c r="X205" s="512">
        <v>0</v>
      </c>
      <c r="Y205" s="512">
        <v>0</v>
      </c>
      <c r="Z205" s="512">
        <v>0</v>
      </c>
      <c r="AA205" s="512">
        <v>0</v>
      </c>
      <c r="AB205" s="512">
        <v>0</v>
      </c>
      <c r="AC205" s="512">
        <v>0</v>
      </c>
      <c r="AD205" s="512">
        <v>0</v>
      </c>
      <c r="AE205" s="512">
        <v>30531.176470588234</v>
      </c>
      <c r="AF205" s="512">
        <v>0</v>
      </c>
      <c r="AG205" s="512">
        <v>233.99999999999852</v>
      </c>
      <c r="AH205" s="512">
        <v>0</v>
      </c>
      <c r="AI205" s="512">
        <v>117800</v>
      </c>
      <c r="AJ205" s="512">
        <v>42536.715620827767</v>
      </c>
      <c r="AK205" s="512">
        <v>0</v>
      </c>
      <c r="AL205" s="512">
        <v>0</v>
      </c>
      <c r="AM205" s="512">
        <v>1638.4</v>
      </c>
      <c r="AN205" s="512">
        <v>0</v>
      </c>
      <c r="AO205" s="512">
        <v>0</v>
      </c>
      <c r="AP205" s="512">
        <v>0</v>
      </c>
      <c r="AQ205" s="512">
        <v>0</v>
      </c>
      <c r="AR205" s="512">
        <v>0</v>
      </c>
      <c r="AS205" s="512">
        <v>0</v>
      </c>
      <c r="AT205" s="512">
        <v>0</v>
      </c>
      <c r="AU205" s="512">
        <v>0</v>
      </c>
      <c r="AV205" s="512">
        <v>242846</v>
      </c>
      <c r="AW205" s="512">
        <v>61026.562012756913</v>
      </c>
      <c r="AX205" s="512">
        <v>161975.11562082777</v>
      </c>
      <c r="AY205" s="512">
        <v>55660.733241672577</v>
      </c>
      <c r="AZ205" s="710">
        <v>465847.67763358471</v>
      </c>
      <c r="BA205" s="710">
        <v>464209.27763358469</v>
      </c>
      <c r="BB205" s="710">
        <v>4180</v>
      </c>
      <c r="BC205" s="710">
        <v>330220</v>
      </c>
      <c r="BD205" s="710">
        <v>0</v>
      </c>
      <c r="BE205" s="710">
        <v>0</v>
      </c>
      <c r="BF205" s="710">
        <v>465847.67763358471</v>
      </c>
      <c r="BG205" s="512">
        <v>465847.67763358471</v>
      </c>
      <c r="BH205" s="512">
        <v>0</v>
      </c>
      <c r="BI205" s="710">
        <v>331858.40000000002</v>
      </c>
      <c r="BJ205" s="710">
        <v>169883.28437917226</v>
      </c>
      <c r="BK205" s="512">
        <v>303872.56201275694</v>
      </c>
      <c r="BL205" s="512">
        <v>3846.4881267437586</v>
      </c>
      <c r="BM205" s="512">
        <v>3484.0765521330022</v>
      </c>
      <c r="BN205" s="628">
        <v>0.10401940634423855</v>
      </c>
      <c r="BO205" s="628">
        <v>0</v>
      </c>
      <c r="BP205" s="512">
        <v>0</v>
      </c>
      <c r="BQ205" s="710">
        <v>465847.67763358471</v>
      </c>
      <c r="BR205" s="710">
        <v>5876.0668054884136</v>
      </c>
      <c r="BS205" s="710" t="s">
        <v>1284</v>
      </c>
      <c r="BT205" s="710">
        <v>5896.8060459947428</v>
      </c>
      <c r="BU205" s="628">
        <v>8.9570373638088174E-2</v>
      </c>
      <c r="BV205" s="512">
        <v>0</v>
      </c>
      <c r="BW205" s="512">
        <v>465847.67763358471</v>
      </c>
      <c r="BX205" s="512">
        <v>0</v>
      </c>
      <c r="BY205" s="512">
        <v>465847.67763358471</v>
      </c>
      <c r="BZ205" s="814">
        <f t="shared" si="16"/>
        <v>0</v>
      </c>
      <c r="CA205" s="814">
        <f t="shared" si="17"/>
        <v>0</v>
      </c>
      <c r="CB205" s="814">
        <f t="shared" si="15"/>
        <v>0</v>
      </c>
      <c r="CC205" s="814">
        <f>IF(ISERROR(VLOOKUP(A205,'19-20 Cfwds'!A:D,4,FALSE)),0,(VLOOKUP(A205,'19-20 Cfwds'!A:D,4,FALSE)))</f>
        <v>0</v>
      </c>
      <c r="CD205" s="814">
        <f>IF(ISERROR(VLOOKUP(A205,'19-20 Cfwds'!A:D,3,FALSE)),0,(VLOOKUP(A205,'19-20 Cfwds'!A:D,3,FALSE)))</f>
        <v>0</v>
      </c>
      <c r="CF205" s="814">
        <f t="shared" si="18"/>
        <v>30261.385542168682</v>
      </c>
      <c r="CG205" s="814"/>
      <c r="CH205" s="814"/>
    </row>
    <row r="206" spans="1:86" ht="15" hidden="1" x14ac:dyDescent="0.25">
      <c r="A206">
        <v>5</v>
      </c>
      <c r="B206" t="str">
        <f>VLOOKUP(D206,'Adjusted Factors 21-22'!C:F,4,FALSE)</f>
        <v>Recoupment Academy</v>
      </c>
      <c r="C206" s="706">
        <v>144828</v>
      </c>
      <c r="D206" s="706">
        <v>9352208</v>
      </c>
      <c r="E206" s="707" t="s">
        <v>1260</v>
      </c>
      <c r="F206" s="627">
        <v>87</v>
      </c>
      <c r="G206" s="627">
        <v>87</v>
      </c>
      <c r="H206" s="627">
        <v>0</v>
      </c>
      <c r="I206" s="512">
        <v>267438</v>
      </c>
      <c r="J206" s="512">
        <v>0</v>
      </c>
      <c r="K206" s="512">
        <v>0</v>
      </c>
      <c r="L206" s="512">
        <v>6439.9999999999973</v>
      </c>
      <c r="M206" s="512">
        <v>0</v>
      </c>
      <c r="N206" s="512">
        <v>10117.415730337078</v>
      </c>
      <c r="O206" s="512">
        <v>0</v>
      </c>
      <c r="P206" s="512">
        <v>1304.9999999999995</v>
      </c>
      <c r="Q206" s="512">
        <v>3419.302325581386</v>
      </c>
      <c r="R206" s="512">
        <v>414.76744186046557</v>
      </c>
      <c r="S206" s="512">
        <v>0</v>
      </c>
      <c r="T206" s="512">
        <v>961.0465116279081</v>
      </c>
      <c r="U206" s="512">
        <v>0</v>
      </c>
      <c r="V206" s="512">
        <v>0</v>
      </c>
      <c r="W206" s="512">
        <v>0</v>
      </c>
      <c r="X206" s="512">
        <v>0</v>
      </c>
      <c r="Y206" s="512">
        <v>0</v>
      </c>
      <c r="Z206" s="512">
        <v>0</v>
      </c>
      <c r="AA206" s="512">
        <v>0</v>
      </c>
      <c r="AB206" s="512">
        <v>0</v>
      </c>
      <c r="AC206" s="512">
        <v>0</v>
      </c>
      <c r="AD206" s="512">
        <v>0</v>
      </c>
      <c r="AE206" s="512">
        <v>21774.857142857145</v>
      </c>
      <c r="AF206" s="512">
        <v>0</v>
      </c>
      <c r="AG206" s="512">
        <v>5201.9999999999682</v>
      </c>
      <c r="AH206" s="512">
        <v>0</v>
      </c>
      <c r="AI206" s="512">
        <v>117800</v>
      </c>
      <c r="AJ206" s="512">
        <v>0</v>
      </c>
      <c r="AK206" s="512">
        <v>0</v>
      </c>
      <c r="AL206" s="512">
        <v>0</v>
      </c>
      <c r="AM206" s="512">
        <v>1002.34</v>
      </c>
      <c r="AN206" s="512">
        <v>0</v>
      </c>
      <c r="AO206" s="512">
        <v>0</v>
      </c>
      <c r="AP206" s="512">
        <v>0</v>
      </c>
      <c r="AQ206" s="512">
        <v>0</v>
      </c>
      <c r="AR206" s="512">
        <v>0</v>
      </c>
      <c r="AS206" s="512">
        <v>0</v>
      </c>
      <c r="AT206" s="512">
        <v>0</v>
      </c>
      <c r="AU206" s="512">
        <v>0</v>
      </c>
      <c r="AV206" s="512">
        <v>267438</v>
      </c>
      <c r="AW206" s="512">
        <v>49634.389152263946</v>
      </c>
      <c r="AX206" s="512">
        <v>118802.34</v>
      </c>
      <c r="AY206" s="512">
        <v>43102.487147560561</v>
      </c>
      <c r="AZ206" s="710">
        <v>435874.72915226396</v>
      </c>
      <c r="BA206" s="710">
        <v>434872.38915226393</v>
      </c>
      <c r="BB206" s="710">
        <v>4180</v>
      </c>
      <c r="BC206" s="710">
        <v>363660</v>
      </c>
      <c r="BD206" s="710">
        <v>0</v>
      </c>
      <c r="BE206" s="710">
        <v>0</v>
      </c>
      <c r="BF206" s="710">
        <v>435874.72915226396</v>
      </c>
      <c r="BG206" s="512">
        <v>435874.72915226396</v>
      </c>
      <c r="BH206" s="512">
        <v>0</v>
      </c>
      <c r="BI206" s="710">
        <v>364662.34</v>
      </c>
      <c r="BJ206" s="710">
        <v>245860.00000000003</v>
      </c>
      <c r="BK206" s="512">
        <v>317072.38915226393</v>
      </c>
      <c r="BL206" s="512">
        <v>3644.5102201409645</v>
      </c>
      <c r="BM206" s="512">
        <v>3746.6470574468085</v>
      </c>
      <c r="BN206" s="628">
        <v>-2.7260864378147801E-2</v>
      </c>
      <c r="BO206" s="628">
        <v>4.5741220028147803E-2</v>
      </c>
      <c r="BP206" s="512">
        <v>14909.730045756369</v>
      </c>
      <c r="BQ206" s="710">
        <v>450784.45919802034</v>
      </c>
      <c r="BR206" s="710">
        <v>5169.9094160691993</v>
      </c>
      <c r="BS206" s="710" t="s">
        <v>1284</v>
      </c>
      <c r="BT206" s="710">
        <v>5181.4305654944865</v>
      </c>
      <c r="BU206" s="628">
        <v>3.4419880098560229E-2</v>
      </c>
      <c r="BV206" s="512">
        <v>0</v>
      </c>
      <c r="BW206" s="512">
        <v>450784.45919802034</v>
      </c>
      <c r="BX206" s="512">
        <v>0</v>
      </c>
      <c r="BY206" s="512">
        <v>450784.45919802034</v>
      </c>
      <c r="BZ206" s="814">
        <f t="shared" si="16"/>
        <v>0</v>
      </c>
      <c r="CA206" s="814">
        <f t="shared" si="17"/>
        <v>0</v>
      </c>
      <c r="CB206" s="814">
        <f t="shared" si="15"/>
        <v>0</v>
      </c>
      <c r="CC206" s="814">
        <f>IF(ISERROR(VLOOKUP(A206,'19-20 Cfwds'!A:D,4,FALSE)),0,(VLOOKUP(A206,'19-20 Cfwds'!A:D,4,FALSE)))</f>
        <v>0</v>
      </c>
      <c r="CD206" s="814">
        <f>IF(ISERROR(VLOOKUP(A206,'19-20 Cfwds'!A:D,3,FALSE)),0,(VLOOKUP(A206,'19-20 Cfwds'!A:D,3,FALSE)))</f>
        <v>0</v>
      </c>
      <c r="CF206" s="814">
        <f t="shared" si="18"/>
        <v>22657.532009406834</v>
      </c>
      <c r="CG206" s="814"/>
      <c r="CH206" s="814"/>
    </row>
    <row r="207" spans="1:86" ht="15" hidden="1" x14ac:dyDescent="0.25">
      <c r="A207">
        <v>442</v>
      </c>
      <c r="B207" t="str">
        <f>VLOOKUP(D207,'Adjusted Factors 21-22'!C:F,4,FALSE)</f>
        <v>Recoupment Academy</v>
      </c>
      <c r="C207" s="706">
        <v>144218</v>
      </c>
      <c r="D207" s="706">
        <v>9352209</v>
      </c>
      <c r="E207" s="707" t="s">
        <v>1261</v>
      </c>
      <c r="F207" s="627">
        <v>421</v>
      </c>
      <c r="G207" s="627">
        <v>421</v>
      </c>
      <c r="H207" s="627">
        <v>0</v>
      </c>
      <c r="I207" s="512">
        <v>1294154</v>
      </c>
      <c r="J207" s="512">
        <v>0</v>
      </c>
      <c r="K207" s="512">
        <v>0</v>
      </c>
      <c r="L207" s="512">
        <v>40019.999999999956</v>
      </c>
      <c r="M207" s="512">
        <v>0</v>
      </c>
      <c r="N207" s="512">
        <v>55998.072289156626</v>
      </c>
      <c r="O207" s="512">
        <v>0</v>
      </c>
      <c r="P207" s="512">
        <v>6449.9999999999973</v>
      </c>
      <c r="Q207" s="512">
        <v>17160.000000000004</v>
      </c>
      <c r="R207" s="512">
        <v>0</v>
      </c>
      <c r="S207" s="512">
        <v>0</v>
      </c>
      <c r="T207" s="512">
        <v>0</v>
      </c>
      <c r="U207" s="512">
        <v>0</v>
      </c>
      <c r="V207" s="512">
        <v>0</v>
      </c>
      <c r="W207" s="512">
        <v>0</v>
      </c>
      <c r="X207" s="512">
        <v>0</v>
      </c>
      <c r="Y207" s="512">
        <v>0</v>
      </c>
      <c r="Z207" s="512">
        <v>0</v>
      </c>
      <c r="AA207" s="512">
        <v>0</v>
      </c>
      <c r="AB207" s="512">
        <v>3224.9303621169893</v>
      </c>
      <c r="AC207" s="512">
        <v>0</v>
      </c>
      <c r="AD207" s="512">
        <v>0</v>
      </c>
      <c r="AE207" s="512">
        <v>159324.05099150143</v>
      </c>
      <c r="AF207" s="512">
        <v>0</v>
      </c>
      <c r="AG207" s="512">
        <v>0</v>
      </c>
      <c r="AH207" s="512">
        <v>0</v>
      </c>
      <c r="AI207" s="512">
        <v>117800</v>
      </c>
      <c r="AJ207" s="512">
        <v>0</v>
      </c>
      <c r="AK207" s="512">
        <v>0</v>
      </c>
      <c r="AL207" s="512">
        <v>0</v>
      </c>
      <c r="AM207" s="512">
        <v>7731.2</v>
      </c>
      <c r="AN207" s="512">
        <v>0</v>
      </c>
      <c r="AO207" s="512">
        <v>0</v>
      </c>
      <c r="AP207" s="512">
        <v>0</v>
      </c>
      <c r="AQ207" s="512">
        <v>0</v>
      </c>
      <c r="AR207" s="512">
        <v>0</v>
      </c>
      <c r="AS207" s="512">
        <v>0</v>
      </c>
      <c r="AT207" s="512">
        <v>0</v>
      </c>
      <c r="AU207" s="512">
        <v>0</v>
      </c>
      <c r="AV207" s="512">
        <v>1294154</v>
      </c>
      <c r="AW207" s="512">
        <v>282177.05364277499</v>
      </c>
      <c r="AX207" s="512">
        <v>125531.2</v>
      </c>
      <c r="AY207" s="512">
        <v>229136.95113607973</v>
      </c>
      <c r="AZ207" s="710">
        <v>1701862.2536427749</v>
      </c>
      <c r="BA207" s="710">
        <v>1694131.0536427749</v>
      </c>
      <c r="BB207" s="710">
        <v>4180</v>
      </c>
      <c r="BC207" s="710">
        <v>1759780</v>
      </c>
      <c r="BD207" s="710">
        <v>65648.946357225068</v>
      </c>
      <c r="BE207" s="710">
        <v>0</v>
      </c>
      <c r="BF207" s="710">
        <v>1767511.2</v>
      </c>
      <c r="BG207" s="512">
        <v>1767511.2000000002</v>
      </c>
      <c r="BH207" s="512">
        <v>0</v>
      </c>
      <c r="BI207" s="710">
        <v>1767511.2</v>
      </c>
      <c r="BJ207" s="710">
        <v>1641980</v>
      </c>
      <c r="BK207" s="512">
        <v>1641980</v>
      </c>
      <c r="BL207" s="512">
        <v>3900.190023752969</v>
      </c>
      <c r="BM207" s="512">
        <v>3690.846099757282</v>
      </c>
      <c r="BN207" s="628">
        <v>5.6719765153430232E-2</v>
      </c>
      <c r="BO207" s="628">
        <v>0</v>
      </c>
      <c r="BP207" s="512">
        <v>0</v>
      </c>
      <c r="BQ207" s="710">
        <v>1767511.2</v>
      </c>
      <c r="BR207" s="710">
        <v>4180</v>
      </c>
      <c r="BS207" s="710" t="s">
        <v>1284</v>
      </c>
      <c r="BT207" s="710">
        <v>4198.3638954869357</v>
      </c>
      <c r="BU207" s="628">
        <v>5.1597986212839286E-2</v>
      </c>
      <c r="BV207" s="512">
        <v>0</v>
      </c>
      <c r="BW207" s="512">
        <v>1767511.2</v>
      </c>
      <c r="BX207" s="512">
        <v>0</v>
      </c>
      <c r="BY207" s="512">
        <v>1767511.2</v>
      </c>
      <c r="BZ207" s="814">
        <f t="shared" si="16"/>
        <v>0</v>
      </c>
      <c r="CA207" s="814">
        <f t="shared" si="17"/>
        <v>0</v>
      </c>
      <c r="CB207" s="814">
        <f t="shared" si="15"/>
        <v>65648.946357225068</v>
      </c>
      <c r="CC207" s="814">
        <f>IF(ISERROR(VLOOKUP(A207,'19-20 Cfwds'!A:D,4,FALSE)),0,(VLOOKUP(A207,'19-20 Cfwds'!A:D,4,FALSE)))</f>
        <v>0</v>
      </c>
      <c r="CD207" s="814">
        <f>IF(ISERROR(VLOOKUP(A207,'19-20 Cfwds'!A:D,3,FALSE)),0,(VLOOKUP(A207,'19-20 Cfwds'!A:D,3,FALSE)))</f>
        <v>0</v>
      </c>
      <c r="CF207" s="814">
        <f t="shared" si="18"/>
        <v>119628.07228915658</v>
      </c>
      <c r="CG207" s="814"/>
      <c r="CH207" s="814"/>
    </row>
    <row r="208" spans="1:86" ht="15" hidden="1" x14ac:dyDescent="0.25">
      <c r="A208">
        <v>521</v>
      </c>
      <c r="B208" t="str">
        <f>VLOOKUP(D208,'Adjusted Factors 21-22'!C:F,4,FALSE)</f>
        <v>Recoupment Academy</v>
      </c>
      <c r="C208" s="706">
        <v>145031</v>
      </c>
      <c r="D208" s="706">
        <v>9352210</v>
      </c>
      <c r="E208" s="707" t="s">
        <v>1394</v>
      </c>
      <c r="F208" s="627">
        <v>134.5</v>
      </c>
      <c r="G208" s="627">
        <v>134.5</v>
      </c>
      <c r="H208" s="627">
        <v>0</v>
      </c>
      <c r="I208" s="512">
        <v>413453</v>
      </c>
      <c r="J208" s="512">
        <v>0</v>
      </c>
      <c r="K208" s="512">
        <v>0</v>
      </c>
      <c r="L208" s="512">
        <v>5288.0341880341894</v>
      </c>
      <c r="M208" s="512">
        <v>0</v>
      </c>
      <c r="N208" s="512">
        <v>8188.6764705882351</v>
      </c>
      <c r="O208" s="512">
        <v>0</v>
      </c>
      <c r="P208" s="512">
        <v>0</v>
      </c>
      <c r="Q208" s="512">
        <v>0</v>
      </c>
      <c r="R208" s="512">
        <v>0</v>
      </c>
      <c r="S208" s="512">
        <v>0</v>
      </c>
      <c r="T208" s="512">
        <v>0</v>
      </c>
      <c r="U208" s="512">
        <v>0</v>
      </c>
      <c r="V208" s="512">
        <v>0</v>
      </c>
      <c r="W208" s="512">
        <v>0</v>
      </c>
      <c r="X208" s="512">
        <v>0</v>
      </c>
      <c r="Y208" s="512">
        <v>0</v>
      </c>
      <c r="Z208" s="512">
        <v>0</v>
      </c>
      <c r="AA208" s="512">
        <v>0</v>
      </c>
      <c r="AB208" s="512">
        <v>7652.5862068965544</v>
      </c>
      <c r="AC208" s="512">
        <v>0</v>
      </c>
      <c r="AD208" s="512">
        <v>0</v>
      </c>
      <c r="AE208" s="512">
        <v>54472.499999999993</v>
      </c>
      <c r="AF208" s="512">
        <v>0</v>
      </c>
      <c r="AG208" s="512">
        <v>8256.230769230744</v>
      </c>
      <c r="AH208" s="512">
        <v>0</v>
      </c>
      <c r="AI208" s="512">
        <v>117800</v>
      </c>
      <c r="AJ208" s="512">
        <v>0</v>
      </c>
      <c r="AK208" s="512">
        <v>0</v>
      </c>
      <c r="AL208" s="512">
        <v>0</v>
      </c>
      <c r="AM208" s="512">
        <v>12697.6</v>
      </c>
      <c r="AN208" s="512">
        <v>0</v>
      </c>
      <c r="AO208" s="512">
        <v>0</v>
      </c>
      <c r="AP208" s="512">
        <v>0</v>
      </c>
      <c r="AQ208" s="512">
        <v>0</v>
      </c>
      <c r="AR208" s="512">
        <v>0</v>
      </c>
      <c r="AS208" s="512">
        <v>0</v>
      </c>
      <c r="AT208" s="512">
        <v>0</v>
      </c>
      <c r="AU208" s="512">
        <v>0</v>
      </c>
      <c r="AV208" s="512">
        <v>413453</v>
      </c>
      <c r="AW208" s="512">
        <v>83858.027634749713</v>
      </c>
      <c r="AX208" s="512">
        <v>130497.60000000001</v>
      </c>
      <c r="AY208" s="512">
        <v>71209.719329311207</v>
      </c>
      <c r="AZ208" s="710">
        <v>627808.62763474975</v>
      </c>
      <c r="BA208" s="710">
        <v>615111.02763474977</v>
      </c>
      <c r="BB208" s="710">
        <v>4180</v>
      </c>
      <c r="BC208" s="710">
        <v>562210</v>
      </c>
      <c r="BD208" s="710">
        <v>0</v>
      </c>
      <c r="BE208" s="710">
        <v>0</v>
      </c>
      <c r="BF208" s="710">
        <v>627808.62763474975</v>
      </c>
      <c r="BG208" s="512">
        <v>627808.62763474975</v>
      </c>
      <c r="BH208" s="512">
        <v>0</v>
      </c>
      <c r="BI208" s="710">
        <v>574907.6</v>
      </c>
      <c r="BJ208" s="710">
        <v>444410</v>
      </c>
      <c r="BK208" s="512">
        <v>497311.02763474977</v>
      </c>
      <c r="BL208" s="512">
        <v>3697.4797593661692</v>
      </c>
      <c r="BM208" s="512">
        <v>5325.8781748792271</v>
      </c>
      <c r="BN208" s="628">
        <v>-0.30575209609445947</v>
      </c>
      <c r="BO208" s="628">
        <v>0.32423245174445947</v>
      </c>
      <c r="BP208" s="512">
        <v>232257.63140584214</v>
      </c>
      <c r="BQ208" s="710">
        <v>860066.25904059189</v>
      </c>
      <c r="BR208" s="710">
        <v>6300.1387289263339</v>
      </c>
      <c r="BS208" s="710" t="s">
        <v>1284</v>
      </c>
      <c r="BT208" s="710">
        <v>6394.5446768817237</v>
      </c>
      <c r="BU208" s="628">
        <v>-2.8894233043387008E-2</v>
      </c>
      <c r="BV208" s="512">
        <v>0</v>
      </c>
      <c r="BW208" s="512">
        <v>860066.25904059189</v>
      </c>
      <c r="BX208" s="512">
        <v>0</v>
      </c>
      <c r="BY208" s="512">
        <v>860066.25904059189</v>
      </c>
      <c r="BZ208" s="814">
        <f t="shared" si="16"/>
        <v>0</v>
      </c>
      <c r="CA208" s="814">
        <f t="shared" si="17"/>
        <v>0</v>
      </c>
      <c r="CB208" s="814">
        <f t="shared" si="15"/>
        <v>0</v>
      </c>
      <c r="CC208" s="814">
        <f>IF(ISERROR(VLOOKUP(A208,'19-20 Cfwds'!A:D,4,FALSE)),0,(VLOOKUP(A208,'19-20 Cfwds'!A:D,4,FALSE)))</f>
        <v>0</v>
      </c>
      <c r="CD208" s="814">
        <f>IF(ISERROR(VLOOKUP(A208,'19-20 Cfwds'!A:D,3,FALSE)),0,(VLOOKUP(A208,'19-20 Cfwds'!A:D,3,FALSE)))</f>
        <v>0</v>
      </c>
      <c r="CF208" s="814">
        <f t="shared" si="18"/>
        <v>13476.710658622425</v>
      </c>
      <c r="CG208" s="814"/>
      <c r="CH208" s="814"/>
    </row>
    <row r="209" spans="1:86" ht="15" hidden="1" x14ac:dyDescent="0.25">
      <c r="A209">
        <v>274</v>
      </c>
      <c r="B209" t="str">
        <f>VLOOKUP(D209,'Adjusted Factors 21-22'!C:F,4,FALSE)</f>
        <v>Recoupment Academy</v>
      </c>
      <c r="C209" s="706">
        <v>145118</v>
      </c>
      <c r="D209" s="706">
        <v>9352211</v>
      </c>
      <c r="E209" s="707" t="s">
        <v>1262</v>
      </c>
      <c r="F209" s="627">
        <v>295</v>
      </c>
      <c r="G209" s="627">
        <v>295</v>
      </c>
      <c r="H209" s="627">
        <v>0</v>
      </c>
      <c r="I209" s="512">
        <v>906830</v>
      </c>
      <c r="J209" s="512">
        <v>0</v>
      </c>
      <c r="K209" s="512">
        <v>0</v>
      </c>
      <c r="L209" s="512">
        <v>56580.000000000022</v>
      </c>
      <c r="M209" s="512">
        <v>0</v>
      </c>
      <c r="N209" s="512">
        <v>74963.306451612909</v>
      </c>
      <c r="O209" s="512">
        <v>0</v>
      </c>
      <c r="P209" s="512">
        <v>429.99999999999983</v>
      </c>
      <c r="Q209" s="512">
        <v>1300.0000000000014</v>
      </c>
      <c r="R209" s="512">
        <v>50019.999999999964</v>
      </c>
      <c r="S209" s="512">
        <v>58739.999999999985</v>
      </c>
      <c r="T209" s="512">
        <v>0</v>
      </c>
      <c r="U209" s="512">
        <v>0</v>
      </c>
      <c r="V209" s="512">
        <v>0</v>
      </c>
      <c r="W209" s="512">
        <v>0</v>
      </c>
      <c r="X209" s="512">
        <v>0</v>
      </c>
      <c r="Y209" s="512">
        <v>0</v>
      </c>
      <c r="Z209" s="512">
        <v>0</v>
      </c>
      <c r="AA209" s="512">
        <v>0</v>
      </c>
      <c r="AB209" s="512">
        <v>22905.882352941127</v>
      </c>
      <c r="AC209" s="512">
        <v>0</v>
      </c>
      <c r="AD209" s="512">
        <v>0</v>
      </c>
      <c r="AE209" s="512">
        <v>113126.89873417722</v>
      </c>
      <c r="AF209" s="512">
        <v>0</v>
      </c>
      <c r="AG209" s="512">
        <v>0</v>
      </c>
      <c r="AH209" s="512">
        <v>0</v>
      </c>
      <c r="AI209" s="512">
        <v>117800</v>
      </c>
      <c r="AJ209" s="512">
        <v>0</v>
      </c>
      <c r="AK209" s="512">
        <v>0</v>
      </c>
      <c r="AL209" s="512">
        <v>0</v>
      </c>
      <c r="AM209" s="512">
        <v>9779.2000000000007</v>
      </c>
      <c r="AN209" s="512">
        <v>0</v>
      </c>
      <c r="AO209" s="512">
        <v>0</v>
      </c>
      <c r="AP209" s="512">
        <v>0</v>
      </c>
      <c r="AQ209" s="512">
        <v>0</v>
      </c>
      <c r="AR209" s="512">
        <v>0</v>
      </c>
      <c r="AS209" s="512">
        <v>0</v>
      </c>
      <c r="AT209" s="512">
        <v>0</v>
      </c>
      <c r="AU209" s="512">
        <v>0</v>
      </c>
      <c r="AV209" s="512">
        <v>906830</v>
      </c>
      <c r="AW209" s="512">
        <v>378066.08753873128</v>
      </c>
      <c r="AX209" s="512">
        <v>127579.2</v>
      </c>
      <c r="AY209" s="512">
        <v>244142.41595998366</v>
      </c>
      <c r="AZ209" s="710">
        <v>1412475.2875387312</v>
      </c>
      <c r="BA209" s="710">
        <v>1402696.0875387313</v>
      </c>
      <c r="BB209" s="710">
        <v>4180</v>
      </c>
      <c r="BC209" s="710">
        <v>1233100</v>
      </c>
      <c r="BD209" s="710">
        <v>0</v>
      </c>
      <c r="BE209" s="710">
        <v>0</v>
      </c>
      <c r="BF209" s="710">
        <v>1412475.2875387312</v>
      </c>
      <c r="BG209" s="512">
        <v>1412475.2875387312</v>
      </c>
      <c r="BH209" s="512">
        <v>0</v>
      </c>
      <c r="BI209" s="710">
        <v>1242879.2</v>
      </c>
      <c r="BJ209" s="710">
        <v>1115300</v>
      </c>
      <c r="BK209" s="512">
        <v>1284896.0875387313</v>
      </c>
      <c r="BL209" s="512">
        <v>4355.5799577584112</v>
      </c>
      <c r="BM209" s="512">
        <v>4377.8392304207118</v>
      </c>
      <c r="BN209" s="628">
        <v>-5.0845340568071804E-3</v>
      </c>
      <c r="BO209" s="628">
        <v>2.3564889706807181E-2</v>
      </c>
      <c r="BP209" s="512">
        <v>30433.17309260432</v>
      </c>
      <c r="BQ209" s="710">
        <v>1442908.4606313356</v>
      </c>
      <c r="BR209" s="710">
        <v>4858.0652902757138</v>
      </c>
      <c r="BS209" s="710" t="s">
        <v>1284</v>
      </c>
      <c r="BT209" s="710">
        <v>4891.2151207841889</v>
      </c>
      <c r="BU209" s="628">
        <v>2.1083096016899727E-2</v>
      </c>
      <c r="BV209" s="512">
        <v>0</v>
      </c>
      <c r="BW209" s="512">
        <v>1442908.4606313356</v>
      </c>
      <c r="BX209" s="512">
        <v>0</v>
      </c>
      <c r="BY209" s="512">
        <v>1442908.4606313356</v>
      </c>
      <c r="BZ209" s="814">
        <f t="shared" si="16"/>
        <v>0</v>
      </c>
      <c r="CA209" s="814">
        <f t="shared" si="17"/>
        <v>0</v>
      </c>
      <c r="CB209" s="814">
        <f t="shared" si="15"/>
        <v>0</v>
      </c>
      <c r="CC209" s="814">
        <f>IF(ISERROR(VLOOKUP(A209,'19-20 Cfwds'!A:D,4,FALSE)),0,(VLOOKUP(A209,'19-20 Cfwds'!A:D,4,FALSE)))</f>
        <v>0</v>
      </c>
      <c r="CD209" s="814">
        <f>IF(ISERROR(VLOOKUP(A209,'19-20 Cfwds'!A:D,3,FALSE)),0,(VLOOKUP(A209,'19-20 Cfwds'!A:D,3,FALSE)))</f>
        <v>0</v>
      </c>
      <c r="CF209" s="814">
        <f t="shared" si="18"/>
        <v>242033.30645161291</v>
      </c>
      <c r="CG209" s="814"/>
      <c r="CH209" s="814"/>
    </row>
    <row r="210" spans="1:86" ht="15" hidden="1" x14ac:dyDescent="0.25">
      <c r="A210">
        <v>464</v>
      </c>
      <c r="B210" t="str">
        <f>VLOOKUP(D210,'Adjusted Factors 21-22'!C:F,4,FALSE)</f>
        <v>Recoupment Academy</v>
      </c>
      <c r="C210" s="706">
        <v>145234</v>
      </c>
      <c r="D210" s="706">
        <v>9352212</v>
      </c>
      <c r="E210" s="707" t="s">
        <v>1395</v>
      </c>
      <c r="F210" s="627">
        <v>130</v>
      </c>
      <c r="G210" s="627">
        <v>130</v>
      </c>
      <c r="H210" s="627">
        <v>0</v>
      </c>
      <c r="I210" s="512">
        <v>399620</v>
      </c>
      <c r="J210" s="512">
        <v>0</v>
      </c>
      <c r="K210" s="512">
        <v>0</v>
      </c>
      <c r="L210" s="512">
        <v>5980</v>
      </c>
      <c r="M210" s="512">
        <v>0</v>
      </c>
      <c r="N210" s="512">
        <v>10270.992366412216</v>
      </c>
      <c r="O210" s="512">
        <v>0</v>
      </c>
      <c r="P210" s="512">
        <v>0</v>
      </c>
      <c r="Q210" s="512">
        <v>259.99999999999989</v>
      </c>
      <c r="R210" s="512">
        <v>0</v>
      </c>
      <c r="S210" s="512">
        <v>0</v>
      </c>
      <c r="T210" s="512">
        <v>0</v>
      </c>
      <c r="U210" s="512">
        <v>0</v>
      </c>
      <c r="V210" s="512">
        <v>0</v>
      </c>
      <c r="W210" s="512">
        <v>0</v>
      </c>
      <c r="X210" s="512">
        <v>0</v>
      </c>
      <c r="Y210" s="512">
        <v>0</v>
      </c>
      <c r="Z210" s="512">
        <v>0</v>
      </c>
      <c r="AA210" s="512">
        <v>0</v>
      </c>
      <c r="AB210" s="512">
        <v>649.99999999999989</v>
      </c>
      <c r="AC210" s="512">
        <v>0</v>
      </c>
      <c r="AD210" s="512">
        <v>0</v>
      </c>
      <c r="AE210" s="512">
        <v>54228.57142857142</v>
      </c>
      <c r="AF210" s="512">
        <v>0</v>
      </c>
      <c r="AG210" s="512">
        <v>0</v>
      </c>
      <c r="AH210" s="512">
        <v>0</v>
      </c>
      <c r="AI210" s="512">
        <v>117800</v>
      </c>
      <c r="AJ210" s="512">
        <v>11895.861148197584</v>
      </c>
      <c r="AK210" s="512">
        <v>0</v>
      </c>
      <c r="AL210" s="512">
        <v>0</v>
      </c>
      <c r="AM210" s="512">
        <v>3737.6</v>
      </c>
      <c r="AN210" s="512">
        <v>0</v>
      </c>
      <c r="AO210" s="512">
        <v>0</v>
      </c>
      <c r="AP210" s="512">
        <v>0</v>
      </c>
      <c r="AQ210" s="512">
        <v>0</v>
      </c>
      <c r="AR210" s="512">
        <v>0</v>
      </c>
      <c r="AS210" s="512">
        <v>0</v>
      </c>
      <c r="AT210" s="512">
        <v>0</v>
      </c>
      <c r="AU210" s="512">
        <v>0</v>
      </c>
      <c r="AV210" s="512">
        <v>399620</v>
      </c>
      <c r="AW210" s="512">
        <v>71389.563794983638</v>
      </c>
      <c r="AX210" s="512">
        <v>133433.46114819759</v>
      </c>
      <c r="AY210" s="512">
        <v>72482.931611777531</v>
      </c>
      <c r="AZ210" s="710">
        <v>604443.02494318131</v>
      </c>
      <c r="BA210" s="710">
        <v>600705.42494318134</v>
      </c>
      <c r="BB210" s="710">
        <v>4180</v>
      </c>
      <c r="BC210" s="710">
        <v>543400</v>
      </c>
      <c r="BD210" s="710">
        <v>0</v>
      </c>
      <c r="BE210" s="710">
        <v>0</v>
      </c>
      <c r="BF210" s="710">
        <v>604443.02494318131</v>
      </c>
      <c r="BG210" s="512">
        <v>604443.0249431812</v>
      </c>
      <c r="BH210" s="512">
        <v>0</v>
      </c>
      <c r="BI210" s="710">
        <v>547137.6</v>
      </c>
      <c r="BJ210" s="710">
        <v>413704.13885180245</v>
      </c>
      <c r="BK210" s="512">
        <v>471009.56379498378</v>
      </c>
      <c r="BL210" s="512">
        <v>3623.1504907306444</v>
      </c>
      <c r="BM210" s="512">
        <v>3440.6051119695826</v>
      </c>
      <c r="BN210" s="628">
        <v>5.3056184252590163E-2</v>
      </c>
      <c r="BO210" s="628">
        <v>0</v>
      </c>
      <c r="BP210" s="512">
        <v>0</v>
      </c>
      <c r="BQ210" s="710">
        <v>604443.02494318131</v>
      </c>
      <c r="BR210" s="710">
        <v>4620.8109611013952</v>
      </c>
      <c r="BS210" s="710" t="s">
        <v>1284</v>
      </c>
      <c r="BT210" s="710">
        <v>4649.5617303321642</v>
      </c>
      <c r="BU210" s="628">
        <v>5.5018302228079019E-2</v>
      </c>
      <c r="BV210" s="512">
        <v>0</v>
      </c>
      <c r="BW210" s="512">
        <v>604443.02494318131</v>
      </c>
      <c r="BX210" s="512">
        <v>0</v>
      </c>
      <c r="BY210" s="512">
        <v>604443.02494318131</v>
      </c>
      <c r="BZ210" s="814">
        <f t="shared" si="16"/>
        <v>0</v>
      </c>
      <c r="CA210" s="814">
        <f t="shared" si="17"/>
        <v>0</v>
      </c>
      <c r="CB210" s="814">
        <f t="shared" si="15"/>
        <v>0</v>
      </c>
      <c r="CC210" s="814">
        <f>IF(ISERROR(VLOOKUP(A210,'19-20 Cfwds'!A:D,4,FALSE)),0,(VLOOKUP(A210,'19-20 Cfwds'!A:D,4,FALSE)))</f>
        <v>0</v>
      </c>
      <c r="CD210" s="814">
        <f>IF(ISERROR(VLOOKUP(A210,'19-20 Cfwds'!A:D,3,FALSE)),0,(VLOOKUP(A210,'19-20 Cfwds'!A:D,3,FALSE)))</f>
        <v>0</v>
      </c>
      <c r="CF210" s="814">
        <f t="shared" si="18"/>
        <v>16510.992366412214</v>
      </c>
      <c r="CG210" s="814"/>
      <c r="CH210" s="814"/>
    </row>
    <row r="211" spans="1:86" ht="15" hidden="1" x14ac:dyDescent="0.25">
      <c r="A211">
        <v>496</v>
      </c>
      <c r="B211" t="str">
        <f>VLOOKUP(D211,'Adjusted Factors 21-22'!C:F,4,FALSE)</f>
        <v>Recoupment Academy</v>
      </c>
      <c r="C211" s="706">
        <v>145237</v>
      </c>
      <c r="D211" s="706">
        <v>9352213</v>
      </c>
      <c r="E211" s="707" t="s">
        <v>1396</v>
      </c>
      <c r="F211" s="627">
        <v>182</v>
      </c>
      <c r="G211" s="627">
        <v>182</v>
      </c>
      <c r="H211" s="627">
        <v>0</v>
      </c>
      <c r="I211" s="512">
        <v>559468</v>
      </c>
      <c r="J211" s="512">
        <v>0</v>
      </c>
      <c r="K211" s="512">
        <v>0</v>
      </c>
      <c r="L211" s="512">
        <v>3680.0000000000041</v>
      </c>
      <c r="M211" s="512">
        <v>0</v>
      </c>
      <c r="N211" s="512">
        <v>7876.8817204301076</v>
      </c>
      <c r="O211" s="512">
        <v>0</v>
      </c>
      <c r="P211" s="512">
        <v>0</v>
      </c>
      <c r="Q211" s="512">
        <v>259.99999999999977</v>
      </c>
      <c r="R211" s="512">
        <v>0</v>
      </c>
      <c r="S211" s="512">
        <v>0</v>
      </c>
      <c r="T211" s="512">
        <v>0</v>
      </c>
      <c r="U211" s="512">
        <v>0</v>
      </c>
      <c r="V211" s="512">
        <v>0</v>
      </c>
      <c r="W211" s="512">
        <v>0</v>
      </c>
      <c r="X211" s="512">
        <v>0</v>
      </c>
      <c r="Y211" s="512">
        <v>0</v>
      </c>
      <c r="Z211" s="512">
        <v>0</v>
      </c>
      <c r="AA211" s="512">
        <v>0</v>
      </c>
      <c r="AB211" s="512">
        <v>1267.08860759494</v>
      </c>
      <c r="AC211" s="512">
        <v>0</v>
      </c>
      <c r="AD211" s="512">
        <v>0</v>
      </c>
      <c r="AE211" s="512">
        <v>44738.571428571428</v>
      </c>
      <c r="AF211" s="512">
        <v>0</v>
      </c>
      <c r="AG211" s="512">
        <v>0</v>
      </c>
      <c r="AH211" s="512">
        <v>0</v>
      </c>
      <c r="AI211" s="512">
        <v>117800</v>
      </c>
      <c r="AJ211" s="512">
        <v>0</v>
      </c>
      <c r="AK211" s="512">
        <v>0</v>
      </c>
      <c r="AL211" s="512">
        <v>0</v>
      </c>
      <c r="AM211" s="512">
        <v>2124.8000000000002</v>
      </c>
      <c r="AN211" s="512">
        <v>0</v>
      </c>
      <c r="AO211" s="512">
        <v>0</v>
      </c>
      <c r="AP211" s="512">
        <v>0</v>
      </c>
      <c r="AQ211" s="512">
        <v>0</v>
      </c>
      <c r="AR211" s="512">
        <v>0</v>
      </c>
      <c r="AS211" s="512">
        <v>0</v>
      </c>
      <c r="AT211" s="512">
        <v>0</v>
      </c>
      <c r="AU211" s="512">
        <v>0</v>
      </c>
      <c r="AV211" s="512">
        <v>559468</v>
      </c>
      <c r="AW211" s="512">
        <v>57822.541756596482</v>
      </c>
      <c r="AX211" s="512">
        <v>119924.8</v>
      </c>
      <c r="AY211" s="512">
        <v>60645.876288786487</v>
      </c>
      <c r="AZ211" s="710">
        <v>737215.34175659658</v>
      </c>
      <c r="BA211" s="710">
        <v>735090.54175659653</v>
      </c>
      <c r="BB211" s="710">
        <v>4180</v>
      </c>
      <c r="BC211" s="710">
        <v>760760</v>
      </c>
      <c r="BD211" s="710">
        <v>25669.458243403467</v>
      </c>
      <c r="BE211" s="710">
        <v>0</v>
      </c>
      <c r="BF211" s="710">
        <v>762884.8</v>
      </c>
      <c r="BG211" s="512">
        <v>762884.8</v>
      </c>
      <c r="BH211" s="512">
        <v>0</v>
      </c>
      <c r="BI211" s="710">
        <v>762884.8</v>
      </c>
      <c r="BJ211" s="710">
        <v>642960</v>
      </c>
      <c r="BK211" s="512">
        <v>642960</v>
      </c>
      <c r="BL211" s="512">
        <v>3532.7472527472528</v>
      </c>
      <c r="BM211" s="512">
        <v>3386.9897629032262</v>
      </c>
      <c r="BN211" s="628">
        <v>4.3034523292768287E-2</v>
      </c>
      <c r="BO211" s="628">
        <v>0</v>
      </c>
      <c r="BP211" s="512">
        <v>0</v>
      </c>
      <c r="BQ211" s="710">
        <v>762884.8</v>
      </c>
      <c r="BR211" s="710">
        <v>4180</v>
      </c>
      <c r="BS211" s="710" t="s">
        <v>1284</v>
      </c>
      <c r="BT211" s="710">
        <v>4191.6747252747255</v>
      </c>
      <c r="BU211" s="628">
        <v>3.971319782293814E-2</v>
      </c>
      <c r="BV211" s="512">
        <v>0</v>
      </c>
      <c r="BW211" s="512">
        <v>762884.8</v>
      </c>
      <c r="BX211" s="512">
        <v>0</v>
      </c>
      <c r="BY211" s="512">
        <v>762884.8</v>
      </c>
      <c r="BZ211" s="814">
        <f t="shared" si="16"/>
        <v>0</v>
      </c>
      <c r="CA211" s="814">
        <f t="shared" si="17"/>
        <v>0</v>
      </c>
      <c r="CB211" s="814">
        <f t="shared" si="15"/>
        <v>25669.458243403467</v>
      </c>
      <c r="CC211" s="814">
        <f>IF(ISERROR(VLOOKUP(A211,'19-20 Cfwds'!A:D,4,FALSE)),0,(VLOOKUP(A211,'19-20 Cfwds'!A:D,4,FALSE)))</f>
        <v>0</v>
      </c>
      <c r="CD211" s="814">
        <f>IF(ISERROR(VLOOKUP(A211,'19-20 Cfwds'!A:D,3,FALSE)),0,(VLOOKUP(A211,'19-20 Cfwds'!A:D,3,FALSE)))</f>
        <v>0</v>
      </c>
      <c r="CF211" s="814">
        <f t="shared" si="18"/>
        <v>11816.881720430112</v>
      </c>
      <c r="CG211" s="814"/>
      <c r="CH211" s="814"/>
    </row>
    <row r="212" spans="1:86" ht="15" hidden="1" x14ac:dyDescent="0.25">
      <c r="A212">
        <v>413</v>
      </c>
      <c r="B212" t="str">
        <f>VLOOKUP(D212,'Adjusted Factors 21-22'!C:F,4,FALSE)</f>
        <v>Recoupment Academy</v>
      </c>
      <c r="C212" s="706">
        <v>145476</v>
      </c>
      <c r="D212" s="706">
        <v>9352214</v>
      </c>
      <c r="E212" s="707" t="s">
        <v>1397</v>
      </c>
      <c r="F212" s="627">
        <v>276</v>
      </c>
      <c r="G212" s="627">
        <v>276</v>
      </c>
      <c r="H212" s="627">
        <v>0</v>
      </c>
      <c r="I212" s="512">
        <v>848424</v>
      </c>
      <c r="J212" s="512">
        <v>0</v>
      </c>
      <c r="K212" s="512">
        <v>0</v>
      </c>
      <c r="L212" s="512">
        <v>22999.999999999989</v>
      </c>
      <c r="M212" s="512">
        <v>0</v>
      </c>
      <c r="N212" s="512">
        <v>38818.705035971223</v>
      </c>
      <c r="O212" s="512">
        <v>0</v>
      </c>
      <c r="P212" s="512">
        <v>0</v>
      </c>
      <c r="Q212" s="512">
        <v>261.89781021897807</v>
      </c>
      <c r="R212" s="512">
        <v>0</v>
      </c>
      <c r="S212" s="512">
        <v>0</v>
      </c>
      <c r="T212" s="512">
        <v>0</v>
      </c>
      <c r="U212" s="512">
        <v>0</v>
      </c>
      <c r="V212" s="512">
        <v>0</v>
      </c>
      <c r="W212" s="512">
        <v>0</v>
      </c>
      <c r="X212" s="512">
        <v>0</v>
      </c>
      <c r="Y212" s="512">
        <v>0</v>
      </c>
      <c r="Z212" s="512">
        <v>0</v>
      </c>
      <c r="AA212" s="512">
        <v>0</v>
      </c>
      <c r="AB212" s="512">
        <v>16241.975308642042</v>
      </c>
      <c r="AC212" s="512">
        <v>0</v>
      </c>
      <c r="AD212" s="512">
        <v>0</v>
      </c>
      <c r="AE212" s="512">
        <v>106219.58158995815</v>
      </c>
      <c r="AF212" s="512">
        <v>0</v>
      </c>
      <c r="AG212" s="512">
        <v>0</v>
      </c>
      <c r="AH212" s="512">
        <v>0</v>
      </c>
      <c r="AI212" s="512">
        <v>117800</v>
      </c>
      <c r="AJ212" s="512">
        <v>0</v>
      </c>
      <c r="AK212" s="512">
        <v>0</v>
      </c>
      <c r="AL212" s="512">
        <v>0</v>
      </c>
      <c r="AM212" s="512">
        <v>0</v>
      </c>
      <c r="AN212" s="512">
        <v>0</v>
      </c>
      <c r="AO212" s="512">
        <v>0</v>
      </c>
      <c r="AP212" s="512">
        <v>0</v>
      </c>
      <c r="AQ212" s="512">
        <v>0</v>
      </c>
      <c r="AR212" s="512">
        <v>0</v>
      </c>
      <c r="AS212" s="512">
        <v>0</v>
      </c>
      <c r="AT212" s="512">
        <v>0</v>
      </c>
      <c r="AU212" s="512">
        <v>0</v>
      </c>
      <c r="AV212" s="512">
        <v>848424</v>
      </c>
      <c r="AW212" s="512">
        <v>184542.15974479041</v>
      </c>
      <c r="AX212" s="512">
        <v>117800</v>
      </c>
      <c r="AY212" s="512">
        <v>147258.74701305325</v>
      </c>
      <c r="AZ212" s="710">
        <v>1150766.1597447903</v>
      </c>
      <c r="BA212" s="710">
        <v>1150766.1597447903</v>
      </c>
      <c r="BB212" s="710">
        <v>4180</v>
      </c>
      <c r="BC212" s="710">
        <v>1153680</v>
      </c>
      <c r="BD212" s="710">
        <v>2913.8402552097104</v>
      </c>
      <c r="BE212" s="710">
        <v>0</v>
      </c>
      <c r="BF212" s="710">
        <v>1153680</v>
      </c>
      <c r="BG212" s="512">
        <v>1153680</v>
      </c>
      <c r="BH212" s="512">
        <v>0</v>
      </c>
      <c r="BI212" s="710">
        <v>1153680</v>
      </c>
      <c r="BJ212" s="710">
        <v>1035880</v>
      </c>
      <c r="BK212" s="512">
        <v>1035880</v>
      </c>
      <c r="BL212" s="512">
        <v>3753.1884057971015</v>
      </c>
      <c r="BM212" s="512">
        <v>3732.1421809523808</v>
      </c>
      <c r="BN212" s="628">
        <v>5.6391808844083232E-3</v>
      </c>
      <c r="BO212" s="628">
        <v>1.2841174765591675E-2</v>
      </c>
      <c r="BP212" s="512">
        <v>13227.324838798293</v>
      </c>
      <c r="BQ212" s="710">
        <v>1166907.3248387983</v>
      </c>
      <c r="BR212" s="710">
        <v>4227.925089995646</v>
      </c>
      <c r="BS212" s="710" t="s">
        <v>1284</v>
      </c>
      <c r="BT212" s="710">
        <v>4227.925089995646</v>
      </c>
      <c r="BU212" s="628">
        <v>1.0064325323535073E-2</v>
      </c>
      <c r="BV212" s="512">
        <v>0</v>
      </c>
      <c r="BW212" s="512">
        <v>1166907.3248387983</v>
      </c>
      <c r="BX212" s="512">
        <v>0</v>
      </c>
      <c r="BY212" s="512">
        <v>1166907.3248387983</v>
      </c>
      <c r="BZ212" s="814">
        <f t="shared" si="16"/>
        <v>0</v>
      </c>
      <c r="CA212" s="814">
        <f t="shared" si="17"/>
        <v>0</v>
      </c>
      <c r="CB212" s="814">
        <f t="shared" si="15"/>
        <v>2913.8402552097104</v>
      </c>
      <c r="CC212" s="814">
        <f>IF(ISERROR(VLOOKUP(A212,'19-20 Cfwds'!A:D,4,FALSE)),0,(VLOOKUP(A212,'19-20 Cfwds'!A:D,4,FALSE)))</f>
        <v>0</v>
      </c>
      <c r="CD212" s="814">
        <f>IF(ISERROR(VLOOKUP(A212,'19-20 Cfwds'!A:D,3,FALSE)),0,(VLOOKUP(A212,'19-20 Cfwds'!A:D,3,FALSE)))</f>
        <v>0</v>
      </c>
      <c r="CF212" s="814">
        <f t="shared" si="18"/>
        <v>62080.602846190195</v>
      </c>
      <c r="CG212" s="814"/>
      <c r="CH212" s="814"/>
    </row>
    <row r="213" spans="1:86" ht="15" hidden="1" x14ac:dyDescent="0.25">
      <c r="A213">
        <v>68</v>
      </c>
      <c r="B213" t="str">
        <f>VLOOKUP(D213,'Adjusted Factors 21-22'!C:F,4,FALSE)</f>
        <v>Recoupment Academy</v>
      </c>
      <c r="C213" s="706">
        <v>145559</v>
      </c>
      <c r="D213" s="706">
        <v>9352215</v>
      </c>
      <c r="E213" s="707" t="s">
        <v>672</v>
      </c>
      <c r="F213" s="627">
        <v>500</v>
      </c>
      <c r="G213" s="627">
        <v>500</v>
      </c>
      <c r="H213" s="627">
        <v>0</v>
      </c>
      <c r="I213" s="512">
        <v>1537000</v>
      </c>
      <c r="J213" s="512">
        <v>0</v>
      </c>
      <c r="K213" s="512">
        <v>0</v>
      </c>
      <c r="L213" s="512">
        <v>109940</v>
      </c>
      <c r="M213" s="512">
        <v>0</v>
      </c>
      <c r="N213" s="512">
        <v>138711.34020618556</v>
      </c>
      <c r="O213" s="512">
        <v>0</v>
      </c>
      <c r="P213" s="512">
        <v>1292.5851703406831</v>
      </c>
      <c r="Q213" s="512">
        <v>781.56312625250462</v>
      </c>
      <c r="R213" s="512">
        <v>10270.541082164327</v>
      </c>
      <c r="S213" s="512">
        <v>65991.983967935987</v>
      </c>
      <c r="T213" s="512">
        <v>46167.334669338627</v>
      </c>
      <c r="U213" s="512">
        <v>114929.85971943891</v>
      </c>
      <c r="V213" s="512">
        <v>0</v>
      </c>
      <c r="W213" s="512">
        <v>0</v>
      </c>
      <c r="X213" s="512">
        <v>0</v>
      </c>
      <c r="Y213" s="512">
        <v>0</v>
      </c>
      <c r="Z213" s="512">
        <v>0</v>
      </c>
      <c r="AA213" s="512">
        <v>0</v>
      </c>
      <c r="AB213" s="512">
        <v>8431.603773584915</v>
      </c>
      <c r="AC213" s="512">
        <v>0</v>
      </c>
      <c r="AD213" s="512">
        <v>0</v>
      </c>
      <c r="AE213" s="512">
        <v>158108.59188544151</v>
      </c>
      <c r="AF213" s="512">
        <v>0</v>
      </c>
      <c r="AG213" s="512">
        <v>0</v>
      </c>
      <c r="AH213" s="512">
        <v>0</v>
      </c>
      <c r="AI213" s="512">
        <v>117800</v>
      </c>
      <c r="AJ213" s="512">
        <v>0</v>
      </c>
      <c r="AK213" s="512">
        <v>0</v>
      </c>
      <c r="AL213" s="512">
        <v>1000</v>
      </c>
      <c r="AM213" s="512">
        <v>0</v>
      </c>
      <c r="AN213" s="512">
        <v>0</v>
      </c>
      <c r="AO213" s="512">
        <v>0</v>
      </c>
      <c r="AP213" s="512">
        <v>0</v>
      </c>
      <c r="AQ213" s="512">
        <v>0</v>
      </c>
      <c r="AR213" s="512">
        <v>0</v>
      </c>
      <c r="AS213" s="512">
        <v>0</v>
      </c>
      <c r="AT213" s="512">
        <v>0</v>
      </c>
      <c r="AU213" s="512">
        <v>0</v>
      </c>
      <c r="AV213" s="512">
        <v>1537000</v>
      </c>
      <c r="AW213" s="512">
        <v>654625.4036006832</v>
      </c>
      <c r="AX213" s="512">
        <v>118800</v>
      </c>
      <c r="AY213" s="512">
        <v>412150.05985626986</v>
      </c>
      <c r="AZ213" s="710">
        <v>2310425.4036006834</v>
      </c>
      <c r="BA213" s="710">
        <v>2309425.4036006834</v>
      </c>
      <c r="BB213" s="710">
        <v>4180</v>
      </c>
      <c r="BC213" s="710">
        <v>2090000</v>
      </c>
      <c r="BD213" s="710">
        <v>0</v>
      </c>
      <c r="BE213" s="710">
        <v>0</v>
      </c>
      <c r="BF213" s="710">
        <v>2310425.4036006834</v>
      </c>
      <c r="BG213" s="512">
        <v>2310425.403600683</v>
      </c>
      <c r="BH213" s="512">
        <v>0</v>
      </c>
      <c r="BI213" s="710">
        <v>2091000</v>
      </c>
      <c r="BJ213" s="710">
        <v>1973200</v>
      </c>
      <c r="BK213" s="512">
        <v>2192625.4036006834</v>
      </c>
      <c r="BL213" s="512">
        <v>4385.250807201367</v>
      </c>
      <c r="BM213" s="512">
        <v>4456.0300064182184</v>
      </c>
      <c r="BN213" s="628">
        <v>-1.5883914406973228E-2</v>
      </c>
      <c r="BO213" s="628">
        <v>3.4364270056973227E-2</v>
      </c>
      <c r="BP213" s="512">
        <v>76564.109261265898</v>
      </c>
      <c r="BQ213" s="710">
        <v>2386989.5128619494</v>
      </c>
      <c r="BR213" s="710">
        <v>4771.9790257238992</v>
      </c>
      <c r="BS213" s="710" t="s">
        <v>1284</v>
      </c>
      <c r="BT213" s="710">
        <v>4773.9790257238992</v>
      </c>
      <c r="BU213" s="628">
        <v>1.4909040556967401E-3</v>
      </c>
      <c r="BV213" s="512">
        <v>0</v>
      </c>
      <c r="BW213" s="512">
        <v>2386989.5128619494</v>
      </c>
      <c r="BX213" s="512">
        <v>0</v>
      </c>
      <c r="BY213" s="512">
        <v>2386989.5128619494</v>
      </c>
      <c r="BZ213" s="814">
        <f t="shared" si="16"/>
        <v>0</v>
      </c>
      <c r="CA213" s="814">
        <f t="shared" si="17"/>
        <v>0</v>
      </c>
      <c r="CB213" s="814">
        <f t="shared" si="15"/>
        <v>0</v>
      </c>
      <c r="CC213" s="814">
        <f>IF(ISERROR(VLOOKUP(A213,'19-20 Cfwds'!A:D,4,FALSE)),0,(VLOOKUP(A213,'19-20 Cfwds'!A:D,4,FALSE)))</f>
        <v>0</v>
      </c>
      <c r="CD213" s="814">
        <f>IF(ISERROR(VLOOKUP(A213,'19-20 Cfwds'!A:D,3,FALSE)),0,(VLOOKUP(A213,'19-20 Cfwds'!A:D,3,FALSE)))</f>
        <v>0</v>
      </c>
      <c r="CF213" s="814">
        <f t="shared" si="18"/>
        <v>488085.2079416567</v>
      </c>
      <c r="CG213" s="814"/>
      <c r="CH213" s="814"/>
    </row>
    <row r="214" spans="1:86" ht="15" hidden="1" x14ac:dyDescent="0.25">
      <c r="A214">
        <v>476</v>
      </c>
      <c r="B214" t="str">
        <f>VLOOKUP(D214,'Adjusted Factors 21-22'!C:F,4,FALSE)</f>
        <v>Recoupment Academy</v>
      </c>
      <c r="C214" s="706">
        <v>145277</v>
      </c>
      <c r="D214" s="706">
        <v>9352216</v>
      </c>
      <c r="E214" s="707" t="s">
        <v>1398</v>
      </c>
      <c r="F214" s="627">
        <v>223</v>
      </c>
      <c r="G214" s="627">
        <v>223</v>
      </c>
      <c r="H214" s="627">
        <v>0</v>
      </c>
      <c r="I214" s="512">
        <v>685502</v>
      </c>
      <c r="J214" s="512">
        <v>0</v>
      </c>
      <c r="K214" s="512">
        <v>0</v>
      </c>
      <c r="L214" s="512">
        <v>9199.9999999999982</v>
      </c>
      <c r="M214" s="512">
        <v>0</v>
      </c>
      <c r="N214" s="512">
        <v>15455.691964285714</v>
      </c>
      <c r="O214" s="512">
        <v>0</v>
      </c>
      <c r="P214" s="512">
        <v>0</v>
      </c>
      <c r="Q214" s="512">
        <v>5223.4234234234245</v>
      </c>
      <c r="R214" s="512">
        <v>0</v>
      </c>
      <c r="S214" s="512">
        <v>0</v>
      </c>
      <c r="T214" s="512">
        <v>0</v>
      </c>
      <c r="U214" s="512">
        <v>0</v>
      </c>
      <c r="V214" s="512">
        <v>0</v>
      </c>
      <c r="W214" s="512">
        <v>0</v>
      </c>
      <c r="X214" s="512">
        <v>0</v>
      </c>
      <c r="Y214" s="512">
        <v>0</v>
      </c>
      <c r="Z214" s="512">
        <v>0</v>
      </c>
      <c r="AA214" s="512">
        <v>0</v>
      </c>
      <c r="AB214" s="512">
        <v>1284.2931937172807</v>
      </c>
      <c r="AC214" s="512">
        <v>0</v>
      </c>
      <c r="AD214" s="512">
        <v>0</v>
      </c>
      <c r="AE214" s="512">
        <v>82848.48214285713</v>
      </c>
      <c r="AF214" s="512">
        <v>0</v>
      </c>
      <c r="AG214" s="512">
        <v>0</v>
      </c>
      <c r="AH214" s="512">
        <v>0</v>
      </c>
      <c r="AI214" s="512">
        <v>117800</v>
      </c>
      <c r="AJ214" s="512">
        <v>0</v>
      </c>
      <c r="AK214" s="512">
        <v>0</v>
      </c>
      <c r="AL214" s="512">
        <v>0</v>
      </c>
      <c r="AM214" s="512">
        <v>0</v>
      </c>
      <c r="AN214" s="512">
        <v>0</v>
      </c>
      <c r="AO214" s="512">
        <v>0</v>
      </c>
      <c r="AP214" s="512">
        <v>0</v>
      </c>
      <c r="AQ214" s="512">
        <v>0</v>
      </c>
      <c r="AR214" s="512">
        <v>0</v>
      </c>
      <c r="AS214" s="512">
        <v>0</v>
      </c>
      <c r="AT214" s="512">
        <v>0</v>
      </c>
      <c r="AU214" s="512">
        <v>0</v>
      </c>
      <c r="AV214" s="512">
        <v>685502</v>
      </c>
      <c r="AW214" s="512">
        <v>114011.89072428354</v>
      </c>
      <c r="AX214" s="512">
        <v>117800</v>
      </c>
      <c r="AY214" s="512">
        <v>107786.9038367117</v>
      </c>
      <c r="AZ214" s="710">
        <v>917313.89072428353</v>
      </c>
      <c r="BA214" s="710">
        <v>917313.89072428353</v>
      </c>
      <c r="BB214" s="710">
        <v>4180</v>
      </c>
      <c r="BC214" s="710">
        <v>932140</v>
      </c>
      <c r="BD214" s="710">
        <v>14826.109275716473</v>
      </c>
      <c r="BE214" s="710">
        <v>0</v>
      </c>
      <c r="BF214" s="710">
        <v>932140</v>
      </c>
      <c r="BG214" s="512">
        <v>932140</v>
      </c>
      <c r="BH214" s="512">
        <v>0</v>
      </c>
      <c r="BI214" s="710">
        <v>932140</v>
      </c>
      <c r="BJ214" s="710">
        <v>814340</v>
      </c>
      <c r="BK214" s="512">
        <v>814340</v>
      </c>
      <c r="BL214" s="512">
        <v>3651.7488789237668</v>
      </c>
      <c r="BM214" s="512">
        <v>3565.195511659193</v>
      </c>
      <c r="BN214" s="628">
        <v>2.4277312978073694E-2</v>
      </c>
      <c r="BO214" s="628">
        <v>0</v>
      </c>
      <c r="BP214" s="512">
        <v>0</v>
      </c>
      <c r="BQ214" s="710">
        <v>932140</v>
      </c>
      <c r="BR214" s="710">
        <v>4180</v>
      </c>
      <c r="BS214" s="710" t="s">
        <v>1284</v>
      </c>
      <c r="BT214" s="710">
        <v>4180</v>
      </c>
      <c r="BU214" s="628">
        <v>1.652166786900966E-2</v>
      </c>
      <c r="BV214" s="512">
        <v>0</v>
      </c>
      <c r="BW214" s="512">
        <v>932140</v>
      </c>
      <c r="BX214" s="512">
        <v>0</v>
      </c>
      <c r="BY214" s="512">
        <v>932140</v>
      </c>
      <c r="BZ214" s="814">
        <f t="shared" si="16"/>
        <v>0</v>
      </c>
      <c r="CA214" s="814">
        <f t="shared" si="17"/>
        <v>0</v>
      </c>
      <c r="CB214" s="814">
        <f t="shared" si="15"/>
        <v>14826.109275716473</v>
      </c>
      <c r="CC214" s="814">
        <f>IF(ISERROR(VLOOKUP(A214,'19-20 Cfwds'!A:D,4,FALSE)),0,(VLOOKUP(A214,'19-20 Cfwds'!A:D,4,FALSE)))</f>
        <v>0</v>
      </c>
      <c r="CD214" s="814">
        <f>IF(ISERROR(VLOOKUP(A214,'19-20 Cfwds'!A:D,3,FALSE)),0,(VLOOKUP(A214,'19-20 Cfwds'!A:D,3,FALSE)))</f>
        <v>0</v>
      </c>
      <c r="CF214" s="814">
        <f t="shared" si="18"/>
        <v>29879.115387709135</v>
      </c>
      <c r="CG214" s="814"/>
      <c r="CH214" s="814"/>
    </row>
    <row r="215" spans="1:86" ht="15" hidden="1" x14ac:dyDescent="0.25">
      <c r="A215">
        <v>269</v>
      </c>
      <c r="B215" t="str">
        <f>VLOOKUP(D215,'Adjusted Factors 21-22'!C:F,4,FALSE)</f>
        <v>Recoupment Academy</v>
      </c>
      <c r="C215" s="706">
        <v>145851</v>
      </c>
      <c r="D215" s="706">
        <v>9352217</v>
      </c>
      <c r="E215" s="707" t="s">
        <v>1399</v>
      </c>
      <c r="F215" s="627">
        <v>373</v>
      </c>
      <c r="G215" s="627">
        <v>373</v>
      </c>
      <c r="H215" s="627">
        <v>0</v>
      </c>
      <c r="I215" s="512">
        <v>1146602</v>
      </c>
      <c r="J215" s="512">
        <v>0</v>
      </c>
      <c r="K215" s="512">
        <v>0</v>
      </c>
      <c r="L215" s="512">
        <v>57039.999999999956</v>
      </c>
      <c r="M215" s="512">
        <v>0</v>
      </c>
      <c r="N215" s="512">
        <v>75152.964959568722</v>
      </c>
      <c r="O215" s="512">
        <v>0</v>
      </c>
      <c r="P215" s="512">
        <v>645</v>
      </c>
      <c r="Q215" s="512">
        <v>3380.0000000000014</v>
      </c>
      <c r="R215" s="512">
        <v>88560.000000000015</v>
      </c>
      <c r="S215" s="512">
        <v>25365.000000000044</v>
      </c>
      <c r="T215" s="512">
        <v>950.00000000000068</v>
      </c>
      <c r="U215" s="512">
        <v>0</v>
      </c>
      <c r="V215" s="512">
        <v>0</v>
      </c>
      <c r="W215" s="512">
        <v>0</v>
      </c>
      <c r="X215" s="512">
        <v>0</v>
      </c>
      <c r="Y215" s="512">
        <v>0</v>
      </c>
      <c r="Z215" s="512">
        <v>0</v>
      </c>
      <c r="AA215" s="512">
        <v>0</v>
      </c>
      <c r="AB215" s="512">
        <v>10387.341772151905</v>
      </c>
      <c r="AC215" s="512">
        <v>0</v>
      </c>
      <c r="AD215" s="512">
        <v>0</v>
      </c>
      <c r="AE215" s="512">
        <v>191240.46822742478</v>
      </c>
      <c r="AF215" s="512">
        <v>0</v>
      </c>
      <c r="AG215" s="512">
        <v>0</v>
      </c>
      <c r="AH215" s="512">
        <v>0</v>
      </c>
      <c r="AI215" s="512">
        <v>117800</v>
      </c>
      <c r="AJ215" s="512">
        <v>0</v>
      </c>
      <c r="AK215" s="512">
        <v>0</v>
      </c>
      <c r="AL215" s="512">
        <v>0</v>
      </c>
      <c r="AM215" s="512">
        <v>6707.2</v>
      </c>
      <c r="AN215" s="512">
        <v>0</v>
      </c>
      <c r="AO215" s="512">
        <v>0</v>
      </c>
      <c r="AP215" s="512">
        <v>0</v>
      </c>
      <c r="AQ215" s="512">
        <v>0</v>
      </c>
      <c r="AR215" s="512">
        <v>0</v>
      </c>
      <c r="AS215" s="512">
        <v>0</v>
      </c>
      <c r="AT215" s="512">
        <v>0</v>
      </c>
      <c r="AU215" s="512">
        <v>0</v>
      </c>
      <c r="AV215" s="512">
        <v>1146602</v>
      </c>
      <c r="AW215" s="512">
        <v>452720.77495914546</v>
      </c>
      <c r="AX215" s="512">
        <v>124507.2</v>
      </c>
      <c r="AY215" s="512">
        <v>326785.81470720918</v>
      </c>
      <c r="AZ215" s="710">
        <v>1723829.9749591455</v>
      </c>
      <c r="BA215" s="710">
        <v>1717122.7749591456</v>
      </c>
      <c r="BB215" s="710">
        <v>4180</v>
      </c>
      <c r="BC215" s="710">
        <v>1559140</v>
      </c>
      <c r="BD215" s="710">
        <v>0</v>
      </c>
      <c r="BE215" s="710">
        <v>0</v>
      </c>
      <c r="BF215" s="710">
        <v>1723829.9749591455</v>
      </c>
      <c r="BG215" s="512">
        <v>1723829.9749591455</v>
      </c>
      <c r="BH215" s="512">
        <v>0</v>
      </c>
      <c r="BI215" s="710">
        <v>1565847.2</v>
      </c>
      <c r="BJ215" s="710">
        <v>1441340</v>
      </c>
      <c r="BK215" s="512">
        <v>1599322.7749591456</v>
      </c>
      <c r="BL215" s="512">
        <v>4287.7286191934199</v>
      </c>
      <c r="BM215" s="512">
        <v>4233.1168193370168</v>
      </c>
      <c r="BN215" s="628">
        <v>1.2901084989418363E-2</v>
      </c>
      <c r="BO215" s="628">
        <v>5.5792706605816353E-3</v>
      </c>
      <c r="BP215" s="512">
        <v>8809.4037684072428</v>
      </c>
      <c r="BQ215" s="710">
        <v>1732639.3787275527</v>
      </c>
      <c r="BR215" s="710">
        <v>4627.1640180363347</v>
      </c>
      <c r="BS215" s="710" t="s">
        <v>1284</v>
      </c>
      <c r="BT215" s="710">
        <v>4645.1457874733314</v>
      </c>
      <c r="BU215" s="628">
        <v>1.5038881692353678E-2</v>
      </c>
      <c r="BV215" s="512">
        <v>0</v>
      </c>
      <c r="BW215" s="512">
        <v>1732639.3787275527</v>
      </c>
      <c r="BX215" s="512">
        <v>0</v>
      </c>
      <c r="BY215" s="512">
        <v>1732639.3787275527</v>
      </c>
      <c r="BZ215" s="814">
        <f t="shared" si="16"/>
        <v>0</v>
      </c>
      <c r="CA215" s="814">
        <f t="shared" si="17"/>
        <v>0</v>
      </c>
      <c r="CB215" s="814">
        <f t="shared" si="15"/>
        <v>0</v>
      </c>
      <c r="CC215" s="814">
        <f>IF(ISERROR(VLOOKUP(A215,'19-20 Cfwds'!A:D,4,FALSE)),0,(VLOOKUP(A215,'19-20 Cfwds'!A:D,4,FALSE)))</f>
        <v>0</v>
      </c>
      <c r="CD215" s="814">
        <f>IF(ISERROR(VLOOKUP(A215,'19-20 Cfwds'!A:D,3,FALSE)),0,(VLOOKUP(A215,'19-20 Cfwds'!A:D,3,FALSE)))</f>
        <v>0</v>
      </c>
      <c r="CF215" s="814">
        <f t="shared" si="18"/>
        <v>251092.96495956875</v>
      </c>
      <c r="CG215" s="814"/>
      <c r="CH215" s="814"/>
    </row>
    <row r="216" spans="1:86" ht="15" hidden="1" x14ac:dyDescent="0.25">
      <c r="A216">
        <v>425</v>
      </c>
      <c r="B216" t="str">
        <f>VLOOKUP(D216,'Adjusted Factors 21-22'!C:F,4,FALSE)</f>
        <v>Recoupment Academy</v>
      </c>
      <c r="C216" s="706">
        <v>145698</v>
      </c>
      <c r="D216" s="706">
        <v>9352220</v>
      </c>
      <c r="E216" s="707" t="s">
        <v>1400</v>
      </c>
      <c r="F216" s="627">
        <v>421</v>
      </c>
      <c r="G216" s="627">
        <v>421</v>
      </c>
      <c r="H216" s="627">
        <v>0</v>
      </c>
      <c r="I216" s="512">
        <v>1294154</v>
      </c>
      <c r="J216" s="512">
        <v>0</v>
      </c>
      <c r="K216" s="512">
        <v>0</v>
      </c>
      <c r="L216" s="512">
        <v>22080.000000000058</v>
      </c>
      <c r="M216" s="512">
        <v>0</v>
      </c>
      <c r="N216" s="512">
        <v>31805.474452554747</v>
      </c>
      <c r="O216" s="512">
        <v>0</v>
      </c>
      <c r="P216" s="512">
        <v>1293.0714285714298</v>
      </c>
      <c r="Q216" s="512">
        <v>1824.3333333333371</v>
      </c>
      <c r="R216" s="512">
        <v>0</v>
      </c>
      <c r="S216" s="512">
        <v>0</v>
      </c>
      <c r="T216" s="512">
        <v>0</v>
      </c>
      <c r="U216" s="512">
        <v>0</v>
      </c>
      <c r="V216" s="512">
        <v>0</v>
      </c>
      <c r="W216" s="512">
        <v>0</v>
      </c>
      <c r="X216" s="512">
        <v>0</v>
      </c>
      <c r="Y216" s="512">
        <v>0</v>
      </c>
      <c r="Z216" s="512">
        <v>0</v>
      </c>
      <c r="AA216" s="512">
        <v>0</v>
      </c>
      <c r="AB216" s="512">
        <v>10406.741573033709</v>
      </c>
      <c r="AC216" s="512">
        <v>0</v>
      </c>
      <c r="AD216" s="512">
        <v>0</v>
      </c>
      <c r="AE216" s="512">
        <v>136234.34328358207</v>
      </c>
      <c r="AF216" s="512">
        <v>0</v>
      </c>
      <c r="AG216" s="512">
        <v>0</v>
      </c>
      <c r="AH216" s="512">
        <v>0</v>
      </c>
      <c r="AI216" s="512">
        <v>117800</v>
      </c>
      <c r="AJ216" s="512">
        <v>0</v>
      </c>
      <c r="AK216" s="512">
        <v>0</v>
      </c>
      <c r="AL216" s="512">
        <v>0</v>
      </c>
      <c r="AM216" s="512">
        <v>7731.2</v>
      </c>
      <c r="AN216" s="512">
        <v>0</v>
      </c>
      <c r="AO216" s="512">
        <v>0</v>
      </c>
      <c r="AP216" s="512">
        <v>0</v>
      </c>
      <c r="AQ216" s="512">
        <v>0</v>
      </c>
      <c r="AR216" s="512">
        <v>0</v>
      </c>
      <c r="AS216" s="512">
        <v>0</v>
      </c>
      <c r="AT216" s="512">
        <v>0</v>
      </c>
      <c r="AU216" s="512">
        <v>0</v>
      </c>
      <c r="AV216" s="512">
        <v>1294154</v>
      </c>
      <c r="AW216" s="512">
        <v>203643.96407107534</v>
      </c>
      <c r="AX216" s="512">
        <v>125531.2</v>
      </c>
      <c r="AY216" s="512">
        <v>174734.64689081185</v>
      </c>
      <c r="AZ216" s="710">
        <v>1623329.1640710754</v>
      </c>
      <c r="BA216" s="710">
        <v>1615597.9640710754</v>
      </c>
      <c r="BB216" s="710">
        <v>4180</v>
      </c>
      <c r="BC216" s="710">
        <v>1759780</v>
      </c>
      <c r="BD216" s="710">
        <v>144182.03592892457</v>
      </c>
      <c r="BE216" s="710">
        <v>0</v>
      </c>
      <c r="BF216" s="710">
        <v>1767511.2</v>
      </c>
      <c r="BG216" s="512">
        <v>1767511.1999999995</v>
      </c>
      <c r="BH216" s="512">
        <v>0</v>
      </c>
      <c r="BI216" s="710">
        <v>1767511.2</v>
      </c>
      <c r="BJ216" s="710">
        <v>1641980</v>
      </c>
      <c r="BK216" s="512">
        <v>1641980</v>
      </c>
      <c r="BL216" s="512">
        <v>3900.190023752969</v>
      </c>
      <c r="BM216" s="512">
        <v>3638.2958415841586</v>
      </c>
      <c r="BN216" s="628">
        <v>7.19826516512133E-2</v>
      </c>
      <c r="BO216" s="628">
        <v>0</v>
      </c>
      <c r="BP216" s="512">
        <v>0</v>
      </c>
      <c r="BQ216" s="710">
        <v>1767511.2</v>
      </c>
      <c r="BR216" s="710">
        <v>4180</v>
      </c>
      <c r="BS216" s="710" t="s">
        <v>1284</v>
      </c>
      <c r="BT216" s="710">
        <v>4198.3638954869357</v>
      </c>
      <c r="BU216" s="628">
        <v>6.3222112977198375E-2</v>
      </c>
      <c r="BV216" s="512">
        <v>0</v>
      </c>
      <c r="BW216" s="512">
        <v>1767511.2</v>
      </c>
      <c r="BX216" s="512">
        <v>0</v>
      </c>
      <c r="BY216" s="512">
        <v>1767511.2</v>
      </c>
      <c r="BZ216" s="814">
        <f t="shared" si="16"/>
        <v>0</v>
      </c>
      <c r="CA216" s="814">
        <f t="shared" si="17"/>
        <v>0</v>
      </c>
      <c r="CB216" s="814">
        <f t="shared" si="15"/>
        <v>144182.03592892457</v>
      </c>
      <c r="CC216" s="814">
        <f>IF(ISERROR(VLOOKUP(A216,'19-20 Cfwds'!A:D,4,FALSE)),0,(VLOOKUP(A216,'19-20 Cfwds'!A:D,4,FALSE)))</f>
        <v>0</v>
      </c>
      <c r="CD216" s="814">
        <f>IF(ISERROR(VLOOKUP(A216,'19-20 Cfwds'!A:D,3,FALSE)),0,(VLOOKUP(A216,'19-20 Cfwds'!A:D,3,FALSE)))</f>
        <v>0</v>
      </c>
      <c r="CF216" s="814">
        <f t="shared" si="18"/>
        <v>57002.879214459565</v>
      </c>
      <c r="CG216" s="814"/>
      <c r="CH216" s="814"/>
    </row>
    <row r="217" spans="1:86" ht="15" hidden="1" x14ac:dyDescent="0.25">
      <c r="A217">
        <v>328</v>
      </c>
      <c r="B217" t="str">
        <f>VLOOKUP(D217,'Adjusted Factors 21-22'!C:F,4,FALSE)</f>
        <v>Recoupment Academy</v>
      </c>
      <c r="C217" s="706">
        <v>145979</v>
      </c>
      <c r="D217" s="706">
        <v>9352221</v>
      </c>
      <c r="E217" s="707" t="s">
        <v>1401</v>
      </c>
      <c r="F217" s="627">
        <v>64</v>
      </c>
      <c r="G217" s="627">
        <v>64</v>
      </c>
      <c r="H217" s="627">
        <v>0</v>
      </c>
      <c r="I217" s="512">
        <v>196736</v>
      </c>
      <c r="J217" s="512">
        <v>0</v>
      </c>
      <c r="K217" s="512">
        <v>0</v>
      </c>
      <c r="L217" s="512">
        <v>5520</v>
      </c>
      <c r="M217" s="512">
        <v>0</v>
      </c>
      <c r="N217" s="512">
        <v>6900</v>
      </c>
      <c r="O217" s="512">
        <v>0</v>
      </c>
      <c r="P217" s="512">
        <v>0</v>
      </c>
      <c r="Q217" s="512">
        <v>780</v>
      </c>
      <c r="R217" s="512">
        <v>0</v>
      </c>
      <c r="S217" s="512">
        <v>1780</v>
      </c>
      <c r="T217" s="512">
        <v>475</v>
      </c>
      <c r="U217" s="512">
        <v>0</v>
      </c>
      <c r="V217" s="512">
        <v>0</v>
      </c>
      <c r="W217" s="512">
        <v>0</v>
      </c>
      <c r="X217" s="512">
        <v>0</v>
      </c>
      <c r="Y217" s="512">
        <v>0</v>
      </c>
      <c r="Z217" s="512">
        <v>0</v>
      </c>
      <c r="AA217" s="512">
        <v>0</v>
      </c>
      <c r="AB217" s="512">
        <v>676.92307692307588</v>
      </c>
      <c r="AC217" s="512">
        <v>0</v>
      </c>
      <c r="AD217" s="512">
        <v>0</v>
      </c>
      <c r="AE217" s="512">
        <v>18688</v>
      </c>
      <c r="AF217" s="512">
        <v>0</v>
      </c>
      <c r="AG217" s="512">
        <v>1044.0000000000002</v>
      </c>
      <c r="AH217" s="512">
        <v>0</v>
      </c>
      <c r="AI217" s="512">
        <v>117800</v>
      </c>
      <c r="AJ217" s="512">
        <v>0</v>
      </c>
      <c r="AK217" s="512">
        <v>0</v>
      </c>
      <c r="AL217" s="512">
        <v>0</v>
      </c>
      <c r="AM217" s="512">
        <v>1378.36</v>
      </c>
      <c r="AN217" s="512">
        <v>0</v>
      </c>
      <c r="AO217" s="512">
        <v>0</v>
      </c>
      <c r="AP217" s="512">
        <v>0</v>
      </c>
      <c r="AQ217" s="512">
        <v>0</v>
      </c>
      <c r="AR217" s="512">
        <v>0</v>
      </c>
      <c r="AS217" s="512">
        <v>0</v>
      </c>
      <c r="AT217" s="512">
        <v>0</v>
      </c>
      <c r="AU217" s="512">
        <v>0</v>
      </c>
      <c r="AV217" s="512">
        <v>196736</v>
      </c>
      <c r="AW217" s="512">
        <v>35863.923076923078</v>
      </c>
      <c r="AX217" s="512">
        <v>119178.36</v>
      </c>
      <c r="AY217" s="512">
        <v>36414.364000000001</v>
      </c>
      <c r="AZ217" s="710">
        <v>351778.28307692305</v>
      </c>
      <c r="BA217" s="710">
        <v>350399.92307692306</v>
      </c>
      <c r="BB217" s="710">
        <v>4180</v>
      </c>
      <c r="BC217" s="710">
        <v>267520</v>
      </c>
      <c r="BD217" s="710">
        <v>0</v>
      </c>
      <c r="BE217" s="710">
        <v>0</v>
      </c>
      <c r="BF217" s="710">
        <v>351778.28307692305</v>
      </c>
      <c r="BG217" s="512">
        <v>351778.28307692305</v>
      </c>
      <c r="BH217" s="512">
        <v>0</v>
      </c>
      <c r="BI217" s="710">
        <v>268898.36</v>
      </c>
      <c r="BJ217" s="710">
        <v>149720</v>
      </c>
      <c r="BK217" s="512">
        <v>232599.92307692306</v>
      </c>
      <c r="BL217" s="512">
        <v>3634.3737980769229</v>
      </c>
      <c r="BM217" s="512">
        <v>3757.0082318181812</v>
      </c>
      <c r="BN217" s="628">
        <v>-3.2641513186653356E-2</v>
      </c>
      <c r="BO217" s="628">
        <v>5.1121868836653359E-2</v>
      </c>
      <c r="BP217" s="512">
        <v>12292.178050895105</v>
      </c>
      <c r="BQ217" s="710">
        <v>364070.46112781815</v>
      </c>
      <c r="BR217" s="710">
        <v>5667.0640801221589</v>
      </c>
      <c r="BS217" s="710" t="s">
        <v>1284</v>
      </c>
      <c r="BT217" s="710">
        <v>5688.6009551221587</v>
      </c>
      <c r="BU217" s="628">
        <v>-0.11957616108176461</v>
      </c>
      <c r="BV217" s="512">
        <v>0</v>
      </c>
      <c r="BW217" s="512">
        <v>364070.46112781815</v>
      </c>
      <c r="BX217" s="512">
        <v>0</v>
      </c>
      <c r="BY217" s="512">
        <v>364070.46112781815</v>
      </c>
      <c r="BZ217" s="814">
        <f t="shared" si="16"/>
        <v>0</v>
      </c>
      <c r="CA217" s="814">
        <f t="shared" si="17"/>
        <v>0</v>
      </c>
      <c r="CB217" s="814">
        <f t="shared" si="15"/>
        <v>0</v>
      </c>
      <c r="CC217" s="814">
        <f>IF(ISERROR(VLOOKUP(A217,'19-20 Cfwds'!A:D,4,FALSE)),0,(VLOOKUP(A217,'19-20 Cfwds'!A:D,4,FALSE)))</f>
        <v>0</v>
      </c>
      <c r="CD217" s="814">
        <f>IF(ISERROR(VLOOKUP(A217,'19-20 Cfwds'!A:D,3,FALSE)),0,(VLOOKUP(A217,'19-20 Cfwds'!A:D,3,FALSE)))</f>
        <v>0</v>
      </c>
      <c r="CF217" s="814">
        <f t="shared" si="18"/>
        <v>15455</v>
      </c>
      <c r="CG217" s="814"/>
      <c r="CH217" s="814"/>
    </row>
    <row r="218" spans="1:86" ht="15" hidden="1" x14ac:dyDescent="0.25">
      <c r="A218">
        <v>481</v>
      </c>
      <c r="B218" t="str">
        <f>VLOOKUP(D218,'Adjusted Factors 21-22'!C:F,4,FALSE)</f>
        <v>Recoupment Academy</v>
      </c>
      <c r="C218" s="706">
        <v>146086</v>
      </c>
      <c r="D218" s="706">
        <v>9352222</v>
      </c>
      <c r="E218" s="707" t="s">
        <v>1402</v>
      </c>
      <c r="F218" s="627">
        <v>189</v>
      </c>
      <c r="G218" s="627">
        <v>189</v>
      </c>
      <c r="H218" s="627">
        <v>0</v>
      </c>
      <c r="I218" s="512">
        <v>580986</v>
      </c>
      <c r="J218" s="512">
        <v>0</v>
      </c>
      <c r="K218" s="512">
        <v>0</v>
      </c>
      <c r="L218" s="512">
        <v>16099.999999999984</v>
      </c>
      <c r="M218" s="512">
        <v>0</v>
      </c>
      <c r="N218" s="512">
        <v>20962.690355329949</v>
      </c>
      <c r="O218" s="512">
        <v>0</v>
      </c>
      <c r="P218" s="512">
        <v>4300.0000000000073</v>
      </c>
      <c r="Q218" s="512">
        <v>0</v>
      </c>
      <c r="R218" s="512">
        <v>0</v>
      </c>
      <c r="S218" s="512">
        <v>0</v>
      </c>
      <c r="T218" s="512">
        <v>0</v>
      </c>
      <c r="U218" s="512">
        <v>0</v>
      </c>
      <c r="V218" s="512">
        <v>0</v>
      </c>
      <c r="W218" s="512">
        <v>0</v>
      </c>
      <c r="X218" s="512">
        <v>0</v>
      </c>
      <c r="Y218" s="512">
        <v>0</v>
      </c>
      <c r="Z218" s="512">
        <v>0</v>
      </c>
      <c r="AA218" s="512">
        <v>0</v>
      </c>
      <c r="AB218" s="512">
        <v>27458.490566037693</v>
      </c>
      <c r="AC218" s="512">
        <v>0</v>
      </c>
      <c r="AD218" s="512">
        <v>0</v>
      </c>
      <c r="AE218" s="512">
        <v>68985</v>
      </c>
      <c r="AF218" s="512">
        <v>0</v>
      </c>
      <c r="AG218" s="512">
        <v>6894.00000000008</v>
      </c>
      <c r="AH218" s="512">
        <v>0</v>
      </c>
      <c r="AI218" s="512">
        <v>117800</v>
      </c>
      <c r="AJ218" s="512">
        <v>0</v>
      </c>
      <c r="AK218" s="512">
        <v>0</v>
      </c>
      <c r="AL218" s="512">
        <v>0</v>
      </c>
      <c r="AM218" s="512">
        <v>4761.6000000000004</v>
      </c>
      <c r="AN218" s="512">
        <v>0</v>
      </c>
      <c r="AO218" s="512">
        <v>0</v>
      </c>
      <c r="AP218" s="512">
        <v>0</v>
      </c>
      <c r="AQ218" s="512">
        <v>0</v>
      </c>
      <c r="AR218" s="512">
        <v>0</v>
      </c>
      <c r="AS218" s="512">
        <v>0</v>
      </c>
      <c r="AT218" s="512">
        <v>0</v>
      </c>
      <c r="AU218" s="512">
        <v>0</v>
      </c>
      <c r="AV218" s="512">
        <v>580986</v>
      </c>
      <c r="AW218" s="512">
        <v>144700.18092136772</v>
      </c>
      <c r="AX218" s="512">
        <v>122561.60000000001</v>
      </c>
      <c r="AY218" s="512">
        <v>99665.209177664976</v>
      </c>
      <c r="AZ218" s="710">
        <v>848247.7809213677</v>
      </c>
      <c r="BA218" s="710">
        <v>843486.18092136772</v>
      </c>
      <c r="BB218" s="710">
        <v>4180</v>
      </c>
      <c r="BC218" s="710">
        <v>790020</v>
      </c>
      <c r="BD218" s="710">
        <v>0</v>
      </c>
      <c r="BE218" s="710">
        <v>0</v>
      </c>
      <c r="BF218" s="710">
        <v>848247.7809213677</v>
      </c>
      <c r="BG218" s="512">
        <v>848247.78092136781</v>
      </c>
      <c r="BH218" s="512">
        <v>0</v>
      </c>
      <c r="BI218" s="710">
        <v>794781.6</v>
      </c>
      <c r="BJ218" s="710">
        <v>672220</v>
      </c>
      <c r="BK218" s="512">
        <v>725686.18092136772</v>
      </c>
      <c r="BL218" s="512">
        <v>3839.6094228643797</v>
      </c>
      <c r="BM218" s="512">
        <v>3791.7027137055838</v>
      </c>
      <c r="BN218" s="628">
        <v>1.2634616365262769E-2</v>
      </c>
      <c r="BO218" s="628">
        <v>5.8457392847372294E-3</v>
      </c>
      <c r="BP218" s="512">
        <v>4189.2427413056103</v>
      </c>
      <c r="BQ218" s="710">
        <v>852437.02366267331</v>
      </c>
      <c r="BR218" s="710">
        <v>4485.0551516543565</v>
      </c>
      <c r="BS218" s="710" t="s">
        <v>1284</v>
      </c>
      <c r="BT218" s="710">
        <v>4510.2488024480072</v>
      </c>
      <c r="BU218" s="628">
        <v>2.2690053732934645E-2</v>
      </c>
      <c r="BV218" s="512">
        <v>0</v>
      </c>
      <c r="BW218" s="512">
        <v>852437.02366267331</v>
      </c>
      <c r="BX218" s="512">
        <v>0</v>
      </c>
      <c r="BY218" s="512">
        <v>852437.02366267331</v>
      </c>
      <c r="BZ218" s="814">
        <f t="shared" si="16"/>
        <v>0</v>
      </c>
      <c r="CA218" s="814">
        <f t="shared" si="17"/>
        <v>0</v>
      </c>
      <c r="CB218" s="814">
        <f t="shared" si="15"/>
        <v>0</v>
      </c>
      <c r="CC218" s="814">
        <f>IF(ISERROR(VLOOKUP(A218,'19-20 Cfwds'!A:D,4,FALSE)),0,(VLOOKUP(A218,'19-20 Cfwds'!A:D,4,FALSE)))</f>
        <v>0</v>
      </c>
      <c r="CD218" s="814">
        <f>IF(ISERROR(VLOOKUP(A218,'19-20 Cfwds'!A:D,3,FALSE)),0,(VLOOKUP(A218,'19-20 Cfwds'!A:D,3,FALSE)))</f>
        <v>0</v>
      </c>
      <c r="CF218" s="814">
        <f t="shared" si="18"/>
        <v>41362.690355329942</v>
      </c>
      <c r="CG218" s="814"/>
      <c r="CH218" s="814"/>
    </row>
    <row r="219" spans="1:86" ht="15" hidden="1" x14ac:dyDescent="0.25">
      <c r="A219">
        <v>322</v>
      </c>
      <c r="B219" t="str">
        <f>VLOOKUP(D219,'Adjusted Factors 21-22'!C:F,4,FALSE)</f>
        <v>Recoupment Academy</v>
      </c>
      <c r="C219" s="706">
        <v>146271</v>
      </c>
      <c r="D219" s="706">
        <v>9352223</v>
      </c>
      <c r="E219" s="707" t="s">
        <v>800</v>
      </c>
      <c r="F219" s="627">
        <v>148</v>
      </c>
      <c r="G219" s="627">
        <v>148</v>
      </c>
      <c r="H219" s="627">
        <v>0</v>
      </c>
      <c r="I219" s="512">
        <v>454952</v>
      </c>
      <c r="J219" s="512">
        <v>0</v>
      </c>
      <c r="K219" s="512">
        <v>0</v>
      </c>
      <c r="L219" s="512">
        <v>12419.999999999971</v>
      </c>
      <c r="M219" s="512">
        <v>0</v>
      </c>
      <c r="N219" s="512">
        <v>16563.087248322146</v>
      </c>
      <c r="O219" s="512">
        <v>0</v>
      </c>
      <c r="P219" s="512">
        <v>0</v>
      </c>
      <c r="Q219" s="512">
        <v>0</v>
      </c>
      <c r="R219" s="512">
        <v>412.78911564625821</v>
      </c>
      <c r="S219" s="512">
        <v>0</v>
      </c>
      <c r="T219" s="512">
        <v>0</v>
      </c>
      <c r="U219" s="512">
        <v>0</v>
      </c>
      <c r="V219" s="512">
        <v>0</v>
      </c>
      <c r="W219" s="512">
        <v>0</v>
      </c>
      <c r="X219" s="512">
        <v>0</v>
      </c>
      <c r="Y219" s="512">
        <v>0</v>
      </c>
      <c r="Z219" s="512">
        <v>0</v>
      </c>
      <c r="AA219" s="512">
        <v>0</v>
      </c>
      <c r="AB219" s="512">
        <v>640.94488188976413</v>
      </c>
      <c r="AC219" s="512">
        <v>0</v>
      </c>
      <c r="AD219" s="512">
        <v>0</v>
      </c>
      <c r="AE219" s="512">
        <v>39587.175572519081</v>
      </c>
      <c r="AF219" s="512">
        <v>0</v>
      </c>
      <c r="AG219" s="512">
        <v>0</v>
      </c>
      <c r="AH219" s="512">
        <v>0</v>
      </c>
      <c r="AI219" s="512">
        <v>117800</v>
      </c>
      <c r="AJ219" s="512">
        <v>0</v>
      </c>
      <c r="AK219" s="512">
        <v>0</v>
      </c>
      <c r="AL219" s="512">
        <v>0</v>
      </c>
      <c r="AM219" s="512">
        <v>2739.2</v>
      </c>
      <c r="AN219" s="512">
        <v>0</v>
      </c>
      <c r="AO219" s="512">
        <v>0</v>
      </c>
      <c r="AP219" s="512">
        <v>0</v>
      </c>
      <c r="AQ219" s="512">
        <v>0</v>
      </c>
      <c r="AR219" s="512">
        <v>0</v>
      </c>
      <c r="AS219" s="512">
        <v>0</v>
      </c>
      <c r="AT219" s="512">
        <v>0</v>
      </c>
      <c r="AU219" s="512">
        <v>0</v>
      </c>
      <c r="AV219" s="512">
        <v>454952</v>
      </c>
      <c r="AW219" s="512">
        <v>69623.996818377229</v>
      </c>
      <c r="AX219" s="512">
        <v>120539.2</v>
      </c>
      <c r="AY219" s="512">
        <v>64283.97775450327</v>
      </c>
      <c r="AZ219" s="710">
        <v>645115.19681837712</v>
      </c>
      <c r="BA219" s="710">
        <v>642375.99681837717</v>
      </c>
      <c r="BB219" s="710">
        <v>4180</v>
      </c>
      <c r="BC219" s="710">
        <v>618640</v>
      </c>
      <c r="BD219" s="710">
        <v>0</v>
      </c>
      <c r="BE219" s="710">
        <v>0</v>
      </c>
      <c r="BF219" s="710">
        <v>645115.19681837712</v>
      </c>
      <c r="BG219" s="512">
        <v>645115.19681837724</v>
      </c>
      <c r="BH219" s="512">
        <v>0</v>
      </c>
      <c r="BI219" s="710">
        <v>621379.19999999995</v>
      </c>
      <c r="BJ219" s="710">
        <v>500839.99999999994</v>
      </c>
      <c r="BK219" s="512">
        <v>524575.99681837717</v>
      </c>
      <c r="BL219" s="512">
        <v>3544.4324109349809</v>
      </c>
      <c r="BM219" s="512">
        <v>3526.3141714285712</v>
      </c>
      <c r="BN219" s="628">
        <v>5.138010575804629E-3</v>
      </c>
      <c r="BO219" s="628">
        <v>1.3342345074195371E-2</v>
      </c>
      <c r="BP219" s="512">
        <v>6963.2964762533484</v>
      </c>
      <c r="BQ219" s="710">
        <v>652078.49329463043</v>
      </c>
      <c r="BR219" s="710">
        <v>4387.4276573961515</v>
      </c>
      <c r="BS219" s="710" t="s">
        <v>1284</v>
      </c>
      <c r="BT219" s="710">
        <v>4405.9357655042595</v>
      </c>
      <c r="BU219" s="628">
        <v>1.3786919107345197E-2</v>
      </c>
      <c r="BV219" s="512">
        <v>0</v>
      </c>
      <c r="BW219" s="512">
        <v>652078.49329463043</v>
      </c>
      <c r="BX219" s="512">
        <v>0</v>
      </c>
      <c r="BY219" s="512">
        <v>652078.49329463043</v>
      </c>
      <c r="BZ219" s="814">
        <f t="shared" si="16"/>
        <v>0</v>
      </c>
      <c r="CA219" s="814">
        <f t="shared" si="17"/>
        <v>0</v>
      </c>
      <c r="CB219" s="814">
        <f t="shared" si="15"/>
        <v>0</v>
      </c>
      <c r="CC219" s="814">
        <f>IF(ISERROR(VLOOKUP(A219,'19-20 Cfwds'!A:D,4,FALSE)),0,(VLOOKUP(A219,'19-20 Cfwds'!A:D,4,FALSE)))</f>
        <v>0</v>
      </c>
      <c r="CD219" s="814">
        <f>IF(ISERROR(VLOOKUP(A219,'19-20 Cfwds'!A:D,3,FALSE)),0,(VLOOKUP(A219,'19-20 Cfwds'!A:D,3,FALSE)))</f>
        <v>0</v>
      </c>
      <c r="CF219" s="814">
        <f t="shared" si="18"/>
        <v>29395.876363968375</v>
      </c>
      <c r="CG219" s="814"/>
      <c r="CH219" s="814"/>
    </row>
    <row r="220" spans="1:86" ht="15" hidden="1" x14ac:dyDescent="0.25">
      <c r="A220">
        <v>417</v>
      </c>
      <c r="B220" t="str">
        <f>VLOOKUP(D220,'Adjusted Factors 21-22'!C:F,4,FALSE)</f>
        <v>Recoupment Academy</v>
      </c>
      <c r="C220" s="706">
        <v>146280</v>
      </c>
      <c r="D220" s="706">
        <v>9352224</v>
      </c>
      <c r="E220" s="707" t="s">
        <v>1089</v>
      </c>
      <c r="F220" s="627">
        <v>133</v>
      </c>
      <c r="G220" s="627">
        <v>133</v>
      </c>
      <c r="H220" s="627">
        <v>0</v>
      </c>
      <c r="I220" s="512">
        <v>408842</v>
      </c>
      <c r="J220" s="512">
        <v>0</v>
      </c>
      <c r="K220" s="512">
        <v>0</v>
      </c>
      <c r="L220" s="512">
        <v>18859.999999999978</v>
      </c>
      <c r="M220" s="512">
        <v>0</v>
      </c>
      <c r="N220" s="512">
        <v>27386.317567567567</v>
      </c>
      <c r="O220" s="512">
        <v>0</v>
      </c>
      <c r="P220" s="512">
        <v>9531.666666666657</v>
      </c>
      <c r="Q220" s="512">
        <v>12312.575757575756</v>
      </c>
      <c r="R220" s="512">
        <v>0</v>
      </c>
      <c r="S220" s="512">
        <v>0</v>
      </c>
      <c r="T220" s="512">
        <v>0</v>
      </c>
      <c r="U220" s="512">
        <v>0</v>
      </c>
      <c r="V220" s="512">
        <v>0</v>
      </c>
      <c r="W220" s="512">
        <v>0</v>
      </c>
      <c r="X220" s="512">
        <v>0</v>
      </c>
      <c r="Y220" s="512">
        <v>0</v>
      </c>
      <c r="Z220" s="512">
        <v>0</v>
      </c>
      <c r="AA220" s="512">
        <v>0</v>
      </c>
      <c r="AB220" s="512">
        <v>5440.909090909091</v>
      </c>
      <c r="AC220" s="512">
        <v>0</v>
      </c>
      <c r="AD220" s="512">
        <v>0</v>
      </c>
      <c r="AE220" s="512">
        <v>59520.391304347824</v>
      </c>
      <c r="AF220" s="512">
        <v>0</v>
      </c>
      <c r="AG220" s="512">
        <v>0</v>
      </c>
      <c r="AH220" s="512">
        <v>0</v>
      </c>
      <c r="AI220" s="512">
        <v>117800</v>
      </c>
      <c r="AJ220" s="512">
        <v>0</v>
      </c>
      <c r="AK220" s="512">
        <v>0</v>
      </c>
      <c r="AL220" s="512">
        <v>0</v>
      </c>
      <c r="AM220" s="512">
        <v>9932.7999999999993</v>
      </c>
      <c r="AN220" s="512">
        <v>0</v>
      </c>
      <c r="AO220" s="512">
        <v>0</v>
      </c>
      <c r="AP220" s="512">
        <v>0</v>
      </c>
      <c r="AQ220" s="512">
        <v>0</v>
      </c>
      <c r="AR220" s="512">
        <v>0</v>
      </c>
      <c r="AS220" s="512">
        <v>0</v>
      </c>
      <c r="AT220" s="512">
        <v>0</v>
      </c>
      <c r="AU220" s="512">
        <v>0</v>
      </c>
      <c r="AV220" s="512">
        <v>408842</v>
      </c>
      <c r="AW220" s="512">
        <v>133051.86038706687</v>
      </c>
      <c r="AX220" s="512">
        <v>127732.8</v>
      </c>
      <c r="AY220" s="512">
        <v>103564.53530025281</v>
      </c>
      <c r="AZ220" s="710">
        <v>669626.66038706689</v>
      </c>
      <c r="BA220" s="710">
        <v>659693.86038706684</v>
      </c>
      <c r="BB220" s="710">
        <v>4180</v>
      </c>
      <c r="BC220" s="710">
        <v>555940</v>
      </c>
      <c r="BD220" s="710">
        <v>0</v>
      </c>
      <c r="BE220" s="710">
        <v>0</v>
      </c>
      <c r="BF220" s="710">
        <v>669626.66038706689</v>
      </c>
      <c r="BG220" s="512">
        <v>669626.66038706689</v>
      </c>
      <c r="BH220" s="512">
        <v>0</v>
      </c>
      <c r="BI220" s="710">
        <v>565872.80000000005</v>
      </c>
      <c r="BJ220" s="710">
        <v>438140.00000000006</v>
      </c>
      <c r="BK220" s="512">
        <v>541893.86038706684</v>
      </c>
      <c r="BL220" s="512">
        <v>4074.3899277223072</v>
      </c>
      <c r="BM220" s="512">
        <v>4006.711655405406</v>
      </c>
      <c r="BN220" s="628">
        <v>1.6891226057057868E-2</v>
      </c>
      <c r="BO220" s="628">
        <v>1.589129592942131E-3</v>
      </c>
      <c r="BP220" s="512">
        <v>846.83548024478762</v>
      </c>
      <c r="BQ220" s="710">
        <v>670473.49586731172</v>
      </c>
      <c r="BR220" s="710">
        <v>4966.4713974985843</v>
      </c>
      <c r="BS220" s="710" t="s">
        <v>1284</v>
      </c>
      <c r="BT220" s="710">
        <v>5041.1541042655017</v>
      </c>
      <c r="BU220" s="628">
        <v>3.5416197831315888E-2</v>
      </c>
      <c r="BV220" s="512">
        <v>0</v>
      </c>
      <c r="BW220" s="512">
        <v>670473.49586731172</v>
      </c>
      <c r="BX220" s="512">
        <v>0</v>
      </c>
      <c r="BY220" s="512">
        <v>670473.49586731172</v>
      </c>
      <c r="BZ220" s="814">
        <f t="shared" si="16"/>
        <v>0</v>
      </c>
      <c r="CA220" s="814">
        <f t="shared" si="17"/>
        <v>0</v>
      </c>
      <c r="CB220" s="814">
        <f t="shared" si="15"/>
        <v>0</v>
      </c>
      <c r="CC220" s="814">
        <f>IF(ISERROR(VLOOKUP(A220,'19-20 Cfwds'!A:D,4,FALSE)),0,(VLOOKUP(A220,'19-20 Cfwds'!A:D,4,FALSE)))</f>
        <v>0</v>
      </c>
      <c r="CD220" s="814">
        <f>IF(ISERROR(VLOOKUP(A220,'19-20 Cfwds'!A:D,3,FALSE)),0,(VLOOKUP(A220,'19-20 Cfwds'!A:D,3,FALSE)))</f>
        <v>0</v>
      </c>
      <c r="CF220" s="814">
        <f t="shared" si="18"/>
        <v>68090.559991809962</v>
      </c>
      <c r="CG220" s="814"/>
      <c r="CH220" s="814"/>
    </row>
    <row r="221" spans="1:86" ht="15" hidden="1" x14ac:dyDescent="0.25">
      <c r="A221">
        <v>250</v>
      </c>
      <c r="B221" t="str">
        <f>VLOOKUP(D221,'Adjusted Factors 21-22'!C:F,4,FALSE)</f>
        <v>Recoupment Academy</v>
      </c>
      <c r="C221" s="706">
        <v>146323</v>
      </c>
      <c r="D221" s="706">
        <v>9352225</v>
      </c>
      <c r="E221" s="707" t="s">
        <v>758</v>
      </c>
      <c r="F221" s="627">
        <v>622</v>
      </c>
      <c r="G221" s="627">
        <v>622</v>
      </c>
      <c r="H221" s="627">
        <v>0</v>
      </c>
      <c r="I221" s="512">
        <v>1912028</v>
      </c>
      <c r="J221" s="512">
        <v>0</v>
      </c>
      <c r="K221" s="512">
        <v>0</v>
      </c>
      <c r="L221" s="512">
        <v>28059.999999999993</v>
      </c>
      <c r="M221" s="512">
        <v>0</v>
      </c>
      <c r="N221" s="512">
        <v>41069.856459330142</v>
      </c>
      <c r="O221" s="512">
        <v>0</v>
      </c>
      <c r="P221" s="512">
        <v>3230.1932367149793</v>
      </c>
      <c r="Q221" s="512">
        <v>2083.3494363929212</v>
      </c>
      <c r="R221" s="512">
        <v>4106.6022544283542</v>
      </c>
      <c r="S221" s="512">
        <v>3120.0161030595768</v>
      </c>
      <c r="T221" s="512">
        <v>0</v>
      </c>
      <c r="U221" s="512">
        <v>0</v>
      </c>
      <c r="V221" s="512">
        <v>0</v>
      </c>
      <c r="W221" s="512">
        <v>0</v>
      </c>
      <c r="X221" s="512">
        <v>0</v>
      </c>
      <c r="Y221" s="512">
        <v>0</v>
      </c>
      <c r="Z221" s="512">
        <v>0</v>
      </c>
      <c r="AA221" s="512">
        <v>0</v>
      </c>
      <c r="AB221" s="512">
        <v>27007.894736842096</v>
      </c>
      <c r="AC221" s="512">
        <v>0</v>
      </c>
      <c r="AD221" s="512">
        <v>0</v>
      </c>
      <c r="AE221" s="512">
        <v>153245.25000000003</v>
      </c>
      <c r="AF221" s="512">
        <v>0</v>
      </c>
      <c r="AG221" s="512">
        <v>0</v>
      </c>
      <c r="AH221" s="512">
        <v>0</v>
      </c>
      <c r="AI221" s="512">
        <v>117800</v>
      </c>
      <c r="AJ221" s="512">
        <v>0</v>
      </c>
      <c r="AK221" s="512">
        <v>0</v>
      </c>
      <c r="AL221" s="512">
        <v>0</v>
      </c>
      <c r="AM221" s="512">
        <v>9164.7999999999993</v>
      </c>
      <c r="AN221" s="512">
        <v>0</v>
      </c>
      <c r="AO221" s="512">
        <v>0</v>
      </c>
      <c r="AP221" s="512">
        <v>0</v>
      </c>
      <c r="AQ221" s="512">
        <v>0</v>
      </c>
      <c r="AR221" s="512">
        <v>0</v>
      </c>
      <c r="AS221" s="512">
        <v>0</v>
      </c>
      <c r="AT221" s="512">
        <v>0</v>
      </c>
      <c r="AU221" s="512">
        <v>0</v>
      </c>
      <c r="AV221" s="512">
        <v>1912028</v>
      </c>
      <c r="AW221" s="512">
        <v>261923.16222676809</v>
      </c>
      <c r="AX221" s="512">
        <v>126964.8</v>
      </c>
      <c r="AY221" s="512">
        <v>204079.12274496301</v>
      </c>
      <c r="AZ221" s="710">
        <v>2300915.962226768</v>
      </c>
      <c r="BA221" s="710">
        <v>2291751.1622267682</v>
      </c>
      <c r="BB221" s="710">
        <v>4180</v>
      </c>
      <c r="BC221" s="710">
        <v>2599960</v>
      </c>
      <c r="BD221" s="710">
        <v>308208.83777323179</v>
      </c>
      <c r="BE221" s="710">
        <v>0</v>
      </c>
      <c r="BF221" s="710">
        <v>2609124.7999999998</v>
      </c>
      <c r="BG221" s="512">
        <v>2609124.7999999998</v>
      </c>
      <c r="BH221" s="512">
        <v>0</v>
      </c>
      <c r="BI221" s="710">
        <v>2609124.7999999998</v>
      </c>
      <c r="BJ221" s="710">
        <v>2482160</v>
      </c>
      <c r="BK221" s="512">
        <v>2482160</v>
      </c>
      <c r="BL221" s="512">
        <v>3990.6109324758841</v>
      </c>
      <c r="BM221" s="512">
        <v>3740.7949277688608</v>
      </c>
      <c r="BN221" s="628">
        <v>6.6781528934552456E-2</v>
      </c>
      <c r="BO221" s="628">
        <v>0</v>
      </c>
      <c r="BP221" s="512">
        <v>0</v>
      </c>
      <c r="BQ221" s="710">
        <v>2609124.7999999998</v>
      </c>
      <c r="BR221" s="710">
        <v>4180</v>
      </c>
      <c r="BS221" s="710" t="s">
        <v>1284</v>
      </c>
      <c r="BT221" s="710">
        <v>4194.7344051446944</v>
      </c>
      <c r="BU221" s="628">
        <v>6.3476317884504807E-2</v>
      </c>
      <c r="BV221" s="512">
        <v>0</v>
      </c>
      <c r="BW221" s="512">
        <v>2609124.7999999998</v>
      </c>
      <c r="BX221" s="512">
        <v>0</v>
      </c>
      <c r="BY221" s="512">
        <v>2609124.7999999998</v>
      </c>
      <c r="BZ221" s="814">
        <f t="shared" si="16"/>
        <v>0</v>
      </c>
      <c r="CA221" s="814">
        <f t="shared" si="17"/>
        <v>0</v>
      </c>
      <c r="CB221" s="814">
        <f t="shared" si="15"/>
        <v>308208.83777323179</v>
      </c>
      <c r="CC221" s="814">
        <f>IF(ISERROR(VLOOKUP(A221,'19-20 Cfwds'!A:D,4,FALSE)),0,(VLOOKUP(A221,'19-20 Cfwds'!A:D,4,FALSE)))</f>
        <v>0</v>
      </c>
      <c r="CD221" s="814">
        <f>IF(ISERROR(VLOOKUP(A221,'19-20 Cfwds'!A:D,3,FALSE)),0,(VLOOKUP(A221,'19-20 Cfwds'!A:D,3,FALSE)))</f>
        <v>0</v>
      </c>
      <c r="CF221" s="814">
        <f t="shared" si="18"/>
        <v>81670.017489925958</v>
      </c>
      <c r="CG221" s="814"/>
      <c r="CH221" s="814"/>
    </row>
    <row r="222" spans="1:86" ht="15" hidden="1" x14ac:dyDescent="0.25">
      <c r="A222">
        <v>231</v>
      </c>
      <c r="B222" t="str">
        <f>VLOOKUP(D222,'Adjusted Factors 21-22'!C:F,4,FALSE)</f>
        <v>Recoupment Academy</v>
      </c>
      <c r="C222" s="706">
        <v>146532</v>
      </c>
      <c r="D222" s="706">
        <v>9352226</v>
      </c>
      <c r="E222" s="707" t="s">
        <v>745</v>
      </c>
      <c r="F222" s="627">
        <v>181</v>
      </c>
      <c r="G222" s="627">
        <v>181</v>
      </c>
      <c r="H222" s="627">
        <v>0</v>
      </c>
      <c r="I222" s="512">
        <v>556394</v>
      </c>
      <c r="J222" s="512">
        <v>0</v>
      </c>
      <c r="K222" s="512">
        <v>0</v>
      </c>
      <c r="L222" s="512">
        <v>24839.999999999993</v>
      </c>
      <c r="M222" s="512">
        <v>0</v>
      </c>
      <c r="N222" s="512">
        <v>34691.666666666664</v>
      </c>
      <c r="O222" s="512">
        <v>0</v>
      </c>
      <c r="P222" s="512">
        <v>7094.9999999999891</v>
      </c>
      <c r="Q222" s="512">
        <v>21839.999999999989</v>
      </c>
      <c r="R222" s="512">
        <v>0</v>
      </c>
      <c r="S222" s="512">
        <v>0</v>
      </c>
      <c r="T222" s="512">
        <v>0</v>
      </c>
      <c r="U222" s="512">
        <v>0</v>
      </c>
      <c r="V222" s="512">
        <v>0</v>
      </c>
      <c r="W222" s="512">
        <v>0</v>
      </c>
      <c r="X222" s="512">
        <v>0</v>
      </c>
      <c r="Y222" s="512">
        <v>0</v>
      </c>
      <c r="Z222" s="512">
        <v>0</v>
      </c>
      <c r="AA222" s="512">
        <v>0</v>
      </c>
      <c r="AB222" s="512">
        <v>6930.6962025316498</v>
      </c>
      <c r="AC222" s="512">
        <v>0</v>
      </c>
      <c r="AD222" s="512">
        <v>0</v>
      </c>
      <c r="AE222" s="512">
        <v>71956.146496815287</v>
      </c>
      <c r="AF222" s="512">
        <v>0</v>
      </c>
      <c r="AG222" s="512">
        <v>0</v>
      </c>
      <c r="AH222" s="512">
        <v>0</v>
      </c>
      <c r="AI222" s="512">
        <v>117800</v>
      </c>
      <c r="AJ222" s="512">
        <v>0</v>
      </c>
      <c r="AK222" s="512">
        <v>0</v>
      </c>
      <c r="AL222" s="512">
        <v>0</v>
      </c>
      <c r="AM222" s="512">
        <v>4992</v>
      </c>
      <c r="AN222" s="512">
        <v>0</v>
      </c>
      <c r="AO222" s="512">
        <v>0</v>
      </c>
      <c r="AP222" s="512">
        <v>0</v>
      </c>
      <c r="AQ222" s="512">
        <v>0</v>
      </c>
      <c r="AR222" s="512">
        <v>0</v>
      </c>
      <c r="AS222" s="512">
        <v>0</v>
      </c>
      <c r="AT222" s="512">
        <v>0</v>
      </c>
      <c r="AU222" s="512">
        <v>0</v>
      </c>
      <c r="AV222" s="512">
        <v>556394</v>
      </c>
      <c r="AW222" s="512">
        <v>167353.50936601358</v>
      </c>
      <c r="AX222" s="512">
        <v>122792</v>
      </c>
      <c r="AY222" s="512">
        <v>126188.3438301486</v>
      </c>
      <c r="AZ222" s="710">
        <v>846539.50936601358</v>
      </c>
      <c r="BA222" s="710">
        <v>841547.50936601358</v>
      </c>
      <c r="BB222" s="710">
        <v>4180</v>
      </c>
      <c r="BC222" s="710">
        <v>756580</v>
      </c>
      <c r="BD222" s="710">
        <v>0</v>
      </c>
      <c r="BE222" s="710">
        <v>0</v>
      </c>
      <c r="BF222" s="710">
        <v>846539.50936601358</v>
      </c>
      <c r="BG222" s="512">
        <v>846539.50936601358</v>
      </c>
      <c r="BH222" s="512">
        <v>0</v>
      </c>
      <c r="BI222" s="710">
        <v>761572</v>
      </c>
      <c r="BJ222" s="710">
        <v>638780</v>
      </c>
      <c r="BK222" s="512">
        <v>723747.50936601358</v>
      </c>
      <c r="BL222" s="512">
        <v>3998.6050241216221</v>
      </c>
      <c r="BM222" s="512">
        <v>3987.7752862857142</v>
      </c>
      <c r="BN222" s="628">
        <v>2.7157342273403215E-3</v>
      </c>
      <c r="BO222" s="628">
        <v>1.5764621422659678E-2</v>
      </c>
      <c r="BP222" s="512">
        <v>11378.703954954801</v>
      </c>
      <c r="BQ222" s="710">
        <v>857918.21332096832</v>
      </c>
      <c r="BR222" s="710">
        <v>4712.2995211103225</v>
      </c>
      <c r="BS222" s="710" t="s">
        <v>1284</v>
      </c>
      <c r="BT222" s="710">
        <v>4739.8796316075595</v>
      </c>
      <c r="BU222" s="628">
        <v>1.0851249376222727E-2</v>
      </c>
      <c r="BV222" s="512">
        <v>0</v>
      </c>
      <c r="BW222" s="512">
        <v>857918.21332096832</v>
      </c>
      <c r="BX222" s="512">
        <v>0</v>
      </c>
      <c r="BY222" s="512">
        <v>857918.21332096832</v>
      </c>
      <c r="BZ222" s="814">
        <f t="shared" si="16"/>
        <v>0</v>
      </c>
      <c r="CA222" s="814">
        <f t="shared" si="17"/>
        <v>0</v>
      </c>
      <c r="CB222" s="814">
        <f t="shared" si="15"/>
        <v>0</v>
      </c>
      <c r="CC222" s="814">
        <f>IF(ISERROR(VLOOKUP(A222,'19-20 Cfwds'!A:D,4,FALSE)),0,(VLOOKUP(A222,'19-20 Cfwds'!A:D,4,FALSE)))</f>
        <v>0</v>
      </c>
      <c r="CD222" s="814">
        <f>IF(ISERROR(VLOOKUP(A222,'19-20 Cfwds'!A:D,3,FALSE)),0,(VLOOKUP(A222,'19-20 Cfwds'!A:D,3,FALSE)))</f>
        <v>0</v>
      </c>
      <c r="CF222" s="814">
        <f t="shared" si="18"/>
        <v>88466.666666666628</v>
      </c>
      <c r="CG222" s="814"/>
      <c r="CH222" s="814"/>
    </row>
    <row r="223" spans="1:86" ht="15" hidden="1" x14ac:dyDescent="0.25">
      <c r="A223">
        <v>42</v>
      </c>
      <c r="B223" t="str">
        <f>VLOOKUP(D223,'Adjusted Factors 21-22'!C:F,4,FALSE)</f>
        <v>Recoupment Academy</v>
      </c>
      <c r="C223" s="706">
        <v>146961</v>
      </c>
      <c r="D223" s="706">
        <v>9352228</v>
      </c>
      <c r="E223" s="707" t="s">
        <v>1498</v>
      </c>
      <c r="F223" s="627">
        <v>40</v>
      </c>
      <c r="G223" s="627">
        <v>40</v>
      </c>
      <c r="H223" s="627">
        <v>0</v>
      </c>
      <c r="I223" s="512">
        <v>122960</v>
      </c>
      <c r="J223" s="512">
        <v>0</v>
      </c>
      <c r="K223" s="512">
        <v>0</v>
      </c>
      <c r="L223" s="512">
        <v>2760</v>
      </c>
      <c r="M223" s="512">
        <v>0</v>
      </c>
      <c r="N223" s="512">
        <v>4865.3846153846152</v>
      </c>
      <c r="O223" s="512">
        <v>0</v>
      </c>
      <c r="P223" s="512">
        <v>215</v>
      </c>
      <c r="Q223" s="512">
        <v>0</v>
      </c>
      <c r="R223" s="512">
        <v>0</v>
      </c>
      <c r="S223" s="512">
        <v>445</v>
      </c>
      <c r="T223" s="512">
        <v>0</v>
      </c>
      <c r="U223" s="512">
        <v>0</v>
      </c>
      <c r="V223" s="512">
        <v>0</v>
      </c>
      <c r="W223" s="512">
        <v>0</v>
      </c>
      <c r="X223" s="512">
        <v>0</v>
      </c>
      <c r="Y223" s="512">
        <v>0</v>
      </c>
      <c r="Z223" s="512">
        <v>0</v>
      </c>
      <c r="AA223" s="512">
        <v>0</v>
      </c>
      <c r="AB223" s="512">
        <v>0</v>
      </c>
      <c r="AC223" s="512">
        <v>0</v>
      </c>
      <c r="AD223" s="512">
        <v>0</v>
      </c>
      <c r="AE223" s="512">
        <v>12353.846153846152</v>
      </c>
      <c r="AF223" s="512">
        <v>0</v>
      </c>
      <c r="AG223" s="512">
        <v>0</v>
      </c>
      <c r="AH223" s="512">
        <v>0</v>
      </c>
      <c r="AI223" s="512">
        <v>117800</v>
      </c>
      <c r="AJ223" s="512">
        <v>45000</v>
      </c>
      <c r="AK223" s="512">
        <v>0</v>
      </c>
      <c r="AL223" s="512">
        <v>0</v>
      </c>
      <c r="AM223" s="512">
        <v>1228.8</v>
      </c>
      <c r="AN223" s="512">
        <v>0</v>
      </c>
      <c r="AO223" s="512">
        <v>0</v>
      </c>
      <c r="AP223" s="512">
        <v>0</v>
      </c>
      <c r="AQ223" s="512">
        <v>26500</v>
      </c>
      <c r="AR223" s="512">
        <v>0</v>
      </c>
      <c r="AS223" s="512">
        <v>0</v>
      </c>
      <c r="AT223" s="512">
        <v>0</v>
      </c>
      <c r="AU223" s="512">
        <v>0</v>
      </c>
      <c r="AV223" s="512">
        <v>122960</v>
      </c>
      <c r="AW223" s="512">
        <v>20639.230769230766</v>
      </c>
      <c r="AX223" s="512">
        <v>190528.8</v>
      </c>
      <c r="AY223" s="512">
        <v>26495.402461538462</v>
      </c>
      <c r="AZ223" s="710">
        <v>334128.03076923074</v>
      </c>
      <c r="BA223" s="710">
        <v>306399.23076923075</v>
      </c>
      <c r="BB223" s="710">
        <v>4180</v>
      </c>
      <c r="BC223" s="710">
        <v>167200</v>
      </c>
      <c r="BD223" s="710">
        <v>0</v>
      </c>
      <c r="BE223" s="710">
        <v>0</v>
      </c>
      <c r="BF223" s="710">
        <v>334128.03076923074</v>
      </c>
      <c r="BG223" s="512">
        <v>334128.0307692308</v>
      </c>
      <c r="BH223" s="512">
        <v>0</v>
      </c>
      <c r="BI223" s="710">
        <v>194928.8</v>
      </c>
      <c r="BJ223" s="710">
        <v>30899.999999999989</v>
      </c>
      <c r="BK223" s="512">
        <v>170099.23076923075</v>
      </c>
      <c r="BL223" s="512">
        <v>4252.4807692307686</v>
      </c>
      <c r="BM223" s="512">
        <v>3795.0994941176477</v>
      </c>
      <c r="BN223" s="628">
        <v>0.1205189154650769</v>
      </c>
      <c r="BO223" s="628">
        <v>0</v>
      </c>
      <c r="BP223" s="512">
        <v>0</v>
      </c>
      <c r="BQ223" s="710">
        <v>334128.03076923074</v>
      </c>
      <c r="BR223" s="710">
        <v>7659.9807692307686</v>
      </c>
      <c r="BS223" s="710" t="s">
        <v>1284</v>
      </c>
      <c r="BT223" s="710">
        <v>8353.2007692307689</v>
      </c>
      <c r="BU223" s="628">
        <v>0.19180069454981385</v>
      </c>
      <c r="BV223" s="512">
        <v>0</v>
      </c>
      <c r="BW223" s="512">
        <v>334128.03076923074</v>
      </c>
      <c r="BX223" s="512">
        <v>0</v>
      </c>
      <c r="BY223" s="512">
        <v>334128.03076923074</v>
      </c>
      <c r="BZ223" s="814">
        <f t="shared" si="16"/>
        <v>0</v>
      </c>
      <c r="CA223" s="814">
        <f t="shared" si="17"/>
        <v>0</v>
      </c>
      <c r="CB223" s="814">
        <f t="shared" si="15"/>
        <v>0</v>
      </c>
      <c r="CC223" s="814">
        <f>IF(ISERROR(VLOOKUP(A223,'19-20 Cfwds'!A:D,4,FALSE)),0,(VLOOKUP(A223,'19-20 Cfwds'!A:D,4,FALSE)))</f>
        <v>0</v>
      </c>
      <c r="CD223" s="814">
        <f>IF(ISERROR(VLOOKUP(A223,'19-20 Cfwds'!A:D,3,FALSE)),0,(VLOOKUP(A223,'19-20 Cfwds'!A:D,3,FALSE)))</f>
        <v>0</v>
      </c>
      <c r="CF223" s="814">
        <f t="shared" si="18"/>
        <v>8285.3846153846152</v>
      </c>
      <c r="CG223" s="814"/>
      <c r="CH223" s="814"/>
    </row>
    <row r="224" spans="1:86" ht="15" hidden="1" x14ac:dyDescent="0.25">
      <c r="A224">
        <v>446</v>
      </c>
      <c r="B224" t="str">
        <f>VLOOKUP(D224,'Adjusted Factors 21-22'!C:F,4,FALSE)</f>
        <v>Recoupment Academy</v>
      </c>
      <c r="C224" s="706">
        <v>147450</v>
      </c>
      <c r="D224" s="706">
        <v>9352229</v>
      </c>
      <c r="E224" s="707" t="s">
        <v>1494</v>
      </c>
      <c r="F224" s="627">
        <v>85</v>
      </c>
      <c r="G224" s="627">
        <v>85</v>
      </c>
      <c r="H224" s="627">
        <v>0</v>
      </c>
      <c r="I224" s="512">
        <v>261290</v>
      </c>
      <c r="J224" s="512">
        <v>0</v>
      </c>
      <c r="K224" s="512">
        <v>0</v>
      </c>
      <c r="L224" s="512">
        <v>5519.9999999999882</v>
      </c>
      <c r="M224" s="512">
        <v>0</v>
      </c>
      <c r="N224" s="512">
        <v>9286.25</v>
      </c>
      <c r="O224" s="512">
        <v>0</v>
      </c>
      <c r="P224" s="512">
        <v>214.99999999999923</v>
      </c>
      <c r="Q224" s="512">
        <v>0</v>
      </c>
      <c r="R224" s="512">
        <v>0</v>
      </c>
      <c r="S224" s="512">
        <v>0</v>
      </c>
      <c r="T224" s="512">
        <v>0</v>
      </c>
      <c r="U224" s="512">
        <v>0</v>
      </c>
      <c r="V224" s="512">
        <v>0</v>
      </c>
      <c r="W224" s="512">
        <v>0</v>
      </c>
      <c r="X224" s="512">
        <v>0</v>
      </c>
      <c r="Y224" s="512">
        <v>0</v>
      </c>
      <c r="Z224" s="512">
        <v>0</v>
      </c>
      <c r="AA224" s="512">
        <v>0</v>
      </c>
      <c r="AB224" s="512">
        <v>591.77215189873573</v>
      </c>
      <c r="AC224" s="512">
        <v>0</v>
      </c>
      <c r="AD224" s="512">
        <v>0</v>
      </c>
      <c r="AE224" s="512">
        <v>24971.341463414636</v>
      </c>
      <c r="AF224" s="512">
        <v>0</v>
      </c>
      <c r="AG224" s="512">
        <v>809.99999999999693</v>
      </c>
      <c r="AH224" s="512">
        <v>0</v>
      </c>
      <c r="AI224" s="512">
        <v>117800</v>
      </c>
      <c r="AJ224" s="512">
        <v>38931.909212283041</v>
      </c>
      <c r="AK224" s="512">
        <v>0</v>
      </c>
      <c r="AL224" s="512">
        <v>0</v>
      </c>
      <c r="AM224" s="512">
        <v>2355.1999999999998</v>
      </c>
      <c r="AN224" s="512">
        <v>0</v>
      </c>
      <c r="AO224" s="512">
        <v>0</v>
      </c>
      <c r="AP224" s="512">
        <v>0</v>
      </c>
      <c r="AQ224" s="512">
        <v>0</v>
      </c>
      <c r="AR224" s="512">
        <v>0</v>
      </c>
      <c r="AS224" s="512">
        <v>0</v>
      </c>
      <c r="AT224" s="512">
        <v>0</v>
      </c>
      <c r="AU224" s="512">
        <v>0</v>
      </c>
      <c r="AV224" s="512">
        <v>261290</v>
      </c>
      <c r="AW224" s="512">
        <v>41394.363615313363</v>
      </c>
      <c r="AX224" s="512">
        <v>159087.10921228305</v>
      </c>
      <c r="AY224" s="512">
        <v>42480.830463414633</v>
      </c>
      <c r="AZ224" s="710">
        <v>461771.47282759642</v>
      </c>
      <c r="BA224" s="710">
        <v>459416.2728275964</v>
      </c>
      <c r="BB224" s="710">
        <v>4180</v>
      </c>
      <c r="BC224" s="710">
        <v>355300</v>
      </c>
      <c r="BD224" s="710">
        <v>0</v>
      </c>
      <c r="BE224" s="710">
        <v>0</v>
      </c>
      <c r="BF224" s="710">
        <v>461771.47282759642</v>
      </c>
      <c r="BG224" s="512">
        <v>461771.47282759642</v>
      </c>
      <c r="BH224" s="512">
        <v>0</v>
      </c>
      <c r="BI224" s="710">
        <v>357655.2</v>
      </c>
      <c r="BJ224" s="710">
        <v>198568.09078771697</v>
      </c>
      <c r="BK224" s="512">
        <v>302684.36361531337</v>
      </c>
      <c r="BL224" s="512">
        <v>3560.9925131213336</v>
      </c>
      <c r="BM224" s="512">
        <v>3226.2519090583369</v>
      </c>
      <c r="BN224" s="628">
        <v>0.10375525950814522</v>
      </c>
      <c r="BO224" s="628">
        <v>0</v>
      </c>
      <c r="BP224" s="512">
        <v>0</v>
      </c>
      <c r="BQ224" s="710">
        <v>461771.47282759642</v>
      </c>
      <c r="BR224" s="710">
        <v>5404.8973273834872</v>
      </c>
      <c r="BS224" s="710" t="s">
        <v>1284</v>
      </c>
      <c r="BT224" s="710">
        <v>5432.6055626776051</v>
      </c>
      <c r="BU224" s="628">
        <v>0.10179027007017138</v>
      </c>
      <c r="BV224" s="512">
        <v>0</v>
      </c>
      <c r="BW224" s="512">
        <v>461771.47282759642</v>
      </c>
      <c r="BX224" s="512">
        <v>0</v>
      </c>
      <c r="BY224" s="512">
        <v>461771.47282759642</v>
      </c>
      <c r="BZ224" s="814">
        <f t="shared" si="16"/>
        <v>0</v>
      </c>
      <c r="CA224" s="814">
        <f t="shared" si="17"/>
        <v>0</v>
      </c>
      <c r="CB224" s="814">
        <f t="shared" si="15"/>
        <v>0</v>
      </c>
      <c r="CC224" s="814">
        <f>IF(ISERROR(VLOOKUP(A224,'19-20 Cfwds'!A:D,4,FALSE)),0,(VLOOKUP(A224,'19-20 Cfwds'!A:D,4,FALSE)))</f>
        <v>0</v>
      </c>
      <c r="CD224" s="814">
        <f>IF(ISERROR(VLOOKUP(A224,'19-20 Cfwds'!A:D,3,FALSE)),0,(VLOOKUP(A224,'19-20 Cfwds'!A:D,3,FALSE)))</f>
        <v>0</v>
      </c>
      <c r="CF224" s="814">
        <f t="shared" si="18"/>
        <v>15021.249999999989</v>
      </c>
      <c r="CG224" s="814"/>
      <c r="CH224" s="814"/>
    </row>
    <row r="225" spans="1:86" ht="15" hidden="1" x14ac:dyDescent="0.25">
      <c r="A225">
        <v>480</v>
      </c>
      <c r="B225" t="str">
        <f>VLOOKUP(D225,'Adjusted Factors 21-22'!C:F,4,FALSE)</f>
        <v>Recoupment Academy</v>
      </c>
      <c r="C225" s="706">
        <v>147934</v>
      </c>
      <c r="D225" s="706">
        <v>9352916</v>
      </c>
      <c r="E225" s="707" t="s">
        <v>890</v>
      </c>
      <c r="F225" s="627">
        <v>228</v>
      </c>
      <c r="G225" s="627">
        <v>228</v>
      </c>
      <c r="H225" s="627">
        <v>0</v>
      </c>
      <c r="I225" s="512">
        <v>700872</v>
      </c>
      <c r="J225" s="512">
        <v>0</v>
      </c>
      <c r="K225" s="512">
        <v>0</v>
      </c>
      <c r="L225" s="512">
        <v>14719.999999999953</v>
      </c>
      <c r="M225" s="512">
        <v>0</v>
      </c>
      <c r="N225" s="512">
        <v>25532.584269662919</v>
      </c>
      <c r="O225" s="512">
        <v>0</v>
      </c>
      <c r="P225" s="512">
        <v>15265.000000000009</v>
      </c>
      <c r="Q225" s="512">
        <v>0</v>
      </c>
      <c r="R225" s="512">
        <v>0</v>
      </c>
      <c r="S225" s="512">
        <v>889.99999999999966</v>
      </c>
      <c r="T225" s="512">
        <v>0</v>
      </c>
      <c r="U225" s="512">
        <v>0</v>
      </c>
      <c r="V225" s="512">
        <v>0</v>
      </c>
      <c r="W225" s="512">
        <v>0</v>
      </c>
      <c r="X225" s="512">
        <v>0</v>
      </c>
      <c r="Y225" s="512">
        <v>0</v>
      </c>
      <c r="Z225" s="512">
        <v>0</v>
      </c>
      <c r="AA225" s="512">
        <v>0</v>
      </c>
      <c r="AB225" s="512">
        <v>0</v>
      </c>
      <c r="AC225" s="512">
        <v>0</v>
      </c>
      <c r="AD225" s="512">
        <v>0</v>
      </c>
      <c r="AE225" s="512">
        <v>68985.000000000015</v>
      </c>
      <c r="AF225" s="512">
        <v>0</v>
      </c>
      <c r="AG225" s="512">
        <v>0</v>
      </c>
      <c r="AH225" s="512">
        <v>0</v>
      </c>
      <c r="AI225" s="512">
        <v>117800</v>
      </c>
      <c r="AJ225" s="512">
        <v>0</v>
      </c>
      <c r="AK225" s="512">
        <v>0</v>
      </c>
      <c r="AL225" s="512">
        <v>0</v>
      </c>
      <c r="AM225" s="512">
        <v>6343.89</v>
      </c>
      <c r="AN225" s="512">
        <v>0</v>
      </c>
      <c r="AO225" s="512">
        <v>0</v>
      </c>
      <c r="AP225" s="512">
        <v>0</v>
      </c>
      <c r="AQ225" s="512">
        <v>0</v>
      </c>
      <c r="AR225" s="512">
        <v>0</v>
      </c>
      <c r="AS225" s="512">
        <v>0</v>
      </c>
      <c r="AT225" s="512">
        <v>0</v>
      </c>
      <c r="AU225" s="512">
        <v>0</v>
      </c>
      <c r="AV225" s="512">
        <v>700872</v>
      </c>
      <c r="AW225" s="512">
        <v>125392.58426966288</v>
      </c>
      <c r="AX225" s="512">
        <v>124143.89</v>
      </c>
      <c r="AY225" s="512">
        <v>107187.65613483146</v>
      </c>
      <c r="AZ225" s="710">
        <v>950408.47426966287</v>
      </c>
      <c r="BA225" s="710">
        <v>944064.58426966285</v>
      </c>
      <c r="BB225" s="710">
        <v>4180</v>
      </c>
      <c r="BC225" s="710">
        <v>953040</v>
      </c>
      <c r="BD225" s="710">
        <v>8975.4157303371467</v>
      </c>
      <c r="BE225" s="710">
        <v>0</v>
      </c>
      <c r="BF225" s="710">
        <v>959383.89</v>
      </c>
      <c r="BG225" s="512">
        <v>959383.89000000013</v>
      </c>
      <c r="BH225" s="512">
        <v>0</v>
      </c>
      <c r="BI225" s="710">
        <v>959383.89</v>
      </c>
      <c r="BJ225" s="710">
        <v>835240</v>
      </c>
      <c r="BK225" s="512">
        <v>835240</v>
      </c>
      <c r="BL225" s="512">
        <v>3663.3333333333335</v>
      </c>
      <c r="BM225" s="512">
        <v>3517.8483007407403</v>
      </c>
      <c r="BN225" s="628">
        <v>4.135625534562104E-2</v>
      </c>
      <c r="BO225" s="628">
        <v>0</v>
      </c>
      <c r="BP225" s="512">
        <v>0</v>
      </c>
      <c r="BQ225" s="710">
        <v>959383.89</v>
      </c>
      <c r="BR225" s="710">
        <v>4180</v>
      </c>
      <c r="BS225" s="710" t="s">
        <v>1284</v>
      </c>
      <c r="BT225" s="710">
        <v>4207.8240789473684</v>
      </c>
      <c r="BU225" s="628">
        <v>3.605154337793004E-2</v>
      </c>
      <c r="BV225" s="512">
        <v>0</v>
      </c>
      <c r="BW225" s="512">
        <v>959383.89</v>
      </c>
      <c r="BX225" s="512">
        <v>0</v>
      </c>
      <c r="BY225" s="512">
        <v>959383.89</v>
      </c>
      <c r="BZ225" s="814">
        <f t="shared" si="16"/>
        <v>0</v>
      </c>
      <c r="CA225" s="814">
        <f t="shared" si="17"/>
        <v>0</v>
      </c>
      <c r="CB225" s="814">
        <f t="shared" si="15"/>
        <v>8975.4157303371467</v>
      </c>
      <c r="CC225" s="814">
        <f>IF(ISERROR(VLOOKUP(A225,'19-20 Cfwds'!A:D,4,FALSE)),0,(VLOOKUP(A225,'19-20 Cfwds'!A:D,4,FALSE)))</f>
        <v>154149.24617327587</v>
      </c>
      <c r="CD225" s="814">
        <f>IF(ISERROR(VLOOKUP(A225,'19-20 Cfwds'!A:D,3,FALSE)),0,(VLOOKUP(A225,'19-20 Cfwds'!A:D,3,FALSE)))</f>
        <v>10442.370000000006</v>
      </c>
      <c r="CF225" s="814">
        <f t="shared" si="18"/>
        <v>56407.584269662875</v>
      </c>
      <c r="CG225" s="814"/>
      <c r="CH225" s="814"/>
    </row>
    <row r="226" spans="1:86" ht="15" hidden="1" x14ac:dyDescent="0.25">
      <c r="A226">
        <v>303</v>
      </c>
      <c r="B226" t="str">
        <f>VLOOKUP(D226,'Adjusted Factors 21-22'!C:F,4,FALSE)</f>
        <v>Recoupment Academy</v>
      </c>
      <c r="C226" s="706">
        <v>141849</v>
      </c>
      <c r="D226" s="706">
        <v>9352927</v>
      </c>
      <c r="E226" s="707" t="s">
        <v>1630</v>
      </c>
      <c r="F226" s="627">
        <v>285</v>
      </c>
      <c r="G226" s="627">
        <v>285</v>
      </c>
      <c r="H226" s="627">
        <v>0</v>
      </c>
      <c r="I226" s="512">
        <v>876090</v>
      </c>
      <c r="J226" s="512">
        <v>0</v>
      </c>
      <c r="K226" s="512">
        <v>0</v>
      </c>
      <c r="L226" s="512">
        <v>47839.999999999956</v>
      </c>
      <c r="M226" s="512">
        <v>0</v>
      </c>
      <c r="N226" s="512">
        <v>66115.086206896551</v>
      </c>
      <c r="O226" s="512">
        <v>0</v>
      </c>
      <c r="P226" s="512">
        <v>859.99999999999727</v>
      </c>
      <c r="Q226" s="512">
        <v>3119.9999999999973</v>
      </c>
      <c r="R226" s="512">
        <v>40999.999999999985</v>
      </c>
      <c r="S226" s="512">
        <v>55180.000000000051</v>
      </c>
      <c r="T226" s="512">
        <v>5225.0000000000036</v>
      </c>
      <c r="U226" s="512">
        <v>0</v>
      </c>
      <c r="V226" s="512">
        <v>0</v>
      </c>
      <c r="W226" s="512">
        <v>0</v>
      </c>
      <c r="X226" s="512">
        <v>0</v>
      </c>
      <c r="Y226" s="512">
        <v>0</v>
      </c>
      <c r="Z226" s="512">
        <v>0</v>
      </c>
      <c r="AA226" s="512">
        <v>0</v>
      </c>
      <c r="AB226" s="512">
        <v>18706.790123456758</v>
      </c>
      <c r="AC226" s="512">
        <v>0</v>
      </c>
      <c r="AD226" s="512">
        <v>0</v>
      </c>
      <c r="AE226" s="512">
        <v>118190.1063829787</v>
      </c>
      <c r="AF226" s="512">
        <v>0</v>
      </c>
      <c r="AG226" s="512">
        <v>2609.9999999999923</v>
      </c>
      <c r="AH226" s="512">
        <v>0</v>
      </c>
      <c r="AI226" s="512">
        <v>117800</v>
      </c>
      <c r="AJ226" s="512">
        <v>0</v>
      </c>
      <c r="AK226" s="512">
        <v>0</v>
      </c>
      <c r="AL226" s="512">
        <v>0</v>
      </c>
      <c r="AM226" s="512">
        <v>5632</v>
      </c>
      <c r="AN226" s="512">
        <v>0</v>
      </c>
      <c r="AO226" s="512">
        <v>0</v>
      </c>
      <c r="AP226" s="512">
        <v>0</v>
      </c>
      <c r="AQ226" s="512">
        <v>0</v>
      </c>
      <c r="AR226" s="512">
        <v>0</v>
      </c>
      <c r="AS226" s="512">
        <v>0</v>
      </c>
      <c r="AT226" s="512">
        <v>0</v>
      </c>
      <c r="AU226" s="512">
        <v>0</v>
      </c>
      <c r="AV226" s="512">
        <v>876090</v>
      </c>
      <c r="AW226" s="512">
        <v>358846.98271333205</v>
      </c>
      <c r="AX226" s="512">
        <v>123432</v>
      </c>
      <c r="AY226" s="512">
        <v>237859.01348642696</v>
      </c>
      <c r="AZ226" s="710">
        <v>1358368.9827133319</v>
      </c>
      <c r="BA226" s="710">
        <v>1352736.9827133319</v>
      </c>
      <c r="BB226" s="710">
        <v>4180</v>
      </c>
      <c r="BC226" s="710">
        <v>1191300</v>
      </c>
      <c r="BD226" s="710">
        <v>0</v>
      </c>
      <c r="BE226" s="710">
        <v>0</v>
      </c>
      <c r="BF226" s="710">
        <v>1358368.9827133319</v>
      </c>
      <c r="BG226" s="512">
        <v>1358368.9827133322</v>
      </c>
      <c r="BH226" s="512">
        <v>0</v>
      </c>
      <c r="BI226" s="710">
        <v>1196932</v>
      </c>
      <c r="BJ226" s="710">
        <v>1073500</v>
      </c>
      <c r="BK226" s="512">
        <v>1234936.9827133319</v>
      </c>
      <c r="BL226" s="512">
        <v>4333.1122200467789</v>
      </c>
      <c r="BM226" s="512">
        <v>4326.3727020618562</v>
      </c>
      <c r="BN226" s="628">
        <v>1.5577756353979406E-3</v>
      </c>
      <c r="BO226" s="628">
        <v>1.6922580014602059E-2</v>
      </c>
      <c r="BP226" s="512">
        <v>20865.815643735084</v>
      </c>
      <c r="BQ226" s="710">
        <v>1379234.7983570669</v>
      </c>
      <c r="BR226" s="710">
        <v>4819.6589416037432</v>
      </c>
      <c r="BS226" s="710" t="s">
        <v>1284</v>
      </c>
      <c r="BT226" s="710">
        <v>4839.4203451125159</v>
      </c>
      <c r="BU226" s="628">
        <v>1.9682661314698091E-2</v>
      </c>
      <c r="BV226" s="512">
        <v>0</v>
      </c>
      <c r="BW226" s="512">
        <v>1379234.7983570669</v>
      </c>
      <c r="BX226" s="512">
        <v>0</v>
      </c>
      <c r="BY226" s="512">
        <v>1379234.7983570669</v>
      </c>
      <c r="BZ226" s="814">
        <f t="shared" si="16"/>
        <v>0</v>
      </c>
      <c r="CA226" s="814">
        <f t="shared" si="17"/>
        <v>0</v>
      </c>
      <c r="CB226" s="814">
        <f t="shared" si="15"/>
        <v>0</v>
      </c>
      <c r="CC226" s="814">
        <f>IF(ISERROR(VLOOKUP(A226,'19-20 Cfwds'!A:D,4,FALSE)),0,(VLOOKUP(A226,'19-20 Cfwds'!A:D,4,FALSE)))</f>
        <v>0</v>
      </c>
      <c r="CD226" s="814">
        <f>IF(ISERROR(VLOOKUP(A226,'19-20 Cfwds'!A:D,3,FALSE)),0,(VLOOKUP(A226,'19-20 Cfwds'!A:D,3,FALSE)))</f>
        <v>0</v>
      </c>
      <c r="CF226" s="814">
        <f t="shared" si="18"/>
        <v>219340.08620689655</v>
      </c>
      <c r="CG226" s="814"/>
      <c r="CH226" s="814"/>
    </row>
    <row r="227" spans="1:86" ht="15" hidden="1" x14ac:dyDescent="0.25">
      <c r="A227">
        <v>404</v>
      </c>
      <c r="B227" t="str">
        <f>VLOOKUP(D227,'Adjusted Factors 21-22'!C:F,4,FALSE)</f>
        <v>Recoupment Academy</v>
      </c>
      <c r="C227" s="706">
        <v>143056</v>
      </c>
      <c r="D227" s="706">
        <v>9353002</v>
      </c>
      <c r="E227" s="707" t="s">
        <v>1403</v>
      </c>
      <c r="F227" s="627">
        <v>51</v>
      </c>
      <c r="G227" s="627">
        <v>51</v>
      </c>
      <c r="H227" s="627">
        <v>0</v>
      </c>
      <c r="I227" s="512">
        <v>156774</v>
      </c>
      <c r="J227" s="512">
        <v>0</v>
      </c>
      <c r="K227" s="512">
        <v>0</v>
      </c>
      <c r="L227" s="512">
        <v>3219.9999999999927</v>
      </c>
      <c r="M227" s="512">
        <v>0</v>
      </c>
      <c r="N227" s="512">
        <v>4024.9999999999909</v>
      </c>
      <c r="O227" s="512">
        <v>0</v>
      </c>
      <c r="P227" s="512">
        <v>0</v>
      </c>
      <c r="Q227" s="512">
        <v>0</v>
      </c>
      <c r="R227" s="512">
        <v>0</v>
      </c>
      <c r="S227" s="512">
        <v>0</v>
      </c>
      <c r="T227" s="512">
        <v>0</v>
      </c>
      <c r="U227" s="512">
        <v>0</v>
      </c>
      <c r="V227" s="512">
        <v>0</v>
      </c>
      <c r="W227" s="512">
        <v>0</v>
      </c>
      <c r="X227" s="512">
        <v>0</v>
      </c>
      <c r="Y227" s="512">
        <v>0</v>
      </c>
      <c r="Z227" s="512">
        <v>0</v>
      </c>
      <c r="AA227" s="512">
        <v>0</v>
      </c>
      <c r="AB227" s="512">
        <v>1683</v>
      </c>
      <c r="AC227" s="512">
        <v>0</v>
      </c>
      <c r="AD227" s="512">
        <v>0</v>
      </c>
      <c r="AE227" s="512">
        <v>15782.282608695652</v>
      </c>
      <c r="AF227" s="512">
        <v>0</v>
      </c>
      <c r="AG227" s="512">
        <v>1745.9999999999993</v>
      </c>
      <c r="AH227" s="512">
        <v>0</v>
      </c>
      <c r="AI227" s="512">
        <v>117800</v>
      </c>
      <c r="AJ227" s="512">
        <v>0</v>
      </c>
      <c r="AK227" s="512">
        <v>0</v>
      </c>
      <c r="AL227" s="512">
        <v>0</v>
      </c>
      <c r="AM227" s="512">
        <v>2016.74</v>
      </c>
      <c r="AN227" s="512">
        <v>0</v>
      </c>
      <c r="AO227" s="512">
        <v>0</v>
      </c>
      <c r="AP227" s="512">
        <v>0</v>
      </c>
      <c r="AQ227" s="512">
        <v>0</v>
      </c>
      <c r="AR227" s="512">
        <v>0</v>
      </c>
      <c r="AS227" s="512">
        <v>0</v>
      </c>
      <c r="AT227" s="512">
        <v>0</v>
      </c>
      <c r="AU227" s="512">
        <v>0</v>
      </c>
      <c r="AV227" s="512">
        <v>156774</v>
      </c>
      <c r="AW227" s="512">
        <v>26456.282608695634</v>
      </c>
      <c r="AX227" s="512">
        <v>119816.74</v>
      </c>
      <c r="AY227" s="512">
        <v>29403.646608695642</v>
      </c>
      <c r="AZ227" s="710">
        <v>303047.02260869561</v>
      </c>
      <c r="BA227" s="710">
        <v>301030.28260869562</v>
      </c>
      <c r="BB227" s="710">
        <v>4180</v>
      </c>
      <c r="BC227" s="710">
        <v>213180</v>
      </c>
      <c r="BD227" s="710">
        <v>0</v>
      </c>
      <c r="BE227" s="710">
        <v>0</v>
      </c>
      <c r="BF227" s="710">
        <v>303047.02260869561</v>
      </c>
      <c r="BG227" s="512">
        <v>303047.02260869567</v>
      </c>
      <c r="BH227" s="512">
        <v>0</v>
      </c>
      <c r="BI227" s="710">
        <v>215196.74</v>
      </c>
      <c r="BJ227" s="710">
        <v>95379.999999999985</v>
      </c>
      <c r="BK227" s="512">
        <v>183230.28260869562</v>
      </c>
      <c r="BL227" s="512">
        <v>3592.7506393861886</v>
      </c>
      <c r="BM227" s="512">
        <v>3703.0232551724143</v>
      </c>
      <c r="BN227" s="628">
        <v>-2.9779077307223501E-2</v>
      </c>
      <c r="BO227" s="628">
        <v>4.82594329572235E-2</v>
      </c>
      <c r="BP227" s="512">
        <v>9113.9959286236663</v>
      </c>
      <c r="BQ227" s="710">
        <v>312161.01853731927</v>
      </c>
      <c r="BR227" s="710">
        <v>6081.2603634768484</v>
      </c>
      <c r="BS227" s="710" t="s">
        <v>1284</v>
      </c>
      <c r="BT227" s="710">
        <v>6120.8042850454758</v>
      </c>
      <c r="BU227" s="628">
        <v>6.1849320442195932E-2</v>
      </c>
      <c r="BV227" s="512">
        <v>0</v>
      </c>
      <c r="BW227" s="512">
        <v>312161.01853731927</v>
      </c>
      <c r="BX227" s="512">
        <v>0</v>
      </c>
      <c r="BY227" s="512">
        <v>312161.01853731927</v>
      </c>
      <c r="BZ227" s="814">
        <f t="shared" si="16"/>
        <v>0</v>
      </c>
      <c r="CA227" s="814">
        <f t="shared" si="17"/>
        <v>0</v>
      </c>
      <c r="CB227" s="814">
        <f t="shared" si="15"/>
        <v>0</v>
      </c>
      <c r="CC227" s="814">
        <f>IF(ISERROR(VLOOKUP(A227,'19-20 Cfwds'!A:D,4,FALSE)),0,(VLOOKUP(A227,'19-20 Cfwds'!A:D,4,FALSE)))</f>
        <v>0</v>
      </c>
      <c r="CD227" s="814">
        <f>IF(ISERROR(VLOOKUP(A227,'19-20 Cfwds'!A:D,3,FALSE)),0,(VLOOKUP(A227,'19-20 Cfwds'!A:D,3,FALSE)))</f>
        <v>0</v>
      </c>
      <c r="CF227" s="814">
        <f t="shared" si="18"/>
        <v>7244.9999999999836</v>
      </c>
      <c r="CG227" s="814"/>
      <c r="CH227" s="814"/>
    </row>
    <row r="228" spans="1:86" ht="15" hidden="1" x14ac:dyDescent="0.25">
      <c r="A228">
        <v>441</v>
      </c>
      <c r="B228" t="str">
        <f>VLOOKUP(D228,'Adjusted Factors 21-22'!C:F,4,FALSE)</f>
        <v>Recoupment Academy</v>
      </c>
      <c r="C228" s="706">
        <v>142547</v>
      </c>
      <c r="D228" s="706">
        <v>9353025</v>
      </c>
      <c r="E228" s="707" t="s">
        <v>1111</v>
      </c>
      <c r="F228" s="627">
        <v>209</v>
      </c>
      <c r="G228" s="627">
        <v>209</v>
      </c>
      <c r="H228" s="627">
        <v>0</v>
      </c>
      <c r="I228" s="512">
        <v>642466</v>
      </c>
      <c r="J228" s="512">
        <v>0</v>
      </c>
      <c r="K228" s="512">
        <v>0</v>
      </c>
      <c r="L228" s="512">
        <v>4140</v>
      </c>
      <c r="M228" s="512">
        <v>0</v>
      </c>
      <c r="N228" s="512">
        <v>8708.3333333333339</v>
      </c>
      <c r="O228" s="512">
        <v>0</v>
      </c>
      <c r="P228" s="512">
        <v>648.10096153846052</v>
      </c>
      <c r="Q228" s="512">
        <v>783.74999999999875</v>
      </c>
      <c r="R228" s="512">
        <v>0</v>
      </c>
      <c r="S228" s="512">
        <v>0</v>
      </c>
      <c r="T228" s="512">
        <v>0</v>
      </c>
      <c r="U228" s="512">
        <v>0</v>
      </c>
      <c r="V228" s="512">
        <v>0</v>
      </c>
      <c r="W228" s="512">
        <v>0</v>
      </c>
      <c r="X228" s="512">
        <v>0</v>
      </c>
      <c r="Y228" s="512">
        <v>0</v>
      </c>
      <c r="Z228" s="512">
        <v>0</v>
      </c>
      <c r="AA228" s="512">
        <v>0</v>
      </c>
      <c r="AB228" s="512">
        <v>0</v>
      </c>
      <c r="AC228" s="512">
        <v>0</v>
      </c>
      <c r="AD228" s="512">
        <v>0</v>
      </c>
      <c r="AE228" s="512">
        <v>36616.799999999996</v>
      </c>
      <c r="AF228" s="512">
        <v>0</v>
      </c>
      <c r="AG228" s="512">
        <v>0</v>
      </c>
      <c r="AH228" s="512">
        <v>0</v>
      </c>
      <c r="AI228" s="512">
        <v>117800</v>
      </c>
      <c r="AJ228" s="512">
        <v>0</v>
      </c>
      <c r="AK228" s="512">
        <v>0</v>
      </c>
      <c r="AL228" s="512">
        <v>0</v>
      </c>
      <c r="AM228" s="512">
        <v>2892.8</v>
      </c>
      <c r="AN228" s="512">
        <v>0</v>
      </c>
      <c r="AO228" s="512">
        <v>0</v>
      </c>
      <c r="AP228" s="512">
        <v>0</v>
      </c>
      <c r="AQ228" s="512">
        <v>0</v>
      </c>
      <c r="AR228" s="512">
        <v>0</v>
      </c>
      <c r="AS228" s="512">
        <v>0</v>
      </c>
      <c r="AT228" s="512">
        <v>0</v>
      </c>
      <c r="AU228" s="512">
        <v>0</v>
      </c>
      <c r="AV228" s="512">
        <v>642466</v>
      </c>
      <c r="AW228" s="512">
        <v>50896.984294871785</v>
      </c>
      <c r="AX228" s="512">
        <v>120692.8</v>
      </c>
      <c r="AY228" s="512">
        <v>53755.756147435895</v>
      </c>
      <c r="AZ228" s="710">
        <v>814055.78429487185</v>
      </c>
      <c r="BA228" s="710">
        <v>811162.9842948718</v>
      </c>
      <c r="BB228" s="710">
        <v>4180</v>
      </c>
      <c r="BC228" s="710">
        <v>873620</v>
      </c>
      <c r="BD228" s="710">
        <v>62457.0157051282</v>
      </c>
      <c r="BE228" s="710">
        <v>0</v>
      </c>
      <c r="BF228" s="710">
        <v>876512.8</v>
      </c>
      <c r="BG228" s="512">
        <v>876512.80000000016</v>
      </c>
      <c r="BH228" s="512">
        <v>0</v>
      </c>
      <c r="BI228" s="710">
        <v>876512.8</v>
      </c>
      <c r="BJ228" s="710">
        <v>755820</v>
      </c>
      <c r="BK228" s="512">
        <v>755820</v>
      </c>
      <c r="BL228" s="512">
        <v>3616.3636363636365</v>
      </c>
      <c r="BM228" s="512">
        <v>3352.4290196078432</v>
      </c>
      <c r="BN228" s="628">
        <v>7.8729367635251984E-2</v>
      </c>
      <c r="BO228" s="628">
        <v>0</v>
      </c>
      <c r="BP228" s="512">
        <v>0</v>
      </c>
      <c r="BQ228" s="710">
        <v>876512.8</v>
      </c>
      <c r="BR228" s="710">
        <v>4180</v>
      </c>
      <c r="BS228" s="710" t="s">
        <v>1284</v>
      </c>
      <c r="BT228" s="710">
        <v>4193.8411483253594</v>
      </c>
      <c r="BU228" s="628">
        <v>6.3922205916261632E-2</v>
      </c>
      <c r="BV228" s="512">
        <v>0</v>
      </c>
      <c r="BW228" s="512">
        <v>876512.8</v>
      </c>
      <c r="BX228" s="512">
        <v>0</v>
      </c>
      <c r="BY228" s="512">
        <v>876512.8</v>
      </c>
      <c r="BZ228" s="814">
        <f t="shared" si="16"/>
        <v>0</v>
      </c>
      <c r="CA228" s="814">
        <f t="shared" si="17"/>
        <v>0</v>
      </c>
      <c r="CB228" s="814">
        <f t="shared" si="15"/>
        <v>62457.0157051282</v>
      </c>
      <c r="CC228" s="814">
        <f>IF(ISERROR(VLOOKUP(A228,'19-20 Cfwds'!A:D,4,FALSE)),0,(VLOOKUP(A228,'19-20 Cfwds'!A:D,4,FALSE)))</f>
        <v>0</v>
      </c>
      <c r="CD228" s="814">
        <f>IF(ISERROR(VLOOKUP(A228,'19-20 Cfwds'!A:D,3,FALSE)),0,(VLOOKUP(A228,'19-20 Cfwds'!A:D,3,FALSE)))</f>
        <v>0</v>
      </c>
      <c r="CF228" s="814">
        <f t="shared" si="18"/>
        <v>14280.184294871793</v>
      </c>
      <c r="CG228" s="814"/>
      <c r="CH228" s="814"/>
    </row>
    <row r="229" spans="1:86" ht="15" hidden="1" x14ac:dyDescent="0.25">
      <c r="A229">
        <v>492</v>
      </c>
      <c r="B229" t="str">
        <f>VLOOKUP(D229,'Adjusted Factors 21-22'!C:F,4,FALSE)</f>
        <v>Recoupment Academy</v>
      </c>
      <c r="C229" s="706">
        <v>142554</v>
      </c>
      <c r="D229" s="706">
        <v>9353054</v>
      </c>
      <c r="E229" s="707" t="s">
        <v>1263</v>
      </c>
      <c r="F229" s="627">
        <v>123</v>
      </c>
      <c r="G229" s="627">
        <v>123</v>
      </c>
      <c r="H229" s="627">
        <v>0</v>
      </c>
      <c r="I229" s="512">
        <v>378102</v>
      </c>
      <c r="J229" s="512">
        <v>0</v>
      </c>
      <c r="K229" s="512">
        <v>0</v>
      </c>
      <c r="L229" s="512">
        <v>7359.9999999999927</v>
      </c>
      <c r="M229" s="512">
        <v>0</v>
      </c>
      <c r="N229" s="512">
        <v>11292.226890756301</v>
      </c>
      <c r="O229" s="512">
        <v>0</v>
      </c>
      <c r="P229" s="512">
        <v>215.00000000000006</v>
      </c>
      <c r="Q229" s="512">
        <v>0</v>
      </c>
      <c r="R229" s="512">
        <v>0</v>
      </c>
      <c r="S229" s="512">
        <v>0</v>
      </c>
      <c r="T229" s="512">
        <v>0</v>
      </c>
      <c r="U229" s="512">
        <v>0</v>
      </c>
      <c r="V229" s="512">
        <v>0</v>
      </c>
      <c r="W229" s="512">
        <v>0</v>
      </c>
      <c r="X229" s="512">
        <v>0</v>
      </c>
      <c r="Y229" s="512">
        <v>0</v>
      </c>
      <c r="Z229" s="512">
        <v>0</v>
      </c>
      <c r="AA229" s="512">
        <v>0</v>
      </c>
      <c r="AB229" s="512">
        <v>0</v>
      </c>
      <c r="AC229" s="512">
        <v>0</v>
      </c>
      <c r="AD229" s="512">
        <v>0</v>
      </c>
      <c r="AE229" s="512">
        <v>37711.800000000003</v>
      </c>
      <c r="AF229" s="512">
        <v>0</v>
      </c>
      <c r="AG229" s="512">
        <v>0</v>
      </c>
      <c r="AH229" s="512">
        <v>0</v>
      </c>
      <c r="AI229" s="512">
        <v>117800</v>
      </c>
      <c r="AJ229" s="512">
        <v>16101.468624833098</v>
      </c>
      <c r="AK229" s="512">
        <v>0</v>
      </c>
      <c r="AL229" s="512">
        <v>0</v>
      </c>
      <c r="AM229" s="512">
        <v>2739.2</v>
      </c>
      <c r="AN229" s="512">
        <v>0</v>
      </c>
      <c r="AO229" s="512">
        <v>0</v>
      </c>
      <c r="AP229" s="512">
        <v>0</v>
      </c>
      <c r="AQ229" s="512">
        <v>0</v>
      </c>
      <c r="AR229" s="512">
        <v>0</v>
      </c>
      <c r="AS229" s="512">
        <v>0</v>
      </c>
      <c r="AT229" s="512">
        <v>0</v>
      </c>
      <c r="AU229" s="512">
        <v>0</v>
      </c>
      <c r="AV229" s="512">
        <v>378102</v>
      </c>
      <c r="AW229" s="512">
        <v>56579.0268907563</v>
      </c>
      <c r="AX229" s="512">
        <v>136640.66862483311</v>
      </c>
      <c r="AY229" s="512">
        <v>57144.277445378153</v>
      </c>
      <c r="AZ229" s="710">
        <v>571321.69551558944</v>
      </c>
      <c r="BA229" s="710">
        <v>568582.49551558949</v>
      </c>
      <c r="BB229" s="710">
        <v>4180</v>
      </c>
      <c r="BC229" s="710">
        <v>514140</v>
      </c>
      <c r="BD229" s="710">
        <v>0</v>
      </c>
      <c r="BE229" s="710">
        <v>0</v>
      </c>
      <c r="BF229" s="710">
        <v>571321.69551558944</v>
      </c>
      <c r="BG229" s="512">
        <v>571321.69551558932</v>
      </c>
      <c r="BH229" s="512">
        <v>0</v>
      </c>
      <c r="BI229" s="710">
        <v>516879.2</v>
      </c>
      <c r="BJ229" s="710">
        <v>380238.5313751669</v>
      </c>
      <c r="BK229" s="512">
        <v>434681.02689075633</v>
      </c>
      <c r="BL229" s="512">
        <v>3533.9920885427346</v>
      </c>
      <c r="BM229" s="512">
        <v>3497.8349237193747</v>
      </c>
      <c r="BN229" s="628">
        <v>1.0337012927103092E-2</v>
      </c>
      <c r="BO229" s="628">
        <v>8.1433427228969069E-3</v>
      </c>
      <c r="BP229" s="512">
        <v>3503.5404343516739</v>
      </c>
      <c r="BQ229" s="710">
        <v>574825.2359499411</v>
      </c>
      <c r="BR229" s="710">
        <v>4651.1059833328545</v>
      </c>
      <c r="BS229" s="710" t="s">
        <v>1284</v>
      </c>
      <c r="BT229" s="710">
        <v>4673.3759020320413</v>
      </c>
      <c r="BU229" s="628">
        <v>1.7228821459356336E-3</v>
      </c>
      <c r="BV229" s="512">
        <v>0</v>
      </c>
      <c r="BW229" s="512">
        <v>574825.2359499411</v>
      </c>
      <c r="BX229" s="512">
        <v>0</v>
      </c>
      <c r="BY229" s="512">
        <v>574825.2359499411</v>
      </c>
      <c r="BZ229" s="814">
        <f t="shared" si="16"/>
        <v>0</v>
      </c>
      <c r="CA229" s="814">
        <f t="shared" si="17"/>
        <v>0</v>
      </c>
      <c r="CB229" s="814">
        <f t="shared" si="15"/>
        <v>0</v>
      </c>
      <c r="CC229" s="814">
        <f>IF(ISERROR(VLOOKUP(A229,'19-20 Cfwds'!A:D,4,FALSE)),0,(VLOOKUP(A229,'19-20 Cfwds'!A:D,4,FALSE)))</f>
        <v>0</v>
      </c>
      <c r="CD229" s="814">
        <f>IF(ISERROR(VLOOKUP(A229,'19-20 Cfwds'!A:D,3,FALSE)),0,(VLOOKUP(A229,'19-20 Cfwds'!A:D,3,FALSE)))</f>
        <v>0</v>
      </c>
      <c r="CF229" s="814">
        <f t="shared" si="18"/>
        <v>18867.226890756294</v>
      </c>
      <c r="CG229" s="814"/>
      <c r="CH229" s="814"/>
    </row>
    <row r="230" spans="1:86" ht="15" hidden="1" x14ac:dyDescent="0.25">
      <c r="A230">
        <v>514</v>
      </c>
      <c r="B230" t="str">
        <f>VLOOKUP(D230,'Adjusted Factors 21-22'!C:F,4,FALSE)</f>
        <v>Recoupment Academy</v>
      </c>
      <c r="C230" s="706">
        <v>142562</v>
      </c>
      <c r="D230" s="706">
        <v>9353062</v>
      </c>
      <c r="E230" s="707" t="s">
        <v>1264</v>
      </c>
      <c r="F230" s="627">
        <v>199</v>
      </c>
      <c r="G230" s="627">
        <v>199</v>
      </c>
      <c r="H230" s="627">
        <v>0</v>
      </c>
      <c r="I230" s="512">
        <v>611726</v>
      </c>
      <c r="J230" s="512">
        <v>0</v>
      </c>
      <c r="K230" s="512">
        <v>0</v>
      </c>
      <c r="L230" s="512">
        <v>10579.999999999984</v>
      </c>
      <c r="M230" s="512">
        <v>0</v>
      </c>
      <c r="N230" s="512">
        <v>13622.023809523809</v>
      </c>
      <c r="O230" s="512">
        <v>0</v>
      </c>
      <c r="P230" s="512">
        <v>0</v>
      </c>
      <c r="Q230" s="512">
        <v>0</v>
      </c>
      <c r="R230" s="512">
        <v>0</v>
      </c>
      <c r="S230" s="512">
        <v>0</v>
      </c>
      <c r="T230" s="512">
        <v>0</v>
      </c>
      <c r="U230" s="512">
        <v>0</v>
      </c>
      <c r="V230" s="512">
        <v>0</v>
      </c>
      <c r="W230" s="512">
        <v>0</v>
      </c>
      <c r="X230" s="512">
        <v>0</v>
      </c>
      <c r="Y230" s="512">
        <v>0</v>
      </c>
      <c r="Z230" s="512">
        <v>0</v>
      </c>
      <c r="AA230" s="512">
        <v>0</v>
      </c>
      <c r="AB230" s="512">
        <v>614.88764044943844</v>
      </c>
      <c r="AC230" s="512">
        <v>0</v>
      </c>
      <c r="AD230" s="512">
        <v>0</v>
      </c>
      <c r="AE230" s="512">
        <v>39173.932584269663</v>
      </c>
      <c r="AF230" s="512">
        <v>0</v>
      </c>
      <c r="AG230" s="512">
        <v>0</v>
      </c>
      <c r="AH230" s="512">
        <v>0</v>
      </c>
      <c r="AI230" s="512">
        <v>117800</v>
      </c>
      <c r="AJ230" s="512">
        <v>0</v>
      </c>
      <c r="AK230" s="512">
        <v>0</v>
      </c>
      <c r="AL230" s="512">
        <v>0</v>
      </c>
      <c r="AM230" s="512">
        <v>3276.8</v>
      </c>
      <c r="AN230" s="512">
        <v>0</v>
      </c>
      <c r="AO230" s="512">
        <v>0</v>
      </c>
      <c r="AP230" s="512">
        <v>0</v>
      </c>
      <c r="AQ230" s="512">
        <v>0</v>
      </c>
      <c r="AR230" s="512">
        <v>0</v>
      </c>
      <c r="AS230" s="512">
        <v>0</v>
      </c>
      <c r="AT230" s="512">
        <v>0</v>
      </c>
      <c r="AU230" s="512">
        <v>0</v>
      </c>
      <c r="AV230" s="512">
        <v>611726</v>
      </c>
      <c r="AW230" s="512">
        <v>63990.844034242895</v>
      </c>
      <c r="AX230" s="512">
        <v>121076.8</v>
      </c>
      <c r="AY230" s="512">
        <v>61273.808489031566</v>
      </c>
      <c r="AZ230" s="710">
        <v>796793.64403424296</v>
      </c>
      <c r="BA230" s="710">
        <v>793516.84403424291</v>
      </c>
      <c r="BB230" s="710">
        <v>4180</v>
      </c>
      <c r="BC230" s="710">
        <v>831820</v>
      </c>
      <c r="BD230" s="710">
        <v>38303.155965757091</v>
      </c>
      <c r="BE230" s="710">
        <v>0</v>
      </c>
      <c r="BF230" s="710">
        <v>835096.8</v>
      </c>
      <c r="BG230" s="512">
        <v>835096.8</v>
      </c>
      <c r="BH230" s="512">
        <v>0</v>
      </c>
      <c r="BI230" s="710">
        <v>835096.8</v>
      </c>
      <c r="BJ230" s="710">
        <v>714020</v>
      </c>
      <c r="BK230" s="512">
        <v>714020</v>
      </c>
      <c r="BL230" s="512">
        <v>3588.0402010050252</v>
      </c>
      <c r="BM230" s="512">
        <v>3430.3543526315793</v>
      </c>
      <c r="BN230" s="628">
        <v>4.5967801621566579E-2</v>
      </c>
      <c r="BO230" s="628">
        <v>0</v>
      </c>
      <c r="BP230" s="512">
        <v>0</v>
      </c>
      <c r="BQ230" s="710">
        <v>835096.8</v>
      </c>
      <c r="BR230" s="710">
        <v>4180</v>
      </c>
      <c r="BS230" s="710" t="s">
        <v>1284</v>
      </c>
      <c r="BT230" s="710">
        <v>4196.4663316582919</v>
      </c>
      <c r="BU230" s="628">
        <v>4.6650619344115851E-2</v>
      </c>
      <c r="BV230" s="512">
        <v>0</v>
      </c>
      <c r="BW230" s="512">
        <v>835096.8</v>
      </c>
      <c r="BX230" s="512">
        <v>0</v>
      </c>
      <c r="BY230" s="512">
        <v>835096.8</v>
      </c>
      <c r="BZ230" s="814">
        <f t="shared" si="16"/>
        <v>0</v>
      </c>
      <c r="CA230" s="814">
        <f t="shared" si="17"/>
        <v>0</v>
      </c>
      <c r="CB230" s="814">
        <f t="shared" si="15"/>
        <v>38303.155965757091</v>
      </c>
      <c r="CC230" s="814">
        <f>IF(ISERROR(VLOOKUP(A230,'19-20 Cfwds'!A:D,4,FALSE)),0,(VLOOKUP(A230,'19-20 Cfwds'!A:D,4,FALSE)))</f>
        <v>0</v>
      </c>
      <c r="CD230" s="814">
        <f>IF(ISERROR(VLOOKUP(A230,'19-20 Cfwds'!A:D,3,FALSE)),0,(VLOOKUP(A230,'19-20 Cfwds'!A:D,3,FALSE)))</f>
        <v>0</v>
      </c>
      <c r="CF230" s="814">
        <f t="shared" si="18"/>
        <v>24202.023809523795</v>
      </c>
      <c r="CG230" s="814"/>
      <c r="CH230" s="814"/>
    </row>
    <row r="231" spans="1:86" ht="15" hidden="1" x14ac:dyDescent="0.25">
      <c r="A231">
        <v>20</v>
      </c>
      <c r="B231" t="str">
        <f>VLOOKUP(D231,'Adjusted Factors 21-22'!C:F,4,FALSE)</f>
        <v>Recoupment Academy</v>
      </c>
      <c r="C231" s="706">
        <v>146148</v>
      </c>
      <c r="D231" s="706">
        <v>9353081</v>
      </c>
      <c r="E231" s="707" t="s">
        <v>1404</v>
      </c>
      <c r="F231" s="627">
        <v>36</v>
      </c>
      <c r="G231" s="627">
        <v>36</v>
      </c>
      <c r="H231" s="627">
        <v>0</v>
      </c>
      <c r="I231" s="512">
        <v>110664</v>
      </c>
      <c r="J231" s="512">
        <v>0</v>
      </c>
      <c r="K231" s="512">
        <v>0</v>
      </c>
      <c r="L231" s="512">
        <v>2760.0000000000055</v>
      </c>
      <c r="M231" s="512">
        <v>0</v>
      </c>
      <c r="N231" s="512">
        <v>4140</v>
      </c>
      <c r="O231" s="512">
        <v>0</v>
      </c>
      <c r="P231" s="512">
        <v>1075.0000000000009</v>
      </c>
      <c r="Q231" s="512">
        <v>0</v>
      </c>
      <c r="R231" s="512">
        <v>0</v>
      </c>
      <c r="S231" s="512">
        <v>445.0000000000004</v>
      </c>
      <c r="T231" s="512">
        <v>0</v>
      </c>
      <c r="U231" s="512">
        <v>0</v>
      </c>
      <c r="V231" s="512">
        <v>0</v>
      </c>
      <c r="W231" s="512">
        <v>0</v>
      </c>
      <c r="X231" s="512">
        <v>0</v>
      </c>
      <c r="Y231" s="512">
        <v>0</v>
      </c>
      <c r="Z231" s="512">
        <v>0</v>
      </c>
      <c r="AA231" s="512">
        <v>0</v>
      </c>
      <c r="AB231" s="512">
        <v>0</v>
      </c>
      <c r="AC231" s="512">
        <v>0</v>
      </c>
      <c r="AD231" s="512">
        <v>0</v>
      </c>
      <c r="AE231" s="512">
        <v>14078.571428571429</v>
      </c>
      <c r="AF231" s="512">
        <v>0</v>
      </c>
      <c r="AG231" s="512">
        <v>755.99999999999909</v>
      </c>
      <c r="AH231" s="512">
        <v>0</v>
      </c>
      <c r="AI231" s="512">
        <v>117800</v>
      </c>
      <c r="AJ231" s="512">
        <v>45000</v>
      </c>
      <c r="AK231" s="512">
        <v>0</v>
      </c>
      <c r="AL231" s="512">
        <v>0</v>
      </c>
      <c r="AM231" s="512">
        <v>1013.76</v>
      </c>
      <c r="AN231" s="512">
        <v>0</v>
      </c>
      <c r="AO231" s="512">
        <v>0</v>
      </c>
      <c r="AP231" s="512">
        <v>0</v>
      </c>
      <c r="AQ231" s="512">
        <v>0</v>
      </c>
      <c r="AR231" s="512">
        <v>0</v>
      </c>
      <c r="AS231" s="512">
        <v>0</v>
      </c>
      <c r="AT231" s="512">
        <v>0</v>
      </c>
      <c r="AU231" s="512">
        <v>0</v>
      </c>
      <c r="AV231" s="512">
        <v>110664</v>
      </c>
      <c r="AW231" s="512">
        <v>23254.571428571435</v>
      </c>
      <c r="AX231" s="512">
        <v>163813.76000000001</v>
      </c>
      <c r="AY231" s="512">
        <v>28287.435428571436</v>
      </c>
      <c r="AZ231" s="710">
        <v>297732.33142857143</v>
      </c>
      <c r="BA231" s="710">
        <v>296718.57142857142</v>
      </c>
      <c r="BB231" s="710">
        <v>4180</v>
      </c>
      <c r="BC231" s="710">
        <v>150480</v>
      </c>
      <c r="BD231" s="710">
        <v>0</v>
      </c>
      <c r="BE231" s="710">
        <v>0</v>
      </c>
      <c r="BF231" s="710">
        <v>297732.33142857143</v>
      </c>
      <c r="BG231" s="512">
        <v>297732.33142857143</v>
      </c>
      <c r="BH231" s="512">
        <v>0</v>
      </c>
      <c r="BI231" s="710">
        <v>151493.76000000001</v>
      </c>
      <c r="BJ231" s="710">
        <v>-12319.999999999991</v>
      </c>
      <c r="BK231" s="512">
        <v>133918.57142857142</v>
      </c>
      <c r="BL231" s="512">
        <v>3719.9603174603171</v>
      </c>
      <c r="BM231" s="512">
        <v>3447.1379341463426</v>
      </c>
      <c r="BN231" s="628">
        <v>7.9144608810536893E-2</v>
      </c>
      <c r="BO231" s="628">
        <v>0</v>
      </c>
      <c r="BP231" s="512">
        <v>0</v>
      </c>
      <c r="BQ231" s="710">
        <v>297732.33142857143</v>
      </c>
      <c r="BR231" s="710">
        <v>8242.1825396825388</v>
      </c>
      <c r="BS231" s="710" t="s">
        <v>1284</v>
      </c>
      <c r="BT231" s="710">
        <v>8270.3425396825405</v>
      </c>
      <c r="BU231" s="628">
        <v>0.11127520994446893</v>
      </c>
      <c r="BV231" s="512">
        <v>0</v>
      </c>
      <c r="BW231" s="512">
        <v>297732.33142857143</v>
      </c>
      <c r="BX231" s="512">
        <v>0</v>
      </c>
      <c r="BY231" s="512">
        <v>297732.33142857143</v>
      </c>
      <c r="BZ231" s="814">
        <f t="shared" si="16"/>
        <v>0</v>
      </c>
      <c r="CA231" s="814">
        <f t="shared" si="17"/>
        <v>0</v>
      </c>
      <c r="CB231" s="814">
        <f t="shared" si="15"/>
        <v>0</v>
      </c>
      <c r="CC231" s="814">
        <f>IF(ISERROR(VLOOKUP(A231,'19-20 Cfwds'!A:D,4,FALSE)),0,(VLOOKUP(A231,'19-20 Cfwds'!A:D,4,FALSE)))</f>
        <v>0</v>
      </c>
      <c r="CD231" s="814">
        <f>IF(ISERROR(VLOOKUP(A231,'19-20 Cfwds'!A:D,3,FALSE)),0,(VLOOKUP(A231,'19-20 Cfwds'!A:D,3,FALSE)))</f>
        <v>0</v>
      </c>
      <c r="CF231" s="814">
        <f t="shared" si="18"/>
        <v>8420.0000000000073</v>
      </c>
      <c r="CG231" s="814"/>
      <c r="CH231" s="814"/>
    </row>
    <row r="232" spans="1:86" ht="15" hidden="1" x14ac:dyDescent="0.25">
      <c r="A232">
        <v>26</v>
      </c>
      <c r="B232" t="str">
        <f>VLOOKUP(D232,'Adjusted Factors 21-22'!C:F,4,FALSE)</f>
        <v>Recoupment Academy</v>
      </c>
      <c r="C232" s="706">
        <v>146234</v>
      </c>
      <c r="D232" s="706">
        <v>9353084</v>
      </c>
      <c r="E232" s="707" t="s">
        <v>1405</v>
      </c>
      <c r="F232" s="627">
        <v>71</v>
      </c>
      <c r="G232" s="627">
        <v>71</v>
      </c>
      <c r="H232" s="627">
        <v>0</v>
      </c>
      <c r="I232" s="512">
        <v>218254</v>
      </c>
      <c r="J232" s="512">
        <v>0</v>
      </c>
      <c r="K232" s="512">
        <v>0</v>
      </c>
      <c r="L232" s="512">
        <v>7820.0000000000045</v>
      </c>
      <c r="M232" s="512">
        <v>0</v>
      </c>
      <c r="N232" s="512">
        <v>13405.223880597016</v>
      </c>
      <c r="O232" s="512">
        <v>0</v>
      </c>
      <c r="P232" s="512">
        <v>645.00000000000045</v>
      </c>
      <c r="Q232" s="512">
        <v>0</v>
      </c>
      <c r="R232" s="512">
        <v>0</v>
      </c>
      <c r="S232" s="512">
        <v>0</v>
      </c>
      <c r="T232" s="512">
        <v>0</v>
      </c>
      <c r="U232" s="512">
        <v>0</v>
      </c>
      <c r="V232" s="512">
        <v>0</v>
      </c>
      <c r="W232" s="512">
        <v>0</v>
      </c>
      <c r="X232" s="512">
        <v>0</v>
      </c>
      <c r="Y232" s="512">
        <v>0</v>
      </c>
      <c r="Z232" s="512">
        <v>0</v>
      </c>
      <c r="AA232" s="512">
        <v>0</v>
      </c>
      <c r="AB232" s="512">
        <v>640.16393442622871</v>
      </c>
      <c r="AC232" s="512">
        <v>0</v>
      </c>
      <c r="AD232" s="512">
        <v>0</v>
      </c>
      <c r="AE232" s="512">
        <v>23718.813559322036</v>
      </c>
      <c r="AF232" s="512">
        <v>0</v>
      </c>
      <c r="AG232" s="512">
        <v>0</v>
      </c>
      <c r="AH232" s="512">
        <v>0</v>
      </c>
      <c r="AI232" s="512">
        <v>117800</v>
      </c>
      <c r="AJ232" s="512">
        <v>45000</v>
      </c>
      <c r="AK232" s="512">
        <v>0</v>
      </c>
      <c r="AL232" s="512">
        <v>0</v>
      </c>
      <c r="AM232" s="512">
        <v>839.68</v>
      </c>
      <c r="AN232" s="512">
        <v>0</v>
      </c>
      <c r="AO232" s="512">
        <v>0</v>
      </c>
      <c r="AP232" s="512">
        <v>0</v>
      </c>
      <c r="AQ232" s="512">
        <v>0</v>
      </c>
      <c r="AR232" s="512">
        <v>0</v>
      </c>
      <c r="AS232" s="512">
        <v>0</v>
      </c>
      <c r="AT232" s="512">
        <v>0</v>
      </c>
      <c r="AU232" s="512">
        <v>0</v>
      </c>
      <c r="AV232" s="512">
        <v>218254</v>
      </c>
      <c r="AW232" s="512">
        <v>46229.201374345284</v>
      </c>
      <c r="AX232" s="512">
        <v>163639.67999999999</v>
      </c>
      <c r="AY232" s="512">
        <v>44652.789499620543</v>
      </c>
      <c r="AZ232" s="710">
        <v>428122.88137434528</v>
      </c>
      <c r="BA232" s="710">
        <v>427283.20137434528</v>
      </c>
      <c r="BB232" s="710">
        <v>4180</v>
      </c>
      <c r="BC232" s="710">
        <v>296780</v>
      </c>
      <c r="BD232" s="710">
        <v>0</v>
      </c>
      <c r="BE232" s="710">
        <v>0</v>
      </c>
      <c r="BF232" s="710">
        <v>428122.88137434528</v>
      </c>
      <c r="BG232" s="512">
        <v>428122.88137434528</v>
      </c>
      <c r="BH232" s="512">
        <v>0</v>
      </c>
      <c r="BI232" s="710">
        <v>297619.68</v>
      </c>
      <c r="BJ232" s="710">
        <v>133980</v>
      </c>
      <c r="BK232" s="512">
        <v>264483.20137434528</v>
      </c>
      <c r="BL232" s="512">
        <v>3725.1155123147223</v>
      </c>
      <c r="BM232" s="512">
        <v>3470.1955681818185</v>
      </c>
      <c r="BN232" s="628">
        <v>7.3459820671279069E-2</v>
      </c>
      <c r="BO232" s="628">
        <v>0</v>
      </c>
      <c r="BP232" s="512">
        <v>0</v>
      </c>
      <c r="BQ232" s="710">
        <v>428122.88137434528</v>
      </c>
      <c r="BR232" s="710">
        <v>6018.0732587935954</v>
      </c>
      <c r="BS232" s="710" t="s">
        <v>1284</v>
      </c>
      <c r="BT232" s="710">
        <v>6029.8997376668349</v>
      </c>
      <c r="BU232" s="628">
        <v>1.3533139083195644E-2</v>
      </c>
      <c r="BV232" s="512">
        <v>0</v>
      </c>
      <c r="BW232" s="512">
        <v>428122.88137434528</v>
      </c>
      <c r="BX232" s="512">
        <v>0</v>
      </c>
      <c r="BY232" s="512">
        <v>428122.88137434528</v>
      </c>
      <c r="BZ232" s="814">
        <f t="shared" si="16"/>
        <v>0</v>
      </c>
      <c r="CA232" s="814">
        <f t="shared" si="17"/>
        <v>0</v>
      </c>
      <c r="CB232" s="814">
        <f t="shared" si="15"/>
        <v>0</v>
      </c>
      <c r="CC232" s="814">
        <f>IF(ISERROR(VLOOKUP(A232,'19-20 Cfwds'!A:D,4,FALSE)),0,(VLOOKUP(A232,'19-20 Cfwds'!A:D,4,FALSE)))</f>
        <v>0</v>
      </c>
      <c r="CD232" s="814">
        <f>IF(ISERROR(VLOOKUP(A232,'19-20 Cfwds'!A:D,3,FALSE)),0,(VLOOKUP(A232,'19-20 Cfwds'!A:D,3,FALSE)))</f>
        <v>0</v>
      </c>
      <c r="CF232" s="814">
        <f t="shared" si="18"/>
        <v>21870.223880597019</v>
      </c>
      <c r="CG232" s="814"/>
      <c r="CH232" s="814"/>
    </row>
    <row r="233" spans="1:86" ht="15" hidden="1" x14ac:dyDescent="0.25">
      <c r="A233">
        <v>36</v>
      </c>
      <c r="B233" t="str">
        <f>VLOOKUP(D233,'Adjusted Factors 21-22'!C:F,4,FALSE)</f>
        <v>Recoupment Academy</v>
      </c>
      <c r="C233" s="706">
        <v>145696</v>
      </c>
      <c r="D233" s="706">
        <v>9353089</v>
      </c>
      <c r="E233" s="707" t="s">
        <v>1406</v>
      </c>
      <c r="F233" s="627">
        <v>123</v>
      </c>
      <c r="G233" s="627">
        <v>123</v>
      </c>
      <c r="H233" s="627">
        <v>0</v>
      </c>
      <c r="I233" s="512">
        <v>378102</v>
      </c>
      <c r="J233" s="512">
        <v>0</v>
      </c>
      <c r="K233" s="512">
        <v>0</v>
      </c>
      <c r="L233" s="512">
        <v>8739.9999999999909</v>
      </c>
      <c r="M233" s="512">
        <v>0</v>
      </c>
      <c r="N233" s="512">
        <v>13260.9375</v>
      </c>
      <c r="O233" s="512">
        <v>0</v>
      </c>
      <c r="P233" s="512">
        <v>2365.0000000000005</v>
      </c>
      <c r="Q233" s="512">
        <v>0</v>
      </c>
      <c r="R233" s="512">
        <v>0</v>
      </c>
      <c r="S233" s="512">
        <v>0</v>
      </c>
      <c r="T233" s="512">
        <v>0</v>
      </c>
      <c r="U233" s="512">
        <v>0</v>
      </c>
      <c r="V233" s="512">
        <v>0</v>
      </c>
      <c r="W233" s="512">
        <v>0</v>
      </c>
      <c r="X233" s="512">
        <v>0</v>
      </c>
      <c r="Y233" s="512">
        <v>0</v>
      </c>
      <c r="Z233" s="512">
        <v>0</v>
      </c>
      <c r="AA233" s="512">
        <v>0</v>
      </c>
      <c r="AB233" s="512">
        <v>626.38888888888903</v>
      </c>
      <c r="AC233" s="512">
        <v>0</v>
      </c>
      <c r="AD233" s="512">
        <v>0</v>
      </c>
      <c r="AE233" s="512">
        <v>41798.793103448283</v>
      </c>
      <c r="AF233" s="512">
        <v>0</v>
      </c>
      <c r="AG233" s="512">
        <v>0</v>
      </c>
      <c r="AH233" s="512">
        <v>0</v>
      </c>
      <c r="AI233" s="512">
        <v>117800</v>
      </c>
      <c r="AJ233" s="512">
        <v>16101.468624833098</v>
      </c>
      <c r="AK233" s="512">
        <v>0</v>
      </c>
      <c r="AL233" s="512">
        <v>0</v>
      </c>
      <c r="AM233" s="512">
        <v>4505.6000000000004</v>
      </c>
      <c r="AN233" s="512">
        <v>0</v>
      </c>
      <c r="AO233" s="512">
        <v>0</v>
      </c>
      <c r="AP233" s="512">
        <v>0</v>
      </c>
      <c r="AQ233" s="512">
        <v>0</v>
      </c>
      <c r="AR233" s="512">
        <v>0</v>
      </c>
      <c r="AS233" s="512">
        <v>0</v>
      </c>
      <c r="AT233" s="512">
        <v>0</v>
      </c>
      <c r="AU233" s="512">
        <v>0</v>
      </c>
      <c r="AV233" s="512">
        <v>378102</v>
      </c>
      <c r="AW233" s="512">
        <v>66791.119492337166</v>
      </c>
      <c r="AX233" s="512">
        <v>138407.0686248331</v>
      </c>
      <c r="AY233" s="512">
        <v>63980.625853448277</v>
      </c>
      <c r="AZ233" s="710">
        <v>583300.18811717024</v>
      </c>
      <c r="BA233" s="710">
        <v>578794.58811717026</v>
      </c>
      <c r="BB233" s="710">
        <v>4180</v>
      </c>
      <c r="BC233" s="710">
        <v>514140</v>
      </c>
      <c r="BD233" s="710">
        <v>0</v>
      </c>
      <c r="BE233" s="710">
        <v>0</v>
      </c>
      <c r="BF233" s="710">
        <v>583300.18811717024</v>
      </c>
      <c r="BG233" s="512">
        <v>583300.18811717024</v>
      </c>
      <c r="BH233" s="512">
        <v>0</v>
      </c>
      <c r="BI233" s="710">
        <v>518645.6</v>
      </c>
      <c r="BJ233" s="710">
        <v>380238.5313751669</v>
      </c>
      <c r="BK233" s="512">
        <v>444893.11949233717</v>
      </c>
      <c r="BL233" s="512">
        <v>3617.0172316450175</v>
      </c>
      <c r="BM233" s="512">
        <v>3433.1822005826893</v>
      </c>
      <c r="BN233" s="628">
        <v>5.3546540883011452E-2</v>
      </c>
      <c r="BO233" s="628">
        <v>0</v>
      </c>
      <c r="BP233" s="512">
        <v>0</v>
      </c>
      <c r="BQ233" s="710">
        <v>583300.18811717024</v>
      </c>
      <c r="BR233" s="710">
        <v>4705.6470578631724</v>
      </c>
      <c r="BS233" s="710" t="s">
        <v>1284</v>
      </c>
      <c r="BT233" s="710">
        <v>4742.2779521721159</v>
      </c>
      <c r="BU233" s="628">
        <v>5.253919666353779E-2</v>
      </c>
      <c r="BV233" s="512">
        <v>0</v>
      </c>
      <c r="BW233" s="512">
        <v>583300.18811717024</v>
      </c>
      <c r="BX233" s="512">
        <v>0</v>
      </c>
      <c r="BY233" s="512">
        <v>583300.18811717024</v>
      </c>
      <c r="BZ233" s="814">
        <f t="shared" si="16"/>
        <v>0</v>
      </c>
      <c r="CA233" s="814">
        <f t="shared" si="17"/>
        <v>0</v>
      </c>
      <c r="CB233" s="814">
        <f t="shared" si="15"/>
        <v>0</v>
      </c>
      <c r="CC233" s="814">
        <f>IF(ISERROR(VLOOKUP(A233,'19-20 Cfwds'!A:D,4,FALSE)),0,(VLOOKUP(A233,'19-20 Cfwds'!A:D,4,FALSE)))</f>
        <v>0</v>
      </c>
      <c r="CD233" s="814">
        <f>IF(ISERROR(VLOOKUP(A233,'19-20 Cfwds'!A:D,3,FALSE)),0,(VLOOKUP(A233,'19-20 Cfwds'!A:D,3,FALSE)))</f>
        <v>0</v>
      </c>
      <c r="CF233" s="814">
        <f t="shared" si="18"/>
        <v>24365.937499999993</v>
      </c>
      <c r="CG233" s="814"/>
      <c r="CH233" s="814"/>
    </row>
    <row r="234" spans="1:86" ht="15" hidden="1" x14ac:dyDescent="0.25">
      <c r="A234">
        <v>449</v>
      </c>
      <c r="B234" t="str">
        <f>VLOOKUP(D234,'Adjusted Factors 21-22'!C:F,4,FALSE)</f>
        <v>Recoupment Academy</v>
      </c>
      <c r="C234" s="706">
        <v>146175</v>
      </c>
      <c r="D234" s="706">
        <v>9353091</v>
      </c>
      <c r="E234" s="707" t="s">
        <v>1499</v>
      </c>
      <c r="F234" s="627">
        <v>63</v>
      </c>
      <c r="G234" s="627">
        <v>63</v>
      </c>
      <c r="H234" s="627">
        <v>0</v>
      </c>
      <c r="I234" s="512">
        <v>193662</v>
      </c>
      <c r="J234" s="512">
        <v>0</v>
      </c>
      <c r="K234" s="512">
        <v>0</v>
      </c>
      <c r="L234" s="512">
        <v>11500.000000000007</v>
      </c>
      <c r="M234" s="512">
        <v>0</v>
      </c>
      <c r="N234" s="512">
        <v>17014.772727272728</v>
      </c>
      <c r="O234" s="512">
        <v>0</v>
      </c>
      <c r="P234" s="512">
        <v>215.00000000000037</v>
      </c>
      <c r="Q234" s="512">
        <v>779.99999999999977</v>
      </c>
      <c r="R234" s="512">
        <v>0</v>
      </c>
      <c r="S234" s="512">
        <v>0</v>
      </c>
      <c r="T234" s="512">
        <v>0</v>
      </c>
      <c r="U234" s="512">
        <v>0</v>
      </c>
      <c r="V234" s="512">
        <v>0</v>
      </c>
      <c r="W234" s="512">
        <v>0</v>
      </c>
      <c r="X234" s="512">
        <v>0</v>
      </c>
      <c r="Y234" s="512">
        <v>0</v>
      </c>
      <c r="Z234" s="512">
        <v>0</v>
      </c>
      <c r="AA234" s="512">
        <v>0</v>
      </c>
      <c r="AB234" s="512">
        <v>1332.692307692309</v>
      </c>
      <c r="AC234" s="512">
        <v>0</v>
      </c>
      <c r="AD234" s="512">
        <v>0</v>
      </c>
      <c r="AE234" s="512">
        <v>30481.744186046511</v>
      </c>
      <c r="AF234" s="512">
        <v>0</v>
      </c>
      <c r="AG234" s="512">
        <v>4698.0000000000082</v>
      </c>
      <c r="AH234" s="512">
        <v>0</v>
      </c>
      <c r="AI234" s="512">
        <v>117800</v>
      </c>
      <c r="AJ234" s="512">
        <v>0</v>
      </c>
      <c r="AK234" s="512">
        <v>0</v>
      </c>
      <c r="AL234" s="512">
        <v>1000</v>
      </c>
      <c r="AM234" s="512">
        <v>1510.4</v>
      </c>
      <c r="AN234" s="512">
        <v>0</v>
      </c>
      <c r="AO234" s="512">
        <v>0</v>
      </c>
      <c r="AP234" s="512">
        <v>0</v>
      </c>
      <c r="AQ234" s="512">
        <v>0</v>
      </c>
      <c r="AR234" s="512">
        <v>0</v>
      </c>
      <c r="AS234" s="512">
        <v>0</v>
      </c>
      <c r="AT234" s="512">
        <v>0</v>
      </c>
      <c r="AU234" s="512">
        <v>0</v>
      </c>
      <c r="AV234" s="512">
        <v>193662</v>
      </c>
      <c r="AW234" s="512">
        <v>66022.209221011566</v>
      </c>
      <c r="AX234" s="512">
        <v>120310.39999999999</v>
      </c>
      <c r="AY234" s="512">
        <v>55235.49454968288</v>
      </c>
      <c r="AZ234" s="710">
        <v>379994.60922101152</v>
      </c>
      <c r="BA234" s="710">
        <v>377484.20922101149</v>
      </c>
      <c r="BB234" s="710">
        <v>4180</v>
      </c>
      <c r="BC234" s="710">
        <v>263340</v>
      </c>
      <c r="BD234" s="710">
        <v>0</v>
      </c>
      <c r="BE234" s="710">
        <v>0</v>
      </c>
      <c r="BF234" s="710">
        <v>379994.60922101152</v>
      </c>
      <c r="BG234" s="512">
        <v>379994.60922101152</v>
      </c>
      <c r="BH234" s="512">
        <v>0</v>
      </c>
      <c r="BI234" s="710">
        <v>265850.40000000002</v>
      </c>
      <c r="BJ234" s="710">
        <v>146540.00000000003</v>
      </c>
      <c r="BK234" s="512">
        <v>260684.20922101152</v>
      </c>
      <c r="BL234" s="512">
        <v>4137.8445908097065</v>
      </c>
      <c r="BM234" s="512">
        <v>4037.2592930232559</v>
      </c>
      <c r="BN234" s="628">
        <v>2.4914252587212065E-2</v>
      </c>
      <c r="BO234" s="628">
        <v>0</v>
      </c>
      <c r="BP234" s="512">
        <v>0</v>
      </c>
      <c r="BQ234" s="710">
        <v>379994.60922101152</v>
      </c>
      <c r="BR234" s="710">
        <v>5991.81284477796</v>
      </c>
      <c r="BS234" s="710" t="s">
        <v>1284</v>
      </c>
      <c r="BT234" s="710">
        <v>6031.6604638255794</v>
      </c>
      <c r="BU234" s="628">
        <v>0.11196719675589417</v>
      </c>
      <c r="BV234" s="512">
        <v>0</v>
      </c>
      <c r="BW234" s="512">
        <v>379994.60922101152</v>
      </c>
      <c r="BX234" s="512">
        <v>0</v>
      </c>
      <c r="BY234" s="512">
        <v>379994.60922101152</v>
      </c>
      <c r="BZ234" s="814">
        <f t="shared" si="16"/>
        <v>0</v>
      </c>
      <c r="CA234" s="814">
        <f t="shared" si="17"/>
        <v>0</v>
      </c>
      <c r="CB234" s="814">
        <f t="shared" si="15"/>
        <v>0</v>
      </c>
      <c r="CC234" s="814">
        <f>IF(ISERROR(VLOOKUP(A234,'19-20 Cfwds'!A:D,4,FALSE)),0,(VLOOKUP(A234,'19-20 Cfwds'!A:D,4,FALSE)))</f>
        <v>0</v>
      </c>
      <c r="CD234" s="814">
        <f>IF(ISERROR(VLOOKUP(A234,'19-20 Cfwds'!A:D,3,FALSE)),0,(VLOOKUP(A234,'19-20 Cfwds'!A:D,3,FALSE)))</f>
        <v>0</v>
      </c>
      <c r="CF234" s="814">
        <f t="shared" si="18"/>
        <v>29509.772727272735</v>
      </c>
      <c r="CG234" s="814"/>
      <c r="CH234" s="814"/>
    </row>
    <row r="235" spans="1:86" ht="15" hidden="1" x14ac:dyDescent="0.25">
      <c r="A235">
        <v>243</v>
      </c>
      <c r="B235" t="str">
        <f>VLOOKUP(D235,'Adjusted Factors 21-22'!C:F,4,FALSE)</f>
        <v>Recoupment Academy</v>
      </c>
      <c r="C235" s="706">
        <v>145539</v>
      </c>
      <c r="D235" s="706">
        <v>9353092</v>
      </c>
      <c r="E235" s="707" t="s">
        <v>1407</v>
      </c>
      <c r="F235" s="627">
        <v>82</v>
      </c>
      <c r="G235" s="627">
        <v>82</v>
      </c>
      <c r="H235" s="627">
        <v>0</v>
      </c>
      <c r="I235" s="512">
        <v>252068</v>
      </c>
      <c r="J235" s="512">
        <v>0</v>
      </c>
      <c r="K235" s="512">
        <v>0</v>
      </c>
      <c r="L235" s="512">
        <v>2760.0000000000009</v>
      </c>
      <c r="M235" s="512">
        <v>0</v>
      </c>
      <c r="N235" s="512">
        <v>3626.9230769230771</v>
      </c>
      <c r="O235" s="512">
        <v>0</v>
      </c>
      <c r="P235" s="512">
        <v>870.61728395061698</v>
      </c>
      <c r="Q235" s="512">
        <v>0</v>
      </c>
      <c r="R235" s="512">
        <v>830.12345679012481</v>
      </c>
      <c r="S235" s="512">
        <v>0</v>
      </c>
      <c r="T235" s="512">
        <v>480.86419753086494</v>
      </c>
      <c r="U235" s="512">
        <v>0</v>
      </c>
      <c r="V235" s="512">
        <v>0</v>
      </c>
      <c r="W235" s="512">
        <v>0</v>
      </c>
      <c r="X235" s="512">
        <v>0</v>
      </c>
      <c r="Y235" s="512">
        <v>0</v>
      </c>
      <c r="Z235" s="512">
        <v>0</v>
      </c>
      <c r="AA235" s="512">
        <v>0</v>
      </c>
      <c r="AB235" s="512">
        <v>617.80821917808225</v>
      </c>
      <c r="AC235" s="512">
        <v>0</v>
      </c>
      <c r="AD235" s="512">
        <v>0</v>
      </c>
      <c r="AE235" s="512">
        <v>14109.857142857143</v>
      </c>
      <c r="AF235" s="512">
        <v>0</v>
      </c>
      <c r="AG235" s="512">
        <v>0</v>
      </c>
      <c r="AH235" s="512">
        <v>0</v>
      </c>
      <c r="AI235" s="512">
        <v>117800</v>
      </c>
      <c r="AJ235" s="512">
        <v>40734.312416555404</v>
      </c>
      <c r="AK235" s="512">
        <v>0</v>
      </c>
      <c r="AL235" s="512">
        <v>0</v>
      </c>
      <c r="AM235" s="512">
        <v>1587.2</v>
      </c>
      <c r="AN235" s="512">
        <v>0</v>
      </c>
      <c r="AO235" s="512">
        <v>0</v>
      </c>
      <c r="AP235" s="512">
        <v>0</v>
      </c>
      <c r="AQ235" s="512">
        <v>0</v>
      </c>
      <c r="AR235" s="512">
        <v>0</v>
      </c>
      <c r="AS235" s="512">
        <v>0</v>
      </c>
      <c r="AT235" s="512">
        <v>0</v>
      </c>
      <c r="AU235" s="512">
        <v>0</v>
      </c>
      <c r="AV235" s="512">
        <v>252068</v>
      </c>
      <c r="AW235" s="512">
        <v>23296.193377229909</v>
      </c>
      <c r="AX235" s="512">
        <v>160121.51241655543</v>
      </c>
      <c r="AY235" s="512">
        <v>28392.985150454486</v>
      </c>
      <c r="AZ235" s="710">
        <v>435485.70579378534</v>
      </c>
      <c r="BA235" s="710">
        <v>433898.50579378533</v>
      </c>
      <c r="BB235" s="710">
        <v>4180</v>
      </c>
      <c r="BC235" s="710">
        <v>342760</v>
      </c>
      <c r="BD235" s="710">
        <v>0</v>
      </c>
      <c r="BE235" s="710">
        <v>0</v>
      </c>
      <c r="BF235" s="710">
        <v>435485.70579378534</v>
      </c>
      <c r="BG235" s="512">
        <v>435485.70579378534</v>
      </c>
      <c r="BH235" s="512">
        <v>0</v>
      </c>
      <c r="BI235" s="710">
        <v>344347.2</v>
      </c>
      <c r="BJ235" s="710">
        <v>184225.68758344458</v>
      </c>
      <c r="BK235" s="512">
        <v>275364.19337722991</v>
      </c>
      <c r="BL235" s="512">
        <v>3358.0999192345112</v>
      </c>
      <c r="BM235" s="512">
        <v>3089.1203787049394</v>
      </c>
      <c r="BN235" s="628">
        <v>8.7073181862319271E-2</v>
      </c>
      <c r="BO235" s="628">
        <v>0</v>
      </c>
      <c r="BP235" s="512">
        <v>0</v>
      </c>
      <c r="BQ235" s="710">
        <v>435485.70579378534</v>
      </c>
      <c r="BR235" s="710">
        <v>5291.4451926071379</v>
      </c>
      <c r="BS235" s="710" t="s">
        <v>1284</v>
      </c>
      <c r="BT235" s="710">
        <v>5310.8012901681141</v>
      </c>
      <c r="BU235" s="628">
        <v>9.1058876272176459E-2</v>
      </c>
      <c r="BV235" s="512">
        <v>0</v>
      </c>
      <c r="BW235" s="512">
        <v>435485.70579378534</v>
      </c>
      <c r="BX235" s="512">
        <v>0</v>
      </c>
      <c r="BY235" s="512">
        <v>435485.70579378534</v>
      </c>
      <c r="BZ235" s="814">
        <f t="shared" si="16"/>
        <v>0</v>
      </c>
      <c r="CA235" s="814">
        <f t="shared" si="17"/>
        <v>0</v>
      </c>
      <c r="CB235" s="814">
        <f t="shared" si="15"/>
        <v>0</v>
      </c>
      <c r="CC235" s="814">
        <f>IF(ISERROR(VLOOKUP(A235,'19-20 Cfwds'!A:D,4,FALSE)),0,(VLOOKUP(A235,'19-20 Cfwds'!A:D,4,FALSE)))</f>
        <v>0</v>
      </c>
      <c r="CD235" s="814">
        <f>IF(ISERROR(VLOOKUP(A235,'19-20 Cfwds'!A:D,3,FALSE)),0,(VLOOKUP(A235,'19-20 Cfwds'!A:D,3,FALSE)))</f>
        <v>0</v>
      </c>
      <c r="CF235" s="814">
        <f t="shared" si="18"/>
        <v>8568.5280151946845</v>
      </c>
      <c r="CG235" s="814"/>
      <c r="CH235" s="814"/>
    </row>
    <row r="236" spans="1:86" ht="15" hidden="1" x14ac:dyDescent="0.25">
      <c r="A236">
        <v>80</v>
      </c>
      <c r="B236" t="str">
        <f>VLOOKUP(D236,'Adjusted Factors 21-22'!C:F,4,FALSE)</f>
        <v>Recoupment Academy</v>
      </c>
      <c r="C236" s="706">
        <v>143807</v>
      </c>
      <c r="D236" s="706">
        <v>9353096</v>
      </c>
      <c r="E236" s="707" t="s">
        <v>1408</v>
      </c>
      <c r="F236" s="627">
        <v>167</v>
      </c>
      <c r="G236" s="627">
        <v>167</v>
      </c>
      <c r="H236" s="627">
        <v>0</v>
      </c>
      <c r="I236" s="512">
        <v>513358</v>
      </c>
      <c r="J236" s="512">
        <v>0</v>
      </c>
      <c r="K236" s="512">
        <v>0</v>
      </c>
      <c r="L236" s="512">
        <v>3220.0000000000027</v>
      </c>
      <c r="M236" s="512">
        <v>0</v>
      </c>
      <c r="N236" s="512">
        <v>4492.3976608187131</v>
      </c>
      <c r="O236" s="512">
        <v>0</v>
      </c>
      <c r="P236" s="512">
        <v>859.99999999999886</v>
      </c>
      <c r="Q236" s="512">
        <v>0</v>
      </c>
      <c r="R236" s="512">
        <v>0</v>
      </c>
      <c r="S236" s="512">
        <v>0</v>
      </c>
      <c r="T236" s="512">
        <v>0</v>
      </c>
      <c r="U236" s="512">
        <v>0</v>
      </c>
      <c r="V236" s="512">
        <v>0</v>
      </c>
      <c r="W236" s="512">
        <v>0</v>
      </c>
      <c r="X236" s="512">
        <v>0</v>
      </c>
      <c r="Y236" s="512">
        <v>0</v>
      </c>
      <c r="Z236" s="512">
        <v>0</v>
      </c>
      <c r="AA236" s="512">
        <v>0</v>
      </c>
      <c r="AB236" s="512">
        <v>0</v>
      </c>
      <c r="AC236" s="512">
        <v>0</v>
      </c>
      <c r="AD236" s="512">
        <v>0</v>
      </c>
      <c r="AE236" s="512">
        <v>29006.172413793105</v>
      </c>
      <c r="AF236" s="512">
        <v>0</v>
      </c>
      <c r="AG236" s="512">
        <v>0</v>
      </c>
      <c r="AH236" s="512">
        <v>0</v>
      </c>
      <c r="AI236" s="512">
        <v>117800</v>
      </c>
      <c r="AJ236" s="512">
        <v>0</v>
      </c>
      <c r="AK236" s="512">
        <v>0</v>
      </c>
      <c r="AL236" s="512">
        <v>0</v>
      </c>
      <c r="AM236" s="512">
        <v>3046.4</v>
      </c>
      <c r="AN236" s="512">
        <v>0</v>
      </c>
      <c r="AO236" s="512">
        <v>0</v>
      </c>
      <c r="AP236" s="512">
        <v>0</v>
      </c>
      <c r="AQ236" s="512">
        <v>0</v>
      </c>
      <c r="AR236" s="512">
        <v>0</v>
      </c>
      <c r="AS236" s="512">
        <v>0</v>
      </c>
      <c r="AT236" s="512">
        <v>0</v>
      </c>
      <c r="AU236" s="512">
        <v>0</v>
      </c>
      <c r="AV236" s="512">
        <v>513358</v>
      </c>
      <c r="AW236" s="512">
        <v>37578.570074611824</v>
      </c>
      <c r="AX236" s="512">
        <v>120846.39999999999</v>
      </c>
      <c r="AY236" s="512">
        <v>43291.235244202464</v>
      </c>
      <c r="AZ236" s="710">
        <v>671782.97007461183</v>
      </c>
      <c r="BA236" s="710">
        <v>668736.57007461181</v>
      </c>
      <c r="BB236" s="710">
        <v>4180</v>
      </c>
      <c r="BC236" s="710">
        <v>698060</v>
      </c>
      <c r="BD236" s="710">
        <v>29323.429925388191</v>
      </c>
      <c r="BE236" s="710">
        <v>0</v>
      </c>
      <c r="BF236" s="710">
        <v>701106.4</v>
      </c>
      <c r="BG236" s="512">
        <v>701106.4</v>
      </c>
      <c r="BH236" s="512">
        <v>0</v>
      </c>
      <c r="BI236" s="710">
        <v>701106.4</v>
      </c>
      <c r="BJ236" s="710">
        <v>580260</v>
      </c>
      <c r="BK236" s="512">
        <v>580260</v>
      </c>
      <c r="BL236" s="512">
        <v>3474.6107784431138</v>
      </c>
      <c r="BM236" s="512">
        <v>3329.9295192982454</v>
      </c>
      <c r="BN236" s="628">
        <v>4.3448745178053715E-2</v>
      </c>
      <c r="BO236" s="628">
        <v>0</v>
      </c>
      <c r="BP236" s="512">
        <v>0</v>
      </c>
      <c r="BQ236" s="710">
        <v>701106.4</v>
      </c>
      <c r="BR236" s="710">
        <v>4180</v>
      </c>
      <c r="BS236" s="710" t="s">
        <v>1284</v>
      </c>
      <c r="BT236" s="710">
        <v>4198.2419161676644</v>
      </c>
      <c r="BU236" s="628">
        <v>4.0107140188797796E-2</v>
      </c>
      <c r="BV236" s="512">
        <v>0</v>
      </c>
      <c r="BW236" s="512">
        <v>701106.4</v>
      </c>
      <c r="BX236" s="512">
        <v>0</v>
      </c>
      <c r="BY236" s="512">
        <v>701106.4</v>
      </c>
      <c r="BZ236" s="814">
        <f t="shared" si="16"/>
        <v>0</v>
      </c>
      <c r="CA236" s="814">
        <f t="shared" si="17"/>
        <v>0</v>
      </c>
      <c r="CB236" s="814">
        <f t="shared" si="15"/>
        <v>29323.429925388191</v>
      </c>
      <c r="CC236" s="814">
        <f>IF(ISERROR(VLOOKUP(A236,'19-20 Cfwds'!A:D,4,FALSE)),0,(VLOOKUP(A236,'19-20 Cfwds'!A:D,4,FALSE)))</f>
        <v>0</v>
      </c>
      <c r="CD236" s="814">
        <f>IF(ISERROR(VLOOKUP(A236,'19-20 Cfwds'!A:D,3,FALSE)),0,(VLOOKUP(A236,'19-20 Cfwds'!A:D,3,FALSE)))</f>
        <v>0</v>
      </c>
      <c r="CF236" s="814">
        <f t="shared" si="18"/>
        <v>8572.3976608187149</v>
      </c>
      <c r="CG236" s="814"/>
      <c r="CH236" s="814"/>
    </row>
    <row r="237" spans="1:86" ht="15" hidden="1" x14ac:dyDescent="0.25">
      <c r="A237">
        <v>316</v>
      </c>
      <c r="B237" t="str">
        <f>VLOOKUP(D237,'Adjusted Factors 21-22'!C:F,4,FALSE)</f>
        <v>Recoupment Academy</v>
      </c>
      <c r="C237" s="706">
        <v>142994</v>
      </c>
      <c r="D237" s="706">
        <v>9353097</v>
      </c>
      <c r="E237" s="707" t="s">
        <v>1112</v>
      </c>
      <c r="F237" s="627">
        <v>99</v>
      </c>
      <c r="G237" s="627">
        <v>99</v>
      </c>
      <c r="H237" s="627">
        <v>0</v>
      </c>
      <c r="I237" s="512">
        <v>304326</v>
      </c>
      <c r="J237" s="512">
        <v>0</v>
      </c>
      <c r="K237" s="512">
        <v>0</v>
      </c>
      <c r="L237" s="512">
        <v>4599.9999999999991</v>
      </c>
      <c r="M237" s="512">
        <v>0</v>
      </c>
      <c r="N237" s="512">
        <v>5749.9999999999991</v>
      </c>
      <c r="O237" s="512">
        <v>0</v>
      </c>
      <c r="P237" s="512">
        <v>2364.9999999999973</v>
      </c>
      <c r="Q237" s="512">
        <v>1820</v>
      </c>
      <c r="R237" s="512">
        <v>1229.9999999999998</v>
      </c>
      <c r="S237" s="512">
        <v>444.99999999999994</v>
      </c>
      <c r="T237" s="512">
        <v>0</v>
      </c>
      <c r="U237" s="512">
        <v>0</v>
      </c>
      <c r="V237" s="512">
        <v>0</v>
      </c>
      <c r="W237" s="512">
        <v>0</v>
      </c>
      <c r="X237" s="512">
        <v>0</v>
      </c>
      <c r="Y237" s="512">
        <v>0</v>
      </c>
      <c r="Z237" s="512">
        <v>0</v>
      </c>
      <c r="AA237" s="512">
        <v>0</v>
      </c>
      <c r="AB237" s="512">
        <v>648.21428571428544</v>
      </c>
      <c r="AC237" s="512">
        <v>0</v>
      </c>
      <c r="AD237" s="512">
        <v>0</v>
      </c>
      <c r="AE237" s="512">
        <v>22474.207317073171</v>
      </c>
      <c r="AF237" s="512">
        <v>0</v>
      </c>
      <c r="AG237" s="512">
        <v>0</v>
      </c>
      <c r="AH237" s="512">
        <v>0</v>
      </c>
      <c r="AI237" s="512">
        <v>117800</v>
      </c>
      <c r="AJ237" s="512">
        <v>0</v>
      </c>
      <c r="AK237" s="512">
        <v>0</v>
      </c>
      <c r="AL237" s="512">
        <v>0</v>
      </c>
      <c r="AM237" s="512">
        <v>1638.4</v>
      </c>
      <c r="AN237" s="512">
        <v>0</v>
      </c>
      <c r="AO237" s="512">
        <v>0</v>
      </c>
      <c r="AP237" s="512">
        <v>0</v>
      </c>
      <c r="AQ237" s="512">
        <v>0</v>
      </c>
      <c r="AR237" s="512">
        <v>0</v>
      </c>
      <c r="AS237" s="512">
        <v>0</v>
      </c>
      <c r="AT237" s="512">
        <v>0</v>
      </c>
      <c r="AU237" s="512">
        <v>0</v>
      </c>
      <c r="AV237" s="512">
        <v>304326</v>
      </c>
      <c r="AW237" s="512">
        <v>39332.42160278745</v>
      </c>
      <c r="AX237" s="512">
        <v>119438.39999999999</v>
      </c>
      <c r="AY237" s="512">
        <v>40578.071317073169</v>
      </c>
      <c r="AZ237" s="710">
        <v>463096.82160278747</v>
      </c>
      <c r="BA237" s="710">
        <v>461458.42160278745</v>
      </c>
      <c r="BB237" s="710">
        <v>4180</v>
      </c>
      <c r="BC237" s="710">
        <v>413820</v>
      </c>
      <c r="BD237" s="710">
        <v>0</v>
      </c>
      <c r="BE237" s="710">
        <v>0</v>
      </c>
      <c r="BF237" s="710">
        <v>463096.82160278747</v>
      </c>
      <c r="BG237" s="512">
        <v>463096.82160278747</v>
      </c>
      <c r="BH237" s="512">
        <v>0</v>
      </c>
      <c r="BI237" s="710">
        <v>415458.4</v>
      </c>
      <c r="BJ237" s="710">
        <v>296020</v>
      </c>
      <c r="BK237" s="512">
        <v>343658.42160278745</v>
      </c>
      <c r="BL237" s="512">
        <v>3471.2971879069441</v>
      </c>
      <c r="BM237" s="512">
        <v>3348.5607927835049</v>
      </c>
      <c r="BN237" s="628">
        <v>3.6653476737811927E-2</v>
      </c>
      <c r="BO237" s="628">
        <v>0</v>
      </c>
      <c r="BP237" s="512">
        <v>0</v>
      </c>
      <c r="BQ237" s="710">
        <v>463096.82160278747</v>
      </c>
      <c r="BR237" s="710">
        <v>4661.196177805934</v>
      </c>
      <c r="BS237" s="710" t="s">
        <v>1284</v>
      </c>
      <c r="BT237" s="710">
        <v>4677.745672755429</v>
      </c>
      <c r="BU237" s="628">
        <v>2.1426466298245295E-2</v>
      </c>
      <c r="BV237" s="512">
        <v>0</v>
      </c>
      <c r="BW237" s="512">
        <v>463096.82160278747</v>
      </c>
      <c r="BX237" s="512">
        <v>0</v>
      </c>
      <c r="BY237" s="512">
        <v>463096.82160278747</v>
      </c>
      <c r="BZ237" s="814">
        <f t="shared" si="16"/>
        <v>0</v>
      </c>
      <c r="CA237" s="814">
        <f t="shared" si="17"/>
        <v>0</v>
      </c>
      <c r="CB237" s="814">
        <f t="shared" si="15"/>
        <v>0</v>
      </c>
      <c r="CC237" s="814">
        <f>IF(ISERROR(VLOOKUP(A237,'19-20 Cfwds'!A:D,4,FALSE)),0,(VLOOKUP(A237,'19-20 Cfwds'!A:D,4,FALSE)))</f>
        <v>0</v>
      </c>
      <c r="CD237" s="814">
        <f>IF(ISERROR(VLOOKUP(A237,'19-20 Cfwds'!A:D,3,FALSE)),0,(VLOOKUP(A237,'19-20 Cfwds'!A:D,3,FALSE)))</f>
        <v>0</v>
      </c>
      <c r="CF237" s="814">
        <f t="shared" si="18"/>
        <v>16209.999999999996</v>
      </c>
      <c r="CG237" s="814"/>
      <c r="CH237" s="814"/>
    </row>
    <row r="238" spans="1:86" ht="15" hidden="1" x14ac:dyDescent="0.25">
      <c r="A238">
        <v>489</v>
      </c>
      <c r="B238" t="str">
        <f>VLOOKUP(D238,'Adjusted Factors 21-22'!C:F,4,FALSE)</f>
        <v>Recoupment Academy</v>
      </c>
      <c r="C238" s="706">
        <v>143070</v>
      </c>
      <c r="D238" s="706">
        <v>9353098</v>
      </c>
      <c r="E238" s="707" t="s">
        <v>1409</v>
      </c>
      <c r="F238" s="627">
        <v>89</v>
      </c>
      <c r="G238" s="627">
        <v>89</v>
      </c>
      <c r="H238" s="627">
        <v>0</v>
      </c>
      <c r="I238" s="512">
        <v>273586</v>
      </c>
      <c r="J238" s="512">
        <v>0</v>
      </c>
      <c r="K238" s="512">
        <v>0</v>
      </c>
      <c r="L238" s="512">
        <v>4600.00000000001</v>
      </c>
      <c r="M238" s="512">
        <v>0</v>
      </c>
      <c r="N238" s="512">
        <v>6185.9890109890111</v>
      </c>
      <c r="O238" s="512">
        <v>0</v>
      </c>
      <c r="P238" s="512">
        <v>430.00000000000097</v>
      </c>
      <c r="Q238" s="512">
        <v>520.00000000000114</v>
      </c>
      <c r="R238" s="512">
        <v>0</v>
      </c>
      <c r="S238" s="512">
        <v>890.00000000000193</v>
      </c>
      <c r="T238" s="512">
        <v>0</v>
      </c>
      <c r="U238" s="512">
        <v>0</v>
      </c>
      <c r="V238" s="512">
        <v>0</v>
      </c>
      <c r="W238" s="512">
        <v>0</v>
      </c>
      <c r="X238" s="512">
        <v>0</v>
      </c>
      <c r="Y238" s="512">
        <v>0</v>
      </c>
      <c r="Z238" s="512">
        <v>0</v>
      </c>
      <c r="AA238" s="512">
        <v>0</v>
      </c>
      <c r="AB238" s="512">
        <v>1271.4285714285727</v>
      </c>
      <c r="AC238" s="512">
        <v>0</v>
      </c>
      <c r="AD238" s="512">
        <v>0</v>
      </c>
      <c r="AE238" s="512">
        <v>39751.381578947367</v>
      </c>
      <c r="AF238" s="512">
        <v>0</v>
      </c>
      <c r="AG238" s="512">
        <v>594.00000000000455</v>
      </c>
      <c r="AH238" s="512">
        <v>0</v>
      </c>
      <c r="AI238" s="512">
        <v>117800</v>
      </c>
      <c r="AJ238" s="512">
        <v>0</v>
      </c>
      <c r="AK238" s="512">
        <v>0</v>
      </c>
      <c r="AL238" s="512">
        <v>0</v>
      </c>
      <c r="AM238" s="512">
        <v>1843.2</v>
      </c>
      <c r="AN238" s="512">
        <v>0</v>
      </c>
      <c r="AO238" s="512">
        <v>0</v>
      </c>
      <c r="AP238" s="512">
        <v>0</v>
      </c>
      <c r="AQ238" s="512">
        <v>0</v>
      </c>
      <c r="AR238" s="512">
        <v>0</v>
      </c>
      <c r="AS238" s="512">
        <v>0</v>
      </c>
      <c r="AT238" s="512">
        <v>0</v>
      </c>
      <c r="AU238" s="512">
        <v>0</v>
      </c>
      <c r="AV238" s="512">
        <v>273586</v>
      </c>
      <c r="AW238" s="512">
        <v>54242.799161364972</v>
      </c>
      <c r="AX238" s="512">
        <v>119643.2</v>
      </c>
      <c r="AY238" s="512">
        <v>56063.240084441881</v>
      </c>
      <c r="AZ238" s="710">
        <v>447471.99916136498</v>
      </c>
      <c r="BA238" s="710">
        <v>445628.79916136496</v>
      </c>
      <c r="BB238" s="710">
        <v>4180</v>
      </c>
      <c r="BC238" s="710">
        <v>372020</v>
      </c>
      <c r="BD238" s="710">
        <v>0</v>
      </c>
      <c r="BE238" s="710">
        <v>0</v>
      </c>
      <c r="BF238" s="710">
        <v>447471.99916136498</v>
      </c>
      <c r="BG238" s="512">
        <v>447471.99916136498</v>
      </c>
      <c r="BH238" s="512">
        <v>0</v>
      </c>
      <c r="BI238" s="710">
        <v>373863.2</v>
      </c>
      <c r="BJ238" s="710">
        <v>254220</v>
      </c>
      <c r="BK238" s="512">
        <v>327828.79916136496</v>
      </c>
      <c r="BL238" s="512">
        <v>3683.4696534984828</v>
      </c>
      <c r="BM238" s="512">
        <v>3630.2012417582414</v>
      </c>
      <c r="BN238" s="628">
        <v>1.4673680105525368E-2</v>
      </c>
      <c r="BO238" s="628">
        <v>3.806675544474631E-3</v>
      </c>
      <c r="BP238" s="512">
        <v>1229.8908476785055</v>
      </c>
      <c r="BQ238" s="710">
        <v>448701.89000904351</v>
      </c>
      <c r="BR238" s="710">
        <v>5020.8841574049829</v>
      </c>
      <c r="BS238" s="710" t="s">
        <v>1284</v>
      </c>
      <c r="BT238" s="710">
        <v>5041.5942697645341</v>
      </c>
      <c r="BU238" s="628">
        <v>1.9606881400798581E-2</v>
      </c>
      <c r="BV238" s="512">
        <v>0</v>
      </c>
      <c r="BW238" s="512">
        <v>448701.89000904351</v>
      </c>
      <c r="BX238" s="512">
        <v>0</v>
      </c>
      <c r="BY238" s="512">
        <v>448701.89000904351</v>
      </c>
      <c r="BZ238" s="814">
        <f t="shared" si="16"/>
        <v>0</v>
      </c>
      <c r="CA238" s="814">
        <f t="shared" si="17"/>
        <v>0</v>
      </c>
      <c r="CB238" s="814">
        <f t="shared" si="15"/>
        <v>0</v>
      </c>
      <c r="CC238" s="814">
        <f>IF(ISERROR(VLOOKUP(A238,'19-20 Cfwds'!A:D,4,FALSE)),0,(VLOOKUP(A238,'19-20 Cfwds'!A:D,4,FALSE)))</f>
        <v>0</v>
      </c>
      <c r="CD238" s="814">
        <f>IF(ISERROR(VLOOKUP(A238,'19-20 Cfwds'!A:D,3,FALSE)),0,(VLOOKUP(A238,'19-20 Cfwds'!A:D,3,FALSE)))</f>
        <v>0</v>
      </c>
      <c r="CF238" s="814">
        <f t="shared" si="18"/>
        <v>12625.989010989028</v>
      </c>
      <c r="CG238" s="814"/>
      <c r="CH238" s="814"/>
    </row>
    <row r="239" spans="1:86" ht="15" hidden="1" x14ac:dyDescent="0.25">
      <c r="A239">
        <v>86</v>
      </c>
      <c r="B239" t="str">
        <f>VLOOKUP(D239,'Adjusted Factors 21-22'!C:F,4,FALSE)</f>
        <v>Recoupment Academy</v>
      </c>
      <c r="C239" s="706">
        <v>143071</v>
      </c>
      <c r="D239" s="706">
        <v>9353099</v>
      </c>
      <c r="E239" s="707" t="s">
        <v>1410</v>
      </c>
      <c r="F239" s="627">
        <v>83</v>
      </c>
      <c r="G239" s="627">
        <v>83</v>
      </c>
      <c r="H239" s="627">
        <v>0</v>
      </c>
      <c r="I239" s="512">
        <v>255142</v>
      </c>
      <c r="J239" s="512">
        <v>0</v>
      </c>
      <c r="K239" s="512">
        <v>0</v>
      </c>
      <c r="L239" s="512">
        <v>1379.9999999999993</v>
      </c>
      <c r="M239" s="512">
        <v>0</v>
      </c>
      <c r="N239" s="512">
        <v>2386.25</v>
      </c>
      <c r="O239" s="512">
        <v>0</v>
      </c>
      <c r="P239" s="512">
        <v>1075.0000000000002</v>
      </c>
      <c r="Q239" s="512">
        <v>0</v>
      </c>
      <c r="R239" s="512">
        <v>0</v>
      </c>
      <c r="S239" s="512">
        <v>0</v>
      </c>
      <c r="T239" s="512">
        <v>0</v>
      </c>
      <c r="U239" s="512">
        <v>0</v>
      </c>
      <c r="V239" s="512">
        <v>0</v>
      </c>
      <c r="W239" s="512">
        <v>0</v>
      </c>
      <c r="X239" s="512">
        <v>0</v>
      </c>
      <c r="Y239" s="512">
        <v>0</v>
      </c>
      <c r="Z239" s="512">
        <v>0</v>
      </c>
      <c r="AA239" s="512">
        <v>0</v>
      </c>
      <c r="AB239" s="512">
        <v>0</v>
      </c>
      <c r="AC239" s="512">
        <v>0</v>
      </c>
      <c r="AD239" s="512">
        <v>0</v>
      </c>
      <c r="AE239" s="512">
        <v>16277.910447761193</v>
      </c>
      <c r="AF239" s="512">
        <v>0</v>
      </c>
      <c r="AG239" s="512">
        <v>0</v>
      </c>
      <c r="AH239" s="512">
        <v>0</v>
      </c>
      <c r="AI239" s="512">
        <v>117800</v>
      </c>
      <c r="AJ239" s="512">
        <v>0</v>
      </c>
      <c r="AK239" s="512">
        <v>0</v>
      </c>
      <c r="AL239" s="512">
        <v>0</v>
      </c>
      <c r="AM239" s="512">
        <v>993.28</v>
      </c>
      <c r="AN239" s="512">
        <v>0</v>
      </c>
      <c r="AO239" s="512">
        <v>0</v>
      </c>
      <c r="AP239" s="512">
        <v>0</v>
      </c>
      <c r="AQ239" s="512">
        <v>0</v>
      </c>
      <c r="AR239" s="512">
        <v>0</v>
      </c>
      <c r="AS239" s="512">
        <v>0</v>
      </c>
      <c r="AT239" s="512">
        <v>0</v>
      </c>
      <c r="AU239" s="512">
        <v>0</v>
      </c>
      <c r="AV239" s="512">
        <v>255142</v>
      </c>
      <c r="AW239" s="512">
        <v>21119.160447761191</v>
      </c>
      <c r="AX239" s="512">
        <v>118793.28</v>
      </c>
      <c r="AY239" s="512">
        <v>28697.399447761192</v>
      </c>
      <c r="AZ239" s="710">
        <v>395054.44044776121</v>
      </c>
      <c r="BA239" s="710">
        <v>394061.16044776118</v>
      </c>
      <c r="BB239" s="710">
        <v>4180</v>
      </c>
      <c r="BC239" s="710">
        <v>346940</v>
      </c>
      <c r="BD239" s="710">
        <v>0</v>
      </c>
      <c r="BE239" s="710">
        <v>0</v>
      </c>
      <c r="BF239" s="710">
        <v>395054.44044776121</v>
      </c>
      <c r="BG239" s="512">
        <v>395054.44044776121</v>
      </c>
      <c r="BH239" s="512">
        <v>0</v>
      </c>
      <c r="BI239" s="710">
        <v>347933.28</v>
      </c>
      <c r="BJ239" s="710">
        <v>229140.00000000003</v>
      </c>
      <c r="BK239" s="512">
        <v>276261.16044776118</v>
      </c>
      <c r="BL239" s="512">
        <v>3328.4477162380867</v>
      </c>
      <c r="BM239" s="512">
        <v>3359.6381062499995</v>
      </c>
      <c r="BN239" s="628">
        <v>-9.2838541013952319E-3</v>
      </c>
      <c r="BO239" s="628">
        <v>2.7764209751395229E-2</v>
      </c>
      <c r="BP239" s="512">
        <v>7742.0488568685341</v>
      </c>
      <c r="BQ239" s="710">
        <v>402796.48930462974</v>
      </c>
      <c r="BR239" s="710">
        <v>4841.0025217425264</v>
      </c>
      <c r="BS239" s="710" t="s">
        <v>1284</v>
      </c>
      <c r="BT239" s="710">
        <v>4852.9697506581897</v>
      </c>
      <c r="BU239" s="628">
        <v>1.8353631749570276E-3</v>
      </c>
      <c r="BV239" s="512">
        <v>0</v>
      </c>
      <c r="BW239" s="512">
        <v>402796.48930462974</v>
      </c>
      <c r="BX239" s="512">
        <v>0</v>
      </c>
      <c r="BY239" s="512">
        <v>402796.48930462974</v>
      </c>
      <c r="BZ239" s="814">
        <f t="shared" si="16"/>
        <v>0</v>
      </c>
      <c r="CA239" s="814">
        <f t="shared" si="17"/>
        <v>0</v>
      </c>
      <c r="CB239" s="814">
        <f t="shared" si="15"/>
        <v>0</v>
      </c>
      <c r="CC239" s="814">
        <f>IF(ISERROR(VLOOKUP(A239,'19-20 Cfwds'!A:D,4,FALSE)),0,(VLOOKUP(A239,'19-20 Cfwds'!A:D,4,FALSE)))</f>
        <v>0</v>
      </c>
      <c r="CD239" s="814">
        <f>IF(ISERROR(VLOOKUP(A239,'19-20 Cfwds'!A:D,3,FALSE)),0,(VLOOKUP(A239,'19-20 Cfwds'!A:D,3,FALSE)))</f>
        <v>0</v>
      </c>
      <c r="CF239" s="814">
        <f t="shared" si="18"/>
        <v>4841.2499999999991</v>
      </c>
      <c r="CG239" s="814"/>
      <c r="CH239" s="814"/>
    </row>
    <row r="240" spans="1:86" ht="15" hidden="1" x14ac:dyDescent="0.25">
      <c r="A240">
        <v>93</v>
      </c>
      <c r="B240" t="str">
        <f>VLOOKUP(D240,'Adjusted Factors 21-22'!C:F,4,FALSE)</f>
        <v>Recoupment Academy</v>
      </c>
      <c r="C240" s="706">
        <v>144849</v>
      </c>
      <c r="D240" s="706">
        <v>9353101</v>
      </c>
      <c r="E240" s="707" t="s">
        <v>1265</v>
      </c>
      <c r="F240" s="627">
        <v>93</v>
      </c>
      <c r="G240" s="627">
        <v>93</v>
      </c>
      <c r="H240" s="627">
        <v>0</v>
      </c>
      <c r="I240" s="512">
        <v>285882</v>
      </c>
      <c r="J240" s="512">
        <v>0</v>
      </c>
      <c r="K240" s="512">
        <v>0</v>
      </c>
      <c r="L240" s="512">
        <v>4599.9999999999955</v>
      </c>
      <c r="M240" s="512">
        <v>0</v>
      </c>
      <c r="N240" s="512">
        <v>8814.5604395604405</v>
      </c>
      <c r="O240" s="512">
        <v>0</v>
      </c>
      <c r="P240" s="512">
        <v>1935</v>
      </c>
      <c r="Q240" s="512">
        <v>1039.9999999999989</v>
      </c>
      <c r="R240" s="512">
        <v>0</v>
      </c>
      <c r="S240" s="512">
        <v>444.99999999999955</v>
      </c>
      <c r="T240" s="512">
        <v>0</v>
      </c>
      <c r="U240" s="512">
        <v>0</v>
      </c>
      <c r="V240" s="512">
        <v>0</v>
      </c>
      <c r="W240" s="512">
        <v>0</v>
      </c>
      <c r="X240" s="512">
        <v>0</v>
      </c>
      <c r="Y240" s="512">
        <v>0</v>
      </c>
      <c r="Z240" s="512">
        <v>0</v>
      </c>
      <c r="AA240" s="512">
        <v>0</v>
      </c>
      <c r="AB240" s="512">
        <v>0</v>
      </c>
      <c r="AC240" s="512">
        <v>0</v>
      </c>
      <c r="AD240" s="512">
        <v>0</v>
      </c>
      <c r="AE240" s="512">
        <v>33063.311688311689</v>
      </c>
      <c r="AF240" s="512">
        <v>0</v>
      </c>
      <c r="AG240" s="512">
        <v>0</v>
      </c>
      <c r="AH240" s="512">
        <v>0</v>
      </c>
      <c r="AI240" s="512">
        <v>117800</v>
      </c>
      <c r="AJ240" s="512">
        <v>0</v>
      </c>
      <c r="AK240" s="512">
        <v>0</v>
      </c>
      <c r="AL240" s="512">
        <v>1000</v>
      </c>
      <c r="AM240" s="512">
        <v>920.23</v>
      </c>
      <c r="AN240" s="512">
        <v>0</v>
      </c>
      <c r="AO240" s="512">
        <v>0</v>
      </c>
      <c r="AP240" s="512">
        <v>0</v>
      </c>
      <c r="AQ240" s="512">
        <v>0</v>
      </c>
      <c r="AR240" s="512">
        <v>0</v>
      </c>
      <c r="AS240" s="512">
        <v>0</v>
      </c>
      <c r="AT240" s="512">
        <v>0</v>
      </c>
      <c r="AU240" s="512">
        <v>0</v>
      </c>
      <c r="AV240" s="512">
        <v>285882</v>
      </c>
      <c r="AW240" s="512">
        <v>49897.87212787212</v>
      </c>
      <c r="AX240" s="512">
        <v>119720.23</v>
      </c>
      <c r="AY240" s="512">
        <v>51479.455908091906</v>
      </c>
      <c r="AZ240" s="710">
        <v>455500.10212787212</v>
      </c>
      <c r="BA240" s="710">
        <v>453579.87212787214</v>
      </c>
      <c r="BB240" s="710">
        <v>4180</v>
      </c>
      <c r="BC240" s="710">
        <v>388740</v>
      </c>
      <c r="BD240" s="710">
        <v>0</v>
      </c>
      <c r="BE240" s="710">
        <v>0</v>
      </c>
      <c r="BF240" s="710">
        <v>455500.10212787212</v>
      </c>
      <c r="BG240" s="512">
        <v>455500.10212787212</v>
      </c>
      <c r="BH240" s="512">
        <v>0</v>
      </c>
      <c r="BI240" s="710">
        <v>390660.23</v>
      </c>
      <c r="BJ240" s="710">
        <v>271940</v>
      </c>
      <c r="BK240" s="512">
        <v>336779.87212787214</v>
      </c>
      <c r="BL240" s="512">
        <v>3621.2889476115283</v>
      </c>
      <c r="BM240" s="512">
        <v>3584.4145582417577</v>
      </c>
      <c r="BN240" s="628">
        <v>1.0287423167887806E-2</v>
      </c>
      <c r="BO240" s="628">
        <v>8.1929324821121922E-3</v>
      </c>
      <c r="BP240" s="512">
        <v>2731.1185811124487</v>
      </c>
      <c r="BQ240" s="710">
        <v>458231.22070898459</v>
      </c>
      <c r="BR240" s="710">
        <v>4906.5697925697268</v>
      </c>
      <c r="BS240" s="710" t="s">
        <v>1284</v>
      </c>
      <c r="BT240" s="710">
        <v>4927.2174269783291</v>
      </c>
      <c r="BU240" s="628">
        <v>8.0961938512127407E-3</v>
      </c>
      <c r="BV240" s="512">
        <v>0</v>
      </c>
      <c r="BW240" s="512">
        <v>458231.22070898459</v>
      </c>
      <c r="BX240" s="512">
        <v>0</v>
      </c>
      <c r="BY240" s="512">
        <v>458231.22070898459</v>
      </c>
      <c r="BZ240" s="814">
        <f t="shared" si="16"/>
        <v>0</v>
      </c>
      <c r="CA240" s="814">
        <f t="shared" si="17"/>
        <v>0</v>
      </c>
      <c r="CB240" s="814">
        <f t="shared" si="15"/>
        <v>0</v>
      </c>
      <c r="CC240" s="814">
        <f>IF(ISERROR(VLOOKUP(A240,'19-20 Cfwds'!A:D,4,FALSE)),0,(VLOOKUP(A240,'19-20 Cfwds'!A:D,4,FALSE)))</f>
        <v>0</v>
      </c>
      <c r="CD240" s="814">
        <f>IF(ISERROR(VLOOKUP(A240,'19-20 Cfwds'!A:D,3,FALSE)),0,(VLOOKUP(A240,'19-20 Cfwds'!A:D,3,FALSE)))</f>
        <v>0</v>
      </c>
      <c r="CF240" s="814">
        <f t="shared" si="18"/>
        <v>16834.560439560435</v>
      </c>
      <c r="CG240" s="814"/>
      <c r="CH240" s="814"/>
    </row>
    <row r="241" spans="1:86" ht="15" hidden="1" x14ac:dyDescent="0.25">
      <c r="A241">
        <v>102</v>
      </c>
      <c r="B241" t="str">
        <f>VLOOKUP(D241,'Adjusted Factors 21-22'!C:F,4,FALSE)</f>
        <v>Recoupment Academy</v>
      </c>
      <c r="C241" s="706">
        <v>145697</v>
      </c>
      <c r="D241" s="706">
        <v>9353102</v>
      </c>
      <c r="E241" s="707" t="s">
        <v>1411</v>
      </c>
      <c r="F241" s="627">
        <v>108</v>
      </c>
      <c r="G241" s="627">
        <v>108</v>
      </c>
      <c r="H241" s="627">
        <v>0</v>
      </c>
      <c r="I241" s="512">
        <v>331992</v>
      </c>
      <c r="J241" s="512">
        <v>0</v>
      </c>
      <c r="K241" s="512">
        <v>0</v>
      </c>
      <c r="L241" s="512">
        <v>5519.9999999999945</v>
      </c>
      <c r="M241" s="512">
        <v>0</v>
      </c>
      <c r="N241" s="512">
        <v>9222.772277227723</v>
      </c>
      <c r="O241" s="512">
        <v>0</v>
      </c>
      <c r="P241" s="512">
        <v>429.99999999999955</v>
      </c>
      <c r="Q241" s="512">
        <v>0</v>
      </c>
      <c r="R241" s="512">
        <v>0</v>
      </c>
      <c r="S241" s="512">
        <v>0</v>
      </c>
      <c r="T241" s="512">
        <v>0</v>
      </c>
      <c r="U241" s="512">
        <v>0</v>
      </c>
      <c r="V241" s="512">
        <v>0</v>
      </c>
      <c r="W241" s="512">
        <v>0</v>
      </c>
      <c r="X241" s="512">
        <v>0</v>
      </c>
      <c r="Y241" s="512">
        <v>0</v>
      </c>
      <c r="Z241" s="512">
        <v>0</v>
      </c>
      <c r="AA241" s="512">
        <v>0</v>
      </c>
      <c r="AB241" s="512">
        <v>0</v>
      </c>
      <c r="AC241" s="512">
        <v>0</v>
      </c>
      <c r="AD241" s="512">
        <v>0</v>
      </c>
      <c r="AE241" s="512">
        <v>42324.631578947374</v>
      </c>
      <c r="AF241" s="512">
        <v>0</v>
      </c>
      <c r="AG241" s="512">
        <v>3252.1121495327061</v>
      </c>
      <c r="AH241" s="512">
        <v>0</v>
      </c>
      <c r="AI241" s="512">
        <v>117800</v>
      </c>
      <c r="AJ241" s="512">
        <v>0</v>
      </c>
      <c r="AK241" s="512">
        <v>0</v>
      </c>
      <c r="AL241" s="512">
        <v>0</v>
      </c>
      <c r="AM241" s="512">
        <v>2457.6</v>
      </c>
      <c r="AN241" s="512">
        <v>0</v>
      </c>
      <c r="AO241" s="512">
        <v>0</v>
      </c>
      <c r="AP241" s="512">
        <v>0</v>
      </c>
      <c r="AQ241" s="512">
        <v>4800</v>
      </c>
      <c r="AR241" s="512">
        <v>0</v>
      </c>
      <c r="AS241" s="512">
        <v>0</v>
      </c>
      <c r="AT241" s="512">
        <v>0</v>
      </c>
      <c r="AU241" s="512">
        <v>0</v>
      </c>
      <c r="AV241" s="512">
        <v>331992</v>
      </c>
      <c r="AW241" s="512">
        <v>60749.516005707803</v>
      </c>
      <c r="AX241" s="512">
        <v>125057.60000000001</v>
      </c>
      <c r="AY241" s="512">
        <v>59909.881717561235</v>
      </c>
      <c r="AZ241" s="710">
        <v>517799.11600570776</v>
      </c>
      <c r="BA241" s="710">
        <v>510541.51600570779</v>
      </c>
      <c r="BB241" s="710">
        <v>4180</v>
      </c>
      <c r="BC241" s="710">
        <v>451440</v>
      </c>
      <c r="BD241" s="710">
        <v>0</v>
      </c>
      <c r="BE241" s="710">
        <v>0</v>
      </c>
      <c r="BF241" s="710">
        <v>517799.11600570776</v>
      </c>
      <c r="BG241" s="512">
        <v>517799.11600570776</v>
      </c>
      <c r="BH241" s="512">
        <v>0</v>
      </c>
      <c r="BI241" s="710">
        <v>458697.6</v>
      </c>
      <c r="BJ241" s="710">
        <v>338440</v>
      </c>
      <c r="BK241" s="512">
        <v>397541.51600570779</v>
      </c>
      <c r="BL241" s="512">
        <v>3680.9399630158127</v>
      </c>
      <c r="BM241" s="512">
        <v>3665.7740727272726</v>
      </c>
      <c r="BN241" s="628">
        <v>4.1371590249851325E-3</v>
      </c>
      <c r="BO241" s="628">
        <v>1.4343196625014865E-2</v>
      </c>
      <c r="BP241" s="512">
        <v>5678.5231772649522</v>
      </c>
      <c r="BQ241" s="710">
        <v>523477.63918297272</v>
      </c>
      <c r="BR241" s="710">
        <v>4779.8151776201184</v>
      </c>
      <c r="BS241" s="710" t="s">
        <v>1284</v>
      </c>
      <c r="BT241" s="710">
        <v>4847.0151776201174</v>
      </c>
      <c r="BU241" s="628">
        <v>-7.0921954058861258E-3</v>
      </c>
      <c r="BV241" s="512">
        <v>0</v>
      </c>
      <c r="BW241" s="512">
        <v>523477.63918297272</v>
      </c>
      <c r="BX241" s="512">
        <v>0</v>
      </c>
      <c r="BY241" s="512">
        <v>523477.63918297272</v>
      </c>
      <c r="BZ241" s="814">
        <f t="shared" si="16"/>
        <v>0</v>
      </c>
      <c r="CA241" s="814">
        <f t="shared" si="17"/>
        <v>0</v>
      </c>
      <c r="CB241" s="814">
        <f t="shared" si="15"/>
        <v>0</v>
      </c>
      <c r="CC241" s="814">
        <f>IF(ISERROR(VLOOKUP(A241,'19-20 Cfwds'!A:D,4,FALSE)),0,(VLOOKUP(A241,'19-20 Cfwds'!A:D,4,FALSE)))</f>
        <v>0</v>
      </c>
      <c r="CD241" s="814">
        <f>IF(ISERROR(VLOOKUP(A241,'19-20 Cfwds'!A:D,3,FALSE)),0,(VLOOKUP(A241,'19-20 Cfwds'!A:D,3,FALSE)))</f>
        <v>0</v>
      </c>
      <c r="CF241" s="814">
        <f t="shared" si="18"/>
        <v>15172.772277227717</v>
      </c>
      <c r="CG241" s="814"/>
      <c r="CH241" s="814"/>
    </row>
    <row r="242" spans="1:86" ht="15" hidden="1" x14ac:dyDescent="0.25">
      <c r="A242">
        <v>110</v>
      </c>
      <c r="B242" t="str">
        <f>VLOOKUP(D242,'Adjusted Factors 21-22'!C:F,4,FALSE)</f>
        <v>Recoupment Academy</v>
      </c>
      <c r="C242" s="706">
        <v>147575</v>
      </c>
      <c r="D242" s="706">
        <v>9353108</v>
      </c>
      <c r="E242" s="707" t="s">
        <v>1631</v>
      </c>
      <c r="F242" s="627">
        <v>28</v>
      </c>
      <c r="G242" s="627">
        <v>28</v>
      </c>
      <c r="H242" s="627">
        <v>0</v>
      </c>
      <c r="I242" s="512">
        <v>86072</v>
      </c>
      <c r="J242" s="512">
        <v>0</v>
      </c>
      <c r="K242" s="512">
        <v>0</v>
      </c>
      <c r="L242" s="512">
        <v>1379.9999999999982</v>
      </c>
      <c r="M242" s="512">
        <v>0</v>
      </c>
      <c r="N242" s="512">
        <v>1725</v>
      </c>
      <c r="O242" s="512">
        <v>0</v>
      </c>
      <c r="P242" s="512">
        <v>0</v>
      </c>
      <c r="Q242" s="512">
        <v>0</v>
      </c>
      <c r="R242" s="512">
        <v>0</v>
      </c>
      <c r="S242" s="512">
        <v>444.99999999999983</v>
      </c>
      <c r="T242" s="512">
        <v>0</v>
      </c>
      <c r="U242" s="512">
        <v>0</v>
      </c>
      <c r="V242" s="512">
        <v>0</v>
      </c>
      <c r="W242" s="512">
        <v>0</v>
      </c>
      <c r="X242" s="512">
        <v>0</v>
      </c>
      <c r="Y242" s="512">
        <v>0</v>
      </c>
      <c r="Z242" s="512">
        <v>0</v>
      </c>
      <c r="AA242" s="512">
        <v>0</v>
      </c>
      <c r="AB242" s="512">
        <v>0</v>
      </c>
      <c r="AC242" s="512">
        <v>0</v>
      </c>
      <c r="AD242" s="512">
        <v>0</v>
      </c>
      <c r="AE242" s="512">
        <v>4905.6000000000004</v>
      </c>
      <c r="AF242" s="512">
        <v>0</v>
      </c>
      <c r="AG242" s="512">
        <v>0</v>
      </c>
      <c r="AH242" s="512">
        <v>0</v>
      </c>
      <c r="AI242" s="512">
        <v>117800</v>
      </c>
      <c r="AJ242" s="512">
        <v>0</v>
      </c>
      <c r="AK242" s="512">
        <v>0</v>
      </c>
      <c r="AL242" s="512">
        <v>0</v>
      </c>
      <c r="AM242" s="512">
        <v>1408</v>
      </c>
      <c r="AN242" s="512">
        <v>0</v>
      </c>
      <c r="AO242" s="512">
        <v>0</v>
      </c>
      <c r="AP242" s="512">
        <v>0</v>
      </c>
      <c r="AQ242" s="512">
        <v>3850</v>
      </c>
      <c r="AR242" s="512">
        <v>0</v>
      </c>
      <c r="AS242" s="512">
        <v>0</v>
      </c>
      <c r="AT242" s="512">
        <v>0</v>
      </c>
      <c r="AU242" s="512">
        <v>0</v>
      </c>
      <c r="AV242" s="512">
        <v>86072</v>
      </c>
      <c r="AW242" s="512">
        <v>8455.5999999999985</v>
      </c>
      <c r="AX242" s="512">
        <v>123058</v>
      </c>
      <c r="AY242" s="512">
        <v>16679.464</v>
      </c>
      <c r="AZ242" s="710">
        <v>217585.6</v>
      </c>
      <c r="BA242" s="710">
        <v>212327.6</v>
      </c>
      <c r="BB242" s="710">
        <v>4180</v>
      </c>
      <c r="BC242" s="710">
        <v>117040</v>
      </c>
      <c r="BD242" s="710">
        <v>0</v>
      </c>
      <c r="BE242" s="710">
        <v>0</v>
      </c>
      <c r="BF242" s="710">
        <v>217585.6</v>
      </c>
      <c r="BG242" s="512">
        <v>217585.6</v>
      </c>
      <c r="BH242" s="512">
        <v>0</v>
      </c>
      <c r="BI242" s="710">
        <v>122298</v>
      </c>
      <c r="BJ242" s="710">
        <v>3090</v>
      </c>
      <c r="BK242" s="512">
        <v>98377.600000000006</v>
      </c>
      <c r="BL242" s="512">
        <v>3513.4857142857145</v>
      </c>
      <c r="BM242" s="512">
        <v>3913.6620692307692</v>
      </c>
      <c r="BN242" s="628">
        <v>-0.10225112640440862</v>
      </c>
      <c r="BO242" s="628">
        <v>0.12073148205440862</v>
      </c>
      <c r="BP242" s="512">
        <v>13230.062212593921</v>
      </c>
      <c r="BQ242" s="710">
        <v>230815.66221259392</v>
      </c>
      <c r="BR242" s="710">
        <v>8055.6307933069256</v>
      </c>
      <c r="BS242" s="710" t="s">
        <v>1284</v>
      </c>
      <c r="BT242" s="710">
        <v>8243.4165075926394</v>
      </c>
      <c r="BU242" s="628">
        <v>-5.8995110235596893E-2</v>
      </c>
      <c r="BV242" s="512">
        <v>0</v>
      </c>
      <c r="BW242" s="512">
        <v>230815.66221259392</v>
      </c>
      <c r="BX242" s="512">
        <v>0</v>
      </c>
      <c r="BY242" s="512">
        <v>230815.66221259392</v>
      </c>
      <c r="BZ242" s="814">
        <f t="shared" si="16"/>
        <v>0</v>
      </c>
      <c r="CA242" s="814">
        <f t="shared" si="17"/>
        <v>0</v>
      </c>
      <c r="CB242" s="814">
        <f t="shared" si="15"/>
        <v>0</v>
      </c>
      <c r="CC242" s="814">
        <f>IF(ISERROR(VLOOKUP(A242,'19-20 Cfwds'!A:D,4,FALSE)),0,(VLOOKUP(A242,'19-20 Cfwds'!A:D,4,FALSE)))</f>
        <v>0</v>
      </c>
      <c r="CD242" s="814">
        <f>IF(ISERROR(VLOOKUP(A242,'19-20 Cfwds'!A:D,3,FALSE)),0,(VLOOKUP(A242,'19-20 Cfwds'!A:D,3,FALSE)))</f>
        <v>0</v>
      </c>
      <c r="CF242" s="814">
        <f t="shared" si="18"/>
        <v>3549.9999999999982</v>
      </c>
      <c r="CG242" s="814"/>
      <c r="CH242" s="814"/>
    </row>
    <row r="243" spans="1:86" ht="15" hidden="1" x14ac:dyDescent="0.25">
      <c r="A243">
        <v>325</v>
      </c>
      <c r="B243" t="str">
        <f>VLOOKUP(D243,'Adjusted Factors 21-22'!C:F,4,FALSE)</f>
        <v>Recoupment Academy</v>
      </c>
      <c r="C243" s="706">
        <v>142595</v>
      </c>
      <c r="D243" s="706">
        <v>9353115</v>
      </c>
      <c r="E243" s="707" t="s">
        <v>1113</v>
      </c>
      <c r="F243" s="627">
        <v>103</v>
      </c>
      <c r="G243" s="627">
        <v>103</v>
      </c>
      <c r="H243" s="627">
        <v>0</v>
      </c>
      <c r="I243" s="512">
        <v>316622</v>
      </c>
      <c r="J243" s="512">
        <v>0</v>
      </c>
      <c r="K243" s="512">
        <v>0</v>
      </c>
      <c r="L243" s="512">
        <v>3680.0000000000018</v>
      </c>
      <c r="M243" s="512">
        <v>0</v>
      </c>
      <c r="N243" s="512">
        <v>5640.4761904761899</v>
      </c>
      <c r="O243" s="512">
        <v>0</v>
      </c>
      <c r="P243" s="512">
        <v>1934.9999999999995</v>
      </c>
      <c r="Q243" s="512">
        <v>519.99999999999898</v>
      </c>
      <c r="R243" s="512">
        <v>1229.9999999999995</v>
      </c>
      <c r="S243" s="512">
        <v>445</v>
      </c>
      <c r="T243" s="512">
        <v>1900.0000000000009</v>
      </c>
      <c r="U243" s="512">
        <v>0</v>
      </c>
      <c r="V243" s="512">
        <v>0</v>
      </c>
      <c r="W243" s="512">
        <v>0</v>
      </c>
      <c r="X243" s="512">
        <v>0</v>
      </c>
      <c r="Y243" s="512">
        <v>0</v>
      </c>
      <c r="Z243" s="512">
        <v>0</v>
      </c>
      <c r="AA243" s="512">
        <v>0</v>
      </c>
      <c r="AB243" s="512">
        <v>1931.2500000000007</v>
      </c>
      <c r="AC243" s="512">
        <v>0</v>
      </c>
      <c r="AD243" s="512">
        <v>0</v>
      </c>
      <c r="AE243" s="512">
        <v>25210.764705882353</v>
      </c>
      <c r="AF243" s="512">
        <v>0</v>
      </c>
      <c r="AG243" s="512">
        <v>0</v>
      </c>
      <c r="AH243" s="512">
        <v>0</v>
      </c>
      <c r="AI243" s="512">
        <v>117800</v>
      </c>
      <c r="AJ243" s="512">
        <v>0</v>
      </c>
      <c r="AK243" s="512">
        <v>0</v>
      </c>
      <c r="AL243" s="512">
        <v>0</v>
      </c>
      <c r="AM243" s="512">
        <v>1822.16</v>
      </c>
      <c r="AN243" s="512">
        <v>0</v>
      </c>
      <c r="AO243" s="512">
        <v>0</v>
      </c>
      <c r="AP243" s="512">
        <v>0</v>
      </c>
      <c r="AQ243" s="512">
        <v>0</v>
      </c>
      <c r="AR243" s="512">
        <v>0</v>
      </c>
      <c r="AS243" s="512">
        <v>0</v>
      </c>
      <c r="AT243" s="512">
        <v>0</v>
      </c>
      <c r="AU243" s="512">
        <v>0</v>
      </c>
      <c r="AV243" s="512">
        <v>316622</v>
      </c>
      <c r="AW243" s="512">
        <v>42492.490896358548</v>
      </c>
      <c r="AX243" s="512">
        <v>119622.16</v>
      </c>
      <c r="AY243" s="512">
        <v>42884.86680112045</v>
      </c>
      <c r="AZ243" s="710">
        <v>478736.65089635854</v>
      </c>
      <c r="BA243" s="710">
        <v>476914.49089635856</v>
      </c>
      <c r="BB243" s="710">
        <v>4180</v>
      </c>
      <c r="BC243" s="710">
        <v>430540</v>
      </c>
      <c r="BD243" s="710">
        <v>0</v>
      </c>
      <c r="BE243" s="710">
        <v>0</v>
      </c>
      <c r="BF243" s="710">
        <v>478736.65089635854</v>
      </c>
      <c r="BG243" s="512">
        <v>478736.65089635854</v>
      </c>
      <c r="BH243" s="512">
        <v>0</v>
      </c>
      <c r="BI243" s="710">
        <v>432362.16</v>
      </c>
      <c r="BJ243" s="710">
        <v>312740</v>
      </c>
      <c r="BK243" s="512">
        <v>359114.49089635856</v>
      </c>
      <c r="BL243" s="512">
        <v>3486.5484553044521</v>
      </c>
      <c r="BM243" s="512">
        <v>3449.3099153846151</v>
      </c>
      <c r="BN243" s="628">
        <v>1.0795939139520516E-2</v>
      </c>
      <c r="BO243" s="628">
        <v>7.6844165104794828E-3</v>
      </c>
      <c r="BP243" s="512">
        <v>2730.111208544839</v>
      </c>
      <c r="BQ243" s="710">
        <v>481466.76210490335</v>
      </c>
      <c r="BR243" s="710">
        <v>4656.7437097563434</v>
      </c>
      <c r="BS243" s="710" t="s">
        <v>1284</v>
      </c>
      <c r="BT243" s="710">
        <v>4674.4345835427512</v>
      </c>
      <c r="BU243" s="628">
        <v>1.683014673355876E-2</v>
      </c>
      <c r="BV243" s="512">
        <v>0</v>
      </c>
      <c r="BW243" s="512">
        <v>481466.76210490335</v>
      </c>
      <c r="BX243" s="512">
        <v>0</v>
      </c>
      <c r="BY243" s="512">
        <v>481466.76210490335</v>
      </c>
      <c r="BZ243" s="814">
        <f t="shared" si="16"/>
        <v>0</v>
      </c>
      <c r="CA243" s="814">
        <f t="shared" si="17"/>
        <v>0</v>
      </c>
      <c r="CB243" s="814">
        <f t="shared" si="15"/>
        <v>0</v>
      </c>
      <c r="CC243" s="814">
        <f>IF(ISERROR(VLOOKUP(A243,'19-20 Cfwds'!A:D,4,FALSE)),0,(VLOOKUP(A243,'19-20 Cfwds'!A:D,4,FALSE)))</f>
        <v>0</v>
      </c>
      <c r="CD243" s="814">
        <f>IF(ISERROR(VLOOKUP(A243,'19-20 Cfwds'!A:D,3,FALSE)),0,(VLOOKUP(A243,'19-20 Cfwds'!A:D,3,FALSE)))</f>
        <v>0</v>
      </c>
      <c r="CF243" s="814">
        <f t="shared" si="18"/>
        <v>15350.476190476191</v>
      </c>
      <c r="CG243" s="814"/>
      <c r="CH243" s="814"/>
    </row>
    <row r="244" spans="1:86" ht="15" hidden="1" x14ac:dyDescent="0.25">
      <c r="A244">
        <v>38</v>
      </c>
      <c r="B244" t="str">
        <f>VLOOKUP(D244,'Adjusted Factors 21-22'!C:F,4,FALSE)</f>
        <v>Recoupment Academy</v>
      </c>
      <c r="C244" s="706">
        <v>143065</v>
      </c>
      <c r="D244" s="706">
        <v>9353116</v>
      </c>
      <c r="E244" s="707" t="s">
        <v>1412</v>
      </c>
      <c r="F244" s="627">
        <v>139</v>
      </c>
      <c r="G244" s="627">
        <v>139</v>
      </c>
      <c r="H244" s="627">
        <v>0</v>
      </c>
      <c r="I244" s="512">
        <v>427286</v>
      </c>
      <c r="J244" s="512">
        <v>0</v>
      </c>
      <c r="K244" s="512">
        <v>0</v>
      </c>
      <c r="L244" s="512">
        <v>2299.9999999999977</v>
      </c>
      <c r="M244" s="512">
        <v>0</v>
      </c>
      <c r="N244" s="512">
        <v>6660.4166666666661</v>
      </c>
      <c r="O244" s="512">
        <v>0</v>
      </c>
      <c r="P244" s="512">
        <v>0</v>
      </c>
      <c r="Q244" s="512">
        <v>0</v>
      </c>
      <c r="R244" s="512">
        <v>825.94202898550691</v>
      </c>
      <c r="S244" s="512">
        <v>0</v>
      </c>
      <c r="T244" s="512">
        <v>0</v>
      </c>
      <c r="U244" s="512">
        <v>0</v>
      </c>
      <c r="V244" s="512">
        <v>0</v>
      </c>
      <c r="W244" s="512">
        <v>0</v>
      </c>
      <c r="X244" s="512">
        <v>0</v>
      </c>
      <c r="Y244" s="512">
        <v>0</v>
      </c>
      <c r="Z244" s="512">
        <v>0</v>
      </c>
      <c r="AA244" s="512">
        <v>0</v>
      </c>
      <c r="AB244" s="512">
        <v>637.08333333333303</v>
      </c>
      <c r="AC244" s="512">
        <v>0</v>
      </c>
      <c r="AD244" s="512">
        <v>0</v>
      </c>
      <c r="AE244" s="512">
        <v>32522.435897435895</v>
      </c>
      <c r="AF244" s="512">
        <v>0</v>
      </c>
      <c r="AG244" s="512">
        <v>1494.0000000000052</v>
      </c>
      <c r="AH244" s="512">
        <v>0</v>
      </c>
      <c r="AI244" s="512">
        <v>117800</v>
      </c>
      <c r="AJ244" s="512">
        <v>6488.6515353804998</v>
      </c>
      <c r="AK244" s="512">
        <v>0</v>
      </c>
      <c r="AL244" s="512">
        <v>0</v>
      </c>
      <c r="AM244" s="512">
        <v>3840</v>
      </c>
      <c r="AN244" s="512">
        <v>0</v>
      </c>
      <c r="AO244" s="512">
        <v>0</v>
      </c>
      <c r="AP244" s="512">
        <v>0</v>
      </c>
      <c r="AQ244" s="512">
        <v>0</v>
      </c>
      <c r="AR244" s="512">
        <v>0</v>
      </c>
      <c r="AS244" s="512">
        <v>0</v>
      </c>
      <c r="AT244" s="512">
        <v>0</v>
      </c>
      <c r="AU244" s="512">
        <v>0</v>
      </c>
      <c r="AV244" s="512">
        <v>427286</v>
      </c>
      <c r="AW244" s="512">
        <v>44439.877926421403</v>
      </c>
      <c r="AX244" s="512">
        <v>128128.6515353805</v>
      </c>
      <c r="AY244" s="512">
        <v>47414.47924526198</v>
      </c>
      <c r="AZ244" s="710">
        <v>599854.52946180187</v>
      </c>
      <c r="BA244" s="710">
        <v>596014.52946180187</v>
      </c>
      <c r="BB244" s="710">
        <v>4180</v>
      </c>
      <c r="BC244" s="710">
        <v>581020</v>
      </c>
      <c r="BD244" s="710">
        <v>0</v>
      </c>
      <c r="BE244" s="710">
        <v>0</v>
      </c>
      <c r="BF244" s="710">
        <v>599854.52946180187</v>
      </c>
      <c r="BG244" s="512">
        <v>599854.52946180187</v>
      </c>
      <c r="BH244" s="512">
        <v>0</v>
      </c>
      <c r="BI244" s="710">
        <v>584860</v>
      </c>
      <c r="BJ244" s="710">
        <v>456731.34846461948</v>
      </c>
      <c r="BK244" s="512">
        <v>471725.87792642135</v>
      </c>
      <c r="BL244" s="512">
        <v>3393.7113519886429</v>
      </c>
      <c r="BM244" s="512">
        <v>3415.3214353380263</v>
      </c>
      <c r="BN244" s="628">
        <v>-6.3273937046702915E-3</v>
      </c>
      <c r="BO244" s="628">
        <v>2.480774935467029E-2</v>
      </c>
      <c r="BP244" s="512">
        <v>11776.974900556295</v>
      </c>
      <c r="BQ244" s="710">
        <v>611631.50436235813</v>
      </c>
      <c r="BR244" s="710">
        <v>4372.6007508083321</v>
      </c>
      <c r="BS244" s="710" t="s">
        <v>1284</v>
      </c>
      <c r="BT244" s="710">
        <v>4400.2266500889073</v>
      </c>
      <c r="BU244" s="628">
        <v>3.8299060643096627E-3</v>
      </c>
      <c r="BV244" s="512">
        <v>0</v>
      </c>
      <c r="BW244" s="512">
        <v>611631.50436235813</v>
      </c>
      <c r="BX244" s="512">
        <v>0</v>
      </c>
      <c r="BY244" s="512">
        <v>611631.50436235813</v>
      </c>
      <c r="BZ244" s="814">
        <f t="shared" si="16"/>
        <v>0</v>
      </c>
      <c r="CA244" s="814">
        <f t="shared" si="17"/>
        <v>0</v>
      </c>
      <c r="CB244" s="814">
        <f t="shared" si="15"/>
        <v>0</v>
      </c>
      <c r="CC244" s="814">
        <f>IF(ISERROR(VLOOKUP(A244,'19-20 Cfwds'!A:D,4,FALSE)),0,(VLOOKUP(A244,'19-20 Cfwds'!A:D,4,FALSE)))</f>
        <v>0</v>
      </c>
      <c r="CD244" s="814">
        <f>IF(ISERROR(VLOOKUP(A244,'19-20 Cfwds'!A:D,3,FALSE)),0,(VLOOKUP(A244,'19-20 Cfwds'!A:D,3,FALSE)))</f>
        <v>0</v>
      </c>
      <c r="CF244" s="814">
        <f t="shared" si="18"/>
        <v>9786.3586956521704</v>
      </c>
      <c r="CG244" s="814"/>
      <c r="CH244" s="814"/>
    </row>
    <row r="245" spans="1:86" ht="15" hidden="1" x14ac:dyDescent="0.25">
      <c r="A245">
        <v>240</v>
      </c>
      <c r="B245" t="str">
        <f>VLOOKUP(D245,'Adjusted Factors 21-22'!C:F,4,FALSE)</f>
        <v>Recoupment Academy</v>
      </c>
      <c r="C245" s="706">
        <v>142597</v>
      </c>
      <c r="D245" s="706">
        <v>9353302</v>
      </c>
      <c r="E245" s="707" t="s">
        <v>1266</v>
      </c>
      <c r="F245" s="627">
        <v>182</v>
      </c>
      <c r="G245" s="627">
        <v>182</v>
      </c>
      <c r="H245" s="627">
        <v>0</v>
      </c>
      <c r="I245" s="512">
        <v>559468</v>
      </c>
      <c r="J245" s="512">
        <v>0</v>
      </c>
      <c r="K245" s="512">
        <v>0</v>
      </c>
      <c r="L245" s="512">
        <v>20699.999999999982</v>
      </c>
      <c r="M245" s="512">
        <v>0</v>
      </c>
      <c r="N245" s="512">
        <v>25874.999999999975</v>
      </c>
      <c r="O245" s="512">
        <v>0</v>
      </c>
      <c r="P245" s="512">
        <v>13114.999999999993</v>
      </c>
      <c r="Q245" s="512">
        <v>0</v>
      </c>
      <c r="R245" s="512">
        <v>0</v>
      </c>
      <c r="S245" s="512">
        <v>1335.0000000000014</v>
      </c>
      <c r="T245" s="512">
        <v>0</v>
      </c>
      <c r="U245" s="512">
        <v>0</v>
      </c>
      <c r="V245" s="512">
        <v>0</v>
      </c>
      <c r="W245" s="512">
        <v>0</v>
      </c>
      <c r="X245" s="512">
        <v>0</v>
      </c>
      <c r="Y245" s="512">
        <v>0</v>
      </c>
      <c r="Z245" s="512">
        <v>0</v>
      </c>
      <c r="AA245" s="512">
        <v>0</v>
      </c>
      <c r="AB245" s="512">
        <v>1950.0000000000018</v>
      </c>
      <c r="AC245" s="512">
        <v>0</v>
      </c>
      <c r="AD245" s="512">
        <v>0</v>
      </c>
      <c r="AE245" s="512">
        <v>60594.932432432433</v>
      </c>
      <c r="AF245" s="512">
        <v>0</v>
      </c>
      <c r="AG245" s="512">
        <v>0</v>
      </c>
      <c r="AH245" s="512">
        <v>0</v>
      </c>
      <c r="AI245" s="512">
        <v>117800</v>
      </c>
      <c r="AJ245" s="512">
        <v>0</v>
      </c>
      <c r="AK245" s="512">
        <v>0</v>
      </c>
      <c r="AL245" s="512">
        <v>0</v>
      </c>
      <c r="AM245" s="512">
        <v>3507.2</v>
      </c>
      <c r="AN245" s="512">
        <v>0</v>
      </c>
      <c r="AO245" s="512">
        <v>0</v>
      </c>
      <c r="AP245" s="512">
        <v>0</v>
      </c>
      <c r="AQ245" s="512">
        <v>0</v>
      </c>
      <c r="AR245" s="512">
        <v>0</v>
      </c>
      <c r="AS245" s="512">
        <v>0</v>
      </c>
      <c r="AT245" s="512">
        <v>0</v>
      </c>
      <c r="AU245" s="512">
        <v>0</v>
      </c>
      <c r="AV245" s="512">
        <v>559468</v>
      </c>
      <c r="AW245" s="512">
        <v>123569.93243243238</v>
      </c>
      <c r="AX245" s="512">
        <v>121307.2</v>
      </c>
      <c r="AY245" s="512">
        <v>101106.29643243241</v>
      </c>
      <c r="AZ245" s="710">
        <v>804345.13243243238</v>
      </c>
      <c r="BA245" s="710">
        <v>800837.93243243243</v>
      </c>
      <c r="BB245" s="710">
        <v>4180</v>
      </c>
      <c r="BC245" s="710">
        <v>760760</v>
      </c>
      <c r="BD245" s="710">
        <v>0</v>
      </c>
      <c r="BE245" s="710">
        <v>0</v>
      </c>
      <c r="BF245" s="710">
        <v>804345.13243243238</v>
      </c>
      <c r="BG245" s="512">
        <v>804345.13243243238</v>
      </c>
      <c r="BH245" s="512">
        <v>0</v>
      </c>
      <c r="BI245" s="710">
        <v>764267.2</v>
      </c>
      <c r="BJ245" s="710">
        <v>642960</v>
      </c>
      <c r="BK245" s="512">
        <v>683037.93243243243</v>
      </c>
      <c r="BL245" s="512">
        <v>3752.9556727056729</v>
      </c>
      <c r="BM245" s="512">
        <v>3604.0634652173917</v>
      </c>
      <c r="BN245" s="628">
        <v>4.1312315647388367E-2</v>
      </c>
      <c r="BO245" s="628">
        <v>0</v>
      </c>
      <c r="BP245" s="512">
        <v>0</v>
      </c>
      <c r="BQ245" s="710">
        <v>804345.13243243238</v>
      </c>
      <c r="BR245" s="710">
        <v>4400.2084199584197</v>
      </c>
      <c r="BS245" s="710" t="s">
        <v>1284</v>
      </c>
      <c r="BT245" s="710">
        <v>4419.478749628749</v>
      </c>
      <c r="BU245" s="628">
        <v>3.6695575578930439E-2</v>
      </c>
      <c r="BV245" s="512">
        <v>0</v>
      </c>
      <c r="BW245" s="512">
        <v>804345.13243243238</v>
      </c>
      <c r="BX245" s="512">
        <v>0</v>
      </c>
      <c r="BY245" s="512">
        <v>804345.13243243238</v>
      </c>
      <c r="BZ245" s="814">
        <f t="shared" si="16"/>
        <v>0</v>
      </c>
      <c r="CA245" s="814">
        <f t="shared" si="17"/>
        <v>0</v>
      </c>
      <c r="CB245" s="814">
        <f t="shared" si="15"/>
        <v>0</v>
      </c>
      <c r="CC245" s="814">
        <f>IF(ISERROR(VLOOKUP(A245,'19-20 Cfwds'!A:D,4,FALSE)),0,(VLOOKUP(A245,'19-20 Cfwds'!A:D,4,FALSE)))</f>
        <v>0</v>
      </c>
      <c r="CD245" s="814">
        <f>IF(ISERROR(VLOOKUP(A245,'19-20 Cfwds'!A:D,3,FALSE)),0,(VLOOKUP(A245,'19-20 Cfwds'!A:D,3,FALSE)))</f>
        <v>0</v>
      </c>
      <c r="CF245" s="814">
        <f t="shared" si="18"/>
        <v>61024.999999999949</v>
      </c>
      <c r="CG245" s="814"/>
      <c r="CH245" s="814"/>
    </row>
    <row r="246" spans="1:86" ht="15" hidden="1" x14ac:dyDescent="0.25">
      <c r="A246">
        <v>437</v>
      </c>
      <c r="B246" t="str">
        <f>VLOOKUP(D246,'Adjusted Factors 21-22'!C:F,4,FALSE)</f>
        <v>Recoupment Academy</v>
      </c>
      <c r="C246" s="706">
        <v>139149</v>
      </c>
      <c r="D246" s="706">
        <v>9353312</v>
      </c>
      <c r="E246" s="707" t="s">
        <v>1267</v>
      </c>
      <c r="F246" s="627">
        <v>88</v>
      </c>
      <c r="G246" s="627">
        <v>88</v>
      </c>
      <c r="H246" s="627">
        <v>0</v>
      </c>
      <c r="I246" s="512">
        <v>270512</v>
      </c>
      <c r="J246" s="512">
        <v>0</v>
      </c>
      <c r="K246" s="512">
        <v>0</v>
      </c>
      <c r="L246" s="512">
        <v>5980.0000000000118</v>
      </c>
      <c r="M246" s="512">
        <v>0</v>
      </c>
      <c r="N246" s="512">
        <v>8237.209302325582</v>
      </c>
      <c r="O246" s="512">
        <v>0</v>
      </c>
      <c r="P246" s="512">
        <v>0</v>
      </c>
      <c r="Q246" s="512">
        <v>2339.9999999999941</v>
      </c>
      <c r="R246" s="512">
        <v>819.99999999999898</v>
      </c>
      <c r="S246" s="512">
        <v>1780.0000000000016</v>
      </c>
      <c r="T246" s="512">
        <v>0</v>
      </c>
      <c r="U246" s="512">
        <v>0</v>
      </c>
      <c r="V246" s="512">
        <v>0</v>
      </c>
      <c r="W246" s="512">
        <v>0</v>
      </c>
      <c r="X246" s="512">
        <v>0</v>
      </c>
      <c r="Y246" s="512">
        <v>0</v>
      </c>
      <c r="Z246" s="512">
        <v>0</v>
      </c>
      <c r="AA246" s="512">
        <v>0</v>
      </c>
      <c r="AB246" s="512">
        <v>1989.0410958904108</v>
      </c>
      <c r="AC246" s="512">
        <v>0</v>
      </c>
      <c r="AD246" s="512">
        <v>0</v>
      </c>
      <c r="AE246" s="512">
        <v>23011.343283582089</v>
      </c>
      <c r="AF246" s="512">
        <v>0</v>
      </c>
      <c r="AG246" s="512">
        <v>0</v>
      </c>
      <c r="AH246" s="512">
        <v>0</v>
      </c>
      <c r="AI246" s="512">
        <v>117800</v>
      </c>
      <c r="AJ246" s="512">
        <v>37129.506008010678</v>
      </c>
      <c r="AK246" s="512">
        <v>0</v>
      </c>
      <c r="AL246" s="512">
        <v>0</v>
      </c>
      <c r="AM246" s="512">
        <v>1394.75</v>
      </c>
      <c r="AN246" s="512">
        <v>0</v>
      </c>
      <c r="AO246" s="512">
        <v>0</v>
      </c>
      <c r="AP246" s="512">
        <v>0</v>
      </c>
      <c r="AQ246" s="512">
        <v>0</v>
      </c>
      <c r="AR246" s="512">
        <v>0</v>
      </c>
      <c r="AS246" s="512">
        <v>0</v>
      </c>
      <c r="AT246" s="512">
        <v>0</v>
      </c>
      <c r="AU246" s="512">
        <v>0</v>
      </c>
      <c r="AV246" s="512">
        <v>270512</v>
      </c>
      <c r="AW246" s="512">
        <v>44157.593681798084</v>
      </c>
      <c r="AX246" s="512">
        <v>156324.25600801068</v>
      </c>
      <c r="AY246" s="512">
        <v>42588.811934744881</v>
      </c>
      <c r="AZ246" s="710">
        <v>470993.84968980879</v>
      </c>
      <c r="BA246" s="710">
        <v>469599.09968980879</v>
      </c>
      <c r="BB246" s="710">
        <v>4180</v>
      </c>
      <c r="BC246" s="710">
        <v>367840</v>
      </c>
      <c r="BD246" s="710">
        <v>0</v>
      </c>
      <c r="BE246" s="710">
        <v>0</v>
      </c>
      <c r="BF246" s="710">
        <v>470993.84968980879</v>
      </c>
      <c r="BG246" s="512">
        <v>470993.84968980867</v>
      </c>
      <c r="BH246" s="512">
        <v>0</v>
      </c>
      <c r="BI246" s="710">
        <v>369234.75</v>
      </c>
      <c r="BJ246" s="710">
        <v>212910.49399198932</v>
      </c>
      <c r="BK246" s="512">
        <v>314669.59368179808</v>
      </c>
      <c r="BL246" s="512">
        <v>3575.7908372931602</v>
      </c>
      <c r="BM246" s="512">
        <v>3391.9119657881092</v>
      </c>
      <c r="BN246" s="628">
        <v>5.4210979930997931E-2</v>
      </c>
      <c r="BO246" s="628">
        <v>0</v>
      </c>
      <c r="BP246" s="512">
        <v>0</v>
      </c>
      <c r="BQ246" s="710">
        <v>470993.84968980879</v>
      </c>
      <c r="BR246" s="710">
        <v>5336.3534055660093</v>
      </c>
      <c r="BS246" s="710" t="s">
        <v>1284</v>
      </c>
      <c r="BT246" s="710">
        <v>5352.2028373841904</v>
      </c>
      <c r="BU246" s="628">
        <v>2.3393913725427984E-2</v>
      </c>
      <c r="BV246" s="512">
        <v>0</v>
      </c>
      <c r="BW246" s="512">
        <v>470993.84968980879</v>
      </c>
      <c r="BX246" s="512">
        <v>0</v>
      </c>
      <c r="BY246" s="512">
        <v>470993.84968980879</v>
      </c>
      <c r="BZ246" s="814">
        <f t="shared" si="16"/>
        <v>0</v>
      </c>
      <c r="CA246" s="814">
        <f t="shared" si="17"/>
        <v>0</v>
      </c>
      <c r="CB246" s="814">
        <f t="shared" si="15"/>
        <v>0</v>
      </c>
      <c r="CC246" s="814">
        <f>IF(ISERROR(VLOOKUP(A246,'19-20 Cfwds'!A:D,4,FALSE)),0,(VLOOKUP(A246,'19-20 Cfwds'!A:D,4,FALSE)))</f>
        <v>0</v>
      </c>
      <c r="CD246" s="814">
        <f>IF(ISERROR(VLOOKUP(A246,'19-20 Cfwds'!A:D,3,FALSE)),0,(VLOOKUP(A246,'19-20 Cfwds'!A:D,3,FALSE)))</f>
        <v>0</v>
      </c>
      <c r="CF246" s="814">
        <f t="shared" si="18"/>
        <v>19157.209302325587</v>
      </c>
      <c r="CG246" s="814"/>
      <c r="CH246" s="814"/>
    </row>
    <row r="247" spans="1:86" ht="15" hidden="1" x14ac:dyDescent="0.25">
      <c r="A247">
        <v>472</v>
      </c>
      <c r="B247" t="str">
        <f>VLOOKUP(D247,'Adjusted Factors 21-22'!C:F,4,FALSE)</f>
        <v>Recoupment Academy</v>
      </c>
      <c r="C247" s="706">
        <v>137419</v>
      </c>
      <c r="D247" s="706">
        <v>9353314</v>
      </c>
      <c r="E247" s="707" t="s">
        <v>1268</v>
      </c>
      <c r="F247" s="627">
        <v>408</v>
      </c>
      <c r="G247" s="627">
        <v>408</v>
      </c>
      <c r="H247" s="627">
        <v>0</v>
      </c>
      <c r="I247" s="512">
        <v>1254192</v>
      </c>
      <c r="J247" s="512">
        <v>0</v>
      </c>
      <c r="K247" s="512">
        <v>0</v>
      </c>
      <c r="L247" s="512">
        <v>33580.000000000007</v>
      </c>
      <c r="M247" s="512">
        <v>0</v>
      </c>
      <c r="N247" s="512">
        <v>44307.021791767555</v>
      </c>
      <c r="O247" s="512">
        <v>0</v>
      </c>
      <c r="P247" s="512">
        <v>0</v>
      </c>
      <c r="Q247" s="512">
        <v>14559.999999999967</v>
      </c>
      <c r="R247" s="512">
        <v>0</v>
      </c>
      <c r="S247" s="512">
        <v>0</v>
      </c>
      <c r="T247" s="512">
        <v>0</v>
      </c>
      <c r="U247" s="512">
        <v>0</v>
      </c>
      <c r="V247" s="512">
        <v>0</v>
      </c>
      <c r="W247" s="512">
        <v>0</v>
      </c>
      <c r="X247" s="512">
        <v>0</v>
      </c>
      <c r="Y247" s="512">
        <v>0</v>
      </c>
      <c r="Z247" s="512">
        <v>0</v>
      </c>
      <c r="AA247" s="512">
        <v>0</v>
      </c>
      <c r="AB247" s="512">
        <v>11507.692307692312</v>
      </c>
      <c r="AC247" s="512">
        <v>0</v>
      </c>
      <c r="AD247" s="512">
        <v>0</v>
      </c>
      <c r="AE247" s="512">
        <v>176114.08695652176</v>
      </c>
      <c r="AF247" s="512">
        <v>0</v>
      </c>
      <c r="AG247" s="512">
        <v>0</v>
      </c>
      <c r="AH247" s="512">
        <v>0</v>
      </c>
      <c r="AI247" s="512">
        <v>117800</v>
      </c>
      <c r="AJ247" s="512">
        <v>0</v>
      </c>
      <c r="AK247" s="512">
        <v>0</v>
      </c>
      <c r="AL247" s="512">
        <v>0</v>
      </c>
      <c r="AM247" s="512">
        <v>0</v>
      </c>
      <c r="AN247" s="512">
        <v>0</v>
      </c>
      <c r="AO247" s="512">
        <v>0</v>
      </c>
      <c r="AP247" s="512">
        <v>0</v>
      </c>
      <c r="AQ247" s="512">
        <v>0</v>
      </c>
      <c r="AR247" s="512">
        <v>0</v>
      </c>
      <c r="AS247" s="512">
        <v>0</v>
      </c>
      <c r="AT247" s="512">
        <v>0</v>
      </c>
      <c r="AU247" s="512">
        <v>0</v>
      </c>
      <c r="AV247" s="512">
        <v>1254192</v>
      </c>
      <c r="AW247" s="512">
        <v>280068.8010559816</v>
      </c>
      <c r="AX247" s="512">
        <v>117800</v>
      </c>
      <c r="AY247" s="512">
        <v>232336.46185240551</v>
      </c>
      <c r="AZ247" s="710">
        <v>1652060.8010559815</v>
      </c>
      <c r="BA247" s="710">
        <v>1652060.8010559815</v>
      </c>
      <c r="BB247" s="710">
        <v>4180</v>
      </c>
      <c r="BC247" s="710">
        <v>1705440</v>
      </c>
      <c r="BD247" s="710">
        <v>53379.198944018455</v>
      </c>
      <c r="BE247" s="710">
        <v>0</v>
      </c>
      <c r="BF247" s="710">
        <v>1705440</v>
      </c>
      <c r="BG247" s="512">
        <v>1705440</v>
      </c>
      <c r="BH247" s="512">
        <v>0</v>
      </c>
      <c r="BI247" s="710">
        <v>1705440</v>
      </c>
      <c r="BJ247" s="710">
        <v>1587640</v>
      </c>
      <c r="BK247" s="512">
        <v>1587640</v>
      </c>
      <c r="BL247" s="512">
        <v>3891.2745098039218</v>
      </c>
      <c r="BM247" s="512">
        <v>3688.5232958128076</v>
      </c>
      <c r="BN247" s="628">
        <v>5.4968126193286143E-2</v>
      </c>
      <c r="BO247" s="628">
        <v>0</v>
      </c>
      <c r="BP247" s="512">
        <v>0</v>
      </c>
      <c r="BQ247" s="710">
        <v>1705440</v>
      </c>
      <c r="BR247" s="710">
        <v>4180</v>
      </c>
      <c r="BS247" s="710" t="s">
        <v>1284</v>
      </c>
      <c r="BT247" s="710">
        <v>4180</v>
      </c>
      <c r="BU247" s="628">
        <v>4.645546354802943E-2</v>
      </c>
      <c r="BV247" s="512">
        <v>0</v>
      </c>
      <c r="BW247" s="512">
        <v>1705440</v>
      </c>
      <c r="BX247" s="512">
        <v>0</v>
      </c>
      <c r="BY247" s="512">
        <v>1705440</v>
      </c>
      <c r="BZ247" s="814">
        <f t="shared" si="16"/>
        <v>0</v>
      </c>
      <c r="CA247" s="814">
        <f t="shared" si="17"/>
        <v>0</v>
      </c>
      <c r="CB247" s="814">
        <f t="shared" si="15"/>
        <v>53379.198944018455</v>
      </c>
      <c r="CC247" s="814">
        <f>IF(ISERROR(VLOOKUP(A247,'19-20 Cfwds'!A:D,4,FALSE)),0,(VLOOKUP(A247,'19-20 Cfwds'!A:D,4,FALSE)))</f>
        <v>0</v>
      </c>
      <c r="CD247" s="814">
        <f>IF(ISERROR(VLOOKUP(A247,'19-20 Cfwds'!A:D,3,FALSE)),0,(VLOOKUP(A247,'19-20 Cfwds'!A:D,3,FALSE)))</f>
        <v>0</v>
      </c>
      <c r="CF247" s="814">
        <f t="shared" si="18"/>
        <v>92447.021791767533</v>
      </c>
      <c r="CG247" s="814"/>
      <c r="CH247" s="814"/>
    </row>
    <row r="248" spans="1:86" ht="15" hidden="1" x14ac:dyDescent="0.25">
      <c r="A248">
        <v>487</v>
      </c>
      <c r="B248" t="str">
        <f>VLOOKUP(D248,'Adjusted Factors 21-22'!C:F,4,FALSE)</f>
        <v>Recoupment Academy</v>
      </c>
      <c r="C248" s="706">
        <v>139448</v>
      </c>
      <c r="D248" s="706">
        <v>9353318</v>
      </c>
      <c r="E248" s="707" t="s">
        <v>1413</v>
      </c>
      <c r="F248" s="627">
        <v>305</v>
      </c>
      <c r="G248" s="627">
        <v>305</v>
      </c>
      <c r="H248" s="627">
        <v>0</v>
      </c>
      <c r="I248" s="512">
        <v>937570</v>
      </c>
      <c r="J248" s="512">
        <v>0</v>
      </c>
      <c r="K248" s="512">
        <v>0</v>
      </c>
      <c r="L248" s="512">
        <v>15179.999999999942</v>
      </c>
      <c r="M248" s="512">
        <v>0</v>
      </c>
      <c r="N248" s="512">
        <v>18974.999999999927</v>
      </c>
      <c r="O248" s="512">
        <v>0</v>
      </c>
      <c r="P248" s="512">
        <v>11824.999999999998</v>
      </c>
      <c r="Q248" s="512">
        <v>779.99999999999977</v>
      </c>
      <c r="R248" s="512">
        <v>0</v>
      </c>
      <c r="S248" s="512">
        <v>0</v>
      </c>
      <c r="T248" s="512">
        <v>0</v>
      </c>
      <c r="U248" s="512">
        <v>0</v>
      </c>
      <c r="V248" s="512">
        <v>0</v>
      </c>
      <c r="W248" s="512">
        <v>0</v>
      </c>
      <c r="X248" s="512">
        <v>0</v>
      </c>
      <c r="Y248" s="512">
        <v>0</v>
      </c>
      <c r="Z248" s="512">
        <v>0</v>
      </c>
      <c r="AA248" s="512">
        <v>0</v>
      </c>
      <c r="AB248" s="512">
        <v>21291.346153846167</v>
      </c>
      <c r="AC248" s="512">
        <v>0</v>
      </c>
      <c r="AD248" s="512">
        <v>0</v>
      </c>
      <c r="AE248" s="512">
        <v>82147.076612903227</v>
      </c>
      <c r="AF248" s="512">
        <v>0</v>
      </c>
      <c r="AG248" s="512">
        <v>0</v>
      </c>
      <c r="AH248" s="512">
        <v>0</v>
      </c>
      <c r="AI248" s="512">
        <v>117800</v>
      </c>
      <c r="AJ248" s="512">
        <v>0</v>
      </c>
      <c r="AK248" s="512">
        <v>0</v>
      </c>
      <c r="AL248" s="512">
        <v>0</v>
      </c>
      <c r="AM248" s="512">
        <v>6553.6</v>
      </c>
      <c r="AN248" s="512">
        <v>0</v>
      </c>
      <c r="AO248" s="512">
        <v>0</v>
      </c>
      <c r="AP248" s="512">
        <v>0</v>
      </c>
      <c r="AQ248" s="512">
        <v>0</v>
      </c>
      <c r="AR248" s="512">
        <v>0</v>
      </c>
      <c r="AS248" s="512">
        <v>0</v>
      </c>
      <c r="AT248" s="512">
        <v>0</v>
      </c>
      <c r="AU248" s="512">
        <v>0</v>
      </c>
      <c r="AV248" s="512">
        <v>937570</v>
      </c>
      <c r="AW248" s="512">
        <v>150198.42276674928</v>
      </c>
      <c r="AX248" s="512">
        <v>124353.60000000001</v>
      </c>
      <c r="AY248" s="512">
        <v>115525.94061290316</v>
      </c>
      <c r="AZ248" s="710">
        <v>1212122.0227667494</v>
      </c>
      <c r="BA248" s="710">
        <v>1205568.4227667493</v>
      </c>
      <c r="BB248" s="710">
        <v>4180</v>
      </c>
      <c r="BC248" s="710">
        <v>1274900</v>
      </c>
      <c r="BD248" s="710">
        <v>69331.577233250719</v>
      </c>
      <c r="BE248" s="710">
        <v>0</v>
      </c>
      <c r="BF248" s="710">
        <v>1281453.6000000001</v>
      </c>
      <c r="BG248" s="512">
        <v>1281453.6000000001</v>
      </c>
      <c r="BH248" s="512">
        <v>0</v>
      </c>
      <c r="BI248" s="710">
        <v>1281453.6000000001</v>
      </c>
      <c r="BJ248" s="710">
        <v>1157100</v>
      </c>
      <c r="BK248" s="512">
        <v>1157100</v>
      </c>
      <c r="BL248" s="512">
        <v>3793.7704918032787</v>
      </c>
      <c r="BM248" s="512">
        <v>3547.4124675324679</v>
      </c>
      <c r="BN248" s="628">
        <v>6.9447245429053284E-2</v>
      </c>
      <c r="BO248" s="628">
        <v>0</v>
      </c>
      <c r="BP248" s="512">
        <v>0</v>
      </c>
      <c r="BQ248" s="710">
        <v>1281453.6000000001</v>
      </c>
      <c r="BR248" s="710">
        <v>4180</v>
      </c>
      <c r="BS248" s="710" t="s">
        <v>1284</v>
      </c>
      <c r="BT248" s="710">
        <v>4201.487213114754</v>
      </c>
      <c r="BU248" s="628">
        <v>6.3445414497092179E-2</v>
      </c>
      <c r="BV248" s="512">
        <v>0</v>
      </c>
      <c r="BW248" s="512">
        <v>1281453.6000000001</v>
      </c>
      <c r="BX248" s="512">
        <v>0</v>
      </c>
      <c r="BY248" s="512">
        <v>1281453.6000000001</v>
      </c>
      <c r="BZ248" s="814">
        <f t="shared" si="16"/>
        <v>0</v>
      </c>
      <c r="CA248" s="814">
        <f t="shared" si="17"/>
        <v>0</v>
      </c>
      <c r="CB248" s="814">
        <f t="shared" si="15"/>
        <v>69331.577233250719</v>
      </c>
      <c r="CC248" s="814">
        <f>IF(ISERROR(VLOOKUP(A248,'19-20 Cfwds'!A:D,4,FALSE)),0,(VLOOKUP(A248,'19-20 Cfwds'!A:D,4,FALSE)))</f>
        <v>0</v>
      </c>
      <c r="CD248" s="814">
        <f>IF(ISERROR(VLOOKUP(A248,'19-20 Cfwds'!A:D,3,FALSE)),0,(VLOOKUP(A248,'19-20 Cfwds'!A:D,3,FALSE)))</f>
        <v>0</v>
      </c>
      <c r="CF248" s="814">
        <f t="shared" si="18"/>
        <v>46759.999999999869</v>
      </c>
      <c r="CG248" s="814"/>
      <c r="CH248" s="814"/>
    </row>
    <row r="249" spans="1:86" ht="15" hidden="1" x14ac:dyDescent="0.25">
      <c r="A249">
        <v>455</v>
      </c>
      <c r="B249" t="str">
        <f>VLOOKUP(D249,'Adjusted Factors 21-22'!C:F,4,FALSE)</f>
        <v>Recoupment Academy</v>
      </c>
      <c r="C249" s="706">
        <v>143624</v>
      </c>
      <c r="D249" s="706">
        <v>9353320</v>
      </c>
      <c r="E249" s="707" t="s">
        <v>1269</v>
      </c>
      <c r="F249" s="627">
        <v>253</v>
      </c>
      <c r="G249" s="627">
        <v>253</v>
      </c>
      <c r="H249" s="627">
        <v>0</v>
      </c>
      <c r="I249" s="512">
        <v>777722</v>
      </c>
      <c r="J249" s="512">
        <v>0</v>
      </c>
      <c r="K249" s="512">
        <v>0</v>
      </c>
      <c r="L249" s="512">
        <v>11040.000000000004</v>
      </c>
      <c r="M249" s="512">
        <v>0</v>
      </c>
      <c r="N249" s="512">
        <v>15510.202205882351</v>
      </c>
      <c r="O249" s="512">
        <v>0</v>
      </c>
      <c r="P249" s="512">
        <v>12899.999999999976</v>
      </c>
      <c r="Q249" s="512">
        <v>3380.0000000000023</v>
      </c>
      <c r="R249" s="512">
        <v>0</v>
      </c>
      <c r="S249" s="512">
        <v>0</v>
      </c>
      <c r="T249" s="512">
        <v>0</v>
      </c>
      <c r="U249" s="512">
        <v>0</v>
      </c>
      <c r="V249" s="512">
        <v>0</v>
      </c>
      <c r="W249" s="512">
        <v>0</v>
      </c>
      <c r="X249" s="512">
        <v>0</v>
      </c>
      <c r="Y249" s="512">
        <v>0</v>
      </c>
      <c r="Z249" s="512">
        <v>0</v>
      </c>
      <c r="AA249" s="512">
        <v>0</v>
      </c>
      <c r="AB249" s="512">
        <v>31134.01826484019</v>
      </c>
      <c r="AC249" s="512">
        <v>0</v>
      </c>
      <c r="AD249" s="512">
        <v>0</v>
      </c>
      <c r="AE249" s="512">
        <v>72144.53125</v>
      </c>
      <c r="AF249" s="512">
        <v>0</v>
      </c>
      <c r="AG249" s="512">
        <v>0</v>
      </c>
      <c r="AH249" s="512">
        <v>0</v>
      </c>
      <c r="AI249" s="512">
        <v>117800</v>
      </c>
      <c r="AJ249" s="512">
        <v>0</v>
      </c>
      <c r="AK249" s="512">
        <v>0</v>
      </c>
      <c r="AL249" s="512">
        <v>0</v>
      </c>
      <c r="AM249" s="512">
        <v>6758.4</v>
      </c>
      <c r="AN249" s="512">
        <v>0</v>
      </c>
      <c r="AO249" s="512">
        <v>0</v>
      </c>
      <c r="AP249" s="512">
        <v>0</v>
      </c>
      <c r="AQ249" s="512">
        <v>0</v>
      </c>
      <c r="AR249" s="512">
        <v>0</v>
      </c>
      <c r="AS249" s="512">
        <v>0</v>
      </c>
      <c r="AT249" s="512">
        <v>0</v>
      </c>
      <c r="AU249" s="512">
        <v>0</v>
      </c>
      <c r="AV249" s="512">
        <v>777722</v>
      </c>
      <c r="AW249" s="512">
        <v>146108.75172072253</v>
      </c>
      <c r="AX249" s="512">
        <v>124558.39999999999</v>
      </c>
      <c r="AY249" s="512">
        <v>103558.49635294118</v>
      </c>
      <c r="AZ249" s="710">
        <v>1048389.1517207226</v>
      </c>
      <c r="BA249" s="710">
        <v>1041630.7517207225</v>
      </c>
      <c r="BB249" s="710">
        <v>4180</v>
      </c>
      <c r="BC249" s="710">
        <v>1057540</v>
      </c>
      <c r="BD249" s="710">
        <v>15909.248279277468</v>
      </c>
      <c r="BE249" s="710">
        <v>0</v>
      </c>
      <c r="BF249" s="710">
        <v>1064298.3999999999</v>
      </c>
      <c r="BG249" s="512">
        <v>1064298.4000000001</v>
      </c>
      <c r="BH249" s="512">
        <v>0</v>
      </c>
      <c r="BI249" s="710">
        <v>1064298.3999999999</v>
      </c>
      <c r="BJ249" s="710">
        <v>939739.99999999988</v>
      </c>
      <c r="BK249" s="512">
        <v>939739.99999999988</v>
      </c>
      <c r="BL249" s="512">
        <v>3714.3873517786556</v>
      </c>
      <c r="BM249" s="512">
        <v>3614.573932014388</v>
      </c>
      <c r="BN249" s="628">
        <v>2.7614159135110547E-2</v>
      </c>
      <c r="BO249" s="628">
        <v>0</v>
      </c>
      <c r="BP249" s="512">
        <v>0</v>
      </c>
      <c r="BQ249" s="710">
        <v>1064298.3999999999</v>
      </c>
      <c r="BR249" s="710">
        <v>4180</v>
      </c>
      <c r="BS249" s="710" t="s">
        <v>1284</v>
      </c>
      <c r="BT249" s="710">
        <v>4206.7130434782603</v>
      </c>
      <c r="BU249" s="628">
        <v>3.5563373927241182E-2</v>
      </c>
      <c r="BV249" s="512">
        <v>0</v>
      </c>
      <c r="BW249" s="512">
        <v>1064298.3999999999</v>
      </c>
      <c r="BX249" s="512">
        <v>0</v>
      </c>
      <c r="BY249" s="512">
        <v>1064298.3999999999</v>
      </c>
      <c r="BZ249" s="814">
        <f t="shared" si="16"/>
        <v>0</v>
      </c>
      <c r="CA249" s="814">
        <f t="shared" si="17"/>
        <v>0</v>
      </c>
      <c r="CB249" s="814">
        <f t="shared" si="15"/>
        <v>15909.248279277468</v>
      </c>
      <c r="CC249" s="814">
        <f>IF(ISERROR(VLOOKUP(A249,'19-20 Cfwds'!A:D,4,FALSE)),0,(VLOOKUP(A249,'19-20 Cfwds'!A:D,4,FALSE)))</f>
        <v>0</v>
      </c>
      <c r="CD249" s="814">
        <f>IF(ISERROR(VLOOKUP(A249,'19-20 Cfwds'!A:D,3,FALSE)),0,(VLOOKUP(A249,'19-20 Cfwds'!A:D,3,FALSE)))</f>
        <v>0</v>
      </c>
      <c r="CF249" s="814">
        <f t="shared" si="18"/>
        <v>42830.202205882335</v>
      </c>
      <c r="CG249" s="814"/>
      <c r="CH249" s="814"/>
    </row>
    <row r="250" spans="1:86" ht="15" hidden="1" x14ac:dyDescent="0.25">
      <c r="A250">
        <v>31</v>
      </c>
      <c r="B250" t="str">
        <f>VLOOKUP(D250,'Adjusted Factors 21-22'!C:F,4,FALSE)</f>
        <v>Recoupment Academy</v>
      </c>
      <c r="C250" s="706">
        <v>145692</v>
      </c>
      <c r="D250" s="706">
        <v>9353323</v>
      </c>
      <c r="E250" s="707" t="s">
        <v>1414</v>
      </c>
      <c r="F250" s="627">
        <v>179</v>
      </c>
      <c r="G250" s="627">
        <v>179</v>
      </c>
      <c r="H250" s="627">
        <v>0</v>
      </c>
      <c r="I250" s="512">
        <v>550246</v>
      </c>
      <c r="J250" s="512">
        <v>0</v>
      </c>
      <c r="K250" s="512">
        <v>0</v>
      </c>
      <c r="L250" s="512">
        <v>16099.99999999998</v>
      </c>
      <c r="M250" s="512">
        <v>0</v>
      </c>
      <c r="N250" s="512">
        <v>20124.999999999975</v>
      </c>
      <c r="O250" s="512">
        <v>0</v>
      </c>
      <c r="P250" s="512">
        <v>1074.9999999999982</v>
      </c>
      <c r="Q250" s="512">
        <v>0</v>
      </c>
      <c r="R250" s="512">
        <v>0</v>
      </c>
      <c r="S250" s="512">
        <v>0</v>
      </c>
      <c r="T250" s="512">
        <v>0</v>
      </c>
      <c r="U250" s="512">
        <v>0</v>
      </c>
      <c r="V250" s="512">
        <v>0</v>
      </c>
      <c r="W250" s="512">
        <v>0</v>
      </c>
      <c r="X250" s="512">
        <v>0</v>
      </c>
      <c r="Y250" s="512">
        <v>0</v>
      </c>
      <c r="Z250" s="512">
        <v>0</v>
      </c>
      <c r="AA250" s="512">
        <v>0</v>
      </c>
      <c r="AB250" s="512">
        <v>0</v>
      </c>
      <c r="AC250" s="512">
        <v>0</v>
      </c>
      <c r="AD250" s="512">
        <v>0</v>
      </c>
      <c r="AE250" s="512">
        <v>50910.389610389604</v>
      </c>
      <c r="AF250" s="512">
        <v>0</v>
      </c>
      <c r="AG250" s="512">
        <v>3833.9999999999927</v>
      </c>
      <c r="AH250" s="512">
        <v>0</v>
      </c>
      <c r="AI250" s="512">
        <v>117800</v>
      </c>
      <c r="AJ250" s="512">
        <v>0</v>
      </c>
      <c r="AK250" s="512">
        <v>0</v>
      </c>
      <c r="AL250" s="512">
        <v>0</v>
      </c>
      <c r="AM250" s="512">
        <v>4224</v>
      </c>
      <c r="AN250" s="512">
        <v>0</v>
      </c>
      <c r="AO250" s="512">
        <v>0</v>
      </c>
      <c r="AP250" s="512">
        <v>0</v>
      </c>
      <c r="AQ250" s="512">
        <v>0</v>
      </c>
      <c r="AR250" s="512">
        <v>0</v>
      </c>
      <c r="AS250" s="512">
        <v>0</v>
      </c>
      <c r="AT250" s="512">
        <v>0</v>
      </c>
      <c r="AU250" s="512">
        <v>0</v>
      </c>
      <c r="AV250" s="512">
        <v>550246</v>
      </c>
      <c r="AW250" s="512">
        <v>92044.389610389568</v>
      </c>
      <c r="AX250" s="512">
        <v>122024</v>
      </c>
      <c r="AY250" s="512">
        <v>79559.253610389584</v>
      </c>
      <c r="AZ250" s="710">
        <v>764314.3896103896</v>
      </c>
      <c r="BA250" s="710">
        <v>760090.3896103896</v>
      </c>
      <c r="BB250" s="710">
        <v>4180</v>
      </c>
      <c r="BC250" s="710">
        <v>748220</v>
      </c>
      <c r="BD250" s="710">
        <v>0</v>
      </c>
      <c r="BE250" s="710">
        <v>0</v>
      </c>
      <c r="BF250" s="710">
        <v>764314.3896103896</v>
      </c>
      <c r="BG250" s="512">
        <v>764314.3896103896</v>
      </c>
      <c r="BH250" s="512">
        <v>0</v>
      </c>
      <c r="BI250" s="710">
        <v>752444</v>
      </c>
      <c r="BJ250" s="710">
        <v>630420</v>
      </c>
      <c r="BK250" s="512">
        <v>642290.3896103896</v>
      </c>
      <c r="BL250" s="512">
        <v>3588.2144670971484</v>
      </c>
      <c r="BM250" s="512">
        <v>3524.5353211640208</v>
      </c>
      <c r="BN250" s="628">
        <v>1.8067387649869461E-2</v>
      </c>
      <c r="BO250" s="628">
        <v>4.1296800013053761E-4</v>
      </c>
      <c r="BP250" s="512">
        <v>260.53813423172801</v>
      </c>
      <c r="BQ250" s="710">
        <v>764574.92774462129</v>
      </c>
      <c r="BR250" s="710">
        <v>4247.770546059337</v>
      </c>
      <c r="BS250" s="710" t="s">
        <v>1284</v>
      </c>
      <c r="BT250" s="710">
        <v>4271.368311422465</v>
      </c>
      <c r="BU250" s="628">
        <v>2.4846883032317635E-2</v>
      </c>
      <c r="BV250" s="512">
        <v>0</v>
      </c>
      <c r="BW250" s="512">
        <v>764574.92774462129</v>
      </c>
      <c r="BX250" s="512">
        <v>0</v>
      </c>
      <c r="BY250" s="512">
        <v>764574.92774462129</v>
      </c>
      <c r="BZ250" s="814">
        <f t="shared" si="16"/>
        <v>0</v>
      </c>
      <c r="CA250" s="814">
        <f t="shared" si="17"/>
        <v>0</v>
      </c>
      <c r="CB250" s="814">
        <f t="shared" si="15"/>
        <v>0</v>
      </c>
      <c r="CC250" s="814">
        <f>IF(ISERROR(VLOOKUP(A250,'19-20 Cfwds'!A:D,4,FALSE)),0,(VLOOKUP(A250,'19-20 Cfwds'!A:D,4,FALSE)))</f>
        <v>0</v>
      </c>
      <c r="CD250" s="814">
        <f>IF(ISERROR(VLOOKUP(A250,'19-20 Cfwds'!A:D,3,FALSE)),0,(VLOOKUP(A250,'19-20 Cfwds'!A:D,3,FALSE)))</f>
        <v>0</v>
      </c>
      <c r="CF250" s="814">
        <f t="shared" si="18"/>
        <v>37299.999999999956</v>
      </c>
      <c r="CG250" s="814"/>
      <c r="CH250" s="814"/>
    </row>
    <row r="251" spans="1:86" ht="15" hidden="1" x14ac:dyDescent="0.25">
      <c r="A251">
        <v>344</v>
      </c>
      <c r="B251" t="str">
        <f>VLOOKUP(D251,'Adjusted Factors 21-22'!C:F,4,FALSE)</f>
        <v>Recoupment Academy</v>
      </c>
      <c r="C251" s="706">
        <v>142598</v>
      </c>
      <c r="D251" s="706">
        <v>9353328</v>
      </c>
      <c r="E251" s="707" t="s">
        <v>1270</v>
      </c>
      <c r="F251" s="627">
        <v>196</v>
      </c>
      <c r="G251" s="627">
        <v>196</v>
      </c>
      <c r="H251" s="627">
        <v>0</v>
      </c>
      <c r="I251" s="512">
        <v>602504</v>
      </c>
      <c r="J251" s="512">
        <v>0</v>
      </c>
      <c r="K251" s="512">
        <v>0</v>
      </c>
      <c r="L251" s="512">
        <v>5520.0000000000036</v>
      </c>
      <c r="M251" s="512">
        <v>0</v>
      </c>
      <c r="N251" s="512">
        <v>7928.6432160804025</v>
      </c>
      <c r="O251" s="512">
        <v>0</v>
      </c>
      <c r="P251" s="512">
        <v>7347.4871794871642</v>
      </c>
      <c r="Q251" s="512">
        <v>522.6666666666689</v>
      </c>
      <c r="R251" s="512">
        <v>0</v>
      </c>
      <c r="S251" s="512">
        <v>0</v>
      </c>
      <c r="T251" s="512">
        <v>0</v>
      </c>
      <c r="U251" s="512">
        <v>0</v>
      </c>
      <c r="V251" s="512">
        <v>0</v>
      </c>
      <c r="W251" s="512">
        <v>0</v>
      </c>
      <c r="X251" s="512">
        <v>0</v>
      </c>
      <c r="Y251" s="512">
        <v>0</v>
      </c>
      <c r="Z251" s="512">
        <v>0</v>
      </c>
      <c r="AA251" s="512">
        <v>0</v>
      </c>
      <c r="AB251" s="512">
        <v>0</v>
      </c>
      <c r="AC251" s="512">
        <v>0</v>
      </c>
      <c r="AD251" s="512">
        <v>0</v>
      </c>
      <c r="AE251" s="512">
        <v>36954.437086092716</v>
      </c>
      <c r="AF251" s="512">
        <v>0</v>
      </c>
      <c r="AG251" s="512">
        <v>0</v>
      </c>
      <c r="AH251" s="512">
        <v>0</v>
      </c>
      <c r="AI251" s="512">
        <v>117800</v>
      </c>
      <c r="AJ251" s="512">
        <v>0</v>
      </c>
      <c r="AK251" s="512">
        <v>0</v>
      </c>
      <c r="AL251" s="512">
        <v>0</v>
      </c>
      <c r="AM251" s="512">
        <v>3404.8</v>
      </c>
      <c r="AN251" s="512">
        <v>0</v>
      </c>
      <c r="AO251" s="512">
        <v>0</v>
      </c>
      <c r="AP251" s="512">
        <v>0</v>
      </c>
      <c r="AQ251" s="512">
        <v>0</v>
      </c>
      <c r="AR251" s="512">
        <v>0</v>
      </c>
      <c r="AS251" s="512">
        <v>0</v>
      </c>
      <c r="AT251" s="512">
        <v>0</v>
      </c>
      <c r="AU251" s="512">
        <v>0</v>
      </c>
      <c r="AV251" s="512">
        <v>602504</v>
      </c>
      <c r="AW251" s="512">
        <v>58273.234148326956</v>
      </c>
      <c r="AX251" s="512">
        <v>121204.8</v>
      </c>
      <c r="AY251" s="512">
        <v>57612.699617209837</v>
      </c>
      <c r="AZ251" s="710">
        <v>781982.03414832696</v>
      </c>
      <c r="BA251" s="710">
        <v>778577.23414832691</v>
      </c>
      <c r="BB251" s="710">
        <v>4180</v>
      </c>
      <c r="BC251" s="710">
        <v>819280</v>
      </c>
      <c r="BD251" s="710">
        <v>40702.765851673088</v>
      </c>
      <c r="BE251" s="710">
        <v>0</v>
      </c>
      <c r="BF251" s="710">
        <v>822684.8</v>
      </c>
      <c r="BG251" s="512">
        <v>822684.79999999993</v>
      </c>
      <c r="BH251" s="512">
        <v>0</v>
      </c>
      <c r="BI251" s="710">
        <v>822684.8</v>
      </c>
      <c r="BJ251" s="710">
        <v>701480</v>
      </c>
      <c r="BK251" s="512">
        <v>701480</v>
      </c>
      <c r="BL251" s="512">
        <v>3578.9795918367345</v>
      </c>
      <c r="BM251" s="512">
        <v>3328.8595918367346</v>
      </c>
      <c r="BN251" s="628">
        <v>7.5136842843525717E-2</v>
      </c>
      <c r="BO251" s="628">
        <v>0</v>
      </c>
      <c r="BP251" s="512">
        <v>0</v>
      </c>
      <c r="BQ251" s="710">
        <v>822684.8</v>
      </c>
      <c r="BR251" s="710">
        <v>4180</v>
      </c>
      <c r="BS251" s="710" t="s">
        <v>1284</v>
      </c>
      <c r="BT251" s="710">
        <v>4197.3714285714286</v>
      </c>
      <c r="BU251" s="628">
        <v>6.3438737609876172E-2</v>
      </c>
      <c r="BV251" s="512">
        <v>0</v>
      </c>
      <c r="BW251" s="512">
        <v>822684.8</v>
      </c>
      <c r="BX251" s="512">
        <v>0</v>
      </c>
      <c r="BY251" s="512">
        <v>822684.8</v>
      </c>
      <c r="BZ251" s="814">
        <f t="shared" si="16"/>
        <v>0</v>
      </c>
      <c r="CA251" s="814">
        <f t="shared" si="17"/>
        <v>0</v>
      </c>
      <c r="CB251" s="814">
        <f t="shared" si="15"/>
        <v>40702.765851673088</v>
      </c>
      <c r="CC251" s="814">
        <f>IF(ISERROR(VLOOKUP(A251,'19-20 Cfwds'!A:D,4,FALSE)),0,(VLOOKUP(A251,'19-20 Cfwds'!A:D,4,FALSE)))</f>
        <v>0</v>
      </c>
      <c r="CD251" s="814">
        <f>IF(ISERROR(VLOOKUP(A251,'19-20 Cfwds'!A:D,3,FALSE)),0,(VLOOKUP(A251,'19-20 Cfwds'!A:D,3,FALSE)))</f>
        <v>0</v>
      </c>
      <c r="CF251" s="814">
        <f t="shared" si="18"/>
        <v>21318.79706223424</v>
      </c>
      <c r="CG251" s="814"/>
      <c r="CH251" s="814"/>
    </row>
    <row r="252" spans="1:86" ht="15" hidden="1" x14ac:dyDescent="0.25">
      <c r="A252">
        <v>56</v>
      </c>
      <c r="B252" t="str">
        <f>VLOOKUP(D252,'Adjusted Factors 21-22'!C:F,4,FALSE)</f>
        <v>Recoupment Academy</v>
      </c>
      <c r="C252" s="706">
        <v>145693</v>
      </c>
      <c r="D252" s="706">
        <v>9353331</v>
      </c>
      <c r="E252" s="707" t="s">
        <v>1415</v>
      </c>
      <c r="F252" s="627">
        <v>114</v>
      </c>
      <c r="G252" s="627">
        <v>114</v>
      </c>
      <c r="H252" s="627">
        <v>0</v>
      </c>
      <c r="I252" s="512">
        <v>350436</v>
      </c>
      <c r="J252" s="512">
        <v>0</v>
      </c>
      <c r="K252" s="512">
        <v>0</v>
      </c>
      <c r="L252" s="512">
        <v>7359.9999999999764</v>
      </c>
      <c r="M252" s="512">
        <v>0</v>
      </c>
      <c r="N252" s="512">
        <v>9199.9999999999709</v>
      </c>
      <c r="O252" s="512">
        <v>0</v>
      </c>
      <c r="P252" s="512">
        <v>216.90265486725656</v>
      </c>
      <c r="Q252" s="512">
        <v>0</v>
      </c>
      <c r="R252" s="512">
        <v>0</v>
      </c>
      <c r="S252" s="512">
        <v>0</v>
      </c>
      <c r="T252" s="512">
        <v>0</v>
      </c>
      <c r="U252" s="512">
        <v>0</v>
      </c>
      <c r="V252" s="512">
        <v>0</v>
      </c>
      <c r="W252" s="512">
        <v>0</v>
      </c>
      <c r="X252" s="512">
        <v>0</v>
      </c>
      <c r="Y252" s="512">
        <v>0</v>
      </c>
      <c r="Z252" s="512">
        <v>0</v>
      </c>
      <c r="AA252" s="512">
        <v>0</v>
      </c>
      <c r="AB252" s="512">
        <v>0</v>
      </c>
      <c r="AC252" s="512">
        <v>0</v>
      </c>
      <c r="AD252" s="512">
        <v>0</v>
      </c>
      <c r="AE252" s="512">
        <v>34675</v>
      </c>
      <c r="AF252" s="512">
        <v>0</v>
      </c>
      <c r="AG252" s="512">
        <v>0</v>
      </c>
      <c r="AH252" s="512">
        <v>0</v>
      </c>
      <c r="AI252" s="512">
        <v>117800</v>
      </c>
      <c r="AJ252" s="512">
        <v>21508.678237650198</v>
      </c>
      <c r="AK252" s="512">
        <v>0</v>
      </c>
      <c r="AL252" s="512">
        <v>0</v>
      </c>
      <c r="AM252" s="512">
        <v>2048</v>
      </c>
      <c r="AN252" s="512">
        <v>0</v>
      </c>
      <c r="AO252" s="512">
        <v>0</v>
      </c>
      <c r="AP252" s="512">
        <v>0</v>
      </c>
      <c r="AQ252" s="512">
        <v>0</v>
      </c>
      <c r="AR252" s="512">
        <v>0</v>
      </c>
      <c r="AS252" s="512">
        <v>0</v>
      </c>
      <c r="AT252" s="512">
        <v>0</v>
      </c>
      <c r="AU252" s="512">
        <v>0</v>
      </c>
      <c r="AV252" s="512">
        <v>350436</v>
      </c>
      <c r="AW252" s="512">
        <v>51451.902654867205</v>
      </c>
      <c r="AX252" s="512">
        <v>141356.67823765019</v>
      </c>
      <c r="AY252" s="512">
        <v>53062.315327433607</v>
      </c>
      <c r="AZ252" s="710">
        <v>543244.58089251746</v>
      </c>
      <c r="BA252" s="710">
        <v>541196.58089251746</v>
      </c>
      <c r="BB252" s="710">
        <v>4180</v>
      </c>
      <c r="BC252" s="710">
        <v>476520</v>
      </c>
      <c r="BD252" s="710">
        <v>0</v>
      </c>
      <c r="BE252" s="710">
        <v>0</v>
      </c>
      <c r="BF252" s="710">
        <v>543244.58089251746</v>
      </c>
      <c r="BG252" s="512">
        <v>543244.58089251746</v>
      </c>
      <c r="BH252" s="512">
        <v>0</v>
      </c>
      <c r="BI252" s="710">
        <v>478568</v>
      </c>
      <c r="BJ252" s="710">
        <v>337211.32176234981</v>
      </c>
      <c r="BK252" s="512">
        <v>401887.90265486727</v>
      </c>
      <c r="BL252" s="512">
        <v>3525.3324794286605</v>
      </c>
      <c r="BM252" s="512">
        <v>3331.542124464529</v>
      </c>
      <c r="BN252" s="628">
        <v>5.8168363996081517E-2</v>
      </c>
      <c r="BO252" s="628">
        <v>0</v>
      </c>
      <c r="BP252" s="512">
        <v>0</v>
      </c>
      <c r="BQ252" s="710">
        <v>543244.58089251746</v>
      </c>
      <c r="BR252" s="710">
        <v>4747.3384288817324</v>
      </c>
      <c r="BS252" s="710" t="s">
        <v>1284</v>
      </c>
      <c r="BT252" s="710">
        <v>4765.3033411624338</v>
      </c>
      <c r="BU252" s="628">
        <v>4.9754533014922497E-2</v>
      </c>
      <c r="BV252" s="512">
        <v>0</v>
      </c>
      <c r="BW252" s="512">
        <v>543244.58089251746</v>
      </c>
      <c r="BX252" s="512">
        <v>0</v>
      </c>
      <c r="BY252" s="512">
        <v>543244.58089251746</v>
      </c>
      <c r="BZ252" s="814">
        <f t="shared" si="16"/>
        <v>0</v>
      </c>
      <c r="CA252" s="814">
        <f t="shared" si="17"/>
        <v>0</v>
      </c>
      <c r="CB252" s="814">
        <f t="shared" si="15"/>
        <v>0</v>
      </c>
      <c r="CC252" s="814">
        <f>IF(ISERROR(VLOOKUP(A252,'19-20 Cfwds'!A:D,4,FALSE)),0,(VLOOKUP(A252,'19-20 Cfwds'!A:D,4,FALSE)))</f>
        <v>0</v>
      </c>
      <c r="CD252" s="814">
        <f>IF(ISERROR(VLOOKUP(A252,'19-20 Cfwds'!A:D,3,FALSE)),0,(VLOOKUP(A252,'19-20 Cfwds'!A:D,3,FALSE)))</f>
        <v>0</v>
      </c>
      <c r="CF252" s="814">
        <f t="shared" si="18"/>
        <v>16776.902654867205</v>
      </c>
      <c r="CG252" s="814"/>
      <c r="CH252" s="814"/>
    </row>
    <row r="253" spans="1:86" ht="15" hidden="1" x14ac:dyDescent="0.25">
      <c r="A253">
        <v>72</v>
      </c>
      <c r="B253" t="str">
        <f>VLOOKUP(D253,'Adjusted Factors 21-22'!C:F,4,FALSE)</f>
        <v>Recoupment Academy</v>
      </c>
      <c r="C253" s="706">
        <v>142806</v>
      </c>
      <c r="D253" s="706">
        <v>9353335</v>
      </c>
      <c r="E253" s="707" t="s">
        <v>1271</v>
      </c>
      <c r="F253" s="627">
        <v>194</v>
      </c>
      <c r="G253" s="627">
        <v>194</v>
      </c>
      <c r="H253" s="627">
        <v>0</v>
      </c>
      <c r="I253" s="512">
        <v>596356</v>
      </c>
      <c r="J253" s="512">
        <v>0</v>
      </c>
      <c r="K253" s="512">
        <v>0</v>
      </c>
      <c r="L253" s="512">
        <v>12420.00000000002</v>
      </c>
      <c r="M253" s="512">
        <v>0</v>
      </c>
      <c r="N253" s="512">
        <v>17671.287128712869</v>
      </c>
      <c r="O253" s="512">
        <v>0</v>
      </c>
      <c r="P253" s="512">
        <v>13329.999999999985</v>
      </c>
      <c r="Q253" s="512">
        <v>2599.9999999999991</v>
      </c>
      <c r="R253" s="512">
        <v>6559.9999999999982</v>
      </c>
      <c r="S253" s="512">
        <v>6675.0000000000018</v>
      </c>
      <c r="T253" s="512">
        <v>4275.0000000000018</v>
      </c>
      <c r="U253" s="512">
        <v>10539.999999999993</v>
      </c>
      <c r="V253" s="512">
        <v>0</v>
      </c>
      <c r="W253" s="512">
        <v>0</v>
      </c>
      <c r="X253" s="512">
        <v>0</v>
      </c>
      <c r="Y253" s="512">
        <v>0</v>
      </c>
      <c r="Z253" s="512">
        <v>0</v>
      </c>
      <c r="AA253" s="512">
        <v>0</v>
      </c>
      <c r="AB253" s="512">
        <v>7759.9999999999964</v>
      </c>
      <c r="AC253" s="512">
        <v>0</v>
      </c>
      <c r="AD253" s="512">
        <v>0</v>
      </c>
      <c r="AE253" s="512">
        <v>64223.023255813947</v>
      </c>
      <c r="AF253" s="512">
        <v>0</v>
      </c>
      <c r="AG253" s="512">
        <v>0</v>
      </c>
      <c r="AH253" s="512">
        <v>0</v>
      </c>
      <c r="AI253" s="512">
        <v>117800</v>
      </c>
      <c r="AJ253" s="512">
        <v>0</v>
      </c>
      <c r="AK253" s="512">
        <v>0</v>
      </c>
      <c r="AL253" s="512">
        <v>0</v>
      </c>
      <c r="AM253" s="512">
        <v>3558.4</v>
      </c>
      <c r="AN253" s="512">
        <v>0</v>
      </c>
      <c r="AO253" s="512">
        <v>0</v>
      </c>
      <c r="AP253" s="512">
        <v>0</v>
      </c>
      <c r="AQ253" s="512">
        <v>0</v>
      </c>
      <c r="AR253" s="512">
        <v>0</v>
      </c>
      <c r="AS253" s="512">
        <v>0</v>
      </c>
      <c r="AT253" s="512">
        <v>0</v>
      </c>
      <c r="AU253" s="512">
        <v>0</v>
      </c>
      <c r="AV253" s="512">
        <v>596356</v>
      </c>
      <c r="AW253" s="512">
        <v>146054.31038452682</v>
      </c>
      <c r="AX253" s="512">
        <v>121358.39999999999</v>
      </c>
      <c r="AY253" s="512">
        <v>111257.53082017039</v>
      </c>
      <c r="AZ253" s="710">
        <v>863768.71038452687</v>
      </c>
      <c r="BA253" s="710">
        <v>860210.31038452685</v>
      </c>
      <c r="BB253" s="710">
        <v>4180</v>
      </c>
      <c r="BC253" s="710">
        <v>810920</v>
      </c>
      <c r="BD253" s="710">
        <v>0</v>
      </c>
      <c r="BE253" s="710">
        <v>0</v>
      </c>
      <c r="BF253" s="710">
        <v>863768.71038452687</v>
      </c>
      <c r="BG253" s="512">
        <v>863768.71038452687</v>
      </c>
      <c r="BH253" s="512">
        <v>0</v>
      </c>
      <c r="BI253" s="710">
        <v>814478.4</v>
      </c>
      <c r="BJ253" s="710">
        <v>693120</v>
      </c>
      <c r="BK253" s="512">
        <v>742410.31038452685</v>
      </c>
      <c r="BL253" s="512">
        <v>3826.8572700233344</v>
      </c>
      <c r="BM253" s="512">
        <v>3731.8863785365852</v>
      </c>
      <c r="BN253" s="628">
        <v>2.5448494904068041E-2</v>
      </c>
      <c r="BO253" s="628">
        <v>0</v>
      </c>
      <c r="BP253" s="512">
        <v>0</v>
      </c>
      <c r="BQ253" s="710">
        <v>863768.71038452687</v>
      </c>
      <c r="BR253" s="710">
        <v>4434.0737648686954</v>
      </c>
      <c r="BS253" s="710" t="s">
        <v>1284</v>
      </c>
      <c r="BT253" s="710">
        <v>4452.4160329099323</v>
      </c>
      <c r="BU253" s="628">
        <v>2.979194644954597E-2</v>
      </c>
      <c r="BV253" s="512">
        <v>0</v>
      </c>
      <c r="BW253" s="512">
        <v>863768.71038452687</v>
      </c>
      <c r="BX253" s="512">
        <v>0</v>
      </c>
      <c r="BY253" s="512">
        <v>863768.71038452687</v>
      </c>
      <c r="BZ253" s="814">
        <f t="shared" si="16"/>
        <v>0</v>
      </c>
      <c r="CA253" s="814">
        <f t="shared" si="17"/>
        <v>0</v>
      </c>
      <c r="CB253" s="814">
        <f t="shared" si="15"/>
        <v>0</v>
      </c>
      <c r="CC253" s="814">
        <f>IF(ISERROR(VLOOKUP(A253,'19-20 Cfwds'!A:D,4,FALSE)),0,(VLOOKUP(A253,'19-20 Cfwds'!A:D,4,FALSE)))</f>
        <v>0</v>
      </c>
      <c r="CD253" s="814">
        <f>IF(ISERROR(VLOOKUP(A253,'19-20 Cfwds'!A:D,3,FALSE)),0,(VLOOKUP(A253,'19-20 Cfwds'!A:D,3,FALSE)))</f>
        <v>0</v>
      </c>
      <c r="CF253" s="814">
        <f t="shared" si="18"/>
        <v>74071.287128712866</v>
      </c>
      <c r="CG253" s="814"/>
      <c r="CH253" s="814"/>
    </row>
    <row r="254" spans="1:86" ht="15" hidden="1" x14ac:dyDescent="0.25">
      <c r="A254">
        <v>288</v>
      </c>
      <c r="B254" t="str">
        <f>VLOOKUP(D254,'Adjusted Factors 21-22'!C:F,4,FALSE)</f>
        <v>Recoupment Academy</v>
      </c>
      <c r="C254" s="706">
        <v>146229</v>
      </c>
      <c r="D254" s="706">
        <v>9353339</v>
      </c>
      <c r="E254" s="707" t="s">
        <v>1500</v>
      </c>
      <c r="F254" s="627">
        <v>410</v>
      </c>
      <c r="G254" s="627">
        <v>410</v>
      </c>
      <c r="H254" s="627">
        <v>0</v>
      </c>
      <c r="I254" s="512">
        <v>1260340</v>
      </c>
      <c r="J254" s="512">
        <v>0</v>
      </c>
      <c r="K254" s="512">
        <v>0</v>
      </c>
      <c r="L254" s="512">
        <v>40939.999999999942</v>
      </c>
      <c r="M254" s="512">
        <v>0</v>
      </c>
      <c r="N254" s="512">
        <v>51174.999999999927</v>
      </c>
      <c r="O254" s="512">
        <v>0</v>
      </c>
      <c r="P254" s="512">
        <v>22790.000000000029</v>
      </c>
      <c r="Q254" s="512">
        <v>39779.999999999993</v>
      </c>
      <c r="R254" s="512">
        <v>12300.000000000004</v>
      </c>
      <c r="S254" s="512">
        <v>18690.000000000015</v>
      </c>
      <c r="T254" s="512">
        <v>3324.9999999999973</v>
      </c>
      <c r="U254" s="512">
        <v>0</v>
      </c>
      <c r="V254" s="512">
        <v>0</v>
      </c>
      <c r="W254" s="512">
        <v>0</v>
      </c>
      <c r="X254" s="512">
        <v>0</v>
      </c>
      <c r="Y254" s="512">
        <v>0</v>
      </c>
      <c r="Z254" s="512">
        <v>0</v>
      </c>
      <c r="AA254" s="512">
        <v>0</v>
      </c>
      <c r="AB254" s="512">
        <v>75166.666666666584</v>
      </c>
      <c r="AC254" s="512">
        <v>0</v>
      </c>
      <c r="AD254" s="512">
        <v>0</v>
      </c>
      <c r="AE254" s="512">
        <v>213857.9391891892</v>
      </c>
      <c r="AF254" s="512">
        <v>0</v>
      </c>
      <c r="AG254" s="512">
        <v>0</v>
      </c>
      <c r="AH254" s="512">
        <v>0</v>
      </c>
      <c r="AI254" s="512">
        <v>117800</v>
      </c>
      <c r="AJ254" s="512">
        <v>0</v>
      </c>
      <c r="AK254" s="512">
        <v>0</v>
      </c>
      <c r="AL254" s="512">
        <v>0</v>
      </c>
      <c r="AM254" s="512">
        <v>5478.4</v>
      </c>
      <c r="AN254" s="512">
        <v>0</v>
      </c>
      <c r="AO254" s="512">
        <v>0</v>
      </c>
      <c r="AP254" s="512">
        <v>0</v>
      </c>
      <c r="AQ254" s="512">
        <v>0</v>
      </c>
      <c r="AR254" s="512">
        <v>0</v>
      </c>
      <c r="AS254" s="512">
        <v>0</v>
      </c>
      <c r="AT254" s="512">
        <v>0</v>
      </c>
      <c r="AU254" s="512">
        <v>0</v>
      </c>
      <c r="AV254" s="512">
        <v>1260340</v>
      </c>
      <c r="AW254" s="512">
        <v>478024.60585585563</v>
      </c>
      <c r="AX254" s="512">
        <v>123278.39999999999</v>
      </c>
      <c r="AY254" s="512">
        <v>318356.80318918912</v>
      </c>
      <c r="AZ254" s="710">
        <v>1861643.0058558555</v>
      </c>
      <c r="BA254" s="710">
        <v>1856164.6058558556</v>
      </c>
      <c r="BB254" s="710">
        <v>4180</v>
      </c>
      <c r="BC254" s="710">
        <v>1713800</v>
      </c>
      <c r="BD254" s="710">
        <v>0</v>
      </c>
      <c r="BE254" s="710">
        <v>0</v>
      </c>
      <c r="BF254" s="710">
        <v>1861643.0058558555</v>
      </c>
      <c r="BG254" s="512">
        <v>1861643.0058558555</v>
      </c>
      <c r="BH254" s="512">
        <v>0</v>
      </c>
      <c r="BI254" s="710">
        <v>1719278.4</v>
      </c>
      <c r="BJ254" s="710">
        <v>1596000</v>
      </c>
      <c r="BK254" s="512">
        <v>1738364.6058558556</v>
      </c>
      <c r="BL254" s="512">
        <v>4239.9136728191597</v>
      </c>
      <c r="BM254" s="512">
        <v>4125.5138748201434</v>
      </c>
      <c r="BN254" s="628">
        <v>2.772982990003971E-2</v>
      </c>
      <c r="BO254" s="628">
        <v>0</v>
      </c>
      <c r="BP254" s="512">
        <v>0</v>
      </c>
      <c r="BQ254" s="710">
        <v>1861643.0058558555</v>
      </c>
      <c r="BR254" s="710">
        <v>4527.2307459898921</v>
      </c>
      <c r="BS254" s="710" t="s">
        <v>1284</v>
      </c>
      <c r="BT254" s="710">
        <v>4540.5926972094039</v>
      </c>
      <c r="BU254" s="628">
        <v>2.7064931129023195E-2</v>
      </c>
      <c r="BV254" s="512">
        <v>0</v>
      </c>
      <c r="BW254" s="512">
        <v>1861643.0058558555</v>
      </c>
      <c r="BX254" s="512">
        <v>0</v>
      </c>
      <c r="BY254" s="512">
        <v>1861643.0058558555</v>
      </c>
      <c r="BZ254" s="814">
        <f t="shared" si="16"/>
        <v>0</v>
      </c>
      <c r="CA254" s="814">
        <f t="shared" si="17"/>
        <v>0</v>
      </c>
      <c r="CB254" s="814">
        <f t="shared" si="15"/>
        <v>0</v>
      </c>
      <c r="CC254" s="814">
        <f>IF(ISERROR(VLOOKUP(A254,'19-20 Cfwds'!A:D,4,FALSE)),0,(VLOOKUP(A254,'19-20 Cfwds'!A:D,4,FALSE)))</f>
        <v>0</v>
      </c>
      <c r="CD254" s="814">
        <f>IF(ISERROR(VLOOKUP(A254,'19-20 Cfwds'!A:D,3,FALSE)),0,(VLOOKUP(A254,'19-20 Cfwds'!A:D,3,FALSE)))</f>
        <v>0</v>
      </c>
      <c r="CF254" s="814">
        <f t="shared" si="18"/>
        <v>188999.99999999988</v>
      </c>
      <c r="CG254" s="814"/>
      <c r="CH254" s="814"/>
    </row>
    <row r="255" spans="1:86" ht="15" hidden="1" x14ac:dyDescent="0.25">
      <c r="A255">
        <v>289</v>
      </c>
      <c r="B255" t="str">
        <f>VLOOKUP(D255,'Adjusted Factors 21-22'!C:F,4,FALSE)</f>
        <v>Recoupment Academy</v>
      </c>
      <c r="C255" s="706">
        <v>145382</v>
      </c>
      <c r="D255" s="706">
        <v>9353340</v>
      </c>
      <c r="E255" s="707" t="s">
        <v>781</v>
      </c>
      <c r="F255" s="627">
        <v>213</v>
      </c>
      <c r="G255" s="627">
        <v>213</v>
      </c>
      <c r="H255" s="627">
        <v>0</v>
      </c>
      <c r="I255" s="512">
        <v>654762</v>
      </c>
      <c r="J255" s="512">
        <v>0</v>
      </c>
      <c r="K255" s="512">
        <v>0</v>
      </c>
      <c r="L255" s="512">
        <v>6899.9999999999991</v>
      </c>
      <c r="M255" s="512">
        <v>0</v>
      </c>
      <c r="N255" s="512">
        <v>8624.9999999999982</v>
      </c>
      <c r="O255" s="512">
        <v>0</v>
      </c>
      <c r="P255" s="512">
        <v>3224.9999999999995</v>
      </c>
      <c r="Q255" s="512">
        <v>3639.9999999999982</v>
      </c>
      <c r="R255" s="512">
        <v>1640.0000000000005</v>
      </c>
      <c r="S255" s="512">
        <v>4449.9999999999973</v>
      </c>
      <c r="T255" s="512">
        <v>0</v>
      </c>
      <c r="U255" s="512">
        <v>0</v>
      </c>
      <c r="V255" s="512">
        <v>0</v>
      </c>
      <c r="W255" s="512">
        <v>0</v>
      </c>
      <c r="X255" s="512">
        <v>0</v>
      </c>
      <c r="Y255" s="512">
        <v>0</v>
      </c>
      <c r="Z255" s="512">
        <v>0</v>
      </c>
      <c r="AA255" s="512">
        <v>0</v>
      </c>
      <c r="AB255" s="512">
        <v>18564.754098360627</v>
      </c>
      <c r="AC255" s="512">
        <v>0</v>
      </c>
      <c r="AD255" s="512">
        <v>0</v>
      </c>
      <c r="AE255" s="512">
        <v>42648.685714285719</v>
      </c>
      <c r="AF255" s="512">
        <v>0</v>
      </c>
      <c r="AG255" s="512">
        <v>0</v>
      </c>
      <c r="AH255" s="512">
        <v>0</v>
      </c>
      <c r="AI255" s="512">
        <v>117800</v>
      </c>
      <c r="AJ255" s="512">
        <v>0</v>
      </c>
      <c r="AK255" s="512">
        <v>0</v>
      </c>
      <c r="AL255" s="512">
        <v>0</v>
      </c>
      <c r="AM255" s="512">
        <v>4300.8</v>
      </c>
      <c r="AN255" s="512">
        <v>0</v>
      </c>
      <c r="AO255" s="512">
        <v>0</v>
      </c>
      <c r="AP255" s="512">
        <v>0</v>
      </c>
      <c r="AQ255" s="512">
        <v>0</v>
      </c>
      <c r="AR255" s="512">
        <v>0</v>
      </c>
      <c r="AS255" s="512">
        <v>0</v>
      </c>
      <c r="AT255" s="512">
        <v>0</v>
      </c>
      <c r="AU255" s="512">
        <v>0</v>
      </c>
      <c r="AV255" s="512">
        <v>654762</v>
      </c>
      <c r="AW255" s="512">
        <v>89693.439812646335</v>
      </c>
      <c r="AX255" s="512">
        <v>122100.8</v>
      </c>
      <c r="AY255" s="512">
        <v>66887.549714285706</v>
      </c>
      <c r="AZ255" s="710">
        <v>866556.23981264641</v>
      </c>
      <c r="BA255" s="710">
        <v>862255.43981264636</v>
      </c>
      <c r="BB255" s="710">
        <v>4180</v>
      </c>
      <c r="BC255" s="710">
        <v>890340</v>
      </c>
      <c r="BD255" s="710">
        <v>28084.560187353636</v>
      </c>
      <c r="BE255" s="710">
        <v>0</v>
      </c>
      <c r="BF255" s="710">
        <v>894640.8</v>
      </c>
      <c r="BG255" s="512">
        <v>894640.8</v>
      </c>
      <c r="BH255" s="512">
        <v>0</v>
      </c>
      <c r="BI255" s="710">
        <v>894640.8</v>
      </c>
      <c r="BJ255" s="710">
        <v>772540</v>
      </c>
      <c r="BK255" s="512">
        <v>772540</v>
      </c>
      <c r="BL255" s="512">
        <v>3626.9483568075116</v>
      </c>
      <c r="BM255" s="512">
        <v>3452.9722404761906</v>
      </c>
      <c r="BN255" s="628">
        <v>5.0384452644000523E-2</v>
      </c>
      <c r="BO255" s="628">
        <v>0</v>
      </c>
      <c r="BP255" s="512">
        <v>0</v>
      </c>
      <c r="BQ255" s="710">
        <v>894640.8</v>
      </c>
      <c r="BR255" s="710">
        <v>4180</v>
      </c>
      <c r="BS255" s="710" t="s">
        <v>1284</v>
      </c>
      <c r="BT255" s="710">
        <v>4200.1915492957751</v>
      </c>
      <c r="BU255" s="628">
        <v>4.1175866015517926E-2</v>
      </c>
      <c r="BV255" s="512">
        <v>0</v>
      </c>
      <c r="BW255" s="512">
        <v>894640.8</v>
      </c>
      <c r="BX255" s="512">
        <v>0</v>
      </c>
      <c r="BY255" s="512">
        <v>894640.8</v>
      </c>
      <c r="BZ255" s="814">
        <f t="shared" si="16"/>
        <v>0</v>
      </c>
      <c r="CA255" s="814">
        <f t="shared" si="17"/>
        <v>0</v>
      </c>
      <c r="CB255" s="814">
        <f t="shared" si="15"/>
        <v>28084.560187353636</v>
      </c>
      <c r="CC255" s="814">
        <f>IF(ISERROR(VLOOKUP(A255,'19-20 Cfwds'!A:D,4,FALSE)),0,(VLOOKUP(A255,'19-20 Cfwds'!A:D,4,FALSE)))</f>
        <v>0</v>
      </c>
      <c r="CD255" s="814">
        <f>IF(ISERROR(VLOOKUP(A255,'19-20 Cfwds'!A:D,3,FALSE)),0,(VLOOKUP(A255,'19-20 Cfwds'!A:D,3,FALSE)))</f>
        <v>0</v>
      </c>
      <c r="CF255" s="814">
        <f t="shared" si="18"/>
        <v>28479.999999999989</v>
      </c>
      <c r="CG255" s="814"/>
      <c r="CH255" s="814"/>
    </row>
    <row r="256" spans="1:86" ht="15" hidden="1" x14ac:dyDescent="0.25">
      <c r="A256">
        <v>291</v>
      </c>
      <c r="B256" t="str">
        <f>VLOOKUP(D256,'Adjusted Factors 21-22'!C:F,4,FALSE)</f>
        <v>Recoupment Academy</v>
      </c>
      <c r="C256" s="706">
        <v>146977</v>
      </c>
      <c r="D256" s="706">
        <v>9353341</v>
      </c>
      <c r="E256" s="707" t="s">
        <v>782</v>
      </c>
      <c r="F256" s="627">
        <v>202</v>
      </c>
      <c r="G256" s="627">
        <v>202</v>
      </c>
      <c r="H256" s="627">
        <v>0</v>
      </c>
      <c r="I256" s="512">
        <v>620948</v>
      </c>
      <c r="J256" s="512">
        <v>0</v>
      </c>
      <c r="K256" s="512">
        <v>0</v>
      </c>
      <c r="L256" s="512">
        <v>16099.999999999976</v>
      </c>
      <c r="M256" s="512">
        <v>0</v>
      </c>
      <c r="N256" s="512">
        <v>25687.01923076923</v>
      </c>
      <c r="O256" s="512">
        <v>0</v>
      </c>
      <c r="P256" s="512">
        <v>859.99999999999989</v>
      </c>
      <c r="Q256" s="512">
        <v>4159.9999999999991</v>
      </c>
      <c r="R256" s="512">
        <v>13529.999999999971</v>
      </c>
      <c r="S256" s="512">
        <v>33819.999999999978</v>
      </c>
      <c r="T256" s="512">
        <v>2850</v>
      </c>
      <c r="U256" s="512">
        <v>0</v>
      </c>
      <c r="V256" s="512">
        <v>0</v>
      </c>
      <c r="W256" s="512">
        <v>0</v>
      </c>
      <c r="X256" s="512">
        <v>0</v>
      </c>
      <c r="Y256" s="512">
        <v>0</v>
      </c>
      <c r="Z256" s="512">
        <v>0</v>
      </c>
      <c r="AA256" s="512">
        <v>0</v>
      </c>
      <c r="AB256" s="512">
        <v>6348.5714285714239</v>
      </c>
      <c r="AC256" s="512">
        <v>0</v>
      </c>
      <c r="AD256" s="512">
        <v>0</v>
      </c>
      <c r="AE256" s="512">
        <v>73308.685714285719</v>
      </c>
      <c r="AF256" s="512">
        <v>0</v>
      </c>
      <c r="AG256" s="512">
        <v>0</v>
      </c>
      <c r="AH256" s="512">
        <v>0</v>
      </c>
      <c r="AI256" s="512">
        <v>117800</v>
      </c>
      <c r="AJ256" s="512">
        <v>0</v>
      </c>
      <c r="AK256" s="512">
        <v>0</v>
      </c>
      <c r="AL256" s="512">
        <v>0</v>
      </c>
      <c r="AM256" s="512">
        <v>3379.2</v>
      </c>
      <c r="AN256" s="512">
        <v>0</v>
      </c>
      <c r="AO256" s="512">
        <v>0</v>
      </c>
      <c r="AP256" s="512">
        <v>0</v>
      </c>
      <c r="AQ256" s="512">
        <v>0</v>
      </c>
      <c r="AR256" s="512">
        <v>0</v>
      </c>
      <c r="AS256" s="512">
        <v>0</v>
      </c>
      <c r="AT256" s="512">
        <v>0</v>
      </c>
      <c r="AU256" s="512">
        <v>0</v>
      </c>
      <c r="AV256" s="512">
        <v>620948</v>
      </c>
      <c r="AW256" s="512">
        <v>176664.27637362632</v>
      </c>
      <c r="AX256" s="512">
        <v>121179.2</v>
      </c>
      <c r="AY256" s="512">
        <v>131811.0593296703</v>
      </c>
      <c r="AZ256" s="710">
        <v>918791.47637362627</v>
      </c>
      <c r="BA256" s="710">
        <v>915412.27637362632</v>
      </c>
      <c r="BB256" s="710">
        <v>4180</v>
      </c>
      <c r="BC256" s="710">
        <v>844360</v>
      </c>
      <c r="BD256" s="710">
        <v>0</v>
      </c>
      <c r="BE256" s="710">
        <v>0</v>
      </c>
      <c r="BF256" s="710">
        <v>918791.47637362627</v>
      </c>
      <c r="BG256" s="512">
        <v>918791.47637362638</v>
      </c>
      <c r="BH256" s="512">
        <v>0</v>
      </c>
      <c r="BI256" s="710">
        <v>847739.2</v>
      </c>
      <c r="BJ256" s="710">
        <v>726560</v>
      </c>
      <c r="BK256" s="512">
        <v>797612.27637362632</v>
      </c>
      <c r="BL256" s="512">
        <v>3948.5756256120117</v>
      </c>
      <c r="BM256" s="512">
        <v>3905.8827579710141</v>
      </c>
      <c r="BN256" s="628">
        <v>1.0930401726439724E-2</v>
      </c>
      <c r="BO256" s="628">
        <v>7.549953923560275E-3</v>
      </c>
      <c r="BP256" s="512">
        <v>5956.8254404089566</v>
      </c>
      <c r="BQ256" s="710">
        <v>924748.30181403528</v>
      </c>
      <c r="BR256" s="710">
        <v>4561.2331772972047</v>
      </c>
      <c r="BS256" s="710" t="s">
        <v>1284</v>
      </c>
      <c r="BT256" s="710">
        <v>4577.9618901684917</v>
      </c>
      <c r="BU256" s="628">
        <v>1.9355772565850193E-2</v>
      </c>
      <c r="BV256" s="512">
        <v>0</v>
      </c>
      <c r="BW256" s="512">
        <v>924748.30181403528</v>
      </c>
      <c r="BX256" s="512">
        <v>0</v>
      </c>
      <c r="BY256" s="512">
        <v>924748.30181403528</v>
      </c>
      <c r="BZ256" s="814">
        <f t="shared" si="16"/>
        <v>0</v>
      </c>
      <c r="CA256" s="814">
        <f t="shared" si="17"/>
        <v>0</v>
      </c>
      <c r="CB256" s="814">
        <f t="shared" si="15"/>
        <v>0</v>
      </c>
      <c r="CC256" s="814">
        <f>IF(ISERROR(VLOOKUP(A256,'19-20 Cfwds'!A:D,4,FALSE)),0,(VLOOKUP(A256,'19-20 Cfwds'!A:D,4,FALSE)))</f>
        <v>0</v>
      </c>
      <c r="CD256" s="814">
        <f>IF(ISERROR(VLOOKUP(A256,'19-20 Cfwds'!A:D,3,FALSE)),0,(VLOOKUP(A256,'19-20 Cfwds'!A:D,3,FALSE)))</f>
        <v>0</v>
      </c>
      <c r="CF256" s="814">
        <f t="shared" si="18"/>
        <v>97007.019230769161</v>
      </c>
      <c r="CG256" s="814"/>
      <c r="CH256" s="814"/>
    </row>
    <row r="257" spans="1:86" ht="15" hidden="1" x14ac:dyDescent="0.25">
      <c r="A257">
        <v>253</v>
      </c>
      <c r="B257" t="str">
        <f>VLOOKUP(D257,'Adjusted Factors 21-22'!C:F,4,FALSE)</f>
        <v>Recoupment Academy</v>
      </c>
      <c r="C257" s="706">
        <v>141842</v>
      </c>
      <c r="D257" s="706">
        <v>9353344</v>
      </c>
      <c r="E257" s="707" t="s">
        <v>1114</v>
      </c>
      <c r="F257" s="627">
        <v>396</v>
      </c>
      <c r="G257" s="627">
        <v>396</v>
      </c>
      <c r="H257" s="627">
        <v>0</v>
      </c>
      <c r="I257" s="512">
        <v>1217304</v>
      </c>
      <c r="J257" s="512">
        <v>0</v>
      </c>
      <c r="K257" s="512">
        <v>0</v>
      </c>
      <c r="L257" s="512">
        <v>57959.999999999971</v>
      </c>
      <c r="M257" s="512">
        <v>0</v>
      </c>
      <c r="N257" s="512">
        <v>77429.471032745583</v>
      </c>
      <c r="O257" s="512">
        <v>0</v>
      </c>
      <c r="P257" s="512">
        <v>7094.9999999999973</v>
      </c>
      <c r="Q257" s="512">
        <v>19760.000000000007</v>
      </c>
      <c r="R257" s="512">
        <v>11889.999999999996</v>
      </c>
      <c r="S257" s="512">
        <v>85884.999999999942</v>
      </c>
      <c r="T257" s="512">
        <v>11874.999999999993</v>
      </c>
      <c r="U257" s="512">
        <v>0</v>
      </c>
      <c r="V257" s="512">
        <v>0</v>
      </c>
      <c r="W257" s="512">
        <v>0</v>
      </c>
      <c r="X257" s="512">
        <v>0</v>
      </c>
      <c r="Y257" s="512">
        <v>0</v>
      </c>
      <c r="Z257" s="512">
        <v>0</v>
      </c>
      <c r="AA257" s="512">
        <v>0</v>
      </c>
      <c r="AB257" s="512">
        <v>21201.76991150442</v>
      </c>
      <c r="AC257" s="512">
        <v>0</v>
      </c>
      <c r="AD257" s="512">
        <v>0</v>
      </c>
      <c r="AE257" s="512">
        <v>142363.19277108432</v>
      </c>
      <c r="AF257" s="512">
        <v>0</v>
      </c>
      <c r="AG257" s="512">
        <v>0</v>
      </c>
      <c r="AH257" s="512">
        <v>0</v>
      </c>
      <c r="AI257" s="512">
        <v>117800</v>
      </c>
      <c r="AJ257" s="512">
        <v>0</v>
      </c>
      <c r="AK257" s="512">
        <v>0</v>
      </c>
      <c r="AL257" s="512">
        <v>0</v>
      </c>
      <c r="AM257" s="512">
        <v>10342.4</v>
      </c>
      <c r="AN257" s="512">
        <v>0</v>
      </c>
      <c r="AO257" s="512">
        <v>0</v>
      </c>
      <c r="AP257" s="512">
        <v>0</v>
      </c>
      <c r="AQ257" s="512">
        <v>0</v>
      </c>
      <c r="AR257" s="512">
        <v>0</v>
      </c>
      <c r="AS257" s="512">
        <v>0</v>
      </c>
      <c r="AT257" s="512">
        <v>0</v>
      </c>
      <c r="AU257" s="512">
        <v>0</v>
      </c>
      <c r="AV257" s="512">
        <v>1217304</v>
      </c>
      <c r="AW257" s="512">
        <v>435459.43371533422</v>
      </c>
      <c r="AX257" s="512">
        <v>128142.39999999999</v>
      </c>
      <c r="AY257" s="512">
        <v>288309.29228745709</v>
      </c>
      <c r="AZ257" s="710">
        <v>1780905.8337153341</v>
      </c>
      <c r="BA257" s="710">
        <v>1770563.4337153342</v>
      </c>
      <c r="BB257" s="710">
        <v>4180</v>
      </c>
      <c r="BC257" s="710">
        <v>1655280</v>
      </c>
      <c r="BD257" s="710">
        <v>0</v>
      </c>
      <c r="BE257" s="710">
        <v>0</v>
      </c>
      <c r="BF257" s="710">
        <v>1780905.8337153341</v>
      </c>
      <c r="BG257" s="512">
        <v>1780905.8337153343</v>
      </c>
      <c r="BH257" s="512">
        <v>0</v>
      </c>
      <c r="BI257" s="710">
        <v>1665622.4</v>
      </c>
      <c r="BJ257" s="710">
        <v>1537480</v>
      </c>
      <c r="BK257" s="512">
        <v>1652763.4337153342</v>
      </c>
      <c r="BL257" s="512">
        <v>4173.6450346346819</v>
      </c>
      <c r="BM257" s="512">
        <v>4245.4540713567831</v>
      </c>
      <c r="BN257" s="628">
        <v>-1.6914336020399361E-2</v>
      </c>
      <c r="BO257" s="628">
        <v>3.539469167039936E-2</v>
      </c>
      <c r="BP257" s="512">
        <v>59505.548991179938</v>
      </c>
      <c r="BQ257" s="710">
        <v>1840411.3827065141</v>
      </c>
      <c r="BR257" s="710">
        <v>4621.3863199659445</v>
      </c>
      <c r="BS257" s="710" t="s">
        <v>1284</v>
      </c>
      <c r="BT257" s="710">
        <v>4647.5034916831164</v>
      </c>
      <c r="BU257" s="628">
        <v>1.7624124562853227E-2</v>
      </c>
      <c r="BV257" s="512">
        <v>0</v>
      </c>
      <c r="BW257" s="512">
        <v>1840411.3827065141</v>
      </c>
      <c r="BX257" s="512">
        <v>0</v>
      </c>
      <c r="BY257" s="512">
        <v>1840411.3827065141</v>
      </c>
      <c r="BZ257" s="814">
        <f t="shared" si="16"/>
        <v>0</v>
      </c>
      <c r="CA257" s="814">
        <f t="shared" si="17"/>
        <v>0</v>
      </c>
      <c r="CB257" s="814">
        <f t="shared" si="15"/>
        <v>0</v>
      </c>
      <c r="CC257" s="814">
        <f>IF(ISERROR(VLOOKUP(A257,'19-20 Cfwds'!A:D,4,FALSE)),0,(VLOOKUP(A257,'19-20 Cfwds'!A:D,4,FALSE)))</f>
        <v>0</v>
      </c>
      <c r="CD257" s="814">
        <f>IF(ISERROR(VLOOKUP(A257,'19-20 Cfwds'!A:D,3,FALSE)),0,(VLOOKUP(A257,'19-20 Cfwds'!A:D,3,FALSE)))</f>
        <v>0</v>
      </c>
      <c r="CF257" s="814">
        <f t="shared" si="18"/>
        <v>271894.4710327455</v>
      </c>
      <c r="CG257" s="814"/>
      <c r="CH257" s="814"/>
    </row>
    <row r="258" spans="1:86" ht="15" hidden="1" x14ac:dyDescent="0.25">
      <c r="A258">
        <v>505</v>
      </c>
      <c r="B258" t="str">
        <f>VLOOKUP(D258,'Adjusted Factors 21-22'!C:F,4,FALSE)</f>
        <v>Recoupment Academy</v>
      </c>
      <c r="C258" s="706">
        <v>143360</v>
      </c>
      <c r="D258" s="706">
        <v>9353345</v>
      </c>
      <c r="E258" s="707" t="s">
        <v>1272</v>
      </c>
      <c r="F258" s="627">
        <v>385</v>
      </c>
      <c r="G258" s="627">
        <v>385</v>
      </c>
      <c r="H258" s="627">
        <v>0</v>
      </c>
      <c r="I258" s="512">
        <v>1183490</v>
      </c>
      <c r="J258" s="512">
        <v>0</v>
      </c>
      <c r="K258" s="512">
        <v>0</v>
      </c>
      <c r="L258" s="512">
        <v>22539.999999999953</v>
      </c>
      <c r="M258" s="512">
        <v>0</v>
      </c>
      <c r="N258" s="512">
        <v>33698.770491803276</v>
      </c>
      <c r="O258" s="512">
        <v>0</v>
      </c>
      <c r="P258" s="512">
        <v>648.36814621409928</v>
      </c>
      <c r="Q258" s="512">
        <v>1829.503916449089</v>
      </c>
      <c r="R258" s="512">
        <v>0</v>
      </c>
      <c r="S258" s="512">
        <v>894.64751958224599</v>
      </c>
      <c r="T258" s="512">
        <v>0</v>
      </c>
      <c r="U258" s="512">
        <v>0</v>
      </c>
      <c r="V258" s="512">
        <v>0</v>
      </c>
      <c r="W258" s="512">
        <v>0</v>
      </c>
      <c r="X258" s="512">
        <v>0</v>
      </c>
      <c r="Y258" s="512">
        <v>0</v>
      </c>
      <c r="Z258" s="512">
        <v>0</v>
      </c>
      <c r="AA258" s="512">
        <v>0</v>
      </c>
      <c r="AB258" s="512">
        <v>4938.775510204091</v>
      </c>
      <c r="AC258" s="512">
        <v>0</v>
      </c>
      <c r="AD258" s="512">
        <v>0</v>
      </c>
      <c r="AE258" s="512">
        <v>92297.485207100588</v>
      </c>
      <c r="AF258" s="512">
        <v>0</v>
      </c>
      <c r="AG258" s="512">
        <v>0</v>
      </c>
      <c r="AH258" s="512">
        <v>0</v>
      </c>
      <c r="AI258" s="512">
        <v>117800</v>
      </c>
      <c r="AJ258" s="512">
        <v>0</v>
      </c>
      <c r="AK258" s="512">
        <v>0</v>
      </c>
      <c r="AL258" s="512">
        <v>0</v>
      </c>
      <c r="AM258" s="512">
        <v>6707.2</v>
      </c>
      <c r="AN258" s="512">
        <v>0</v>
      </c>
      <c r="AO258" s="512">
        <v>0</v>
      </c>
      <c r="AP258" s="512">
        <v>0</v>
      </c>
      <c r="AQ258" s="512">
        <v>0</v>
      </c>
      <c r="AR258" s="512">
        <v>0</v>
      </c>
      <c r="AS258" s="512">
        <v>0</v>
      </c>
      <c r="AT258" s="512">
        <v>0</v>
      </c>
      <c r="AU258" s="512">
        <v>0</v>
      </c>
      <c r="AV258" s="512">
        <v>1183490</v>
      </c>
      <c r="AW258" s="512">
        <v>156847.55079135334</v>
      </c>
      <c r="AX258" s="512">
        <v>124507.2</v>
      </c>
      <c r="AY258" s="512">
        <v>132101.99424412491</v>
      </c>
      <c r="AZ258" s="710">
        <v>1464844.7507913534</v>
      </c>
      <c r="BA258" s="710">
        <v>1458137.5507913535</v>
      </c>
      <c r="BB258" s="710">
        <v>4180</v>
      </c>
      <c r="BC258" s="710">
        <v>1609300</v>
      </c>
      <c r="BD258" s="710">
        <v>151162.44920864655</v>
      </c>
      <c r="BE258" s="710">
        <v>0</v>
      </c>
      <c r="BF258" s="710">
        <v>1616007.2</v>
      </c>
      <c r="BG258" s="512">
        <v>1616007.2</v>
      </c>
      <c r="BH258" s="512">
        <v>0</v>
      </c>
      <c r="BI258" s="710">
        <v>1616007.2</v>
      </c>
      <c r="BJ258" s="710">
        <v>1491500</v>
      </c>
      <c r="BK258" s="512">
        <v>1491500</v>
      </c>
      <c r="BL258" s="512">
        <v>3874.0259740259739</v>
      </c>
      <c r="BM258" s="512">
        <v>3654.0017798594849</v>
      </c>
      <c r="BN258" s="628">
        <v>6.0214583194579084E-2</v>
      </c>
      <c r="BO258" s="628">
        <v>0</v>
      </c>
      <c r="BP258" s="512">
        <v>0</v>
      </c>
      <c r="BQ258" s="710">
        <v>1616007.2</v>
      </c>
      <c r="BR258" s="710">
        <v>4180</v>
      </c>
      <c r="BS258" s="710" t="s">
        <v>1284</v>
      </c>
      <c r="BT258" s="710">
        <v>4197.4212987012988</v>
      </c>
      <c r="BU258" s="628">
        <v>6.3823227137293381E-2</v>
      </c>
      <c r="BV258" s="512">
        <v>0</v>
      </c>
      <c r="BW258" s="512">
        <v>1616007.2</v>
      </c>
      <c r="BX258" s="512">
        <v>0</v>
      </c>
      <c r="BY258" s="512">
        <v>1616007.2</v>
      </c>
      <c r="BZ258" s="814">
        <f t="shared" si="16"/>
        <v>0</v>
      </c>
      <c r="CA258" s="814">
        <f t="shared" si="17"/>
        <v>0</v>
      </c>
      <c r="CB258" s="814">
        <f t="shared" si="15"/>
        <v>151162.44920864655</v>
      </c>
      <c r="CC258" s="814">
        <f>IF(ISERROR(VLOOKUP(A258,'19-20 Cfwds'!A:D,4,FALSE)),0,(VLOOKUP(A258,'19-20 Cfwds'!A:D,4,FALSE)))</f>
        <v>0</v>
      </c>
      <c r="CD258" s="814">
        <f>IF(ISERROR(VLOOKUP(A258,'19-20 Cfwds'!A:D,3,FALSE)),0,(VLOOKUP(A258,'19-20 Cfwds'!A:D,3,FALSE)))</f>
        <v>0</v>
      </c>
      <c r="CF258" s="814">
        <f t="shared" si="18"/>
        <v>59611.290074048658</v>
      </c>
      <c r="CG258" s="814"/>
      <c r="CH258" s="814"/>
    </row>
    <row r="259" spans="1:86" ht="15" hidden="1" x14ac:dyDescent="0.25">
      <c r="A259">
        <v>320</v>
      </c>
      <c r="B259" t="str">
        <f>VLOOKUP(D259,'Adjusted Factors 21-22'!C:F,4,FALSE)</f>
        <v>Recoupment Academy</v>
      </c>
      <c r="C259" s="706">
        <v>145795</v>
      </c>
      <c r="D259" s="706">
        <v>9353346</v>
      </c>
      <c r="E259" s="707" t="s">
        <v>1339</v>
      </c>
      <c r="F259" s="627">
        <v>286</v>
      </c>
      <c r="G259" s="627">
        <v>286</v>
      </c>
      <c r="H259" s="627">
        <v>0</v>
      </c>
      <c r="I259" s="512">
        <v>879164</v>
      </c>
      <c r="J259" s="512">
        <v>0</v>
      </c>
      <c r="K259" s="512">
        <v>0</v>
      </c>
      <c r="L259" s="512">
        <v>6440.0000000000064</v>
      </c>
      <c r="M259" s="512">
        <v>0</v>
      </c>
      <c r="N259" s="512">
        <v>10137.328767123288</v>
      </c>
      <c r="O259" s="512">
        <v>0</v>
      </c>
      <c r="P259" s="512">
        <v>654.14893617021107</v>
      </c>
      <c r="Q259" s="512">
        <v>0</v>
      </c>
      <c r="R259" s="512">
        <v>0</v>
      </c>
      <c r="S259" s="512">
        <v>0</v>
      </c>
      <c r="T259" s="512">
        <v>0</v>
      </c>
      <c r="U259" s="512">
        <v>0</v>
      </c>
      <c r="V259" s="512">
        <v>0</v>
      </c>
      <c r="W259" s="512">
        <v>0</v>
      </c>
      <c r="X259" s="512">
        <v>0</v>
      </c>
      <c r="Y259" s="512">
        <v>0</v>
      </c>
      <c r="Z259" s="512">
        <v>0</v>
      </c>
      <c r="AA259" s="512">
        <v>0</v>
      </c>
      <c r="AB259" s="512">
        <v>5309.7046413502148</v>
      </c>
      <c r="AC259" s="512">
        <v>0</v>
      </c>
      <c r="AD259" s="512">
        <v>0</v>
      </c>
      <c r="AE259" s="512">
        <v>97709.04</v>
      </c>
      <c r="AF259" s="512">
        <v>0</v>
      </c>
      <c r="AG259" s="512">
        <v>0</v>
      </c>
      <c r="AH259" s="512">
        <v>0</v>
      </c>
      <c r="AI259" s="512">
        <v>117800</v>
      </c>
      <c r="AJ259" s="512">
        <v>0</v>
      </c>
      <c r="AK259" s="512">
        <v>0</v>
      </c>
      <c r="AL259" s="512">
        <v>0</v>
      </c>
      <c r="AM259" s="512">
        <v>8448</v>
      </c>
      <c r="AN259" s="512">
        <v>0</v>
      </c>
      <c r="AO259" s="512">
        <v>0</v>
      </c>
      <c r="AP259" s="512">
        <v>0</v>
      </c>
      <c r="AQ259" s="512">
        <v>0</v>
      </c>
      <c r="AR259" s="512">
        <v>0</v>
      </c>
      <c r="AS259" s="512">
        <v>0</v>
      </c>
      <c r="AT259" s="512">
        <v>0</v>
      </c>
      <c r="AU259" s="512">
        <v>0</v>
      </c>
      <c r="AV259" s="512">
        <v>879164</v>
      </c>
      <c r="AW259" s="512">
        <v>120250.22234464371</v>
      </c>
      <c r="AX259" s="512">
        <v>126248</v>
      </c>
      <c r="AY259" s="512">
        <v>116323.64285164674</v>
      </c>
      <c r="AZ259" s="710">
        <v>1125662.2223446437</v>
      </c>
      <c r="BA259" s="710">
        <v>1117214.2223446437</v>
      </c>
      <c r="BB259" s="710">
        <v>4180</v>
      </c>
      <c r="BC259" s="710">
        <v>1195480</v>
      </c>
      <c r="BD259" s="710">
        <v>78265.777655356331</v>
      </c>
      <c r="BE259" s="710">
        <v>0</v>
      </c>
      <c r="BF259" s="710">
        <v>1203928</v>
      </c>
      <c r="BG259" s="512">
        <v>1203928</v>
      </c>
      <c r="BH259" s="512">
        <v>0</v>
      </c>
      <c r="BI259" s="710">
        <v>1203928</v>
      </c>
      <c r="BJ259" s="710">
        <v>1077680</v>
      </c>
      <c r="BK259" s="512">
        <v>1077680</v>
      </c>
      <c r="BL259" s="512">
        <v>3768.1118881118882</v>
      </c>
      <c r="BM259" s="512">
        <v>3523.6731034482759</v>
      </c>
      <c r="BN259" s="628">
        <v>6.9370448815017444E-2</v>
      </c>
      <c r="BO259" s="628">
        <v>0</v>
      </c>
      <c r="BP259" s="512">
        <v>0</v>
      </c>
      <c r="BQ259" s="710">
        <v>1203928</v>
      </c>
      <c r="BR259" s="710">
        <v>4180</v>
      </c>
      <c r="BS259" s="710" t="s">
        <v>1284</v>
      </c>
      <c r="BT259" s="710">
        <v>4209.5384615384619</v>
      </c>
      <c r="BU259" s="628">
        <v>6.3402566040414277E-2</v>
      </c>
      <c r="BV259" s="512">
        <v>0</v>
      </c>
      <c r="BW259" s="512">
        <v>1203928</v>
      </c>
      <c r="BX259" s="512">
        <v>0</v>
      </c>
      <c r="BY259" s="512">
        <v>1203928</v>
      </c>
      <c r="BZ259" s="814">
        <f t="shared" si="16"/>
        <v>0</v>
      </c>
      <c r="CA259" s="814">
        <f t="shared" si="17"/>
        <v>0</v>
      </c>
      <c r="CB259" s="814">
        <f t="shared" ref="CB259:CB301" si="19">BD259+BE259</f>
        <v>78265.777655356331</v>
      </c>
      <c r="CC259" s="814">
        <f>IF(ISERROR(VLOOKUP(A259,'19-20 Cfwds'!A:D,4,FALSE)),0,(VLOOKUP(A259,'19-20 Cfwds'!A:D,4,FALSE)))</f>
        <v>0</v>
      </c>
      <c r="CD259" s="814">
        <f>IF(ISERROR(VLOOKUP(A259,'19-20 Cfwds'!A:D,3,FALSE)),0,(VLOOKUP(A259,'19-20 Cfwds'!A:D,3,FALSE)))</f>
        <v>0</v>
      </c>
      <c r="CF259" s="814">
        <f t="shared" si="18"/>
        <v>17231.477703293505</v>
      </c>
      <c r="CG259" s="814"/>
      <c r="CH259" s="814"/>
    </row>
    <row r="260" spans="1:86" ht="15" hidden="1" x14ac:dyDescent="0.25">
      <c r="A260">
        <v>527</v>
      </c>
      <c r="B260" t="str">
        <f>VLOOKUP(D260,'Adjusted Factors 21-22'!C:F,4,FALSE)</f>
        <v>Recoupment Academy</v>
      </c>
      <c r="C260" s="706">
        <v>137179</v>
      </c>
      <c r="D260" s="706">
        <v>9354029</v>
      </c>
      <c r="E260" s="707" t="s">
        <v>921</v>
      </c>
      <c r="F260" s="627">
        <v>326</v>
      </c>
      <c r="G260" s="627">
        <v>152</v>
      </c>
      <c r="H260" s="627">
        <v>174</v>
      </c>
      <c r="I260" s="512">
        <v>467248</v>
      </c>
      <c r="J260" s="512">
        <v>757770</v>
      </c>
      <c r="K260" s="512">
        <v>0</v>
      </c>
      <c r="L260" s="512">
        <v>11039.999999999982</v>
      </c>
      <c r="M260" s="512">
        <v>14260.000000000009</v>
      </c>
      <c r="N260" s="512">
        <v>15423.529411764706</v>
      </c>
      <c r="O260" s="512">
        <v>27918.202247191013</v>
      </c>
      <c r="P260" s="512">
        <v>3009.9999999999986</v>
      </c>
      <c r="Q260" s="512">
        <v>1559.9999999999993</v>
      </c>
      <c r="R260" s="512">
        <v>0</v>
      </c>
      <c r="S260" s="512">
        <v>0</v>
      </c>
      <c r="T260" s="512">
        <v>0</v>
      </c>
      <c r="U260" s="512">
        <v>0</v>
      </c>
      <c r="V260" s="512">
        <v>4053.294797687859</v>
      </c>
      <c r="W260" s="512">
        <v>5843.5838150289028</v>
      </c>
      <c r="X260" s="512">
        <v>0</v>
      </c>
      <c r="Y260" s="512">
        <v>0</v>
      </c>
      <c r="Z260" s="512">
        <v>0</v>
      </c>
      <c r="AA260" s="512">
        <v>0</v>
      </c>
      <c r="AB260" s="512">
        <v>549.99999999999977</v>
      </c>
      <c r="AC260" s="512">
        <v>2969.999999999995</v>
      </c>
      <c r="AD260" s="512">
        <v>0</v>
      </c>
      <c r="AE260" s="512">
        <v>30691.063829787232</v>
      </c>
      <c r="AF260" s="512">
        <v>76155.339850890246</v>
      </c>
      <c r="AG260" s="512">
        <v>0</v>
      </c>
      <c r="AH260" s="512">
        <v>16202.399999999996</v>
      </c>
      <c r="AI260" s="512">
        <v>117800</v>
      </c>
      <c r="AJ260" s="512">
        <v>0</v>
      </c>
      <c r="AK260" s="512">
        <v>0</v>
      </c>
      <c r="AL260" s="512">
        <v>0</v>
      </c>
      <c r="AM260" s="512">
        <v>11468.8</v>
      </c>
      <c r="AN260" s="512">
        <v>0</v>
      </c>
      <c r="AO260" s="512">
        <v>0</v>
      </c>
      <c r="AP260" s="512">
        <v>0</v>
      </c>
      <c r="AQ260" s="512">
        <v>0</v>
      </c>
      <c r="AR260" s="512">
        <v>0</v>
      </c>
      <c r="AS260" s="512">
        <v>0</v>
      </c>
      <c r="AT260" s="512">
        <v>0</v>
      </c>
      <c r="AU260" s="512">
        <v>0</v>
      </c>
      <c r="AV260" s="512">
        <v>1225018</v>
      </c>
      <c r="AW260" s="512">
        <v>209677.41395234995</v>
      </c>
      <c r="AX260" s="512">
        <v>129268.8</v>
      </c>
      <c r="AY260" s="512">
        <v>148400.70881651371</v>
      </c>
      <c r="AZ260" s="710">
        <v>1563964.21395235</v>
      </c>
      <c r="BA260" s="710">
        <v>1552495.4139523499</v>
      </c>
      <c r="BB260" s="710">
        <v>4697.5</v>
      </c>
      <c r="BC260" s="710">
        <v>1531385</v>
      </c>
      <c r="BD260" s="710">
        <v>0</v>
      </c>
      <c r="BE260" s="710">
        <v>0</v>
      </c>
      <c r="BF260" s="710">
        <v>1563964.21395235</v>
      </c>
      <c r="BG260" s="512">
        <v>589795.16256670526</v>
      </c>
      <c r="BH260" s="512">
        <v>974169.05138564471</v>
      </c>
      <c r="BI260" s="710">
        <v>1542853.8</v>
      </c>
      <c r="BJ260" s="710">
        <v>1413585</v>
      </c>
      <c r="BK260" s="512">
        <v>1434695.4139523499</v>
      </c>
      <c r="BL260" s="512">
        <v>4400.9061777679444</v>
      </c>
      <c r="BM260" s="512">
        <v>4214.9665567415732</v>
      </c>
      <c r="BN260" s="628">
        <v>4.411413910959093E-2</v>
      </c>
      <c r="BO260" s="628">
        <v>0</v>
      </c>
      <c r="BP260" s="512">
        <v>0</v>
      </c>
      <c r="BQ260" s="710">
        <v>1563964.21395235</v>
      </c>
      <c r="BR260" s="710">
        <v>4762.255871019478</v>
      </c>
      <c r="BS260" s="710" t="s">
        <v>1284</v>
      </c>
      <c r="BT260" s="710">
        <v>4797.4362391176383</v>
      </c>
      <c r="BU260" s="628">
        <v>4.8029428745435032E-2</v>
      </c>
      <c r="BV260" s="512">
        <v>0</v>
      </c>
      <c r="BW260" s="512">
        <v>1563964.21395235</v>
      </c>
      <c r="BX260" s="512">
        <v>0</v>
      </c>
      <c r="BY260" s="512">
        <v>1563964.21395235</v>
      </c>
      <c r="BZ260" s="814">
        <f t="shared" ref="BZ260:BZ301" si="20">IF(B260=0,CC260,0)</f>
        <v>0</v>
      </c>
      <c r="CA260" s="814">
        <f t="shared" ref="CA260:CA301" si="21">IF(B260=0,CD260,0)</f>
        <v>0</v>
      </c>
      <c r="CB260" s="814">
        <f t="shared" si="19"/>
        <v>0</v>
      </c>
      <c r="CC260" s="814">
        <f>IF(ISERROR(VLOOKUP(A260,'19-20 Cfwds'!A:D,4,FALSE)),0,(VLOOKUP(A260,'19-20 Cfwds'!A:D,4,FALSE)))</f>
        <v>0</v>
      </c>
      <c r="CD260" s="814">
        <f>IF(ISERROR(VLOOKUP(A260,'19-20 Cfwds'!A:D,3,FALSE)),0,(VLOOKUP(A260,'19-20 Cfwds'!A:D,3,FALSE)))</f>
        <v>0</v>
      </c>
      <c r="CF260" s="814">
        <f t="shared" ref="CF260:CF301" si="22">L260+M260+N260+O260+P260+Q260+R260+S260+T260+U260+V260+W260+X260+Y260+Z260+AA260</f>
        <v>83108.610271672485</v>
      </c>
      <c r="CG260" s="814"/>
      <c r="CH260" s="814"/>
    </row>
    <row r="261" spans="1:86" ht="15" hidden="1" x14ac:dyDescent="0.25">
      <c r="A261">
        <v>531</v>
      </c>
      <c r="B261" t="str">
        <f>VLOOKUP(D261,'Adjusted Factors 21-22'!C:F,4,FALSE)</f>
        <v>Recoupment Academy</v>
      </c>
      <c r="C261" s="706">
        <v>137180</v>
      </c>
      <c r="D261" s="706">
        <v>9354030</v>
      </c>
      <c r="E261" s="707" t="s">
        <v>922</v>
      </c>
      <c r="F261" s="627">
        <v>469</v>
      </c>
      <c r="G261" s="627">
        <v>244</v>
      </c>
      <c r="H261" s="627">
        <v>225</v>
      </c>
      <c r="I261" s="512">
        <v>750056</v>
      </c>
      <c r="J261" s="512">
        <v>979875</v>
      </c>
      <c r="K261" s="512">
        <v>0</v>
      </c>
      <c r="L261" s="512">
        <v>20239.999999999996</v>
      </c>
      <c r="M261" s="512">
        <v>13340.000000000011</v>
      </c>
      <c r="N261" s="512">
        <v>25408.661417322834</v>
      </c>
      <c r="O261" s="512">
        <v>38999.999999999993</v>
      </c>
      <c r="P261" s="512">
        <v>8599.9999999999891</v>
      </c>
      <c r="Q261" s="512">
        <v>9880.0000000000127</v>
      </c>
      <c r="R261" s="512">
        <v>0</v>
      </c>
      <c r="S261" s="512">
        <v>0</v>
      </c>
      <c r="T261" s="512">
        <v>0</v>
      </c>
      <c r="U261" s="512">
        <v>0</v>
      </c>
      <c r="V261" s="512">
        <v>7749.9999999999927</v>
      </c>
      <c r="W261" s="512">
        <v>8300.0000000000018</v>
      </c>
      <c r="X261" s="512">
        <v>0</v>
      </c>
      <c r="Y261" s="512">
        <v>0</v>
      </c>
      <c r="Z261" s="512">
        <v>0</v>
      </c>
      <c r="AA261" s="512">
        <v>0</v>
      </c>
      <c r="AB261" s="512">
        <v>1100</v>
      </c>
      <c r="AC261" s="512">
        <v>1484.9999999999984</v>
      </c>
      <c r="AD261" s="512">
        <v>0</v>
      </c>
      <c r="AE261" s="512">
        <v>72867.272727272735</v>
      </c>
      <c r="AF261" s="512">
        <v>87445.687301681493</v>
      </c>
      <c r="AG261" s="512">
        <v>0</v>
      </c>
      <c r="AH261" s="512">
        <v>0</v>
      </c>
      <c r="AI261" s="512">
        <v>117800</v>
      </c>
      <c r="AJ261" s="512">
        <v>0</v>
      </c>
      <c r="AK261" s="512">
        <v>0</v>
      </c>
      <c r="AL261" s="512">
        <v>0</v>
      </c>
      <c r="AM261" s="512">
        <v>10649.6</v>
      </c>
      <c r="AN261" s="512">
        <v>0</v>
      </c>
      <c r="AO261" s="512">
        <v>0</v>
      </c>
      <c r="AP261" s="512">
        <v>0</v>
      </c>
      <c r="AQ261" s="512">
        <v>0</v>
      </c>
      <c r="AR261" s="512">
        <v>0</v>
      </c>
      <c r="AS261" s="512">
        <v>0</v>
      </c>
      <c r="AT261" s="512">
        <v>0</v>
      </c>
      <c r="AU261" s="512">
        <v>0</v>
      </c>
      <c r="AV261" s="512">
        <v>1729931</v>
      </c>
      <c r="AW261" s="512">
        <v>295416.62144627707</v>
      </c>
      <c r="AX261" s="512">
        <v>128449.60000000001</v>
      </c>
      <c r="AY261" s="512">
        <v>226572.29073761567</v>
      </c>
      <c r="AZ261" s="710">
        <v>2153797.2214462771</v>
      </c>
      <c r="BA261" s="710">
        <v>2143147.621446277</v>
      </c>
      <c r="BB261" s="710">
        <v>4697.5</v>
      </c>
      <c r="BC261" s="710">
        <v>2203127.5</v>
      </c>
      <c r="BD261" s="710">
        <v>29989.939276861493</v>
      </c>
      <c r="BE261" s="710">
        <v>29989.939276861493</v>
      </c>
      <c r="BF261" s="710">
        <v>2213777.1</v>
      </c>
      <c r="BG261" s="512">
        <v>984968.53099075344</v>
      </c>
      <c r="BH261" s="512">
        <v>1228808.5690092465</v>
      </c>
      <c r="BI261" s="710">
        <v>2213777.1</v>
      </c>
      <c r="BJ261" s="710">
        <v>2085327.5</v>
      </c>
      <c r="BK261" s="512">
        <v>2085327.5</v>
      </c>
      <c r="BL261" s="512">
        <v>4446.3272921108746</v>
      </c>
      <c r="BM261" s="512">
        <v>4265.2731102362213</v>
      </c>
      <c r="BN261" s="628">
        <v>4.244843816452027E-2</v>
      </c>
      <c r="BO261" s="628">
        <v>0</v>
      </c>
      <c r="BP261" s="512">
        <v>0</v>
      </c>
      <c r="BQ261" s="710">
        <v>2213777.1</v>
      </c>
      <c r="BR261" s="710">
        <v>4697.5</v>
      </c>
      <c r="BS261" s="710" t="s">
        <v>1284</v>
      </c>
      <c r="BT261" s="710">
        <v>4720.2070362473351</v>
      </c>
      <c r="BU261" s="628">
        <v>4.4802333509271763E-2</v>
      </c>
      <c r="BV261" s="512">
        <v>0</v>
      </c>
      <c r="BW261" s="512">
        <v>2213777.1</v>
      </c>
      <c r="BX261" s="512">
        <v>0</v>
      </c>
      <c r="BY261" s="512">
        <v>2213777.1</v>
      </c>
      <c r="BZ261" s="814">
        <f t="shared" si="20"/>
        <v>0</v>
      </c>
      <c r="CA261" s="814">
        <f t="shared" si="21"/>
        <v>0</v>
      </c>
      <c r="CB261" s="814">
        <f t="shared" si="19"/>
        <v>59979.878553722985</v>
      </c>
      <c r="CC261" s="814">
        <f>IF(ISERROR(VLOOKUP(A261,'19-20 Cfwds'!A:D,4,FALSE)),0,(VLOOKUP(A261,'19-20 Cfwds'!A:D,4,FALSE)))</f>
        <v>0</v>
      </c>
      <c r="CD261" s="814">
        <f>IF(ISERROR(VLOOKUP(A261,'19-20 Cfwds'!A:D,3,FALSE)),0,(VLOOKUP(A261,'19-20 Cfwds'!A:D,3,FALSE)))</f>
        <v>0</v>
      </c>
      <c r="CF261" s="814">
        <f t="shared" si="22"/>
        <v>132518.66141732284</v>
      </c>
      <c r="CG261" s="814"/>
      <c r="CH261" s="814"/>
    </row>
    <row r="262" spans="1:86" ht="15" hidden="1" x14ac:dyDescent="0.25">
      <c r="A262">
        <v>551</v>
      </c>
      <c r="B262" t="str">
        <f>VLOOKUP(D262,'Adjusted Factors 21-22'!C:F,4,FALSE)</f>
        <v>Recoupment Academy</v>
      </c>
      <c r="C262" s="706">
        <v>136990</v>
      </c>
      <c r="D262" s="706">
        <v>9354000</v>
      </c>
      <c r="E262" s="707" t="s">
        <v>1273</v>
      </c>
      <c r="F262" s="627">
        <v>670</v>
      </c>
      <c r="G262" s="627">
        <v>0</v>
      </c>
      <c r="H262" s="627">
        <v>670</v>
      </c>
      <c r="I262" s="512">
        <v>0</v>
      </c>
      <c r="J262" s="512">
        <v>936325</v>
      </c>
      <c r="K262" s="512">
        <v>2235870</v>
      </c>
      <c r="L262" s="512">
        <v>0</v>
      </c>
      <c r="M262" s="512">
        <v>32659.999999999894</v>
      </c>
      <c r="N262" s="512">
        <v>0</v>
      </c>
      <c r="O262" s="512">
        <v>76138.912133891208</v>
      </c>
      <c r="P262" s="512">
        <v>0</v>
      </c>
      <c r="Q262" s="512">
        <v>0</v>
      </c>
      <c r="R262" s="512">
        <v>0</v>
      </c>
      <c r="S262" s="512">
        <v>0</v>
      </c>
      <c r="T262" s="512">
        <v>0</v>
      </c>
      <c r="U262" s="512">
        <v>0</v>
      </c>
      <c r="V262" s="512">
        <v>20149.999999999996</v>
      </c>
      <c r="W262" s="512">
        <v>20750.000000000004</v>
      </c>
      <c r="X262" s="512">
        <v>0</v>
      </c>
      <c r="Y262" s="512">
        <v>0</v>
      </c>
      <c r="Z262" s="512">
        <v>0</v>
      </c>
      <c r="AA262" s="512">
        <v>0</v>
      </c>
      <c r="AB262" s="512">
        <v>0</v>
      </c>
      <c r="AC262" s="512">
        <v>8910.0000000000055</v>
      </c>
      <c r="AD262" s="512">
        <v>0</v>
      </c>
      <c r="AE262" s="512">
        <v>0</v>
      </c>
      <c r="AF262" s="512">
        <v>228626.11957973128</v>
      </c>
      <c r="AG262" s="512">
        <v>0</v>
      </c>
      <c r="AH262" s="512">
        <v>0</v>
      </c>
      <c r="AI262" s="512">
        <v>117800</v>
      </c>
      <c r="AJ262" s="512">
        <v>0</v>
      </c>
      <c r="AK262" s="512">
        <v>0</v>
      </c>
      <c r="AL262" s="512">
        <v>0</v>
      </c>
      <c r="AM262" s="512">
        <v>28160</v>
      </c>
      <c r="AN262" s="512">
        <v>0</v>
      </c>
      <c r="AO262" s="512">
        <v>0</v>
      </c>
      <c r="AP262" s="512">
        <v>0</v>
      </c>
      <c r="AQ262" s="512">
        <v>0</v>
      </c>
      <c r="AR262" s="512">
        <v>0</v>
      </c>
      <c r="AS262" s="512">
        <v>0</v>
      </c>
      <c r="AT262" s="512">
        <v>0</v>
      </c>
      <c r="AU262" s="512">
        <v>0</v>
      </c>
      <c r="AV262" s="512">
        <v>3172195</v>
      </c>
      <c r="AW262" s="512">
        <v>387235.03171362239</v>
      </c>
      <c r="AX262" s="512">
        <v>145960</v>
      </c>
      <c r="AY262" s="512">
        <v>303475.57564667682</v>
      </c>
      <c r="AZ262" s="710">
        <v>3705390.0317136226</v>
      </c>
      <c r="BA262" s="710">
        <v>3677230.0317136226</v>
      </c>
      <c r="BB262" s="710">
        <v>5548.333333333333</v>
      </c>
      <c r="BC262" s="710">
        <v>3717383.333333333</v>
      </c>
      <c r="BD262" s="710">
        <v>0</v>
      </c>
      <c r="BE262" s="710">
        <v>40153.301619710401</v>
      </c>
      <c r="BF262" s="710">
        <v>3745543.333333333</v>
      </c>
      <c r="BG262" s="512">
        <v>0</v>
      </c>
      <c r="BH262" s="512">
        <v>3745543.333333333</v>
      </c>
      <c r="BI262" s="710">
        <v>3745543.333333333</v>
      </c>
      <c r="BJ262" s="710">
        <v>3599583.333333333</v>
      </c>
      <c r="BK262" s="512">
        <v>3599583.333333333</v>
      </c>
      <c r="BL262" s="512">
        <v>5372.5124378109449</v>
      </c>
      <c r="BM262" s="512">
        <v>5233.3580885314686</v>
      </c>
      <c r="BN262" s="628">
        <v>2.6589877269133009E-2</v>
      </c>
      <c r="BO262" s="628">
        <v>0</v>
      </c>
      <c r="BP262" s="512">
        <v>0</v>
      </c>
      <c r="BQ262" s="710">
        <v>3745543.333333333</v>
      </c>
      <c r="BR262" s="710">
        <v>5548.333333333333</v>
      </c>
      <c r="BS262" s="710" t="s">
        <v>1284</v>
      </c>
      <c r="BT262" s="710">
        <v>5590.3631840796015</v>
      </c>
      <c r="BU262" s="628">
        <v>2.8229526427210549E-2</v>
      </c>
      <c r="BV262" s="512">
        <v>0</v>
      </c>
      <c r="BW262" s="512">
        <v>3745543.333333333</v>
      </c>
      <c r="BX262" s="512">
        <v>0</v>
      </c>
      <c r="BY262" s="512">
        <v>3745543.333333333</v>
      </c>
      <c r="BZ262" s="814">
        <f t="shared" si="20"/>
        <v>0</v>
      </c>
      <c r="CA262" s="814">
        <f t="shared" si="21"/>
        <v>0</v>
      </c>
      <c r="CB262" s="814">
        <f t="shared" si="19"/>
        <v>40153.301619710401</v>
      </c>
      <c r="CC262" s="814">
        <f>IF(ISERROR(VLOOKUP(A262,'19-20 Cfwds'!A:D,4,FALSE)),0,(VLOOKUP(A262,'19-20 Cfwds'!A:D,4,FALSE)))</f>
        <v>0</v>
      </c>
      <c r="CD262" s="814">
        <f>IF(ISERROR(VLOOKUP(A262,'19-20 Cfwds'!A:D,3,FALSE)),0,(VLOOKUP(A262,'19-20 Cfwds'!A:D,3,FALSE)))</f>
        <v>0</v>
      </c>
      <c r="CF262" s="814">
        <f t="shared" si="22"/>
        <v>149698.91213389111</v>
      </c>
      <c r="CG262" s="814"/>
      <c r="CH262" s="814"/>
    </row>
    <row r="263" spans="1:86" ht="15" hidden="1" x14ac:dyDescent="0.25">
      <c r="A263">
        <v>990</v>
      </c>
      <c r="B263" t="str">
        <f>VLOOKUP(D263,'Adjusted Factors 21-22'!C:F,4,FALSE)</f>
        <v>Recoupment Academy</v>
      </c>
      <c r="C263" s="706">
        <v>136757</v>
      </c>
      <c r="D263" s="706">
        <v>9354001</v>
      </c>
      <c r="E263" s="707" t="s">
        <v>935</v>
      </c>
      <c r="F263" s="627">
        <v>593</v>
      </c>
      <c r="G263" s="627">
        <v>0</v>
      </c>
      <c r="H263" s="627">
        <v>593</v>
      </c>
      <c r="I263" s="512">
        <v>0</v>
      </c>
      <c r="J263" s="512">
        <v>1572155</v>
      </c>
      <c r="K263" s="512">
        <v>1140048</v>
      </c>
      <c r="L263" s="512">
        <v>0</v>
      </c>
      <c r="M263" s="512">
        <v>28980.000000000015</v>
      </c>
      <c r="N263" s="512">
        <v>0</v>
      </c>
      <c r="O263" s="512">
        <v>84840</v>
      </c>
      <c r="P263" s="512">
        <v>0</v>
      </c>
      <c r="Q263" s="512">
        <v>0</v>
      </c>
      <c r="R263" s="512">
        <v>0</v>
      </c>
      <c r="S263" s="512">
        <v>0</v>
      </c>
      <c r="T263" s="512">
        <v>0</v>
      </c>
      <c r="U263" s="512">
        <v>0</v>
      </c>
      <c r="V263" s="512">
        <v>18600.000000000073</v>
      </c>
      <c r="W263" s="512">
        <v>1245</v>
      </c>
      <c r="X263" s="512">
        <v>579.99999999999875</v>
      </c>
      <c r="Y263" s="512">
        <v>0</v>
      </c>
      <c r="Z263" s="512">
        <v>0</v>
      </c>
      <c r="AA263" s="512">
        <v>0</v>
      </c>
      <c r="AB263" s="512">
        <v>0</v>
      </c>
      <c r="AC263" s="512">
        <v>0</v>
      </c>
      <c r="AD263" s="512">
        <v>0</v>
      </c>
      <c r="AE263" s="512">
        <v>0</v>
      </c>
      <c r="AF263" s="512">
        <v>202033.40053733185</v>
      </c>
      <c r="AG263" s="512">
        <v>0</v>
      </c>
      <c r="AH263" s="512">
        <v>0</v>
      </c>
      <c r="AI263" s="512">
        <v>117800</v>
      </c>
      <c r="AJ263" s="512">
        <v>1633.3333333333399</v>
      </c>
      <c r="AK263" s="512">
        <v>0</v>
      </c>
      <c r="AL263" s="512">
        <v>0</v>
      </c>
      <c r="AM263" s="512">
        <v>10649.6</v>
      </c>
      <c r="AN263" s="512">
        <v>0</v>
      </c>
      <c r="AO263" s="512">
        <v>0</v>
      </c>
      <c r="AP263" s="512">
        <v>0</v>
      </c>
      <c r="AQ263" s="512">
        <v>0</v>
      </c>
      <c r="AR263" s="512">
        <v>0</v>
      </c>
      <c r="AS263" s="512">
        <v>0</v>
      </c>
      <c r="AT263" s="512">
        <v>0</v>
      </c>
      <c r="AU263" s="512">
        <v>0</v>
      </c>
      <c r="AV263" s="512">
        <v>2712203</v>
      </c>
      <c r="AW263" s="512">
        <v>336278.40053733194</v>
      </c>
      <c r="AX263" s="512">
        <v>130082.93333333335</v>
      </c>
      <c r="AY263" s="512">
        <v>269294.5378706652</v>
      </c>
      <c r="AZ263" s="710">
        <v>3178564.3338706652</v>
      </c>
      <c r="BA263" s="710">
        <v>3167914.7338706651</v>
      </c>
      <c r="BB263" s="710">
        <v>5415</v>
      </c>
      <c r="BC263" s="710">
        <v>3211095</v>
      </c>
      <c r="BD263" s="710">
        <v>0</v>
      </c>
      <c r="BE263" s="710">
        <v>43180.266129334923</v>
      </c>
      <c r="BF263" s="710">
        <v>3221744.6</v>
      </c>
      <c r="BG263" s="512">
        <v>0</v>
      </c>
      <c r="BH263" s="512">
        <v>3221744.6000000006</v>
      </c>
      <c r="BI263" s="710">
        <v>3221744.6</v>
      </c>
      <c r="BJ263" s="710">
        <v>3091661.6666666665</v>
      </c>
      <c r="BK263" s="512">
        <v>3091661.6666666665</v>
      </c>
      <c r="BL263" s="512">
        <v>5213.5947161326585</v>
      </c>
      <c r="BM263" s="512">
        <v>5065.0587068004452</v>
      </c>
      <c r="BN263" s="628">
        <v>2.9325624426186022E-2</v>
      </c>
      <c r="BO263" s="628">
        <v>0</v>
      </c>
      <c r="BP263" s="512">
        <v>0</v>
      </c>
      <c r="BQ263" s="710">
        <v>3221744.6</v>
      </c>
      <c r="BR263" s="710">
        <v>5415</v>
      </c>
      <c r="BS263" s="710" t="s">
        <v>1284</v>
      </c>
      <c r="BT263" s="710">
        <v>5432.9588532883645</v>
      </c>
      <c r="BU263" s="628">
        <v>2.8519417850525253E-2</v>
      </c>
      <c r="BV263" s="512">
        <v>0</v>
      </c>
      <c r="BW263" s="512">
        <v>3221744.6</v>
      </c>
      <c r="BX263" s="512">
        <v>0</v>
      </c>
      <c r="BY263" s="512">
        <v>3221744.6</v>
      </c>
      <c r="BZ263" s="814">
        <f t="shared" si="20"/>
        <v>0</v>
      </c>
      <c r="CA263" s="814">
        <f t="shared" si="21"/>
        <v>0</v>
      </c>
      <c r="CB263" s="814">
        <f t="shared" si="19"/>
        <v>43180.266129334923</v>
      </c>
      <c r="CC263" s="814">
        <f>IF(ISERROR(VLOOKUP(A263,'19-20 Cfwds'!A:D,4,FALSE)),0,(VLOOKUP(A263,'19-20 Cfwds'!A:D,4,FALSE)))</f>
        <v>0</v>
      </c>
      <c r="CD263" s="814">
        <f>IF(ISERROR(VLOOKUP(A263,'19-20 Cfwds'!A:D,3,FALSE)),0,(VLOOKUP(A263,'19-20 Cfwds'!A:D,3,FALSE)))</f>
        <v>0</v>
      </c>
      <c r="CF263" s="814">
        <f t="shared" si="22"/>
        <v>134245.00000000009</v>
      </c>
      <c r="CG263" s="814"/>
      <c r="CH263" s="814"/>
    </row>
    <row r="264" spans="1:86" ht="15" hidden="1" x14ac:dyDescent="0.25">
      <c r="A264">
        <v>170</v>
      </c>
      <c r="B264" t="str">
        <f>VLOOKUP(D264,'Adjusted Factors 21-22'!C:F,4,FALSE)</f>
        <v>Recoupment Academy</v>
      </c>
      <c r="C264" s="706">
        <v>137134</v>
      </c>
      <c r="D264" s="706">
        <v>9354002</v>
      </c>
      <c r="E264" s="707" t="s">
        <v>726</v>
      </c>
      <c r="F264" s="627">
        <v>795</v>
      </c>
      <c r="G264" s="627">
        <v>0</v>
      </c>
      <c r="H264" s="627">
        <v>795</v>
      </c>
      <c r="I264" s="512">
        <v>0</v>
      </c>
      <c r="J264" s="512">
        <v>2321215</v>
      </c>
      <c r="K264" s="512">
        <v>1287468</v>
      </c>
      <c r="L264" s="512">
        <v>0</v>
      </c>
      <c r="M264" s="512">
        <v>135699.99999999997</v>
      </c>
      <c r="N264" s="512">
        <v>0</v>
      </c>
      <c r="O264" s="512">
        <v>304230.46544428775</v>
      </c>
      <c r="P264" s="512">
        <v>0</v>
      </c>
      <c r="Q264" s="512">
        <v>0</v>
      </c>
      <c r="R264" s="512">
        <v>0</v>
      </c>
      <c r="S264" s="512">
        <v>0</v>
      </c>
      <c r="T264" s="512">
        <v>0</v>
      </c>
      <c r="U264" s="512">
        <v>0</v>
      </c>
      <c r="V264" s="512">
        <v>35960.000000000102</v>
      </c>
      <c r="W264" s="512">
        <v>63079.999999999956</v>
      </c>
      <c r="X264" s="512">
        <v>33060.000000000015</v>
      </c>
      <c r="Y264" s="512">
        <v>40950.000000000007</v>
      </c>
      <c r="Z264" s="512">
        <v>40119.999999999993</v>
      </c>
      <c r="AA264" s="512">
        <v>91689.999999999767</v>
      </c>
      <c r="AB264" s="512">
        <v>0</v>
      </c>
      <c r="AC264" s="512">
        <v>10395</v>
      </c>
      <c r="AD264" s="512">
        <v>0</v>
      </c>
      <c r="AE264" s="512">
        <v>0</v>
      </c>
      <c r="AF264" s="512">
        <v>341831.22055756045</v>
      </c>
      <c r="AG264" s="512">
        <v>0</v>
      </c>
      <c r="AH264" s="512">
        <v>0</v>
      </c>
      <c r="AI264" s="512">
        <v>117800</v>
      </c>
      <c r="AJ264" s="512">
        <v>0</v>
      </c>
      <c r="AK264" s="512">
        <v>0</v>
      </c>
      <c r="AL264" s="512">
        <v>0</v>
      </c>
      <c r="AM264" s="512">
        <v>42341.94</v>
      </c>
      <c r="AN264" s="512">
        <v>0</v>
      </c>
      <c r="AO264" s="512">
        <v>0</v>
      </c>
      <c r="AP264" s="512">
        <v>0</v>
      </c>
      <c r="AQ264" s="512">
        <v>0</v>
      </c>
      <c r="AR264" s="512">
        <v>0</v>
      </c>
      <c r="AS264" s="512">
        <v>0</v>
      </c>
      <c r="AT264" s="512">
        <v>0</v>
      </c>
      <c r="AU264" s="512">
        <v>0</v>
      </c>
      <c r="AV264" s="512">
        <v>3608683</v>
      </c>
      <c r="AW264" s="512">
        <v>1097016.686001848</v>
      </c>
      <c r="AX264" s="512">
        <v>160141.94</v>
      </c>
      <c r="AY264" s="512">
        <v>714226.45327970432</v>
      </c>
      <c r="AZ264" s="710">
        <v>4865841.6260018488</v>
      </c>
      <c r="BA264" s="710">
        <v>4823499.6860018484</v>
      </c>
      <c r="BB264" s="710">
        <v>5415</v>
      </c>
      <c r="BC264" s="710">
        <v>4304925</v>
      </c>
      <c r="BD264" s="710">
        <v>0</v>
      </c>
      <c r="BE264" s="710">
        <v>0</v>
      </c>
      <c r="BF264" s="710">
        <v>4865841.6260018488</v>
      </c>
      <c r="BG264" s="512">
        <v>0</v>
      </c>
      <c r="BH264" s="512">
        <v>4865841.6260018488</v>
      </c>
      <c r="BI264" s="710">
        <v>4347266.9400000004</v>
      </c>
      <c r="BJ264" s="710">
        <v>4187125.0000000005</v>
      </c>
      <c r="BK264" s="512">
        <v>4705699.6860018484</v>
      </c>
      <c r="BL264" s="512">
        <v>5919.1191018891177</v>
      </c>
      <c r="BM264" s="512">
        <v>5877.3823538243632</v>
      </c>
      <c r="BN264" s="628">
        <v>7.1012477242690724E-3</v>
      </c>
      <c r="BO264" s="628">
        <v>1.1379107925730925E-2</v>
      </c>
      <c r="BP264" s="512">
        <v>53169.097659338353</v>
      </c>
      <c r="BQ264" s="710">
        <v>4919010.7236611871</v>
      </c>
      <c r="BR264" s="710">
        <v>6134.174570643002</v>
      </c>
      <c r="BS264" s="710" t="s">
        <v>1284</v>
      </c>
      <c r="BT264" s="710">
        <v>6187.434872529795</v>
      </c>
      <c r="BU264" s="628">
        <v>1.3418818620011708E-2</v>
      </c>
      <c r="BV264" s="512">
        <v>0</v>
      </c>
      <c r="BW264" s="512">
        <v>4919010.7236611871</v>
      </c>
      <c r="BX264" s="512">
        <v>0</v>
      </c>
      <c r="BY264" s="512">
        <v>4919010.7236611871</v>
      </c>
      <c r="BZ264" s="814">
        <f t="shared" si="20"/>
        <v>0</v>
      </c>
      <c r="CA264" s="814">
        <f t="shared" si="21"/>
        <v>0</v>
      </c>
      <c r="CB264" s="814">
        <f t="shared" si="19"/>
        <v>0</v>
      </c>
      <c r="CC264" s="814">
        <f>IF(ISERROR(VLOOKUP(A264,'19-20 Cfwds'!A:D,4,FALSE)),0,(VLOOKUP(A264,'19-20 Cfwds'!A:D,4,FALSE)))</f>
        <v>0</v>
      </c>
      <c r="CD264" s="814">
        <f>IF(ISERROR(VLOOKUP(A264,'19-20 Cfwds'!A:D,3,FALSE)),0,(VLOOKUP(A264,'19-20 Cfwds'!A:D,3,FALSE)))</f>
        <v>0</v>
      </c>
      <c r="CF264" s="814">
        <f t="shared" si="22"/>
        <v>744790.46544428763</v>
      </c>
      <c r="CG264" s="814"/>
      <c r="CH264" s="814"/>
    </row>
    <row r="265" spans="1:86" ht="15" hidden="1" x14ac:dyDescent="0.25">
      <c r="A265">
        <v>350</v>
      </c>
      <c r="B265" t="str">
        <f>VLOOKUP(D265,'Adjusted Factors 21-22'!C:F,4,FALSE)</f>
        <v>Recoupment Academy</v>
      </c>
      <c r="C265" s="706">
        <v>137321</v>
      </c>
      <c r="D265" s="706">
        <v>9354003</v>
      </c>
      <c r="E265" s="707" t="s">
        <v>1632</v>
      </c>
      <c r="F265" s="627">
        <v>1055</v>
      </c>
      <c r="G265" s="627">
        <v>0</v>
      </c>
      <c r="H265" s="627">
        <v>1055</v>
      </c>
      <c r="I265" s="512">
        <v>0</v>
      </c>
      <c r="J265" s="512">
        <v>2804620</v>
      </c>
      <c r="K265" s="512">
        <v>2019654</v>
      </c>
      <c r="L265" s="512">
        <v>0</v>
      </c>
      <c r="M265" s="512">
        <v>97060</v>
      </c>
      <c r="N265" s="512">
        <v>0</v>
      </c>
      <c r="O265" s="512">
        <v>267679.17888563051</v>
      </c>
      <c r="P265" s="512">
        <v>0</v>
      </c>
      <c r="Q265" s="512">
        <v>0</v>
      </c>
      <c r="R265" s="512">
        <v>0</v>
      </c>
      <c r="S265" s="512">
        <v>0</v>
      </c>
      <c r="T265" s="512">
        <v>0</v>
      </c>
      <c r="U265" s="512">
        <v>0</v>
      </c>
      <c r="V265" s="512">
        <v>23559.999999999993</v>
      </c>
      <c r="W265" s="512">
        <v>167659.99999999983</v>
      </c>
      <c r="X265" s="512">
        <v>0</v>
      </c>
      <c r="Y265" s="512">
        <v>629.99999999999989</v>
      </c>
      <c r="Z265" s="512">
        <v>0</v>
      </c>
      <c r="AA265" s="512">
        <v>0</v>
      </c>
      <c r="AB265" s="512">
        <v>0</v>
      </c>
      <c r="AC265" s="512">
        <v>27141.626564003902</v>
      </c>
      <c r="AD265" s="512">
        <v>0</v>
      </c>
      <c r="AE265" s="512">
        <v>0</v>
      </c>
      <c r="AF265" s="512">
        <v>543372.8362275121</v>
      </c>
      <c r="AG265" s="512">
        <v>0</v>
      </c>
      <c r="AH265" s="512">
        <v>0</v>
      </c>
      <c r="AI265" s="512">
        <v>117800</v>
      </c>
      <c r="AJ265" s="512">
        <v>0</v>
      </c>
      <c r="AK265" s="512">
        <v>0</v>
      </c>
      <c r="AL265" s="512">
        <v>0</v>
      </c>
      <c r="AM265" s="512">
        <v>53835.4</v>
      </c>
      <c r="AN265" s="512">
        <v>0</v>
      </c>
      <c r="AO265" s="512">
        <v>0</v>
      </c>
      <c r="AP265" s="512">
        <v>0</v>
      </c>
      <c r="AQ265" s="512">
        <v>0</v>
      </c>
      <c r="AR265" s="512">
        <v>0</v>
      </c>
      <c r="AS265" s="512">
        <v>0</v>
      </c>
      <c r="AT265" s="512">
        <v>0</v>
      </c>
      <c r="AU265" s="512">
        <v>0</v>
      </c>
      <c r="AV265" s="512">
        <v>4824274</v>
      </c>
      <c r="AW265" s="512">
        <v>1127103.6416771463</v>
      </c>
      <c r="AX265" s="512">
        <v>171635.4</v>
      </c>
      <c r="AY265" s="512">
        <v>821667.42567032727</v>
      </c>
      <c r="AZ265" s="710">
        <v>6123013.0416771472</v>
      </c>
      <c r="BA265" s="710">
        <v>6069177.6416771468</v>
      </c>
      <c r="BB265" s="710">
        <v>5415</v>
      </c>
      <c r="BC265" s="710">
        <v>5712825</v>
      </c>
      <c r="BD265" s="710">
        <v>0</v>
      </c>
      <c r="BE265" s="710">
        <v>0</v>
      </c>
      <c r="BF265" s="710">
        <v>6123013.0416771472</v>
      </c>
      <c r="BG265" s="512">
        <v>0</v>
      </c>
      <c r="BH265" s="512">
        <v>6123013.0416771462</v>
      </c>
      <c r="BI265" s="710">
        <v>5766660.4000000004</v>
      </c>
      <c r="BJ265" s="710">
        <v>5595025</v>
      </c>
      <c r="BK265" s="512">
        <v>5951377.6416771468</v>
      </c>
      <c r="BL265" s="512">
        <v>5641.1162480352104</v>
      </c>
      <c r="BM265" s="512">
        <v>5499.7283533849131</v>
      </c>
      <c r="BN265" s="628">
        <v>2.5708159669973051E-2</v>
      </c>
      <c r="BO265" s="628">
        <v>0</v>
      </c>
      <c r="BP265" s="512">
        <v>0</v>
      </c>
      <c r="BQ265" s="710">
        <v>6123013.0416771472</v>
      </c>
      <c r="BR265" s="710">
        <v>5752.7750158077224</v>
      </c>
      <c r="BS265" s="710" t="s">
        <v>1284</v>
      </c>
      <c r="BT265" s="710">
        <v>5803.8038309735994</v>
      </c>
      <c r="BU265" s="628">
        <v>2.467179469470504E-2</v>
      </c>
      <c r="BV265" s="512">
        <v>0</v>
      </c>
      <c r="BW265" s="512">
        <v>6123013.0416771472</v>
      </c>
      <c r="BX265" s="512">
        <v>0</v>
      </c>
      <c r="BY265" s="512">
        <v>6123013.0416771472</v>
      </c>
      <c r="BZ265" s="814">
        <f t="shared" si="20"/>
        <v>0</v>
      </c>
      <c r="CA265" s="814">
        <f t="shared" si="21"/>
        <v>0</v>
      </c>
      <c r="CB265" s="814">
        <f t="shared" si="19"/>
        <v>0</v>
      </c>
      <c r="CC265" s="814">
        <f>IF(ISERROR(VLOOKUP(A265,'19-20 Cfwds'!A:D,4,FALSE)),0,(VLOOKUP(A265,'19-20 Cfwds'!A:D,4,FALSE)))</f>
        <v>0</v>
      </c>
      <c r="CD265" s="814">
        <f>IF(ISERROR(VLOOKUP(A265,'19-20 Cfwds'!A:D,3,FALSE)),0,(VLOOKUP(A265,'19-20 Cfwds'!A:D,3,FALSE)))</f>
        <v>0</v>
      </c>
      <c r="CF265" s="814">
        <f t="shared" si="22"/>
        <v>556589.17888563033</v>
      </c>
      <c r="CG265" s="814"/>
      <c r="CH265" s="814"/>
    </row>
    <row r="266" spans="1:86" ht="15" hidden="1" x14ac:dyDescent="0.25">
      <c r="A266">
        <v>556</v>
      </c>
      <c r="B266" t="str">
        <f>VLOOKUP(D266,'Adjusted Factors 21-22'!C:F,4,FALSE)</f>
        <v>Recoupment Academy</v>
      </c>
      <c r="C266" s="706">
        <v>138162</v>
      </c>
      <c r="D266" s="706">
        <v>9354004</v>
      </c>
      <c r="E266" s="707" t="s">
        <v>928</v>
      </c>
      <c r="F266" s="627">
        <v>675</v>
      </c>
      <c r="G266" s="627">
        <v>0</v>
      </c>
      <c r="H266" s="627">
        <v>675</v>
      </c>
      <c r="I266" s="512">
        <v>0</v>
      </c>
      <c r="J266" s="512">
        <v>1877005</v>
      </c>
      <c r="K266" s="512">
        <v>1199016</v>
      </c>
      <c r="L266" s="512">
        <v>0</v>
      </c>
      <c r="M266" s="512">
        <v>73599.999999999985</v>
      </c>
      <c r="N266" s="512">
        <v>0</v>
      </c>
      <c r="O266" s="512">
        <v>171684.78260869565</v>
      </c>
      <c r="P266" s="512">
        <v>0</v>
      </c>
      <c r="Q266" s="512">
        <v>0</v>
      </c>
      <c r="R266" s="512">
        <v>0</v>
      </c>
      <c r="S266" s="512">
        <v>0</v>
      </c>
      <c r="T266" s="512">
        <v>0</v>
      </c>
      <c r="U266" s="512">
        <v>0</v>
      </c>
      <c r="V266" s="512">
        <v>65719.999999999985</v>
      </c>
      <c r="W266" s="512">
        <v>34029.999999999862</v>
      </c>
      <c r="X266" s="512">
        <v>0</v>
      </c>
      <c r="Y266" s="512">
        <v>0</v>
      </c>
      <c r="Z266" s="512">
        <v>0</v>
      </c>
      <c r="AA266" s="512">
        <v>0</v>
      </c>
      <c r="AB266" s="512">
        <v>0</v>
      </c>
      <c r="AC266" s="512">
        <v>26769.658753709162</v>
      </c>
      <c r="AD266" s="512">
        <v>0</v>
      </c>
      <c r="AE266" s="512">
        <v>0</v>
      </c>
      <c r="AF266" s="512">
        <v>349017.502086477</v>
      </c>
      <c r="AG266" s="512">
        <v>0</v>
      </c>
      <c r="AH266" s="512">
        <v>0</v>
      </c>
      <c r="AI266" s="512">
        <v>117800</v>
      </c>
      <c r="AJ266" s="512">
        <v>0</v>
      </c>
      <c r="AK266" s="512">
        <v>0</v>
      </c>
      <c r="AL266" s="512">
        <v>0</v>
      </c>
      <c r="AM266" s="512">
        <v>30924.799999999999</v>
      </c>
      <c r="AN266" s="512">
        <v>0</v>
      </c>
      <c r="AO266" s="512">
        <v>0</v>
      </c>
      <c r="AP266" s="512">
        <v>0</v>
      </c>
      <c r="AQ266" s="512">
        <v>0</v>
      </c>
      <c r="AR266" s="512">
        <v>0</v>
      </c>
      <c r="AS266" s="512">
        <v>0</v>
      </c>
      <c r="AT266" s="512">
        <v>0</v>
      </c>
      <c r="AU266" s="512">
        <v>0</v>
      </c>
      <c r="AV266" s="512">
        <v>3076021</v>
      </c>
      <c r="AW266" s="512">
        <v>720821.94344888162</v>
      </c>
      <c r="AX266" s="512">
        <v>148724.79999999999</v>
      </c>
      <c r="AY266" s="512">
        <v>521534.89339082479</v>
      </c>
      <c r="AZ266" s="710">
        <v>3945567.7434488814</v>
      </c>
      <c r="BA266" s="710">
        <v>3914642.9434488816</v>
      </c>
      <c r="BB266" s="710">
        <v>5415</v>
      </c>
      <c r="BC266" s="710">
        <v>3655125</v>
      </c>
      <c r="BD266" s="710">
        <v>0</v>
      </c>
      <c r="BE266" s="710">
        <v>0</v>
      </c>
      <c r="BF266" s="710">
        <v>3945567.7434488814</v>
      </c>
      <c r="BG266" s="512">
        <v>0</v>
      </c>
      <c r="BH266" s="512">
        <v>3945567.7434488814</v>
      </c>
      <c r="BI266" s="710">
        <v>3686049.8</v>
      </c>
      <c r="BJ266" s="710">
        <v>3537325</v>
      </c>
      <c r="BK266" s="512">
        <v>3796842.9434488816</v>
      </c>
      <c r="BL266" s="512">
        <v>5624.9525088131577</v>
      </c>
      <c r="BM266" s="512">
        <v>5519.1244526315786</v>
      </c>
      <c r="BN266" s="628">
        <v>1.917479069186764E-2</v>
      </c>
      <c r="BO266" s="628">
        <v>0</v>
      </c>
      <c r="BP266" s="512">
        <v>0</v>
      </c>
      <c r="BQ266" s="710">
        <v>3945567.7434488814</v>
      </c>
      <c r="BR266" s="710">
        <v>5799.4710273316769</v>
      </c>
      <c r="BS266" s="710" t="s">
        <v>1284</v>
      </c>
      <c r="BT266" s="710">
        <v>5845.2855458501945</v>
      </c>
      <c r="BU266" s="628">
        <v>1.6818864055156535E-2</v>
      </c>
      <c r="BV266" s="512">
        <v>0</v>
      </c>
      <c r="BW266" s="512">
        <v>3945567.7434488814</v>
      </c>
      <c r="BX266" s="512">
        <v>0</v>
      </c>
      <c r="BY266" s="512">
        <v>3945567.7434488814</v>
      </c>
      <c r="BZ266" s="814">
        <f t="shared" si="20"/>
        <v>0</v>
      </c>
      <c r="CA266" s="814">
        <f t="shared" si="21"/>
        <v>0</v>
      </c>
      <c r="CB266" s="814">
        <f t="shared" si="19"/>
        <v>0</v>
      </c>
      <c r="CC266" s="814">
        <f>IF(ISERROR(VLOOKUP(A266,'19-20 Cfwds'!A:D,4,FALSE)),0,(VLOOKUP(A266,'19-20 Cfwds'!A:D,4,FALSE)))</f>
        <v>0</v>
      </c>
      <c r="CD266" s="814">
        <f>IF(ISERROR(VLOOKUP(A266,'19-20 Cfwds'!A:D,3,FALSE)),0,(VLOOKUP(A266,'19-20 Cfwds'!A:D,3,FALSE)))</f>
        <v>0</v>
      </c>
      <c r="CF266" s="814">
        <f t="shared" si="22"/>
        <v>345034.7826086955</v>
      </c>
      <c r="CG266" s="814"/>
      <c r="CH266" s="814"/>
    </row>
    <row r="267" spans="1:86" ht="15" hidden="1" x14ac:dyDescent="0.25">
      <c r="A267">
        <v>373</v>
      </c>
      <c r="B267" t="str">
        <f>VLOOKUP(D267,'Adjusted Factors 21-22'!C:F,4,FALSE)</f>
        <v>Recoupment Academy</v>
      </c>
      <c r="C267" s="706">
        <v>137674</v>
      </c>
      <c r="D267" s="706">
        <v>9354006</v>
      </c>
      <c r="E267" s="707" t="s">
        <v>826</v>
      </c>
      <c r="F267" s="627">
        <v>508</v>
      </c>
      <c r="G267" s="627">
        <v>0</v>
      </c>
      <c r="H267" s="627">
        <v>508</v>
      </c>
      <c r="I267" s="512">
        <v>0</v>
      </c>
      <c r="J267" s="512">
        <v>1367470</v>
      </c>
      <c r="K267" s="512">
        <v>953316</v>
      </c>
      <c r="L267" s="512">
        <v>0</v>
      </c>
      <c r="M267" s="512">
        <v>66700.000000000058</v>
      </c>
      <c r="N267" s="512">
        <v>0</v>
      </c>
      <c r="O267" s="512">
        <v>177293.03462321791</v>
      </c>
      <c r="P267" s="512">
        <v>0</v>
      </c>
      <c r="Q267" s="512">
        <v>0</v>
      </c>
      <c r="R267" s="512">
        <v>0</v>
      </c>
      <c r="S267" s="512">
        <v>0</v>
      </c>
      <c r="T267" s="512">
        <v>0</v>
      </c>
      <c r="U267" s="512">
        <v>0</v>
      </c>
      <c r="V267" s="512">
        <v>3720.0000000000018</v>
      </c>
      <c r="W267" s="512">
        <v>8715.0000000000091</v>
      </c>
      <c r="X267" s="512">
        <v>48140.000000000131</v>
      </c>
      <c r="Y267" s="512">
        <v>114659.99999999999</v>
      </c>
      <c r="Z267" s="512">
        <v>9519.9999999999873</v>
      </c>
      <c r="AA267" s="512">
        <v>0</v>
      </c>
      <c r="AB267" s="512">
        <v>0</v>
      </c>
      <c r="AC267" s="512">
        <v>13391.360946745543</v>
      </c>
      <c r="AD267" s="512">
        <v>0</v>
      </c>
      <c r="AE267" s="512">
        <v>0</v>
      </c>
      <c r="AF267" s="512">
        <v>260225.73335718046</v>
      </c>
      <c r="AG267" s="512">
        <v>0</v>
      </c>
      <c r="AH267" s="512">
        <v>0</v>
      </c>
      <c r="AI267" s="512">
        <v>117800</v>
      </c>
      <c r="AJ267" s="512">
        <v>0</v>
      </c>
      <c r="AK267" s="512">
        <v>0</v>
      </c>
      <c r="AL267" s="512">
        <v>0</v>
      </c>
      <c r="AM267" s="512">
        <v>18160.34</v>
      </c>
      <c r="AN267" s="512">
        <v>0</v>
      </c>
      <c r="AO267" s="512">
        <v>0</v>
      </c>
      <c r="AP267" s="512">
        <v>0</v>
      </c>
      <c r="AQ267" s="512">
        <v>0</v>
      </c>
      <c r="AR267" s="512">
        <v>0</v>
      </c>
      <c r="AS267" s="512">
        <v>0</v>
      </c>
      <c r="AT267" s="512">
        <v>0</v>
      </c>
      <c r="AU267" s="512">
        <v>0</v>
      </c>
      <c r="AV267" s="512">
        <v>2320786</v>
      </c>
      <c r="AW267" s="512">
        <v>702365.12892714411</v>
      </c>
      <c r="AX267" s="512">
        <v>135960.34</v>
      </c>
      <c r="AY267" s="512">
        <v>474599.75066878949</v>
      </c>
      <c r="AZ267" s="710">
        <v>3159111.4689271441</v>
      </c>
      <c r="BA267" s="710">
        <v>3140951.1289271442</v>
      </c>
      <c r="BB267" s="710">
        <v>5415</v>
      </c>
      <c r="BC267" s="710">
        <v>2750820</v>
      </c>
      <c r="BD267" s="710">
        <v>0</v>
      </c>
      <c r="BE267" s="710">
        <v>0</v>
      </c>
      <c r="BF267" s="710">
        <v>3159111.4689271441</v>
      </c>
      <c r="BG267" s="512">
        <v>0</v>
      </c>
      <c r="BH267" s="512">
        <v>3159111.4689271436</v>
      </c>
      <c r="BI267" s="710">
        <v>2768980.34</v>
      </c>
      <c r="BJ267" s="710">
        <v>2633020</v>
      </c>
      <c r="BK267" s="512">
        <v>3023151.1289271442</v>
      </c>
      <c r="BL267" s="512">
        <v>5951.0848994628823</v>
      </c>
      <c r="BM267" s="512">
        <v>5829.3478618762465</v>
      </c>
      <c r="BN267" s="628">
        <v>2.0883474527706988E-2</v>
      </c>
      <c r="BO267" s="628">
        <v>0</v>
      </c>
      <c r="BP267" s="512">
        <v>0</v>
      </c>
      <c r="BQ267" s="710">
        <v>3159111.4689271441</v>
      </c>
      <c r="BR267" s="710">
        <v>6182.9746632424103</v>
      </c>
      <c r="BS267" s="710" t="s">
        <v>1284</v>
      </c>
      <c r="BT267" s="710">
        <v>6218.7233640298109</v>
      </c>
      <c r="BU267" s="628">
        <v>1.9076197562000408E-2</v>
      </c>
      <c r="BV267" s="512">
        <v>0</v>
      </c>
      <c r="BW267" s="512">
        <v>3159111.4689271441</v>
      </c>
      <c r="BX267" s="512">
        <v>0</v>
      </c>
      <c r="BY267" s="512">
        <v>3159111.4689271441</v>
      </c>
      <c r="BZ267" s="814">
        <f t="shared" si="20"/>
        <v>0</v>
      </c>
      <c r="CA267" s="814">
        <f t="shared" si="21"/>
        <v>0</v>
      </c>
      <c r="CB267" s="814">
        <f t="shared" si="19"/>
        <v>0</v>
      </c>
      <c r="CC267" s="814">
        <f>IF(ISERROR(VLOOKUP(A267,'19-20 Cfwds'!A:D,4,FALSE)),0,(VLOOKUP(A267,'19-20 Cfwds'!A:D,4,FALSE)))</f>
        <v>0</v>
      </c>
      <c r="CD267" s="814">
        <f>IF(ISERROR(VLOOKUP(A267,'19-20 Cfwds'!A:D,3,FALSE)),0,(VLOOKUP(A267,'19-20 Cfwds'!A:D,3,FALSE)))</f>
        <v>0</v>
      </c>
      <c r="CF267" s="814">
        <f t="shared" si="22"/>
        <v>428748.03462321812</v>
      </c>
      <c r="CG267" s="814"/>
      <c r="CH267" s="814"/>
    </row>
    <row r="268" spans="1:86" ht="15" hidden="1" x14ac:dyDescent="0.25">
      <c r="A268">
        <v>365</v>
      </c>
      <c r="B268" t="str">
        <f>VLOOKUP(D268,'Adjusted Factors 21-22'!C:F,4,FALSE)</f>
        <v>Recoupment Academy</v>
      </c>
      <c r="C268" s="706">
        <v>138373</v>
      </c>
      <c r="D268" s="706">
        <v>9354007</v>
      </c>
      <c r="E268" s="707" t="s">
        <v>1115</v>
      </c>
      <c r="F268" s="627">
        <v>888</v>
      </c>
      <c r="G268" s="627">
        <v>0</v>
      </c>
      <c r="H268" s="627">
        <v>888</v>
      </c>
      <c r="I268" s="512">
        <v>0</v>
      </c>
      <c r="J268" s="512">
        <v>2316860</v>
      </c>
      <c r="K268" s="512">
        <v>1749384</v>
      </c>
      <c r="L268" s="512">
        <v>0</v>
      </c>
      <c r="M268" s="512">
        <v>120519.99999999997</v>
      </c>
      <c r="N268" s="512">
        <v>0</v>
      </c>
      <c r="O268" s="512">
        <v>304457.14285714284</v>
      </c>
      <c r="P268" s="512">
        <v>0</v>
      </c>
      <c r="Q268" s="512">
        <v>0</v>
      </c>
      <c r="R268" s="512">
        <v>0</v>
      </c>
      <c r="S268" s="512">
        <v>0</v>
      </c>
      <c r="T268" s="512">
        <v>0</v>
      </c>
      <c r="U268" s="512">
        <v>0</v>
      </c>
      <c r="V268" s="512">
        <v>15809.999999999991</v>
      </c>
      <c r="W268" s="512">
        <v>53534.999999999905</v>
      </c>
      <c r="X268" s="512">
        <v>70759.999999999796</v>
      </c>
      <c r="Y268" s="512">
        <v>161279.99999999983</v>
      </c>
      <c r="Z268" s="512">
        <v>67319.999999999709</v>
      </c>
      <c r="AA268" s="512">
        <v>0</v>
      </c>
      <c r="AB268" s="512">
        <v>0</v>
      </c>
      <c r="AC268" s="512">
        <v>34155</v>
      </c>
      <c r="AD268" s="512">
        <v>0</v>
      </c>
      <c r="AE268" s="512">
        <v>0</v>
      </c>
      <c r="AF268" s="512">
        <v>444755.31761390564</v>
      </c>
      <c r="AG268" s="512">
        <v>0</v>
      </c>
      <c r="AH268" s="512">
        <v>0</v>
      </c>
      <c r="AI268" s="512">
        <v>117800</v>
      </c>
      <c r="AJ268" s="512">
        <v>0</v>
      </c>
      <c r="AK268" s="512">
        <v>0</v>
      </c>
      <c r="AL268" s="512">
        <v>0</v>
      </c>
      <c r="AM268" s="512">
        <v>35072</v>
      </c>
      <c r="AN268" s="512">
        <v>0</v>
      </c>
      <c r="AO268" s="512">
        <v>0</v>
      </c>
      <c r="AP268" s="512">
        <v>0</v>
      </c>
      <c r="AQ268" s="512">
        <v>0</v>
      </c>
      <c r="AR268" s="512">
        <v>0</v>
      </c>
      <c r="AS268" s="512">
        <v>0</v>
      </c>
      <c r="AT268" s="512">
        <v>0</v>
      </c>
      <c r="AU268" s="512">
        <v>0</v>
      </c>
      <c r="AV268" s="512">
        <v>4066244</v>
      </c>
      <c r="AW268" s="512">
        <v>1272592.4604710476</v>
      </c>
      <c r="AX268" s="512">
        <v>152872</v>
      </c>
      <c r="AY268" s="512">
        <v>841596.38904247666</v>
      </c>
      <c r="AZ268" s="710">
        <v>5491708.4604710471</v>
      </c>
      <c r="BA268" s="710">
        <v>5456636.4604710471</v>
      </c>
      <c r="BB268" s="710">
        <v>5415</v>
      </c>
      <c r="BC268" s="710">
        <v>4808520</v>
      </c>
      <c r="BD268" s="710">
        <v>0</v>
      </c>
      <c r="BE268" s="710">
        <v>0</v>
      </c>
      <c r="BF268" s="710">
        <v>5491708.4604710471</v>
      </c>
      <c r="BG268" s="512">
        <v>0</v>
      </c>
      <c r="BH268" s="512">
        <v>5491708.460471048</v>
      </c>
      <c r="BI268" s="710">
        <v>4843592</v>
      </c>
      <c r="BJ268" s="710">
        <v>4690720</v>
      </c>
      <c r="BK268" s="512">
        <v>5338836.4604710471</v>
      </c>
      <c r="BL268" s="512">
        <v>6012.2032212511795</v>
      </c>
      <c r="BM268" s="512">
        <v>5878.9823076923067</v>
      </c>
      <c r="BN268" s="628">
        <v>2.2660539968722301E-2</v>
      </c>
      <c r="BO268" s="628">
        <v>0</v>
      </c>
      <c r="BP268" s="512">
        <v>0</v>
      </c>
      <c r="BQ268" s="710">
        <v>5491708.4604710471</v>
      </c>
      <c r="BR268" s="710">
        <v>6144.8608789088366</v>
      </c>
      <c r="BS268" s="710" t="s">
        <v>1284</v>
      </c>
      <c r="BT268" s="710">
        <v>6184.3563744043322</v>
      </c>
      <c r="BU268" s="628">
        <v>2.1988989127899483E-2</v>
      </c>
      <c r="BV268" s="512">
        <v>0</v>
      </c>
      <c r="BW268" s="512">
        <v>5491708.4604710471</v>
      </c>
      <c r="BX268" s="512">
        <v>0</v>
      </c>
      <c r="BY268" s="512">
        <v>5491708.4604710471</v>
      </c>
      <c r="BZ268" s="814">
        <f t="shared" si="20"/>
        <v>0</v>
      </c>
      <c r="CA268" s="814">
        <f t="shared" si="21"/>
        <v>0</v>
      </c>
      <c r="CB268" s="814">
        <f t="shared" si="19"/>
        <v>0</v>
      </c>
      <c r="CC268" s="814">
        <f>IF(ISERROR(VLOOKUP(A268,'19-20 Cfwds'!A:D,4,FALSE)),0,(VLOOKUP(A268,'19-20 Cfwds'!A:D,4,FALSE)))</f>
        <v>0</v>
      </c>
      <c r="CD268" s="814">
        <f>IF(ISERROR(VLOOKUP(A268,'19-20 Cfwds'!A:D,3,FALSE)),0,(VLOOKUP(A268,'19-20 Cfwds'!A:D,3,FALSE)))</f>
        <v>0</v>
      </c>
      <c r="CF268" s="814">
        <f t="shared" si="22"/>
        <v>793682.14285714203</v>
      </c>
      <c r="CG268" s="814"/>
      <c r="CH268" s="814"/>
    </row>
    <row r="269" spans="1:86" ht="15" hidden="1" x14ac:dyDescent="0.25">
      <c r="A269">
        <v>559</v>
      </c>
      <c r="B269" t="str">
        <f>VLOOKUP(D269,'Adjusted Factors 21-22'!C:F,4,FALSE)</f>
        <v>Recoupment Academy</v>
      </c>
      <c r="C269" s="706">
        <v>138506</v>
      </c>
      <c r="D269" s="706">
        <v>9354008</v>
      </c>
      <c r="E269" s="707" t="s">
        <v>1116</v>
      </c>
      <c r="F269" s="627">
        <v>650</v>
      </c>
      <c r="G269" s="627">
        <v>0</v>
      </c>
      <c r="H269" s="627">
        <v>650</v>
      </c>
      <c r="I269" s="512">
        <v>0</v>
      </c>
      <c r="J269" s="512">
        <v>1798615</v>
      </c>
      <c r="K269" s="512">
        <v>1164618</v>
      </c>
      <c r="L269" s="512">
        <v>0</v>
      </c>
      <c r="M269" s="512">
        <v>81880.000000000058</v>
      </c>
      <c r="N269" s="512">
        <v>0</v>
      </c>
      <c r="O269" s="512">
        <v>172774.19354838709</v>
      </c>
      <c r="P269" s="512">
        <v>0</v>
      </c>
      <c r="Q269" s="512">
        <v>0</v>
      </c>
      <c r="R269" s="512">
        <v>0</v>
      </c>
      <c r="S269" s="512">
        <v>0</v>
      </c>
      <c r="T269" s="512">
        <v>0</v>
      </c>
      <c r="U269" s="512">
        <v>0</v>
      </c>
      <c r="V269" s="512">
        <v>65410.00000000008</v>
      </c>
      <c r="W269" s="512">
        <v>38180.000000000124</v>
      </c>
      <c r="X269" s="512">
        <v>0</v>
      </c>
      <c r="Y269" s="512">
        <v>630.00000000000057</v>
      </c>
      <c r="Z269" s="512">
        <v>0</v>
      </c>
      <c r="AA269" s="512">
        <v>0</v>
      </c>
      <c r="AB269" s="512">
        <v>0</v>
      </c>
      <c r="AC269" s="512">
        <v>13364.999999999955</v>
      </c>
      <c r="AD269" s="512">
        <v>0</v>
      </c>
      <c r="AE269" s="512">
        <v>0</v>
      </c>
      <c r="AF269" s="512">
        <v>305869.6513838353</v>
      </c>
      <c r="AG269" s="512">
        <v>0</v>
      </c>
      <c r="AH269" s="512">
        <v>0</v>
      </c>
      <c r="AI269" s="512">
        <v>117800</v>
      </c>
      <c r="AJ269" s="512">
        <v>0</v>
      </c>
      <c r="AK269" s="512">
        <v>0</v>
      </c>
      <c r="AL269" s="512">
        <v>0</v>
      </c>
      <c r="AM269" s="512">
        <v>23347.200000000001</v>
      </c>
      <c r="AN269" s="512">
        <v>0</v>
      </c>
      <c r="AO269" s="512">
        <v>0</v>
      </c>
      <c r="AP269" s="512">
        <v>0</v>
      </c>
      <c r="AQ269" s="512">
        <v>0</v>
      </c>
      <c r="AR269" s="512">
        <v>0</v>
      </c>
      <c r="AS269" s="512">
        <v>0</v>
      </c>
      <c r="AT269" s="512">
        <v>0</v>
      </c>
      <c r="AU269" s="512">
        <v>0</v>
      </c>
      <c r="AV269" s="512">
        <v>2963233</v>
      </c>
      <c r="AW269" s="512">
        <v>678108.84493222251</v>
      </c>
      <c r="AX269" s="512">
        <v>141147.20000000001</v>
      </c>
      <c r="AY269" s="512">
        <v>485306.74815802893</v>
      </c>
      <c r="AZ269" s="710">
        <v>3782489.0449322229</v>
      </c>
      <c r="BA269" s="710">
        <v>3759141.8449322227</v>
      </c>
      <c r="BB269" s="710">
        <v>5415</v>
      </c>
      <c r="BC269" s="710">
        <v>3519750</v>
      </c>
      <c r="BD269" s="710">
        <v>0</v>
      </c>
      <c r="BE269" s="710">
        <v>0</v>
      </c>
      <c r="BF269" s="710">
        <v>3782489.0449322229</v>
      </c>
      <c r="BG269" s="512">
        <v>0</v>
      </c>
      <c r="BH269" s="512">
        <v>3782489.0449322225</v>
      </c>
      <c r="BI269" s="710">
        <v>3543097.2</v>
      </c>
      <c r="BJ269" s="710">
        <v>3401950</v>
      </c>
      <c r="BK269" s="512">
        <v>3641341.8449322227</v>
      </c>
      <c r="BL269" s="512">
        <v>5602.0643768188038</v>
      </c>
      <c r="BM269" s="512">
        <v>5559.2289262269942</v>
      </c>
      <c r="BN269" s="628">
        <v>7.705286319425182E-3</v>
      </c>
      <c r="BO269" s="628">
        <v>1.0775069330574816E-2</v>
      </c>
      <c r="BP269" s="512">
        <v>38935.700118011351</v>
      </c>
      <c r="BQ269" s="710">
        <v>3821424.7450502343</v>
      </c>
      <c r="BR269" s="710">
        <v>5843.1962231542066</v>
      </c>
      <c r="BS269" s="710" t="s">
        <v>1284</v>
      </c>
      <c r="BT269" s="710">
        <v>5879.1149923849762</v>
      </c>
      <c r="BU269" s="628">
        <v>1.787030323986305E-2</v>
      </c>
      <c r="BV269" s="512">
        <v>0</v>
      </c>
      <c r="BW269" s="512">
        <v>3821424.7450502343</v>
      </c>
      <c r="BX269" s="512">
        <v>0</v>
      </c>
      <c r="BY269" s="512">
        <v>3821424.7450502343</v>
      </c>
      <c r="BZ269" s="814">
        <f t="shared" si="20"/>
        <v>0</v>
      </c>
      <c r="CA269" s="814">
        <f t="shared" si="21"/>
        <v>0</v>
      </c>
      <c r="CB269" s="814">
        <f t="shared" si="19"/>
        <v>0</v>
      </c>
      <c r="CC269" s="814">
        <f>IF(ISERROR(VLOOKUP(A269,'19-20 Cfwds'!A:D,4,FALSE)),0,(VLOOKUP(A269,'19-20 Cfwds'!A:D,4,FALSE)))</f>
        <v>0</v>
      </c>
      <c r="CD269" s="814">
        <f>IF(ISERROR(VLOOKUP(A269,'19-20 Cfwds'!A:D,3,FALSE)),0,(VLOOKUP(A269,'19-20 Cfwds'!A:D,3,FALSE)))</f>
        <v>0</v>
      </c>
      <c r="CF269" s="814">
        <f t="shared" si="22"/>
        <v>358874.19354838732</v>
      </c>
      <c r="CG269" s="814"/>
      <c r="CH269" s="814"/>
    </row>
    <row r="270" spans="1:86" ht="15" hidden="1" x14ac:dyDescent="0.25">
      <c r="A270">
        <v>991</v>
      </c>
      <c r="B270" t="str">
        <f>VLOOKUP(D270,'Adjusted Factors 21-22'!C:F,4,FALSE)</f>
        <v>Recoupment Academy</v>
      </c>
      <c r="C270" s="706">
        <v>138250</v>
      </c>
      <c r="D270" s="706">
        <v>9354009</v>
      </c>
      <c r="E270" s="707" t="s">
        <v>936</v>
      </c>
      <c r="F270" s="627">
        <v>516</v>
      </c>
      <c r="G270" s="627">
        <v>0</v>
      </c>
      <c r="H270" s="627">
        <v>516</v>
      </c>
      <c r="I270" s="512">
        <v>0</v>
      </c>
      <c r="J270" s="512">
        <v>1402310</v>
      </c>
      <c r="K270" s="512">
        <v>953316</v>
      </c>
      <c r="L270" s="512">
        <v>0</v>
      </c>
      <c r="M270" s="512">
        <v>31739.999999999967</v>
      </c>
      <c r="N270" s="512">
        <v>0</v>
      </c>
      <c r="O270" s="512">
        <v>106839.91983967935</v>
      </c>
      <c r="P270" s="512">
        <v>0</v>
      </c>
      <c r="Q270" s="512">
        <v>0</v>
      </c>
      <c r="R270" s="512">
        <v>0</v>
      </c>
      <c r="S270" s="512">
        <v>0</v>
      </c>
      <c r="T270" s="512">
        <v>0</v>
      </c>
      <c r="U270" s="512">
        <v>0</v>
      </c>
      <c r="V270" s="512">
        <v>309.99999999999983</v>
      </c>
      <c r="W270" s="512">
        <v>4564.9999999999909</v>
      </c>
      <c r="X270" s="512">
        <v>3480.0000000000041</v>
      </c>
      <c r="Y270" s="512">
        <v>1889.9999999999991</v>
      </c>
      <c r="Z270" s="512">
        <v>0</v>
      </c>
      <c r="AA270" s="512">
        <v>0</v>
      </c>
      <c r="AB270" s="512">
        <v>0</v>
      </c>
      <c r="AC270" s="512">
        <v>2981.5564202334649</v>
      </c>
      <c r="AD270" s="512">
        <v>0</v>
      </c>
      <c r="AE270" s="512">
        <v>0</v>
      </c>
      <c r="AF270" s="512">
        <v>244398.02961394179</v>
      </c>
      <c r="AG270" s="512">
        <v>0</v>
      </c>
      <c r="AH270" s="512">
        <v>0</v>
      </c>
      <c r="AI270" s="512">
        <v>117800</v>
      </c>
      <c r="AJ270" s="512">
        <v>19599.999999999993</v>
      </c>
      <c r="AK270" s="512">
        <v>0</v>
      </c>
      <c r="AL270" s="512">
        <v>0</v>
      </c>
      <c r="AM270" s="512">
        <v>0</v>
      </c>
      <c r="AN270" s="512">
        <v>0</v>
      </c>
      <c r="AO270" s="512">
        <v>0</v>
      </c>
      <c r="AP270" s="512">
        <v>0</v>
      </c>
      <c r="AQ270" s="512">
        <v>0</v>
      </c>
      <c r="AR270" s="512">
        <v>0</v>
      </c>
      <c r="AS270" s="512">
        <v>0</v>
      </c>
      <c r="AT270" s="512">
        <v>0</v>
      </c>
      <c r="AU270" s="512">
        <v>0</v>
      </c>
      <c r="AV270" s="512">
        <v>2355626</v>
      </c>
      <c r="AW270" s="512">
        <v>396204.50587385462</v>
      </c>
      <c r="AX270" s="512">
        <v>137400</v>
      </c>
      <c r="AY270" s="512">
        <v>320474.13753378141</v>
      </c>
      <c r="AZ270" s="710">
        <v>2889230.5058738547</v>
      </c>
      <c r="BA270" s="710">
        <v>2889230.5058738547</v>
      </c>
      <c r="BB270" s="710">
        <v>5415</v>
      </c>
      <c r="BC270" s="710">
        <v>2794140</v>
      </c>
      <c r="BD270" s="710">
        <v>0</v>
      </c>
      <c r="BE270" s="710">
        <v>0</v>
      </c>
      <c r="BF270" s="710">
        <v>2889230.5058738547</v>
      </c>
      <c r="BG270" s="512">
        <v>0</v>
      </c>
      <c r="BH270" s="512">
        <v>2889230.5058738547</v>
      </c>
      <c r="BI270" s="710">
        <v>2794140</v>
      </c>
      <c r="BJ270" s="710">
        <v>2656740</v>
      </c>
      <c r="BK270" s="512">
        <v>2751830.5058738547</v>
      </c>
      <c r="BL270" s="512">
        <v>5333.0048563446799</v>
      </c>
      <c r="BM270" s="512">
        <v>5218.4615584493031</v>
      </c>
      <c r="BN270" s="628">
        <v>2.1949629524417539E-2</v>
      </c>
      <c r="BO270" s="628">
        <v>0</v>
      </c>
      <c r="BP270" s="512">
        <v>0</v>
      </c>
      <c r="BQ270" s="710">
        <v>2889230.5058738547</v>
      </c>
      <c r="BR270" s="710">
        <v>5599.2839261121217</v>
      </c>
      <c r="BS270" s="710" t="s">
        <v>1284</v>
      </c>
      <c r="BT270" s="710">
        <v>5599.2839261121217</v>
      </c>
      <c r="BU270" s="628">
        <v>1.7370430118968327E-2</v>
      </c>
      <c r="BV270" s="512">
        <v>0</v>
      </c>
      <c r="BW270" s="512">
        <v>2889230.5058738547</v>
      </c>
      <c r="BX270" s="512">
        <v>0</v>
      </c>
      <c r="BY270" s="512">
        <v>2889230.5058738547</v>
      </c>
      <c r="BZ270" s="814">
        <f t="shared" si="20"/>
        <v>0</v>
      </c>
      <c r="CA270" s="814">
        <f t="shared" si="21"/>
        <v>0</v>
      </c>
      <c r="CB270" s="814">
        <f t="shared" si="19"/>
        <v>0</v>
      </c>
      <c r="CC270" s="814">
        <f>IF(ISERROR(VLOOKUP(A270,'19-20 Cfwds'!A:D,4,FALSE)),0,(VLOOKUP(A270,'19-20 Cfwds'!A:D,4,FALSE)))</f>
        <v>0</v>
      </c>
      <c r="CD270" s="814">
        <f>IF(ISERROR(VLOOKUP(A270,'19-20 Cfwds'!A:D,3,FALSE)),0,(VLOOKUP(A270,'19-20 Cfwds'!A:D,3,FALSE)))</f>
        <v>0</v>
      </c>
      <c r="CF270" s="814">
        <f t="shared" si="22"/>
        <v>148824.91983967932</v>
      </c>
      <c r="CG270" s="814"/>
      <c r="CH270" s="814"/>
    </row>
    <row r="271" spans="1:86" ht="15" hidden="1" x14ac:dyDescent="0.25">
      <c r="A271">
        <v>992</v>
      </c>
      <c r="B271" t="str">
        <f>VLOOKUP(D271,'Adjusted Factors 21-22'!C:F,4,FALSE)</f>
        <v>Recoupment Academy</v>
      </c>
      <c r="C271" s="706">
        <v>138273</v>
      </c>
      <c r="D271" s="706">
        <v>9354010</v>
      </c>
      <c r="E271" s="707" t="s">
        <v>1501</v>
      </c>
      <c r="F271" s="627">
        <v>396</v>
      </c>
      <c r="G271" s="627">
        <v>0</v>
      </c>
      <c r="H271" s="627">
        <v>396</v>
      </c>
      <c r="I271" s="512">
        <v>0</v>
      </c>
      <c r="J271" s="512">
        <v>931970</v>
      </c>
      <c r="K271" s="512">
        <v>894348</v>
      </c>
      <c r="L271" s="512">
        <v>0</v>
      </c>
      <c r="M271" s="512">
        <v>30819.999999999967</v>
      </c>
      <c r="N271" s="512">
        <v>0</v>
      </c>
      <c r="O271" s="512">
        <v>81713.739130434784</v>
      </c>
      <c r="P271" s="512">
        <v>0</v>
      </c>
      <c r="Q271" s="512">
        <v>0</v>
      </c>
      <c r="R271" s="512">
        <v>0</v>
      </c>
      <c r="S271" s="512">
        <v>0</v>
      </c>
      <c r="T271" s="512">
        <v>0</v>
      </c>
      <c r="U271" s="512">
        <v>0</v>
      </c>
      <c r="V271" s="512">
        <v>36890.000000000058</v>
      </c>
      <c r="W271" s="512">
        <v>16599.999999999996</v>
      </c>
      <c r="X271" s="512">
        <v>0</v>
      </c>
      <c r="Y271" s="512">
        <v>0</v>
      </c>
      <c r="Z271" s="512">
        <v>0</v>
      </c>
      <c r="AA271" s="512">
        <v>0</v>
      </c>
      <c r="AB271" s="512">
        <v>0</v>
      </c>
      <c r="AC271" s="512">
        <v>2969.9999999999995</v>
      </c>
      <c r="AD271" s="512">
        <v>0</v>
      </c>
      <c r="AE271" s="512">
        <v>0</v>
      </c>
      <c r="AF271" s="512">
        <v>173633.31274694385</v>
      </c>
      <c r="AG271" s="512">
        <v>0</v>
      </c>
      <c r="AH271" s="512">
        <v>8147.574683544306</v>
      </c>
      <c r="AI271" s="512">
        <v>117800</v>
      </c>
      <c r="AJ271" s="512">
        <v>47599.999999999993</v>
      </c>
      <c r="AK271" s="512">
        <v>0</v>
      </c>
      <c r="AL271" s="512">
        <v>0</v>
      </c>
      <c r="AM271" s="512">
        <v>15974.4</v>
      </c>
      <c r="AN271" s="512">
        <v>0</v>
      </c>
      <c r="AO271" s="512">
        <v>0</v>
      </c>
      <c r="AP271" s="512">
        <v>0</v>
      </c>
      <c r="AQ271" s="512">
        <v>0</v>
      </c>
      <c r="AR271" s="512">
        <v>0</v>
      </c>
      <c r="AS271" s="512">
        <v>0</v>
      </c>
      <c r="AT271" s="512">
        <v>0</v>
      </c>
      <c r="AU271" s="512">
        <v>0</v>
      </c>
      <c r="AV271" s="512">
        <v>1826318</v>
      </c>
      <c r="AW271" s="512">
        <v>350774.62656092294</v>
      </c>
      <c r="AX271" s="512">
        <v>181374.4</v>
      </c>
      <c r="AY271" s="512">
        <v>260685.47031216125</v>
      </c>
      <c r="AZ271" s="710">
        <v>2358467.0265609226</v>
      </c>
      <c r="BA271" s="710">
        <v>2342492.6265609227</v>
      </c>
      <c r="BB271" s="710">
        <v>5415</v>
      </c>
      <c r="BC271" s="710">
        <v>2144340</v>
      </c>
      <c r="BD271" s="710">
        <v>0</v>
      </c>
      <c r="BE271" s="710">
        <v>0</v>
      </c>
      <c r="BF271" s="710">
        <v>2358467.0265609226</v>
      </c>
      <c r="BG271" s="512">
        <v>0</v>
      </c>
      <c r="BH271" s="512">
        <v>2358467.0265609226</v>
      </c>
      <c r="BI271" s="710">
        <v>2160314.4</v>
      </c>
      <c r="BJ271" s="710">
        <v>1978940</v>
      </c>
      <c r="BK271" s="512">
        <v>2177092.6265609227</v>
      </c>
      <c r="BL271" s="512">
        <v>5497.708652931623</v>
      </c>
      <c r="BM271" s="512">
        <v>5302.3881349892017</v>
      </c>
      <c r="BN271" s="628">
        <v>3.6836329776303522E-2</v>
      </c>
      <c r="BO271" s="628">
        <v>0</v>
      </c>
      <c r="BP271" s="512">
        <v>0</v>
      </c>
      <c r="BQ271" s="710">
        <v>2358467.0265609226</v>
      </c>
      <c r="BR271" s="710">
        <v>5915.3854206083906</v>
      </c>
      <c r="BS271" s="710" t="s">
        <v>1284</v>
      </c>
      <c r="BT271" s="710">
        <v>5955.7248145477843</v>
      </c>
      <c r="BU271" s="628">
        <v>4.60409992359474E-2</v>
      </c>
      <c r="BV271" s="512">
        <v>0</v>
      </c>
      <c r="BW271" s="512">
        <v>2358467.0265609226</v>
      </c>
      <c r="BX271" s="512">
        <v>0</v>
      </c>
      <c r="BY271" s="512">
        <v>2358467.0265609226</v>
      </c>
      <c r="BZ271" s="814">
        <f t="shared" si="20"/>
        <v>0</v>
      </c>
      <c r="CA271" s="814">
        <f t="shared" si="21"/>
        <v>0</v>
      </c>
      <c r="CB271" s="814">
        <f t="shared" si="19"/>
        <v>0</v>
      </c>
      <c r="CC271" s="814">
        <f>IF(ISERROR(VLOOKUP(A271,'19-20 Cfwds'!A:D,4,FALSE)),0,(VLOOKUP(A271,'19-20 Cfwds'!A:D,4,FALSE)))</f>
        <v>0</v>
      </c>
      <c r="CD271" s="814">
        <f>IF(ISERROR(VLOOKUP(A271,'19-20 Cfwds'!A:D,3,FALSE)),0,(VLOOKUP(A271,'19-20 Cfwds'!A:D,3,FALSE)))</f>
        <v>0</v>
      </c>
      <c r="CF271" s="814">
        <f t="shared" si="22"/>
        <v>166023.73913043481</v>
      </c>
      <c r="CG271" s="814"/>
      <c r="CH271" s="814"/>
    </row>
    <row r="272" spans="1:86" ht="15" hidden="1" x14ac:dyDescent="0.25">
      <c r="A272">
        <v>993</v>
      </c>
      <c r="B272" t="str">
        <f>VLOOKUP(D272,'Adjusted Factors 21-22'!C:F,4,FALSE)</f>
        <v>Recoupment Academy</v>
      </c>
      <c r="C272" s="706">
        <v>138274</v>
      </c>
      <c r="D272" s="706">
        <v>9354016</v>
      </c>
      <c r="E272" s="707" t="s">
        <v>1502</v>
      </c>
      <c r="F272" s="627">
        <v>290</v>
      </c>
      <c r="G272" s="627">
        <v>0</v>
      </c>
      <c r="H272" s="627">
        <v>290</v>
      </c>
      <c r="I272" s="512">
        <v>0</v>
      </c>
      <c r="J272" s="512">
        <v>770835</v>
      </c>
      <c r="K272" s="512">
        <v>555282</v>
      </c>
      <c r="L272" s="512">
        <v>0</v>
      </c>
      <c r="M272" s="512">
        <v>43240.000000000029</v>
      </c>
      <c r="N272" s="512">
        <v>0</v>
      </c>
      <c r="O272" s="512">
        <v>106474.17218543046</v>
      </c>
      <c r="P272" s="512">
        <v>0</v>
      </c>
      <c r="Q272" s="512">
        <v>0</v>
      </c>
      <c r="R272" s="512">
        <v>0</v>
      </c>
      <c r="S272" s="512">
        <v>0</v>
      </c>
      <c r="T272" s="512">
        <v>0</v>
      </c>
      <c r="U272" s="512">
        <v>0</v>
      </c>
      <c r="V272" s="512">
        <v>8679.9999999999982</v>
      </c>
      <c r="W272" s="512">
        <v>11619.999999999996</v>
      </c>
      <c r="X272" s="512">
        <v>27839.999999999942</v>
      </c>
      <c r="Y272" s="512">
        <v>28979.999999999924</v>
      </c>
      <c r="Z272" s="512">
        <v>2720.0000000000073</v>
      </c>
      <c r="AA272" s="512">
        <v>6055.00000000001</v>
      </c>
      <c r="AB272" s="512">
        <v>0</v>
      </c>
      <c r="AC272" s="512">
        <v>4455.0000000000009</v>
      </c>
      <c r="AD272" s="512">
        <v>0</v>
      </c>
      <c r="AE272" s="512">
        <v>0</v>
      </c>
      <c r="AF272" s="512">
        <v>153211.25387826181</v>
      </c>
      <c r="AG272" s="512">
        <v>0</v>
      </c>
      <c r="AH272" s="512">
        <v>24154.692041522525</v>
      </c>
      <c r="AI272" s="512">
        <v>117800</v>
      </c>
      <c r="AJ272" s="512">
        <v>0</v>
      </c>
      <c r="AK272" s="512">
        <v>0</v>
      </c>
      <c r="AL272" s="512">
        <v>0</v>
      </c>
      <c r="AM272" s="512">
        <v>9164.7999999999993</v>
      </c>
      <c r="AN272" s="512">
        <v>0</v>
      </c>
      <c r="AO272" s="512">
        <v>0</v>
      </c>
      <c r="AP272" s="512">
        <v>0</v>
      </c>
      <c r="AQ272" s="512">
        <v>0</v>
      </c>
      <c r="AR272" s="512">
        <v>0</v>
      </c>
      <c r="AS272" s="512">
        <v>0</v>
      </c>
      <c r="AT272" s="512">
        <v>0</v>
      </c>
      <c r="AU272" s="512">
        <v>0</v>
      </c>
      <c r="AV272" s="512">
        <v>1326117</v>
      </c>
      <c r="AW272" s="512">
        <v>417430.11810521467</v>
      </c>
      <c r="AX272" s="512">
        <v>126964.8</v>
      </c>
      <c r="AY272" s="512">
        <v>271015.83997097699</v>
      </c>
      <c r="AZ272" s="710">
        <v>1870511.9181052146</v>
      </c>
      <c r="BA272" s="710">
        <v>1861347.1181052146</v>
      </c>
      <c r="BB272" s="710">
        <v>5415</v>
      </c>
      <c r="BC272" s="710">
        <v>1570350</v>
      </c>
      <c r="BD272" s="710">
        <v>0</v>
      </c>
      <c r="BE272" s="710">
        <v>0</v>
      </c>
      <c r="BF272" s="710">
        <v>1870511.9181052146</v>
      </c>
      <c r="BG272" s="512">
        <v>0</v>
      </c>
      <c r="BH272" s="512">
        <v>1870511.9181052151</v>
      </c>
      <c r="BI272" s="710">
        <v>1579514.8</v>
      </c>
      <c r="BJ272" s="710">
        <v>1452550</v>
      </c>
      <c r="BK272" s="512">
        <v>1743547.1181052146</v>
      </c>
      <c r="BL272" s="512">
        <v>6012.2314417421194</v>
      </c>
      <c r="BM272" s="512">
        <v>5909.9245046052629</v>
      </c>
      <c r="BN272" s="628">
        <v>1.7311039600782483E-2</v>
      </c>
      <c r="BO272" s="628">
        <v>1.1693160492175156E-3</v>
      </c>
      <c r="BP272" s="512">
        <v>2004.0651761406546</v>
      </c>
      <c r="BQ272" s="710">
        <v>1872515.9832813554</v>
      </c>
      <c r="BR272" s="710">
        <v>6425.3489078667426</v>
      </c>
      <c r="BS272" s="710" t="s">
        <v>1284</v>
      </c>
      <c r="BT272" s="710">
        <v>6456.9516664874318</v>
      </c>
      <c r="BU272" s="628">
        <v>2.0522961428737663E-2</v>
      </c>
      <c r="BV272" s="512">
        <v>0</v>
      </c>
      <c r="BW272" s="512">
        <v>1872515.9832813554</v>
      </c>
      <c r="BX272" s="512">
        <v>0</v>
      </c>
      <c r="BY272" s="512">
        <v>1872515.9832813554</v>
      </c>
      <c r="BZ272" s="814">
        <f t="shared" si="20"/>
        <v>0</v>
      </c>
      <c r="CA272" s="814">
        <f t="shared" si="21"/>
        <v>0</v>
      </c>
      <c r="CB272" s="814">
        <f t="shared" si="19"/>
        <v>0</v>
      </c>
      <c r="CC272" s="814">
        <f>IF(ISERROR(VLOOKUP(A272,'19-20 Cfwds'!A:D,4,FALSE)),0,(VLOOKUP(A272,'19-20 Cfwds'!A:D,4,FALSE)))</f>
        <v>0</v>
      </c>
      <c r="CD272" s="814">
        <f>IF(ISERROR(VLOOKUP(A272,'19-20 Cfwds'!A:D,3,FALSE)),0,(VLOOKUP(A272,'19-20 Cfwds'!A:D,3,FALSE)))</f>
        <v>0</v>
      </c>
      <c r="CF272" s="814">
        <f t="shared" si="22"/>
        <v>235609.17218543033</v>
      </c>
      <c r="CG272" s="814"/>
      <c r="CH272" s="814"/>
    </row>
    <row r="273" spans="1:86" ht="15" hidden="1" x14ac:dyDescent="0.25">
      <c r="A273">
        <v>361</v>
      </c>
      <c r="B273" t="str">
        <f>VLOOKUP(D273,'Adjusted Factors 21-22'!C:F,4,FALSE)</f>
        <v>Recoupment Academy</v>
      </c>
      <c r="C273" s="706">
        <v>136918</v>
      </c>
      <c r="D273" s="706">
        <v>9354017</v>
      </c>
      <c r="E273" s="707" t="s">
        <v>818</v>
      </c>
      <c r="F273" s="627">
        <v>746</v>
      </c>
      <c r="G273" s="627">
        <v>0</v>
      </c>
      <c r="H273" s="627">
        <v>746</v>
      </c>
      <c r="I273" s="512">
        <v>0</v>
      </c>
      <c r="J273" s="512">
        <v>2016365</v>
      </c>
      <c r="K273" s="512">
        <v>1390662</v>
      </c>
      <c r="L273" s="512">
        <v>0</v>
      </c>
      <c r="M273" s="512">
        <v>38180.000000000015</v>
      </c>
      <c r="N273" s="512">
        <v>0</v>
      </c>
      <c r="O273" s="512">
        <v>111272.52336448598</v>
      </c>
      <c r="P273" s="512">
        <v>0</v>
      </c>
      <c r="Q273" s="512">
        <v>0</v>
      </c>
      <c r="R273" s="512">
        <v>0</v>
      </c>
      <c r="S273" s="512">
        <v>0</v>
      </c>
      <c r="T273" s="512">
        <v>0</v>
      </c>
      <c r="U273" s="512">
        <v>0</v>
      </c>
      <c r="V273" s="512">
        <v>34100.000000000102</v>
      </c>
      <c r="W273" s="512">
        <v>0</v>
      </c>
      <c r="X273" s="512">
        <v>1159.9999999999986</v>
      </c>
      <c r="Y273" s="512">
        <v>2520.0000000000018</v>
      </c>
      <c r="Z273" s="512">
        <v>0</v>
      </c>
      <c r="AA273" s="512">
        <v>0</v>
      </c>
      <c r="AB273" s="512">
        <v>0</v>
      </c>
      <c r="AC273" s="512">
        <v>5940.0000000000036</v>
      </c>
      <c r="AD273" s="512">
        <v>0</v>
      </c>
      <c r="AE273" s="512">
        <v>0</v>
      </c>
      <c r="AF273" s="512">
        <v>271462.9335250429</v>
      </c>
      <c r="AG273" s="512">
        <v>0</v>
      </c>
      <c r="AH273" s="512">
        <v>0</v>
      </c>
      <c r="AI273" s="512">
        <v>117800</v>
      </c>
      <c r="AJ273" s="512">
        <v>0</v>
      </c>
      <c r="AK273" s="512">
        <v>0</v>
      </c>
      <c r="AL273" s="512">
        <v>0</v>
      </c>
      <c r="AM273" s="512">
        <v>21606.400000000001</v>
      </c>
      <c r="AN273" s="512">
        <v>0</v>
      </c>
      <c r="AO273" s="512">
        <v>0</v>
      </c>
      <c r="AP273" s="512">
        <v>0</v>
      </c>
      <c r="AQ273" s="512">
        <v>0</v>
      </c>
      <c r="AR273" s="512">
        <v>0</v>
      </c>
      <c r="AS273" s="512">
        <v>0</v>
      </c>
      <c r="AT273" s="512">
        <v>0</v>
      </c>
      <c r="AU273" s="512">
        <v>0</v>
      </c>
      <c r="AV273" s="512">
        <v>3407027</v>
      </c>
      <c r="AW273" s="512">
        <v>464635.45688952901</v>
      </c>
      <c r="AX273" s="512">
        <v>139406.39999999999</v>
      </c>
      <c r="AY273" s="512">
        <v>365079.19520728593</v>
      </c>
      <c r="AZ273" s="710">
        <v>4011068.8568895287</v>
      </c>
      <c r="BA273" s="710">
        <v>3989462.4568895288</v>
      </c>
      <c r="BB273" s="710">
        <v>5415</v>
      </c>
      <c r="BC273" s="710">
        <v>4039590</v>
      </c>
      <c r="BD273" s="710">
        <v>0</v>
      </c>
      <c r="BE273" s="710">
        <v>50127.543110471219</v>
      </c>
      <c r="BF273" s="710">
        <v>4061196.4</v>
      </c>
      <c r="BG273" s="512">
        <v>0</v>
      </c>
      <c r="BH273" s="512">
        <v>4061196.4000000004</v>
      </c>
      <c r="BI273" s="710">
        <v>4061196.4</v>
      </c>
      <c r="BJ273" s="710">
        <v>3921790</v>
      </c>
      <c r="BK273" s="512">
        <v>3921790</v>
      </c>
      <c r="BL273" s="512">
        <v>5257.0911528150136</v>
      </c>
      <c r="BM273" s="512">
        <v>5107.9224766977359</v>
      </c>
      <c r="BN273" s="628">
        <v>2.9203394686936415E-2</v>
      </c>
      <c r="BO273" s="628">
        <v>0</v>
      </c>
      <c r="BP273" s="512">
        <v>0</v>
      </c>
      <c r="BQ273" s="710">
        <v>4061196.4</v>
      </c>
      <c r="BR273" s="710">
        <v>5415</v>
      </c>
      <c r="BS273" s="710" t="s">
        <v>1284</v>
      </c>
      <c r="BT273" s="710">
        <v>5443.9630026809655</v>
      </c>
      <c r="BU273" s="628">
        <v>2.8501699441983774E-2</v>
      </c>
      <c r="BV273" s="512">
        <v>0</v>
      </c>
      <c r="BW273" s="512">
        <v>4061196.4</v>
      </c>
      <c r="BX273" s="512">
        <v>0</v>
      </c>
      <c r="BY273" s="512">
        <v>4061196.4</v>
      </c>
      <c r="BZ273" s="814">
        <f t="shared" si="20"/>
        <v>0</v>
      </c>
      <c r="CA273" s="814">
        <f t="shared" si="21"/>
        <v>0</v>
      </c>
      <c r="CB273" s="814">
        <f t="shared" si="19"/>
        <v>50127.543110471219</v>
      </c>
      <c r="CC273" s="814">
        <f>IF(ISERROR(VLOOKUP(A273,'19-20 Cfwds'!A:D,4,FALSE)),0,(VLOOKUP(A273,'19-20 Cfwds'!A:D,4,FALSE)))</f>
        <v>0</v>
      </c>
      <c r="CD273" s="814">
        <f>IF(ISERROR(VLOOKUP(A273,'19-20 Cfwds'!A:D,3,FALSE)),0,(VLOOKUP(A273,'19-20 Cfwds'!A:D,3,FALSE)))</f>
        <v>0</v>
      </c>
      <c r="CF273" s="814">
        <f t="shared" si="22"/>
        <v>187232.52336448611</v>
      </c>
      <c r="CG273" s="814"/>
      <c r="CH273" s="814"/>
    </row>
    <row r="274" spans="1:86" ht="15" hidden="1" x14ac:dyDescent="0.25">
      <c r="A274">
        <v>555</v>
      </c>
      <c r="B274" t="str">
        <f>VLOOKUP(D274,'Adjusted Factors 21-22'!C:F,4,FALSE)</f>
        <v>Recoupment Academy</v>
      </c>
      <c r="C274" s="706">
        <v>141639</v>
      </c>
      <c r="D274" s="706">
        <v>9354019</v>
      </c>
      <c r="E274" s="707" t="s">
        <v>927</v>
      </c>
      <c r="F274" s="627">
        <v>1398</v>
      </c>
      <c r="G274" s="627">
        <v>0</v>
      </c>
      <c r="H274" s="627">
        <v>1398</v>
      </c>
      <c r="I274" s="512">
        <v>0</v>
      </c>
      <c r="J274" s="512">
        <v>3679975</v>
      </c>
      <c r="K274" s="512">
        <v>2717442</v>
      </c>
      <c r="L274" s="512">
        <v>0</v>
      </c>
      <c r="M274" s="512">
        <v>81879.999999999869</v>
      </c>
      <c r="N274" s="512">
        <v>0</v>
      </c>
      <c r="O274" s="512">
        <v>241920</v>
      </c>
      <c r="P274" s="512">
        <v>0</v>
      </c>
      <c r="Q274" s="512">
        <v>0</v>
      </c>
      <c r="R274" s="512">
        <v>0</v>
      </c>
      <c r="S274" s="512">
        <v>0</v>
      </c>
      <c r="T274" s="512">
        <v>0</v>
      </c>
      <c r="U274" s="512">
        <v>0</v>
      </c>
      <c r="V274" s="512">
        <v>57039.999999999818</v>
      </c>
      <c r="W274" s="512">
        <v>48140.000000000029</v>
      </c>
      <c r="X274" s="512">
        <v>0</v>
      </c>
      <c r="Y274" s="512">
        <v>0</v>
      </c>
      <c r="Z274" s="512">
        <v>0</v>
      </c>
      <c r="AA274" s="512">
        <v>0</v>
      </c>
      <c r="AB274" s="512">
        <v>0</v>
      </c>
      <c r="AC274" s="512">
        <v>5948.5100286532888</v>
      </c>
      <c r="AD274" s="512">
        <v>0</v>
      </c>
      <c r="AE274" s="512">
        <v>0</v>
      </c>
      <c r="AF274" s="512">
        <v>507393.21013386763</v>
      </c>
      <c r="AG274" s="512">
        <v>0</v>
      </c>
      <c r="AH274" s="512">
        <v>0</v>
      </c>
      <c r="AI274" s="512">
        <v>117800</v>
      </c>
      <c r="AJ274" s="512">
        <v>0</v>
      </c>
      <c r="AK274" s="512">
        <v>0</v>
      </c>
      <c r="AL274" s="512">
        <v>50000</v>
      </c>
      <c r="AM274" s="512">
        <v>61952</v>
      </c>
      <c r="AN274" s="512">
        <v>0</v>
      </c>
      <c r="AO274" s="512">
        <v>0</v>
      </c>
      <c r="AP274" s="512">
        <v>0</v>
      </c>
      <c r="AQ274" s="512">
        <v>0</v>
      </c>
      <c r="AR274" s="512">
        <v>0</v>
      </c>
      <c r="AS274" s="512">
        <v>0</v>
      </c>
      <c r="AT274" s="512">
        <v>0</v>
      </c>
      <c r="AU274" s="512">
        <v>0</v>
      </c>
      <c r="AV274" s="512">
        <v>6397417</v>
      </c>
      <c r="AW274" s="512">
        <v>942321.72016252065</v>
      </c>
      <c r="AX274" s="512">
        <v>229752</v>
      </c>
      <c r="AY274" s="512">
        <v>721883.21013386757</v>
      </c>
      <c r="AZ274" s="710">
        <v>7569490.7201625202</v>
      </c>
      <c r="BA274" s="710">
        <v>7457538.7201625202</v>
      </c>
      <c r="BB274" s="710">
        <v>5415</v>
      </c>
      <c r="BC274" s="710">
        <v>7570170</v>
      </c>
      <c r="BD274" s="710">
        <v>0</v>
      </c>
      <c r="BE274" s="710">
        <v>112631.27983747981</v>
      </c>
      <c r="BF274" s="710">
        <v>7682122</v>
      </c>
      <c r="BG274" s="512">
        <v>0</v>
      </c>
      <c r="BH274" s="512">
        <v>7682122</v>
      </c>
      <c r="BI274" s="710">
        <v>7682122</v>
      </c>
      <c r="BJ274" s="710">
        <v>7502370</v>
      </c>
      <c r="BK274" s="512">
        <v>7502370</v>
      </c>
      <c r="BL274" s="512">
        <v>5366.5021459227464</v>
      </c>
      <c r="BM274" s="512">
        <v>5227.8316800000002</v>
      </c>
      <c r="BN274" s="628">
        <v>2.6525426679909134E-2</v>
      </c>
      <c r="BO274" s="628">
        <v>0</v>
      </c>
      <c r="BP274" s="512">
        <v>0</v>
      </c>
      <c r="BQ274" s="710">
        <v>7682122</v>
      </c>
      <c r="BR274" s="710">
        <v>5415</v>
      </c>
      <c r="BS274" s="710" t="s">
        <v>1284</v>
      </c>
      <c r="BT274" s="710">
        <v>5495.0801144492134</v>
      </c>
      <c r="BU274" s="628">
        <v>2.5968644910236094E-2</v>
      </c>
      <c r="BV274" s="512">
        <v>0</v>
      </c>
      <c r="BW274" s="512">
        <v>7682122</v>
      </c>
      <c r="BX274" s="512">
        <v>0</v>
      </c>
      <c r="BY274" s="512">
        <v>7682122</v>
      </c>
      <c r="BZ274" s="814">
        <f t="shared" si="20"/>
        <v>0</v>
      </c>
      <c r="CA274" s="814">
        <f t="shared" si="21"/>
        <v>0</v>
      </c>
      <c r="CB274" s="814">
        <f t="shared" si="19"/>
        <v>112631.27983747981</v>
      </c>
      <c r="CC274" s="814">
        <f>IF(ISERROR(VLOOKUP(A274,'19-20 Cfwds'!A:D,4,FALSE)),0,(VLOOKUP(A274,'19-20 Cfwds'!A:D,4,FALSE)))</f>
        <v>0</v>
      </c>
      <c r="CD274" s="814">
        <f>IF(ISERROR(VLOOKUP(A274,'19-20 Cfwds'!A:D,3,FALSE)),0,(VLOOKUP(A274,'19-20 Cfwds'!A:D,3,FALSE)))</f>
        <v>0</v>
      </c>
      <c r="CF274" s="814">
        <f t="shared" si="22"/>
        <v>428979.99999999977</v>
      </c>
      <c r="CG274" s="814"/>
      <c r="CH274" s="814"/>
    </row>
    <row r="275" spans="1:86" ht="15" hidden="1" x14ac:dyDescent="0.25">
      <c r="A275">
        <v>169</v>
      </c>
      <c r="B275" t="str">
        <f>VLOOKUP(D275,'Adjusted Factors 21-22'!C:F,4,FALSE)</f>
        <v>Recoupment Academy</v>
      </c>
      <c r="C275" s="706">
        <v>139403</v>
      </c>
      <c r="D275" s="706">
        <v>9354032</v>
      </c>
      <c r="E275" s="707" t="s">
        <v>725</v>
      </c>
      <c r="F275" s="627">
        <v>803</v>
      </c>
      <c r="G275" s="627">
        <v>0</v>
      </c>
      <c r="H275" s="627">
        <v>803</v>
      </c>
      <c r="I275" s="512">
        <v>0</v>
      </c>
      <c r="J275" s="512">
        <v>2059915</v>
      </c>
      <c r="K275" s="512">
        <v>1621620</v>
      </c>
      <c r="L275" s="512">
        <v>0</v>
      </c>
      <c r="M275" s="512">
        <v>173879.99999999985</v>
      </c>
      <c r="N275" s="512">
        <v>0</v>
      </c>
      <c r="O275" s="512">
        <v>377007.09451575257</v>
      </c>
      <c r="P275" s="512">
        <v>0</v>
      </c>
      <c r="Q275" s="512">
        <v>0</v>
      </c>
      <c r="R275" s="512">
        <v>0</v>
      </c>
      <c r="S275" s="512">
        <v>0</v>
      </c>
      <c r="T275" s="512">
        <v>0</v>
      </c>
      <c r="U275" s="512">
        <v>0</v>
      </c>
      <c r="V275" s="512">
        <v>3100</v>
      </c>
      <c r="W275" s="512">
        <v>5394.9999999999991</v>
      </c>
      <c r="X275" s="512">
        <v>100919.9999999999</v>
      </c>
      <c r="Y275" s="512">
        <v>123480.00000000009</v>
      </c>
      <c r="Z275" s="512">
        <v>37400</v>
      </c>
      <c r="AA275" s="512">
        <v>194625.00000000032</v>
      </c>
      <c r="AB275" s="512">
        <v>0</v>
      </c>
      <c r="AC275" s="512">
        <v>8910</v>
      </c>
      <c r="AD275" s="512">
        <v>0</v>
      </c>
      <c r="AE275" s="512">
        <v>0</v>
      </c>
      <c r="AF275" s="512">
        <v>431637.50356844923</v>
      </c>
      <c r="AG275" s="512">
        <v>0</v>
      </c>
      <c r="AH275" s="512">
        <v>0</v>
      </c>
      <c r="AI275" s="512">
        <v>117800</v>
      </c>
      <c r="AJ275" s="512">
        <v>0</v>
      </c>
      <c r="AK275" s="512">
        <v>0</v>
      </c>
      <c r="AL275" s="512">
        <v>0</v>
      </c>
      <c r="AM275" s="512">
        <v>27392</v>
      </c>
      <c r="AN275" s="512">
        <v>0</v>
      </c>
      <c r="AO275" s="512">
        <v>0</v>
      </c>
      <c r="AP275" s="512">
        <v>0</v>
      </c>
      <c r="AQ275" s="512">
        <v>0</v>
      </c>
      <c r="AR275" s="512">
        <v>0</v>
      </c>
      <c r="AS275" s="512">
        <v>0</v>
      </c>
      <c r="AT275" s="512">
        <v>0</v>
      </c>
      <c r="AU275" s="512">
        <v>0</v>
      </c>
      <c r="AV275" s="512">
        <v>3681535</v>
      </c>
      <c r="AW275" s="512">
        <v>1456354.598084202</v>
      </c>
      <c r="AX275" s="512">
        <v>145192</v>
      </c>
      <c r="AY275" s="512">
        <v>939541.05082632555</v>
      </c>
      <c r="AZ275" s="710">
        <v>5283081.598084202</v>
      </c>
      <c r="BA275" s="710">
        <v>5255689.598084202</v>
      </c>
      <c r="BB275" s="710">
        <v>5415</v>
      </c>
      <c r="BC275" s="710">
        <v>4348245</v>
      </c>
      <c r="BD275" s="710">
        <v>0</v>
      </c>
      <c r="BE275" s="710">
        <v>0</v>
      </c>
      <c r="BF275" s="710">
        <v>5283081.598084202</v>
      </c>
      <c r="BG275" s="512">
        <v>0</v>
      </c>
      <c r="BH275" s="512">
        <v>5283081.598084202</v>
      </c>
      <c r="BI275" s="710">
        <v>4375637</v>
      </c>
      <c r="BJ275" s="710">
        <v>4230445</v>
      </c>
      <c r="BK275" s="512">
        <v>5137889.598084202</v>
      </c>
      <c r="BL275" s="512">
        <v>6398.3681171658809</v>
      </c>
      <c r="BM275" s="512">
        <v>6183.0888541860459</v>
      </c>
      <c r="BN275" s="628">
        <v>3.4817429937803283E-2</v>
      </c>
      <c r="BO275" s="628">
        <v>0</v>
      </c>
      <c r="BP275" s="512">
        <v>0</v>
      </c>
      <c r="BQ275" s="710">
        <v>5283081.598084202</v>
      </c>
      <c r="BR275" s="710">
        <v>6545.0679926328794</v>
      </c>
      <c r="BS275" s="710" t="s">
        <v>1284</v>
      </c>
      <c r="BT275" s="710">
        <v>6579.1800723340002</v>
      </c>
      <c r="BU275" s="628">
        <v>3.5859857848959509E-2</v>
      </c>
      <c r="BV275" s="512">
        <v>0</v>
      </c>
      <c r="BW275" s="512">
        <v>5283081.598084202</v>
      </c>
      <c r="BX275" s="512">
        <v>0</v>
      </c>
      <c r="BY275" s="512">
        <v>5283081.598084202</v>
      </c>
      <c r="BZ275" s="814">
        <f t="shared" si="20"/>
        <v>0</v>
      </c>
      <c r="CA275" s="814">
        <f t="shared" si="21"/>
        <v>0</v>
      </c>
      <c r="CB275" s="814">
        <f t="shared" si="19"/>
        <v>0</v>
      </c>
      <c r="CC275" s="814">
        <f>IF(ISERROR(VLOOKUP(A275,'19-20 Cfwds'!A:D,4,FALSE)),0,(VLOOKUP(A275,'19-20 Cfwds'!A:D,4,FALSE)))</f>
        <v>0</v>
      </c>
      <c r="CD275" s="814">
        <f>IF(ISERROR(VLOOKUP(A275,'19-20 Cfwds'!A:D,3,FALSE)),0,(VLOOKUP(A275,'19-20 Cfwds'!A:D,3,FALSE)))</f>
        <v>0</v>
      </c>
      <c r="CF275" s="814">
        <f t="shared" si="22"/>
        <v>1015807.0945157527</v>
      </c>
      <c r="CG275" s="814"/>
      <c r="CH275" s="814"/>
    </row>
    <row r="276" spans="1:86" ht="15" hidden="1" x14ac:dyDescent="0.25">
      <c r="A276">
        <v>561</v>
      </c>
      <c r="B276" t="str">
        <f>VLOOKUP(D276,'Adjusted Factors 21-22'!C:F,4,FALSE)</f>
        <v>Recoupment Academy</v>
      </c>
      <c r="C276" s="706">
        <v>139867</v>
      </c>
      <c r="D276" s="706">
        <v>9354033</v>
      </c>
      <c r="E276" s="707" t="s">
        <v>933</v>
      </c>
      <c r="F276" s="627">
        <v>1037</v>
      </c>
      <c r="G276" s="627">
        <v>0</v>
      </c>
      <c r="H276" s="627">
        <v>1037</v>
      </c>
      <c r="I276" s="512">
        <v>0</v>
      </c>
      <c r="J276" s="512">
        <v>2778490</v>
      </c>
      <c r="K276" s="512">
        <v>1960686</v>
      </c>
      <c r="L276" s="512">
        <v>0</v>
      </c>
      <c r="M276" s="512">
        <v>85100.000000000204</v>
      </c>
      <c r="N276" s="512">
        <v>0</v>
      </c>
      <c r="O276" s="512">
        <v>218192.85436893205</v>
      </c>
      <c r="P276" s="512">
        <v>0</v>
      </c>
      <c r="Q276" s="512">
        <v>0</v>
      </c>
      <c r="R276" s="512">
        <v>0</v>
      </c>
      <c r="S276" s="512">
        <v>0</v>
      </c>
      <c r="T276" s="512">
        <v>0</v>
      </c>
      <c r="U276" s="512">
        <v>0</v>
      </c>
      <c r="V276" s="512">
        <v>0</v>
      </c>
      <c r="W276" s="512">
        <v>59759.999999999847</v>
      </c>
      <c r="X276" s="512">
        <v>0</v>
      </c>
      <c r="Y276" s="512">
        <v>0</v>
      </c>
      <c r="Z276" s="512">
        <v>0</v>
      </c>
      <c r="AA276" s="512">
        <v>0</v>
      </c>
      <c r="AB276" s="512">
        <v>0</v>
      </c>
      <c r="AC276" s="512">
        <v>8944.5014520813183</v>
      </c>
      <c r="AD276" s="512">
        <v>0</v>
      </c>
      <c r="AE276" s="512">
        <v>0</v>
      </c>
      <c r="AF276" s="512">
        <v>514962.83521353395</v>
      </c>
      <c r="AG276" s="512">
        <v>0</v>
      </c>
      <c r="AH276" s="512">
        <v>0</v>
      </c>
      <c r="AI276" s="512">
        <v>117800</v>
      </c>
      <c r="AJ276" s="512">
        <v>0</v>
      </c>
      <c r="AK276" s="512">
        <v>0</v>
      </c>
      <c r="AL276" s="512">
        <v>50000</v>
      </c>
      <c r="AM276" s="512">
        <v>39372.800000000003</v>
      </c>
      <c r="AN276" s="512">
        <v>0</v>
      </c>
      <c r="AO276" s="512">
        <v>0</v>
      </c>
      <c r="AP276" s="512">
        <v>0</v>
      </c>
      <c r="AQ276" s="512">
        <v>0</v>
      </c>
      <c r="AR276" s="512">
        <v>0</v>
      </c>
      <c r="AS276" s="512">
        <v>0</v>
      </c>
      <c r="AT276" s="512">
        <v>0</v>
      </c>
      <c r="AU276" s="512">
        <v>0</v>
      </c>
      <c r="AV276" s="512">
        <v>4739176</v>
      </c>
      <c r="AW276" s="512">
        <v>886960.19103454729</v>
      </c>
      <c r="AX276" s="512">
        <v>207172.8</v>
      </c>
      <c r="AY276" s="512">
        <v>696489.26239799999</v>
      </c>
      <c r="AZ276" s="710">
        <v>5833308.9910345469</v>
      </c>
      <c r="BA276" s="710">
        <v>5743936.1910345471</v>
      </c>
      <c r="BB276" s="710">
        <v>5415</v>
      </c>
      <c r="BC276" s="710">
        <v>5615355</v>
      </c>
      <c r="BD276" s="710">
        <v>0</v>
      </c>
      <c r="BE276" s="710">
        <v>0</v>
      </c>
      <c r="BF276" s="710">
        <v>5833308.9910345469</v>
      </c>
      <c r="BG276" s="512">
        <v>0</v>
      </c>
      <c r="BH276" s="512">
        <v>5833308.9910345459</v>
      </c>
      <c r="BI276" s="710">
        <v>5704727.7999999998</v>
      </c>
      <c r="BJ276" s="710">
        <v>5547555</v>
      </c>
      <c r="BK276" s="512">
        <v>5676136.1910345471</v>
      </c>
      <c r="BL276" s="512">
        <v>5473.6125275164386</v>
      </c>
      <c r="BM276" s="512">
        <v>5369.6824043010756</v>
      </c>
      <c r="BN276" s="628">
        <v>1.9354985153705873E-2</v>
      </c>
      <c r="BO276" s="628">
        <v>0</v>
      </c>
      <c r="BP276" s="512">
        <v>0</v>
      </c>
      <c r="BQ276" s="710">
        <v>5833308.9910345469</v>
      </c>
      <c r="BR276" s="710">
        <v>5538.9934339773836</v>
      </c>
      <c r="BS276" s="710" t="s">
        <v>1284</v>
      </c>
      <c r="BT276" s="710">
        <v>5625.1774262628223</v>
      </c>
      <c r="BU276" s="628">
        <v>1.6846604806223464E-2</v>
      </c>
      <c r="BV276" s="512">
        <v>0</v>
      </c>
      <c r="BW276" s="512">
        <v>5833308.9910345469</v>
      </c>
      <c r="BX276" s="512">
        <v>0</v>
      </c>
      <c r="BY276" s="512">
        <v>5833308.9910345469</v>
      </c>
      <c r="BZ276" s="814">
        <f t="shared" si="20"/>
        <v>0</v>
      </c>
      <c r="CA276" s="814">
        <f t="shared" si="21"/>
        <v>0</v>
      </c>
      <c r="CB276" s="814">
        <f t="shared" si="19"/>
        <v>0</v>
      </c>
      <c r="CC276" s="814">
        <f>IF(ISERROR(VLOOKUP(A276,'19-20 Cfwds'!A:D,4,FALSE)),0,(VLOOKUP(A276,'19-20 Cfwds'!A:D,4,FALSE)))</f>
        <v>0</v>
      </c>
      <c r="CD276" s="814">
        <f>IF(ISERROR(VLOOKUP(A276,'19-20 Cfwds'!A:D,3,FALSE)),0,(VLOOKUP(A276,'19-20 Cfwds'!A:D,3,FALSE)))</f>
        <v>0</v>
      </c>
      <c r="CF276" s="814">
        <f t="shared" si="22"/>
        <v>363052.85436893208</v>
      </c>
      <c r="CG276" s="814"/>
      <c r="CH276" s="814"/>
    </row>
    <row r="277" spans="1:86" ht="15" hidden="1" x14ac:dyDescent="0.25">
      <c r="A277">
        <v>371</v>
      </c>
      <c r="B277" t="str">
        <f>VLOOKUP(D277,'Adjusted Factors 21-22'!C:F,4,FALSE)</f>
        <v>Recoupment Academy</v>
      </c>
      <c r="C277" s="706">
        <v>140032</v>
      </c>
      <c r="D277" s="706">
        <v>9354034</v>
      </c>
      <c r="E277" s="707" t="s">
        <v>1117</v>
      </c>
      <c r="F277" s="627">
        <v>684</v>
      </c>
      <c r="G277" s="627">
        <v>0</v>
      </c>
      <c r="H277" s="627">
        <v>684</v>
      </c>
      <c r="I277" s="512">
        <v>0</v>
      </c>
      <c r="J277" s="512">
        <v>1855230</v>
      </c>
      <c r="K277" s="512">
        <v>1267812</v>
      </c>
      <c r="L277" s="512">
        <v>0</v>
      </c>
      <c r="M277" s="512">
        <v>79579.999999999956</v>
      </c>
      <c r="N277" s="512">
        <v>0</v>
      </c>
      <c r="O277" s="512">
        <v>206273.72093023258</v>
      </c>
      <c r="P277" s="512">
        <v>0</v>
      </c>
      <c r="Q277" s="512">
        <v>0</v>
      </c>
      <c r="R277" s="512">
        <v>0</v>
      </c>
      <c r="S277" s="512">
        <v>0</v>
      </c>
      <c r="T277" s="512">
        <v>0</v>
      </c>
      <c r="U277" s="512">
        <v>0</v>
      </c>
      <c r="V277" s="512">
        <v>15500.000000000009</v>
      </c>
      <c r="W277" s="512">
        <v>54780.000000000036</v>
      </c>
      <c r="X277" s="512">
        <v>48139.999999999964</v>
      </c>
      <c r="Y277" s="512">
        <v>117809.99999999999</v>
      </c>
      <c r="Z277" s="512">
        <v>38759.999999999985</v>
      </c>
      <c r="AA277" s="512">
        <v>0</v>
      </c>
      <c r="AB277" s="512">
        <v>0</v>
      </c>
      <c r="AC277" s="512">
        <v>91657.011834319492</v>
      </c>
      <c r="AD277" s="512">
        <v>0</v>
      </c>
      <c r="AE277" s="512">
        <v>0</v>
      </c>
      <c r="AF277" s="512">
        <v>391238.06710008311</v>
      </c>
      <c r="AG277" s="512">
        <v>0</v>
      </c>
      <c r="AH277" s="512">
        <v>8978.3999999999742</v>
      </c>
      <c r="AI277" s="512">
        <v>117800</v>
      </c>
      <c r="AJ277" s="512">
        <v>0</v>
      </c>
      <c r="AK277" s="512">
        <v>0</v>
      </c>
      <c r="AL277" s="512">
        <v>0</v>
      </c>
      <c r="AM277" s="512">
        <v>26112</v>
      </c>
      <c r="AN277" s="512">
        <v>0</v>
      </c>
      <c r="AO277" s="512">
        <v>0</v>
      </c>
      <c r="AP277" s="512">
        <v>0</v>
      </c>
      <c r="AQ277" s="512">
        <v>0</v>
      </c>
      <c r="AR277" s="512">
        <v>0</v>
      </c>
      <c r="AS277" s="512">
        <v>0</v>
      </c>
      <c r="AT277" s="512">
        <v>0</v>
      </c>
      <c r="AU277" s="512">
        <v>0</v>
      </c>
      <c r="AV277" s="512">
        <v>3123042</v>
      </c>
      <c r="AW277" s="512">
        <v>1052717.199864635</v>
      </c>
      <c r="AX277" s="512">
        <v>143912</v>
      </c>
      <c r="AY277" s="512">
        <v>671659.92756519932</v>
      </c>
      <c r="AZ277" s="710">
        <v>4319671.1998646352</v>
      </c>
      <c r="BA277" s="710">
        <v>4293559.1998646352</v>
      </c>
      <c r="BB277" s="710">
        <v>5415</v>
      </c>
      <c r="BC277" s="710">
        <v>3703860</v>
      </c>
      <c r="BD277" s="710">
        <v>0</v>
      </c>
      <c r="BE277" s="710">
        <v>0</v>
      </c>
      <c r="BF277" s="710">
        <v>4319671.1998646352</v>
      </c>
      <c r="BG277" s="512">
        <v>0</v>
      </c>
      <c r="BH277" s="512">
        <v>4319671.1998646352</v>
      </c>
      <c r="BI277" s="710">
        <v>3729972</v>
      </c>
      <c r="BJ277" s="710">
        <v>3586060</v>
      </c>
      <c r="BK277" s="512">
        <v>4175759.1998646352</v>
      </c>
      <c r="BL277" s="512">
        <v>6104.9111109132091</v>
      </c>
      <c r="BM277" s="512">
        <v>6011.9486642857146</v>
      </c>
      <c r="BN277" s="628">
        <v>1.5462947509805368E-2</v>
      </c>
      <c r="BO277" s="628">
        <v>3.0174081401946311E-3</v>
      </c>
      <c r="BP277" s="512">
        <v>12408.103941224801</v>
      </c>
      <c r="BQ277" s="710">
        <v>4332079.3038058598</v>
      </c>
      <c r="BR277" s="710">
        <v>6295.2738359734794</v>
      </c>
      <c r="BS277" s="710" t="s">
        <v>1284</v>
      </c>
      <c r="BT277" s="710">
        <v>6333.4492745699708</v>
      </c>
      <c r="BU277" s="628">
        <v>1.6214147278611479E-2</v>
      </c>
      <c r="BV277" s="512">
        <v>0</v>
      </c>
      <c r="BW277" s="512">
        <v>4332079.3038058598</v>
      </c>
      <c r="BX277" s="512">
        <v>0</v>
      </c>
      <c r="BY277" s="512">
        <v>4332079.3038058598</v>
      </c>
      <c r="BZ277" s="814">
        <f t="shared" si="20"/>
        <v>0</v>
      </c>
      <c r="CA277" s="814">
        <f t="shared" si="21"/>
        <v>0</v>
      </c>
      <c r="CB277" s="814">
        <f t="shared" si="19"/>
        <v>0</v>
      </c>
      <c r="CC277" s="814">
        <f>IF(ISERROR(VLOOKUP(A277,'19-20 Cfwds'!A:D,4,FALSE)),0,(VLOOKUP(A277,'19-20 Cfwds'!A:D,4,FALSE)))</f>
        <v>0</v>
      </c>
      <c r="CD277" s="814">
        <f>IF(ISERROR(VLOOKUP(A277,'19-20 Cfwds'!A:D,3,FALSE)),0,(VLOOKUP(A277,'19-20 Cfwds'!A:D,3,FALSE)))</f>
        <v>0</v>
      </c>
      <c r="CF277" s="814">
        <f t="shared" si="22"/>
        <v>560843.72093023255</v>
      </c>
      <c r="CG277" s="814"/>
      <c r="CH277" s="814"/>
    </row>
    <row r="278" spans="1:86" ht="15" hidden="1" x14ac:dyDescent="0.25">
      <c r="A278">
        <v>994</v>
      </c>
      <c r="B278" t="str">
        <f>VLOOKUP(D278,'Adjusted Factors 21-22'!C:F,4,FALSE)</f>
        <v>Recoupment Academy</v>
      </c>
      <c r="C278" s="706">
        <v>140047</v>
      </c>
      <c r="D278" s="706">
        <v>9354035</v>
      </c>
      <c r="E278" s="707" t="s">
        <v>1503</v>
      </c>
      <c r="F278" s="627">
        <v>391</v>
      </c>
      <c r="G278" s="627">
        <v>0</v>
      </c>
      <c r="H278" s="627">
        <v>391</v>
      </c>
      <c r="I278" s="512">
        <v>0</v>
      </c>
      <c r="J278" s="512">
        <v>1210690</v>
      </c>
      <c r="K278" s="512">
        <v>555282</v>
      </c>
      <c r="L278" s="512">
        <v>0</v>
      </c>
      <c r="M278" s="512">
        <v>28519.999999999931</v>
      </c>
      <c r="N278" s="512">
        <v>0</v>
      </c>
      <c r="O278" s="512">
        <v>80478.675496688753</v>
      </c>
      <c r="P278" s="512">
        <v>0</v>
      </c>
      <c r="Q278" s="512">
        <v>0</v>
      </c>
      <c r="R278" s="512">
        <v>0</v>
      </c>
      <c r="S278" s="512">
        <v>0</v>
      </c>
      <c r="T278" s="512">
        <v>0</v>
      </c>
      <c r="U278" s="512">
        <v>0</v>
      </c>
      <c r="V278" s="512">
        <v>1240.0000000000009</v>
      </c>
      <c r="W278" s="512">
        <v>3734.9999999999941</v>
      </c>
      <c r="X278" s="512">
        <v>1739.9999999999989</v>
      </c>
      <c r="Y278" s="512">
        <v>6929.9999999999936</v>
      </c>
      <c r="Z278" s="512">
        <v>0</v>
      </c>
      <c r="AA278" s="512">
        <v>0</v>
      </c>
      <c r="AB278" s="512">
        <v>0</v>
      </c>
      <c r="AC278" s="512">
        <v>2970.0000000000018</v>
      </c>
      <c r="AD278" s="512">
        <v>0</v>
      </c>
      <c r="AE278" s="512">
        <v>0</v>
      </c>
      <c r="AF278" s="512">
        <v>198240.05823060998</v>
      </c>
      <c r="AG278" s="512">
        <v>0</v>
      </c>
      <c r="AH278" s="512">
        <v>0</v>
      </c>
      <c r="AI278" s="512">
        <v>117800</v>
      </c>
      <c r="AJ278" s="512">
        <v>48766.666666666657</v>
      </c>
      <c r="AK278" s="512">
        <v>0</v>
      </c>
      <c r="AL278" s="512">
        <v>0</v>
      </c>
      <c r="AM278" s="512">
        <v>15974.4</v>
      </c>
      <c r="AN278" s="512">
        <v>0</v>
      </c>
      <c r="AO278" s="512">
        <v>0</v>
      </c>
      <c r="AP278" s="512">
        <v>0</v>
      </c>
      <c r="AQ278" s="512">
        <v>0</v>
      </c>
      <c r="AR278" s="512">
        <v>0</v>
      </c>
      <c r="AS278" s="512">
        <v>0</v>
      </c>
      <c r="AT278" s="512">
        <v>0</v>
      </c>
      <c r="AU278" s="512">
        <v>0</v>
      </c>
      <c r="AV278" s="512">
        <v>1765972</v>
      </c>
      <c r="AW278" s="512">
        <v>323853.73372729868</v>
      </c>
      <c r="AX278" s="512">
        <v>182541.06666666665</v>
      </c>
      <c r="AY278" s="512">
        <v>263701.210645621</v>
      </c>
      <c r="AZ278" s="710">
        <v>2272366.8003939651</v>
      </c>
      <c r="BA278" s="710">
        <v>2256392.4003939652</v>
      </c>
      <c r="BB278" s="710">
        <v>5415</v>
      </c>
      <c r="BC278" s="710">
        <v>2117265</v>
      </c>
      <c r="BD278" s="710">
        <v>0</v>
      </c>
      <c r="BE278" s="710">
        <v>0</v>
      </c>
      <c r="BF278" s="710">
        <v>2272366.8003939651</v>
      </c>
      <c r="BG278" s="512">
        <v>0</v>
      </c>
      <c r="BH278" s="512">
        <v>2272366.8003939651</v>
      </c>
      <c r="BI278" s="710">
        <v>2133239.4</v>
      </c>
      <c r="BJ278" s="710">
        <v>1950698.3333333333</v>
      </c>
      <c r="BK278" s="512">
        <v>2089825.7337272987</v>
      </c>
      <c r="BL278" s="512">
        <v>5344.8228484074134</v>
      </c>
      <c r="BM278" s="512">
        <v>5340.1123835540839</v>
      </c>
      <c r="BN278" s="628">
        <v>8.8209095895366071E-4</v>
      </c>
      <c r="BO278" s="628">
        <v>1.7598264691046337E-2</v>
      </c>
      <c r="BP278" s="512">
        <v>36744.894081436178</v>
      </c>
      <c r="BQ278" s="710">
        <v>2309111.6944754012</v>
      </c>
      <c r="BR278" s="710">
        <v>5864.8012646429697</v>
      </c>
      <c r="BS278" s="710" t="s">
        <v>1284</v>
      </c>
      <c r="BT278" s="710">
        <v>5905.6565076097213</v>
      </c>
      <c r="BU278" s="628">
        <v>-6.4050732996298043E-3</v>
      </c>
      <c r="BV278" s="512">
        <v>0</v>
      </c>
      <c r="BW278" s="512">
        <v>2309111.6944754012</v>
      </c>
      <c r="BX278" s="512">
        <v>0</v>
      </c>
      <c r="BY278" s="512">
        <v>2309111.6944754012</v>
      </c>
      <c r="BZ278" s="814">
        <f t="shared" si="20"/>
        <v>0</v>
      </c>
      <c r="CA278" s="814">
        <f t="shared" si="21"/>
        <v>0</v>
      </c>
      <c r="CB278" s="814">
        <f t="shared" si="19"/>
        <v>0</v>
      </c>
      <c r="CC278" s="814">
        <f>IF(ISERROR(VLOOKUP(A278,'19-20 Cfwds'!A:D,4,FALSE)),0,(VLOOKUP(A278,'19-20 Cfwds'!A:D,4,FALSE)))</f>
        <v>0</v>
      </c>
      <c r="CD278" s="814">
        <f>IF(ISERROR(VLOOKUP(A278,'19-20 Cfwds'!A:D,3,FALSE)),0,(VLOOKUP(A278,'19-20 Cfwds'!A:D,3,FALSE)))</f>
        <v>0</v>
      </c>
      <c r="CF278" s="814">
        <f t="shared" si="22"/>
        <v>122643.67549668868</v>
      </c>
      <c r="CG278" s="814"/>
      <c r="CH278" s="814"/>
    </row>
    <row r="279" spans="1:86" ht="15" hidden="1" x14ac:dyDescent="0.25">
      <c r="A279">
        <v>166</v>
      </c>
      <c r="B279" t="str">
        <f>VLOOKUP(D279,'Adjusted Factors 21-22'!C:F,4,FALSE)</f>
        <v>Recoupment Academy</v>
      </c>
      <c r="C279" s="706">
        <v>136271</v>
      </c>
      <c r="D279" s="706">
        <v>9354036</v>
      </c>
      <c r="E279" s="707" t="s">
        <v>1118</v>
      </c>
      <c r="F279" s="627">
        <v>818</v>
      </c>
      <c r="G279" s="627">
        <v>0</v>
      </c>
      <c r="H279" s="627">
        <v>818</v>
      </c>
      <c r="I279" s="512">
        <v>0</v>
      </c>
      <c r="J279" s="512">
        <v>2181855</v>
      </c>
      <c r="K279" s="512">
        <v>1557738</v>
      </c>
      <c r="L279" s="512">
        <v>0</v>
      </c>
      <c r="M279" s="512">
        <v>32200.000000000015</v>
      </c>
      <c r="N279" s="512">
        <v>0</v>
      </c>
      <c r="O279" s="512">
        <v>94775.172413793101</v>
      </c>
      <c r="P279" s="512">
        <v>0</v>
      </c>
      <c r="Q279" s="512">
        <v>0</v>
      </c>
      <c r="R279" s="512">
        <v>0</v>
      </c>
      <c r="S279" s="512">
        <v>0</v>
      </c>
      <c r="T279" s="512">
        <v>0</v>
      </c>
      <c r="U279" s="512">
        <v>0</v>
      </c>
      <c r="V279" s="512">
        <v>5270.00000000001</v>
      </c>
      <c r="W279" s="512">
        <v>1245.0000000000011</v>
      </c>
      <c r="X279" s="512">
        <v>0</v>
      </c>
      <c r="Y279" s="512">
        <v>0</v>
      </c>
      <c r="Z279" s="512">
        <v>0</v>
      </c>
      <c r="AA279" s="512">
        <v>0</v>
      </c>
      <c r="AB279" s="512">
        <v>0</v>
      </c>
      <c r="AC279" s="512">
        <v>0</v>
      </c>
      <c r="AD279" s="512">
        <v>0</v>
      </c>
      <c r="AE279" s="512">
        <v>0</v>
      </c>
      <c r="AF279" s="512">
        <v>278303.72894778242</v>
      </c>
      <c r="AG279" s="512">
        <v>0</v>
      </c>
      <c r="AH279" s="512">
        <v>0</v>
      </c>
      <c r="AI279" s="512">
        <v>117800</v>
      </c>
      <c r="AJ279" s="512">
        <v>0</v>
      </c>
      <c r="AK279" s="512">
        <v>0</v>
      </c>
      <c r="AL279" s="512">
        <v>0</v>
      </c>
      <c r="AM279" s="512">
        <v>25292.799999999999</v>
      </c>
      <c r="AN279" s="512">
        <v>0</v>
      </c>
      <c r="AO279" s="512">
        <v>0</v>
      </c>
      <c r="AP279" s="512">
        <v>0</v>
      </c>
      <c r="AQ279" s="512">
        <v>0</v>
      </c>
      <c r="AR279" s="512">
        <v>0</v>
      </c>
      <c r="AS279" s="512">
        <v>0</v>
      </c>
      <c r="AT279" s="512">
        <v>0</v>
      </c>
      <c r="AU279" s="512">
        <v>0</v>
      </c>
      <c r="AV279" s="512">
        <v>3739593</v>
      </c>
      <c r="AW279" s="512">
        <v>411793.90136157558</v>
      </c>
      <c r="AX279" s="512">
        <v>143092.79999999999</v>
      </c>
      <c r="AY279" s="512">
        <v>345048.815154679</v>
      </c>
      <c r="AZ279" s="710">
        <v>4294479.7013615752</v>
      </c>
      <c r="BA279" s="710">
        <v>4269186.9013615754</v>
      </c>
      <c r="BB279" s="710">
        <v>5415</v>
      </c>
      <c r="BC279" s="710">
        <v>4429470</v>
      </c>
      <c r="BD279" s="710">
        <v>0</v>
      </c>
      <c r="BE279" s="710">
        <v>160283.09863842465</v>
      </c>
      <c r="BF279" s="710">
        <v>4454762.8</v>
      </c>
      <c r="BG279" s="512">
        <v>0</v>
      </c>
      <c r="BH279" s="512">
        <v>4454762.8</v>
      </c>
      <c r="BI279" s="710">
        <v>4454762.8</v>
      </c>
      <c r="BJ279" s="710">
        <v>4311670</v>
      </c>
      <c r="BK279" s="512">
        <v>4311670</v>
      </c>
      <c r="BL279" s="512">
        <v>5270.9902200488996</v>
      </c>
      <c r="BM279" s="512">
        <v>5119.7061083743847</v>
      </c>
      <c r="BN279" s="628">
        <v>2.9549374216433447E-2</v>
      </c>
      <c r="BO279" s="628">
        <v>0</v>
      </c>
      <c r="BP279" s="512">
        <v>0</v>
      </c>
      <c r="BQ279" s="710">
        <v>4454762.8</v>
      </c>
      <c r="BR279" s="710">
        <v>5415</v>
      </c>
      <c r="BS279" s="710" t="s">
        <v>1284</v>
      </c>
      <c r="BT279" s="710">
        <v>5445.9202933985325</v>
      </c>
      <c r="BU279" s="628">
        <v>2.841655568567325E-2</v>
      </c>
      <c r="BV279" s="512">
        <v>0</v>
      </c>
      <c r="BW279" s="512">
        <v>4454762.8</v>
      </c>
      <c r="BX279" s="512">
        <v>0</v>
      </c>
      <c r="BY279" s="512">
        <v>4454762.8</v>
      </c>
      <c r="BZ279" s="814">
        <f t="shared" si="20"/>
        <v>0</v>
      </c>
      <c r="CA279" s="814">
        <f t="shared" si="21"/>
        <v>0</v>
      </c>
      <c r="CB279" s="814">
        <f t="shared" si="19"/>
        <v>160283.09863842465</v>
      </c>
      <c r="CC279" s="814">
        <f>IF(ISERROR(VLOOKUP(A279,'19-20 Cfwds'!A:D,4,FALSE)),0,(VLOOKUP(A279,'19-20 Cfwds'!A:D,4,FALSE)))</f>
        <v>0</v>
      </c>
      <c r="CD279" s="814">
        <f>IF(ISERROR(VLOOKUP(A279,'19-20 Cfwds'!A:D,3,FALSE)),0,(VLOOKUP(A279,'19-20 Cfwds'!A:D,3,FALSE)))</f>
        <v>0</v>
      </c>
      <c r="CF279" s="814">
        <f t="shared" si="22"/>
        <v>133490.17241379313</v>
      </c>
      <c r="CG279" s="814"/>
      <c r="CH279" s="814"/>
    </row>
    <row r="280" spans="1:86" ht="15" hidden="1" x14ac:dyDescent="0.25">
      <c r="A280">
        <v>165</v>
      </c>
      <c r="B280" t="str">
        <f>VLOOKUP(D280,'Adjusted Factors 21-22'!C:F,4,FALSE)</f>
        <v>Recoupment Academy</v>
      </c>
      <c r="C280" s="706">
        <v>136782</v>
      </c>
      <c r="D280" s="706">
        <v>9354040</v>
      </c>
      <c r="E280" s="707" t="s">
        <v>722</v>
      </c>
      <c r="F280" s="627">
        <v>891</v>
      </c>
      <c r="G280" s="627">
        <v>0</v>
      </c>
      <c r="H280" s="627">
        <v>891</v>
      </c>
      <c r="I280" s="512">
        <v>0</v>
      </c>
      <c r="J280" s="512">
        <v>2382185</v>
      </c>
      <c r="K280" s="512">
        <v>1690416</v>
      </c>
      <c r="L280" s="512">
        <v>0</v>
      </c>
      <c r="M280" s="512">
        <v>46000.000000000036</v>
      </c>
      <c r="N280" s="512">
        <v>0</v>
      </c>
      <c r="O280" s="512">
        <v>124878.75417130145</v>
      </c>
      <c r="P280" s="512">
        <v>0</v>
      </c>
      <c r="Q280" s="512">
        <v>0</v>
      </c>
      <c r="R280" s="512">
        <v>0</v>
      </c>
      <c r="S280" s="512">
        <v>0</v>
      </c>
      <c r="T280" s="512">
        <v>0</v>
      </c>
      <c r="U280" s="512">
        <v>0</v>
      </c>
      <c r="V280" s="512">
        <v>50220.000000000044</v>
      </c>
      <c r="W280" s="512">
        <v>2489.9999999999986</v>
      </c>
      <c r="X280" s="512">
        <v>1160.0000000000011</v>
      </c>
      <c r="Y280" s="512">
        <v>1260.0000000000011</v>
      </c>
      <c r="Z280" s="512">
        <v>0</v>
      </c>
      <c r="AA280" s="512">
        <v>0</v>
      </c>
      <c r="AB280" s="512">
        <v>0</v>
      </c>
      <c r="AC280" s="512">
        <v>1488.3408323959534</v>
      </c>
      <c r="AD280" s="512">
        <v>0</v>
      </c>
      <c r="AE280" s="512">
        <v>0</v>
      </c>
      <c r="AF280" s="512">
        <v>271939.22583388764</v>
      </c>
      <c r="AG280" s="512">
        <v>0</v>
      </c>
      <c r="AH280" s="512">
        <v>0</v>
      </c>
      <c r="AI280" s="512">
        <v>117800</v>
      </c>
      <c r="AJ280" s="512">
        <v>0</v>
      </c>
      <c r="AK280" s="512">
        <v>0</v>
      </c>
      <c r="AL280" s="512">
        <v>0</v>
      </c>
      <c r="AM280" s="512">
        <v>28672</v>
      </c>
      <c r="AN280" s="512">
        <v>0</v>
      </c>
      <c r="AO280" s="512">
        <v>0</v>
      </c>
      <c r="AP280" s="512">
        <v>0</v>
      </c>
      <c r="AQ280" s="512">
        <v>0</v>
      </c>
      <c r="AR280" s="512">
        <v>0</v>
      </c>
      <c r="AS280" s="512">
        <v>0</v>
      </c>
      <c r="AT280" s="512">
        <v>0</v>
      </c>
      <c r="AU280" s="512">
        <v>0</v>
      </c>
      <c r="AV280" s="512">
        <v>4072601</v>
      </c>
      <c r="AW280" s="512">
        <v>499436.32083758514</v>
      </c>
      <c r="AX280" s="512">
        <v>146472</v>
      </c>
      <c r="AY280" s="512">
        <v>384943.60291953839</v>
      </c>
      <c r="AZ280" s="710">
        <v>4718509.3208375853</v>
      </c>
      <c r="BA280" s="710">
        <v>4689837.3208375853</v>
      </c>
      <c r="BB280" s="710">
        <v>5415</v>
      </c>
      <c r="BC280" s="710">
        <v>4824765</v>
      </c>
      <c r="BD280" s="710">
        <v>0</v>
      </c>
      <c r="BE280" s="710">
        <v>134927.67916241474</v>
      </c>
      <c r="BF280" s="710">
        <v>4853437</v>
      </c>
      <c r="BG280" s="512">
        <v>0</v>
      </c>
      <c r="BH280" s="512">
        <v>4853437</v>
      </c>
      <c r="BI280" s="710">
        <v>4853437</v>
      </c>
      <c r="BJ280" s="710">
        <v>4706965</v>
      </c>
      <c r="BK280" s="512">
        <v>4706965</v>
      </c>
      <c r="BL280" s="512">
        <v>5282.7890011223344</v>
      </c>
      <c r="BM280" s="512">
        <v>5133.306785714286</v>
      </c>
      <c r="BN280" s="628">
        <v>2.9120062690203771E-2</v>
      </c>
      <c r="BO280" s="628">
        <v>0</v>
      </c>
      <c r="BP280" s="512">
        <v>0</v>
      </c>
      <c r="BQ280" s="710">
        <v>4853437</v>
      </c>
      <c r="BR280" s="710">
        <v>5415</v>
      </c>
      <c r="BS280" s="710" t="s">
        <v>1284</v>
      </c>
      <c r="BT280" s="710">
        <v>5447.1795735129072</v>
      </c>
      <c r="BU280" s="628">
        <v>2.8491615532582726E-2</v>
      </c>
      <c r="BV280" s="512">
        <v>0</v>
      </c>
      <c r="BW280" s="512">
        <v>4853437</v>
      </c>
      <c r="BX280" s="512">
        <v>0</v>
      </c>
      <c r="BY280" s="512">
        <v>4853437</v>
      </c>
      <c r="BZ280" s="814">
        <f t="shared" si="20"/>
        <v>0</v>
      </c>
      <c r="CA280" s="814">
        <f t="shared" si="21"/>
        <v>0</v>
      </c>
      <c r="CB280" s="814">
        <f t="shared" si="19"/>
        <v>134927.67916241474</v>
      </c>
      <c r="CC280" s="814">
        <f>IF(ISERROR(VLOOKUP(A280,'19-20 Cfwds'!A:D,4,FALSE)),0,(VLOOKUP(A280,'19-20 Cfwds'!A:D,4,FALSE)))</f>
        <v>0</v>
      </c>
      <c r="CD280" s="814">
        <f>IF(ISERROR(VLOOKUP(A280,'19-20 Cfwds'!A:D,3,FALSE)),0,(VLOOKUP(A280,'19-20 Cfwds'!A:D,3,FALSE)))</f>
        <v>0</v>
      </c>
      <c r="CF280" s="814">
        <f t="shared" si="22"/>
        <v>226008.75417130155</v>
      </c>
      <c r="CG280" s="814"/>
      <c r="CH280" s="814"/>
    </row>
    <row r="281" spans="1:86" ht="15" hidden="1" x14ac:dyDescent="0.25">
      <c r="A281">
        <v>557</v>
      </c>
      <c r="B281" t="str">
        <f>VLOOKUP(D281,'Adjusted Factors 21-22'!C:F,4,FALSE)</f>
        <v>Recoupment Academy</v>
      </c>
      <c r="C281" s="706">
        <v>140669</v>
      </c>
      <c r="D281" s="706">
        <v>9354041</v>
      </c>
      <c r="E281" s="707" t="s">
        <v>1119</v>
      </c>
      <c r="F281" s="627">
        <v>772</v>
      </c>
      <c r="G281" s="627">
        <v>0</v>
      </c>
      <c r="H281" s="627">
        <v>772</v>
      </c>
      <c r="I281" s="512">
        <v>0</v>
      </c>
      <c r="J281" s="512">
        <v>2199275</v>
      </c>
      <c r="K281" s="512">
        <v>1312038</v>
      </c>
      <c r="L281" s="512">
        <v>0</v>
      </c>
      <c r="M281" s="512">
        <v>49219.999999999978</v>
      </c>
      <c r="N281" s="512">
        <v>0</v>
      </c>
      <c r="O281" s="512">
        <v>136569.7071129707</v>
      </c>
      <c r="P281" s="512">
        <v>0</v>
      </c>
      <c r="Q281" s="512">
        <v>0</v>
      </c>
      <c r="R281" s="512">
        <v>0</v>
      </c>
      <c r="S281" s="512">
        <v>0</v>
      </c>
      <c r="T281" s="512">
        <v>0</v>
      </c>
      <c r="U281" s="512">
        <v>0</v>
      </c>
      <c r="V281" s="512">
        <v>25730.000000000084</v>
      </c>
      <c r="W281" s="512">
        <v>1244.9999999999998</v>
      </c>
      <c r="X281" s="512">
        <v>0</v>
      </c>
      <c r="Y281" s="512">
        <v>0</v>
      </c>
      <c r="Z281" s="512">
        <v>0</v>
      </c>
      <c r="AA281" s="512">
        <v>0</v>
      </c>
      <c r="AB281" s="512">
        <v>0</v>
      </c>
      <c r="AC281" s="512">
        <v>46214.590377113105</v>
      </c>
      <c r="AD281" s="512">
        <v>0</v>
      </c>
      <c r="AE281" s="512">
        <v>0</v>
      </c>
      <c r="AF281" s="512">
        <v>313262.83182285505</v>
      </c>
      <c r="AG281" s="512">
        <v>0</v>
      </c>
      <c r="AH281" s="512">
        <v>0</v>
      </c>
      <c r="AI281" s="512">
        <v>117800</v>
      </c>
      <c r="AJ281" s="512">
        <v>0</v>
      </c>
      <c r="AK281" s="512">
        <v>0</v>
      </c>
      <c r="AL281" s="512">
        <v>0</v>
      </c>
      <c r="AM281" s="512">
        <v>21196.799999999999</v>
      </c>
      <c r="AN281" s="512">
        <v>0</v>
      </c>
      <c r="AO281" s="512">
        <v>0</v>
      </c>
      <c r="AP281" s="512">
        <v>0</v>
      </c>
      <c r="AQ281" s="512">
        <v>0</v>
      </c>
      <c r="AR281" s="512">
        <v>0</v>
      </c>
      <c r="AS281" s="512">
        <v>0</v>
      </c>
      <c r="AT281" s="512">
        <v>0</v>
      </c>
      <c r="AU281" s="512">
        <v>0</v>
      </c>
      <c r="AV281" s="512">
        <v>3511313</v>
      </c>
      <c r="AW281" s="512">
        <v>572242.12931293889</v>
      </c>
      <c r="AX281" s="512">
        <v>138996.79999999999</v>
      </c>
      <c r="AY281" s="512">
        <v>419645.18537934043</v>
      </c>
      <c r="AZ281" s="710">
        <v>4222551.9293129388</v>
      </c>
      <c r="BA281" s="710">
        <v>4201355.129312939</v>
      </c>
      <c r="BB281" s="710">
        <v>5415</v>
      </c>
      <c r="BC281" s="710">
        <v>4180380</v>
      </c>
      <c r="BD281" s="710">
        <v>0</v>
      </c>
      <c r="BE281" s="710">
        <v>0</v>
      </c>
      <c r="BF281" s="710">
        <v>4222551.9293129388</v>
      </c>
      <c r="BG281" s="512">
        <v>0</v>
      </c>
      <c r="BH281" s="512">
        <v>4222551.9293129388</v>
      </c>
      <c r="BI281" s="710">
        <v>4201576.8</v>
      </c>
      <c r="BJ281" s="710">
        <v>4062580</v>
      </c>
      <c r="BK281" s="512">
        <v>4083555.129312939</v>
      </c>
      <c r="BL281" s="512">
        <v>5289.5791830478483</v>
      </c>
      <c r="BM281" s="512">
        <v>5198.9182248956886</v>
      </c>
      <c r="BN281" s="628">
        <v>1.7438427424770427E-2</v>
      </c>
      <c r="BO281" s="628">
        <v>1.0419282252295721E-3</v>
      </c>
      <c r="BP281" s="512">
        <v>4181.8465214463749</v>
      </c>
      <c r="BQ281" s="710">
        <v>4226733.7758343853</v>
      </c>
      <c r="BR281" s="710">
        <v>5447.586756262157</v>
      </c>
      <c r="BS281" s="710" t="s">
        <v>1284</v>
      </c>
      <c r="BT281" s="710">
        <v>5475.0437510808097</v>
      </c>
      <c r="BU281" s="628">
        <v>1.5443248556141764E-2</v>
      </c>
      <c r="BV281" s="512">
        <v>0</v>
      </c>
      <c r="BW281" s="512">
        <v>4226733.7758343853</v>
      </c>
      <c r="BX281" s="512">
        <v>0</v>
      </c>
      <c r="BY281" s="512">
        <v>4226733.7758343853</v>
      </c>
      <c r="BZ281" s="814">
        <f t="shared" si="20"/>
        <v>0</v>
      </c>
      <c r="CA281" s="814">
        <f t="shared" si="21"/>
        <v>0</v>
      </c>
      <c r="CB281" s="814">
        <f t="shared" si="19"/>
        <v>0</v>
      </c>
      <c r="CC281" s="814">
        <f>IF(ISERROR(VLOOKUP(A281,'19-20 Cfwds'!A:D,4,FALSE)),0,(VLOOKUP(A281,'19-20 Cfwds'!A:D,4,FALSE)))</f>
        <v>0</v>
      </c>
      <c r="CD281" s="814">
        <f>IF(ISERROR(VLOOKUP(A281,'19-20 Cfwds'!A:D,3,FALSE)),0,(VLOOKUP(A281,'19-20 Cfwds'!A:D,3,FALSE)))</f>
        <v>0</v>
      </c>
      <c r="CF281" s="814">
        <f t="shared" si="22"/>
        <v>212764.70711297076</v>
      </c>
      <c r="CG281" s="814"/>
      <c r="CH281" s="814"/>
    </row>
    <row r="282" spans="1:86" ht="15" hidden="1" x14ac:dyDescent="0.25">
      <c r="A282">
        <v>599</v>
      </c>
      <c r="B282" t="str">
        <f>VLOOKUP(D282,'Adjusted Factors 21-22'!C:F,4,FALSE)</f>
        <v>Recoupment Academy</v>
      </c>
      <c r="C282" s="706">
        <v>140969</v>
      </c>
      <c r="D282" s="706">
        <v>9354042</v>
      </c>
      <c r="E282" s="707" t="s">
        <v>1120</v>
      </c>
      <c r="F282" s="627">
        <v>656</v>
      </c>
      <c r="G282" s="627">
        <v>0</v>
      </c>
      <c r="H282" s="627">
        <v>656</v>
      </c>
      <c r="I282" s="512">
        <v>0</v>
      </c>
      <c r="J282" s="512">
        <v>1898780</v>
      </c>
      <c r="K282" s="512">
        <v>1081080</v>
      </c>
      <c r="L282" s="512">
        <v>0</v>
      </c>
      <c r="M282" s="512">
        <v>27599.999999999985</v>
      </c>
      <c r="N282" s="512">
        <v>0</v>
      </c>
      <c r="O282" s="512">
        <v>79594.666666666657</v>
      </c>
      <c r="P282" s="512">
        <v>0</v>
      </c>
      <c r="Q282" s="512">
        <v>0</v>
      </c>
      <c r="R282" s="512">
        <v>0</v>
      </c>
      <c r="S282" s="512">
        <v>0</v>
      </c>
      <c r="T282" s="512">
        <v>0</v>
      </c>
      <c r="U282" s="512">
        <v>0</v>
      </c>
      <c r="V282" s="512">
        <v>4959.9999999999955</v>
      </c>
      <c r="W282" s="512">
        <v>7055.00000000001</v>
      </c>
      <c r="X282" s="512">
        <v>0</v>
      </c>
      <c r="Y282" s="512">
        <v>0</v>
      </c>
      <c r="Z282" s="512">
        <v>0</v>
      </c>
      <c r="AA282" s="512">
        <v>0</v>
      </c>
      <c r="AB282" s="512">
        <v>0</v>
      </c>
      <c r="AC282" s="512">
        <v>7447.7064220183483</v>
      </c>
      <c r="AD282" s="512">
        <v>0</v>
      </c>
      <c r="AE282" s="512">
        <v>0</v>
      </c>
      <c r="AF282" s="512">
        <v>256597.25836591783</v>
      </c>
      <c r="AG282" s="512">
        <v>0</v>
      </c>
      <c r="AH282" s="512">
        <v>0</v>
      </c>
      <c r="AI282" s="512">
        <v>117800</v>
      </c>
      <c r="AJ282" s="512">
        <v>0</v>
      </c>
      <c r="AK282" s="512">
        <v>0</v>
      </c>
      <c r="AL282" s="512">
        <v>0</v>
      </c>
      <c r="AM282" s="512">
        <v>27904</v>
      </c>
      <c r="AN282" s="512">
        <v>0</v>
      </c>
      <c r="AO282" s="512">
        <v>0</v>
      </c>
      <c r="AP282" s="512">
        <v>0</v>
      </c>
      <c r="AQ282" s="512">
        <v>0</v>
      </c>
      <c r="AR282" s="512">
        <v>0</v>
      </c>
      <c r="AS282" s="512">
        <v>0</v>
      </c>
      <c r="AT282" s="512">
        <v>0</v>
      </c>
      <c r="AU282" s="512">
        <v>0</v>
      </c>
      <c r="AV282" s="512">
        <v>2979860</v>
      </c>
      <c r="AW282" s="512">
        <v>383254.63145460282</v>
      </c>
      <c r="AX282" s="512">
        <v>145704</v>
      </c>
      <c r="AY282" s="512">
        <v>316202.09169925115</v>
      </c>
      <c r="AZ282" s="710">
        <v>3508818.6314546028</v>
      </c>
      <c r="BA282" s="710">
        <v>3480914.6314546028</v>
      </c>
      <c r="BB282" s="710">
        <v>5415</v>
      </c>
      <c r="BC282" s="710">
        <v>3552240</v>
      </c>
      <c r="BD282" s="710">
        <v>0</v>
      </c>
      <c r="BE282" s="710">
        <v>71325.368545397185</v>
      </c>
      <c r="BF282" s="710">
        <v>3580144</v>
      </c>
      <c r="BG282" s="512">
        <v>0</v>
      </c>
      <c r="BH282" s="512">
        <v>3580144</v>
      </c>
      <c r="BI282" s="710">
        <v>3580144</v>
      </c>
      <c r="BJ282" s="710">
        <v>3434440</v>
      </c>
      <c r="BK282" s="512">
        <v>3434440</v>
      </c>
      <c r="BL282" s="512">
        <v>5235.4268292682927</v>
      </c>
      <c r="BM282" s="512">
        <v>5080.4294522691707</v>
      </c>
      <c r="BN282" s="628">
        <v>3.0508715543701239E-2</v>
      </c>
      <c r="BO282" s="628">
        <v>0</v>
      </c>
      <c r="BP282" s="512">
        <v>0</v>
      </c>
      <c r="BQ282" s="710">
        <v>3580144</v>
      </c>
      <c r="BR282" s="710">
        <v>5415</v>
      </c>
      <c r="BS282" s="710" t="s">
        <v>1284</v>
      </c>
      <c r="BT282" s="710">
        <v>5457.5365853658541</v>
      </c>
      <c r="BU282" s="628">
        <v>2.8217271118857523E-2</v>
      </c>
      <c r="BV282" s="512">
        <v>0</v>
      </c>
      <c r="BW282" s="512">
        <v>3580144</v>
      </c>
      <c r="BX282" s="512">
        <v>0</v>
      </c>
      <c r="BY282" s="512">
        <v>3580144</v>
      </c>
      <c r="BZ282" s="814">
        <f t="shared" si="20"/>
        <v>0</v>
      </c>
      <c r="CA282" s="814">
        <f t="shared" si="21"/>
        <v>0</v>
      </c>
      <c r="CB282" s="814">
        <f t="shared" si="19"/>
        <v>71325.368545397185</v>
      </c>
      <c r="CC282" s="814">
        <f>IF(ISERROR(VLOOKUP(A282,'19-20 Cfwds'!A:D,4,FALSE)),0,(VLOOKUP(A282,'19-20 Cfwds'!A:D,4,FALSE)))</f>
        <v>0</v>
      </c>
      <c r="CD282" s="814">
        <f>IF(ISERROR(VLOOKUP(A282,'19-20 Cfwds'!A:D,3,FALSE)),0,(VLOOKUP(A282,'19-20 Cfwds'!A:D,3,FALSE)))</f>
        <v>0</v>
      </c>
      <c r="CF282" s="814">
        <f t="shared" si="22"/>
        <v>119209.66666666666</v>
      </c>
      <c r="CG282" s="814"/>
      <c r="CH282" s="814"/>
    </row>
    <row r="283" spans="1:86" ht="15" hidden="1" x14ac:dyDescent="0.25">
      <c r="A283">
        <v>167</v>
      </c>
      <c r="B283" t="str">
        <f>VLOOKUP(D283,'Adjusted Factors 21-22'!C:F,4,FALSE)</f>
        <v>Recoupment Academy</v>
      </c>
      <c r="C283" s="706">
        <v>141236</v>
      </c>
      <c r="D283" s="706">
        <v>9354043</v>
      </c>
      <c r="E283" s="707" t="s">
        <v>1121</v>
      </c>
      <c r="F283" s="627">
        <v>494</v>
      </c>
      <c r="G283" s="627">
        <v>0</v>
      </c>
      <c r="H283" s="627">
        <v>494</v>
      </c>
      <c r="I283" s="512">
        <v>0</v>
      </c>
      <c r="J283" s="512">
        <v>1297790</v>
      </c>
      <c r="K283" s="512">
        <v>963144</v>
      </c>
      <c r="L283" s="512">
        <v>0</v>
      </c>
      <c r="M283" s="512">
        <v>49680.000000000109</v>
      </c>
      <c r="N283" s="512">
        <v>0</v>
      </c>
      <c r="O283" s="512">
        <v>124199.16473317864</v>
      </c>
      <c r="P283" s="512">
        <v>0</v>
      </c>
      <c r="Q283" s="512">
        <v>0</v>
      </c>
      <c r="R283" s="512">
        <v>0</v>
      </c>
      <c r="S283" s="512">
        <v>0</v>
      </c>
      <c r="T283" s="512">
        <v>0</v>
      </c>
      <c r="U283" s="512">
        <v>0</v>
      </c>
      <c r="V283" s="512">
        <v>23607.78904665315</v>
      </c>
      <c r="W283" s="512">
        <v>36594.077079107497</v>
      </c>
      <c r="X283" s="512">
        <v>0</v>
      </c>
      <c r="Y283" s="512">
        <v>0</v>
      </c>
      <c r="Z283" s="512">
        <v>0</v>
      </c>
      <c r="AA283" s="512">
        <v>0</v>
      </c>
      <c r="AB283" s="512">
        <v>0</v>
      </c>
      <c r="AC283" s="512">
        <v>2970.0000000000018</v>
      </c>
      <c r="AD283" s="512">
        <v>0</v>
      </c>
      <c r="AE283" s="512">
        <v>0</v>
      </c>
      <c r="AF283" s="512">
        <v>229426.96932151407</v>
      </c>
      <c r="AG283" s="512">
        <v>0</v>
      </c>
      <c r="AH283" s="512">
        <v>1754.4000000000251</v>
      </c>
      <c r="AI283" s="512">
        <v>117800</v>
      </c>
      <c r="AJ283" s="512">
        <v>24733.333333333336</v>
      </c>
      <c r="AK283" s="512">
        <v>0</v>
      </c>
      <c r="AL283" s="512">
        <v>0</v>
      </c>
      <c r="AM283" s="512">
        <v>0</v>
      </c>
      <c r="AN283" s="512">
        <v>0</v>
      </c>
      <c r="AO283" s="512">
        <v>0</v>
      </c>
      <c r="AP283" s="512">
        <v>0</v>
      </c>
      <c r="AQ283" s="512">
        <v>0</v>
      </c>
      <c r="AR283" s="512">
        <v>0</v>
      </c>
      <c r="AS283" s="512">
        <v>0</v>
      </c>
      <c r="AT283" s="512">
        <v>0</v>
      </c>
      <c r="AU283" s="512">
        <v>0</v>
      </c>
      <c r="AV283" s="512">
        <v>2260934</v>
      </c>
      <c r="AW283" s="512">
        <v>468232.40018045343</v>
      </c>
      <c r="AX283" s="512">
        <v>142533.33333333334</v>
      </c>
      <c r="AY283" s="512">
        <v>348566.85008431709</v>
      </c>
      <c r="AZ283" s="710">
        <v>2871699.7335137869</v>
      </c>
      <c r="BA283" s="710">
        <v>2871699.7335137869</v>
      </c>
      <c r="BB283" s="710">
        <v>5415</v>
      </c>
      <c r="BC283" s="710">
        <v>2675010</v>
      </c>
      <c r="BD283" s="710">
        <v>0</v>
      </c>
      <c r="BE283" s="710">
        <v>0</v>
      </c>
      <c r="BF283" s="710">
        <v>2871699.7335137869</v>
      </c>
      <c r="BG283" s="512">
        <v>0</v>
      </c>
      <c r="BH283" s="512">
        <v>2871699.7335137865</v>
      </c>
      <c r="BI283" s="710">
        <v>2675010</v>
      </c>
      <c r="BJ283" s="710">
        <v>2532476.6666666665</v>
      </c>
      <c r="BK283" s="512">
        <v>2729166.4001804534</v>
      </c>
      <c r="BL283" s="512">
        <v>5524.628340446262</v>
      </c>
      <c r="BM283" s="512">
        <v>5426.8754388500383</v>
      </c>
      <c r="BN283" s="628">
        <v>1.8012740977327021E-2</v>
      </c>
      <c r="BO283" s="628">
        <v>4.6761467267297796E-4</v>
      </c>
      <c r="BP283" s="512">
        <v>1253.6171714955929</v>
      </c>
      <c r="BQ283" s="710">
        <v>2872953.3506852826</v>
      </c>
      <c r="BR283" s="710">
        <v>5815.6950418730421</v>
      </c>
      <c r="BS283" s="710" t="s">
        <v>1284</v>
      </c>
      <c r="BT283" s="710">
        <v>5815.6950418730421</v>
      </c>
      <c r="BU283" s="628">
        <v>2.711132792524662E-3</v>
      </c>
      <c r="BV283" s="512">
        <v>0</v>
      </c>
      <c r="BW283" s="512">
        <v>2872953.3506852826</v>
      </c>
      <c r="BX283" s="512">
        <v>0</v>
      </c>
      <c r="BY283" s="512">
        <v>2872953.3506852826</v>
      </c>
      <c r="BZ283" s="814">
        <f t="shared" si="20"/>
        <v>0</v>
      </c>
      <c r="CA283" s="814">
        <f t="shared" si="21"/>
        <v>0</v>
      </c>
      <c r="CB283" s="814">
        <f t="shared" si="19"/>
        <v>0</v>
      </c>
      <c r="CC283" s="814">
        <f>IF(ISERROR(VLOOKUP(A283,'19-20 Cfwds'!A:D,4,FALSE)),0,(VLOOKUP(A283,'19-20 Cfwds'!A:D,4,FALSE)))</f>
        <v>0</v>
      </c>
      <c r="CD283" s="814">
        <f>IF(ISERROR(VLOOKUP(A283,'19-20 Cfwds'!A:D,3,FALSE)),0,(VLOOKUP(A283,'19-20 Cfwds'!A:D,3,FALSE)))</f>
        <v>0</v>
      </c>
      <c r="CF283" s="814">
        <f t="shared" si="22"/>
        <v>234081.03085893937</v>
      </c>
      <c r="CG283" s="814"/>
      <c r="CH283" s="814"/>
    </row>
    <row r="284" spans="1:86" ht="15" hidden="1" x14ac:dyDescent="0.25">
      <c r="A284">
        <v>171</v>
      </c>
      <c r="B284" t="str">
        <f>VLOOKUP(D284,'Adjusted Factors 21-22'!C:F,4,FALSE)</f>
        <v>Recoupment Academy</v>
      </c>
      <c r="C284" s="706">
        <v>142759</v>
      </c>
      <c r="D284" s="706">
        <v>9354045</v>
      </c>
      <c r="E284" s="707" t="s">
        <v>1122</v>
      </c>
      <c r="F284" s="627">
        <v>1125</v>
      </c>
      <c r="G284" s="627">
        <v>0</v>
      </c>
      <c r="H284" s="627">
        <v>1125</v>
      </c>
      <c r="I284" s="512">
        <v>0</v>
      </c>
      <c r="J284" s="512">
        <v>3292380</v>
      </c>
      <c r="K284" s="512">
        <v>1813266</v>
      </c>
      <c r="L284" s="512">
        <v>0</v>
      </c>
      <c r="M284" s="512">
        <v>135699.99999999988</v>
      </c>
      <c r="N284" s="512">
        <v>0</v>
      </c>
      <c r="O284" s="512">
        <v>320526.31578947365</v>
      </c>
      <c r="P284" s="512">
        <v>0</v>
      </c>
      <c r="Q284" s="512">
        <v>0</v>
      </c>
      <c r="R284" s="512">
        <v>0</v>
      </c>
      <c r="S284" s="512">
        <v>0</v>
      </c>
      <c r="T284" s="512">
        <v>0</v>
      </c>
      <c r="U284" s="512">
        <v>0</v>
      </c>
      <c r="V284" s="512">
        <v>25752.891459074748</v>
      </c>
      <c r="W284" s="512">
        <v>4569.0613879003549</v>
      </c>
      <c r="X284" s="512">
        <v>52246.441281138788</v>
      </c>
      <c r="Y284" s="512">
        <v>104042.48220640568</v>
      </c>
      <c r="Z284" s="512">
        <v>29946.619217081843</v>
      </c>
      <c r="AA284" s="512">
        <v>97831.961743771768</v>
      </c>
      <c r="AB284" s="512">
        <v>0</v>
      </c>
      <c r="AC284" s="512">
        <v>1485.0000000000002</v>
      </c>
      <c r="AD284" s="512">
        <v>0</v>
      </c>
      <c r="AE284" s="512">
        <v>0</v>
      </c>
      <c r="AF284" s="512">
        <v>406327.03077464126</v>
      </c>
      <c r="AG284" s="512">
        <v>0</v>
      </c>
      <c r="AH284" s="512">
        <v>0</v>
      </c>
      <c r="AI284" s="512">
        <v>117800</v>
      </c>
      <c r="AJ284" s="512">
        <v>0</v>
      </c>
      <c r="AK284" s="512">
        <v>0</v>
      </c>
      <c r="AL284" s="512">
        <v>50000</v>
      </c>
      <c r="AM284" s="512">
        <v>41011.199999999997</v>
      </c>
      <c r="AN284" s="512">
        <v>0</v>
      </c>
      <c r="AO284" s="512">
        <v>0</v>
      </c>
      <c r="AP284" s="512">
        <v>0</v>
      </c>
      <c r="AQ284" s="512">
        <v>0</v>
      </c>
      <c r="AR284" s="512">
        <v>0</v>
      </c>
      <c r="AS284" s="512">
        <v>0</v>
      </c>
      <c r="AT284" s="512">
        <v>0</v>
      </c>
      <c r="AU284" s="512">
        <v>0</v>
      </c>
      <c r="AV284" s="512">
        <v>5105646</v>
      </c>
      <c r="AW284" s="512">
        <v>1178427.8038594881</v>
      </c>
      <c r="AX284" s="512">
        <v>208811.2</v>
      </c>
      <c r="AY284" s="512">
        <v>791634.91731706471</v>
      </c>
      <c r="AZ284" s="710">
        <v>6492885.0038594883</v>
      </c>
      <c r="BA284" s="710">
        <v>6401873.8038594881</v>
      </c>
      <c r="BB284" s="710">
        <v>5415</v>
      </c>
      <c r="BC284" s="710">
        <v>6091875</v>
      </c>
      <c r="BD284" s="710">
        <v>0</v>
      </c>
      <c r="BE284" s="710">
        <v>0</v>
      </c>
      <c r="BF284" s="710">
        <v>6492885.0038594883</v>
      </c>
      <c r="BG284" s="512">
        <v>0</v>
      </c>
      <c r="BH284" s="512">
        <v>6492885.0038594883</v>
      </c>
      <c r="BI284" s="710">
        <v>6182886.2000000002</v>
      </c>
      <c r="BJ284" s="710">
        <v>6024075</v>
      </c>
      <c r="BK284" s="512">
        <v>6334073.8038594881</v>
      </c>
      <c r="BL284" s="512">
        <v>5630.2878256528784</v>
      </c>
      <c r="BM284" s="512">
        <v>5470.5552501941747</v>
      </c>
      <c r="BN284" s="628">
        <v>2.9198603826007245E-2</v>
      </c>
      <c r="BO284" s="628">
        <v>0</v>
      </c>
      <c r="BP284" s="512">
        <v>0</v>
      </c>
      <c r="BQ284" s="710">
        <v>6492885.0038594883</v>
      </c>
      <c r="BR284" s="710">
        <v>5690.5544923195448</v>
      </c>
      <c r="BS284" s="710" t="s">
        <v>1284</v>
      </c>
      <c r="BT284" s="710">
        <v>5771.4533367639897</v>
      </c>
      <c r="BU284" s="628">
        <v>2.6196920459097051E-2</v>
      </c>
      <c r="BV284" s="512">
        <v>0</v>
      </c>
      <c r="BW284" s="512">
        <v>6492885.0038594883</v>
      </c>
      <c r="BX284" s="512">
        <v>0</v>
      </c>
      <c r="BY284" s="512">
        <v>6492885.0038594883</v>
      </c>
      <c r="BZ284" s="814">
        <f t="shared" si="20"/>
        <v>0</v>
      </c>
      <c r="CA284" s="814">
        <f t="shared" si="21"/>
        <v>0</v>
      </c>
      <c r="CB284" s="814">
        <f t="shared" si="19"/>
        <v>0</v>
      </c>
      <c r="CC284" s="814">
        <f>IF(ISERROR(VLOOKUP(A284,'19-20 Cfwds'!A:D,4,FALSE)),0,(VLOOKUP(A284,'19-20 Cfwds'!A:D,4,FALSE)))</f>
        <v>0</v>
      </c>
      <c r="CD284" s="814">
        <f>IF(ISERROR(VLOOKUP(A284,'19-20 Cfwds'!A:D,3,FALSE)),0,(VLOOKUP(A284,'19-20 Cfwds'!A:D,3,FALSE)))</f>
        <v>0</v>
      </c>
      <c r="CF284" s="814">
        <f t="shared" si="22"/>
        <v>770615.77308484679</v>
      </c>
      <c r="CG284" s="814"/>
      <c r="CH284" s="814"/>
    </row>
    <row r="285" spans="1:86" ht="15" hidden="1" x14ac:dyDescent="0.25">
      <c r="A285">
        <v>558</v>
      </c>
      <c r="B285" t="str">
        <f>VLOOKUP(D285,'Adjusted Factors 21-22'!C:F,4,FALSE)</f>
        <v>Recoupment Academy</v>
      </c>
      <c r="C285" s="706">
        <v>145055</v>
      </c>
      <c r="D285" s="706">
        <v>9354048</v>
      </c>
      <c r="E285" s="707" t="s">
        <v>930</v>
      </c>
      <c r="F285" s="627">
        <v>795</v>
      </c>
      <c r="G285" s="627">
        <v>0</v>
      </c>
      <c r="H285" s="627">
        <v>795</v>
      </c>
      <c r="I285" s="512">
        <v>0</v>
      </c>
      <c r="J285" s="512">
        <v>2190565</v>
      </c>
      <c r="K285" s="512">
        <v>1434888</v>
      </c>
      <c r="L285" s="512">
        <v>0</v>
      </c>
      <c r="M285" s="512">
        <v>51519.999999999971</v>
      </c>
      <c r="N285" s="512">
        <v>0</v>
      </c>
      <c r="O285" s="512">
        <v>168698.16753926699</v>
      </c>
      <c r="P285" s="512">
        <v>0</v>
      </c>
      <c r="Q285" s="512">
        <v>0</v>
      </c>
      <c r="R285" s="512">
        <v>0</v>
      </c>
      <c r="S285" s="512">
        <v>0</v>
      </c>
      <c r="T285" s="512">
        <v>0</v>
      </c>
      <c r="U285" s="512">
        <v>0</v>
      </c>
      <c r="V285" s="512">
        <v>41850</v>
      </c>
      <c r="W285" s="512">
        <v>24070</v>
      </c>
      <c r="X285" s="512">
        <v>0</v>
      </c>
      <c r="Y285" s="512">
        <v>38430.000000000015</v>
      </c>
      <c r="Z285" s="512">
        <v>0</v>
      </c>
      <c r="AA285" s="512">
        <v>0</v>
      </c>
      <c r="AB285" s="512">
        <v>0</v>
      </c>
      <c r="AC285" s="512">
        <v>8943.7500000000055</v>
      </c>
      <c r="AD285" s="512">
        <v>0</v>
      </c>
      <c r="AE285" s="512">
        <v>0</v>
      </c>
      <c r="AF285" s="512">
        <v>337054.60858452244</v>
      </c>
      <c r="AG285" s="512">
        <v>0</v>
      </c>
      <c r="AH285" s="512">
        <v>0</v>
      </c>
      <c r="AI285" s="512">
        <v>117800</v>
      </c>
      <c r="AJ285" s="512">
        <v>0</v>
      </c>
      <c r="AK285" s="512">
        <v>0</v>
      </c>
      <c r="AL285" s="512">
        <v>0</v>
      </c>
      <c r="AM285" s="512">
        <v>0</v>
      </c>
      <c r="AN285" s="512">
        <v>0</v>
      </c>
      <c r="AO285" s="512">
        <v>0</v>
      </c>
      <c r="AP285" s="512">
        <v>0</v>
      </c>
      <c r="AQ285" s="512">
        <v>0</v>
      </c>
      <c r="AR285" s="512">
        <v>0</v>
      </c>
      <c r="AS285" s="512">
        <v>0</v>
      </c>
      <c r="AT285" s="512">
        <v>0</v>
      </c>
      <c r="AU285" s="512">
        <v>0</v>
      </c>
      <c r="AV285" s="512">
        <v>3625453</v>
      </c>
      <c r="AW285" s="512">
        <v>670566.52612378937</v>
      </c>
      <c r="AX285" s="512">
        <v>117800</v>
      </c>
      <c r="AY285" s="512">
        <v>499338.69235415594</v>
      </c>
      <c r="AZ285" s="710">
        <v>4413819.5261237891</v>
      </c>
      <c r="BA285" s="710">
        <v>4413819.5261237891</v>
      </c>
      <c r="BB285" s="710">
        <v>5415</v>
      </c>
      <c r="BC285" s="710">
        <v>4304925</v>
      </c>
      <c r="BD285" s="710">
        <v>0</v>
      </c>
      <c r="BE285" s="710">
        <v>0</v>
      </c>
      <c r="BF285" s="710">
        <v>4413819.5261237891</v>
      </c>
      <c r="BG285" s="512">
        <v>0</v>
      </c>
      <c r="BH285" s="512">
        <v>4413819.5261237891</v>
      </c>
      <c r="BI285" s="710">
        <v>4304925</v>
      </c>
      <c r="BJ285" s="710">
        <v>4187125</v>
      </c>
      <c r="BK285" s="512">
        <v>4296019.5261237891</v>
      </c>
      <c r="BL285" s="512">
        <v>5403.7981460676592</v>
      </c>
      <c r="BM285" s="512">
        <v>5389.7891515312913</v>
      </c>
      <c r="BN285" s="628">
        <v>2.5991730181852929E-3</v>
      </c>
      <c r="BO285" s="628">
        <v>1.5881182631814705E-2</v>
      </c>
      <c r="BP285" s="512">
        <v>68048.99956064143</v>
      </c>
      <c r="BQ285" s="710">
        <v>4481868.5256844303</v>
      </c>
      <c r="BR285" s="710">
        <v>5637.5704725590322</v>
      </c>
      <c r="BS285" s="710" t="s">
        <v>1284</v>
      </c>
      <c r="BT285" s="710">
        <v>5637.5704725590322</v>
      </c>
      <c r="BU285" s="628">
        <v>1.0534506613018024E-3</v>
      </c>
      <c r="BV285" s="512">
        <v>0</v>
      </c>
      <c r="BW285" s="512">
        <v>4481868.5256844303</v>
      </c>
      <c r="BX285" s="512">
        <v>0</v>
      </c>
      <c r="BY285" s="512">
        <v>4481868.5256844303</v>
      </c>
      <c r="BZ285" s="814">
        <f t="shared" si="20"/>
        <v>0</v>
      </c>
      <c r="CA285" s="814">
        <f t="shared" si="21"/>
        <v>0</v>
      </c>
      <c r="CB285" s="814">
        <f t="shared" si="19"/>
        <v>0</v>
      </c>
      <c r="CC285" s="814">
        <f>IF(ISERROR(VLOOKUP(A285,'19-20 Cfwds'!A:D,4,FALSE)),0,(VLOOKUP(A285,'19-20 Cfwds'!A:D,4,FALSE)))</f>
        <v>0</v>
      </c>
      <c r="CD285" s="814">
        <f>IF(ISERROR(VLOOKUP(A285,'19-20 Cfwds'!A:D,3,FALSE)),0,(VLOOKUP(A285,'19-20 Cfwds'!A:D,3,FALSE)))</f>
        <v>0</v>
      </c>
      <c r="CF285" s="814">
        <f t="shared" si="22"/>
        <v>324568.16753926699</v>
      </c>
      <c r="CG285" s="814"/>
      <c r="CH285" s="814"/>
    </row>
    <row r="286" spans="1:86" ht="15" hidden="1" x14ac:dyDescent="0.25">
      <c r="A286">
        <v>175</v>
      </c>
      <c r="B286" t="str">
        <f>VLOOKUP(D286,'Adjusted Factors 21-22'!C:F,4,FALSE)</f>
        <v>Recoupment Academy</v>
      </c>
      <c r="C286" s="706">
        <v>137901</v>
      </c>
      <c r="D286" s="706">
        <v>9354051</v>
      </c>
      <c r="E286" s="707" t="s">
        <v>1123</v>
      </c>
      <c r="F286" s="627">
        <v>316</v>
      </c>
      <c r="G286" s="627">
        <v>0</v>
      </c>
      <c r="H286" s="627">
        <v>316</v>
      </c>
      <c r="I286" s="512">
        <v>0</v>
      </c>
      <c r="J286" s="512">
        <v>857935</v>
      </c>
      <c r="K286" s="512">
        <v>584766</v>
      </c>
      <c r="L286" s="512">
        <v>0</v>
      </c>
      <c r="M286" s="512">
        <v>17020.000000000044</v>
      </c>
      <c r="N286" s="512">
        <v>0</v>
      </c>
      <c r="O286" s="512">
        <v>46597.617554858938</v>
      </c>
      <c r="P286" s="512">
        <v>0</v>
      </c>
      <c r="Q286" s="512">
        <v>0</v>
      </c>
      <c r="R286" s="512">
        <v>0</v>
      </c>
      <c r="S286" s="512">
        <v>0</v>
      </c>
      <c r="T286" s="512">
        <v>0</v>
      </c>
      <c r="U286" s="512">
        <v>0</v>
      </c>
      <c r="V286" s="512">
        <v>3100.0000000000036</v>
      </c>
      <c r="W286" s="512">
        <v>0</v>
      </c>
      <c r="X286" s="512">
        <v>0</v>
      </c>
      <c r="Y286" s="512">
        <v>0</v>
      </c>
      <c r="Z286" s="512">
        <v>0</v>
      </c>
      <c r="AA286" s="512">
        <v>0</v>
      </c>
      <c r="AB286" s="512">
        <v>0</v>
      </c>
      <c r="AC286" s="512">
        <v>2979.428571428572</v>
      </c>
      <c r="AD286" s="512">
        <v>0</v>
      </c>
      <c r="AE286" s="512">
        <v>0</v>
      </c>
      <c r="AF286" s="512">
        <v>122889.21201994656</v>
      </c>
      <c r="AG286" s="512">
        <v>0</v>
      </c>
      <c r="AH286" s="512">
        <v>0</v>
      </c>
      <c r="AI286" s="512">
        <v>117800</v>
      </c>
      <c r="AJ286" s="512">
        <v>66266.666666666672</v>
      </c>
      <c r="AK286" s="512">
        <v>0</v>
      </c>
      <c r="AL286" s="512">
        <v>0</v>
      </c>
      <c r="AM286" s="512">
        <v>9779.2000000000007</v>
      </c>
      <c r="AN286" s="512">
        <v>0</v>
      </c>
      <c r="AO286" s="512">
        <v>0</v>
      </c>
      <c r="AP286" s="512">
        <v>0</v>
      </c>
      <c r="AQ286" s="512">
        <v>0</v>
      </c>
      <c r="AR286" s="512">
        <v>0</v>
      </c>
      <c r="AS286" s="512">
        <v>0</v>
      </c>
      <c r="AT286" s="512">
        <v>0</v>
      </c>
      <c r="AU286" s="512">
        <v>0</v>
      </c>
      <c r="AV286" s="512">
        <v>1442701</v>
      </c>
      <c r="AW286" s="512">
        <v>192586.25814623409</v>
      </c>
      <c r="AX286" s="512">
        <v>193845.8666666667</v>
      </c>
      <c r="AY286" s="512">
        <v>161872.73546404272</v>
      </c>
      <c r="AZ286" s="710">
        <v>1829133.1248129008</v>
      </c>
      <c r="BA286" s="710">
        <v>1819353.9248129008</v>
      </c>
      <c r="BB286" s="710">
        <v>5415</v>
      </c>
      <c r="BC286" s="710">
        <v>1711140</v>
      </c>
      <c r="BD286" s="710">
        <v>0</v>
      </c>
      <c r="BE286" s="710">
        <v>0</v>
      </c>
      <c r="BF286" s="710">
        <v>1829133.1248129008</v>
      </c>
      <c r="BG286" s="512">
        <v>0</v>
      </c>
      <c r="BH286" s="512">
        <v>1829133.124812901</v>
      </c>
      <c r="BI286" s="710">
        <v>1720919.2</v>
      </c>
      <c r="BJ286" s="710">
        <v>1527073.3333333333</v>
      </c>
      <c r="BK286" s="512">
        <v>1635287.2581462341</v>
      </c>
      <c r="BL286" s="512">
        <v>5174.9596776779563</v>
      </c>
      <c r="BM286" s="512">
        <v>5419.0952365828098</v>
      </c>
      <c r="BN286" s="628">
        <v>-4.5050981436303615E-2</v>
      </c>
      <c r="BO286" s="628">
        <v>6.353133708630361E-2</v>
      </c>
      <c r="BP286" s="512">
        <v>108793.22771228739</v>
      </c>
      <c r="BQ286" s="710">
        <v>1937926.3525251881</v>
      </c>
      <c r="BR286" s="710">
        <v>6101.7314953328741</v>
      </c>
      <c r="BS286" s="710" t="s">
        <v>1284</v>
      </c>
      <c r="BT286" s="710">
        <v>6132.6783307759115</v>
      </c>
      <c r="BU286" s="628">
        <v>1.7332789689603612E-2</v>
      </c>
      <c r="BV286" s="512">
        <v>0</v>
      </c>
      <c r="BW286" s="512">
        <v>1937926.3525251881</v>
      </c>
      <c r="BX286" s="512">
        <v>0</v>
      </c>
      <c r="BY286" s="512">
        <v>1937926.3525251881</v>
      </c>
      <c r="BZ286" s="814">
        <f t="shared" si="20"/>
        <v>0</v>
      </c>
      <c r="CA286" s="814">
        <f t="shared" si="21"/>
        <v>0</v>
      </c>
      <c r="CB286" s="814">
        <f t="shared" si="19"/>
        <v>0</v>
      </c>
      <c r="CC286" s="814">
        <f>IF(ISERROR(VLOOKUP(A286,'19-20 Cfwds'!A:D,4,FALSE)),0,(VLOOKUP(A286,'19-20 Cfwds'!A:D,4,FALSE)))</f>
        <v>0</v>
      </c>
      <c r="CD286" s="814">
        <f>IF(ISERROR(VLOOKUP(A286,'19-20 Cfwds'!A:D,3,FALSE)),0,(VLOOKUP(A286,'19-20 Cfwds'!A:D,3,FALSE)))</f>
        <v>0</v>
      </c>
      <c r="CF286" s="814">
        <f t="shared" si="22"/>
        <v>66717.617554858982</v>
      </c>
      <c r="CG286" s="814"/>
      <c r="CH286" s="814"/>
    </row>
    <row r="287" spans="1:86" ht="15" hidden="1" x14ac:dyDescent="0.25">
      <c r="A287">
        <v>155</v>
      </c>
      <c r="B287" t="str">
        <f>VLOOKUP(D287,'Adjusted Factors 21-22'!C:F,4,FALSE)</f>
        <v>Recoupment Academy</v>
      </c>
      <c r="C287" s="706">
        <v>137055</v>
      </c>
      <c r="D287" s="706">
        <v>9354056</v>
      </c>
      <c r="E287" s="707" t="s">
        <v>718</v>
      </c>
      <c r="F287" s="627">
        <v>1229</v>
      </c>
      <c r="G287" s="627">
        <v>0</v>
      </c>
      <c r="H287" s="627">
        <v>1229</v>
      </c>
      <c r="I287" s="512">
        <v>0</v>
      </c>
      <c r="J287" s="512">
        <v>3248830</v>
      </c>
      <c r="K287" s="512">
        <v>2373462</v>
      </c>
      <c r="L287" s="512">
        <v>0</v>
      </c>
      <c r="M287" s="512">
        <v>81420.000000000044</v>
      </c>
      <c r="N287" s="512">
        <v>0</v>
      </c>
      <c r="O287" s="512">
        <v>219722.43704305444</v>
      </c>
      <c r="P287" s="512">
        <v>0</v>
      </c>
      <c r="Q287" s="512">
        <v>0</v>
      </c>
      <c r="R287" s="512">
        <v>0</v>
      </c>
      <c r="S287" s="512">
        <v>0</v>
      </c>
      <c r="T287" s="512">
        <v>0</v>
      </c>
      <c r="U287" s="512">
        <v>0</v>
      </c>
      <c r="V287" s="512">
        <v>18023.996737357269</v>
      </c>
      <c r="W287" s="512">
        <v>60738.262642740403</v>
      </c>
      <c r="X287" s="512">
        <v>20931.092985318093</v>
      </c>
      <c r="Y287" s="512">
        <v>48628.703099510589</v>
      </c>
      <c r="Z287" s="512">
        <v>3408.3197389885827</v>
      </c>
      <c r="AA287" s="512">
        <v>4335.5831973898885</v>
      </c>
      <c r="AB287" s="512">
        <v>0</v>
      </c>
      <c r="AC287" s="512">
        <v>0</v>
      </c>
      <c r="AD287" s="512">
        <v>0</v>
      </c>
      <c r="AE287" s="512">
        <v>0</v>
      </c>
      <c r="AF287" s="512">
        <v>428892.40138869698</v>
      </c>
      <c r="AG287" s="512">
        <v>0</v>
      </c>
      <c r="AH287" s="512">
        <v>0</v>
      </c>
      <c r="AI287" s="512">
        <v>117800</v>
      </c>
      <c r="AJ287" s="512">
        <v>0</v>
      </c>
      <c r="AK287" s="512">
        <v>0</v>
      </c>
      <c r="AL287" s="512">
        <v>5000</v>
      </c>
      <c r="AM287" s="512">
        <v>0</v>
      </c>
      <c r="AN287" s="512">
        <v>0</v>
      </c>
      <c r="AO287" s="512">
        <v>0</v>
      </c>
      <c r="AP287" s="512">
        <v>0</v>
      </c>
      <c r="AQ287" s="512">
        <v>0</v>
      </c>
      <c r="AR287" s="512">
        <v>0</v>
      </c>
      <c r="AS287" s="512">
        <v>0</v>
      </c>
      <c r="AT287" s="512">
        <v>0</v>
      </c>
      <c r="AU287" s="512">
        <v>0</v>
      </c>
      <c r="AV287" s="512">
        <v>5622292</v>
      </c>
      <c r="AW287" s="512">
        <v>886100.79683305626</v>
      </c>
      <c r="AX287" s="512">
        <v>122800</v>
      </c>
      <c r="AY287" s="512">
        <v>657496.59911087668</v>
      </c>
      <c r="AZ287" s="710">
        <v>6631192.796833056</v>
      </c>
      <c r="BA287" s="710">
        <v>6626192.796833056</v>
      </c>
      <c r="BB287" s="710">
        <v>5415</v>
      </c>
      <c r="BC287" s="710">
        <v>6655035</v>
      </c>
      <c r="BD287" s="710">
        <v>0</v>
      </c>
      <c r="BE287" s="710">
        <v>28842.203166943975</v>
      </c>
      <c r="BF287" s="710">
        <v>6660035</v>
      </c>
      <c r="BG287" s="512">
        <v>0</v>
      </c>
      <c r="BH287" s="512">
        <v>6660035</v>
      </c>
      <c r="BI287" s="710">
        <v>6660035</v>
      </c>
      <c r="BJ287" s="710">
        <v>6542235</v>
      </c>
      <c r="BK287" s="512">
        <v>6542235</v>
      </c>
      <c r="BL287" s="512">
        <v>5323.2180634662327</v>
      </c>
      <c r="BM287" s="512">
        <v>5173.1471811535339</v>
      </c>
      <c r="BN287" s="628">
        <v>2.9009590691605892E-2</v>
      </c>
      <c r="BO287" s="628">
        <v>0</v>
      </c>
      <c r="BP287" s="512">
        <v>0</v>
      </c>
      <c r="BQ287" s="710">
        <v>6660035</v>
      </c>
      <c r="BR287" s="710">
        <v>5415</v>
      </c>
      <c r="BS287" s="710" t="s">
        <v>1284</v>
      </c>
      <c r="BT287" s="710">
        <v>5419.0683482506101</v>
      </c>
      <c r="BU287" s="628">
        <v>2.3378269615996539E-2</v>
      </c>
      <c r="BV287" s="512">
        <v>0</v>
      </c>
      <c r="BW287" s="512">
        <v>6660035</v>
      </c>
      <c r="BX287" s="512">
        <v>0</v>
      </c>
      <c r="BY287" s="512">
        <v>6660035</v>
      </c>
      <c r="BZ287" s="814">
        <f t="shared" si="20"/>
        <v>0</v>
      </c>
      <c r="CA287" s="814">
        <f t="shared" si="21"/>
        <v>0</v>
      </c>
      <c r="CB287" s="814">
        <f t="shared" si="19"/>
        <v>28842.203166943975</v>
      </c>
      <c r="CC287" s="814">
        <f>IF(ISERROR(VLOOKUP(A287,'19-20 Cfwds'!A:D,4,FALSE)),0,(VLOOKUP(A287,'19-20 Cfwds'!A:D,4,FALSE)))</f>
        <v>0</v>
      </c>
      <c r="CD287" s="814">
        <f>IF(ISERROR(VLOOKUP(A287,'19-20 Cfwds'!A:D,3,FALSE)),0,(VLOOKUP(A287,'19-20 Cfwds'!A:D,3,FALSE)))</f>
        <v>0</v>
      </c>
      <c r="CF287" s="814">
        <f t="shared" si="22"/>
        <v>457208.39544435934</v>
      </c>
      <c r="CG287" s="814"/>
      <c r="CH287" s="814"/>
    </row>
    <row r="288" spans="1:86" ht="15" hidden="1" x14ac:dyDescent="0.25">
      <c r="A288">
        <v>156</v>
      </c>
      <c r="B288" t="str">
        <f>VLOOKUP(D288,'Adjusted Factors 21-22'!C:F,4,FALSE)</f>
        <v>Recoupment Academy</v>
      </c>
      <c r="C288" s="706">
        <v>136998</v>
      </c>
      <c r="D288" s="706">
        <v>9354075</v>
      </c>
      <c r="E288" s="707" t="s">
        <v>719</v>
      </c>
      <c r="F288" s="627">
        <v>796</v>
      </c>
      <c r="G288" s="627">
        <v>0</v>
      </c>
      <c r="H288" s="627">
        <v>796</v>
      </c>
      <c r="I288" s="512">
        <v>0</v>
      </c>
      <c r="J288" s="512">
        <v>2282020</v>
      </c>
      <c r="K288" s="512">
        <v>1336608</v>
      </c>
      <c r="L288" s="512">
        <v>0</v>
      </c>
      <c r="M288" s="512">
        <v>61179.999999999854</v>
      </c>
      <c r="N288" s="512">
        <v>0</v>
      </c>
      <c r="O288" s="512">
        <v>165203.64109232769</v>
      </c>
      <c r="P288" s="512">
        <v>0</v>
      </c>
      <c r="Q288" s="512">
        <v>0</v>
      </c>
      <c r="R288" s="512">
        <v>0</v>
      </c>
      <c r="S288" s="512">
        <v>0</v>
      </c>
      <c r="T288" s="512">
        <v>0</v>
      </c>
      <c r="U288" s="512">
        <v>0</v>
      </c>
      <c r="V288" s="512">
        <v>79669.999999999942</v>
      </c>
      <c r="W288" s="512">
        <v>30709.999999999993</v>
      </c>
      <c r="X288" s="512">
        <v>5800.0000000000182</v>
      </c>
      <c r="Y288" s="512">
        <v>5039.9999999999964</v>
      </c>
      <c r="Z288" s="512">
        <v>2719.9999999999982</v>
      </c>
      <c r="AA288" s="512">
        <v>2595.0000000000014</v>
      </c>
      <c r="AB288" s="512">
        <v>0</v>
      </c>
      <c r="AC288" s="512">
        <v>5939.9999999999964</v>
      </c>
      <c r="AD288" s="512">
        <v>0</v>
      </c>
      <c r="AE288" s="512">
        <v>0</v>
      </c>
      <c r="AF288" s="512">
        <v>336453.84908648848</v>
      </c>
      <c r="AG288" s="512">
        <v>0</v>
      </c>
      <c r="AH288" s="512">
        <v>0</v>
      </c>
      <c r="AI288" s="512">
        <v>117800</v>
      </c>
      <c r="AJ288" s="512">
        <v>0</v>
      </c>
      <c r="AK288" s="512">
        <v>0</v>
      </c>
      <c r="AL288" s="512">
        <v>0</v>
      </c>
      <c r="AM288" s="512">
        <v>24166.400000000001</v>
      </c>
      <c r="AN288" s="512">
        <v>0</v>
      </c>
      <c r="AO288" s="512">
        <v>0</v>
      </c>
      <c r="AP288" s="512">
        <v>0</v>
      </c>
      <c r="AQ288" s="512">
        <v>0</v>
      </c>
      <c r="AR288" s="512">
        <v>0</v>
      </c>
      <c r="AS288" s="512">
        <v>0</v>
      </c>
      <c r="AT288" s="512">
        <v>0</v>
      </c>
      <c r="AU288" s="512">
        <v>0</v>
      </c>
      <c r="AV288" s="512">
        <v>3618628</v>
      </c>
      <c r="AW288" s="512">
        <v>695312.49017881602</v>
      </c>
      <c r="AX288" s="512">
        <v>141966.39999999999</v>
      </c>
      <c r="AY288" s="512">
        <v>512913.16963265219</v>
      </c>
      <c r="AZ288" s="710">
        <v>4455906.8901788164</v>
      </c>
      <c r="BA288" s="710">
        <v>4431740.490178816</v>
      </c>
      <c r="BB288" s="710">
        <v>5415</v>
      </c>
      <c r="BC288" s="710">
        <v>4310340</v>
      </c>
      <c r="BD288" s="710">
        <v>0</v>
      </c>
      <c r="BE288" s="710">
        <v>0</v>
      </c>
      <c r="BF288" s="710">
        <v>4455906.8901788164</v>
      </c>
      <c r="BG288" s="512">
        <v>0</v>
      </c>
      <c r="BH288" s="512">
        <v>4455906.8901788164</v>
      </c>
      <c r="BI288" s="710">
        <v>4334506.4000000004</v>
      </c>
      <c r="BJ288" s="710">
        <v>4192540.0000000005</v>
      </c>
      <c r="BK288" s="512">
        <v>4313940.490178816</v>
      </c>
      <c r="BL288" s="512">
        <v>5419.523228867859</v>
      </c>
      <c r="BM288" s="512">
        <v>5204.0636172099084</v>
      </c>
      <c r="BN288" s="628">
        <v>4.1402186350186554E-2</v>
      </c>
      <c r="BO288" s="628">
        <v>0</v>
      </c>
      <c r="BP288" s="512">
        <v>0</v>
      </c>
      <c r="BQ288" s="710">
        <v>4455906.8901788164</v>
      </c>
      <c r="BR288" s="710">
        <v>5567.513178616603</v>
      </c>
      <c r="BS288" s="710" t="s">
        <v>1284</v>
      </c>
      <c r="BT288" s="710">
        <v>5597.8729776115788</v>
      </c>
      <c r="BU288" s="628">
        <v>3.882382769157755E-2</v>
      </c>
      <c r="BV288" s="512">
        <v>0</v>
      </c>
      <c r="BW288" s="512">
        <v>4455906.8901788164</v>
      </c>
      <c r="BX288" s="512">
        <v>0</v>
      </c>
      <c r="BY288" s="512">
        <v>4455906.8901788164</v>
      </c>
      <c r="BZ288" s="814">
        <f t="shared" si="20"/>
        <v>0</v>
      </c>
      <c r="CA288" s="814">
        <f t="shared" si="21"/>
        <v>0</v>
      </c>
      <c r="CB288" s="814">
        <f t="shared" si="19"/>
        <v>0</v>
      </c>
      <c r="CC288" s="814">
        <f>IF(ISERROR(VLOOKUP(A288,'19-20 Cfwds'!A:D,4,FALSE)),0,(VLOOKUP(A288,'19-20 Cfwds'!A:D,4,FALSE)))</f>
        <v>0</v>
      </c>
      <c r="CD288" s="814">
        <f>IF(ISERROR(VLOOKUP(A288,'19-20 Cfwds'!A:D,3,FALSE)),0,(VLOOKUP(A288,'19-20 Cfwds'!A:D,3,FALSE)))</f>
        <v>0</v>
      </c>
      <c r="CF288" s="814">
        <f t="shared" si="22"/>
        <v>352918.64109232748</v>
      </c>
      <c r="CG288" s="814"/>
      <c r="CH288" s="814"/>
    </row>
    <row r="289" spans="1:86" ht="15" hidden="1" x14ac:dyDescent="0.25">
      <c r="A289">
        <v>378</v>
      </c>
      <c r="B289" t="str">
        <f>VLOOKUP(D289,'Adjusted Factors 21-22'!C:F,4,FALSE)</f>
        <v>Recoupment Academy</v>
      </c>
      <c r="C289" s="706">
        <v>136834</v>
      </c>
      <c r="D289" s="706">
        <v>9354076</v>
      </c>
      <c r="E289" s="707" t="s">
        <v>829</v>
      </c>
      <c r="F289" s="627">
        <v>1515</v>
      </c>
      <c r="G289" s="627">
        <v>0</v>
      </c>
      <c r="H289" s="627">
        <v>1515</v>
      </c>
      <c r="I289" s="512">
        <v>0</v>
      </c>
      <c r="J289" s="512">
        <v>3993535</v>
      </c>
      <c r="K289" s="512">
        <v>2938572</v>
      </c>
      <c r="L289" s="512">
        <v>0</v>
      </c>
      <c r="M289" s="512">
        <v>81879.999999999665</v>
      </c>
      <c r="N289" s="512">
        <v>0</v>
      </c>
      <c r="O289" s="512">
        <v>238453.95348837206</v>
      </c>
      <c r="P289" s="512">
        <v>0</v>
      </c>
      <c r="Q289" s="512">
        <v>0</v>
      </c>
      <c r="R289" s="512">
        <v>0</v>
      </c>
      <c r="S289" s="512">
        <v>0</v>
      </c>
      <c r="T289" s="512">
        <v>0</v>
      </c>
      <c r="U289" s="512">
        <v>0</v>
      </c>
      <c r="V289" s="512">
        <v>47492.696629213497</v>
      </c>
      <c r="W289" s="512">
        <v>6233.2286847323194</v>
      </c>
      <c r="X289" s="512">
        <v>1161.533377395898</v>
      </c>
      <c r="Y289" s="512">
        <v>0</v>
      </c>
      <c r="Z289" s="512">
        <v>680.89887640449399</v>
      </c>
      <c r="AA289" s="512">
        <v>0</v>
      </c>
      <c r="AB289" s="512">
        <v>0</v>
      </c>
      <c r="AC289" s="512">
        <v>5963.6182902584387</v>
      </c>
      <c r="AD289" s="512">
        <v>0</v>
      </c>
      <c r="AE289" s="512">
        <v>0</v>
      </c>
      <c r="AF289" s="512">
        <v>507750.20022253011</v>
      </c>
      <c r="AG289" s="512">
        <v>0</v>
      </c>
      <c r="AH289" s="512">
        <v>0</v>
      </c>
      <c r="AI289" s="512">
        <v>117800</v>
      </c>
      <c r="AJ289" s="512">
        <v>0</v>
      </c>
      <c r="AK289" s="512">
        <v>0</v>
      </c>
      <c r="AL289" s="512">
        <v>0</v>
      </c>
      <c r="AM289" s="512">
        <v>40448</v>
      </c>
      <c r="AN289" s="512">
        <v>0</v>
      </c>
      <c r="AO289" s="512">
        <v>0</v>
      </c>
      <c r="AP289" s="512">
        <v>0</v>
      </c>
      <c r="AQ289" s="512">
        <v>0</v>
      </c>
      <c r="AR289" s="512">
        <v>0</v>
      </c>
      <c r="AS289" s="512">
        <v>0</v>
      </c>
      <c r="AT289" s="512">
        <v>0</v>
      </c>
      <c r="AU289" s="512">
        <v>0</v>
      </c>
      <c r="AV289" s="512">
        <v>6932107</v>
      </c>
      <c r="AW289" s="512">
        <v>889616.1295689065</v>
      </c>
      <c r="AX289" s="512">
        <v>158248</v>
      </c>
      <c r="AY289" s="512">
        <v>695701.35575058917</v>
      </c>
      <c r="AZ289" s="710">
        <v>7979971.1295689065</v>
      </c>
      <c r="BA289" s="710">
        <v>7939523.1295689065</v>
      </c>
      <c r="BB289" s="710">
        <v>5415</v>
      </c>
      <c r="BC289" s="710">
        <v>8203725</v>
      </c>
      <c r="BD289" s="710">
        <v>0</v>
      </c>
      <c r="BE289" s="710">
        <v>264201.8704310935</v>
      </c>
      <c r="BF289" s="710">
        <v>8244173</v>
      </c>
      <c r="BG289" s="512">
        <v>0</v>
      </c>
      <c r="BH289" s="512">
        <v>8244173.0000000009</v>
      </c>
      <c r="BI289" s="710">
        <v>8244173</v>
      </c>
      <c r="BJ289" s="710">
        <v>8085925</v>
      </c>
      <c r="BK289" s="512">
        <v>8085925</v>
      </c>
      <c r="BL289" s="512">
        <v>5337.2442244224421</v>
      </c>
      <c r="BM289" s="512">
        <v>5186.8183851753802</v>
      </c>
      <c r="BN289" s="628">
        <v>2.900156282259643E-2</v>
      </c>
      <c r="BO289" s="628">
        <v>0</v>
      </c>
      <c r="BP289" s="512">
        <v>0</v>
      </c>
      <c r="BQ289" s="710">
        <v>8244173</v>
      </c>
      <c r="BR289" s="710">
        <v>5415</v>
      </c>
      <c r="BS289" s="710" t="s">
        <v>1284</v>
      </c>
      <c r="BT289" s="710">
        <v>5441.6983498349837</v>
      </c>
      <c r="BU289" s="628">
        <v>2.8456599458283716E-2</v>
      </c>
      <c r="BV289" s="512">
        <v>0</v>
      </c>
      <c r="BW289" s="512">
        <v>8244173</v>
      </c>
      <c r="BX289" s="512">
        <v>0</v>
      </c>
      <c r="BY289" s="512">
        <v>8244173</v>
      </c>
      <c r="BZ289" s="814">
        <f t="shared" si="20"/>
        <v>0</v>
      </c>
      <c r="CA289" s="814">
        <f t="shared" si="21"/>
        <v>0</v>
      </c>
      <c r="CB289" s="814">
        <f t="shared" si="19"/>
        <v>264201.8704310935</v>
      </c>
      <c r="CC289" s="814">
        <f>IF(ISERROR(VLOOKUP(A289,'19-20 Cfwds'!A:D,4,FALSE)),0,(VLOOKUP(A289,'19-20 Cfwds'!A:D,4,FALSE)))</f>
        <v>0</v>
      </c>
      <c r="CD289" s="814">
        <f>IF(ISERROR(VLOOKUP(A289,'19-20 Cfwds'!A:D,3,FALSE)),0,(VLOOKUP(A289,'19-20 Cfwds'!A:D,3,FALSE)))</f>
        <v>0</v>
      </c>
      <c r="CF289" s="814">
        <f t="shared" si="22"/>
        <v>375902.31105611799</v>
      </c>
      <c r="CG289" s="814"/>
      <c r="CH289" s="814"/>
    </row>
    <row r="290" spans="1:86" ht="15" hidden="1" x14ac:dyDescent="0.25">
      <c r="A290">
        <v>366</v>
      </c>
      <c r="B290" t="str">
        <f>VLOOKUP(D290,'Adjusted Factors 21-22'!C:F,4,FALSE)</f>
        <v>Recoupment Academy</v>
      </c>
      <c r="C290" s="706">
        <v>136827</v>
      </c>
      <c r="D290" s="706">
        <v>9354092</v>
      </c>
      <c r="E290" s="707" t="s">
        <v>821</v>
      </c>
      <c r="F290" s="627">
        <v>1490</v>
      </c>
      <c r="G290" s="627">
        <v>0</v>
      </c>
      <c r="H290" s="627">
        <v>1490</v>
      </c>
      <c r="I290" s="512">
        <v>0</v>
      </c>
      <c r="J290" s="512">
        <v>3963050</v>
      </c>
      <c r="K290" s="512">
        <v>2850120</v>
      </c>
      <c r="L290" s="512">
        <v>0</v>
      </c>
      <c r="M290" s="512">
        <v>78660.000000000044</v>
      </c>
      <c r="N290" s="512">
        <v>0</v>
      </c>
      <c r="O290" s="512">
        <v>221663.83838383839</v>
      </c>
      <c r="P290" s="512">
        <v>0</v>
      </c>
      <c r="Q290" s="512">
        <v>0</v>
      </c>
      <c r="R290" s="512">
        <v>0</v>
      </c>
      <c r="S290" s="512">
        <v>0</v>
      </c>
      <c r="T290" s="512">
        <v>0</v>
      </c>
      <c r="U290" s="512">
        <v>0</v>
      </c>
      <c r="V290" s="512">
        <v>26969.999999999978</v>
      </c>
      <c r="W290" s="512">
        <v>9129.9999999999745</v>
      </c>
      <c r="X290" s="512">
        <v>35960.000000000036</v>
      </c>
      <c r="Y290" s="512">
        <v>33389.999999999985</v>
      </c>
      <c r="Z290" s="512">
        <v>2040.0000000000036</v>
      </c>
      <c r="AA290" s="512">
        <v>0</v>
      </c>
      <c r="AB290" s="512">
        <v>0</v>
      </c>
      <c r="AC290" s="512">
        <v>34409.026369168445</v>
      </c>
      <c r="AD290" s="512">
        <v>0</v>
      </c>
      <c r="AE290" s="512">
        <v>0</v>
      </c>
      <c r="AF290" s="512">
        <v>568903.00651530211</v>
      </c>
      <c r="AG290" s="512">
        <v>0</v>
      </c>
      <c r="AH290" s="512">
        <v>0</v>
      </c>
      <c r="AI290" s="512">
        <v>117800</v>
      </c>
      <c r="AJ290" s="512">
        <v>0</v>
      </c>
      <c r="AK290" s="512">
        <v>0</v>
      </c>
      <c r="AL290" s="512">
        <v>0</v>
      </c>
      <c r="AM290" s="512">
        <v>44032</v>
      </c>
      <c r="AN290" s="512">
        <v>0</v>
      </c>
      <c r="AO290" s="512">
        <v>0</v>
      </c>
      <c r="AP290" s="512">
        <v>0</v>
      </c>
      <c r="AQ290" s="512">
        <v>0</v>
      </c>
      <c r="AR290" s="512">
        <v>0</v>
      </c>
      <c r="AS290" s="512">
        <v>0</v>
      </c>
      <c r="AT290" s="512">
        <v>0</v>
      </c>
      <c r="AU290" s="512">
        <v>0</v>
      </c>
      <c r="AV290" s="512">
        <v>6813170</v>
      </c>
      <c r="AW290" s="512">
        <v>1011125.871268309</v>
      </c>
      <c r="AX290" s="512">
        <v>161832</v>
      </c>
      <c r="AY290" s="512">
        <v>772809.92570722138</v>
      </c>
      <c r="AZ290" s="710">
        <v>7986127.8712683087</v>
      </c>
      <c r="BA290" s="710">
        <v>7942095.8712683087</v>
      </c>
      <c r="BB290" s="710">
        <v>5415</v>
      </c>
      <c r="BC290" s="710">
        <v>8068350</v>
      </c>
      <c r="BD290" s="710">
        <v>0</v>
      </c>
      <c r="BE290" s="710">
        <v>126254.12873169128</v>
      </c>
      <c r="BF290" s="710">
        <v>8112382</v>
      </c>
      <c r="BG290" s="512">
        <v>0</v>
      </c>
      <c r="BH290" s="512">
        <v>8112382</v>
      </c>
      <c r="BI290" s="710">
        <v>8112382</v>
      </c>
      <c r="BJ290" s="710">
        <v>7950550</v>
      </c>
      <c r="BK290" s="512">
        <v>7950550</v>
      </c>
      <c r="BL290" s="512">
        <v>5335.939597315436</v>
      </c>
      <c r="BM290" s="512">
        <v>5185.5600941492939</v>
      </c>
      <c r="BN290" s="628">
        <v>2.8999664536876271E-2</v>
      </c>
      <c r="BO290" s="628">
        <v>0</v>
      </c>
      <c r="BP290" s="512">
        <v>0</v>
      </c>
      <c r="BQ290" s="710">
        <v>8112382</v>
      </c>
      <c r="BR290" s="710">
        <v>5415</v>
      </c>
      <c r="BS290" s="710" t="s">
        <v>1284</v>
      </c>
      <c r="BT290" s="710">
        <v>5444.5516778523488</v>
      </c>
      <c r="BU290" s="628">
        <v>2.8452037652822115E-2</v>
      </c>
      <c r="BV290" s="512">
        <v>0</v>
      </c>
      <c r="BW290" s="512">
        <v>8112382</v>
      </c>
      <c r="BX290" s="512">
        <v>0</v>
      </c>
      <c r="BY290" s="512">
        <v>8112382</v>
      </c>
      <c r="BZ290" s="814">
        <f t="shared" si="20"/>
        <v>0</v>
      </c>
      <c r="CA290" s="814">
        <f t="shared" si="21"/>
        <v>0</v>
      </c>
      <c r="CB290" s="814">
        <f t="shared" si="19"/>
        <v>126254.12873169128</v>
      </c>
      <c r="CC290" s="814">
        <f>IF(ISERROR(VLOOKUP(A290,'19-20 Cfwds'!A:D,4,FALSE)),0,(VLOOKUP(A290,'19-20 Cfwds'!A:D,4,FALSE)))</f>
        <v>0</v>
      </c>
      <c r="CD290" s="814">
        <f>IF(ISERROR(VLOOKUP(A290,'19-20 Cfwds'!A:D,3,FALSE)),0,(VLOOKUP(A290,'19-20 Cfwds'!A:D,3,FALSE)))</f>
        <v>0</v>
      </c>
      <c r="CF290" s="814">
        <f t="shared" si="22"/>
        <v>407813.83838383848</v>
      </c>
      <c r="CG290" s="814"/>
      <c r="CH290" s="814"/>
    </row>
    <row r="291" spans="1:86" ht="15" hidden="1" x14ac:dyDescent="0.25">
      <c r="A291">
        <v>375</v>
      </c>
      <c r="B291" t="str">
        <f>VLOOKUP(D291,'Adjusted Factors 21-22'!C:F,4,FALSE)</f>
        <v>Recoupment Academy</v>
      </c>
      <c r="C291" s="706">
        <v>139288</v>
      </c>
      <c r="D291" s="706">
        <v>9354095</v>
      </c>
      <c r="E291" s="707" t="s">
        <v>1124</v>
      </c>
      <c r="F291" s="627">
        <v>1009</v>
      </c>
      <c r="G291" s="627">
        <v>0</v>
      </c>
      <c r="H291" s="627">
        <v>1009</v>
      </c>
      <c r="I291" s="512">
        <v>0</v>
      </c>
      <c r="J291" s="512">
        <v>2687035</v>
      </c>
      <c r="K291" s="512">
        <v>1926288</v>
      </c>
      <c r="L291" s="512">
        <v>0</v>
      </c>
      <c r="M291" s="512">
        <v>109019.99999999991</v>
      </c>
      <c r="N291" s="512">
        <v>0</v>
      </c>
      <c r="O291" s="512">
        <v>267156.3746223565</v>
      </c>
      <c r="P291" s="512">
        <v>0</v>
      </c>
      <c r="Q291" s="512">
        <v>0</v>
      </c>
      <c r="R291" s="512">
        <v>0</v>
      </c>
      <c r="S291" s="512">
        <v>0</v>
      </c>
      <c r="T291" s="512">
        <v>0</v>
      </c>
      <c r="U291" s="512">
        <v>0</v>
      </c>
      <c r="V291" s="512">
        <v>43089.999999999869</v>
      </c>
      <c r="W291" s="512">
        <v>114954.99999999985</v>
      </c>
      <c r="X291" s="512">
        <v>26680.000000000018</v>
      </c>
      <c r="Y291" s="512">
        <v>97020.000000000262</v>
      </c>
      <c r="Z291" s="512">
        <v>51680</v>
      </c>
      <c r="AA291" s="512">
        <v>0</v>
      </c>
      <c r="AB291" s="512">
        <v>0</v>
      </c>
      <c r="AC291" s="512">
        <v>67157.793824701192</v>
      </c>
      <c r="AD291" s="512">
        <v>0</v>
      </c>
      <c r="AE291" s="512">
        <v>0</v>
      </c>
      <c r="AF291" s="512">
        <v>343956.86841066275</v>
      </c>
      <c r="AG291" s="512">
        <v>0</v>
      </c>
      <c r="AH291" s="512">
        <v>0</v>
      </c>
      <c r="AI291" s="512">
        <v>117800</v>
      </c>
      <c r="AJ291" s="512">
        <v>0</v>
      </c>
      <c r="AK291" s="512">
        <v>0</v>
      </c>
      <c r="AL291" s="512">
        <v>0</v>
      </c>
      <c r="AM291" s="512">
        <v>25600</v>
      </c>
      <c r="AN291" s="512">
        <v>0</v>
      </c>
      <c r="AO291" s="512">
        <v>0</v>
      </c>
      <c r="AP291" s="512">
        <v>0</v>
      </c>
      <c r="AQ291" s="512">
        <v>0</v>
      </c>
      <c r="AR291" s="512">
        <v>0</v>
      </c>
      <c r="AS291" s="512">
        <v>0</v>
      </c>
      <c r="AT291" s="512">
        <v>0</v>
      </c>
      <c r="AU291" s="512">
        <v>0</v>
      </c>
      <c r="AV291" s="512">
        <v>4613323</v>
      </c>
      <c r="AW291" s="512">
        <v>1120716.0368577205</v>
      </c>
      <c r="AX291" s="512">
        <v>143400</v>
      </c>
      <c r="AY291" s="512">
        <v>698757.55572184094</v>
      </c>
      <c r="AZ291" s="710">
        <v>5877439.0368577205</v>
      </c>
      <c r="BA291" s="710">
        <v>5851839.0368577205</v>
      </c>
      <c r="BB291" s="710">
        <v>5415</v>
      </c>
      <c r="BC291" s="710">
        <v>5463735</v>
      </c>
      <c r="BD291" s="710">
        <v>0</v>
      </c>
      <c r="BE291" s="710">
        <v>0</v>
      </c>
      <c r="BF291" s="710">
        <v>5877439.0368577205</v>
      </c>
      <c r="BG291" s="512">
        <v>0</v>
      </c>
      <c r="BH291" s="512">
        <v>5877439.0368577205</v>
      </c>
      <c r="BI291" s="710">
        <v>5489335</v>
      </c>
      <c r="BJ291" s="710">
        <v>5345935</v>
      </c>
      <c r="BK291" s="512">
        <v>5734039.0368577205</v>
      </c>
      <c r="BL291" s="512">
        <v>5682.8929998589892</v>
      </c>
      <c r="BM291" s="512">
        <v>5619.3915110778435</v>
      </c>
      <c r="BN291" s="628">
        <v>1.1300420811748299E-2</v>
      </c>
      <c r="BO291" s="628">
        <v>7.1799348382516996E-3</v>
      </c>
      <c r="BP291" s="512">
        <v>40709.986664085147</v>
      </c>
      <c r="BQ291" s="710">
        <v>5918149.0235218052</v>
      </c>
      <c r="BR291" s="710">
        <v>5839.9891214289446</v>
      </c>
      <c r="BS291" s="710" t="s">
        <v>1284</v>
      </c>
      <c r="BT291" s="710">
        <v>5865.360776533008</v>
      </c>
      <c r="BU291" s="628">
        <v>1.791961014403709E-2</v>
      </c>
      <c r="BV291" s="512">
        <v>0</v>
      </c>
      <c r="BW291" s="512">
        <v>5918149.0235218052</v>
      </c>
      <c r="BX291" s="512">
        <v>0</v>
      </c>
      <c r="BY291" s="512">
        <v>5918149.0235218052</v>
      </c>
      <c r="BZ291" s="814">
        <f t="shared" si="20"/>
        <v>0</v>
      </c>
      <c r="CA291" s="814">
        <f t="shared" si="21"/>
        <v>0</v>
      </c>
      <c r="CB291" s="814">
        <f t="shared" si="19"/>
        <v>0</v>
      </c>
      <c r="CC291" s="814">
        <f>IF(ISERROR(VLOOKUP(A291,'19-20 Cfwds'!A:D,4,FALSE)),0,(VLOOKUP(A291,'19-20 Cfwds'!A:D,4,FALSE)))</f>
        <v>0</v>
      </c>
      <c r="CD291" s="814">
        <f>IF(ISERROR(VLOOKUP(A291,'19-20 Cfwds'!A:D,3,FALSE)),0,(VLOOKUP(A291,'19-20 Cfwds'!A:D,3,FALSE)))</f>
        <v>0</v>
      </c>
      <c r="CF291" s="814">
        <f t="shared" si="22"/>
        <v>709601.37462235638</v>
      </c>
      <c r="CG291" s="814"/>
      <c r="CH291" s="814"/>
    </row>
    <row r="292" spans="1:86" ht="15" hidden="1" x14ac:dyDescent="0.25">
      <c r="A292">
        <v>356</v>
      </c>
      <c r="B292" t="str">
        <f>VLOOKUP(D292,'Adjusted Factors 21-22'!C:F,4,FALSE)</f>
        <v>Recoupment Academy</v>
      </c>
      <c r="C292" s="706">
        <v>144214</v>
      </c>
      <c r="D292" s="706">
        <v>9354096</v>
      </c>
      <c r="E292" s="707" t="s">
        <v>816</v>
      </c>
      <c r="F292" s="627">
        <v>763</v>
      </c>
      <c r="G292" s="627">
        <v>0</v>
      </c>
      <c r="H292" s="627">
        <v>763</v>
      </c>
      <c r="I292" s="512">
        <v>0</v>
      </c>
      <c r="J292" s="512">
        <v>2033785</v>
      </c>
      <c r="K292" s="512">
        <v>1454544</v>
      </c>
      <c r="L292" s="512">
        <v>0</v>
      </c>
      <c r="M292" s="512">
        <v>43700.000000000051</v>
      </c>
      <c r="N292" s="512">
        <v>0</v>
      </c>
      <c r="O292" s="512">
        <v>111092.8</v>
      </c>
      <c r="P292" s="512">
        <v>0</v>
      </c>
      <c r="Q292" s="512">
        <v>0</v>
      </c>
      <c r="R292" s="512">
        <v>0</v>
      </c>
      <c r="S292" s="512">
        <v>0</v>
      </c>
      <c r="T292" s="512">
        <v>0</v>
      </c>
      <c r="U292" s="512">
        <v>0</v>
      </c>
      <c r="V292" s="512">
        <v>6199.99999999999</v>
      </c>
      <c r="W292" s="512">
        <v>13279.999999999998</v>
      </c>
      <c r="X292" s="512">
        <v>11020.000000000013</v>
      </c>
      <c r="Y292" s="512">
        <v>31500</v>
      </c>
      <c r="Z292" s="512">
        <v>2720.0000000000014</v>
      </c>
      <c r="AA292" s="512">
        <v>0</v>
      </c>
      <c r="AB292" s="512">
        <v>0</v>
      </c>
      <c r="AC292" s="512">
        <v>2977.8055190538721</v>
      </c>
      <c r="AD292" s="512">
        <v>0</v>
      </c>
      <c r="AE292" s="512">
        <v>0</v>
      </c>
      <c r="AF292" s="512">
        <v>282390.72327895503</v>
      </c>
      <c r="AG292" s="512">
        <v>0</v>
      </c>
      <c r="AH292" s="512">
        <v>0</v>
      </c>
      <c r="AI292" s="512">
        <v>117800</v>
      </c>
      <c r="AJ292" s="512">
        <v>0</v>
      </c>
      <c r="AK292" s="512">
        <v>0</v>
      </c>
      <c r="AL292" s="512">
        <v>0</v>
      </c>
      <c r="AM292" s="512">
        <v>20889.599999999999</v>
      </c>
      <c r="AN292" s="512">
        <v>0</v>
      </c>
      <c r="AO292" s="512">
        <v>0</v>
      </c>
      <c r="AP292" s="512">
        <v>0</v>
      </c>
      <c r="AQ292" s="512">
        <v>0</v>
      </c>
      <c r="AR292" s="512">
        <v>0</v>
      </c>
      <c r="AS292" s="512">
        <v>0</v>
      </c>
      <c r="AT292" s="512">
        <v>0</v>
      </c>
      <c r="AU292" s="512">
        <v>0</v>
      </c>
      <c r="AV292" s="512">
        <v>3488329</v>
      </c>
      <c r="AW292" s="512">
        <v>504881.32879800897</v>
      </c>
      <c r="AX292" s="512">
        <v>138689.60000000001</v>
      </c>
      <c r="AY292" s="512">
        <v>392147.12327895506</v>
      </c>
      <c r="AZ292" s="710">
        <v>4131899.9287980092</v>
      </c>
      <c r="BA292" s="710">
        <v>4111010.3287980091</v>
      </c>
      <c r="BB292" s="710">
        <v>5415</v>
      </c>
      <c r="BC292" s="710">
        <v>4131645</v>
      </c>
      <c r="BD292" s="710">
        <v>0</v>
      </c>
      <c r="BE292" s="710">
        <v>20634.671201990917</v>
      </c>
      <c r="BF292" s="710">
        <v>4152534.6</v>
      </c>
      <c r="BG292" s="512">
        <v>0</v>
      </c>
      <c r="BH292" s="512">
        <v>4152534.5999999996</v>
      </c>
      <c r="BI292" s="710">
        <v>4152534.6</v>
      </c>
      <c r="BJ292" s="710">
        <v>4013845</v>
      </c>
      <c r="BK292" s="512">
        <v>4013845</v>
      </c>
      <c r="BL292" s="512">
        <v>5260.6094364351247</v>
      </c>
      <c r="BM292" s="512">
        <v>5121.5411408244681</v>
      </c>
      <c r="BN292" s="628">
        <v>2.7153603141469508E-2</v>
      </c>
      <c r="BO292" s="628">
        <v>0</v>
      </c>
      <c r="BP292" s="512">
        <v>0</v>
      </c>
      <c r="BQ292" s="710">
        <v>4152534.6</v>
      </c>
      <c r="BR292" s="710">
        <v>5415</v>
      </c>
      <c r="BS292" s="710" t="s">
        <v>1284</v>
      </c>
      <c r="BT292" s="710">
        <v>5442.378243774574</v>
      </c>
      <c r="BU292" s="628">
        <v>2.5870345409929607E-2</v>
      </c>
      <c r="BV292" s="512">
        <v>0</v>
      </c>
      <c r="BW292" s="512">
        <v>4152534.6</v>
      </c>
      <c r="BX292" s="512">
        <v>0</v>
      </c>
      <c r="BY292" s="512">
        <v>4152534.6</v>
      </c>
      <c r="BZ292" s="814">
        <f t="shared" si="20"/>
        <v>0</v>
      </c>
      <c r="CA292" s="814">
        <f t="shared" si="21"/>
        <v>0</v>
      </c>
      <c r="CB292" s="814">
        <f t="shared" si="19"/>
        <v>20634.671201990917</v>
      </c>
      <c r="CC292" s="814">
        <f>IF(ISERROR(VLOOKUP(A292,'19-20 Cfwds'!A:D,4,FALSE)),0,(VLOOKUP(A292,'19-20 Cfwds'!A:D,4,FALSE)))</f>
        <v>0</v>
      </c>
      <c r="CD292" s="814">
        <f>IF(ISERROR(VLOOKUP(A292,'19-20 Cfwds'!A:D,3,FALSE)),0,(VLOOKUP(A292,'19-20 Cfwds'!A:D,3,FALSE)))</f>
        <v>0</v>
      </c>
      <c r="CF292" s="814">
        <f t="shared" si="22"/>
        <v>219512.80000000005</v>
      </c>
      <c r="CG292" s="814"/>
      <c r="CH292" s="814"/>
    </row>
    <row r="293" spans="1:86" ht="15" hidden="1" x14ac:dyDescent="0.25">
      <c r="A293">
        <v>357</v>
      </c>
      <c r="B293" t="str">
        <f>VLOOKUP(D293,'Adjusted Factors 21-22'!C:F,4,FALSE)</f>
        <v>Recoupment Academy</v>
      </c>
      <c r="C293" s="706">
        <v>137218</v>
      </c>
      <c r="D293" s="706">
        <v>9354097</v>
      </c>
      <c r="E293" s="707" t="s">
        <v>817</v>
      </c>
      <c r="F293" s="627">
        <v>927</v>
      </c>
      <c r="G293" s="627">
        <v>0</v>
      </c>
      <c r="H293" s="627">
        <v>927</v>
      </c>
      <c r="I293" s="512">
        <v>0</v>
      </c>
      <c r="J293" s="512">
        <v>2460575</v>
      </c>
      <c r="K293" s="512">
        <v>1778868</v>
      </c>
      <c r="L293" s="512">
        <v>0</v>
      </c>
      <c r="M293" s="512">
        <v>42320.000000000015</v>
      </c>
      <c r="N293" s="512">
        <v>0</v>
      </c>
      <c r="O293" s="512">
        <v>127527.852494577</v>
      </c>
      <c r="P293" s="512">
        <v>0</v>
      </c>
      <c r="Q293" s="512">
        <v>0</v>
      </c>
      <c r="R293" s="512">
        <v>0</v>
      </c>
      <c r="S293" s="512">
        <v>0</v>
      </c>
      <c r="T293" s="512">
        <v>0</v>
      </c>
      <c r="U293" s="512">
        <v>0</v>
      </c>
      <c r="V293" s="512">
        <v>5270.0000000000136</v>
      </c>
      <c r="W293" s="512">
        <v>8299.9999999999964</v>
      </c>
      <c r="X293" s="512">
        <v>13920.000000000025</v>
      </c>
      <c r="Y293" s="512">
        <v>9450.0000000000091</v>
      </c>
      <c r="Z293" s="512">
        <v>7479.9999999999745</v>
      </c>
      <c r="AA293" s="512">
        <v>0</v>
      </c>
      <c r="AB293" s="512">
        <v>0</v>
      </c>
      <c r="AC293" s="512">
        <v>1485.0000000000064</v>
      </c>
      <c r="AD293" s="512">
        <v>0</v>
      </c>
      <c r="AE293" s="512">
        <v>0</v>
      </c>
      <c r="AF293" s="512">
        <v>298830.06249412865</v>
      </c>
      <c r="AG293" s="512">
        <v>0</v>
      </c>
      <c r="AH293" s="512">
        <v>0</v>
      </c>
      <c r="AI293" s="512">
        <v>117800</v>
      </c>
      <c r="AJ293" s="512">
        <v>0</v>
      </c>
      <c r="AK293" s="512">
        <v>0</v>
      </c>
      <c r="AL293" s="512">
        <v>0</v>
      </c>
      <c r="AM293" s="512">
        <v>23552</v>
      </c>
      <c r="AN293" s="512">
        <v>0</v>
      </c>
      <c r="AO293" s="512">
        <v>0</v>
      </c>
      <c r="AP293" s="512">
        <v>0</v>
      </c>
      <c r="AQ293" s="512">
        <v>0</v>
      </c>
      <c r="AR293" s="512">
        <v>0</v>
      </c>
      <c r="AS293" s="512">
        <v>0</v>
      </c>
      <c r="AT293" s="512">
        <v>0</v>
      </c>
      <c r="AU293" s="512">
        <v>0</v>
      </c>
      <c r="AV293" s="512">
        <v>4239443</v>
      </c>
      <c r="AW293" s="512">
        <v>514582.91498870566</v>
      </c>
      <c r="AX293" s="512">
        <v>141352</v>
      </c>
      <c r="AY293" s="512">
        <v>405963.98874141718</v>
      </c>
      <c r="AZ293" s="710">
        <v>4895377.9149887059</v>
      </c>
      <c r="BA293" s="710">
        <v>4871825.9149887059</v>
      </c>
      <c r="BB293" s="710">
        <v>5415</v>
      </c>
      <c r="BC293" s="710">
        <v>5019705</v>
      </c>
      <c r="BD293" s="710">
        <v>0</v>
      </c>
      <c r="BE293" s="710">
        <v>147879.08501129411</v>
      </c>
      <c r="BF293" s="710">
        <v>5043257</v>
      </c>
      <c r="BG293" s="512">
        <v>0</v>
      </c>
      <c r="BH293" s="512">
        <v>5043257</v>
      </c>
      <c r="BI293" s="710">
        <v>5043257</v>
      </c>
      <c r="BJ293" s="710">
        <v>4901905</v>
      </c>
      <c r="BK293" s="512">
        <v>4901905</v>
      </c>
      <c r="BL293" s="512">
        <v>5287.9234088457388</v>
      </c>
      <c r="BM293" s="512">
        <v>5136.3176226826608</v>
      </c>
      <c r="BN293" s="628">
        <v>2.9516435177911634E-2</v>
      </c>
      <c r="BO293" s="628">
        <v>0</v>
      </c>
      <c r="BP293" s="512">
        <v>0</v>
      </c>
      <c r="BQ293" s="710">
        <v>5043257</v>
      </c>
      <c r="BR293" s="710">
        <v>5415</v>
      </c>
      <c r="BS293" s="710" t="s">
        <v>1284</v>
      </c>
      <c r="BT293" s="710">
        <v>5440.40668824164</v>
      </c>
      <c r="BU293" s="628">
        <v>2.8420126817151115E-2</v>
      </c>
      <c r="BV293" s="512">
        <v>0</v>
      </c>
      <c r="BW293" s="512">
        <v>5043257</v>
      </c>
      <c r="BX293" s="512">
        <v>0</v>
      </c>
      <c r="BY293" s="512">
        <v>5043257</v>
      </c>
      <c r="BZ293" s="814">
        <f t="shared" si="20"/>
        <v>0</v>
      </c>
      <c r="CA293" s="814">
        <f t="shared" si="21"/>
        <v>0</v>
      </c>
      <c r="CB293" s="814">
        <f t="shared" si="19"/>
        <v>147879.08501129411</v>
      </c>
      <c r="CC293" s="814">
        <f>IF(ISERROR(VLOOKUP(A293,'19-20 Cfwds'!A:D,4,FALSE)),0,(VLOOKUP(A293,'19-20 Cfwds'!A:D,4,FALSE)))</f>
        <v>0</v>
      </c>
      <c r="CD293" s="814">
        <f>IF(ISERROR(VLOOKUP(A293,'19-20 Cfwds'!A:D,3,FALSE)),0,(VLOOKUP(A293,'19-20 Cfwds'!A:D,3,FALSE)))</f>
        <v>0</v>
      </c>
      <c r="CF293" s="814">
        <f t="shared" si="22"/>
        <v>214267.852494577</v>
      </c>
      <c r="CG293" s="814"/>
      <c r="CH293" s="814"/>
    </row>
    <row r="294" spans="1:86" ht="15" hidden="1" x14ac:dyDescent="0.25">
      <c r="A294">
        <v>362</v>
      </c>
      <c r="B294" t="str">
        <f>VLOOKUP(D294,'Adjusted Factors 21-22'!C:F,4,FALSE)</f>
        <v>Recoupment Academy</v>
      </c>
      <c r="C294" s="706">
        <v>137208</v>
      </c>
      <c r="D294" s="706">
        <v>9354098</v>
      </c>
      <c r="E294" s="707" t="s">
        <v>1125</v>
      </c>
      <c r="F294" s="627">
        <v>584</v>
      </c>
      <c r="G294" s="627">
        <v>0</v>
      </c>
      <c r="H294" s="627">
        <v>584</v>
      </c>
      <c r="I294" s="512">
        <v>0</v>
      </c>
      <c r="J294" s="512">
        <v>1524250</v>
      </c>
      <c r="K294" s="512">
        <v>1149876</v>
      </c>
      <c r="L294" s="512">
        <v>0</v>
      </c>
      <c r="M294" s="512">
        <v>38180.000000000029</v>
      </c>
      <c r="N294" s="512">
        <v>0</v>
      </c>
      <c r="O294" s="512">
        <v>98112.000000000015</v>
      </c>
      <c r="P294" s="512">
        <v>0</v>
      </c>
      <c r="Q294" s="512">
        <v>0</v>
      </c>
      <c r="R294" s="512">
        <v>0</v>
      </c>
      <c r="S294" s="512">
        <v>0</v>
      </c>
      <c r="T294" s="512">
        <v>0</v>
      </c>
      <c r="U294" s="512">
        <v>0</v>
      </c>
      <c r="V294" s="512">
        <v>7129.9999999999964</v>
      </c>
      <c r="W294" s="512">
        <v>21994.999999999993</v>
      </c>
      <c r="X294" s="512">
        <v>13339.999999999995</v>
      </c>
      <c r="Y294" s="512">
        <v>44729.99999999984</v>
      </c>
      <c r="Z294" s="512">
        <v>6800.00000000001</v>
      </c>
      <c r="AA294" s="512">
        <v>0</v>
      </c>
      <c r="AB294" s="512">
        <v>0</v>
      </c>
      <c r="AC294" s="512">
        <v>2970.0000000000041</v>
      </c>
      <c r="AD294" s="512">
        <v>0</v>
      </c>
      <c r="AE294" s="512">
        <v>0</v>
      </c>
      <c r="AF294" s="512">
        <v>241902.92830410725</v>
      </c>
      <c r="AG294" s="512">
        <v>0</v>
      </c>
      <c r="AH294" s="512">
        <v>0</v>
      </c>
      <c r="AI294" s="512">
        <v>117800</v>
      </c>
      <c r="AJ294" s="512">
        <v>3733.3333333333339</v>
      </c>
      <c r="AK294" s="512">
        <v>0</v>
      </c>
      <c r="AL294" s="512">
        <v>0</v>
      </c>
      <c r="AM294" s="512">
        <v>12800</v>
      </c>
      <c r="AN294" s="512">
        <v>0</v>
      </c>
      <c r="AO294" s="512">
        <v>0</v>
      </c>
      <c r="AP294" s="512">
        <v>0</v>
      </c>
      <c r="AQ294" s="512">
        <v>0</v>
      </c>
      <c r="AR294" s="512">
        <v>0</v>
      </c>
      <c r="AS294" s="512">
        <v>0</v>
      </c>
      <c r="AT294" s="512">
        <v>0</v>
      </c>
      <c r="AU294" s="512">
        <v>0</v>
      </c>
      <c r="AV294" s="512">
        <v>2674126</v>
      </c>
      <c r="AW294" s="512">
        <v>475159.92830410716</v>
      </c>
      <c r="AX294" s="512">
        <v>134333.33333333331</v>
      </c>
      <c r="AY294" s="512">
        <v>357363.3136374405</v>
      </c>
      <c r="AZ294" s="710">
        <v>3283619.2616374404</v>
      </c>
      <c r="BA294" s="710">
        <v>3270819.2616374404</v>
      </c>
      <c r="BB294" s="710">
        <v>5415</v>
      </c>
      <c r="BC294" s="710">
        <v>3162360</v>
      </c>
      <c r="BD294" s="710">
        <v>0</v>
      </c>
      <c r="BE294" s="710">
        <v>0</v>
      </c>
      <c r="BF294" s="710">
        <v>3283619.2616374404</v>
      </c>
      <c r="BG294" s="512">
        <v>0</v>
      </c>
      <c r="BH294" s="512">
        <v>3283619.2616374409</v>
      </c>
      <c r="BI294" s="710">
        <v>3175160</v>
      </c>
      <c r="BJ294" s="710">
        <v>3040826.6666666665</v>
      </c>
      <c r="BK294" s="512">
        <v>3149285.9283041069</v>
      </c>
      <c r="BL294" s="512">
        <v>5392.6128909316903</v>
      </c>
      <c r="BM294" s="512">
        <v>5267.7812373125716</v>
      </c>
      <c r="BN294" s="628">
        <v>2.3697197737619646E-2</v>
      </c>
      <c r="BO294" s="628">
        <v>0</v>
      </c>
      <c r="BP294" s="512">
        <v>0</v>
      </c>
      <c r="BQ294" s="710">
        <v>3283619.2616374404</v>
      </c>
      <c r="BR294" s="710">
        <v>5600.7179137627409</v>
      </c>
      <c r="BS294" s="710" t="s">
        <v>1284</v>
      </c>
      <c r="BT294" s="710">
        <v>5622.6357219819183</v>
      </c>
      <c r="BU294" s="628">
        <v>2.2326061124361418E-2</v>
      </c>
      <c r="BV294" s="512">
        <v>0</v>
      </c>
      <c r="BW294" s="512">
        <v>3283619.2616374404</v>
      </c>
      <c r="BX294" s="512">
        <v>0</v>
      </c>
      <c r="BY294" s="512">
        <v>3283619.2616374404</v>
      </c>
      <c r="BZ294" s="814">
        <f t="shared" si="20"/>
        <v>0</v>
      </c>
      <c r="CA294" s="814">
        <f t="shared" si="21"/>
        <v>0</v>
      </c>
      <c r="CB294" s="814">
        <f t="shared" si="19"/>
        <v>0</v>
      </c>
      <c r="CC294" s="814">
        <f>IF(ISERROR(VLOOKUP(A294,'19-20 Cfwds'!A:D,4,FALSE)),0,(VLOOKUP(A294,'19-20 Cfwds'!A:D,4,FALSE)))</f>
        <v>0</v>
      </c>
      <c r="CD294" s="814">
        <f>IF(ISERROR(VLOOKUP(A294,'19-20 Cfwds'!A:D,3,FALSE)),0,(VLOOKUP(A294,'19-20 Cfwds'!A:D,3,FALSE)))</f>
        <v>0</v>
      </c>
      <c r="CF294" s="814">
        <f t="shared" si="22"/>
        <v>230286.99999999988</v>
      </c>
      <c r="CG294" s="814"/>
      <c r="CH294" s="814"/>
    </row>
    <row r="295" spans="1:86" ht="15" hidden="1" x14ac:dyDescent="0.25">
      <c r="A295">
        <v>376</v>
      </c>
      <c r="B295" t="str">
        <f>VLOOKUP(D295,'Adjusted Factors 21-22'!C:F,4,FALSE)</f>
        <v>Recoupment Academy</v>
      </c>
      <c r="C295" s="706">
        <v>136969</v>
      </c>
      <c r="D295" s="706">
        <v>9354099</v>
      </c>
      <c r="E295" s="707" t="s">
        <v>828</v>
      </c>
      <c r="F295" s="627">
        <v>1537</v>
      </c>
      <c r="G295" s="627">
        <v>0</v>
      </c>
      <c r="H295" s="627">
        <v>1537</v>
      </c>
      <c r="I295" s="512">
        <v>0</v>
      </c>
      <c r="J295" s="512">
        <v>4002245</v>
      </c>
      <c r="K295" s="512">
        <v>3036852</v>
      </c>
      <c r="L295" s="512">
        <v>0</v>
      </c>
      <c r="M295" s="512">
        <v>61179.999999999971</v>
      </c>
      <c r="N295" s="512">
        <v>0</v>
      </c>
      <c r="O295" s="512">
        <v>166671.21387283236</v>
      </c>
      <c r="P295" s="512">
        <v>0</v>
      </c>
      <c r="Q295" s="512">
        <v>0</v>
      </c>
      <c r="R295" s="512">
        <v>0</v>
      </c>
      <c r="S295" s="512">
        <v>0</v>
      </c>
      <c r="T295" s="512">
        <v>0</v>
      </c>
      <c r="U295" s="512">
        <v>0</v>
      </c>
      <c r="V295" s="512">
        <v>6819.99999999999</v>
      </c>
      <c r="W295" s="512">
        <v>15770</v>
      </c>
      <c r="X295" s="512">
        <v>10439.999999999975</v>
      </c>
      <c r="Y295" s="512">
        <v>13859.99999999998</v>
      </c>
      <c r="Z295" s="512">
        <v>1360.0000000000027</v>
      </c>
      <c r="AA295" s="512">
        <v>0</v>
      </c>
      <c r="AB295" s="512">
        <v>0</v>
      </c>
      <c r="AC295" s="512">
        <v>16345.634765624991</v>
      </c>
      <c r="AD295" s="512">
        <v>0</v>
      </c>
      <c r="AE295" s="512">
        <v>0</v>
      </c>
      <c r="AF295" s="512">
        <v>508627.90104817669</v>
      </c>
      <c r="AG295" s="512">
        <v>0</v>
      </c>
      <c r="AH295" s="512">
        <v>0</v>
      </c>
      <c r="AI295" s="512">
        <v>117800</v>
      </c>
      <c r="AJ295" s="512">
        <v>0</v>
      </c>
      <c r="AK295" s="512">
        <v>0</v>
      </c>
      <c r="AL295" s="512">
        <v>0</v>
      </c>
      <c r="AM295" s="512">
        <v>59904</v>
      </c>
      <c r="AN295" s="512">
        <v>0</v>
      </c>
      <c r="AO295" s="512">
        <v>0</v>
      </c>
      <c r="AP295" s="512">
        <v>0</v>
      </c>
      <c r="AQ295" s="512">
        <v>0</v>
      </c>
      <c r="AR295" s="512">
        <v>0</v>
      </c>
      <c r="AS295" s="512">
        <v>0</v>
      </c>
      <c r="AT295" s="512">
        <v>0</v>
      </c>
      <c r="AU295" s="512">
        <v>0</v>
      </c>
      <c r="AV295" s="512">
        <v>7039097</v>
      </c>
      <c r="AW295" s="512">
        <v>801074.74968663394</v>
      </c>
      <c r="AX295" s="512">
        <v>177704</v>
      </c>
      <c r="AY295" s="512">
        <v>646678.50798459281</v>
      </c>
      <c r="AZ295" s="710">
        <v>8017875.7496866342</v>
      </c>
      <c r="BA295" s="710">
        <v>7957971.7496866342</v>
      </c>
      <c r="BB295" s="710">
        <v>5415</v>
      </c>
      <c r="BC295" s="710">
        <v>8322855</v>
      </c>
      <c r="BD295" s="710">
        <v>0</v>
      </c>
      <c r="BE295" s="710">
        <v>364883.25031336583</v>
      </c>
      <c r="BF295" s="710">
        <v>8382759</v>
      </c>
      <c r="BG295" s="512">
        <v>0</v>
      </c>
      <c r="BH295" s="512">
        <v>8382759</v>
      </c>
      <c r="BI295" s="710">
        <v>8382759</v>
      </c>
      <c r="BJ295" s="710">
        <v>8205055</v>
      </c>
      <c r="BK295" s="512">
        <v>8205055</v>
      </c>
      <c r="BL295" s="512">
        <v>5338.3571893298631</v>
      </c>
      <c r="BM295" s="512">
        <v>5188.4846632124354</v>
      </c>
      <c r="BN295" s="628">
        <v>2.8885606462337416E-2</v>
      </c>
      <c r="BO295" s="628">
        <v>0</v>
      </c>
      <c r="BP295" s="512">
        <v>0</v>
      </c>
      <c r="BQ295" s="710">
        <v>8382759</v>
      </c>
      <c r="BR295" s="710">
        <v>5415</v>
      </c>
      <c r="BS295" s="710" t="s">
        <v>1284</v>
      </c>
      <c r="BT295" s="710">
        <v>5453.9746258945997</v>
      </c>
      <c r="BU295" s="628">
        <v>2.8475150219963385E-2</v>
      </c>
      <c r="BV295" s="512">
        <v>0</v>
      </c>
      <c r="BW295" s="512">
        <v>8382759</v>
      </c>
      <c r="BX295" s="512">
        <v>0</v>
      </c>
      <c r="BY295" s="512">
        <v>8382759</v>
      </c>
      <c r="BZ295" s="814">
        <f t="shared" si="20"/>
        <v>0</v>
      </c>
      <c r="CA295" s="814">
        <f t="shared" si="21"/>
        <v>0</v>
      </c>
      <c r="CB295" s="814">
        <f t="shared" si="19"/>
        <v>364883.25031336583</v>
      </c>
      <c r="CC295" s="814">
        <f>IF(ISERROR(VLOOKUP(A295,'19-20 Cfwds'!A:D,4,FALSE)),0,(VLOOKUP(A295,'19-20 Cfwds'!A:D,4,FALSE)))</f>
        <v>0</v>
      </c>
      <c r="CD295" s="814">
        <f>IF(ISERROR(VLOOKUP(A295,'19-20 Cfwds'!A:D,3,FALSE)),0,(VLOOKUP(A295,'19-20 Cfwds'!A:D,3,FALSE)))</f>
        <v>0</v>
      </c>
      <c r="CF295" s="814">
        <f t="shared" si="22"/>
        <v>276101.2138728323</v>
      </c>
      <c r="CG295" s="814"/>
      <c r="CH295" s="814"/>
    </row>
    <row r="296" spans="1:86" ht="15" hidden="1" x14ac:dyDescent="0.25">
      <c r="A296">
        <v>554</v>
      </c>
      <c r="B296" t="str">
        <f>VLOOKUP(D296,'Adjusted Factors 21-22'!C:F,4,FALSE)</f>
        <v>Recoupment Academy</v>
      </c>
      <c r="C296" s="706">
        <v>136322</v>
      </c>
      <c r="D296" s="706">
        <v>9354102</v>
      </c>
      <c r="E296" s="707" t="s">
        <v>926</v>
      </c>
      <c r="F296" s="627">
        <v>1116</v>
      </c>
      <c r="G296" s="627">
        <v>0</v>
      </c>
      <c r="H296" s="627">
        <v>1116</v>
      </c>
      <c r="I296" s="512">
        <v>0</v>
      </c>
      <c r="J296" s="512">
        <v>2878655</v>
      </c>
      <c r="K296" s="512">
        <v>2235870</v>
      </c>
      <c r="L296" s="512">
        <v>0</v>
      </c>
      <c r="M296" s="512">
        <v>58420.000000000065</v>
      </c>
      <c r="N296" s="512">
        <v>0</v>
      </c>
      <c r="O296" s="512">
        <v>161767.04055220017</v>
      </c>
      <c r="P296" s="512">
        <v>0</v>
      </c>
      <c r="Q296" s="512">
        <v>0</v>
      </c>
      <c r="R296" s="512">
        <v>0</v>
      </c>
      <c r="S296" s="512">
        <v>0</v>
      </c>
      <c r="T296" s="512">
        <v>0</v>
      </c>
      <c r="U296" s="512">
        <v>0</v>
      </c>
      <c r="V296" s="512">
        <v>22629.999999999993</v>
      </c>
      <c r="W296" s="512">
        <v>10375.000000000013</v>
      </c>
      <c r="X296" s="512">
        <v>0</v>
      </c>
      <c r="Y296" s="512">
        <v>0</v>
      </c>
      <c r="Z296" s="512">
        <v>0</v>
      </c>
      <c r="AA296" s="512">
        <v>0</v>
      </c>
      <c r="AB296" s="512">
        <v>0</v>
      </c>
      <c r="AC296" s="512">
        <v>23824.043126684694</v>
      </c>
      <c r="AD296" s="512">
        <v>0</v>
      </c>
      <c r="AE296" s="512">
        <v>0</v>
      </c>
      <c r="AF296" s="512">
        <v>430024.05187838781</v>
      </c>
      <c r="AG296" s="512">
        <v>0</v>
      </c>
      <c r="AH296" s="512">
        <v>0</v>
      </c>
      <c r="AI296" s="512">
        <v>117800</v>
      </c>
      <c r="AJ296" s="512">
        <v>0</v>
      </c>
      <c r="AK296" s="512">
        <v>0</v>
      </c>
      <c r="AL296" s="512">
        <v>0</v>
      </c>
      <c r="AM296" s="512">
        <v>26112</v>
      </c>
      <c r="AN296" s="512">
        <v>0</v>
      </c>
      <c r="AO296" s="512">
        <v>0</v>
      </c>
      <c r="AP296" s="512">
        <v>0</v>
      </c>
      <c r="AQ296" s="512">
        <v>0</v>
      </c>
      <c r="AR296" s="512">
        <v>0</v>
      </c>
      <c r="AS296" s="512">
        <v>0</v>
      </c>
      <c r="AT296" s="512">
        <v>0</v>
      </c>
      <c r="AU296" s="512">
        <v>0</v>
      </c>
      <c r="AV296" s="512">
        <v>5114525</v>
      </c>
      <c r="AW296" s="512">
        <v>707040.1355572727</v>
      </c>
      <c r="AX296" s="512">
        <v>143912</v>
      </c>
      <c r="AY296" s="512">
        <v>556620.07215448795</v>
      </c>
      <c r="AZ296" s="710">
        <v>5965477.1355572725</v>
      </c>
      <c r="BA296" s="710">
        <v>5939365.1355572725</v>
      </c>
      <c r="BB296" s="710">
        <v>5415</v>
      </c>
      <c r="BC296" s="710">
        <v>6043140</v>
      </c>
      <c r="BD296" s="710">
        <v>0</v>
      </c>
      <c r="BE296" s="710">
        <v>103774.86444272753</v>
      </c>
      <c r="BF296" s="710">
        <v>6069252</v>
      </c>
      <c r="BG296" s="512">
        <v>0</v>
      </c>
      <c r="BH296" s="512">
        <v>6069252</v>
      </c>
      <c r="BI296" s="710">
        <v>6069252</v>
      </c>
      <c r="BJ296" s="710">
        <v>5925340</v>
      </c>
      <c r="BK296" s="512">
        <v>5925340</v>
      </c>
      <c r="BL296" s="512">
        <v>5309.4444444444443</v>
      </c>
      <c r="BM296" s="512">
        <v>5162.9649611063096</v>
      </c>
      <c r="BN296" s="628">
        <v>2.8371194544529198E-2</v>
      </c>
      <c r="BO296" s="628">
        <v>0</v>
      </c>
      <c r="BP296" s="512">
        <v>0</v>
      </c>
      <c r="BQ296" s="710">
        <v>6069252</v>
      </c>
      <c r="BR296" s="710">
        <v>5415</v>
      </c>
      <c r="BS296" s="710" t="s">
        <v>1284</v>
      </c>
      <c r="BT296" s="710">
        <v>5438.3978494623652</v>
      </c>
      <c r="BU296" s="628">
        <v>2.8636634343117473E-2</v>
      </c>
      <c r="BV296" s="512">
        <v>0</v>
      </c>
      <c r="BW296" s="512">
        <v>6069252</v>
      </c>
      <c r="BX296" s="512">
        <v>0</v>
      </c>
      <c r="BY296" s="512">
        <v>6069252</v>
      </c>
      <c r="BZ296" s="814">
        <f t="shared" si="20"/>
        <v>0</v>
      </c>
      <c r="CA296" s="814">
        <f t="shared" si="21"/>
        <v>0</v>
      </c>
      <c r="CB296" s="814">
        <f t="shared" si="19"/>
        <v>103774.86444272753</v>
      </c>
      <c r="CC296" s="814">
        <f>IF(ISERROR(VLOOKUP(A296,'19-20 Cfwds'!A:D,4,FALSE)),0,(VLOOKUP(A296,'19-20 Cfwds'!A:D,4,FALSE)))</f>
        <v>0</v>
      </c>
      <c r="CD296" s="814">
        <f>IF(ISERROR(VLOOKUP(A296,'19-20 Cfwds'!A:D,3,FALSE)),0,(VLOOKUP(A296,'19-20 Cfwds'!A:D,3,FALSE)))</f>
        <v>0</v>
      </c>
      <c r="CF296" s="814">
        <f t="shared" si="22"/>
        <v>253192.04055220023</v>
      </c>
      <c r="CG296" s="814"/>
      <c r="CH296" s="814"/>
    </row>
    <row r="297" spans="1:86" ht="15" hidden="1" x14ac:dyDescent="0.25">
      <c r="A297">
        <v>562</v>
      </c>
      <c r="B297" t="str">
        <f>VLOOKUP(D297,'Adjusted Factors 21-22'!C:F,4,FALSE)</f>
        <v>Recoupment Academy</v>
      </c>
      <c r="C297" s="706">
        <v>143362</v>
      </c>
      <c r="D297" s="706">
        <v>9354103</v>
      </c>
      <c r="E297" s="707" t="s">
        <v>934</v>
      </c>
      <c r="F297" s="627">
        <v>922</v>
      </c>
      <c r="G297" s="627">
        <v>0</v>
      </c>
      <c r="H297" s="627">
        <v>922</v>
      </c>
      <c r="I297" s="512">
        <v>0</v>
      </c>
      <c r="J297" s="512">
        <v>2369120</v>
      </c>
      <c r="K297" s="512">
        <v>1857492</v>
      </c>
      <c r="L297" s="512">
        <v>0</v>
      </c>
      <c r="M297" s="512">
        <v>67159.999999999985</v>
      </c>
      <c r="N297" s="512">
        <v>0</v>
      </c>
      <c r="O297" s="512">
        <v>172565.37313432837</v>
      </c>
      <c r="P297" s="512">
        <v>0</v>
      </c>
      <c r="Q297" s="512">
        <v>0</v>
      </c>
      <c r="R297" s="512">
        <v>0</v>
      </c>
      <c r="S297" s="512">
        <v>0</v>
      </c>
      <c r="T297" s="512">
        <v>0</v>
      </c>
      <c r="U297" s="512">
        <v>0</v>
      </c>
      <c r="V297" s="512">
        <v>18289.999999999985</v>
      </c>
      <c r="W297" s="512">
        <v>5394.9999999999982</v>
      </c>
      <c r="X297" s="512">
        <v>0</v>
      </c>
      <c r="Y297" s="512">
        <v>20160.000000000015</v>
      </c>
      <c r="Z297" s="512">
        <v>0</v>
      </c>
      <c r="AA297" s="512">
        <v>0</v>
      </c>
      <c r="AB297" s="512">
        <v>0</v>
      </c>
      <c r="AC297" s="512">
        <v>1486.6123778501569</v>
      </c>
      <c r="AD297" s="512">
        <v>0</v>
      </c>
      <c r="AE297" s="512">
        <v>0</v>
      </c>
      <c r="AF297" s="512">
        <v>377665.79059052118</v>
      </c>
      <c r="AG297" s="512">
        <v>0</v>
      </c>
      <c r="AH297" s="512">
        <v>0</v>
      </c>
      <c r="AI297" s="512">
        <v>117800</v>
      </c>
      <c r="AJ297" s="512">
        <v>0</v>
      </c>
      <c r="AK297" s="512">
        <v>0</v>
      </c>
      <c r="AL297" s="512">
        <v>0</v>
      </c>
      <c r="AM297" s="512">
        <v>32256</v>
      </c>
      <c r="AN297" s="512">
        <v>0</v>
      </c>
      <c r="AO297" s="512">
        <v>0</v>
      </c>
      <c r="AP297" s="512">
        <v>0</v>
      </c>
      <c r="AQ297" s="512">
        <v>0</v>
      </c>
      <c r="AR297" s="512">
        <v>0</v>
      </c>
      <c r="AS297" s="512">
        <v>0</v>
      </c>
      <c r="AT297" s="512">
        <v>0</v>
      </c>
      <c r="AU297" s="512">
        <v>0</v>
      </c>
      <c r="AV297" s="512">
        <v>4226612</v>
      </c>
      <c r="AW297" s="512">
        <v>662722.77610269969</v>
      </c>
      <c r="AX297" s="512">
        <v>150056</v>
      </c>
      <c r="AY297" s="512">
        <v>519450.97715768532</v>
      </c>
      <c r="AZ297" s="710">
        <v>5039390.7761026993</v>
      </c>
      <c r="BA297" s="710">
        <v>5007134.7761026993</v>
      </c>
      <c r="BB297" s="710">
        <v>5415</v>
      </c>
      <c r="BC297" s="710">
        <v>4992630</v>
      </c>
      <c r="BD297" s="710">
        <v>0</v>
      </c>
      <c r="BE297" s="710">
        <v>0</v>
      </c>
      <c r="BF297" s="710">
        <v>5039390.7761026993</v>
      </c>
      <c r="BG297" s="512">
        <v>0</v>
      </c>
      <c r="BH297" s="512">
        <v>5039390.7761026993</v>
      </c>
      <c r="BI297" s="710">
        <v>5024886</v>
      </c>
      <c r="BJ297" s="710">
        <v>4874830</v>
      </c>
      <c r="BK297" s="512">
        <v>4889334.7761026993</v>
      </c>
      <c r="BL297" s="512">
        <v>5302.9661346016264</v>
      </c>
      <c r="BM297" s="512">
        <v>5188.0147130712012</v>
      </c>
      <c r="BN297" s="628">
        <v>2.2157111706103141E-2</v>
      </c>
      <c r="BO297" s="628">
        <v>0</v>
      </c>
      <c r="BP297" s="512">
        <v>0</v>
      </c>
      <c r="BQ297" s="710">
        <v>5039390.7761026993</v>
      </c>
      <c r="BR297" s="710">
        <v>5430.7318612827539</v>
      </c>
      <c r="BS297" s="710" t="s">
        <v>1284</v>
      </c>
      <c r="BT297" s="710">
        <v>5465.7166769009755</v>
      </c>
      <c r="BU297" s="628">
        <v>2.309547092465869E-2</v>
      </c>
      <c r="BV297" s="512">
        <v>0</v>
      </c>
      <c r="BW297" s="512">
        <v>5039390.7761026993</v>
      </c>
      <c r="BX297" s="512">
        <v>0</v>
      </c>
      <c r="BY297" s="512">
        <v>5039390.7761026993</v>
      </c>
      <c r="BZ297" s="814">
        <f t="shared" si="20"/>
        <v>0</v>
      </c>
      <c r="CA297" s="814">
        <f t="shared" si="21"/>
        <v>0</v>
      </c>
      <c r="CB297" s="814">
        <f t="shared" si="19"/>
        <v>0</v>
      </c>
      <c r="CC297" s="814">
        <f>IF(ISERROR(VLOOKUP(A297,'19-20 Cfwds'!A:D,4,FALSE)),0,(VLOOKUP(A297,'19-20 Cfwds'!A:D,4,FALSE)))</f>
        <v>0</v>
      </c>
      <c r="CD297" s="814">
        <f>IF(ISERROR(VLOOKUP(A297,'19-20 Cfwds'!A:D,3,FALSE)),0,(VLOOKUP(A297,'19-20 Cfwds'!A:D,3,FALSE)))</f>
        <v>0</v>
      </c>
      <c r="CF297" s="814">
        <f t="shared" si="22"/>
        <v>283570.37313432834</v>
      </c>
      <c r="CG297" s="814"/>
      <c r="CH297" s="814"/>
    </row>
    <row r="298" spans="1:86" ht="15" hidden="1" x14ac:dyDescent="0.25">
      <c r="A298">
        <v>159</v>
      </c>
      <c r="B298" t="str">
        <f>VLOOKUP(D298,'Adjusted Factors 21-22'!C:F,4,FALSE)</f>
        <v>Recoupment Academy</v>
      </c>
      <c r="C298" s="706">
        <v>136416</v>
      </c>
      <c r="D298" s="706">
        <v>9354504</v>
      </c>
      <c r="E298" s="707" t="s">
        <v>721</v>
      </c>
      <c r="F298" s="627">
        <v>668</v>
      </c>
      <c r="G298" s="627">
        <v>0</v>
      </c>
      <c r="H298" s="627">
        <v>668</v>
      </c>
      <c r="I298" s="512">
        <v>0</v>
      </c>
      <c r="J298" s="512">
        <v>1776840</v>
      </c>
      <c r="K298" s="512">
        <v>1277640</v>
      </c>
      <c r="L298" s="512">
        <v>0</v>
      </c>
      <c r="M298" s="512">
        <v>20699.999999999985</v>
      </c>
      <c r="N298" s="512">
        <v>0</v>
      </c>
      <c r="O298" s="512">
        <v>60120</v>
      </c>
      <c r="P298" s="512">
        <v>0</v>
      </c>
      <c r="Q298" s="512">
        <v>0</v>
      </c>
      <c r="R298" s="512">
        <v>0</v>
      </c>
      <c r="S298" s="512">
        <v>0</v>
      </c>
      <c r="T298" s="512">
        <v>0</v>
      </c>
      <c r="U298" s="512">
        <v>0</v>
      </c>
      <c r="V298" s="512">
        <v>2170.0000000000073</v>
      </c>
      <c r="W298" s="512">
        <v>829.99999999999886</v>
      </c>
      <c r="X298" s="512">
        <v>579.9999999999992</v>
      </c>
      <c r="Y298" s="512">
        <v>1259.9999999999984</v>
      </c>
      <c r="Z298" s="512">
        <v>0</v>
      </c>
      <c r="AA298" s="512">
        <v>0</v>
      </c>
      <c r="AB298" s="512">
        <v>0</v>
      </c>
      <c r="AC298" s="512">
        <v>2969.9999999999959</v>
      </c>
      <c r="AD298" s="512">
        <v>0</v>
      </c>
      <c r="AE298" s="512">
        <v>0</v>
      </c>
      <c r="AF298" s="512">
        <v>235389.53642076356</v>
      </c>
      <c r="AG298" s="512">
        <v>0</v>
      </c>
      <c r="AH298" s="512">
        <v>0</v>
      </c>
      <c r="AI298" s="512">
        <v>117800</v>
      </c>
      <c r="AJ298" s="512">
        <v>0</v>
      </c>
      <c r="AK298" s="512">
        <v>0</v>
      </c>
      <c r="AL298" s="512">
        <v>0</v>
      </c>
      <c r="AM298" s="512">
        <v>16486.400000000001</v>
      </c>
      <c r="AN298" s="512">
        <v>0</v>
      </c>
      <c r="AO298" s="512">
        <v>0</v>
      </c>
      <c r="AP298" s="512">
        <v>0</v>
      </c>
      <c r="AQ298" s="512">
        <v>26300</v>
      </c>
      <c r="AR298" s="512">
        <v>0</v>
      </c>
      <c r="AS298" s="512">
        <v>0</v>
      </c>
      <c r="AT298" s="512">
        <v>0</v>
      </c>
      <c r="AU298" s="512">
        <v>0</v>
      </c>
      <c r="AV298" s="512">
        <v>3054480</v>
      </c>
      <c r="AW298" s="512">
        <v>324019.53642076359</v>
      </c>
      <c r="AX298" s="512">
        <v>160586.4</v>
      </c>
      <c r="AY298" s="512">
        <v>278219.53642076359</v>
      </c>
      <c r="AZ298" s="710">
        <v>3539085.9364207634</v>
      </c>
      <c r="BA298" s="710">
        <v>3496299.5364207635</v>
      </c>
      <c r="BB298" s="710">
        <v>5415</v>
      </c>
      <c r="BC298" s="710">
        <v>3617220</v>
      </c>
      <c r="BD298" s="710">
        <v>0</v>
      </c>
      <c r="BE298" s="710">
        <v>120920.46357923653</v>
      </c>
      <c r="BF298" s="710">
        <v>3660006.4</v>
      </c>
      <c r="BG298" s="512">
        <v>0</v>
      </c>
      <c r="BH298" s="512">
        <v>3660006.4</v>
      </c>
      <c r="BI298" s="710">
        <v>3660006.4</v>
      </c>
      <c r="BJ298" s="710">
        <v>3525720</v>
      </c>
      <c r="BK298" s="512">
        <v>3525720</v>
      </c>
      <c r="BL298" s="512">
        <v>5278.0239520958085</v>
      </c>
      <c r="BM298" s="512">
        <v>5128.8216047548294</v>
      </c>
      <c r="BN298" s="628">
        <v>2.9090960621959726E-2</v>
      </c>
      <c r="BO298" s="628">
        <v>0</v>
      </c>
      <c r="BP298" s="512">
        <v>0</v>
      </c>
      <c r="BQ298" s="710">
        <v>3660006.4</v>
      </c>
      <c r="BR298" s="710">
        <v>5415</v>
      </c>
      <c r="BS298" s="710" t="s">
        <v>1284</v>
      </c>
      <c r="BT298" s="710">
        <v>5479.0514970059876</v>
      </c>
      <c r="BU298" s="628">
        <v>2.8355742981344134E-2</v>
      </c>
      <c r="BV298" s="512">
        <v>0</v>
      </c>
      <c r="BW298" s="512">
        <v>3660006.4</v>
      </c>
      <c r="BX298" s="512">
        <v>0</v>
      </c>
      <c r="BY298" s="512">
        <v>3660006.4</v>
      </c>
      <c r="BZ298" s="814">
        <f t="shared" si="20"/>
        <v>0</v>
      </c>
      <c r="CA298" s="814">
        <f t="shared" si="21"/>
        <v>0</v>
      </c>
      <c r="CB298" s="814">
        <f t="shared" si="19"/>
        <v>120920.46357923653</v>
      </c>
      <c r="CC298" s="814">
        <f>IF(ISERROR(VLOOKUP(A298,'19-20 Cfwds'!A:D,4,FALSE)),0,(VLOOKUP(A298,'19-20 Cfwds'!A:D,4,FALSE)))</f>
        <v>0</v>
      </c>
      <c r="CD298" s="814">
        <f>IF(ISERROR(VLOOKUP(A298,'19-20 Cfwds'!A:D,3,FALSE)),0,(VLOOKUP(A298,'19-20 Cfwds'!A:D,3,FALSE)))</f>
        <v>0</v>
      </c>
      <c r="CF298" s="814">
        <f t="shared" si="22"/>
        <v>85660</v>
      </c>
      <c r="CG298" s="814"/>
      <c r="CH298" s="814"/>
    </row>
    <row r="299" spans="1:86" ht="15" hidden="1" x14ac:dyDescent="0.25">
      <c r="A299">
        <v>372</v>
      </c>
      <c r="B299" t="str">
        <f>VLOOKUP(D299,'Adjusted Factors 21-22'!C:F,4,FALSE)</f>
        <v>Recoupment Academy</v>
      </c>
      <c r="C299" s="706">
        <v>137849</v>
      </c>
      <c r="D299" s="706">
        <v>9354603</v>
      </c>
      <c r="E299" s="707" t="s">
        <v>825</v>
      </c>
      <c r="F299" s="627">
        <v>801</v>
      </c>
      <c r="G299" s="627">
        <v>0</v>
      </c>
      <c r="H299" s="627">
        <v>801</v>
      </c>
      <c r="I299" s="512">
        <v>0</v>
      </c>
      <c r="J299" s="512">
        <v>2068625</v>
      </c>
      <c r="K299" s="512">
        <v>1601964</v>
      </c>
      <c r="L299" s="512">
        <v>0</v>
      </c>
      <c r="M299" s="512">
        <v>51059.99999999992</v>
      </c>
      <c r="N299" s="512">
        <v>0</v>
      </c>
      <c r="O299" s="512">
        <v>123750.10962241171</v>
      </c>
      <c r="P299" s="512">
        <v>0</v>
      </c>
      <c r="Q299" s="512">
        <v>0</v>
      </c>
      <c r="R299" s="512">
        <v>0</v>
      </c>
      <c r="S299" s="512">
        <v>0</v>
      </c>
      <c r="T299" s="512">
        <v>0</v>
      </c>
      <c r="U299" s="512">
        <v>0</v>
      </c>
      <c r="V299" s="512">
        <v>23279.0625</v>
      </c>
      <c r="W299" s="512">
        <v>45707.0625</v>
      </c>
      <c r="X299" s="512">
        <v>32520.600000000006</v>
      </c>
      <c r="Y299" s="512">
        <v>44785.912499999991</v>
      </c>
      <c r="Z299" s="512">
        <v>10893.6</v>
      </c>
      <c r="AA299" s="512">
        <v>0</v>
      </c>
      <c r="AB299" s="512">
        <v>0</v>
      </c>
      <c r="AC299" s="512">
        <v>41580.000000000036</v>
      </c>
      <c r="AD299" s="512">
        <v>0</v>
      </c>
      <c r="AE299" s="512">
        <v>0</v>
      </c>
      <c r="AF299" s="512">
        <v>263013.75568164664</v>
      </c>
      <c r="AG299" s="512">
        <v>0</v>
      </c>
      <c r="AH299" s="512">
        <v>0</v>
      </c>
      <c r="AI299" s="512">
        <v>117800</v>
      </c>
      <c r="AJ299" s="512">
        <v>0</v>
      </c>
      <c r="AK299" s="512">
        <v>0</v>
      </c>
      <c r="AL299" s="512">
        <v>0</v>
      </c>
      <c r="AM299" s="512">
        <v>27648</v>
      </c>
      <c r="AN299" s="512">
        <v>0</v>
      </c>
      <c r="AO299" s="512">
        <v>0</v>
      </c>
      <c r="AP299" s="512">
        <v>0</v>
      </c>
      <c r="AQ299" s="512">
        <v>0</v>
      </c>
      <c r="AR299" s="512">
        <v>0</v>
      </c>
      <c r="AS299" s="512">
        <v>0</v>
      </c>
      <c r="AT299" s="512">
        <v>0</v>
      </c>
      <c r="AU299" s="512">
        <v>0</v>
      </c>
      <c r="AV299" s="512">
        <v>3670589</v>
      </c>
      <c r="AW299" s="512">
        <v>636590.10280405823</v>
      </c>
      <c r="AX299" s="512">
        <v>145448</v>
      </c>
      <c r="AY299" s="512">
        <v>429011.92924285243</v>
      </c>
      <c r="AZ299" s="710">
        <v>4452627.1028040582</v>
      </c>
      <c r="BA299" s="710">
        <v>4424979.1028040582</v>
      </c>
      <c r="BB299" s="710">
        <v>5415</v>
      </c>
      <c r="BC299" s="710">
        <v>4337415</v>
      </c>
      <c r="BD299" s="710">
        <v>0</v>
      </c>
      <c r="BE299" s="710">
        <v>0</v>
      </c>
      <c r="BF299" s="710">
        <v>4452627.1028040582</v>
      </c>
      <c r="BG299" s="512">
        <v>0</v>
      </c>
      <c r="BH299" s="512">
        <v>4452627.1028040592</v>
      </c>
      <c r="BI299" s="710">
        <v>4365063</v>
      </c>
      <c r="BJ299" s="710">
        <v>4219615</v>
      </c>
      <c r="BK299" s="512">
        <v>4307179.1028040582</v>
      </c>
      <c r="BL299" s="512">
        <v>5377.2523131136804</v>
      </c>
      <c r="BM299" s="512">
        <v>5193.9371564259482</v>
      </c>
      <c r="BN299" s="628">
        <v>3.5294065208496879E-2</v>
      </c>
      <c r="BO299" s="628">
        <v>0</v>
      </c>
      <c r="BP299" s="512">
        <v>0</v>
      </c>
      <c r="BQ299" s="710">
        <v>4452627.1028040582</v>
      </c>
      <c r="BR299" s="710">
        <v>5524.3184804045668</v>
      </c>
      <c r="BS299" s="710" t="s">
        <v>1284</v>
      </c>
      <c r="BT299" s="710">
        <v>5558.8353343371509</v>
      </c>
      <c r="BU299" s="628">
        <v>3.4888256623583747E-2</v>
      </c>
      <c r="BV299" s="512">
        <v>0</v>
      </c>
      <c r="BW299" s="512">
        <v>4452627.1028040582</v>
      </c>
      <c r="BX299" s="512">
        <v>0</v>
      </c>
      <c r="BY299" s="512">
        <v>4452627.1028040582</v>
      </c>
      <c r="BZ299" s="814">
        <f t="shared" si="20"/>
        <v>0</v>
      </c>
      <c r="CA299" s="814">
        <f t="shared" si="21"/>
        <v>0</v>
      </c>
      <c r="CB299" s="814">
        <f t="shared" si="19"/>
        <v>0</v>
      </c>
      <c r="CC299" s="814">
        <f>IF(ISERROR(VLOOKUP(A299,'19-20 Cfwds'!A:D,4,FALSE)),0,(VLOOKUP(A299,'19-20 Cfwds'!A:D,4,FALSE)))</f>
        <v>0</v>
      </c>
      <c r="CD299" s="814">
        <f>IF(ISERROR(VLOOKUP(A299,'19-20 Cfwds'!A:D,3,FALSE)),0,(VLOOKUP(A299,'19-20 Cfwds'!A:D,3,FALSE)))</f>
        <v>0</v>
      </c>
      <c r="CF299" s="814">
        <f t="shared" si="22"/>
        <v>331996.34712241159</v>
      </c>
      <c r="CG299" s="814"/>
      <c r="CH299" s="814"/>
    </row>
    <row r="300" spans="1:86" ht="15" hidden="1" x14ac:dyDescent="0.25">
      <c r="A300">
        <v>157</v>
      </c>
      <c r="B300" t="str">
        <f>VLOOKUP(D300,'Adjusted Factors 21-22'!C:F,4,FALSE)</f>
        <v>Recoupment Academy</v>
      </c>
      <c r="C300" s="706">
        <v>146909</v>
      </c>
      <c r="D300" s="706">
        <v>9354605</v>
      </c>
      <c r="E300" s="707" t="s">
        <v>720</v>
      </c>
      <c r="F300" s="627">
        <v>734</v>
      </c>
      <c r="G300" s="627">
        <v>0</v>
      </c>
      <c r="H300" s="627">
        <v>734</v>
      </c>
      <c r="I300" s="512">
        <v>0</v>
      </c>
      <c r="J300" s="512">
        <v>1755065</v>
      </c>
      <c r="K300" s="512">
        <v>1626534</v>
      </c>
      <c r="L300" s="512">
        <v>0</v>
      </c>
      <c r="M300" s="512">
        <v>93839.999999999825</v>
      </c>
      <c r="N300" s="512">
        <v>0</v>
      </c>
      <c r="O300" s="512">
        <v>208220.6570302234</v>
      </c>
      <c r="P300" s="512">
        <v>0</v>
      </c>
      <c r="Q300" s="512">
        <v>0</v>
      </c>
      <c r="R300" s="512">
        <v>0</v>
      </c>
      <c r="S300" s="512">
        <v>0</v>
      </c>
      <c r="T300" s="512">
        <v>0</v>
      </c>
      <c r="U300" s="512">
        <v>0</v>
      </c>
      <c r="V300" s="512">
        <v>38439.999999999891</v>
      </c>
      <c r="W300" s="512">
        <v>19919.999999999996</v>
      </c>
      <c r="X300" s="512">
        <v>61480.000000000131</v>
      </c>
      <c r="Y300" s="512">
        <v>18269.999999999982</v>
      </c>
      <c r="Z300" s="512">
        <v>28560.000000000004</v>
      </c>
      <c r="AA300" s="512">
        <v>22490.000000000011</v>
      </c>
      <c r="AB300" s="512">
        <v>0</v>
      </c>
      <c r="AC300" s="512">
        <v>13365.000000000013</v>
      </c>
      <c r="AD300" s="512">
        <v>0</v>
      </c>
      <c r="AE300" s="512">
        <v>0</v>
      </c>
      <c r="AF300" s="512">
        <v>313365.82706952328</v>
      </c>
      <c r="AG300" s="512">
        <v>0</v>
      </c>
      <c r="AH300" s="512">
        <v>0</v>
      </c>
      <c r="AI300" s="512">
        <v>117800</v>
      </c>
      <c r="AJ300" s="512">
        <v>0</v>
      </c>
      <c r="AK300" s="512">
        <v>0</v>
      </c>
      <c r="AL300" s="512">
        <v>0</v>
      </c>
      <c r="AM300" s="512">
        <v>28928</v>
      </c>
      <c r="AN300" s="512">
        <v>0</v>
      </c>
      <c r="AO300" s="512">
        <v>0</v>
      </c>
      <c r="AP300" s="512">
        <v>0</v>
      </c>
      <c r="AQ300" s="512">
        <v>0</v>
      </c>
      <c r="AR300" s="512">
        <v>0</v>
      </c>
      <c r="AS300" s="512">
        <v>0</v>
      </c>
      <c r="AT300" s="512">
        <v>0</v>
      </c>
      <c r="AU300" s="512">
        <v>0</v>
      </c>
      <c r="AV300" s="512">
        <v>3381599</v>
      </c>
      <c r="AW300" s="512">
        <v>817951.48409974645</v>
      </c>
      <c r="AX300" s="512">
        <v>146728</v>
      </c>
      <c r="AY300" s="512">
        <v>558976.15558463486</v>
      </c>
      <c r="AZ300" s="710">
        <v>4346278.4840997467</v>
      </c>
      <c r="BA300" s="710">
        <v>4317350.4840997467</v>
      </c>
      <c r="BB300" s="710">
        <v>5415</v>
      </c>
      <c r="BC300" s="710">
        <v>3974610</v>
      </c>
      <c r="BD300" s="710">
        <v>0</v>
      </c>
      <c r="BE300" s="710">
        <v>0</v>
      </c>
      <c r="BF300" s="710">
        <v>4346278.4840997467</v>
      </c>
      <c r="BG300" s="512">
        <v>0</v>
      </c>
      <c r="BH300" s="512">
        <v>4346278.4840997467</v>
      </c>
      <c r="BI300" s="710">
        <v>4003538</v>
      </c>
      <c r="BJ300" s="710">
        <v>3856810</v>
      </c>
      <c r="BK300" s="512">
        <v>4199550.4840997467</v>
      </c>
      <c r="BL300" s="512">
        <v>5721.4584252040149</v>
      </c>
      <c r="BM300" s="512">
        <v>5539.6333321333332</v>
      </c>
      <c r="BN300" s="628">
        <v>3.282258629212563E-2</v>
      </c>
      <c r="BO300" s="628">
        <v>0</v>
      </c>
      <c r="BP300" s="512">
        <v>0</v>
      </c>
      <c r="BQ300" s="710">
        <v>4346278.4840997467</v>
      </c>
      <c r="BR300" s="710">
        <v>5881.9488884192733</v>
      </c>
      <c r="BS300" s="710" t="s">
        <v>1284</v>
      </c>
      <c r="BT300" s="710">
        <v>5921.3603325609629</v>
      </c>
      <c r="BU300" s="628">
        <v>3.2555037850496182E-2</v>
      </c>
      <c r="BV300" s="512">
        <v>0</v>
      </c>
      <c r="BW300" s="512">
        <v>4346278.4840997467</v>
      </c>
      <c r="BX300" s="512">
        <v>0</v>
      </c>
      <c r="BY300" s="512">
        <v>4346278.4840997467</v>
      </c>
      <c r="BZ300" s="814">
        <f t="shared" si="20"/>
        <v>0</v>
      </c>
      <c r="CA300" s="814">
        <f t="shared" si="21"/>
        <v>0</v>
      </c>
      <c r="CB300" s="814">
        <f t="shared" si="19"/>
        <v>0</v>
      </c>
      <c r="CC300" s="814">
        <f>IF(ISERROR(VLOOKUP(A300,'19-20 Cfwds'!A:D,4,FALSE)),0,(VLOOKUP(A300,'19-20 Cfwds'!A:D,4,FALSE)))</f>
        <v>0</v>
      </c>
      <c r="CD300" s="814">
        <f>IF(ISERROR(VLOOKUP(A300,'19-20 Cfwds'!A:D,3,FALSE)),0,(VLOOKUP(A300,'19-20 Cfwds'!A:D,3,FALSE)))</f>
        <v>0</v>
      </c>
      <c r="CF300" s="814">
        <f t="shared" si="22"/>
        <v>491220.65703022323</v>
      </c>
      <c r="CG300" s="814"/>
      <c r="CH300" s="814"/>
    </row>
    <row r="301" spans="1:86" ht="15" hidden="1" x14ac:dyDescent="0.25">
      <c r="A301">
        <v>368</v>
      </c>
      <c r="B301" t="str">
        <f>VLOOKUP(D301,'Adjusted Factors 21-22'!C:F,4,FALSE)</f>
        <v>Recoupment Academy</v>
      </c>
      <c r="C301" s="706">
        <v>136453</v>
      </c>
      <c r="D301" s="706">
        <v>9354606</v>
      </c>
      <c r="E301" s="707" t="s">
        <v>822</v>
      </c>
      <c r="F301" s="627">
        <v>916</v>
      </c>
      <c r="G301" s="627">
        <v>0</v>
      </c>
      <c r="H301" s="627">
        <v>916</v>
      </c>
      <c r="I301" s="512">
        <v>0</v>
      </c>
      <c r="J301" s="512">
        <v>2599935</v>
      </c>
      <c r="K301" s="512">
        <v>1567566</v>
      </c>
      <c r="L301" s="512">
        <v>0</v>
      </c>
      <c r="M301" s="512">
        <v>155019.99999999985</v>
      </c>
      <c r="N301" s="512">
        <v>0</v>
      </c>
      <c r="O301" s="512">
        <v>328760.72727272729</v>
      </c>
      <c r="P301" s="512">
        <v>0</v>
      </c>
      <c r="Q301" s="512">
        <v>0</v>
      </c>
      <c r="R301" s="512">
        <v>0</v>
      </c>
      <c r="S301" s="512">
        <v>0</v>
      </c>
      <c r="T301" s="512">
        <v>0</v>
      </c>
      <c r="U301" s="512">
        <v>0</v>
      </c>
      <c r="V301" s="512">
        <v>9609.9999999999927</v>
      </c>
      <c r="W301" s="512">
        <v>27390.000000000007</v>
      </c>
      <c r="X301" s="512">
        <v>183859.99999999991</v>
      </c>
      <c r="Y301" s="512">
        <v>171360</v>
      </c>
      <c r="Z301" s="512">
        <v>0</v>
      </c>
      <c r="AA301" s="512">
        <v>0</v>
      </c>
      <c r="AB301" s="512">
        <v>0</v>
      </c>
      <c r="AC301" s="512">
        <v>49004.999999999935</v>
      </c>
      <c r="AD301" s="512">
        <v>0</v>
      </c>
      <c r="AE301" s="512">
        <v>0</v>
      </c>
      <c r="AF301" s="512">
        <v>474564.41014132794</v>
      </c>
      <c r="AG301" s="512">
        <v>0</v>
      </c>
      <c r="AH301" s="512">
        <v>0</v>
      </c>
      <c r="AI301" s="512">
        <v>117800</v>
      </c>
      <c r="AJ301" s="512">
        <v>0</v>
      </c>
      <c r="AK301" s="512">
        <v>0</v>
      </c>
      <c r="AL301" s="512">
        <v>0</v>
      </c>
      <c r="AM301" s="512">
        <v>47872</v>
      </c>
      <c r="AN301" s="512">
        <v>0</v>
      </c>
      <c r="AO301" s="512">
        <v>0</v>
      </c>
      <c r="AP301" s="512">
        <v>0</v>
      </c>
      <c r="AQ301" s="512">
        <v>0</v>
      </c>
      <c r="AR301" s="512">
        <v>0</v>
      </c>
      <c r="AS301" s="512">
        <v>0</v>
      </c>
      <c r="AT301" s="512">
        <v>0</v>
      </c>
      <c r="AU301" s="512">
        <v>0</v>
      </c>
      <c r="AV301" s="512">
        <v>4167501</v>
      </c>
      <c r="AW301" s="512">
        <v>1399570.1374140549</v>
      </c>
      <c r="AX301" s="512">
        <v>165672</v>
      </c>
      <c r="AY301" s="512">
        <v>912564.77377769141</v>
      </c>
      <c r="AZ301" s="710">
        <v>5732743.1374140549</v>
      </c>
      <c r="BA301" s="710">
        <v>5684871.1374140549</v>
      </c>
      <c r="BB301" s="710">
        <v>5415</v>
      </c>
      <c r="BC301" s="710">
        <v>4960140</v>
      </c>
      <c r="BD301" s="710">
        <v>0</v>
      </c>
      <c r="BE301" s="710">
        <v>0</v>
      </c>
      <c r="BF301" s="710">
        <v>5732743.1374140549</v>
      </c>
      <c r="BG301" s="512">
        <v>0</v>
      </c>
      <c r="BH301" s="512">
        <v>5732743.1374140559</v>
      </c>
      <c r="BI301" s="710">
        <v>5008012</v>
      </c>
      <c r="BJ301" s="710">
        <v>4842340</v>
      </c>
      <c r="BK301" s="512">
        <v>5567071.1374140549</v>
      </c>
      <c r="BL301" s="512">
        <v>6077.5885779629425</v>
      </c>
      <c r="BM301" s="512">
        <v>5932.3048900807389</v>
      </c>
      <c r="BN301" s="628">
        <v>2.4490259785050643E-2</v>
      </c>
      <c r="BO301" s="628">
        <v>0</v>
      </c>
      <c r="BP301" s="512">
        <v>0</v>
      </c>
      <c r="BQ301" s="710">
        <v>5732743.1374140549</v>
      </c>
      <c r="BR301" s="710">
        <v>6206.1911980502782</v>
      </c>
      <c r="BS301" s="710" t="s">
        <v>1284</v>
      </c>
      <c r="BT301" s="710">
        <v>6258.4532067839027</v>
      </c>
      <c r="BU301" s="628">
        <v>2.2200722018189456E-2</v>
      </c>
      <c r="BV301" s="512">
        <v>0</v>
      </c>
      <c r="BW301" s="512">
        <v>5732743.1374140549</v>
      </c>
      <c r="BX301" s="512">
        <v>0</v>
      </c>
      <c r="BY301" s="512">
        <v>5732743.1374140549</v>
      </c>
      <c r="BZ301" s="814">
        <f t="shared" si="20"/>
        <v>0</v>
      </c>
      <c r="CA301" s="814">
        <f t="shared" si="21"/>
        <v>0</v>
      </c>
      <c r="CB301" s="814">
        <f t="shared" si="19"/>
        <v>0</v>
      </c>
      <c r="CC301" s="814">
        <f>IF(ISERROR(VLOOKUP(A301,'19-20 Cfwds'!A:D,4,FALSE)),0,(VLOOKUP(A301,'19-20 Cfwds'!A:D,4,FALSE)))</f>
        <v>0</v>
      </c>
      <c r="CD301" s="814">
        <f>IF(ISERROR(VLOOKUP(A301,'19-20 Cfwds'!A:D,3,FALSE)),0,(VLOOKUP(A301,'19-20 Cfwds'!A:D,3,FALSE)))</f>
        <v>0</v>
      </c>
      <c r="CF301" s="814">
        <f t="shared" si="22"/>
        <v>876000.72727272706</v>
      </c>
      <c r="CG301" s="814"/>
      <c r="CH301" s="814"/>
    </row>
  </sheetData>
  <autoFilter ref="A1:CF301" xr:uid="{E0D12304-89C8-41D5-AC26-EE25D8606351}">
    <filterColumn colId="4">
      <filters>
        <filter val="Exning Primary School"/>
      </filters>
    </filterColumn>
  </autoFilter>
  <mergeCells count="1">
    <mergeCell ref="C2:E2"/>
  </mergeCells>
  <pageMargins left="0.7" right="0.7" top="0.75" bottom="0.75" header="0.3" footer="0.3"/>
  <pageSetup paperSize="9" orientation="portrait" horizontalDpi="4294967293"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73FB2-E3C0-4DDF-A154-AE24AEFD2721}">
  <sheetPr codeName="Sheet18">
    <tabColor rgb="FFFFC000"/>
  </sheetPr>
  <dimension ref="A1:CF303"/>
  <sheetViews>
    <sheetView topLeftCell="BP1" workbookViewId="0">
      <pane ySplit="2" topLeftCell="A3" activePane="bottomLeft" state="frozen"/>
      <selection activeCell="A9" sqref="A9:A11 A16:A17 A19 A21 A23 A26 A34 A51 A61 A64 A66 A70:A72 A87:A90 A92:A93 A96:A98 A101:A102 A104 A107:A109 A113:A114 A121:A122 A130 A132 A136:A138 A146 A148:A152 A154:A155 A157:A158 A161 A163 A165:A173 A183 A190 A193:A196 A198 A200:A201 A203:A206 A208 A210 A212 A214:A215 A220:A222 A228 A233:A236 A239:A241 A248:A249 A252 A255 A257 A261 A263 A267 A270:A272 A275 A278 A285:A286 A293 A311:A315 A325"/>
      <selection pane="bottomLeft" activeCell="A9" sqref="A9:A11 A16:A17 A19 A21 A23 A26 A34 A51 A61 A64 A66 A70:A72 A87:A90 A92:A93 A96:A98 A101:A102 A104 A107:A109 A113:A114 A121:A122 A130 A132 A136:A138 A146 A148:A152 A154:A155 A157:A158 A161 A163 A165:A173 A183 A190 A193:A196 A198 A200:A201 A203:A206 A208 A210 A212 A214:A215 A220:A222 A228 A233:A236 A239:A241 A248:A249 A252 A255 A257 A261 A263 A267 A270:A272 A275 A278 A285:A286 A293 A311:A315 A325"/>
    </sheetView>
  </sheetViews>
  <sheetFormatPr defaultRowHeight="12.75" x14ac:dyDescent="0.2"/>
  <cols>
    <col min="1" max="1" width="8.5703125" bestFit="1" customWidth="1"/>
    <col min="2" max="2" width="11" customWidth="1"/>
    <col min="3" max="3" width="7" bestFit="1" customWidth="1"/>
    <col min="4" max="4" width="8.5703125" bestFit="1" customWidth="1"/>
    <col min="5" max="5" width="77.7109375" bestFit="1" customWidth="1"/>
    <col min="6" max="6" width="9" bestFit="1" customWidth="1"/>
    <col min="7" max="7" width="9.85546875" bestFit="1" customWidth="1"/>
    <col min="8" max="8" width="10.140625" bestFit="1" customWidth="1"/>
    <col min="9" max="11" width="12.7109375" bestFit="1" customWidth="1"/>
    <col min="12" max="12" width="10.140625" bestFit="1" customWidth="1"/>
    <col min="13" max="15" width="11.140625" bestFit="1" customWidth="1"/>
    <col min="16" max="19" width="10.140625" bestFit="1" customWidth="1"/>
    <col min="20" max="20" width="11.140625" bestFit="1" customWidth="1"/>
    <col min="21" max="23" width="10.140625" bestFit="1" customWidth="1"/>
    <col min="24" max="29" width="11.140625" bestFit="1" customWidth="1"/>
    <col min="30" max="30" width="5.5703125" bestFit="1" customWidth="1"/>
    <col min="31" max="32" width="11.140625" bestFit="1" customWidth="1"/>
    <col min="33" max="34" width="10.140625" bestFit="1" customWidth="1"/>
    <col min="35" max="35" width="11.140625" bestFit="1" customWidth="1"/>
    <col min="36" max="36" width="10.140625" bestFit="1" customWidth="1"/>
    <col min="37" max="37" width="7.5703125" bestFit="1" customWidth="1"/>
    <col min="38" max="38" width="10.140625" bestFit="1" customWidth="1"/>
    <col min="39" max="39" width="11.140625" bestFit="1" customWidth="1"/>
    <col min="40" max="40" width="5.5703125" bestFit="1" customWidth="1"/>
    <col min="41" max="41" width="26.140625" bestFit="1" customWidth="1"/>
    <col min="42" max="42" width="17.28515625" bestFit="1" customWidth="1"/>
    <col min="43" max="43" width="10.140625" bestFit="1" customWidth="1"/>
    <col min="44" max="47" width="9.7109375" bestFit="1" customWidth="1"/>
    <col min="48" max="49" width="12.7109375" bestFit="1" customWidth="1"/>
    <col min="50" max="51" width="11.140625" bestFit="1" customWidth="1"/>
    <col min="52" max="52" width="12.7109375" bestFit="1" customWidth="1"/>
    <col min="53" max="53" width="14.85546875" bestFit="1" customWidth="1"/>
    <col min="54" max="54" width="9.5703125" bestFit="1" customWidth="1"/>
    <col min="55" max="55" width="12.7109375" bestFit="1" customWidth="1"/>
    <col min="56" max="56" width="17.5703125" bestFit="1" customWidth="1"/>
    <col min="57" max="57" width="18.28515625" bestFit="1" customWidth="1"/>
    <col min="58" max="61" width="12.7109375" bestFit="1" customWidth="1"/>
    <col min="62" max="62" width="15.28515625" customWidth="1"/>
    <col min="63" max="63" width="12.7109375" bestFit="1" customWidth="1"/>
    <col min="64" max="65" width="10.140625" bestFit="1" customWidth="1"/>
    <col min="66" max="66" width="7.85546875" bestFit="1" customWidth="1"/>
    <col min="67" max="67" width="8.140625" bestFit="1" customWidth="1"/>
    <col min="68" max="68" width="11.140625" bestFit="1" customWidth="1"/>
    <col min="69" max="69" width="12.7109375" bestFit="1" customWidth="1"/>
    <col min="70" max="70" width="13.5703125" bestFit="1" customWidth="1"/>
    <col min="71" max="71" width="20.140625" bestFit="1" customWidth="1"/>
    <col min="73" max="73" width="7.85546875" bestFit="1" customWidth="1"/>
    <col min="74" max="74" width="10.85546875" bestFit="1" customWidth="1"/>
    <col min="75" max="75" width="12.7109375" bestFit="1" customWidth="1"/>
    <col min="76" max="76" width="9.7109375" bestFit="1" customWidth="1"/>
    <col min="77" max="77" width="12.7109375" bestFit="1" customWidth="1"/>
    <col min="78" max="78" width="13.85546875" bestFit="1" customWidth="1"/>
    <col min="79" max="79" width="12.5703125" customWidth="1"/>
    <col min="80" max="80" width="12.7109375" bestFit="1" customWidth="1"/>
    <col min="81" max="81" width="11.85546875" bestFit="1" customWidth="1"/>
    <col min="82" max="82" width="11.140625" bestFit="1" customWidth="1"/>
    <col min="84" max="84" width="13.85546875" bestFit="1" customWidth="1"/>
  </cols>
  <sheetData>
    <row r="1" spans="1:84" ht="99.75" customHeight="1" x14ac:dyDescent="0.2">
      <c r="A1" s="695" t="s">
        <v>583</v>
      </c>
      <c r="B1" s="695" t="s">
        <v>981</v>
      </c>
      <c r="C1" s="695" t="s">
        <v>977</v>
      </c>
      <c r="D1" s="695" t="s">
        <v>978</v>
      </c>
      <c r="E1" s="695" t="s">
        <v>979</v>
      </c>
      <c r="F1" s="696" t="s">
        <v>1384</v>
      </c>
      <c r="G1" s="696" t="s">
        <v>1385</v>
      </c>
      <c r="H1" s="696" t="s">
        <v>1386</v>
      </c>
      <c r="I1" s="697" t="s">
        <v>1031</v>
      </c>
      <c r="J1" s="697" t="s">
        <v>1032</v>
      </c>
      <c r="K1" s="697" t="s">
        <v>1033</v>
      </c>
      <c r="L1" s="697" t="s">
        <v>1034</v>
      </c>
      <c r="M1" s="697" t="s">
        <v>1035</v>
      </c>
      <c r="N1" s="697" t="s">
        <v>1276</v>
      </c>
      <c r="O1" s="697" t="s">
        <v>1277</v>
      </c>
      <c r="P1" s="697" t="s">
        <v>1036</v>
      </c>
      <c r="Q1" s="697" t="s">
        <v>1037</v>
      </c>
      <c r="R1" s="697" t="s">
        <v>1038</v>
      </c>
      <c r="S1" s="697" t="s">
        <v>1039</v>
      </c>
      <c r="T1" s="697" t="s">
        <v>1040</v>
      </c>
      <c r="U1" s="697" t="s">
        <v>1041</v>
      </c>
      <c r="V1" s="697" t="s">
        <v>1042</v>
      </c>
      <c r="W1" s="697" t="s">
        <v>1043</v>
      </c>
      <c r="X1" s="697" t="s">
        <v>1044</v>
      </c>
      <c r="Y1" s="697" t="s">
        <v>1045</v>
      </c>
      <c r="Z1" s="697" t="s">
        <v>1046</v>
      </c>
      <c r="AA1" s="697" t="s">
        <v>1047</v>
      </c>
      <c r="AB1" s="697" t="s">
        <v>1048</v>
      </c>
      <c r="AC1" s="697" t="s">
        <v>1049</v>
      </c>
      <c r="AD1" s="697" t="s">
        <v>578</v>
      </c>
      <c r="AE1" s="697" t="s">
        <v>1050</v>
      </c>
      <c r="AF1" s="697" t="s">
        <v>1051</v>
      </c>
      <c r="AG1" s="697" t="s">
        <v>1052</v>
      </c>
      <c r="AH1" s="697" t="s">
        <v>1053</v>
      </c>
      <c r="AI1" s="697" t="s">
        <v>475</v>
      </c>
      <c r="AJ1" s="697" t="s">
        <v>1054</v>
      </c>
      <c r="AK1" s="697" t="s">
        <v>476</v>
      </c>
      <c r="AL1" s="697" t="s">
        <v>1055</v>
      </c>
      <c r="AM1" s="697" t="s">
        <v>218</v>
      </c>
      <c r="AN1" s="697" t="s">
        <v>581</v>
      </c>
      <c r="AO1" s="697" t="s">
        <v>1479</v>
      </c>
      <c r="AP1" s="697" t="s">
        <v>1480</v>
      </c>
      <c r="AQ1" s="697" t="s">
        <v>1481</v>
      </c>
      <c r="AR1" s="697" t="s">
        <v>1482</v>
      </c>
      <c r="AS1" s="697" t="s">
        <v>1483</v>
      </c>
      <c r="AT1" s="697" t="s">
        <v>1484</v>
      </c>
      <c r="AU1" s="697" t="s">
        <v>1485</v>
      </c>
      <c r="AV1" s="697" t="s">
        <v>1056</v>
      </c>
      <c r="AW1" s="697" t="s">
        <v>1057</v>
      </c>
      <c r="AX1" s="698" t="s">
        <v>1058</v>
      </c>
      <c r="AY1" s="697" t="s">
        <v>491</v>
      </c>
      <c r="AZ1" s="697" t="s">
        <v>1059</v>
      </c>
      <c r="BA1" s="699" t="s">
        <v>1486</v>
      </c>
      <c r="BB1" s="699" t="s">
        <v>1278</v>
      </c>
      <c r="BC1" s="699" t="s">
        <v>1279</v>
      </c>
      <c r="BD1" s="699" t="s">
        <v>1387</v>
      </c>
      <c r="BE1" s="699" t="s">
        <v>1280</v>
      </c>
      <c r="BF1" s="699" t="s">
        <v>1281</v>
      </c>
      <c r="BG1" s="700" t="s">
        <v>1060</v>
      </c>
      <c r="BH1" s="700" t="s">
        <v>1061</v>
      </c>
      <c r="BI1" s="699" t="s">
        <v>1487</v>
      </c>
      <c r="BJ1" s="699" t="s">
        <v>1388</v>
      </c>
      <c r="BK1" s="699" t="s">
        <v>1488</v>
      </c>
      <c r="BL1" s="699" t="s">
        <v>1489</v>
      </c>
      <c r="BM1" s="699" t="s">
        <v>1460</v>
      </c>
      <c r="BN1" s="701" t="s">
        <v>1062</v>
      </c>
      <c r="BO1" s="701" t="s">
        <v>1063</v>
      </c>
      <c r="BP1" s="699" t="s">
        <v>1490</v>
      </c>
      <c r="BQ1" s="699" t="s">
        <v>1491</v>
      </c>
      <c r="BR1" s="699" t="s">
        <v>1282</v>
      </c>
      <c r="BS1" s="699" t="s">
        <v>1283</v>
      </c>
      <c r="BT1" s="700" t="s">
        <v>1492</v>
      </c>
      <c r="BU1" s="702" t="s">
        <v>1064</v>
      </c>
      <c r="BV1" s="700" t="s">
        <v>1065</v>
      </c>
      <c r="BW1" s="700" t="s">
        <v>1066</v>
      </c>
      <c r="BX1" s="700" t="s">
        <v>1067</v>
      </c>
      <c r="BY1" s="700" t="s">
        <v>1068</v>
      </c>
      <c r="BZ1" s="632" t="s">
        <v>1432</v>
      </c>
      <c r="CA1" s="632" t="s">
        <v>1433</v>
      </c>
      <c r="CB1" s="632" t="s">
        <v>1430</v>
      </c>
      <c r="CC1" s="632" t="s">
        <v>1421</v>
      </c>
      <c r="CD1" s="632" t="s">
        <v>1422</v>
      </c>
      <c r="CF1" s="632" t="s">
        <v>1619</v>
      </c>
    </row>
    <row r="2" spans="1:84" ht="15" x14ac:dyDescent="0.25">
      <c r="C2" s="1415" t="s">
        <v>490</v>
      </c>
      <c r="D2" s="1416"/>
      <c r="E2" s="1417"/>
      <c r="F2" s="703">
        <v>93409</v>
      </c>
      <c r="G2" s="703">
        <v>55804</v>
      </c>
      <c r="H2" s="703">
        <v>37605</v>
      </c>
      <c r="I2" s="704">
        <v>160149109.39999995</v>
      </c>
      <c r="J2" s="704">
        <v>92379020.300000012</v>
      </c>
      <c r="K2" s="704">
        <v>67176134.950000018</v>
      </c>
      <c r="L2" s="704">
        <v>3884491.8360641883</v>
      </c>
      <c r="M2" s="704">
        <v>2359349.9999999995</v>
      </c>
      <c r="N2" s="704">
        <v>6218320.6003464349</v>
      </c>
      <c r="O2" s="704">
        <v>7372485.9579298114</v>
      </c>
      <c r="P2" s="704">
        <v>1084404.9614746</v>
      </c>
      <c r="Q2" s="704">
        <v>789005.97935420147</v>
      </c>
      <c r="R2" s="704">
        <v>1316640.8631732268</v>
      </c>
      <c r="S2" s="704">
        <v>934736.62764780037</v>
      </c>
      <c r="T2" s="704">
        <v>804368.22075180861</v>
      </c>
      <c r="U2" s="704">
        <v>232862.47633816605</v>
      </c>
      <c r="V2" s="704">
        <v>935054.61344084609</v>
      </c>
      <c r="W2" s="704">
        <v>789220.94997468893</v>
      </c>
      <c r="X2" s="704">
        <v>1152897.6381941487</v>
      </c>
      <c r="Y2" s="704">
        <v>819940.73700107308</v>
      </c>
      <c r="Z2" s="704">
        <v>782199.23358741333</v>
      </c>
      <c r="AA2" s="704">
        <v>178919.99999999991</v>
      </c>
      <c r="AB2" s="704">
        <v>1730026.0925954832</v>
      </c>
      <c r="AC2" s="704">
        <v>727563.59413514682</v>
      </c>
      <c r="AD2" s="704">
        <v>0</v>
      </c>
      <c r="AE2" s="704">
        <v>18156480.191348031</v>
      </c>
      <c r="AF2" s="704">
        <v>14501846.090059642</v>
      </c>
      <c r="AG2" s="704">
        <v>645378.20115948829</v>
      </c>
      <c r="AH2" s="704">
        <v>114585.76718670285</v>
      </c>
      <c r="AI2" s="704">
        <v>34205600</v>
      </c>
      <c r="AJ2" s="704">
        <v>1012047.5816644415</v>
      </c>
      <c r="AK2" s="704">
        <v>0</v>
      </c>
      <c r="AL2" s="704">
        <v>222000</v>
      </c>
      <c r="AM2" s="704">
        <v>4562654.6800000016</v>
      </c>
      <c r="AN2" s="704">
        <v>0</v>
      </c>
      <c r="AO2" s="704">
        <v>0</v>
      </c>
      <c r="AP2" s="704">
        <v>0</v>
      </c>
      <c r="AQ2" s="704">
        <v>146108.9</v>
      </c>
      <c r="AR2" s="704">
        <v>0</v>
      </c>
      <c r="AS2" s="704">
        <v>0</v>
      </c>
      <c r="AT2" s="704">
        <v>0</v>
      </c>
      <c r="AU2" s="704">
        <v>0</v>
      </c>
      <c r="AV2" s="704">
        <v>319704264.64999992</v>
      </c>
      <c r="AW2" s="704">
        <v>65530780.631762937</v>
      </c>
      <c r="AX2" s="704">
        <v>40148411.161664464</v>
      </c>
      <c r="AY2" s="704">
        <v>50461663.829046905</v>
      </c>
      <c r="AZ2" s="704">
        <v>425383456.44342732</v>
      </c>
      <c r="BA2" s="704">
        <v>420452692.8634271</v>
      </c>
      <c r="BB2" s="705"/>
      <c r="BC2" s="705">
        <v>397295183.33333337</v>
      </c>
      <c r="BD2" s="704">
        <v>1702695.7430233471</v>
      </c>
      <c r="BE2" s="704">
        <v>1361989.9827028096</v>
      </c>
      <c r="BF2" s="704">
        <v>428448142.16915351</v>
      </c>
      <c r="BG2" s="704">
        <v>230374812.96198204</v>
      </c>
      <c r="BH2" s="704">
        <v>198073329.20717135</v>
      </c>
      <c r="BI2" s="704">
        <v>402225946.91333354</v>
      </c>
      <c r="BJ2" s="705"/>
      <c r="BK2" s="704">
        <v>388667839.90748912</v>
      </c>
      <c r="BL2" s="704">
        <v>1114727.0220411953</v>
      </c>
      <c r="BM2" s="704">
        <v>1069067.8331924733</v>
      </c>
      <c r="BN2" s="705"/>
      <c r="BO2" s="705"/>
      <c r="BP2" s="704">
        <v>752322.87552540551</v>
      </c>
      <c r="BQ2" s="704">
        <v>429200465.04467893</v>
      </c>
      <c r="BR2" s="705"/>
      <c r="BS2" s="705"/>
      <c r="BT2" s="705"/>
      <c r="BU2" s="705"/>
      <c r="BV2" s="704">
        <v>-727315.83999999973</v>
      </c>
      <c r="BW2" s="704">
        <v>428473149.20467889</v>
      </c>
      <c r="BX2" s="704">
        <v>0</v>
      </c>
      <c r="BY2" s="704">
        <v>428473149.20467889</v>
      </c>
      <c r="BZ2" s="704"/>
      <c r="CA2" s="704"/>
      <c r="CB2" s="704"/>
      <c r="CC2" s="704"/>
      <c r="CD2" s="704"/>
      <c r="CF2" s="704"/>
    </row>
    <row r="3" spans="1:84" ht="15" x14ac:dyDescent="0.25">
      <c r="A3" s="706" t="e">
        <f>VLOOKUP(D3,'DfE No.'!#REF!,3,FALSE)</f>
        <v>#REF!</v>
      </c>
      <c r="B3" s="511">
        <f>VLOOKUP(D3,'Adjusted Factors 20-21'!C:F,4,FALSE)</f>
        <v>0</v>
      </c>
      <c r="C3" s="706">
        <v>124531</v>
      </c>
      <c r="D3" s="706">
        <v>9352002</v>
      </c>
      <c r="E3" s="707" t="s">
        <v>731</v>
      </c>
      <c r="F3" s="708">
        <v>99</v>
      </c>
      <c r="G3" s="708">
        <v>99</v>
      </c>
      <c r="H3" s="708">
        <v>0</v>
      </c>
      <c r="I3" s="709">
        <v>283968.7389</v>
      </c>
      <c r="J3" s="709">
        <v>0</v>
      </c>
      <c r="K3" s="709">
        <v>0</v>
      </c>
      <c r="L3" s="709">
        <v>9449.9999999999927</v>
      </c>
      <c r="M3" s="709">
        <v>0</v>
      </c>
      <c r="N3" s="709">
        <v>14860.206185567009</v>
      </c>
      <c r="O3" s="709">
        <v>0</v>
      </c>
      <c r="P3" s="709">
        <v>419.99999999999994</v>
      </c>
      <c r="Q3" s="709">
        <v>0</v>
      </c>
      <c r="R3" s="709">
        <v>0</v>
      </c>
      <c r="S3" s="709">
        <v>0</v>
      </c>
      <c r="T3" s="709">
        <v>0</v>
      </c>
      <c r="U3" s="709">
        <v>0</v>
      </c>
      <c r="V3" s="709">
        <v>0</v>
      </c>
      <c r="W3" s="709">
        <v>0</v>
      </c>
      <c r="X3" s="709">
        <v>0</v>
      </c>
      <c r="Y3" s="709">
        <v>0</v>
      </c>
      <c r="Z3" s="709">
        <v>0</v>
      </c>
      <c r="AA3" s="709">
        <v>0</v>
      </c>
      <c r="AB3" s="709">
        <v>645.91463414634086</v>
      </c>
      <c r="AC3" s="709">
        <v>0</v>
      </c>
      <c r="AD3" s="709">
        <v>0</v>
      </c>
      <c r="AE3" s="709">
        <v>38340.000000000036</v>
      </c>
      <c r="AF3" s="709">
        <v>0</v>
      </c>
      <c r="AG3" s="709">
        <v>52.499999999999737</v>
      </c>
      <c r="AH3" s="709">
        <v>0</v>
      </c>
      <c r="AI3" s="709">
        <v>114400</v>
      </c>
      <c r="AJ3" s="709">
        <v>17634.17890520694</v>
      </c>
      <c r="AK3" s="709">
        <v>0</v>
      </c>
      <c r="AL3" s="709">
        <v>0</v>
      </c>
      <c r="AM3" s="709">
        <v>13732.04</v>
      </c>
      <c r="AN3" s="709">
        <v>0</v>
      </c>
      <c r="AO3" s="709">
        <v>0</v>
      </c>
      <c r="AP3" s="709">
        <v>0</v>
      </c>
      <c r="AQ3" s="709">
        <v>0</v>
      </c>
      <c r="AR3" s="709">
        <v>0</v>
      </c>
      <c r="AS3" s="709">
        <v>0</v>
      </c>
      <c r="AT3" s="709">
        <v>0</v>
      </c>
      <c r="AU3" s="709">
        <v>0</v>
      </c>
      <c r="AV3" s="709">
        <v>283968.7389</v>
      </c>
      <c r="AW3" s="709">
        <v>63768.620819713382</v>
      </c>
      <c r="AX3" s="709">
        <v>145766.21890520694</v>
      </c>
      <c r="AY3" s="709">
        <v>60657.903092783541</v>
      </c>
      <c r="AZ3" s="710">
        <v>493503.57862492034</v>
      </c>
      <c r="BA3" s="710">
        <v>479771.53862492036</v>
      </c>
      <c r="BB3" s="710">
        <v>3750</v>
      </c>
      <c r="BC3" s="710">
        <v>371250</v>
      </c>
      <c r="BD3" s="710">
        <v>0</v>
      </c>
      <c r="BE3" s="710">
        <v>0</v>
      </c>
      <c r="BF3" s="710">
        <v>493503.57862492034</v>
      </c>
      <c r="BG3" s="709">
        <v>493503.57862492034</v>
      </c>
      <c r="BH3" s="709">
        <v>0</v>
      </c>
      <c r="BI3" s="710">
        <v>384982.04</v>
      </c>
      <c r="BJ3" s="710">
        <v>239215.82109479303</v>
      </c>
      <c r="BK3" s="709">
        <v>347737.35971971339</v>
      </c>
      <c r="BL3" s="709">
        <v>3512.4985830274081</v>
      </c>
      <c r="BM3" s="709">
        <v>3391.8446787352841</v>
      </c>
      <c r="BN3" s="711">
        <v>3.557176572634576E-2</v>
      </c>
      <c r="BO3" s="711">
        <v>0</v>
      </c>
      <c r="BP3" s="709">
        <v>0</v>
      </c>
      <c r="BQ3" s="710">
        <v>493503.57862492034</v>
      </c>
      <c r="BR3" s="710">
        <v>4846.1771578274784</v>
      </c>
      <c r="BS3" s="710" t="s">
        <v>1284</v>
      </c>
      <c r="BT3" s="710">
        <v>4984.8846325749528</v>
      </c>
      <c r="BU3" s="711">
        <v>2.6253523810712442E-2</v>
      </c>
      <c r="BV3" s="709">
        <v>-2632.41</v>
      </c>
      <c r="BW3" s="709">
        <v>490871.16862492036</v>
      </c>
      <c r="BX3" s="709">
        <v>0</v>
      </c>
      <c r="BY3" s="709">
        <v>490871.16862492036</v>
      </c>
      <c r="BZ3" s="512">
        <f>IF(B3=0,CC3,0)</f>
        <v>0</v>
      </c>
      <c r="CA3" s="512">
        <f>IF(B3=0,CD3,0)</f>
        <v>0</v>
      </c>
      <c r="CB3" s="709">
        <f>BD3+BE3</f>
        <v>0</v>
      </c>
      <c r="CC3" s="709">
        <f>IF(ISERROR(VLOOKUP(A3,'18-19 Cfwds'!B:E,4,FALSE)),0,(VLOOKUP(A3,'18-19 Cfwds'!B:E,4,FALSE)))</f>
        <v>0</v>
      </c>
      <c r="CD3" s="709">
        <f>IF(ISERROR(VLOOKUP(A3,'18-19 Cfwds'!B:E,3,FALSE)),0,(VLOOKUP(A3,'18-19 Cfwds'!B:E,3,FALSE)))</f>
        <v>0</v>
      </c>
      <c r="CF3" s="709">
        <f>L3+M3+N3+O3+P3+Q3+R3+S3+T3+U3+V3+W3+X3+Y3+Z3+AA3</f>
        <v>24730.206185567004</v>
      </c>
    </row>
    <row r="4" spans="1:84" ht="15" x14ac:dyDescent="0.25">
      <c r="A4" s="706" t="e">
        <f>VLOOKUP(D4,'DfE No.'!#REF!,3,FALSE)</f>
        <v>#REF!</v>
      </c>
      <c r="B4" s="511">
        <f>VLOOKUP(D4,'Adjusted Factors 20-21'!C:F,4,FALSE)</f>
        <v>0</v>
      </c>
      <c r="C4" s="706">
        <v>124534</v>
      </c>
      <c r="D4" s="706">
        <v>9352007</v>
      </c>
      <c r="E4" s="707" t="s">
        <v>855</v>
      </c>
      <c r="F4" s="708">
        <v>288</v>
      </c>
      <c r="G4" s="708">
        <v>288</v>
      </c>
      <c r="H4" s="708">
        <v>0</v>
      </c>
      <c r="I4" s="709">
        <v>826090.87679999997</v>
      </c>
      <c r="J4" s="709">
        <v>0</v>
      </c>
      <c r="K4" s="709">
        <v>0</v>
      </c>
      <c r="L4" s="709">
        <v>12599.999999999996</v>
      </c>
      <c r="M4" s="709">
        <v>0</v>
      </c>
      <c r="N4" s="709">
        <v>18172.394366197183</v>
      </c>
      <c r="O4" s="709">
        <v>0</v>
      </c>
      <c r="P4" s="709">
        <v>422.93706293706282</v>
      </c>
      <c r="Q4" s="709">
        <v>0</v>
      </c>
      <c r="R4" s="709">
        <v>0</v>
      </c>
      <c r="S4" s="709">
        <v>0</v>
      </c>
      <c r="T4" s="709">
        <v>0</v>
      </c>
      <c r="U4" s="709">
        <v>0</v>
      </c>
      <c r="V4" s="709">
        <v>0</v>
      </c>
      <c r="W4" s="709">
        <v>0</v>
      </c>
      <c r="X4" s="709">
        <v>0</v>
      </c>
      <c r="Y4" s="709">
        <v>0</v>
      </c>
      <c r="Z4" s="709">
        <v>0</v>
      </c>
      <c r="AA4" s="709">
        <v>0</v>
      </c>
      <c r="AB4" s="709">
        <v>3093.9759036144637</v>
      </c>
      <c r="AC4" s="709">
        <v>0</v>
      </c>
      <c r="AD4" s="709">
        <v>0</v>
      </c>
      <c r="AE4" s="709">
        <v>77618.938775510222</v>
      </c>
      <c r="AF4" s="709">
        <v>0</v>
      </c>
      <c r="AG4" s="709">
        <v>0</v>
      </c>
      <c r="AH4" s="709">
        <v>0</v>
      </c>
      <c r="AI4" s="709">
        <v>114400</v>
      </c>
      <c r="AJ4" s="709">
        <v>0</v>
      </c>
      <c r="AK4" s="709">
        <v>0</v>
      </c>
      <c r="AL4" s="709">
        <v>0</v>
      </c>
      <c r="AM4" s="709">
        <v>29216.38</v>
      </c>
      <c r="AN4" s="709">
        <v>0</v>
      </c>
      <c r="AO4" s="709">
        <v>0</v>
      </c>
      <c r="AP4" s="709">
        <v>0</v>
      </c>
      <c r="AQ4" s="709">
        <v>0</v>
      </c>
      <c r="AR4" s="709">
        <v>0</v>
      </c>
      <c r="AS4" s="709">
        <v>0</v>
      </c>
      <c r="AT4" s="709">
        <v>0</v>
      </c>
      <c r="AU4" s="709">
        <v>0</v>
      </c>
      <c r="AV4" s="709">
        <v>826090.87679999997</v>
      </c>
      <c r="AW4" s="709">
        <v>111908.24610825893</v>
      </c>
      <c r="AX4" s="709">
        <v>143616.38</v>
      </c>
      <c r="AY4" s="709">
        <v>103169.40449007734</v>
      </c>
      <c r="AZ4" s="710">
        <v>1081615.5029082589</v>
      </c>
      <c r="BA4" s="710">
        <v>1052399.122908259</v>
      </c>
      <c r="BB4" s="710">
        <v>3750</v>
      </c>
      <c r="BC4" s="710">
        <v>1080000</v>
      </c>
      <c r="BD4" s="710">
        <v>27600.877091740957</v>
      </c>
      <c r="BE4" s="710">
        <v>0</v>
      </c>
      <c r="BF4" s="710">
        <v>1109216.3799999999</v>
      </c>
      <c r="BG4" s="709">
        <v>1109216.3799999999</v>
      </c>
      <c r="BH4" s="709">
        <v>0</v>
      </c>
      <c r="BI4" s="710">
        <v>1109216.3799999999</v>
      </c>
      <c r="BJ4" s="710">
        <v>965599.99999999988</v>
      </c>
      <c r="BK4" s="709">
        <v>965599.99999999988</v>
      </c>
      <c r="BL4" s="709">
        <v>3352.7777777777774</v>
      </c>
      <c r="BM4" s="709">
        <v>3164.2818595070421</v>
      </c>
      <c r="BN4" s="711">
        <v>5.9569888726695393E-2</v>
      </c>
      <c r="BO4" s="711">
        <v>0</v>
      </c>
      <c r="BP4" s="709">
        <v>0</v>
      </c>
      <c r="BQ4" s="710">
        <v>1109216.3799999999</v>
      </c>
      <c r="BR4" s="710">
        <v>3750</v>
      </c>
      <c r="BS4" s="710" t="s">
        <v>1284</v>
      </c>
      <c r="BT4" s="710">
        <v>3851.4457638888885</v>
      </c>
      <c r="BU4" s="711">
        <v>4.9948706153726929E-2</v>
      </c>
      <c r="BV4" s="709">
        <v>-7657.92</v>
      </c>
      <c r="BW4" s="709">
        <v>1101558.46</v>
      </c>
      <c r="BX4" s="709">
        <v>0</v>
      </c>
      <c r="BY4" s="709">
        <v>1101558.46</v>
      </c>
      <c r="BZ4" s="512">
        <f t="shared" ref="BZ4:BZ67" si="0">IF(B4=0,CC4,0)</f>
        <v>0</v>
      </c>
      <c r="CA4" s="512">
        <f t="shared" ref="CA4:CA67" si="1">IF(B4=0,CD4,0)</f>
        <v>0</v>
      </c>
      <c r="CB4" s="709">
        <f>BD4+BE4</f>
        <v>27600.877091740957</v>
      </c>
      <c r="CC4" s="709">
        <f>IF(ISERROR(VLOOKUP(A4,'18-19 Cfwds'!B:E,4,FALSE)),0,(VLOOKUP(A4,'18-19 Cfwds'!B:E,4,FALSE)))</f>
        <v>0</v>
      </c>
      <c r="CD4" s="709">
        <f>IF(ISERROR(VLOOKUP(A4,'18-19 Cfwds'!B:E,3,FALSE)),0,(VLOOKUP(A4,'18-19 Cfwds'!B:E,3,FALSE)))</f>
        <v>0</v>
      </c>
      <c r="CF4" s="709">
        <f t="shared" ref="CF4:CF67" si="2">L4+M4+N4+O4+P4+Q4+R4+S4+T4+U4+V4+W4+X4+Y4+Z4+AA4</f>
        <v>31195.331429134243</v>
      </c>
    </row>
    <row r="5" spans="1:84" ht="15" x14ac:dyDescent="0.25">
      <c r="A5" s="706" t="e">
        <f>VLOOKUP(D5,'DfE No.'!#REF!,3,FALSE)</f>
        <v>#REF!</v>
      </c>
      <c r="B5" s="511">
        <f>VLOOKUP(D5,'Adjusted Factors 20-21'!C:F,4,FALSE)</f>
        <v>0</v>
      </c>
      <c r="C5" s="706">
        <v>124536</v>
      </c>
      <c r="D5" s="706">
        <v>9352009</v>
      </c>
      <c r="E5" s="707" t="s">
        <v>860</v>
      </c>
      <c r="F5" s="708">
        <v>293</v>
      </c>
      <c r="G5" s="708">
        <v>293</v>
      </c>
      <c r="H5" s="708">
        <v>0</v>
      </c>
      <c r="I5" s="709">
        <v>840432.73229999992</v>
      </c>
      <c r="J5" s="709">
        <v>0</v>
      </c>
      <c r="K5" s="709">
        <v>0</v>
      </c>
      <c r="L5" s="709">
        <v>33750.000000000029</v>
      </c>
      <c r="M5" s="709">
        <v>0</v>
      </c>
      <c r="N5" s="709">
        <v>55592.894736842107</v>
      </c>
      <c r="O5" s="709">
        <v>0</v>
      </c>
      <c r="P5" s="709">
        <v>30029.999999999975</v>
      </c>
      <c r="Q5" s="709">
        <v>750.00000000000352</v>
      </c>
      <c r="R5" s="709">
        <v>20999.999999999975</v>
      </c>
      <c r="S5" s="709">
        <v>809.99999999999989</v>
      </c>
      <c r="T5" s="709">
        <v>0</v>
      </c>
      <c r="U5" s="709">
        <v>0</v>
      </c>
      <c r="V5" s="709">
        <v>0</v>
      </c>
      <c r="W5" s="709">
        <v>0</v>
      </c>
      <c r="X5" s="709">
        <v>0</v>
      </c>
      <c r="Y5" s="709">
        <v>0</v>
      </c>
      <c r="Z5" s="709">
        <v>0</v>
      </c>
      <c r="AA5" s="709">
        <v>0</v>
      </c>
      <c r="AB5" s="709">
        <v>6005.9386973180026</v>
      </c>
      <c r="AC5" s="709">
        <v>0</v>
      </c>
      <c r="AD5" s="709">
        <v>0</v>
      </c>
      <c r="AE5" s="709">
        <v>99562.996108949359</v>
      </c>
      <c r="AF5" s="709">
        <v>0</v>
      </c>
      <c r="AG5" s="709">
        <v>12617.499999999894</v>
      </c>
      <c r="AH5" s="709">
        <v>0</v>
      </c>
      <c r="AI5" s="709">
        <v>114400</v>
      </c>
      <c r="AJ5" s="709">
        <v>0</v>
      </c>
      <c r="AK5" s="709">
        <v>0</v>
      </c>
      <c r="AL5" s="709">
        <v>0</v>
      </c>
      <c r="AM5" s="709">
        <v>19091.16</v>
      </c>
      <c r="AN5" s="709">
        <v>0</v>
      </c>
      <c r="AO5" s="709">
        <v>0</v>
      </c>
      <c r="AP5" s="709">
        <v>0</v>
      </c>
      <c r="AQ5" s="709">
        <v>0</v>
      </c>
      <c r="AR5" s="709">
        <v>0</v>
      </c>
      <c r="AS5" s="709">
        <v>0</v>
      </c>
      <c r="AT5" s="709">
        <v>0</v>
      </c>
      <c r="AU5" s="709">
        <v>0</v>
      </c>
      <c r="AV5" s="709">
        <v>840432.73229999992</v>
      </c>
      <c r="AW5" s="709">
        <v>260119.32954310931</v>
      </c>
      <c r="AX5" s="709">
        <v>133491.16</v>
      </c>
      <c r="AY5" s="709">
        <v>180482.24347737039</v>
      </c>
      <c r="AZ5" s="710">
        <v>1234043.2218431092</v>
      </c>
      <c r="BA5" s="710">
        <v>1214952.0618431093</v>
      </c>
      <c r="BB5" s="710">
        <v>3750</v>
      </c>
      <c r="BC5" s="710">
        <v>1098750</v>
      </c>
      <c r="BD5" s="710">
        <v>0</v>
      </c>
      <c r="BE5" s="710">
        <v>0</v>
      </c>
      <c r="BF5" s="710">
        <v>1234043.2218431092</v>
      </c>
      <c r="BG5" s="709">
        <v>1234043.2218431092</v>
      </c>
      <c r="BH5" s="709">
        <v>0</v>
      </c>
      <c r="BI5" s="710">
        <v>1117841.1599999999</v>
      </c>
      <c r="BJ5" s="710">
        <v>984349.99999999988</v>
      </c>
      <c r="BK5" s="709">
        <v>1100552.0618431093</v>
      </c>
      <c r="BL5" s="709">
        <v>3756.1503817170965</v>
      </c>
      <c r="BM5" s="709">
        <v>3592.0365519607844</v>
      </c>
      <c r="BN5" s="711">
        <v>4.5688240468134224E-2</v>
      </c>
      <c r="BO5" s="711">
        <v>0</v>
      </c>
      <c r="BP5" s="709">
        <v>0</v>
      </c>
      <c r="BQ5" s="710">
        <v>1234043.2218431092</v>
      </c>
      <c r="BR5" s="710">
        <v>4146.5940677239223</v>
      </c>
      <c r="BS5" s="710" t="s">
        <v>1284</v>
      </c>
      <c r="BT5" s="710">
        <v>4211.751610386038</v>
      </c>
      <c r="BU5" s="711">
        <v>4.8491014579976843E-2</v>
      </c>
      <c r="BV5" s="709">
        <v>-7790.87</v>
      </c>
      <c r="BW5" s="709">
        <v>1226252.3518431091</v>
      </c>
      <c r="BX5" s="709">
        <v>0</v>
      </c>
      <c r="BY5" s="709">
        <v>1226252.3518431091</v>
      </c>
      <c r="BZ5" s="512">
        <f t="shared" si="0"/>
        <v>0</v>
      </c>
      <c r="CA5" s="512">
        <f t="shared" si="1"/>
        <v>0</v>
      </c>
      <c r="CB5" s="709">
        <f t="shared" ref="CB5:CB67" si="3">BD5+BE5</f>
        <v>0</v>
      </c>
      <c r="CC5" s="709">
        <f>IF(ISERROR(VLOOKUP(A5,'18-19 Cfwds'!B:E,4,FALSE)),0,(VLOOKUP(A5,'18-19 Cfwds'!B:E,4,FALSE)))</f>
        <v>0</v>
      </c>
      <c r="CD5" s="709">
        <f>IF(ISERROR(VLOOKUP(A5,'18-19 Cfwds'!B:E,3,FALSE)),0,(VLOOKUP(A5,'18-19 Cfwds'!B:E,3,FALSE)))</f>
        <v>0</v>
      </c>
      <c r="CF5" s="709">
        <f t="shared" si="2"/>
        <v>141932.89473684208</v>
      </c>
    </row>
    <row r="6" spans="1:84" ht="15" x14ac:dyDescent="0.25">
      <c r="A6" s="706" t="e">
        <f>VLOOKUP(D6,'DfE No.'!#REF!,3,FALSE)</f>
        <v>#REF!</v>
      </c>
      <c r="B6" s="511">
        <f>VLOOKUP(D6,'Adjusted Factors 20-21'!C:F,4,FALSE)</f>
        <v>0</v>
      </c>
      <c r="C6" s="706">
        <v>124537</v>
      </c>
      <c r="D6" s="706">
        <v>9352011</v>
      </c>
      <c r="E6" s="707" t="s">
        <v>868</v>
      </c>
      <c r="F6" s="708">
        <v>207</v>
      </c>
      <c r="G6" s="708">
        <v>207</v>
      </c>
      <c r="H6" s="708">
        <v>0</v>
      </c>
      <c r="I6" s="709">
        <v>593752.81770000001</v>
      </c>
      <c r="J6" s="709">
        <v>0</v>
      </c>
      <c r="K6" s="709">
        <v>0</v>
      </c>
      <c r="L6" s="709">
        <v>12600.00000000002</v>
      </c>
      <c r="M6" s="709">
        <v>0</v>
      </c>
      <c r="N6" s="709">
        <v>19415.172413793105</v>
      </c>
      <c r="O6" s="709">
        <v>0</v>
      </c>
      <c r="P6" s="709">
        <v>2940.0000000000005</v>
      </c>
      <c r="Q6" s="709">
        <v>250.00000000000028</v>
      </c>
      <c r="R6" s="709">
        <v>0</v>
      </c>
      <c r="S6" s="709">
        <v>0</v>
      </c>
      <c r="T6" s="709">
        <v>0</v>
      </c>
      <c r="U6" s="709">
        <v>0</v>
      </c>
      <c r="V6" s="709">
        <v>0</v>
      </c>
      <c r="W6" s="709">
        <v>0</v>
      </c>
      <c r="X6" s="709">
        <v>0</v>
      </c>
      <c r="Y6" s="709">
        <v>0</v>
      </c>
      <c r="Z6" s="709">
        <v>0</v>
      </c>
      <c r="AA6" s="709">
        <v>0</v>
      </c>
      <c r="AB6" s="709">
        <v>5631.101694915249</v>
      </c>
      <c r="AC6" s="709">
        <v>0</v>
      </c>
      <c r="AD6" s="709">
        <v>0</v>
      </c>
      <c r="AE6" s="709">
        <v>62987.142857142913</v>
      </c>
      <c r="AF6" s="709">
        <v>0</v>
      </c>
      <c r="AG6" s="709">
        <v>0</v>
      </c>
      <c r="AH6" s="709">
        <v>0</v>
      </c>
      <c r="AI6" s="709">
        <v>114400</v>
      </c>
      <c r="AJ6" s="709">
        <v>0</v>
      </c>
      <c r="AK6" s="709">
        <v>0</v>
      </c>
      <c r="AL6" s="709">
        <v>0</v>
      </c>
      <c r="AM6" s="709">
        <v>23718.98</v>
      </c>
      <c r="AN6" s="709">
        <v>0</v>
      </c>
      <c r="AO6" s="709">
        <v>0</v>
      </c>
      <c r="AP6" s="709">
        <v>0</v>
      </c>
      <c r="AQ6" s="709">
        <v>0</v>
      </c>
      <c r="AR6" s="709">
        <v>0</v>
      </c>
      <c r="AS6" s="709">
        <v>0</v>
      </c>
      <c r="AT6" s="709">
        <v>0</v>
      </c>
      <c r="AU6" s="709">
        <v>0</v>
      </c>
      <c r="AV6" s="709">
        <v>593752.81770000001</v>
      </c>
      <c r="AW6" s="709">
        <v>103823.41696585128</v>
      </c>
      <c r="AX6" s="709">
        <v>138118.98000000001</v>
      </c>
      <c r="AY6" s="709">
        <v>90542.529064039481</v>
      </c>
      <c r="AZ6" s="710">
        <v>835695.21466585132</v>
      </c>
      <c r="BA6" s="710">
        <v>811976.23466585134</v>
      </c>
      <c r="BB6" s="710">
        <v>3750</v>
      </c>
      <c r="BC6" s="710">
        <v>776250</v>
      </c>
      <c r="BD6" s="710">
        <v>0</v>
      </c>
      <c r="BE6" s="710">
        <v>0</v>
      </c>
      <c r="BF6" s="710">
        <v>835695.21466585132</v>
      </c>
      <c r="BG6" s="709">
        <v>835695.21466585132</v>
      </c>
      <c r="BH6" s="709">
        <v>0</v>
      </c>
      <c r="BI6" s="710">
        <v>799968.98</v>
      </c>
      <c r="BJ6" s="710">
        <v>661850</v>
      </c>
      <c r="BK6" s="709">
        <v>697576.23466585134</v>
      </c>
      <c r="BL6" s="709">
        <v>3369.933500801214</v>
      </c>
      <c r="BM6" s="709">
        <v>3280.1429009852218</v>
      </c>
      <c r="BN6" s="711">
        <v>2.7373990257870399E-2</v>
      </c>
      <c r="BO6" s="711">
        <v>0</v>
      </c>
      <c r="BP6" s="709">
        <v>0</v>
      </c>
      <c r="BQ6" s="710">
        <v>835695.21466585132</v>
      </c>
      <c r="BR6" s="710">
        <v>3922.5905056321321</v>
      </c>
      <c r="BS6" s="710" t="s">
        <v>1284</v>
      </c>
      <c r="BT6" s="710">
        <v>4037.1749500765764</v>
      </c>
      <c r="BU6" s="711">
        <v>1.9881147703266988E-2</v>
      </c>
      <c r="BV6" s="709">
        <v>-5504.13</v>
      </c>
      <c r="BW6" s="709">
        <v>830191.08466585132</v>
      </c>
      <c r="BX6" s="709">
        <v>0</v>
      </c>
      <c r="BY6" s="709">
        <v>830191.08466585132</v>
      </c>
      <c r="BZ6" s="512">
        <f t="shared" si="0"/>
        <v>0</v>
      </c>
      <c r="CA6" s="512">
        <f t="shared" si="1"/>
        <v>0</v>
      </c>
      <c r="CB6" s="709">
        <f t="shared" si="3"/>
        <v>0</v>
      </c>
      <c r="CC6" s="709">
        <f>IF(ISERROR(VLOOKUP(A6,'18-19 Cfwds'!B:E,4,FALSE)),0,(VLOOKUP(A6,'18-19 Cfwds'!B:E,4,FALSE)))</f>
        <v>0</v>
      </c>
      <c r="CD6" s="709">
        <f>IF(ISERROR(VLOOKUP(A6,'18-19 Cfwds'!B:E,3,FALSE)),0,(VLOOKUP(A6,'18-19 Cfwds'!B:E,3,FALSE)))</f>
        <v>0</v>
      </c>
      <c r="CF6" s="709">
        <f t="shared" si="2"/>
        <v>35205.172413793123</v>
      </c>
    </row>
    <row r="7" spans="1:84" ht="15" x14ac:dyDescent="0.25">
      <c r="A7" s="706" t="e">
        <f>VLOOKUP(D7,'DfE No.'!#REF!,3,FALSE)</f>
        <v>#REF!</v>
      </c>
      <c r="B7" s="511">
        <f>VLOOKUP(D7,'Adjusted Factors 20-21'!C:F,4,FALSE)</f>
        <v>0</v>
      </c>
      <c r="C7" s="706">
        <v>124538</v>
      </c>
      <c r="D7" s="706">
        <v>9352012</v>
      </c>
      <c r="E7" s="707" t="s">
        <v>875</v>
      </c>
      <c r="F7" s="708">
        <v>76</v>
      </c>
      <c r="G7" s="708">
        <v>76</v>
      </c>
      <c r="H7" s="708">
        <v>0</v>
      </c>
      <c r="I7" s="709">
        <v>217996.20359999998</v>
      </c>
      <c r="J7" s="709">
        <v>0</v>
      </c>
      <c r="K7" s="709">
        <v>0</v>
      </c>
      <c r="L7" s="709">
        <v>4499.9999999999973</v>
      </c>
      <c r="M7" s="709">
        <v>0</v>
      </c>
      <c r="N7" s="709">
        <v>6079.9999999999991</v>
      </c>
      <c r="O7" s="709">
        <v>0</v>
      </c>
      <c r="P7" s="709">
        <v>839.99999999999966</v>
      </c>
      <c r="Q7" s="709">
        <v>0</v>
      </c>
      <c r="R7" s="709">
        <v>0</v>
      </c>
      <c r="S7" s="709">
        <v>0</v>
      </c>
      <c r="T7" s="709">
        <v>0</v>
      </c>
      <c r="U7" s="709">
        <v>0</v>
      </c>
      <c r="V7" s="709">
        <v>0</v>
      </c>
      <c r="W7" s="709">
        <v>0</v>
      </c>
      <c r="X7" s="709">
        <v>0</v>
      </c>
      <c r="Y7" s="709">
        <v>0</v>
      </c>
      <c r="Z7" s="709">
        <v>0</v>
      </c>
      <c r="AA7" s="709">
        <v>0</v>
      </c>
      <c r="AB7" s="709">
        <v>0</v>
      </c>
      <c r="AC7" s="709">
        <v>0</v>
      </c>
      <c r="AD7" s="709">
        <v>0</v>
      </c>
      <c r="AE7" s="709">
        <v>23125.714285714304</v>
      </c>
      <c r="AF7" s="709">
        <v>0</v>
      </c>
      <c r="AG7" s="709">
        <v>384.99999999999807</v>
      </c>
      <c r="AH7" s="709">
        <v>0</v>
      </c>
      <c r="AI7" s="709">
        <v>114400</v>
      </c>
      <c r="AJ7" s="709">
        <v>25618.157543391186</v>
      </c>
      <c r="AK7" s="709">
        <v>0</v>
      </c>
      <c r="AL7" s="709">
        <v>1000</v>
      </c>
      <c r="AM7" s="709">
        <v>7739.88</v>
      </c>
      <c r="AN7" s="709">
        <v>0</v>
      </c>
      <c r="AO7" s="709">
        <v>0</v>
      </c>
      <c r="AP7" s="709">
        <v>0</v>
      </c>
      <c r="AQ7" s="709">
        <v>0</v>
      </c>
      <c r="AR7" s="709">
        <v>0</v>
      </c>
      <c r="AS7" s="709">
        <v>0</v>
      </c>
      <c r="AT7" s="709">
        <v>0</v>
      </c>
      <c r="AU7" s="709">
        <v>0</v>
      </c>
      <c r="AV7" s="709">
        <v>217996.20359999998</v>
      </c>
      <c r="AW7" s="709">
        <v>34930.714285714304</v>
      </c>
      <c r="AX7" s="709">
        <v>148758.0375433912</v>
      </c>
      <c r="AY7" s="709">
        <v>38788.514285714307</v>
      </c>
      <c r="AZ7" s="710">
        <v>401684.95542910544</v>
      </c>
      <c r="BA7" s="710">
        <v>392945.07542910543</v>
      </c>
      <c r="BB7" s="710">
        <v>3750</v>
      </c>
      <c r="BC7" s="710">
        <v>285000</v>
      </c>
      <c r="BD7" s="710">
        <v>0</v>
      </c>
      <c r="BE7" s="710">
        <v>0</v>
      </c>
      <c r="BF7" s="710">
        <v>401684.95542910544</v>
      </c>
      <c r="BG7" s="709">
        <v>401684.95542910544</v>
      </c>
      <c r="BH7" s="709">
        <v>0</v>
      </c>
      <c r="BI7" s="710">
        <v>293739.88</v>
      </c>
      <c r="BJ7" s="710">
        <v>145981.84245660881</v>
      </c>
      <c r="BK7" s="709">
        <v>253926.91788571424</v>
      </c>
      <c r="BL7" s="709">
        <v>3341.143656390977</v>
      </c>
      <c r="BM7" s="709">
        <v>3103.7881328167718</v>
      </c>
      <c r="BN7" s="711">
        <v>7.6472849762073983E-2</v>
      </c>
      <c r="BO7" s="711">
        <v>0</v>
      </c>
      <c r="BP7" s="709">
        <v>0</v>
      </c>
      <c r="BQ7" s="710">
        <v>401684.95542910544</v>
      </c>
      <c r="BR7" s="710">
        <v>5170.3299398566505</v>
      </c>
      <c r="BS7" s="710" t="s">
        <v>1284</v>
      </c>
      <c r="BT7" s="710">
        <v>5285.3283609092823</v>
      </c>
      <c r="BU7" s="711">
        <v>8.724968914462794E-2</v>
      </c>
      <c r="BV7" s="709">
        <v>-2020.84</v>
      </c>
      <c r="BW7" s="709">
        <v>399664.11542910541</v>
      </c>
      <c r="BX7" s="709">
        <v>0</v>
      </c>
      <c r="BY7" s="709">
        <v>399664.11542910541</v>
      </c>
      <c r="BZ7" s="512">
        <f t="shared" si="0"/>
        <v>0</v>
      </c>
      <c r="CA7" s="512">
        <f t="shared" si="1"/>
        <v>0</v>
      </c>
      <c r="CB7" s="709">
        <f t="shared" si="3"/>
        <v>0</v>
      </c>
      <c r="CC7" s="709">
        <f>IF(ISERROR(VLOOKUP(A7,'18-19 Cfwds'!B:E,4,FALSE)),0,(VLOOKUP(A7,'18-19 Cfwds'!B:E,4,FALSE)))</f>
        <v>0</v>
      </c>
      <c r="CD7" s="709">
        <f>IF(ISERROR(VLOOKUP(A7,'18-19 Cfwds'!B:E,3,FALSE)),0,(VLOOKUP(A7,'18-19 Cfwds'!B:E,3,FALSE)))</f>
        <v>0</v>
      </c>
      <c r="CF7" s="709">
        <f t="shared" si="2"/>
        <v>11419.999999999996</v>
      </c>
    </row>
    <row r="8" spans="1:84" ht="15" x14ac:dyDescent="0.25">
      <c r="A8" s="706" t="e">
        <f>VLOOKUP(D8,'DfE No.'!#REF!,3,FALSE)</f>
        <v>#REF!</v>
      </c>
      <c r="B8" s="511">
        <f>VLOOKUP(D8,'Adjusted Factors 20-21'!C:F,4,FALSE)</f>
        <v>0</v>
      </c>
      <c r="C8" s="706">
        <v>124539</v>
      </c>
      <c r="D8" s="706">
        <v>9352013</v>
      </c>
      <c r="E8" s="707" t="s">
        <v>879</v>
      </c>
      <c r="F8" s="708">
        <v>287</v>
      </c>
      <c r="G8" s="708">
        <v>287</v>
      </c>
      <c r="H8" s="708">
        <v>0</v>
      </c>
      <c r="I8" s="709">
        <v>823222.50569999998</v>
      </c>
      <c r="J8" s="709">
        <v>0</v>
      </c>
      <c r="K8" s="709">
        <v>0</v>
      </c>
      <c r="L8" s="709">
        <v>13950.000000000004</v>
      </c>
      <c r="M8" s="709">
        <v>0</v>
      </c>
      <c r="N8" s="709">
        <v>33040</v>
      </c>
      <c r="O8" s="709">
        <v>0</v>
      </c>
      <c r="P8" s="709">
        <v>210.73426573426593</v>
      </c>
      <c r="Q8" s="709">
        <v>0</v>
      </c>
      <c r="R8" s="709">
        <v>376.31118881118914</v>
      </c>
      <c r="S8" s="709">
        <v>0</v>
      </c>
      <c r="T8" s="709">
        <v>0</v>
      </c>
      <c r="U8" s="709">
        <v>0</v>
      </c>
      <c r="V8" s="709">
        <v>0</v>
      </c>
      <c r="W8" s="709">
        <v>0</v>
      </c>
      <c r="X8" s="709">
        <v>0</v>
      </c>
      <c r="Y8" s="709">
        <v>0</v>
      </c>
      <c r="Z8" s="709">
        <v>0</v>
      </c>
      <c r="AA8" s="709">
        <v>0</v>
      </c>
      <c r="AB8" s="709">
        <v>3133.5714285714253</v>
      </c>
      <c r="AC8" s="709">
        <v>0</v>
      </c>
      <c r="AD8" s="709">
        <v>0</v>
      </c>
      <c r="AE8" s="709">
        <v>102741.17647058837</v>
      </c>
      <c r="AF8" s="709">
        <v>0</v>
      </c>
      <c r="AG8" s="709">
        <v>0</v>
      </c>
      <c r="AH8" s="709">
        <v>0</v>
      </c>
      <c r="AI8" s="709">
        <v>114400</v>
      </c>
      <c r="AJ8" s="709">
        <v>0</v>
      </c>
      <c r="AK8" s="709">
        <v>0</v>
      </c>
      <c r="AL8" s="709">
        <v>0</v>
      </c>
      <c r="AM8" s="709">
        <v>19510.75</v>
      </c>
      <c r="AN8" s="709">
        <v>0</v>
      </c>
      <c r="AO8" s="709">
        <v>0</v>
      </c>
      <c r="AP8" s="709">
        <v>0</v>
      </c>
      <c r="AQ8" s="709">
        <v>0</v>
      </c>
      <c r="AR8" s="709">
        <v>0</v>
      </c>
      <c r="AS8" s="709">
        <v>0</v>
      </c>
      <c r="AT8" s="709">
        <v>0</v>
      </c>
      <c r="AU8" s="709">
        <v>0</v>
      </c>
      <c r="AV8" s="709">
        <v>823222.50569999998</v>
      </c>
      <c r="AW8" s="709">
        <v>153451.79335370526</v>
      </c>
      <c r="AX8" s="709">
        <v>133910.75</v>
      </c>
      <c r="AY8" s="709">
        <v>136482.49919786109</v>
      </c>
      <c r="AZ8" s="710">
        <v>1110585.0490537053</v>
      </c>
      <c r="BA8" s="710">
        <v>1091074.2990537053</v>
      </c>
      <c r="BB8" s="710">
        <v>3750</v>
      </c>
      <c r="BC8" s="710">
        <v>1076250</v>
      </c>
      <c r="BD8" s="710">
        <v>0</v>
      </c>
      <c r="BE8" s="710">
        <v>0</v>
      </c>
      <c r="BF8" s="710">
        <v>1110585.0490537053</v>
      </c>
      <c r="BG8" s="709">
        <v>1110585.0490537053</v>
      </c>
      <c r="BH8" s="709">
        <v>0</v>
      </c>
      <c r="BI8" s="710">
        <v>1095760.75</v>
      </c>
      <c r="BJ8" s="710">
        <v>961850</v>
      </c>
      <c r="BK8" s="709">
        <v>976674.2990537053</v>
      </c>
      <c r="BL8" s="709">
        <v>3403.0463381662207</v>
      </c>
      <c r="BM8" s="709">
        <v>3269.5310767361111</v>
      </c>
      <c r="BN8" s="711">
        <v>4.0836211155819466E-2</v>
      </c>
      <c r="BO8" s="711">
        <v>0</v>
      </c>
      <c r="BP8" s="709">
        <v>0</v>
      </c>
      <c r="BQ8" s="710">
        <v>1110585.0490537053</v>
      </c>
      <c r="BR8" s="710">
        <v>3801.652609943224</v>
      </c>
      <c r="BS8" s="710" t="s">
        <v>1284</v>
      </c>
      <c r="BT8" s="710">
        <v>3869.6343172602974</v>
      </c>
      <c r="BU8" s="711">
        <v>3.9606643263409014E-2</v>
      </c>
      <c r="BV8" s="709">
        <v>-7631.33</v>
      </c>
      <c r="BW8" s="709">
        <v>1102953.7190537052</v>
      </c>
      <c r="BX8" s="709">
        <v>0</v>
      </c>
      <c r="BY8" s="709">
        <v>1102953.7190537052</v>
      </c>
      <c r="BZ8" s="512">
        <f t="shared" si="0"/>
        <v>0</v>
      </c>
      <c r="CA8" s="512">
        <f t="shared" si="1"/>
        <v>0</v>
      </c>
      <c r="CB8" s="709">
        <f t="shared" si="3"/>
        <v>0</v>
      </c>
      <c r="CC8" s="709">
        <f>IF(ISERROR(VLOOKUP(A8,'18-19 Cfwds'!B:E,4,FALSE)),0,(VLOOKUP(A8,'18-19 Cfwds'!B:E,4,FALSE)))</f>
        <v>0</v>
      </c>
      <c r="CD8" s="709">
        <f>IF(ISERROR(VLOOKUP(A8,'18-19 Cfwds'!B:E,3,FALSE)),0,(VLOOKUP(A8,'18-19 Cfwds'!B:E,3,FALSE)))</f>
        <v>0</v>
      </c>
      <c r="CF8" s="709">
        <f t="shared" si="2"/>
        <v>47577.045454545456</v>
      </c>
    </row>
    <row r="9" spans="1:84" ht="15" x14ac:dyDescent="0.25">
      <c r="A9" s="706" t="e">
        <f>VLOOKUP(D9,'DfE No.'!#REF!,3,FALSE)</f>
        <v>#REF!</v>
      </c>
      <c r="B9" s="511">
        <f>VLOOKUP(D9,'Adjusted Factors 20-21'!C:F,4,FALSE)</f>
        <v>0</v>
      </c>
      <c r="C9" s="706">
        <v>124540</v>
      </c>
      <c r="D9" s="706">
        <v>9352015</v>
      </c>
      <c r="E9" s="707" t="s">
        <v>880</v>
      </c>
      <c r="F9" s="708">
        <v>109</v>
      </c>
      <c r="G9" s="708">
        <v>109</v>
      </c>
      <c r="H9" s="708">
        <v>0</v>
      </c>
      <c r="I9" s="709">
        <v>312652.44990000001</v>
      </c>
      <c r="J9" s="709">
        <v>0</v>
      </c>
      <c r="K9" s="709">
        <v>0</v>
      </c>
      <c r="L9" s="709">
        <v>4950.0000000000227</v>
      </c>
      <c r="M9" s="709">
        <v>0</v>
      </c>
      <c r="N9" s="709">
        <v>6160.0000000000282</v>
      </c>
      <c r="O9" s="709">
        <v>0</v>
      </c>
      <c r="P9" s="709">
        <v>0</v>
      </c>
      <c r="Q9" s="709">
        <v>0</v>
      </c>
      <c r="R9" s="709">
        <v>749.99999999999955</v>
      </c>
      <c r="S9" s="709">
        <v>0</v>
      </c>
      <c r="T9" s="709">
        <v>0</v>
      </c>
      <c r="U9" s="709">
        <v>0</v>
      </c>
      <c r="V9" s="709">
        <v>0</v>
      </c>
      <c r="W9" s="709">
        <v>0</v>
      </c>
      <c r="X9" s="709">
        <v>0</v>
      </c>
      <c r="Y9" s="709">
        <v>0</v>
      </c>
      <c r="Z9" s="709">
        <v>0</v>
      </c>
      <c r="AA9" s="709">
        <v>0</v>
      </c>
      <c r="AB9" s="709">
        <v>1861.1170212765974</v>
      </c>
      <c r="AC9" s="709">
        <v>0</v>
      </c>
      <c r="AD9" s="709">
        <v>0</v>
      </c>
      <c r="AE9" s="709">
        <v>24237.527472527498</v>
      </c>
      <c r="AF9" s="709">
        <v>0</v>
      </c>
      <c r="AG9" s="709">
        <v>402.49999999999659</v>
      </c>
      <c r="AH9" s="709">
        <v>0</v>
      </c>
      <c r="AI9" s="709">
        <v>114400</v>
      </c>
      <c r="AJ9" s="709">
        <v>14162.883845126833</v>
      </c>
      <c r="AK9" s="709">
        <v>0</v>
      </c>
      <c r="AL9" s="709">
        <v>0</v>
      </c>
      <c r="AM9" s="709">
        <v>10489.65</v>
      </c>
      <c r="AN9" s="709">
        <v>0</v>
      </c>
      <c r="AO9" s="709">
        <v>0</v>
      </c>
      <c r="AP9" s="709">
        <v>0</v>
      </c>
      <c r="AQ9" s="709">
        <v>0</v>
      </c>
      <c r="AR9" s="709">
        <v>0</v>
      </c>
      <c r="AS9" s="709">
        <v>0</v>
      </c>
      <c r="AT9" s="709">
        <v>0</v>
      </c>
      <c r="AU9" s="709">
        <v>0</v>
      </c>
      <c r="AV9" s="709">
        <v>312652.44990000001</v>
      </c>
      <c r="AW9" s="709">
        <v>38361.144493804146</v>
      </c>
      <c r="AX9" s="709">
        <v>139052.53384512683</v>
      </c>
      <c r="AY9" s="709">
        <v>40120.327472527526</v>
      </c>
      <c r="AZ9" s="710">
        <v>490066.12823893095</v>
      </c>
      <c r="BA9" s="710">
        <v>479576.47823893093</v>
      </c>
      <c r="BB9" s="710">
        <v>3750</v>
      </c>
      <c r="BC9" s="710">
        <v>408750</v>
      </c>
      <c r="BD9" s="710">
        <v>0</v>
      </c>
      <c r="BE9" s="710">
        <v>0</v>
      </c>
      <c r="BF9" s="710">
        <v>490066.12823893095</v>
      </c>
      <c r="BG9" s="709">
        <v>490066.12823893095</v>
      </c>
      <c r="BH9" s="709">
        <v>0</v>
      </c>
      <c r="BI9" s="710">
        <v>419239.65</v>
      </c>
      <c r="BJ9" s="710">
        <v>280187.11615487316</v>
      </c>
      <c r="BK9" s="709">
        <v>351013.59439380409</v>
      </c>
      <c r="BL9" s="709">
        <v>3220.3082054477441</v>
      </c>
      <c r="BM9" s="709">
        <v>3030.5322381181022</v>
      </c>
      <c r="BN9" s="711">
        <v>6.2621332630168225E-2</v>
      </c>
      <c r="BO9" s="711">
        <v>0</v>
      </c>
      <c r="BP9" s="709">
        <v>0</v>
      </c>
      <c r="BQ9" s="710">
        <v>490066.12823893095</v>
      </c>
      <c r="BR9" s="710">
        <v>4399.7842040268888</v>
      </c>
      <c r="BS9" s="710" t="s">
        <v>1284</v>
      </c>
      <c r="BT9" s="710">
        <v>4496.0195251278064</v>
      </c>
      <c r="BU9" s="711">
        <v>3.3603705720060661E-2</v>
      </c>
      <c r="BV9" s="709">
        <v>-2898.31</v>
      </c>
      <c r="BW9" s="709">
        <v>487167.81823893095</v>
      </c>
      <c r="BX9" s="709">
        <v>0</v>
      </c>
      <c r="BY9" s="709">
        <v>487167.81823893095</v>
      </c>
      <c r="BZ9" s="512">
        <f t="shared" si="0"/>
        <v>0</v>
      </c>
      <c r="CA9" s="512">
        <f t="shared" si="1"/>
        <v>0</v>
      </c>
      <c r="CB9" s="709">
        <f t="shared" si="3"/>
        <v>0</v>
      </c>
      <c r="CC9" s="709">
        <f>IF(ISERROR(VLOOKUP(A9,'18-19 Cfwds'!B:E,4,FALSE)),0,(VLOOKUP(A9,'18-19 Cfwds'!B:E,4,FALSE)))</f>
        <v>0</v>
      </c>
      <c r="CD9" s="709">
        <f>IF(ISERROR(VLOOKUP(A9,'18-19 Cfwds'!B:E,3,FALSE)),0,(VLOOKUP(A9,'18-19 Cfwds'!B:E,3,FALSE)))</f>
        <v>0</v>
      </c>
      <c r="CF9" s="709">
        <f t="shared" si="2"/>
        <v>11860.000000000051</v>
      </c>
    </row>
    <row r="10" spans="1:84" ht="15" x14ac:dyDescent="0.25">
      <c r="A10" s="706" t="e">
        <f>VLOOKUP(D10,'DfE No.'!#REF!,3,FALSE)</f>
        <v>#REF!</v>
      </c>
      <c r="B10" s="511">
        <f>VLOOKUP(D10,'Adjusted Factors 20-21'!C:F,4,FALSE)</f>
        <v>0</v>
      </c>
      <c r="C10" s="706">
        <v>140623</v>
      </c>
      <c r="D10" s="706">
        <v>9352016</v>
      </c>
      <c r="E10" s="707" t="s">
        <v>1088</v>
      </c>
      <c r="F10" s="708">
        <v>160.25</v>
      </c>
      <c r="G10" s="708">
        <v>160.25</v>
      </c>
      <c r="H10" s="708">
        <v>0</v>
      </c>
      <c r="I10" s="709">
        <v>459656.46877499996</v>
      </c>
      <c r="J10" s="709">
        <v>0</v>
      </c>
      <c r="K10" s="709">
        <v>0</v>
      </c>
      <c r="L10" s="709">
        <v>6457.8358208955187</v>
      </c>
      <c r="M10" s="709">
        <v>0</v>
      </c>
      <c r="N10" s="709">
        <v>10802.037037037036</v>
      </c>
      <c r="O10" s="709">
        <v>0</v>
      </c>
      <c r="P10" s="709">
        <v>502.27611940298647</v>
      </c>
      <c r="Q10" s="709">
        <v>896.92164179104338</v>
      </c>
      <c r="R10" s="709">
        <v>11211.520522388029</v>
      </c>
      <c r="S10" s="709">
        <v>0</v>
      </c>
      <c r="T10" s="709">
        <v>0</v>
      </c>
      <c r="U10" s="709">
        <v>0</v>
      </c>
      <c r="V10" s="709">
        <v>0</v>
      </c>
      <c r="W10" s="709">
        <v>0</v>
      </c>
      <c r="X10" s="709">
        <v>0</v>
      </c>
      <c r="Y10" s="709">
        <v>0</v>
      </c>
      <c r="Z10" s="709">
        <v>0</v>
      </c>
      <c r="AA10" s="709">
        <v>0</v>
      </c>
      <c r="AB10" s="709">
        <v>2931.0683760683769</v>
      </c>
      <c r="AC10" s="709">
        <v>0</v>
      </c>
      <c r="AD10" s="709">
        <v>0</v>
      </c>
      <c r="AE10" s="709">
        <v>30476.116071428642</v>
      </c>
      <c r="AF10" s="709">
        <v>0</v>
      </c>
      <c r="AG10" s="709">
        <v>2050.9608208955237</v>
      </c>
      <c r="AH10" s="709">
        <v>0</v>
      </c>
      <c r="AI10" s="709">
        <v>114400</v>
      </c>
      <c r="AJ10" s="709">
        <v>0</v>
      </c>
      <c r="AK10" s="709">
        <v>0</v>
      </c>
      <c r="AL10" s="709">
        <v>0</v>
      </c>
      <c r="AM10" s="709">
        <v>8098.57</v>
      </c>
      <c r="AN10" s="709">
        <v>0</v>
      </c>
      <c r="AO10" s="709">
        <v>0</v>
      </c>
      <c r="AP10" s="709">
        <v>0</v>
      </c>
      <c r="AQ10" s="709">
        <v>0</v>
      </c>
      <c r="AR10" s="709">
        <v>0</v>
      </c>
      <c r="AS10" s="709">
        <v>0</v>
      </c>
      <c r="AT10" s="709">
        <v>0</v>
      </c>
      <c r="AU10" s="709">
        <v>0</v>
      </c>
      <c r="AV10" s="709">
        <v>459656.46877499996</v>
      </c>
      <c r="AW10" s="709">
        <v>65328.736409907164</v>
      </c>
      <c r="AX10" s="709">
        <v>122498.57</v>
      </c>
      <c r="AY10" s="709">
        <v>55364.211642185954</v>
      </c>
      <c r="AZ10" s="710">
        <v>647483.77518490702</v>
      </c>
      <c r="BA10" s="710">
        <v>639385.20518490707</v>
      </c>
      <c r="BB10" s="710">
        <v>3750</v>
      </c>
      <c r="BC10" s="710">
        <v>600937.5</v>
      </c>
      <c r="BD10" s="710">
        <v>0</v>
      </c>
      <c r="BE10" s="710">
        <v>0</v>
      </c>
      <c r="BF10" s="710">
        <v>647483.77518490702</v>
      </c>
      <c r="BG10" s="709">
        <v>647483.77518490702</v>
      </c>
      <c r="BH10" s="709">
        <v>0</v>
      </c>
      <c r="BI10" s="710">
        <v>609036.06999999995</v>
      </c>
      <c r="BJ10" s="710">
        <v>486537.49999999994</v>
      </c>
      <c r="BK10" s="709">
        <v>524985.20518490707</v>
      </c>
      <c r="BL10" s="709">
        <v>3276.0387219026961</v>
      </c>
      <c r="BM10" s="709">
        <v>3111.9045556797023</v>
      </c>
      <c r="BN10" s="711">
        <v>5.2743958976320095E-2</v>
      </c>
      <c r="BO10" s="711">
        <v>0</v>
      </c>
      <c r="BP10" s="709">
        <v>0</v>
      </c>
      <c r="BQ10" s="710">
        <v>647483.77518490702</v>
      </c>
      <c r="BR10" s="710">
        <v>3989.9232772849114</v>
      </c>
      <c r="BS10" s="710" t="s">
        <v>1284</v>
      </c>
      <c r="BT10" s="710">
        <v>4040.4603755688427</v>
      </c>
      <c r="BU10" s="711">
        <v>4.2542262075042636E-3</v>
      </c>
      <c r="BV10" s="709">
        <v>-4261.0474999999997</v>
      </c>
      <c r="BW10" s="709">
        <v>643222.72768490703</v>
      </c>
      <c r="BX10" s="709">
        <v>0</v>
      </c>
      <c r="BY10" s="709">
        <v>643222.72768490703</v>
      </c>
      <c r="BZ10" s="512">
        <f t="shared" si="0"/>
        <v>0</v>
      </c>
      <c r="CA10" s="512">
        <f t="shared" si="1"/>
        <v>0</v>
      </c>
      <c r="CB10" s="709">
        <f t="shared" si="3"/>
        <v>0</v>
      </c>
      <c r="CC10" s="709">
        <f>IF(ISERROR(VLOOKUP(A10,'18-19 Cfwds'!B:E,4,FALSE)),0,(VLOOKUP(A10,'18-19 Cfwds'!B:E,4,FALSE)))</f>
        <v>0</v>
      </c>
      <c r="CD10" s="709">
        <f>IF(ISERROR(VLOOKUP(A10,'18-19 Cfwds'!B:E,3,FALSE)),0,(VLOOKUP(A10,'18-19 Cfwds'!B:E,3,FALSE)))</f>
        <v>0</v>
      </c>
      <c r="CF10" s="709">
        <f t="shared" si="2"/>
        <v>29870.591141514615</v>
      </c>
    </row>
    <row r="11" spans="1:84" ht="15" x14ac:dyDescent="0.25">
      <c r="A11" s="706" t="e">
        <f>VLOOKUP(D11,'DfE No.'!#REF!,3,FALSE)</f>
        <v>#REF!</v>
      </c>
      <c r="B11" s="511">
        <f>VLOOKUP(D11,'Adjusted Factors 20-21'!C:F,4,FALSE)</f>
        <v>0</v>
      </c>
      <c r="C11" s="706">
        <v>124543</v>
      </c>
      <c r="D11" s="706">
        <v>9352020</v>
      </c>
      <c r="E11" s="707" t="s">
        <v>889</v>
      </c>
      <c r="F11" s="708">
        <v>206</v>
      </c>
      <c r="G11" s="708">
        <v>206</v>
      </c>
      <c r="H11" s="708">
        <v>0</v>
      </c>
      <c r="I11" s="709">
        <v>590884.44660000002</v>
      </c>
      <c r="J11" s="709">
        <v>0</v>
      </c>
      <c r="K11" s="709">
        <v>0</v>
      </c>
      <c r="L11" s="709">
        <v>3149.9999999999959</v>
      </c>
      <c r="M11" s="709">
        <v>0</v>
      </c>
      <c r="N11" s="709">
        <v>4568.712871287129</v>
      </c>
      <c r="O11" s="709">
        <v>0</v>
      </c>
      <c r="P11" s="709">
        <v>420</v>
      </c>
      <c r="Q11" s="709">
        <v>249.99999999999974</v>
      </c>
      <c r="R11" s="709">
        <v>0</v>
      </c>
      <c r="S11" s="709">
        <v>0</v>
      </c>
      <c r="T11" s="709">
        <v>870</v>
      </c>
      <c r="U11" s="709">
        <v>0</v>
      </c>
      <c r="V11" s="709">
        <v>0</v>
      </c>
      <c r="W11" s="709">
        <v>0</v>
      </c>
      <c r="X11" s="709">
        <v>0</v>
      </c>
      <c r="Y11" s="709">
        <v>0</v>
      </c>
      <c r="Z11" s="709">
        <v>0</v>
      </c>
      <c r="AA11" s="709">
        <v>0</v>
      </c>
      <c r="AB11" s="709">
        <v>1197.9347826086953</v>
      </c>
      <c r="AC11" s="709">
        <v>0</v>
      </c>
      <c r="AD11" s="709">
        <v>0</v>
      </c>
      <c r="AE11" s="709">
        <v>59161.348314606825</v>
      </c>
      <c r="AF11" s="709">
        <v>0</v>
      </c>
      <c r="AG11" s="709">
        <v>0</v>
      </c>
      <c r="AH11" s="709">
        <v>0</v>
      </c>
      <c r="AI11" s="709">
        <v>114400</v>
      </c>
      <c r="AJ11" s="709">
        <v>0</v>
      </c>
      <c r="AK11" s="709">
        <v>0</v>
      </c>
      <c r="AL11" s="709">
        <v>0</v>
      </c>
      <c r="AM11" s="709">
        <v>19849.04</v>
      </c>
      <c r="AN11" s="709">
        <v>0</v>
      </c>
      <c r="AO11" s="709">
        <v>0</v>
      </c>
      <c r="AP11" s="709">
        <v>0</v>
      </c>
      <c r="AQ11" s="709">
        <v>0</v>
      </c>
      <c r="AR11" s="709">
        <v>0</v>
      </c>
      <c r="AS11" s="709">
        <v>0</v>
      </c>
      <c r="AT11" s="709">
        <v>0</v>
      </c>
      <c r="AU11" s="709">
        <v>0</v>
      </c>
      <c r="AV11" s="709">
        <v>590884.44660000002</v>
      </c>
      <c r="AW11" s="709">
        <v>69617.995968502641</v>
      </c>
      <c r="AX11" s="709">
        <v>134249.04</v>
      </c>
      <c r="AY11" s="709">
        <v>73743.504750250388</v>
      </c>
      <c r="AZ11" s="710">
        <v>794751.48256850266</v>
      </c>
      <c r="BA11" s="710">
        <v>774902.44256850262</v>
      </c>
      <c r="BB11" s="710">
        <v>3750</v>
      </c>
      <c r="BC11" s="710">
        <v>772500</v>
      </c>
      <c r="BD11" s="710">
        <v>0</v>
      </c>
      <c r="BE11" s="710">
        <v>0</v>
      </c>
      <c r="BF11" s="710">
        <v>794751.48256850266</v>
      </c>
      <c r="BG11" s="709">
        <v>794751.48256850266</v>
      </c>
      <c r="BH11" s="709">
        <v>0</v>
      </c>
      <c r="BI11" s="710">
        <v>792349.04</v>
      </c>
      <c r="BJ11" s="710">
        <v>658100</v>
      </c>
      <c r="BK11" s="709">
        <v>660502.44256850262</v>
      </c>
      <c r="BL11" s="709">
        <v>3206.3225367403038</v>
      </c>
      <c r="BM11" s="709">
        <v>3128.2798183168316</v>
      </c>
      <c r="BN11" s="711">
        <v>2.4947486464130652E-2</v>
      </c>
      <c r="BO11" s="711">
        <v>0</v>
      </c>
      <c r="BP11" s="709">
        <v>0</v>
      </c>
      <c r="BQ11" s="710">
        <v>794751.48256850266</v>
      </c>
      <c r="BR11" s="710">
        <v>3761.6623425655466</v>
      </c>
      <c r="BS11" s="710" t="s">
        <v>1284</v>
      </c>
      <c r="BT11" s="710">
        <v>3858.016905672343</v>
      </c>
      <c r="BU11" s="711">
        <v>1.9057659557724982E-2</v>
      </c>
      <c r="BV11" s="709">
        <v>-5477.54</v>
      </c>
      <c r="BW11" s="709">
        <v>789273.94256850262</v>
      </c>
      <c r="BX11" s="709">
        <v>0</v>
      </c>
      <c r="BY11" s="709">
        <v>789273.94256850262</v>
      </c>
      <c r="BZ11" s="512">
        <f t="shared" si="0"/>
        <v>0</v>
      </c>
      <c r="CA11" s="512">
        <f t="shared" si="1"/>
        <v>0</v>
      </c>
      <c r="CB11" s="709">
        <f t="shared" si="3"/>
        <v>0</v>
      </c>
      <c r="CC11" s="709">
        <f>IF(ISERROR(VLOOKUP(A11,'18-19 Cfwds'!B:E,4,FALSE)),0,(VLOOKUP(A11,'18-19 Cfwds'!B:E,4,FALSE)))</f>
        <v>0</v>
      </c>
      <c r="CD11" s="709">
        <f>IF(ISERROR(VLOOKUP(A11,'18-19 Cfwds'!B:E,3,FALSE)),0,(VLOOKUP(A11,'18-19 Cfwds'!B:E,3,FALSE)))</f>
        <v>0</v>
      </c>
      <c r="CF11" s="709">
        <f t="shared" si="2"/>
        <v>9258.7128712871254</v>
      </c>
    </row>
    <row r="12" spans="1:84" ht="15" x14ac:dyDescent="0.25">
      <c r="A12" s="706" t="e">
        <f>VLOOKUP(D12,'DfE No.'!#REF!,3,FALSE)</f>
        <v>#REF!</v>
      </c>
      <c r="B12" s="511">
        <f>VLOOKUP(D12,'Adjusted Factors 20-21'!C:F,4,FALSE)</f>
        <v>0</v>
      </c>
      <c r="C12" s="706">
        <v>124544</v>
      </c>
      <c r="D12" s="706">
        <v>9352021</v>
      </c>
      <c r="E12" s="707" t="s">
        <v>892</v>
      </c>
      <c r="F12" s="708">
        <v>210</v>
      </c>
      <c r="G12" s="708">
        <v>210</v>
      </c>
      <c r="H12" s="708">
        <v>0</v>
      </c>
      <c r="I12" s="709">
        <v>602357.93099999998</v>
      </c>
      <c r="J12" s="709">
        <v>0</v>
      </c>
      <c r="K12" s="709">
        <v>0</v>
      </c>
      <c r="L12" s="709">
        <v>7200</v>
      </c>
      <c r="M12" s="709">
        <v>0</v>
      </c>
      <c r="N12" s="709">
        <v>12498.55072463768</v>
      </c>
      <c r="O12" s="709">
        <v>0</v>
      </c>
      <c r="P12" s="709">
        <v>839.99999999999795</v>
      </c>
      <c r="Q12" s="709">
        <v>0</v>
      </c>
      <c r="R12" s="709">
        <v>0</v>
      </c>
      <c r="S12" s="709">
        <v>0</v>
      </c>
      <c r="T12" s="709">
        <v>0</v>
      </c>
      <c r="U12" s="709">
        <v>0</v>
      </c>
      <c r="V12" s="709">
        <v>0</v>
      </c>
      <c r="W12" s="709">
        <v>0</v>
      </c>
      <c r="X12" s="709">
        <v>0</v>
      </c>
      <c r="Y12" s="709">
        <v>0</v>
      </c>
      <c r="Z12" s="709">
        <v>0</v>
      </c>
      <c r="AA12" s="709">
        <v>0</v>
      </c>
      <c r="AB12" s="709">
        <v>3120.8333333333362</v>
      </c>
      <c r="AC12" s="709">
        <v>0</v>
      </c>
      <c r="AD12" s="709">
        <v>0</v>
      </c>
      <c r="AE12" s="709">
        <v>53069.491525423662</v>
      </c>
      <c r="AF12" s="709">
        <v>0</v>
      </c>
      <c r="AG12" s="709">
        <v>0</v>
      </c>
      <c r="AH12" s="709">
        <v>0</v>
      </c>
      <c r="AI12" s="709">
        <v>114400</v>
      </c>
      <c r="AJ12" s="709">
        <v>0</v>
      </c>
      <c r="AK12" s="709">
        <v>0</v>
      </c>
      <c r="AL12" s="709">
        <v>0</v>
      </c>
      <c r="AM12" s="709">
        <v>20343.05</v>
      </c>
      <c r="AN12" s="709">
        <v>0</v>
      </c>
      <c r="AO12" s="709">
        <v>0</v>
      </c>
      <c r="AP12" s="709">
        <v>0</v>
      </c>
      <c r="AQ12" s="709">
        <v>0</v>
      </c>
      <c r="AR12" s="709">
        <v>0</v>
      </c>
      <c r="AS12" s="709">
        <v>0</v>
      </c>
      <c r="AT12" s="709">
        <v>0</v>
      </c>
      <c r="AU12" s="709">
        <v>0</v>
      </c>
      <c r="AV12" s="709">
        <v>602357.93099999998</v>
      </c>
      <c r="AW12" s="709">
        <v>76728.875583394678</v>
      </c>
      <c r="AX12" s="709">
        <v>134743.04999999999</v>
      </c>
      <c r="AY12" s="709">
        <v>73291.566887742505</v>
      </c>
      <c r="AZ12" s="710">
        <v>813829.85658339458</v>
      </c>
      <c r="BA12" s="710">
        <v>793486.80658339453</v>
      </c>
      <c r="BB12" s="710">
        <v>3750</v>
      </c>
      <c r="BC12" s="710">
        <v>787500</v>
      </c>
      <c r="BD12" s="710">
        <v>0</v>
      </c>
      <c r="BE12" s="710">
        <v>0</v>
      </c>
      <c r="BF12" s="710">
        <v>813829.85658339458</v>
      </c>
      <c r="BG12" s="709">
        <v>813829.85658339481</v>
      </c>
      <c r="BH12" s="709">
        <v>0</v>
      </c>
      <c r="BI12" s="710">
        <v>807843.05</v>
      </c>
      <c r="BJ12" s="710">
        <v>673100</v>
      </c>
      <c r="BK12" s="709">
        <v>679086.80658339453</v>
      </c>
      <c r="BL12" s="709">
        <v>3233.7466980161644</v>
      </c>
      <c r="BM12" s="709">
        <v>3076.3871730769233</v>
      </c>
      <c r="BN12" s="711">
        <v>5.1150754468220629E-2</v>
      </c>
      <c r="BO12" s="711">
        <v>0</v>
      </c>
      <c r="BP12" s="709">
        <v>0</v>
      </c>
      <c r="BQ12" s="710">
        <v>813829.85658339458</v>
      </c>
      <c r="BR12" s="710">
        <v>3778.508602778069</v>
      </c>
      <c r="BS12" s="710" t="s">
        <v>1284</v>
      </c>
      <c r="BT12" s="710">
        <v>3875.3802694447359</v>
      </c>
      <c r="BU12" s="711">
        <v>5.236839742209165E-2</v>
      </c>
      <c r="BV12" s="709">
        <v>-5583.9</v>
      </c>
      <c r="BW12" s="709">
        <v>808245.95658339455</v>
      </c>
      <c r="BX12" s="709">
        <v>0</v>
      </c>
      <c r="BY12" s="709">
        <v>808245.95658339455</v>
      </c>
      <c r="BZ12" s="512">
        <f t="shared" si="0"/>
        <v>0</v>
      </c>
      <c r="CA12" s="512">
        <f t="shared" si="1"/>
        <v>0</v>
      </c>
      <c r="CB12" s="709">
        <f t="shared" si="3"/>
        <v>0</v>
      </c>
      <c r="CC12" s="709">
        <f>IF(ISERROR(VLOOKUP(A12,'18-19 Cfwds'!B:E,4,FALSE)),0,(VLOOKUP(A12,'18-19 Cfwds'!B:E,4,FALSE)))</f>
        <v>0</v>
      </c>
      <c r="CD12" s="709">
        <f>IF(ISERROR(VLOOKUP(A12,'18-19 Cfwds'!B:E,3,FALSE)),0,(VLOOKUP(A12,'18-19 Cfwds'!B:E,3,FALSE)))</f>
        <v>0</v>
      </c>
      <c r="CF12" s="709">
        <f t="shared" si="2"/>
        <v>20538.550724637676</v>
      </c>
    </row>
    <row r="13" spans="1:84" ht="15" x14ac:dyDescent="0.25">
      <c r="A13" s="706" t="e">
        <f>VLOOKUP(D13,'DfE No.'!#REF!,3,FALSE)</f>
        <v>#REF!</v>
      </c>
      <c r="B13" s="511">
        <f>VLOOKUP(D13,'Adjusted Factors 20-21'!C:F,4,FALSE)</f>
        <v>0</v>
      </c>
      <c r="C13" s="706">
        <v>124547</v>
      </c>
      <c r="D13" s="706">
        <v>9352026</v>
      </c>
      <c r="E13" s="707" t="s">
        <v>903</v>
      </c>
      <c r="F13" s="708">
        <v>199</v>
      </c>
      <c r="G13" s="708">
        <v>199</v>
      </c>
      <c r="H13" s="708">
        <v>0</v>
      </c>
      <c r="I13" s="709">
        <v>570805.84889999998</v>
      </c>
      <c r="J13" s="709">
        <v>0</v>
      </c>
      <c r="K13" s="709">
        <v>0</v>
      </c>
      <c r="L13" s="709">
        <v>4949.9999999999964</v>
      </c>
      <c r="M13" s="709">
        <v>0</v>
      </c>
      <c r="N13" s="709">
        <v>13077.142857142859</v>
      </c>
      <c r="O13" s="709">
        <v>0</v>
      </c>
      <c r="P13" s="709">
        <v>0</v>
      </c>
      <c r="Q13" s="709">
        <v>0</v>
      </c>
      <c r="R13" s="709">
        <v>0</v>
      </c>
      <c r="S13" s="709">
        <v>0</v>
      </c>
      <c r="T13" s="709">
        <v>0</v>
      </c>
      <c r="U13" s="709">
        <v>0</v>
      </c>
      <c r="V13" s="709">
        <v>0</v>
      </c>
      <c r="W13" s="709">
        <v>0</v>
      </c>
      <c r="X13" s="709">
        <v>0</v>
      </c>
      <c r="Y13" s="709">
        <v>0</v>
      </c>
      <c r="Z13" s="709">
        <v>0</v>
      </c>
      <c r="AA13" s="709">
        <v>0</v>
      </c>
      <c r="AB13" s="709">
        <v>0</v>
      </c>
      <c r="AC13" s="709">
        <v>0</v>
      </c>
      <c r="AD13" s="709">
        <v>0</v>
      </c>
      <c r="AE13" s="709">
        <v>61282.409638554192</v>
      </c>
      <c r="AF13" s="709">
        <v>0</v>
      </c>
      <c r="AG13" s="709">
        <v>52.499999999992689</v>
      </c>
      <c r="AH13" s="709">
        <v>0</v>
      </c>
      <c r="AI13" s="709">
        <v>114400</v>
      </c>
      <c r="AJ13" s="709">
        <v>0</v>
      </c>
      <c r="AK13" s="709">
        <v>0</v>
      </c>
      <c r="AL13" s="709">
        <v>0</v>
      </c>
      <c r="AM13" s="709">
        <v>23916.41</v>
      </c>
      <c r="AN13" s="709">
        <v>0</v>
      </c>
      <c r="AO13" s="709">
        <v>0</v>
      </c>
      <c r="AP13" s="709">
        <v>0</v>
      </c>
      <c r="AQ13" s="709">
        <v>0</v>
      </c>
      <c r="AR13" s="709">
        <v>0</v>
      </c>
      <c r="AS13" s="709">
        <v>0</v>
      </c>
      <c r="AT13" s="709">
        <v>0</v>
      </c>
      <c r="AU13" s="709">
        <v>0</v>
      </c>
      <c r="AV13" s="709">
        <v>570805.84889999998</v>
      </c>
      <c r="AW13" s="709">
        <v>79362.052495697033</v>
      </c>
      <c r="AX13" s="709">
        <v>138316.41</v>
      </c>
      <c r="AY13" s="709">
        <v>80248.78106712563</v>
      </c>
      <c r="AZ13" s="710">
        <v>788484.31139569706</v>
      </c>
      <c r="BA13" s="710">
        <v>764567.90139569703</v>
      </c>
      <c r="BB13" s="710">
        <v>3750</v>
      </c>
      <c r="BC13" s="710">
        <v>746250</v>
      </c>
      <c r="BD13" s="710">
        <v>0</v>
      </c>
      <c r="BE13" s="710">
        <v>0</v>
      </c>
      <c r="BF13" s="710">
        <v>788484.31139569706</v>
      </c>
      <c r="BG13" s="709">
        <v>788484.31139569706</v>
      </c>
      <c r="BH13" s="709">
        <v>0</v>
      </c>
      <c r="BI13" s="710">
        <v>770166.41</v>
      </c>
      <c r="BJ13" s="710">
        <v>631850</v>
      </c>
      <c r="BK13" s="709">
        <v>650167.90139569703</v>
      </c>
      <c r="BL13" s="709">
        <v>3267.1753838979748</v>
      </c>
      <c r="BM13" s="709">
        <v>3205.7890678391955</v>
      </c>
      <c r="BN13" s="711">
        <v>1.9148582380111398E-2</v>
      </c>
      <c r="BO13" s="711">
        <v>0</v>
      </c>
      <c r="BP13" s="709">
        <v>0</v>
      </c>
      <c r="BQ13" s="710">
        <v>788484.31139569706</v>
      </c>
      <c r="BR13" s="710">
        <v>3842.0497557572717</v>
      </c>
      <c r="BS13" s="710" t="s">
        <v>1284</v>
      </c>
      <c r="BT13" s="710">
        <v>3962.2327205813922</v>
      </c>
      <c r="BU13" s="711">
        <v>2.1445274337962283E-2</v>
      </c>
      <c r="BV13" s="709">
        <v>-5291.41</v>
      </c>
      <c r="BW13" s="709">
        <v>783192.90139569703</v>
      </c>
      <c r="BX13" s="709">
        <v>0</v>
      </c>
      <c r="BY13" s="709">
        <v>783192.90139569703</v>
      </c>
      <c r="BZ13" s="512">
        <f t="shared" si="0"/>
        <v>0</v>
      </c>
      <c r="CA13" s="512">
        <f t="shared" si="1"/>
        <v>0</v>
      </c>
      <c r="CB13" s="709">
        <f t="shared" si="3"/>
        <v>0</v>
      </c>
      <c r="CC13" s="709">
        <f>IF(ISERROR(VLOOKUP(A13,'18-19 Cfwds'!B:E,4,FALSE)),0,(VLOOKUP(A13,'18-19 Cfwds'!B:E,4,FALSE)))</f>
        <v>0</v>
      </c>
      <c r="CD13" s="709">
        <f>IF(ISERROR(VLOOKUP(A13,'18-19 Cfwds'!B:E,3,FALSE)),0,(VLOOKUP(A13,'18-19 Cfwds'!B:E,3,FALSE)))</f>
        <v>0</v>
      </c>
      <c r="CF13" s="709">
        <f t="shared" si="2"/>
        <v>18027.142857142855</v>
      </c>
    </row>
    <row r="14" spans="1:84" ht="15" x14ac:dyDescent="0.25">
      <c r="A14" s="706" t="e">
        <f>VLOOKUP(D14,'DfE No.'!#REF!,3,FALSE)</f>
        <v>#REF!</v>
      </c>
      <c r="B14" s="511">
        <f>VLOOKUP(D14,'Adjusted Factors 20-21'!C:F,4,FALSE)</f>
        <v>0</v>
      </c>
      <c r="C14" s="706">
        <v>124550</v>
      </c>
      <c r="D14" s="706">
        <v>9352032</v>
      </c>
      <c r="E14" s="707" t="s">
        <v>840</v>
      </c>
      <c r="F14" s="708">
        <v>368</v>
      </c>
      <c r="G14" s="708">
        <v>368</v>
      </c>
      <c r="H14" s="708">
        <v>0</v>
      </c>
      <c r="I14" s="709">
        <v>1055560.5648000001</v>
      </c>
      <c r="J14" s="709">
        <v>0</v>
      </c>
      <c r="K14" s="709">
        <v>0</v>
      </c>
      <c r="L14" s="709">
        <v>19350.00000000008</v>
      </c>
      <c r="M14" s="709">
        <v>0</v>
      </c>
      <c r="N14" s="709">
        <v>33130.027247956401</v>
      </c>
      <c r="O14" s="709">
        <v>0</v>
      </c>
      <c r="P14" s="709">
        <v>9870.0000000000127</v>
      </c>
      <c r="Q14" s="709">
        <v>0</v>
      </c>
      <c r="R14" s="709">
        <v>4874.9999999999945</v>
      </c>
      <c r="S14" s="709">
        <v>0</v>
      </c>
      <c r="T14" s="709">
        <v>0</v>
      </c>
      <c r="U14" s="709">
        <v>0</v>
      </c>
      <c r="V14" s="709">
        <v>0</v>
      </c>
      <c r="W14" s="709">
        <v>0</v>
      </c>
      <c r="X14" s="709">
        <v>0</v>
      </c>
      <c r="Y14" s="709">
        <v>0</v>
      </c>
      <c r="Z14" s="709">
        <v>0</v>
      </c>
      <c r="AA14" s="709">
        <v>0</v>
      </c>
      <c r="AB14" s="709">
        <v>11689.749999999998</v>
      </c>
      <c r="AC14" s="709">
        <v>0</v>
      </c>
      <c r="AD14" s="709">
        <v>0</v>
      </c>
      <c r="AE14" s="709">
        <v>108403.40425531914</v>
      </c>
      <c r="AF14" s="709">
        <v>0</v>
      </c>
      <c r="AG14" s="709">
        <v>4304.9999999999982</v>
      </c>
      <c r="AH14" s="709">
        <v>0</v>
      </c>
      <c r="AI14" s="709">
        <v>114400</v>
      </c>
      <c r="AJ14" s="709">
        <v>0</v>
      </c>
      <c r="AK14" s="709">
        <v>0</v>
      </c>
      <c r="AL14" s="709">
        <v>0</v>
      </c>
      <c r="AM14" s="709">
        <v>22220.94</v>
      </c>
      <c r="AN14" s="709">
        <v>0</v>
      </c>
      <c r="AO14" s="709">
        <v>0</v>
      </c>
      <c r="AP14" s="709">
        <v>0</v>
      </c>
      <c r="AQ14" s="709">
        <v>0</v>
      </c>
      <c r="AR14" s="709">
        <v>0</v>
      </c>
      <c r="AS14" s="709">
        <v>0</v>
      </c>
      <c r="AT14" s="709">
        <v>0</v>
      </c>
      <c r="AU14" s="709">
        <v>0</v>
      </c>
      <c r="AV14" s="709">
        <v>1055560.5648000001</v>
      </c>
      <c r="AW14" s="709">
        <v>191623.18150327564</v>
      </c>
      <c r="AX14" s="709">
        <v>136620.94</v>
      </c>
      <c r="AY14" s="709">
        <v>151968.71787929739</v>
      </c>
      <c r="AZ14" s="710">
        <v>1383804.6863032756</v>
      </c>
      <c r="BA14" s="710">
        <v>1361583.7463032757</v>
      </c>
      <c r="BB14" s="710">
        <v>3750</v>
      </c>
      <c r="BC14" s="710">
        <v>1380000</v>
      </c>
      <c r="BD14" s="710">
        <v>18416.253696724307</v>
      </c>
      <c r="BE14" s="710">
        <v>0</v>
      </c>
      <c r="BF14" s="710">
        <v>1402220.94</v>
      </c>
      <c r="BG14" s="709">
        <v>1402220.94</v>
      </c>
      <c r="BH14" s="709">
        <v>0</v>
      </c>
      <c r="BI14" s="710">
        <v>1402220.94</v>
      </c>
      <c r="BJ14" s="710">
        <v>1265600</v>
      </c>
      <c r="BK14" s="709">
        <v>1265600</v>
      </c>
      <c r="BL14" s="709">
        <v>3439.1304347826085</v>
      </c>
      <c r="BM14" s="709">
        <v>3282.7246121546964</v>
      </c>
      <c r="BN14" s="711">
        <v>4.764512443377069E-2</v>
      </c>
      <c r="BO14" s="711">
        <v>0</v>
      </c>
      <c r="BP14" s="709">
        <v>0</v>
      </c>
      <c r="BQ14" s="710">
        <v>1402220.94</v>
      </c>
      <c r="BR14" s="710">
        <v>3750</v>
      </c>
      <c r="BS14" s="710" t="s">
        <v>1284</v>
      </c>
      <c r="BT14" s="710">
        <v>3810.3829891304345</v>
      </c>
      <c r="BU14" s="711">
        <v>4.1358444490401824E-2</v>
      </c>
      <c r="BV14" s="709">
        <v>-9785.1200000000008</v>
      </c>
      <c r="BW14" s="709">
        <v>1392435.8199999998</v>
      </c>
      <c r="BX14" s="709">
        <v>0</v>
      </c>
      <c r="BY14" s="709">
        <v>1392435.8199999998</v>
      </c>
      <c r="BZ14" s="512">
        <f t="shared" si="0"/>
        <v>0</v>
      </c>
      <c r="CA14" s="512">
        <f t="shared" si="1"/>
        <v>0</v>
      </c>
      <c r="CB14" s="709">
        <f t="shared" si="3"/>
        <v>18416.253696724307</v>
      </c>
      <c r="CC14" s="709">
        <f>IF(ISERROR(VLOOKUP(A14,'18-19 Cfwds'!B:E,4,FALSE)),0,(VLOOKUP(A14,'18-19 Cfwds'!B:E,4,FALSE)))</f>
        <v>0</v>
      </c>
      <c r="CD14" s="709">
        <f>IF(ISERROR(VLOOKUP(A14,'18-19 Cfwds'!B:E,3,FALSE)),0,(VLOOKUP(A14,'18-19 Cfwds'!B:E,3,FALSE)))</f>
        <v>0</v>
      </c>
      <c r="CF14" s="709">
        <f t="shared" si="2"/>
        <v>67225.027247956488</v>
      </c>
    </row>
    <row r="15" spans="1:84" ht="15" x14ac:dyDescent="0.25">
      <c r="A15" s="706" t="e">
        <f>VLOOKUP(D15,'DfE No.'!#REF!,3,FALSE)</f>
        <v>#REF!</v>
      </c>
      <c r="B15" s="511">
        <f>VLOOKUP(D15,'Adjusted Factors 20-21'!C:F,4,FALSE)</f>
        <v>0</v>
      </c>
      <c r="C15" s="706">
        <v>124552</v>
      </c>
      <c r="D15" s="706">
        <v>9352034</v>
      </c>
      <c r="E15" s="707" t="s">
        <v>1493</v>
      </c>
      <c r="F15" s="708">
        <v>328</v>
      </c>
      <c r="G15" s="708">
        <v>328</v>
      </c>
      <c r="H15" s="708">
        <v>0</v>
      </c>
      <c r="I15" s="709">
        <v>940825.72079999989</v>
      </c>
      <c r="J15" s="709">
        <v>0</v>
      </c>
      <c r="K15" s="709">
        <v>0</v>
      </c>
      <c r="L15" s="709">
        <v>33750.000000000022</v>
      </c>
      <c r="M15" s="709">
        <v>0</v>
      </c>
      <c r="N15" s="709">
        <v>51363.404255319147</v>
      </c>
      <c r="O15" s="709">
        <v>0</v>
      </c>
      <c r="P15" s="709">
        <v>24780.000000000025</v>
      </c>
      <c r="Q15" s="709">
        <v>0</v>
      </c>
      <c r="R15" s="709">
        <v>2999.9999999999968</v>
      </c>
      <c r="S15" s="709">
        <v>0</v>
      </c>
      <c r="T15" s="709">
        <v>0</v>
      </c>
      <c r="U15" s="709">
        <v>0</v>
      </c>
      <c r="V15" s="709">
        <v>0</v>
      </c>
      <c r="W15" s="709">
        <v>0</v>
      </c>
      <c r="X15" s="709">
        <v>0</v>
      </c>
      <c r="Y15" s="709">
        <v>0</v>
      </c>
      <c r="Z15" s="709">
        <v>0</v>
      </c>
      <c r="AA15" s="709">
        <v>0</v>
      </c>
      <c r="AB15" s="709">
        <v>7574.6762589928094</v>
      </c>
      <c r="AC15" s="709">
        <v>0</v>
      </c>
      <c r="AD15" s="709">
        <v>0</v>
      </c>
      <c r="AE15" s="709">
        <v>112977.10037174707</v>
      </c>
      <c r="AF15" s="709">
        <v>0</v>
      </c>
      <c r="AG15" s="709">
        <v>9904.9999999999964</v>
      </c>
      <c r="AH15" s="709">
        <v>0</v>
      </c>
      <c r="AI15" s="709">
        <v>114400</v>
      </c>
      <c r="AJ15" s="709">
        <v>0</v>
      </c>
      <c r="AK15" s="709">
        <v>0</v>
      </c>
      <c r="AL15" s="709">
        <v>0</v>
      </c>
      <c r="AM15" s="709">
        <v>32804.35</v>
      </c>
      <c r="AN15" s="709">
        <v>0</v>
      </c>
      <c r="AO15" s="709">
        <v>0</v>
      </c>
      <c r="AP15" s="709">
        <v>0</v>
      </c>
      <c r="AQ15" s="709">
        <v>0</v>
      </c>
      <c r="AR15" s="709">
        <v>0</v>
      </c>
      <c r="AS15" s="709">
        <v>0</v>
      </c>
      <c r="AT15" s="709">
        <v>0</v>
      </c>
      <c r="AU15" s="709">
        <v>0</v>
      </c>
      <c r="AV15" s="709">
        <v>940825.72079999989</v>
      </c>
      <c r="AW15" s="709">
        <v>243350.18088605907</v>
      </c>
      <c r="AX15" s="709">
        <v>147204.35</v>
      </c>
      <c r="AY15" s="709">
        <v>179376.60249940667</v>
      </c>
      <c r="AZ15" s="710">
        <v>1331380.2516860589</v>
      </c>
      <c r="BA15" s="710">
        <v>1298575.9016860588</v>
      </c>
      <c r="BB15" s="710">
        <v>3750</v>
      </c>
      <c r="BC15" s="710">
        <v>1230000</v>
      </c>
      <c r="BD15" s="710">
        <v>0</v>
      </c>
      <c r="BE15" s="710">
        <v>0</v>
      </c>
      <c r="BF15" s="710">
        <v>1331380.2516860589</v>
      </c>
      <c r="BG15" s="709">
        <v>1331380.2516860592</v>
      </c>
      <c r="BH15" s="709">
        <v>0</v>
      </c>
      <c r="BI15" s="710">
        <v>1262804.3500000001</v>
      </c>
      <c r="BJ15" s="710">
        <v>1115600</v>
      </c>
      <c r="BK15" s="709">
        <v>1184175.9016860588</v>
      </c>
      <c r="BL15" s="709">
        <v>3610.292383189204</v>
      </c>
      <c r="BM15" s="709">
        <v>3445.0187924012157</v>
      </c>
      <c r="BN15" s="711">
        <v>4.797465579942186E-2</v>
      </c>
      <c r="BO15" s="711">
        <v>0</v>
      </c>
      <c r="BP15" s="709">
        <v>0</v>
      </c>
      <c r="BQ15" s="710">
        <v>1331380.2516860589</v>
      </c>
      <c r="BR15" s="710">
        <v>3959.0728709940818</v>
      </c>
      <c r="BS15" s="710" t="s">
        <v>1284</v>
      </c>
      <c r="BT15" s="710">
        <v>4059.0861331892042</v>
      </c>
      <c r="BU15" s="711">
        <v>4.3265258488089264E-2</v>
      </c>
      <c r="BV15" s="709">
        <v>-8721.52</v>
      </c>
      <c r="BW15" s="709">
        <v>1322658.7316860589</v>
      </c>
      <c r="BX15" s="709">
        <v>0</v>
      </c>
      <c r="BY15" s="709">
        <v>1322658.7316860589</v>
      </c>
      <c r="BZ15" s="512">
        <f t="shared" si="0"/>
        <v>0</v>
      </c>
      <c r="CA15" s="512">
        <f t="shared" si="1"/>
        <v>0</v>
      </c>
      <c r="CB15" s="709">
        <f t="shared" si="3"/>
        <v>0</v>
      </c>
      <c r="CC15" s="709">
        <f>IF(ISERROR(VLOOKUP(A15,'18-19 Cfwds'!B:E,4,FALSE)),0,(VLOOKUP(A15,'18-19 Cfwds'!B:E,4,FALSE)))</f>
        <v>0</v>
      </c>
      <c r="CD15" s="709">
        <f>IF(ISERROR(VLOOKUP(A15,'18-19 Cfwds'!B:E,3,FALSE)),0,(VLOOKUP(A15,'18-19 Cfwds'!B:E,3,FALSE)))</f>
        <v>0</v>
      </c>
      <c r="CF15" s="709">
        <f t="shared" si="2"/>
        <v>112893.4042553192</v>
      </c>
    </row>
    <row r="16" spans="1:84" ht="15" x14ac:dyDescent="0.25">
      <c r="A16" s="706" t="e">
        <f>VLOOKUP(D16,'DfE No.'!#REF!,3,FALSE)</f>
        <v>#REF!</v>
      </c>
      <c r="B16" s="511">
        <f>VLOOKUP(D16,'Adjusted Factors 20-21'!C:F,4,FALSE)</f>
        <v>0</v>
      </c>
      <c r="C16" s="706">
        <v>124553</v>
      </c>
      <c r="D16" s="706">
        <v>9352035</v>
      </c>
      <c r="E16" s="707" t="s">
        <v>1184</v>
      </c>
      <c r="F16" s="708">
        <v>175</v>
      </c>
      <c r="G16" s="708">
        <v>175</v>
      </c>
      <c r="H16" s="708">
        <v>0</v>
      </c>
      <c r="I16" s="709">
        <v>501964.94249999995</v>
      </c>
      <c r="J16" s="709">
        <v>0</v>
      </c>
      <c r="K16" s="709">
        <v>0</v>
      </c>
      <c r="L16" s="709">
        <v>8999.9999999999782</v>
      </c>
      <c r="M16" s="709">
        <v>0</v>
      </c>
      <c r="N16" s="709">
        <v>13028.901734104045</v>
      </c>
      <c r="O16" s="709">
        <v>0</v>
      </c>
      <c r="P16" s="709">
        <v>7603.4482758620716</v>
      </c>
      <c r="Q16" s="709">
        <v>0</v>
      </c>
      <c r="R16" s="709">
        <v>3394.396551724139</v>
      </c>
      <c r="S16" s="709">
        <v>0</v>
      </c>
      <c r="T16" s="709">
        <v>0</v>
      </c>
      <c r="U16" s="709">
        <v>0</v>
      </c>
      <c r="V16" s="709">
        <v>0</v>
      </c>
      <c r="W16" s="709">
        <v>0</v>
      </c>
      <c r="X16" s="709">
        <v>0</v>
      </c>
      <c r="Y16" s="709">
        <v>0</v>
      </c>
      <c r="Z16" s="709">
        <v>0</v>
      </c>
      <c r="AA16" s="709">
        <v>0</v>
      </c>
      <c r="AB16" s="709">
        <v>5811.2068965517265</v>
      </c>
      <c r="AC16" s="709">
        <v>0</v>
      </c>
      <c r="AD16" s="709">
        <v>0</v>
      </c>
      <c r="AE16" s="709">
        <v>53436.188811188862</v>
      </c>
      <c r="AF16" s="709">
        <v>0</v>
      </c>
      <c r="AG16" s="709">
        <v>0</v>
      </c>
      <c r="AH16" s="709">
        <v>0</v>
      </c>
      <c r="AI16" s="709">
        <v>114400</v>
      </c>
      <c r="AJ16" s="709">
        <v>0</v>
      </c>
      <c r="AK16" s="709">
        <v>0</v>
      </c>
      <c r="AL16" s="709">
        <v>0</v>
      </c>
      <c r="AM16" s="709">
        <v>23219.64</v>
      </c>
      <c r="AN16" s="709">
        <v>0</v>
      </c>
      <c r="AO16" s="709">
        <v>0</v>
      </c>
      <c r="AP16" s="709">
        <v>0</v>
      </c>
      <c r="AQ16" s="709">
        <v>0</v>
      </c>
      <c r="AR16" s="709">
        <v>0</v>
      </c>
      <c r="AS16" s="709">
        <v>0</v>
      </c>
      <c r="AT16" s="709">
        <v>0</v>
      </c>
      <c r="AU16" s="709">
        <v>0</v>
      </c>
      <c r="AV16" s="709">
        <v>501964.94249999995</v>
      </c>
      <c r="AW16" s="709">
        <v>92274.142269430828</v>
      </c>
      <c r="AX16" s="709">
        <v>137619.64000000001</v>
      </c>
      <c r="AY16" s="709">
        <v>79902.362092033974</v>
      </c>
      <c r="AZ16" s="710">
        <v>731858.72476943082</v>
      </c>
      <c r="BA16" s="710">
        <v>708639.0847694308</v>
      </c>
      <c r="BB16" s="710">
        <v>3750</v>
      </c>
      <c r="BC16" s="710">
        <v>656250</v>
      </c>
      <c r="BD16" s="710">
        <v>0</v>
      </c>
      <c r="BE16" s="710">
        <v>0</v>
      </c>
      <c r="BF16" s="710">
        <v>731858.72476943082</v>
      </c>
      <c r="BG16" s="709">
        <v>731858.72476943093</v>
      </c>
      <c r="BH16" s="709">
        <v>0</v>
      </c>
      <c r="BI16" s="710">
        <v>679469.64</v>
      </c>
      <c r="BJ16" s="710">
        <v>541850</v>
      </c>
      <c r="BK16" s="709">
        <v>594239.0847694308</v>
      </c>
      <c r="BL16" s="709">
        <v>3395.651912968176</v>
      </c>
      <c r="BM16" s="709">
        <v>3231.2463914772725</v>
      </c>
      <c r="BN16" s="711">
        <v>5.0879908732599018E-2</v>
      </c>
      <c r="BO16" s="711">
        <v>0</v>
      </c>
      <c r="BP16" s="709">
        <v>0</v>
      </c>
      <c r="BQ16" s="710">
        <v>731858.72476943082</v>
      </c>
      <c r="BR16" s="710">
        <v>4049.3661986824618</v>
      </c>
      <c r="BS16" s="710" t="s">
        <v>1284</v>
      </c>
      <c r="BT16" s="710">
        <v>4182.0498558253194</v>
      </c>
      <c r="BU16" s="711">
        <v>2.8852807400364E-2</v>
      </c>
      <c r="BV16" s="709">
        <v>-4653.25</v>
      </c>
      <c r="BW16" s="709">
        <v>727205.47476943082</v>
      </c>
      <c r="BX16" s="709">
        <v>0</v>
      </c>
      <c r="BY16" s="709">
        <v>727205.47476943082</v>
      </c>
      <c r="BZ16" s="512">
        <f t="shared" si="0"/>
        <v>0</v>
      </c>
      <c r="CA16" s="512">
        <f t="shared" si="1"/>
        <v>0</v>
      </c>
      <c r="CB16" s="709">
        <f t="shared" si="3"/>
        <v>0</v>
      </c>
      <c r="CC16" s="709">
        <f>IF(ISERROR(VLOOKUP(A16,'18-19 Cfwds'!B:E,4,FALSE)),0,(VLOOKUP(A16,'18-19 Cfwds'!B:E,4,FALSE)))</f>
        <v>0</v>
      </c>
      <c r="CD16" s="709">
        <f>IF(ISERROR(VLOOKUP(A16,'18-19 Cfwds'!B:E,3,FALSE)),0,(VLOOKUP(A16,'18-19 Cfwds'!B:E,3,FALSE)))</f>
        <v>0</v>
      </c>
      <c r="CF16" s="709">
        <f t="shared" si="2"/>
        <v>33026.746561690234</v>
      </c>
    </row>
    <row r="17" spans="1:84" ht="15" x14ac:dyDescent="0.25">
      <c r="A17" s="706" t="e">
        <f>VLOOKUP(D17,'DfE No.'!#REF!,3,FALSE)</f>
        <v>#REF!</v>
      </c>
      <c r="B17" s="511">
        <f>VLOOKUP(D17,'Adjusted Factors 20-21'!C:F,4,FALSE)</f>
        <v>0</v>
      </c>
      <c r="C17" s="706">
        <v>124559</v>
      </c>
      <c r="D17" s="706">
        <v>9352042</v>
      </c>
      <c r="E17" s="707" t="s">
        <v>751</v>
      </c>
      <c r="F17" s="708">
        <v>497</v>
      </c>
      <c r="G17" s="708">
        <v>497</v>
      </c>
      <c r="H17" s="708">
        <v>0</v>
      </c>
      <c r="I17" s="709">
        <v>1425580.4367</v>
      </c>
      <c r="J17" s="709">
        <v>0</v>
      </c>
      <c r="K17" s="709">
        <v>0</v>
      </c>
      <c r="L17" s="709">
        <v>28350.000000000065</v>
      </c>
      <c r="M17" s="709">
        <v>0</v>
      </c>
      <c r="N17" s="709">
        <v>44855.456310679612</v>
      </c>
      <c r="O17" s="709">
        <v>0</v>
      </c>
      <c r="P17" s="709">
        <v>23146.572580645152</v>
      </c>
      <c r="Q17" s="709">
        <v>250.50403225806394</v>
      </c>
      <c r="R17" s="709">
        <v>375.75604838709592</v>
      </c>
      <c r="S17" s="709">
        <v>0</v>
      </c>
      <c r="T17" s="709">
        <v>0</v>
      </c>
      <c r="U17" s="709">
        <v>0</v>
      </c>
      <c r="V17" s="709">
        <v>0</v>
      </c>
      <c r="W17" s="709">
        <v>0</v>
      </c>
      <c r="X17" s="709">
        <v>0</v>
      </c>
      <c r="Y17" s="709">
        <v>0</v>
      </c>
      <c r="Z17" s="709">
        <v>0</v>
      </c>
      <c r="AA17" s="709">
        <v>0</v>
      </c>
      <c r="AB17" s="709">
        <v>6754.8383371824466</v>
      </c>
      <c r="AC17" s="709">
        <v>0</v>
      </c>
      <c r="AD17" s="709">
        <v>0</v>
      </c>
      <c r="AE17" s="709">
        <v>117485.9228971963</v>
      </c>
      <c r="AF17" s="709">
        <v>0</v>
      </c>
      <c r="AG17" s="709">
        <v>0</v>
      </c>
      <c r="AH17" s="709">
        <v>0</v>
      </c>
      <c r="AI17" s="709">
        <v>114400</v>
      </c>
      <c r="AJ17" s="709">
        <v>0</v>
      </c>
      <c r="AK17" s="709">
        <v>0</v>
      </c>
      <c r="AL17" s="709">
        <v>0</v>
      </c>
      <c r="AM17" s="709">
        <v>40749.160000000003</v>
      </c>
      <c r="AN17" s="709">
        <v>0</v>
      </c>
      <c r="AO17" s="709">
        <v>0</v>
      </c>
      <c r="AP17" s="709">
        <v>0</v>
      </c>
      <c r="AQ17" s="709">
        <v>0</v>
      </c>
      <c r="AR17" s="709">
        <v>0</v>
      </c>
      <c r="AS17" s="709">
        <v>0</v>
      </c>
      <c r="AT17" s="709">
        <v>0</v>
      </c>
      <c r="AU17" s="709">
        <v>0</v>
      </c>
      <c r="AV17" s="709">
        <v>1425580.4367</v>
      </c>
      <c r="AW17" s="709">
        <v>221219.05020634871</v>
      </c>
      <c r="AX17" s="709">
        <v>155149.16</v>
      </c>
      <c r="AY17" s="709">
        <v>175927.86738318129</v>
      </c>
      <c r="AZ17" s="710">
        <v>1801948.6469063486</v>
      </c>
      <c r="BA17" s="710">
        <v>1761199.4869063487</v>
      </c>
      <c r="BB17" s="710">
        <v>3750</v>
      </c>
      <c r="BC17" s="710">
        <v>1863750</v>
      </c>
      <c r="BD17" s="710">
        <v>102550.51309365127</v>
      </c>
      <c r="BE17" s="710">
        <v>0</v>
      </c>
      <c r="BF17" s="710">
        <v>1904499.16</v>
      </c>
      <c r="BG17" s="709">
        <v>1904499.1600000001</v>
      </c>
      <c r="BH17" s="709">
        <v>0</v>
      </c>
      <c r="BI17" s="710">
        <v>1904499.16</v>
      </c>
      <c r="BJ17" s="710">
        <v>1749350</v>
      </c>
      <c r="BK17" s="709">
        <v>1749350</v>
      </c>
      <c r="BL17" s="709">
        <v>3519.8189134808854</v>
      </c>
      <c r="BM17" s="709">
        <v>3275.2455795677802</v>
      </c>
      <c r="BN17" s="711">
        <v>7.4673281123970092E-2</v>
      </c>
      <c r="BO17" s="711">
        <v>0</v>
      </c>
      <c r="BP17" s="709">
        <v>0</v>
      </c>
      <c r="BQ17" s="710">
        <v>1904499.16</v>
      </c>
      <c r="BR17" s="710">
        <v>3750</v>
      </c>
      <c r="BS17" s="710" t="s">
        <v>1284</v>
      </c>
      <c r="BT17" s="710">
        <v>3831.9902615694164</v>
      </c>
      <c r="BU17" s="711">
        <v>7.1074927275279087E-2</v>
      </c>
      <c r="BV17" s="709">
        <v>-13215.23</v>
      </c>
      <c r="BW17" s="709">
        <v>1891283.93</v>
      </c>
      <c r="BX17" s="709">
        <v>0</v>
      </c>
      <c r="BY17" s="709">
        <v>1891283.93</v>
      </c>
      <c r="BZ17" s="512">
        <f t="shared" si="0"/>
        <v>0</v>
      </c>
      <c r="CA17" s="512">
        <f t="shared" si="1"/>
        <v>0</v>
      </c>
      <c r="CB17" s="709">
        <f t="shared" si="3"/>
        <v>102550.51309365127</v>
      </c>
      <c r="CC17" s="709">
        <f>IF(ISERROR(VLOOKUP(A17,'18-19 Cfwds'!B:E,4,FALSE)),0,(VLOOKUP(A17,'18-19 Cfwds'!B:E,4,FALSE)))</f>
        <v>0</v>
      </c>
      <c r="CD17" s="709">
        <f>IF(ISERROR(VLOOKUP(A17,'18-19 Cfwds'!B:E,3,FALSE)),0,(VLOOKUP(A17,'18-19 Cfwds'!B:E,3,FALSE)))</f>
        <v>0</v>
      </c>
      <c r="CF17" s="709">
        <f t="shared" si="2"/>
        <v>96978.288971969974</v>
      </c>
    </row>
    <row r="18" spans="1:84" ht="15" x14ac:dyDescent="0.25">
      <c r="A18" s="706" t="e">
        <f>VLOOKUP(D18,'DfE No.'!#REF!,3,FALSE)</f>
        <v>#REF!</v>
      </c>
      <c r="B18" s="511">
        <f>VLOOKUP(D18,'Adjusted Factors 20-21'!C:F,4,FALSE)</f>
        <v>0</v>
      </c>
      <c r="C18" s="706">
        <v>124561</v>
      </c>
      <c r="D18" s="706">
        <v>9352045</v>
      </c>
      <c r="E18" s="707" t="s">
        <v>841</v>
      </c>
      <c r="F18" s="708">
        <v>281</v>
      </c>
      <c r="G18" s="708">
        <v>281</v>
      </c>
      <c r="H18" s="708">
        <v>0</v>
      </c>
      <c r="I18" s="709">
        <v>806012.27909999993</v>
      </c>
      <c r="J18" s="709">
        <v>0</v>
      </c>
      <c r="K18" s="709">
        <v>0</v>
      </c>
      <c r="L18" s="709">
        <v>13500.000000000009</v>
      </c>
      <c r="M18" s="709">
        <v>0</v>
      </c>
      <c r="N18" s="709">
        <v>20076.96551724138</v>
      </c>
      <c r="O18" s="709">
        <v>0</v>
      </c>
      <c r="P18" s="709">
        <v>2940</v>
      </c>
      <c r="Q18" s="709">
        <v>249.99999999999969</v>
      </c>
      <c r="R18" s="709">
        <v>1500.0000000000043</v>
      </c>
      <c r="S18" s="709">
        <v>404.99999999999949</v>
      </c>
      <c r="T18" s="709">
        <v>0</v>
      </c>
      <c r="U18" s="709">
        <v>0</v>
      </c>
      <c r="V18" s="709">
        <v>0</v>
      </c>
      <c r="W18" s="709">
        <v>0</v>
      </c>
      <c r="X18" s="709">
        <v>0</v>
      </c>
      <c r="Y18" s="709">
        <v>0</v>
      </c>
      <c r="Z18" s="709">
        <v>0</v>
      </c>
      <c r="AA18" s="709">
        <v>0</v>
      </c>
      <c r="AB18" s="709">
        <v>5872.4609375</v>
      </c>
      <c r="AC18" s="709">
        <v>0</v>
      </c>
      <c r="AD18" s="709">
        <v>0</v>
      </c>
      <c r="AE18" s="709">
        <v>86023.542510121566</v>
      </c>
      <c r="AF18" s="709">
        <v>0</v>
      </c>
      <c r="AG18" s="709">
        <v>7122.4999999999991</v>
      </c>
      <c r="AH18" s="709">
        <v>0</v>
      </c>
      <c r="AI18" s="709">
        <v>114400</v>
      </c>
      <c r="AJ18" s="709">
        <v>0</v>
      </c>
      <c r="AK18" s="709">
        <v>0</v>
      </c>
      <c r="AL18" s="709">
        <v>0</v>
      </c>
      <c r="AM18" s="709">
        <v>29216.38</v>
      </c>
      <c r="AN18" s="709">
        <v>0</v>
      </c>
      <c r="AO18" s="709">
        <v>0</v>
      </c>
      <c r="AP18" s="709">
        <v>0</v>
      </c>
      <c r="AQ18" s="709">
        <v>0</v>
      </c>
      <c r="AR18" s="709">
        <v>0</v>
      </c>
      <c r="AS18" s="709">
        <v>0</v>
      </c>
      <c r="AT18" s="709">
        <v>0</v>
      </c>
      <c r="AU18" s="709">
        <v>0</v>
      </c>
      <c r="AV18" s="709">
        <v>806012.27909999993</v>
      </c>
      <c r="AW18" s="709">
        <v>137690.46896486296</v>
      </c>
      <c r="AX18" s="709">
        <v>143616.38</v>
      </c>
      <c r="AY18" s="709">
        <v>115312.32526874226</v>
      </c>
      <c r="AZ18" s="710">
        <v>1087319.1280648629</v>
      </c>
      <c r="BA18" s="710">
        <v>1058102.748064863</v>
      </c>
      <c r="BB18" s="710">
        <v>3750</v>
      </c>
      <c r="BC18" s="710">
        <v>1053750</v>
      </c>
      <c r="BD18" s="710">
        <v>0</v>
      </c>
      <c r="BE18" s="710">
        <v>0</v>
      </c>
      <c r="BF18" s="710">
        <v>1087319.1280648629</v>
      </c>
      <c r="BG18" s="709">
        <v>1087319.1280648629</v>
      </c>
      <c r="BH18" s="709">
        <v>0</v>
      </c>
      <c r="BI18" s="710">
        <v>1082966.3799999999</v>
      </c>
      <c r="BJ18" s="710">
        <v>939349.99999999988</v>
      </c>
      <c r="BK18" s="709">
        <v>943702.74806486291</v>
      </c>
      <c r="BL18" s="709">
        <v>3358.3727689141028</v>
      </c>
      <c r="BM18" s="709">
        <v>3201.0269841924396</v>
      </c>
      <c r="BN18" s="711">
        <v>4.9154782355375452E-2</v>
      </c>
      <c r="BO18" s="711">
        <v>0</v>
      </c>
      <c r="BP18" s="709">
        <v>0</v>
      </c>
      <c r="BQ18" s="710">
        <v>1087319.1280648629</v>
      </c>
      <c r="BR18" s="710">
        <v>3765.4902066365235</v>
      </c>
      <c r="BS18" s="710" t="s">
        <v>1284</v>
      </c>
      <c r="BT18" s="710">
        <v>3869.4630891988004</v>
      </c>
      <c r="BU18" s="711">
        <v>4.856437673117231E-2</v>
      </c>
      <c r="BV18" s="709">
        <v>-7471.79</v>
      </c>
      <c r="BW18" s="709">
        <v>1079847.3380648629</v>
      </c>
      <c r="BX18" s="709">
        <v>0</v>
      </c>
      <c r="BY18" s="709">
        <v>1079847.3380648629</v>
      </c>
      <c r="BZ18" s="512">
        <f t="shared" si="0"/>
        <v>0</v>
      </c>
      <c r="CA18" s="512">
        <f t="shared" si="1"/>
        <v>0</v>
      </c>
      <c r="CB18" s="709">
        <f t="shared" si="3"/>
        <v>0</v>
      </c>
      <c r="CC18" s="709">
        <f>IF(ISERROR(VLOOKUP(A18,'18-19 Cfwds'!B:E,4,FALSE)),0,(VLOOKUP(A18,'18-19 Cfwds'!B:E,4,FALSE)))</f>
        <v>0</v>
      </c>
      <c r="CD18" s="709">
        <f>IF(ISERROR(VLOOKUP(A18,'18-19 Cfwds'!B:E,3,FALSE)),0,(VLOOKUP(A18,'18-19 Cfwds'!B:E,3,FALSE)))</f>
        <v>0</v>
      </c>
      <c r="CF18" s="709">
        <f t="shared" si="2"/>
        <v>38671.965517241399</v>
      </c>
    </row>
    <row r="19" spans="1:84" ht="15" x14ac:dyDescent="0.25">
      <c r="A19" s="706" t="e">
        <f>VLOOKUP(D19,'DfE No.'!#REF!,3,FALSE)</f>
        <v>#REF!</v>
      </c>
      <c r="B19" s="511">
        <f>VLOOKUP(D19,'Adjusted Factors 20-21'!C:F,4,FALSE)</f>
        <v>0</v>
      </c>
      <c r="C19" s="706">
        <v>124565</v>
      </c>
      <c r="D19" s="706">
        <v>9352055</v>
      </c>
      <c r="E19" s="707" t="s">
        <v>895</v>
      </c>
      <c r="F19" s="708">
        <v>196</v>
      </c>
      <c r="G19" s="708">
        <v>196</v>
      </c>
      <c r="H19" s="708">
        <v>0</v>
      </c>
      <c r="I19" s="709">
        <v>562200.73560000001</v>
      </c>
      <c r="J19" s="709">
        <v>0</v>
      </c>
      <c r="K19" s="709">
        <v>0</v>
      </c>
      <c r="L19" s="709">
        <v>8550.0000000000018</v>
      </c>
      <c r="M19" s="709">
        <v>0</v>
      </c>
      <c r="N19" s="709">
        <v>16240</v>
      </c>
      <c r="O19" s="709">
        <v>0</v>
      </c>
      <c r="P19" s="709">
        <v>4200.0000000000164</v>
      </c>
      <c r="Q19" s="709">
        <v>0</v>
      </c>
      <c r="R19" s="709">
        <v>0</v>
      </c>
      <c r="S19" s="709">
        <v>0</v>
      </c>
      <c r="T19" s="709">
        <v>0</v>
      </c>
      <c r="U19" s="709">
        <v>0</v>
      </c>
      <c r="V19" s="709">
        <v>0</v>
      </c>
      <c r="W19" s="709">
        <v>0</v>
      </c>
      <c r="X19" s="709">
        <v>0</v>
      </c>
      <c r="Y19" s="709">
        <v>0</v>
      </c>
      <c r="Z19" s="709">
        <v>0</v>
      </c>
      <c r="AA19" s="709">
        <v>0</v>
      </c>
      <c r="AB19" s="709">
        <v>6865.8333333333358</v>
      </c>
      <c r="AC19" s="709">
        <v>0</v>
      </c>
      <c r="AD19" s="709">
        <v>0</v>
      </c>
      <c r="AE19" s="709">
        <v>54511.71974522301</v>
      </c>
      <c r="AF19" s="709">
        <v>0</v>
      </c>
      <c r="AG19" s="709">
        <v>0</v>
      </c>
      <c r="AH19" s="709">
        <v>0</v>
      </c>
      <c r="AI19" s="709">
        <v>114400</v>
      </c>
      <c r="AJ19" s="709">
        <v>0</v>
      </c>
      <c r="AK19" s="709">
        <v>0</v>
      </c>
      <c r="AL19" s="709">
        <v>0</v>
      </c>
      <c r="AM19" s="709">
        <v>17412.810000000001</v>
      </c>
      <c r="AN19" s="709">
        <v>0</v>
      </c>
      <c r="AO19" s="709">
        <v>0</v>
      </c>
      <c r="AP19" s="709">
        <v>0</v>
      </c>
      <c r="AQ19" s="709">
        <v>0</v>
      </c>
      <c r="AR19" s="709">
        <v>0</v>
      </c>
      <c r="AS19" s="709">
        <v>0</v>
      </c>
      <c r="AT19" s="709">
        <v>0</v>
      </c>
      <c r="AU19" s="709">
        <v>0</v>
      </c>
      <c r="AV19" s="709">
        <v>562200.73560000001</v>
      </c>
      <c r="AW19" s="709">
        <v>90367.553078556361</v>
      </c>
      <c r="AX19" s="709">
        <v>131812.81</v>
      </c>
      <c r="AY19" s="709">
        <v>78959.51974522302</v>
      </c>
      <c r="AZ19" s="710">
        <v>784381.09867855627</v>
      </c>
      <c r="BA19" s="710">
        <v>766968.28867855622</v>
      </c>
      <c r="BB19" s="710">
        <v>3750</v>
      </c>
      <c r="BC19" s="710">
        <v>735000</v>
      </c>
      <c r="BD19" s="710">
        <v>0</v>
      </c>
      <c r="BE19" s="710">
        <v>0</v>
      </c>
      <c r="BF19" s="710">
        <v>784381.09867855627</v>
      </c>
      <c r="BG19" s="709">
        <v>784381.0986785565</v>
      </c>
      <c r="BH19" s="709">
        <v>0</v>
      </c>
      <c r="BI19" s="710">
        <v>752412.81</v>
      </c>
      <c r="BJ19" s="710">
        <v>620600</v>
      </c>
      <c r="BK19" s="709">
        <v>652568.28867855622</v>
      </c>
      <c r="BL19" s="709">
        <v>3329.4300442783479</v>
      </c>
      <c r="BM19" s="709">
        <v>3200.8560605000002</v>
      </c>
      <c r="BN19" s="711">
        <v>4.0168624064358359E-2</v>
      </c>
      <c r="BO19" s="711">
        <v>0</v>
      </c>
      <c r="BP19" s="709">
        <v>0</v>
      </c>
      <c r="BQ19" s="710">
        <v>784381.09867855627</v>
      </c>
      <c r="BR19" s="710">
        <v>3913.103513666103</v>
      </c>
      <c r="BS19" s="710" t="s">
        <v>1284</v>
      </c>
      <c r="BT19" s="710">
        <v>4001.9443810130424</v>
      </c>
      <c r="BU19" s="711">
        <v>4.1054176259145203E-2</v>
      </c>
      <c r="BV19" s="709">
        <v>-5211.6400000000003</v>
      </c>
      <c r="BW19" s="709">
        <v>779169.45867855626</v>
      </c>
      <c r="BX19" s="709">
        <v>0</v>
      </c>
      <c r="BY19" s="709">
        <v>779169.45867855626</v>
      </c>
      <c r="BZ19" s="512">
        <f t="shared" si="0"/>
        <v>0</v>
      </c>
      <c r="CA19" s="512">
        <f t="shared" si="1"/>
        <v>0</v>
      </c>
      <c r="CB19" s="709">
        <f t="shared" si="3"/>
        <v>0</v>
      </c>
      <c r="CC19" s="709">
        <f>IF(ISERROR(VLOOKUP(A19,'18-19 Cfwds'!B:E,4,FALSE)),0,(VLOOKUP(A19,'18-19 Cfwds'!B:E,4,FALSE)))</f>
        <v>0</v>
      </c>
      <c r="CD19" s="709">
        <f>IF(ISERROR(VLOOKUP(A19,'18-19 Cfwds'!B:E,3,FALSE)),0,(VLOOKUP(A19,'18-19 Cfwds'!B:E,3,FALSE)))</f>
        <v>0</v>
      </c>
      <c r="CF19" s="709">
        <f t="shared" si="2"/>
        <v>28990.000000000015</v>
      </c>
    </row>
    <row r="20" spans="1:84" ht="15" x14ac:dyDescent="0.25">
      <c r="A20" s="706" t="e">
        <f>VLOOKUP(D20,'DfE No.'!#REF!,3,FALSE)</f>
        <v>#REF!</v>
      </c>
      <c r="B20" s="511">
        <f>VLOOKUP(D20,'Adjusted Factors 20-21'!C:F,4,FALSE)</f>
        <v>0</v>
      </c>
      <c r="C20" s="706">
        <v>124572</v>
      </c>
      <c r="D20" s="706">
        <v>9352066</v>
      </c>
      <c r="E20" s="707" t="s">
        <v>734</v>
      </c>
      <c r="F20" s="708">
        <v>97</v>
      </c>
      <c r="G20" s="708">
        <v>97</v>
      </c>
      <c r="H20" s="708">
        <v>0</v>
      </c>
      <c r="I20" s="709">
        <v>278231.99669999996</v>
      </c>
      <c r="J20" s="709">
        <v>0</v>
      </c>
      <c r="K20" s="709">
        <v>0</v>
      </c>
      <c r="L20" s="709">
        <v>4949.9999999999964</v>
      </c>
      <c r="M20" s="709">
        <v>0</v>
      </c>
      <c r="N20" s="709">
        <v>6159.9999999999955</v>
      </c>
      <c r="O20" s="709">
        <v>0</v>
      </c>
      <c r="P20" s="709">
        <v>210.00000000000074</v>
      </c>
      <c r="Q20" s="709">
        <v>1749.9999999999989</v>
      </c>
      <c r="R20" s="709">
        <v>749.99999999999898</v>
      </c>
      <c r="S20" s="709">
        <v>1620.0000000000018</v>
      </c>
      <c r="T20" s="709">
        <v>0</v>
      </c>
      <c r="U20" s="709">
        <v>0</v>
      </c>
      <c r="V20" s="709">
        <v>0</v>
      </c>
      <c r="W20" s="709">
        <v>0</v>
      </c>
      <c r="X20" s="709">
        <v>0</v>
      </c>
      <c r="Y20" s="709">
        <v>0</v>
      </c>
      <c r="Z20" s="709">
        <v>0</v>
      </c>
      <c r="AA20" s="709">
        <v>0</v>
      </c>
      <c r="AB20" s="709">
        <v>0</v>
      </c>
      <c r="AC20" s="709">
        <v>0</v>
      </c>
      <c r="AD20" s="709">
        <v>0</v>
      </c>
      <c r="AE20" s="709">
        <v>20922.531645569594</v>
      </c>
      <c r="AF20" s="709">
        <v>0</v>
      </c>
      <c r="AG20" s="709">
        <v>1032.4999999999961</v>
      </c>
      <c r="AH20" s="709">
        <v>0</v>
      </c>
      <c r="AI20" s="709">
        <v>114400</v>
      </c>
      <c r="AJ20" s="709">
        <v>0</v>
      </c>
      <c r="AK20" s="709">
        <v>0</v>
      </c>
      <c r="AL20" s="709">
        <v>0</v>
      </c>
      <c r="AM20" s="709">
        <v>10486.29</v>
      </c>
      <c r="AN20" s="709">
        <v>0</v>
      </c>
      <c r="AO20" s="709">
        <v>0</v>
      </c>
      <c r="AP20" s="709">
        <v>0</v>
      </c>
      <c r="AQ20" s="709">
        <v>0</v>
      </c>
      <c r="AR20" s="709">
        <v>0</v>
      </c>
      <c r="AS20" s="709">
        <v>0</v>
      </c>
      <c r="AT20" s="709">
        <v>0</v>
      </c>
      <c r="AU20" s="709">
        <v>0</v>
      </c>
      <c r="AV20" s="709">
        <v>278231.99669999996</v>
      </c>
      <c r="AW20" s="709">
        <v>37395.031645569579</v>
      </c>
      <c r="AX20" s="709">
        <v>124886.29000000001</v>
      </c>
      <c r="AY20" s="709">
        <v>38595.331645569589</v>
      </c>
      <c r="AZ20" s="710">
        <v>440513.31834556954</v>
      </c>
      <c r="BA20" s="710">
        <v>430027.02834556956</v>
      </c>
      <c r="BB20" s="710">
        <v>3750</v>
      </c>
      <c r="BC20" s="710">
        <v>363750</v>
      </c>
      <c r="BD20" s="710">
        <v>0</v>
      </c>
      <c r="BE20" s="710">
        <v>0</v>
      </c>
      <c r="BF20" s="710">
        <v>440513.31834556954</v>
      </c>
      <c r="BG20" s="709">
        <v>440513.31834556954</v>
      </c>
      <c r="BH20" s="709">
        <v>0</v>
      </c>
      <c r="BI20" s="710">
        <v>374236.29</v>
      </c>
      <c r="BJ20" s="710">
        <v>249349.99999999997</v>
      </c>
      <c r="BK20" s="709">
        <v>315627.02834556956</v>
      </c>
      <c r="BL20" s="709">
        <v>3253.886890160511</v>
      </c>
      <c r="BM20" s="709">
        <v>3054.0909989795919</v>
      </c>
      <c r="BN20" s="711">
        <v>6.5419102196913367E-2</v>
      </c>
      <c r="BO20" s="711">
        <v>0</v>
      </c>
      <c r="BP20" s="709">
        <v>0</v>
      </c>
      <c r="BQ20" s="710">
        <v>440513.31834556954</v>
      </c>
      <c r="BR20" s="710">
        <v>4433.2683334594803</v>
      </c>
      <c r="BS20" s="710" t="s">
        <v>1284</v>
      </c>
      <c r="BT20" s="710">
        <v>4541.3744159337066</v>
      </c>
      <c r="BU20" s="711">
        <v>5.0069882555795919E-2</v>
      </c>
      <c r="BV20" s="709">
        <v>-2579.23</v>
      </c>
      <c r="BW20" s="709">
        <v>437934.08834556956</v>
      </c>
      <c r="BX20" s="709">
        <v>0</v>
      </c>
      <c r="BY20" s="709">
        <v>437934.08834556956</v>
      </c>
      <c r="BZ20" s="512">
        <f t="shared" si="0"/>
        <v>0</v>
      </c>
      <c r="CA20" s="512">
        <f t="shared" si="1"/>
        <v>0</v>
      </c>
      <c r="CB20" s="709">
        <f t="shared" si="3"/>
        <v>0</v>
      </c>
      <c r="CC20" s="709">
        <f>IF(ISERROR(VLOOKUP(A20,'18-19 Cfwds'!B:E,4,FALSE)),0,(VLOOKUP(A20,'18-19 Cfwds'!B:E,4,FALSE)))</f>
        <v>0</v>
      </c>
      <c r="CD20" s="709">
        <f>IF(ISERROR(VLOOKUP(A20,'18-19 Cfwds'!B:E,3,FALSE)),0,(VLOOKUP(A20,'18-19 Cfwds'!B:E,3,FALSE)))</f>
        <v>0</v>
      </c>
      <c r="CF20" s="709">
        <f t="shared" si="2"/>
        <v>15439.999999999991</v>
      </c>
    </row>
    <row r="21" spans="1:84" ht="15" x14ac:dyDescent="0.25">
      <c r="A21" s="706" t="e">
        <f>VLOOKUP(D21,'DfE No.'!#REF!,3,FALSE)</f>
        <v>#REF!</v>
      </c>
      <c r="B21" s="511">
        <f>VLOOKUP(D21,'Adjusted Factors 20-21'!C:F,4,FALSE)</f>
        <v>0</v>
      </c>
      <c r="C21" s="706">
        <v>124574</v>
      </c>
      <c r="D21" s="706">
        <v>9352068</v>
      </c>
      <c r="E21" s="707" t="s">
        <v>615</v>
      </c>
      <c r="F21" s="708">
        <v>418</v>
      </c>
      <c r="G21" s="708">
        <v>418</v>
      </c>
      <c r="H21" s="708">
        <v>0</v>
      </c>
      <c r="I21" s="709">
        <v>1198979.1198</v>
      </c>
      <c r="J21" s="709">
        <v>0</v>
      </c>
      <c r="K21" s="709">
        <v>0</v>
      </c>
      <c r="L21" s="709">
        <v>23850.000000000044</v>
      </c>
      <c r="M21" s="709">
        <v>0</v>
      </c>
      <c r="N21" s="709">
        <v>40907.184466019426</v>
      </c>
      <c r="O21" s="709">
        <v>0</v>
      </c>
      <c r="P21" s="709">
        <v>20790.000000000007</v>
      </c>
      <c r="Q21" s="709">
        <v>2250</v>
      </c>
      <c r="R21" s="709">
        <v>16124.999999999971</v>
      </c>
      <c r="S21" s="709">
        <v>809.99999999999977</v>
      </c>
      <c r="T21" s="709">
        <v>869.99999999999977</v>
      </c>
      <c r="U21" s="709">
        <v>600.00000000000125</v>
      </c>
      <c r="V21" s="709">
        <v>0</v>
      </c>
      <c r="W21" s="709">
        <v>0</v>
      </c>
      <c r="X21" s="709">
        <v>0</v>
      </c>
      <c r="Y21" s="709">
        <v>0</v>
      </c>
      <c r="Z21" s="709">
        <v>0</v>
      </c>
      <c r="AA21" s="709">
        <v>0</v>
      </c>
      <c r="AB21" s="709">
        <v>2498.6592178770948</v>
      </c>
      <c r="AC21" s="709">
        <v>0</v>
      </c>
      <c r="AD21" s="709">
        <v>0</v>
      </c>
      <c r="AE21" s="709">
        <v>115968.65546218476</v>
      </c>
      <c r="AF21" s="709">
        <v>0</v>
      </c>
      <c r="AG21" s="709">
        <v>0</v>
      </c>
      <c r="AH21" s="709">
        <v>0</v>
      </c>
      <c r="AI21" s="709">
        <v>114400</v>
      </c>
      <c r="AJ21" s="709">
        <v>0</v>
      </c>
      <c r="AK21" s="709">
        <v>0</v>
      </c>
      <c r="AL21" s="709">
        <v>0</v>
      </c>
      <c r="AM21" s="709">
        <v>42286.86</v>
      </c>
      <c r="AN21" s="709">
        <v>0</v>
      </c>
      <c r="AO21" s="709">
        <v>0</v>
      </c>
      <c r="AP21" s="709">
        <v>0</v>
      </c>
      <c r="AQ21" s="709">
        <v>0</v>
      </c>
      <c r="AR21" s="709">
        <v>0</v>
      </c>
      <c r="AS21" s="709">
        <v>0</v>
      </c>
      <c r="AT21" s="709">
        <v>0</v>
      </c>
      <c r="AU21" s="709">
        <v>0</v>
      </c>
      <c r="AV21" s="709">
        <v>1198979.1198</v>
      </c>
      <c r="AW21" s="709">
        <v>224669.4991460813</v>
      </c>
      <c r="AX21" s="709">
        <v>156686.85999999999</v>
      </c>
      <c r="AY21" s="709">
        <v>179022.54769519449</v>
      </c>
      <c r="AZ21" s="710">
        <v>1580335.4789460814</v>
      </c>
      <c r="BA21" s="710">
        <v>1538048.6189460813</v>
      </c>
      <c r="BB21" s="710">
        <v>3750</v>
      </c>
      <c r="BC21" s="710">
        <v>1567500</v>
      </c>
      <c r="BD21" s="710">
        <v>29451.38105391874</v>
      </c>
      <c r="BE21" s="710">
        <v>0</v>
      </c>
      <c r="BF21" s="710">
        <v>1609786.86</v>
      </c>
      <c r="BG21" s="709">
        <v>1609786.8599999999</v>
      </c>
      <c r="BH21" s="709">
        <v>0</v>
      </c>
      <c r="BI21" s="710">
        <v>1609786.86</v>
      </c>
      <c r="BJ21" s="710">
        <v>1453100</v>
      </c>
      <c r="BK21" s="709">
        <v>1453100</v>
      </c>
      <c r="BL21" s="709">
        <v>3476.3157894736842</v>
      </c>
      <c r="BM21" s="709">
        <v>3309.8417841726618</v>
      </c>
      <c r="BN21" s="711">
        <v>5.0296665567848182E-2</v>
      </c>
      <c r="BO21" s="711">
        <v>0</v>
      </c>
      <c r="BP21" s="709">
        <v>0</v>
      </c>
      <c r="BQ21" s="710">
        <v>1609786.86</v>
      </c>
      <c r="BR21" s="710">
        <v>3750</v>
      </c>
      <c r="BS21" s="710" t="s">
        <v>1284</v>
      </c>
      <c r="BT21" s="710">
        <v>3851.1647368421054</v>
      </c>
      <c r="BU21" s="711">
        <v>4.5414450458932221E-2</v>
      </c>
      <c r="BV21" s="709">
        <v>-11114.62</v>
      </c>
      <c r="BW21" s="709">
        <v>1598672.24</v>
      </c>
      <c r="BX21" s="709">
        <v>0</v>
      </c>
      <c r="BY21" s="709">
        <v>1598672.24</v>
      </c>
      <c r="BZ21" s="512">
        <f t="shared" si="0"/>
        <v>0</v>
      </c>
      <c r="CA21" s="512">
        <f t="shared" si="1"/>
        <v>0</v>
      </c>
      <c r="CB21" s="709">
        <f t="shared" si="3"/>
        <v>29451.38105391874</v>
      </c>
      <c r="CC21" s="709">
        <f>IF(ISERROR(VLOOKUP(A21,'18-19 Cfwds'!B:E,4,FALSE)),0,(VLOOKUP(A21,'18-19 Cfwds'!B:E,4,FALSE)))</f>
        <v>0</v>
      </c>
      <c r="CD21" s="709">
        <f>IF(ISERROR(VLOOKUP(A21,'18-19 Cfwds'!B:E,3,FALSE)),0,(VLOOKUP(A21,'18-19 Cfwds'!B:E,3,FALSE)))</f>
        <v>0</v>
      </c>
      <c r="CF21" s="709">
        <f t="shared" si="2"/>
        <v>106202.18446601945</v>
      </c>
    </row>
    <row r="22" spans="1:84" ht="15" x14ac:dyDescent="0.25">
      <c r="A22" s="706" t="e">
        <f>VLOOKUP(D22,'DfE No.'!#REF!,3,FALSE)</f>
        <v>#REF!</v>
      </c>
      <c r="B22" s="511">
        <f>VLOOKUP(D22,'Adjusted Factors 20-21'!C:F,4,FALSE)</f>
        <v>0</v>
      </c>
      <c r="C22" s="706">
        <v>124576</v>
      </c>
      <c r="D22" s="706">
        <v>9352070</v>
      </c>
      <c r="E22" s="707" t="s">
        <v>853</v>
      </c>
      <c r="F22" s="708">
        <v>370</v>
      </c>
      <c r="G22" s="708">
        <v>370</v>
      </c>
      <c r="H22" s="708">
        <v>0</v>
      </c>
      <c r="I22" s="709">
        <v>1061297.307</v>
      </c>
      <c r="J22" s="709">
        <v>0</v>
      </c>
      <c r="K22" s="709">
        <v>0</v>
      </c>
      <c r="L22" s="709">
        <v>37800</v>
      </c>
      <c r="M22" s="709">
        <v>0</v>
      </c>
      <c r="N22" s="709">
        <v>52613.61256544503</v>
      </c>
      <c r="O22" s="709">
        <v>0</v>
      </c>
      <c r="P22" s="709">
        <v>2105.6910569105671</v>
      </c>
      <c r="Q22" s="709">
        <v>1253.3875338753376</v>
      </c>
      <c r="R22" s="709">
        <v>40233.739837398331</v>
      </c>
      <c r="S22" s="709">
        <v>0</v>
      </c>
      <c r="T22" s="709">
        <v>0</v>
      </c>
      <c r="U22" s="709">
        <v>0</v>
      </c>
      <c r="V22" s="709">
        <v>0</v>
      </c>
      <c r="W22" s="709">
        <v>0</v>
      </c>
      <c r="X22" s="709">
        <v>0</v>
      </c>
      <c r="Y22" s="709">
        <v>0</v>
      </c>
      <c r="Z22" s="709">
        <v>0</v>
      </c>
      <c r="AA22" s="709">
        <v>0</v>
      </c>
      <c r="AB22" s="709">
        <v>2489.9371069182475</v>
      </c>
      <c r="AC22" s="709">
        <v>0</v>
      </c>
      <c r="AD22" s="709">
        <v>0</v>
      </c>
      <c r="AE22" s="709">
        <v>137169.30379746846</v>
      </c>
      <c r="AF22" s="709">
        <v>0</v>
      </c>
      <c r="AG22" s="709">
        <v>0</v>
      </c>
      <c r="AH22" s="709">
        <v>0</v>
      </c>
      <c r="AI22" s="709">
        <v>114400</v>
      </c>
      <c r="AJ22" s="709">
        <v>0</v>
      </c>
      <c r="AK22" s="709">
        <v>0</v>
      </c>
      <c r="AL22" s="709">
        <v>0</v>
      </c>
      <c r="AM22" s="709">
        <v>34342.06</v>
      </c>
      <c r="AN22" s="709">
        <v>0</v>
      </c>
      <c r="AO22" s="709">
        <v>0</v>
      </c>
      <c r="AP22" s="709">
        <v>0</v>
      </c>
      <c r="AQ22" s="709">
        <v>0</v>
      </c>
      <c r="AR22" s="709">
        <v>0</v>
      </c>
      <c r="AS22" s="709">
        <v>0</v>
      </c>
      <c r="AT22" s="709">
        <v>0</v>
      </c>
      <c r="AU22" s="709">
        <v>0</v>
      </c>
      <c r="AV22" s="709">
        <v>1061297.307</v>
      </c>
      <c r="AW22" s="709">
        <v>273665.67189801601</v>
      </c>
      <c r="AX22" s="709">
        <v>148742.06</v>
      </c>
      <c r="AY22" s="709">
        <v>214125.31929428308</v>
      </c>
      <c r="AZ22" s="710">
        <v>1483705.0388980161</v>
      </c>
      <c r="BA22" s="710">
        <v>1449362.978898016</v>
      </c>
      <c r="BB22" s="710">
        <v>3750</v>
      </c>
      <c r="BC22" s="710">
        <v>1387500</v>
      </c>
      <c r="BD22" s="710">
        <v>0</v>
      </c>
      <c r="BE22" s="710">
        <v>0</v>
      </c>
      <c r="BF22" s="710">
        <v>1483705.0388980161</v>
      </c>
      <c r="BG22" s="709">
        <v>1483705.0388980163</v>
      </c>
      <c r="BH22" s="709">
        <v>0</v>
      </c>
      <c r="BI22" s="710">
        <v>1421842.06</v>
      </c>
      <c r="BJ22" s="710">
        <v>1273100</v>
      </c>
      <c r="BK22" s="709">
        <v>1334962.978898016</v>
      </c>
      <c r="BL22" s="709">
        <v>3608.0080510757189</v>
      </c>
      <c r="BM22" s="709">
        <v>3502.9273910025704</v>
      </c>
      <c r="BN22" s="711">
        <v>2.9997955522301993E-2</v>
      </c>
      <c r="BO22" s="711">
        <v>0</v>
      </c>
      <c r="BP22" s="709">
        <v>0</v>
      </c>
      <c r="BQ22" s="710">
        <v>1483705.0388980161</v>
      </c>
      <c r="BR22" s="710">
        <v>3917.197240264908</v>
      </c>
      <c r="BS22" s="710" t="s">
        <v>1284</v>
      </c>
      <c r="BT22" s="710">
        <v>4010.0136186432869</v>
      </c>
      <c r="BU22" s="711">
        <v>3.2498660538599511E-2</v>
      </c>
      <c r="BV22" s="709">
        <v>-9838.2999999999993</v>
      </c>
      <c r="BW22" s="709">
        <v>1473866.738898016</v>
      </c>
      <c r="BX22" s="709">
        <v>0</v>
      </c>
      <c r="BY22" s="709">
        <v>1473866.738898016</v>
      </c>
      <c r="BZ22" s="512">
        <f t="shared" si="0"/>
        <v>0</v>
      </c>
      <c r="CA22" s="512">
        <f t="shared" si="1"/>
        <v>0</v>
      </c>
      <c r="CB22" s="709">
        <f t="shared" si="3"/>
        <v>0</v>
      </c>
      <c r="CC22" s="709">
        <f>IF(ISERROR(VLOOKUP(A22,'18-19 Cfwds'!B:E,4,FALSE)),0,(VLOOKUP(A22,'18-19 Cfwds'!B:E,4,FALSE)))</f>
        <v>0</v>
      </c>
      <c r="CD22" s="709">
        <f>IF(ISERROR(VLOOKUP(A22,'18-19 Cfwds'!B:E,3,FALSE)),0,(VLOOKUP(A22,'18-19 Cfwds'!B:E,3,FALSE)))</f>
        <v>0</v>
      </c>
      <c r="CF22" s="709">
        <f t="shared" si="2"/>
        <v>134006.43099362927</v>
      </c>
    </row>
    <row r="23" spans="1:84" ht="15" x14ac:dyDescent="0.25">
      <c r="A23" s="706" t="e">
        <f>VLOOKUP(D23,'DfE No.'!#REF!,3,FALSE)</f>
        <v>#REF!</v>
      </c>
      <c r="B23" s="511">
        <f>VLOOKUP(D23,'Adjusted Factors 20-21'!C:F,4,FALSE)</f>
        <v>0</v>
      </c>
      <c r="C23" s="706">
        <v>124577</v>
      </c>
      <c r="D23" s="706">
        <v>9352071</v>
      </c>
      <c r="E23" s="707" t="s">
        <v>738</v>
      </c>
      <c r="F23" s="708">
        <v>81</v>
      </c>
      <c r="G23" s="708">
        <v>81</v>
      </c>
      <c r="H23" s="708">
        <v>0</v>
      </c>
      <c r="I23" s="709">
        <v>232338.05909999998</v>
      </c>
      <c r="J23" s="709">
        <v>0</v>
      </c>
      <c r="K23" s="709">
        <v>0</v>
      </c>
      <c r="L23" s="709">
        <v>2250</v>
      </c>
      <c r="M23" s="709">
        <v>0</v>
      </c>
      <c r="N23" s="709">
        <v>5531.7073170731701</v>
      </c>
      <c r="O23" s="709">
        <v>0</v>
      </c>
      <c r="P23" s="709">
        <v>0</v>
      </c>
      <c r="Q23" s="709">
        <v>749.9999999999992</v>
      </c>
      <c r="R23" s="709">
        <v>1875</v>
      </c>
      <c r="S23" s="709">
        <v>405.00000000000063</v>
      </c>
      <c r="T23" s="709">
        <v>0</v>
      </c>
      <c r="U23" s="709">
        <v>0</v>
      </c>
      <c r="V23" s="709">
        <v>0</v>
      </c>
      <c r="W23" s="709">
        <v>0</v>
      </c>
      <c r="X23" s="709">
        <v>0</v>
      </c>
      <c r="Y23" s="709">
        <v>0</v>
      </c>
      <c r="Z23" s="709">
        <v>0</v>
      </c>
      <c r="AA23" s="709">
        <v>0</v>
      </c>
      <c r="AB23" s="709">
        <v>0</v>
      </c>
      <c r="AC23" s="709">
        <v>0</v>
      </c>
      <c r="AD23" s="709">
        <v>0</v>
      </c>
      <c r="AE23" s="709">
        <v>29613.358208955204</v>
      </c>
      <c r="AF23" s="709">
        <v>0</v>
      </c>
      <c r="AG23" s="709">
        <v>122.5000000000004</v>
      </c>
      <c r="AH23" s="709">
        <v>0</v>
      </c>
      <c r="AI23" s="709">
        <v>114400</v>
      </c>
      <c r="AJ23" s="709">
        <v>0</v>
      </c>
      <c r="AK23" s="709">
        <v>0</v>
      </c>
      <c r="AL23" s="709">
        <v>1000</v>
      </c>
      <c r="AM23" s="709">
        <v>7989.55</v>
      </c>
      <c r="AN23" s="709">
        <v>0</v>
      </c>
      <c r="AO23" s="709">
        <v>0</v>
      </c>
      <c r="AP23" s="709">
        <v>0</v>
      </c>
      <c r="AQ23" s="709">
        <v>0</v>
      </c>
      <c r="AR23" s="709">
        <v>0</v>
      </c>
      <c r="AS23" s="709">
        <v>0</v>
      </c>
      <c r="AT23" s="709">
        <v>0</v>
      </c>
      <c r="AU23" s="709">
        <v>0</v>
      </c>
      <c r="AV23" s="709">
        <v>232338.05909999998</v>
      </c>
      <c r="AW23" s="709">
        <v>40547.565526028375</v>
      </c>
      <c r="AX23" s="709">
        <v>123389.55</v>
      </c>
      <c r="AY23" s="709">
        <v>44972.01186749179</v>
      </c>
      <c r="AZ23" s="710">
        <v>396275.17462602834</v>
      </c>
      <c r="BA23" s="710">
        <v>387285.62462602835</v>
      </c>
      <c r="BB23" s="710">
        <v>3750</v>
      </c>
      <c r="BC23" s="710">
        <v>303750</v>
      </c>
      <c r="BD23" s="710">
        <v>0</v>
      </c>
      <c r="BE23" s="710">
        <v>0</v>
      </c>
      <c r="BF23" s="710">
        <v>396275.17462602834</v>
      </c>
      <c r="BG23" s="709">
        <v>396275.17462602834</v>
      </c>
      <c r="BH23" s="709">
        <v>0</v>
      </c>
      <c r="BI23" s="710">
        <v>312739.55</v>
      </c>
      <c r="BJ23" s="710">
        <v>190350</v>
      </c>
      <c r="BK23" s="709">
        <v>273885.62462602835</v>
      </c>
      <c r="BL23" s="709">
        <v>3381.3040077287451</v>
      </c>
      <c r="BM23" s="709">
        <v>3229.1655444444441</v>
      </c>
      <c r="BN23" s="711">
        <v>4.7113863067827132E-2</v>
      </c>
      <c r="BO23" s="711">
        <v>0</v>
      </c>
      <c r="BP23" s="709">
        <v>0</v>
      </c>
      <c r="BQ23" s="710">
        <v>396275.17462602834</v>
      </c>
      <c r="BR23" s="710">
        <v>4781.3040077287451</v>
      </c>
      <c r="BS23" s="710" t="s">
        <v>1284</v>
      </c>
      <c r="BT23" s="710">
        <v>4892.2861064941771</v>
      </c>
      <c r="BU23" s="711">
        <v>3.2473778865005354E-2</v>
      </c>
      <c r="BV23" s="709">
        <v>-2153.79</v>
      </c>
      <c r="BW23" s="709">
        <v>394121.38462602836</v>
      </c>
      <c r="BX23" s="709">
        <v>0</v>
      </c>
      <c r="BY23" s="709">
        <v>394121.38462602836</v>
      </c>
      <c r="BZ23" s="512">
        <f t="shared" si="0"/>
        <v>0</v>
      </c>
      <c r="CA23" s="512">
        <f t="shared" si="1"/>
        <v>0</v>
      </c>
      <c r="CB23" s="709">
        <f t="shared" si="3"/>
        <v>0</v>
      </c>
      <c r="CC23" s="709">
        <f>IF(ISERROR(VLOOKUP(A23,'18-19 Cfwds'!B:E,4,FALSE)),0,(VLOOKUP(A23,'18-19 Cfwds'!B:E,4,FALSE)))</f>
        <v>0</v>
      </c>
      <c r="CD23" s="709">
        <f>IF(ISERROR(VLOOKUP(A23,'18-19 Cfwds'!B:E,3,FALSE)),0,(VLOOKUP(A23,'18-19 Cfwds'!B:E,3,FALSE)))</f>
        <v>0</v>
      </c>
      <c r="CF23" s="709">
        <f t="shared" si="2"/>
        <v>10811.707317073169</v>
      </c>
    </row>
    <row r="24" spans="1:84" ht="15" x14ac:dyDescent="0.25">
      <c r="A24" s="706" t="e">
        <f>VLOOKUP(D24,'DfE No.'!#REF!,3,FALSE)</f>
        <v>#REF!</v>
      </c>
      <c r="B24" s="511">
        <f>VLOOKUP(D24,'Adjusted Factors 20-21'!C:F,4,FALSE)</f>
        <v>0</v>
      </c>
      <c r="C24" s="706">
        <v>124578</v>
      </c>
      <c r="D24" s="706">
        <v>9352072</v>
      </c>
      <c r="E24" s="707" t="s">
        <v>627</v>
      </c>
      <c r="F24" s="708">
        <v>58</v>
      </c>
      <c r="G24" s="708">
        <v>58</v>
      </c>
      <c r="H24" s="708">
        <v>0</v>
      </c>
      <c r="I24" s="709">
        <v>166365.5238</v>
      </c>
      <c r="J24" s="709">
        <v>0</v>
      </c>
      <c r="K24" s="709">
        <v>0</v>
      </c>
      <c r="L24" s="709">
        <v>3150.0000000000055</v>
      </c>
      <c r="M24" s="709">
        <v>0</v>
      </c>
      <c r="N24" s="709">
        <v>5128.4210526315783</v>
      </c>
      <c r="O24" s="709">
        <v>0</v>
      </c>
      <c r="P24" s="709">
        <v>0</v>
      </c>
      <c r="Q24" s="709">
        <v>0</v>
      </c>
      <c r="R24" s="709">
        <v>0</v>
      </c>
      <c r="S24" s="709">
        <v>0</v>
      </c>
      <c r="T24" s="709">
        <v>0</v>
      </c>
      <c r="U24" s="709">
        <v>0</v>
      </c>
      <c r="V24" s="709">
        <v>0</v>
      </c>
      <c r="W24" s="709">
        <v>0</v>
      </c>
      <c r="X24" s="709">
        <v>0</v>
      </c>
      <c r="Y24" s="709">
        <v>0</v>
      </c>
      <c r="Z24" s="709">
        <v>0</v>
      </c>
      <c r="AA24" s="709">
        <v>0</v>
      </c>
      <c r="AB24" s="709">
        <v>0</v>
      </c>
      <c r="AC24" s="709">
        <v>0</v>
      </c>
      <c r="AD24" s="709">
        <v>0</v>
      </c>
      <c r="AE24" s="709">
        <v>18167.647058823557</v>
      </c>
      <c r="AF24" s="709">
        <v>0</v>
      </c>
      <c r="AG24" s="709">
        <v>1329.9999999999982</v>
      </c>
      <c r="AH24" s="709">
        <v>0</v>
      </c>
      <c r="AI24" s="709">
        <v>114400</v>
      </c>
      <c r="AJ24" s="709">
        <v>26000</v>
      </c>
      <c r="AK24" s="709">
        <v>0</v>
      </c>
      <c r="AL24" s="709">
        <v>0</v>
      </c>
      <c r="AM24" s="709">
        <v>8364.06</v>
      </c>
      <c r="AN24" s="709">
        <v>0</v>
      </c>
      <c r="AO24" s="709">
        <v>0</v>
      </c>
      <c r="AP24" s="709">
        <v>0</v>
      </c>
      <c r="AQ24" s="709">
        <v>2970</v>
      </c>
      <c r="AR24" s="709">
        <v>0</v>
      </c>
      <c r="AS24" s="709">
        <v>0</v>
      </c>
      <c r="AT24" s="709">
        <v>0</v>
      </c>
      <c r="AU24" s="709">
        <v>0</v>
      </c>
      <c r="AV24" s="709">
        <v>166365.5238</v>
      </c>
      <c r="AW24" s="709">
        <v>27776.068111455141</v>
      </c>
      <c r="AX24" s="709">
        <v>151734.06</v>
      </c>
      <c r="AY24" s="709">
        <v>32259.657585139346</v>
      </c>
      <c r="AZ24" s="710">
        <v>345875.65191145515</v>
      </c>
      <c r="BA24" s="710">
        <v>334541.59191145515</v>
      </c>
      <c r="BB24" s="710">
        <v>3750</v>
      </c>
      <c r="BC24" s="710">
        <v>217500</v>
      </c>
      <c r="BD24" s="710">
        <v>0</v>
      </c>
      <c r="BE24" s="710">
        <v>0</v>
      </c>
      <c r="BF24" s="710">
        <v>345875.65191145515</v>
      </c>
      <c r="BG24" s="709">
        <v>345875.65191145509</v>
      </c>
      <c r="BH24" s="709">
        <v>0</v>
      </c>
      <c r="BI24" s="710">
        <v>228834.06</v>
      </c>
      <c r="BJ24" s="710">
        <v>80070</v>
      </c>
      <c r="BK24" s="709">
        <v>197111.59191145515</v>
      </c>
      <c r="BL24" s="709">
        <v>3398.4757226112956</v>
      </c>
      <c r="BM24" s="709">
        <v>3205.0798701754397</v>
      </c>
      <c r="BN24" s="711">
        <v>6.0340415923946934E-2</v>
      </c>
      <c r="BO24" s="711">
        <v>0</v>
      </c>
      <c r="BP24" s="709">
        <v>0</v>
      </c>
      <c r="BQ24" s="710">
        <v>345875.65191145515</v>
      </c>
      <c r="BR24" s="710">
        <v>5767.9584812319854</v>
      </c>
      <c r="BS24" s="710" t="s">
        <v>1284</v>
      </c>
      <c r="BT24" s="710">
        <v>5963.3733088181925</v>
      </c>
      <c r="BU24" s="711">
        <v>2.5989982714715421E-2</v>
      </c>
      <c r="BV24" s="709">
        <v>-1542.22</v>
      </c>
      <c r="BW24" s="709">
        <v>344333.43191145518</v>
      </c>
      <c r="BX24" s="709">
        <v>0</v>
      </c>
      <c r="BY24" s="709">
        <v>344333.43191145518</v>
      </c>
      <c r="BZ24" s="512">
        <f t="shared" si="0"/>
        <v>0</v>
      </c>
      <c r="CA24" s="512">
        <f t="shared" si="1"/>
        <v>0</v>
      </c>
      <c r="CB24" s="709">
        <f t="shared" si="3"/>
        <v>0</v>
      </c>
      <c r="CC24" s="709">
        <f>IF(ISERROR(VLOOKUP(A24,'18-19 Cfwds'!B:E,4,FALSE)),0,(VLOOKUP(A24,'18-19 Cfwds'!B:E,4,FALSE)))</f>
        <v>0</v>
      </c>
      <c r="CD24" s="709">
        <f>IF(ISERROR(VLOOKUP(A24,'18-19 Cfwds'!B:E,3,FALSE)),0,(VLOOKUP(A24,'18-19 Cfwds'!B:E,3,FALSE)))</f>
        <v>0</v>
      </c>
      <c r="CF24" s="709">
        <f t="shared" si="2"/>
        <v>8278.4210526315837</v>
      </c>
    </row>
    <row r="25" spans="1:84" ht="15" x14ac:dyDescent="0.25">
      <c r="A25" s="706" t="e">
        <f>VLOOKUP(D25,'DfE No.'!#REF!,3,FALSE)</f>
        <v>#REF!</v>
      </c>
      <c r="B25" s="511">
        <f>VLOOKUP(D25,'Adjusted Factors 20-21'!C:F,4,FALSE)</f>
        <v>0</v>
      </c>
      <c r="C25" s="706">
        <v>124582</v>
      </c>
      <c r="D25" s="706">
        <v>9352076</v>
      </c>
      <c r="E25" s="707" t="s">
        <v>744</v>
      </c>
      <c r="F25" s="708">
        <v>255</v>
      </c>
      <c r="G25" s="708">
        <v>255</v>
      </c>
      <c r="H25" s="708">
        <v>0</v>
      </c>
      <c r="I25" s="709">
        <v>731434.63049999997</v>
      </c>
      <c r="J25" s="709">
        <v>0</v>
      </c>
      <c r="K25" s="709">
        <v>0</v>
      </c>
      <c r="L25" s="709">
        <v>9900.0000000000036</v>
      </c>
      <c r="M25" s="709">
        <v>0</v>
      </c>
      <c r="N25" s="709">
        <v>12320.000000000004</v>
      </c>
      <c r="O25" s="709">
        <v>0</v>
      </c>
      <c r="P25" s="709">
        <v>2520.0000000000018</v>
      </c>
      <c r="Q25" s="709">
        <v>10749.999999999989</v>
      </c>
      <c r="R25" s="709">
        <v>9374.9999999999982</v>
      </c>
      <c r="S25" s="709">
        <v>0</v>
      </c>
      <c r="T25" s="709">
        <v>0</v>
      </c>
      <c r="U25" s="709">
        <v>0</v>
      </c>
      <c r="V25" s="709">
        <v>0</v>
      </c>
      <c r="W25" s="709">
        <v>0</v>
      </c>
      <c r="X25" s="709">
        <v>0</v>
      </c>
      <c r="Y25" s="709">
        <v>0</v>
      </c>
      <c r="Z25" s="709">
        <v>0</v>
      </c>
      <c r="AA25" s="709">
        <v>0</v>
      </c>
      <c r="AB25" s="709">
        <v>9197.1910112359619</v>
      </c>
      <c r="AC25" s="709">
        <v>0</v>
      </c>
      <c r="AD25" s="709">
        <v>0</v>
      </c>
      <c r="AE25" s="709">
        <v>116822.76536312845</v>
      </c>
      <c r="AF25" s="709">
        <v>0</v>
      </c>
      <c r="AG25" s="709">
        <v>0</v>
      </c>
      <c r="AH25" s="709">
        <v>0</v>
      </c>
      <c r="AI25" s="709">
        <v>114400</v>
      </c>
      <c r="AJ25" s="709">
        <v>0</v>
      </c>
      <c r="AK25" s="709">
        <v>0</v>
      </c>
      <c r="AL25" s="709">
        <v>0</v>
      </c>
      <c r="AM25" s="709">
        <v>22028.26</v>
      </c>
      <c r="AN25" s="709">
        <v>0</v>
      </c>
      <c r="AO25" s="709">
        <v>0</v>
      </c>
      <c r="AP25" s="709">
        <v>0</v>
      </c>
      <c r="AQ25" s="709">
        <v>0</v>
      </c>
      <c r="AR25" s="709">
        <v>0</v>
      </c>
      <c r="AS25" s="709">
        <v>0</v>
      </c>
      <c r="AT25" s="709">
        <v>0</v>
      </c>
      <c r="AU25" s="709">
        <v>0</v>
      </c>
      <c r="AV25" s="709">
        <v>731434.63049999997</v>
      </c>
      <c r="AW25" s="709">
        <v>170884.95637436441</v>
      </c>
      <c r="AX25" s="709">
        <v>136428.26</v>
      </c>
      <c r="AY25" s="709">
        <v>149208.06536312844</v>
      </c>
      <c r="AZ25" s="710">
        <v>1038747.8468743644</v>
      </c>
      <c r="BA25" s="710">
        <v>1016719.5868743644</v>
      </c>
      <c r="BB25" s="710">
        <v>3750</v>
      </c>
      <c r="BC25" s="710">
        <v>956250</v>
      </c>
      <c r="BD25" s="710">
        <v>0</v>
      </c>
      <c r="BE25" s="710">
        <v>0</v>
      </c>
      <c r="BF25" s="710">
        <v>1038747.8468743644</v>
      </c>
      <c r="BG25" s="709">
        <v>1038747.8468743644</v>
      </c>
      <c r="BH25" s="709">
        <v>0</v>
      </c>
      <c r="BI25" s="710">
        <v>978278.26</v>
      </c>
      <c r="BJ25" s="710">
        <v>841850</v>
      </c>
      <c r="BK25" s="709">
        <v>902319.58687436441</v>
      </c>
      <c r="BL25" s="709">
        <v>3538.5081838210367</v>
      </c>
      <c r="BM25" s="709">
        <v>3358.7111665413536</v>
      </c>
      <c r="BN25" s="711">
        <v>5.3531550753984553E-2</v>
      </c>
      <c r="BO25" s="711">
        <v>0</v>
      </c>
      <c r="BP25" s="709">
        <v>0</v>
      </c>
      <c r="BQ25" s="710">
        <v>1038747.8468743644</v>
      </c>
      <c r="BR25" s="710">
        <v>3987.1356348014292</v>
      </c>
      <c r="BS25" s="710" t="s">
        <v>1284</v>
      </c>
      <c r="BT25" s="710">
        <v>4073.5209681347624</v>
      </c>
      <c r="BU25" s="711">
        <v>5.6252901497040764E-2</v>
      </c>
      <c r="BV25" s="709">
        <v>-6780.45</v>
      </c>
      <c r="BW25" s="709">
        <v>1031967.3968743645</v>
      </c>
      <c r="BX25" s="709">
        <v>0</v>
      </c>
      <c r="BY25" s="709">
        <v>1031967.3968743645</v>
      </c>
      <c r="BZ25" s="512">
        <f t="shared" si="0"/>
        <v>0</v>
      </c>
      <c r="CA25" s="512">
        <f t="shared" si="1"/>
        <v>0</v>
      </c>
      <c r="CB25" s="709">
        <f t="shared" si="3"/>
        <v>0</v>
      </c>
      <c r="CC25" s="709">
        <f>IF(ISERROR(VLOOKUP(A25,'18-19 Cfwds'!B:E,4,FALSE)),0,(VLOOKUP(A25,'18-19 Cfwds'!B:E,4,FALSE)))</f>
        <v>0</v>
      </c>
      <c r="CD25" s="709">
        <f>IF(ISERROR(VLOOKUP(A25,'18-19 Cfwds'!B:E,3,FALSE)),0,(VLOOKUP(A25,'18-19 Cfwds'!B:E,3,FALSE)))</f>
        <v>0</v>
      </c>
      <c r="CF25" s="709">
        <f t="shared" si="2"/>
        <v>44865</v>
      </c>
    </row>
    <row r="26" spans="1:84" ht="15" x14ac:dyDescent="0.25">
      <c r="A26" s="706" t="e">
        <f>VLOOKUP(D26,'DfE No.'!#REF!,3,FALSE)</f>
        <v>#REF!</v>
      </c>
      <c r="B26" s="511">
        <f>VLOOKUP(D26,'Adjusted Factors 20-21'!C:F,4,FALSE)</f>
        <v>0</v>
      </c>
      <c r="C26" s="706">
        <v>124584</v>
      </c>
      <c r="D26" s="706">
        <v>9352079</v>
      </c>
      <c r="E26" s="707" t="s">
        <v>749</v>
      </c>
      <c r="F26" s="708">
        <v>170</v>
      </c>
      <c r="G26" s="708">
        <v>170</v>
      </c>
      <c r="H26" s="708">
        <v>0</v>
      </c>
      <c r="I26" s="709">
        <v>487623.087</v>
      </c>
      <c r="J26" s="709">
        <v>0</v>
      </c>
      <c r="K26" s="709">
        <v>0</v>
      </c>
      <c r="L26" s="709">
        <v>8999.9999999999673</v>
      </c>
      <c r="M26" s="709">
        <v>0</v>
      </c>
      <c r="N26" s="709">
        <v>13931.707317073169</v>
      </c>
      <c r="O26" s="709">
        <v>0</v>
      </c>
      <c r="P26" s="709">
        <v>637.50000000000159</v>
      </c>
      <c r="Q26" s="709">
        <v>0</v>
      </c>
      <c r="R26" s="709">
        <v>0</v>
      </c>
      <c r="S26" s="709">
        <v>0</v>
      </c>
      <c r="T26" s="709">
        <v>0</v>
      </c>
      <c r="U26" s="709">
        <v>0</v>
      </c>
      <c r="V26" s="709">
        <v>0</v>
      </c>
      <c r="W26" s="709">
        <v>0</v>
      </c>
      <c r="X26" s="709">
        <v>0</v>
      </c>
      <c r="Y26" s="709">
        <v>0</v>
      </c>
      <c r="Z26" s="709">
        <v>0</v>
      </c>
      <c r="AA26" s="709">
        <v>0</v>
      </c>
      <c r="AB26" s="709">
        <v>0</v>
      </c>
      <c r="AC26" s="709">
        <v>0</v>
      </c>
      <c r="AD26" s="709">
        <v>0</v>
      </c>
      <c r="AE26" s="709">
        <v>42199.624060150323</v>
      </c>
      <c r="AF26" s="709">
        <v>0</v>
      </c>
      <c r="AG26" s="709">
        <v>0</v>
      </c>
      <c r="AH26" s="709">
        <v>0</v>
      </c>
      <c r="AI26" s="709">
        <v>114400</v>
      </c>
      <c r="AJ26" s="709">
        <v>0</v>
      </c>
      <c r="AK26" s="709">
        <v>0</v>
      </c>
      <c r="AL26" s="709">
        <v>0</v>
      </c>
      <c r="AM26" s="709">
        <v>20847.740000000002</v>
      </c>
      <c r="AN26" s="709">
        <v>0</v>
      </c>
      <c r="AO26" s="709">
        <v>0</v>
      </c>
      <c r="AP26" s="709">
        <v>0</v>
      </c>
      <c r="AQ26" s="709">
        <v>0</v>
      </c>
      <c r="AR26" s="709">
        <v>0</v>
      </c>
      <c r="AS26" s="709">
        <v>0</v>
      </c>
      <c r="AT26" s="709">
        <v>0</v>
      </c>
      <c r="AU26" s="709">
        <v>0</v>
      </c>
      <c r="AV26" s="709">
        <v>487623.087</v>
      </c>
      <c r="AW26" s="709">
        <v>65768.831377223454</v>
      </c>
      <c r="AX26" s="709">
        <v>135247.74</v>
      </c>
      <c r="AY26" s="709">
        <v>63937.027718686892</v>
      </c>
      <c r="AZ26" s="710">
        <v>688639.65837722342</v>
      </c>
      <c r="BA26" s="710">
        <v>667791.91837722342</v>
      </c>
      <c r="BB26" s="710">
        <v>3750</v>
      </c>
      <c r="BC26" s="710">
        <v>637500</v>
      </c>
      <c r="BD26" s="710">
        <v>0</v>
      </c>
      <c r="BE26" s="710">
        <v>0</v>
      </c>
      <c r="BF26" s="710">
        <v>688639.65837722342</v>
      </c>
      <c r="BG26" s="709">
        <v>688639.65837722342</v>
      </c>
      <c r="BH26" s="709">
        <v>0</v>
      </c>
      <c r="BI26" s="710">
        <v>658347.74</v>
      </c>
      <c r="BJ26" s="710">
        <v>523100</v>
      </c>
      <c r="BK26" s="709">
        <v>553391.91837722342</v>
      </c>
      <c r="BL26" s="709">
        <v>3255.2465786895496</v>
      </c>
      <c r="BM26" s="709">
        <v>3104.7372245398774</v>
      </c>
      <c r="BN26" s="711">
        <v>4.8477324573572463E-2</v>
      </c>
      <c r="BO26" s="711">
        <v>0</v>
      </c>
      <c r="BP26" s="709">
        <v>0</v>
      </c>
      <c r="BQ26" s="710">
        <v>688639.65837722342</v>
      </c>
      <c r="BR26" s="710">
        <v>3928.1877551601378</v>
      </c>
      <c r="BS26" s="710" t="s">
        <v>1284</v>
      </c>
      <c r="BT26" s="710">
        <v>4050.82151986602</v>
      </c>
      <c r="BU26" s="711">
        <v>3.0159557257031899E-2</v>
      </c>
      <c r="BV26" s="709">
        <v>-4520.3</v>
      </c>
      <c r="BW26" s="709">
        <v>684119.35837722337</v>
      </c>
      <c r="BX26" s="709">
        <v>0</v>
      </c>
      <c r="BY26" s="709">
        <v>684119.35837722337</v>
      </c>
      <c r="BZ26" s="512">
        <f t="shared" si="0"/>
        <v>0</v>
      </c>
      <c r="CA26" s="512">
        <f t="shared" si="1"/>
        <v>0</v>
      </c>
      <c r="CB26" s="709">
        <f t="shared" si="3"/>
        <v>0</v>
      </c>
      <c r="CC26" s="709">
        <f>IF(ISERROR(VLOOKUP(A26,'18-19 Cfwds'!B:E,4,FALSE)),0,(VLOOKUP(A26,'18-19 Cfwds'!B:E,4,FALSE)))</f>
        <v>0</v>
      </c>
      <c r="CD26" s="709">
        <f>IF(ISERROR(VLOOKUP(A26,'18-19 Cfwds'!B:E,3,FALSE)),0,(VLOOKUP(A26,'18-19 Cfwds'!B:E,3,FALSE)))</f>
        <v>0</v>
      </c>
      <c r="CF26" s="709">
        <f t="shared" si="2"/>
        <v>23569.207317073138</v>
      </c>
    </row>
    <row r="27" spans="1:84" ht="15" x14ac:dyDescent="0.25">
      <c r="A27" s="706" t="e">
        <f>VLOOKUP(D27,'DfE No.'!#REF!,3,FALSE)</f>
        <v>#REF!</v>
      </c>
      <c r="B27" s="511">
        <f>VLOOKUP(D27,'Adjusted Factors 20-21'!C:F,4,FALSE)</f>
        <v>0</v>
      </c>
      <c r="C27" s="706">
        <v>124588</v>
      </c>
      <c r="D27" s="706">
        <v>9352084</v>
      </c>
      <c r="E27" s="707" t="s">
        <v>755</v>
      </c>
      <c r="F27" s="708">
        <v>168</v>
      </c>
      <c r="G27" s="708">
        <v>168</v>
      </c>
      <c r="H27" s="708">
        <v>0</v>
      </c>
      <c r="I27" s="709">
        <v>481886.34479999996</v>
      </c>
      <c r="J27" s="709">
        <v>0</v>
      </c>
      <c r="K27" s="709">
        <v>0</v>
      </c>
      <c r="L27" s="709">
        <v>5399.9999999999973</v>
      </c>
      <c r="M27" s="709">
        <v>0</v>
      </c>
      <c r="N27" s="709">
        <v>7613.4104046242774</v>
      </c>
      <c r="O27" s="709">
        <v>0</v>
      </c>
      <c r="P27" s="709">
        <v>0</v>
      </c>
      <c r="Q27" s="709">
        <v>3250.0000000000009</v>
      </c>
      <c r="R27" s="709">
        <v>2999.9999999999991</v>
      </c>
      <c r="S27" s="709">
        <v>1619.9999999999995</v>
      </c>
      <c r="T27" s="709">
        <v>0</v>
      </c>
      <c r="U27" s="709">
        <v>0</v>
      </c>
      <c r="V27" s="709">
        <v>0</v>
      </c>
      <c r="W27" s="709">
        <v>0</v>
      </c>
      <c r="X27" s="709">
        <v>0</v>
      </c>
      <c r="Y27" s="709">
        <v>0</v>
      </c>
      <c r="Z27" s="709">
        <v>0</v>
      </c>
      <c r="AA27" s="709">
        <v>0</v>
      </c>
      <c r="AB27" s="709">
        <v>0</v>
      </c>
      <c r="AC27" s="709">
        <v>0</v>
      </c>
      <c r="AD27" s="709">
        <v>0</v>
      </c>
      <c r="AE27" s="709">
        <v>46338.992805755457</v>
      </c>
      <c r="AF27" s="709">
        <v>0</v>
      </c>
      <c r="AG27" s="709">
        <v>0</v>
      </c>
      <c r="AH27" s="709">
        <v>0</v>
      </c>
      <c r="AI27" s="709">
        <v>114400</v>
      </c>
      <c r="AJ27" s="709">
        <v>0</v>
      </c>
      <c r="AK27" s="709">
        <v>0</v>
      </c>
      <c r="AL27" s="709">
        <v>0</v>
      </c>
      <c r="AM27" s="709">
        <v>14356.23</v>
      </c>
      <c r="AN27" s="709">
        <v>0</v>
      </c>
      <c r="AO27" s="709">
        <v>0</v>
      </c>
      <c r="AP27" s="709">
        <v>0</v>
      </c>
      <c r="AQ27" s="709">
        <v>0</v>
      </c>
      <c r="AR27" s="709">
        <v>0</v>
      </c>
      <c r="AS27" s="709">
        <v>0</v>
      </c>
      <c r="AT27" s="709">
        <v>0</v>
      </c>
      <c r="AU27" s="709">
        <v>0</v>
      </c>
      <c r="AV27" s="709">
        <v>481886.34479999996</v>
      </c>
      <c r="AW27" s="709">
        <v>67222.403210379736</v>
      </c>
      <c r="AX27" s="709">
        <v>128756.23</v>
      </c>
      <c r="AY27" s="709">
        <v>66733.498008067589</v>
      </c>
      <c r="AZ27" s="710">
        <v>677864.97801037971</v>
      </c>
      <c r="BA27" s="710">
        <v>663508.74801037973</v>
      </c>
      <c r="BB27" s="710">
        <v>3750</v>
      </c>
      <c r="BC27" s="710">
        <v>630000</v>
      </c>
      <c r="BD27" s="710">
        <v>0</v>
      </c>
      <c r="BE27" s="710">
        <v>0</v>
      </c>
      <c r="BF27" s="710">
        <v>677864.97801037971</v>
      </c>
      <c r="BG27" s="709">
        <v>677864.97801037971</v>
      </c>
      <c r="BH27" s="709">
        <v>0</v>
      </c>
      <c r="BI27" s="710">
        <v>644356.23</v>
      </c>
      <c r="BJ27" s="710">
        <v>515600</v>
      </c>
      <c r="BK27" s="709">
        <v>549108.74801037973</v>
      </c>
      <c r="BL27" s="709">
        <v>3268.5044524427367</v>
      </c>
      <c r="BM27" s="709">
        <v>3134.4916494318181</v>
      </c>
      <c r="BN27" s="711">
        <v>4.2754238326080961E-2</v>
      </c>
      <c r="BO27" s="711">
        <v>0</v>
      </c>
      <c r="BP27" s="709">
        <v>0</v>
      </c>
      <c r="BQ27" s="710">
        <v>677864.97801037971</v>
      </c>
      <c r="BR27" s="710">
        <v>3949.4568333951174</v>
      </c>
      <c r="BS27" s="710" t="s">
        <v>1284</v>
      </c>
      <c r="BT27" s="710">
        <v>4034.9105833951171</v>
      </c>
      <c r="BU27" s="711">
        <v>4.4094915238663823E-2</v>
      </c>
      <c r="BV27" s="709">
        <v>-4467.12</v>
      </c>
      <c r="BW27" s="709">
        <v>673397.85801037971</v>
      </c>
      <c r="BX27" s="709">
        <v>0</v>
      </c>
      <c r="BY27" s="709">
        <v>673397.85801037971</v>
      </c>
      <c r="BZ27" s="512">
        <f t="shared" si="0"/>
        <v>0</v>
      </c>
      <c r="CA27" s="512">
        <f t="shared" si="1"/>
        <v>0</v>
      </c>
      <c r="CB27" s="709">
        <f t="shared" si="3"/>
        <v>0</v>
      </c>
      <c r="CC27" s="709">
        <f>IF(ISERROR(VLOOKUP(A27,'18-19 Cfwds'!B:E,4,FALSE)),0,(VLOOKUP(A27,'18-19 Cfwds'!B:E,4,FALSE)))</f>
        <v>0</v>
      </c>
      <c r="CD27" s="709">
        <f>IF(ISERROR(VLOOKUP(A27,'18-19 Cfwds'!B:E,3,FALSE)),0,(VLOOKUP(A27,'18-19 Cfwds'!B:E,3,FALSE)))</f>
        <v>0</v>
      </c>
      <c r="CF27" s="709">
        <f t="shared" si="2"/>
        <v>20883.410404624276</v>
      </c>
    </row>
    <row r="28" spans="1:84" ht="15" x14ac:dyDescent="0.25">
      <c r="A28" s="706" t="e">
        <f>VLOOKUP(D28,'DfE No.'!#REF!,3,FALSE)</f>
        <v>#REF!</v>
      </c>
      <c r="B28" s="511">
        <f>VLOOKUP(D28,'Adjusted Factors 20-21'!C:F,4,FALSE)</f>
        <v>0</v>
      </c>
      <c r="C28" s="706">
        <v>124589</v>
      </c>
      <c r="D28" s="706">
        <v>9352085</v>
      </c>
      <c r="E28" s="707" t="s">
        <v>756</v>
      </c>
      <c r="F28" s="708">
        <v>96</v>
      </c>
      <c r="G28" s="708">
        <v>96</v>
      </c>
      <c r="H28" s="708">
        <v>0</v>
      </c>
      <c r="I28" s="709">
        <v>275363.62559999997</v>
      </c>
      <c r="J28" s="709">
        <v>0</v>
      </c>
      <c r="K28" s="709">
        <v>0</v>
      </c>
      <c r="L28" s="709">
        <v>2700</v>
      </c>
      <c r="M28" s="709">
        <v>0</v>
      </c>
      <c r="N28" s="709">
        <v>3360</v>
      </c>
      <c r="O28" s="709">
        <v>0</v>
      </c>
      <c r="P28" s="709">
        <v>0</v>
      </c>
      <c r="Q28" s="709">
        <v>0</v>
      </c>
      <c r="R28" s="709">
        <v>0</v>
      </c>
      <c r="S28" s="709">
        <v>0</v>
      </c>
      <c r="T28" s="709">
        <v>0</v>
      </c>
      <c r="U28" s="709">
        <v>0</v>
      </c>
      <c r="V28" s="709">
        <v>0</v>
      </c>
      <c r="W28" s="709">
        <v>0</v>
      </c>
      <c r="X28" s="709">
        <v>0</v>
      </c>
      <c r="Y28" s="709">
        <v>0</v>
      </c>
      <c r="Z28" s="709">
        <v>0</v>
      </c>
      <c r="AA28" s="709">
        <v>0</v>
      </c>
      <c r="AB28" s="709">
        <v>2536.2962962962952</v>
      </c>
      <c r="AC28" s="709">
        <v>0</v>
      </c>
      <c r="AD28" s="709">
        <v>0</v>
      </c>
      <c r="AE28" s="709">
        <v>26838.000000000004</v>
      </c>
      <c r="AF28" s="709">
        <v>0</v>
      </c>
      <c r="AG28" s="709">
        <v>1085.000000000003</v>
      </c>
      <c r="AH28" s="709">
        <v>0</v>
      </c>
      <c r="AI28" s="709">
        <v>114400</v>
      </c>
      <c r="AJ28" s="709">
        <v>18675.567423230972</v>
      </c>
      <c r="AK28" s="709">
        <v>0</v>
      </c>
      <c r="AL28" s="709">
        <v>0</v>
      </c>
      <c r="AM28" s="709">
        <v>7720.38</v>
      </c>
      <c r="AN28" s="709">
        <v>0</v>
      </c>
      <c r="AO28" s="709">
        <v>0</v>
      </c>
      <c r="AP28" s="709">
        <v>0</v>
      </c>
      <c r="AQ28" s="709">
        <v>0</v>
      </c>
      <c r="AR28" s="709">
        <v>0</v>
      </c>
      <c r="AS28" s="709">
        <v>0</v>
      </c>
      <c r="AT28" s="709">
        <v>0</v>
      </c>
      <c r="AU28" s="709">
        <v>0</v>
      </c>
      <c r="AV28" s="709">
        <v>275363.62559999997</v>
      </c>
      <c r="AW28" s="709">
        <v>36519.296296296299</v>
      </c>
      <c r="AX28" s="709">
        <v>140795.94742323097</v>
      </c>
      <c r="AY28" s="709">
        <v>39820.800000000003</v>
      </c>
      <c r="AZ28" s="710">
        <v>452678.86931952724</v>
      </c>
      <c r="BA28" s="710">
        <v>444958.48931952723</v>
      </c>
      <c r="BB28" s="710">
        <v>3750</v>
      </c>
      <c r="BC28" s="710">
        <v>360000</v>
      </c>
      <c r="BD28" s="710">
        <v>0</v>
      </c>
      <c r="BE28" s="710">
        <v>0</v>
      </c>
      <c r="BF28" s="710">
        <v>452678.86931952724</v>
      </c>
      <c r="BG28" s="709">
        <v>452678.86931952724</v>
      </c>
      <c r="BH28" s="709">
        <v>0</v>
      </c>
      <c r="BI28" s="710">
        <v>367720.38</v>
      </c>
      <c r="BJ28" s="710">
        <v>226924.43257676903</v>
      </c>
      <c r="BK28" s="709">
        <v>311882.92189629626</v>
      </c>
      <c r="BL28" s="709">
        <v>3248.7804364197527</v>
      </c>
      <c r="BM28" s="709">
        <v>3127.5969058860373</v>
      </c>
      <c r="BN28" s="711">
        <v>3.8746531020558264E-2</v>
      </c>
      <c r="BO28" s="711">
        <v>0</v>
      </c>
      <c r="BP28" s="709">
        <v>0</v>
      </c>
      <c r="BQ28" s="710">
        <v>452678.86931952724</v>
      </c>
      <c r="BR28" s="710">
        <v>4634.9842637450756</v>
      </c>
      <c r="BS28" s="710" t="s">
        <v>1284</v>
      </c>
      <c r="BT28" s="710">
        <v>4715.4048887450754</v>
      </c>
      <c r="BU28" s="711">
        <v>-2.7456581080427589E-2</v>
      </c>
      <c r="BV28" s="709">
        <v>-2552.64</v>
      </c>
      <c r="BW28" s="709">
        <v>450126.22931952722</v>
      </c>
      <c r="BX28" s="709">
        <v>0</v>
      </c>
      <c r="BY28" s="709">
        <v>450126.22931952722</v>
      </c>
      <c r="BZ28" s="512">
        <f t="shared" si="0"/>
        <v>0</v>
      </c>
      <c r="CA28" s="512">
        <f t="shared" si="1"/>
        <v>0</v>
      </c>
      <c r="CB28" s="709">
        <f t="shared" si="3"/>
        <v>0</v>
      </c>
      <c r="CC28" s="709">
        <f>IF(ISERROR(VLOOKUP(A28,'18-19 Cfwds'!B:E,4,FALSE)),0,(VLOOKUP(A28,'18-19 Cfwds'!B:E,4,FALSE)))</f>
        <v>0</v>
      </c>
      <c r="CD28" s="709">
        <f>IF(ISERROR(VLOOKUP(A28,'18-19 Cfwds'!B:E,3,FALSE)),0,(VLOOKUP(A28,'18-19 Cfwds'!B:E,3,FALSE)))</f>
        <v>0</v>
      </c>
      <c r="CF28" s="709">
        <f t="shared" si="2"/>
        <v>6060</v>
      </c>
    </row>
    <row r="29" spans="1:84" ht="15" x14ac:dyDescent="0.25">
      <c r="A29" s="706" t="e">
        <f>VLOOKUP(D29,'DfE No.'!#REF!,3,FALSE)</f>
        <v>#REF!</v>
      </c>
      <c r="B29" s="511">
        <f>VLOOKUP(D29,'Adjusted Factors 20-21'!C:F,4,FALSE)</f>
        <v>0</v>
      </c>
      <c r="C29" s="706">
        <v>124593</v>
      </c>
      <c r="D29" s="706">
        <v>9352089</v>
      </c>
      <c r="E29" s="707" t="s">
        <v>1185</v>
      </c>
      <c r="F29" s="708">
        <v>603</v>
      </c>
      <c r="G29" s="708">
        <v>603</v>
      </c>
      <c r="H29" s="708">
        <v>0</v>
      </c>
      <c r="I29" s="709">
        <v>1729627.7733</v>
      </c>
      <c r="J29" s="709">
        <v>0</v>
      </c>
      <c r="K29" s="709">
        <v>0</v>
      </c>
      <c r="L29" s="709">
        <v>19350.000000000004</v>
      </c>
      <c r="M29" s="709">
        <v>0</v>
      </c>
      <c r="N29" s="709">
        <v>33149.950083194672</v>
      </c>
      <c r="O29" s="709">
        <v>0</v>
      </c>
      <c r="P29" s="709">
        <v>839.99999999999966</v>
      </c>
      <c r="Q29" s="709">
        <v>1250.0000000000009</v>
      </c>
      <c r="R29" s="709">
        <v>1124.9999999999993</v>
      </c>
      <c r="S29" s="709">
        <v>809.99999999999966</v>
      </c>
      <c r="T29" s="709">
        <v>0</v>
      </c>
      <c r="U29" s="709">
        <v>0</v>
      </c>
      <c r="V29" s="709">
        <v>0</v>
      </c>
      <c r="W29" s="709">
        <v>0</v>
      </c>
      <c r="X29" s="709">
        <v>0</v>
      </c>
      <c r="Y29" s="709">
        <v>0</v>
      </c>
      <c r="Z29" s="709">
        <v>0</v>
      </c>
      <c r="AA29" s="709">
        <v>0</v>
      </c>
      <c r="AB29" s="709">
        <v>19418.94174757283</v>
      </c>
      <c r="AC29" s="709">
        <v>0</v>
      </c>
      <c r="AD29" s="709">
        <v>0</v>
      </c>
      <c r="AE29" s="709">
        <v>172453.16633266557</v>
      </c>
      <c r="AF29" s="709">
        <v>0</v>
      </c>
      <c r="AG29" s="709">
        <v>0</v>
      </c>
      <c r="AH29" s="709">
        <v>0</v>
      </c>
      <c r="AI29" s="709">
        <v>114400</v>
      </c>
      <c r="AJ29" s="709">
        <v>0</v>
      </c>
      <c r="AK29" s="709">
        <v>0</v>
      </c>
      <c r="AL29" s="709">
        <v>0</v>
      </c>
      <c r="AM29" s="709">
        <v>42286.86</v>
      </c>
      <c r="AN29" s="709">
        <v>0</v>
      </c>
      <c r="AO29" s="709">
        <v>0</v>
      </c>
      <c r="AP29" s="709">
        <v>0</v>
      </c>
      <c r="AQ29" s="709">
        <v>0</v>
      </c>
      <c r="AR29" s="709">
        <v>0</v>
      </c>
      <c r="AS29" s="709">
        <v>0</v>
      </c>
      <c r="AT29" s="709">
        <v>0</v>
      </c>
      <c r="AU29" s="709">
        <v>0</v>
      </c>
      <c r="AV29" s="709">
        <v>1729627.7733</v>
      </c>
      <c r="AW29" s="709">
        <v>248397.05816343307</v>
      </c>
      <c r="AX29" s="709">
        <v>156686.85999999999</v>
      </c>
      <c r="AY29" s="709">
        <v>210668.44137426291</v>
      </c>
      <c r="AZ29" s="710">
        <v>2134711.6914634332</v>
      </c>
      <c r="BA29" s="710">
        <v>2092424.8314634331</v>
      </c>
      <c r="BB29" s="710">
        <v>3750</v>
      </c>
      <c r="BC29" s="710">
        <v>2261250</v>
      </c>
      <c r="BD29" s="710">
        <v>168825.1685365669</v>
      </c>
      <c r="BE29" s="710">
        <v>0</v>
      </c>
      <c r="BF29" s="710">
        <v>2303536.8600000003</v>
      </c>
      <c r="BG29" s="709">
        <v>2303536.86</v>
      </c>
      <c r="BH29" s="709">
        <v>0</v>
      </c>
      <c r="BI29" s="710">
        <v>2303536.86</v>
      </c>
      <c r="BJ29" s="710">
        <v>2146850</v>
      </c>
      <c r="BK29" s="709">
        <v>2146850.0000000005</v>
      </c>
      <c r="BL29" s="709">
        <v>3560.2819237147605</v>
      </c>
      <c r="BM29" s="709">
        <v>3309.0150250417364</v>
      </c>
      <c r="BN29" s="711">
        <v>7.5934045863044974E-2</v>
      </c>
      <c r="BO29" s="711">
        <v>0</v>
      </c>
      <c r="BP29" s="709">
        <v>0</v>
      </c>
      <c r="BQ29" s="710">
        <v>2303536.8600000003</v>
      </c>
      <c r="BR29" s="710">
        <v>3750.0000000000009</v>
      </c>
      <c r="BS29" s="710" t="s">
        <v>1284</v>
      </c>
      <c r="BT29" s="710">
        <v>3820.1274626865679</v>
      </c>
      <c r="BU29" s="711">
        <v>7.024524228048401E-2</v>
      </c>
      <c r="BV29" s="709">
        <v>-16033.77</v>
      </c>
      <c r="BW29" s="709">
        <v>2287503.0900000003</v>
      </c>
      <c r="BX29" s="709">
        <v>0</v>
      </c>
      <c r="BY29" s="709">
        <v>2287503.0900000003</v>
      </c>
      <c r="BZ29" s="512">
        <f t="shared" si="0"/>
        <v>0</v>
      </c>
      <c r="CA29" s="512">
        <f t="shared" si="1"/>
        <v>0</v>
      </c>
      <c r="CB29" s="709">
        <f t="shared" si="3"/>
        <v>168825.1685365669</v>
      </c>
      <c r="CC29" s="709">
        <f>IF(ISERROR(VLOOKUP(A29,'18-19 Cfwds'!B:E,4,FALSE)),0,(VLOOKUP(A29,'18-19 Cfwds'!B:E,4,FALSE)))</f>
        <v>0</v>
      </c>
      <c r="CD29" s="709">
        <f>IF(ISERROR(VLOOKUP(A29,'18-19 Cfwds'!B:E,3,FALSE)),0,(VLOOKUP(A29,'18-19 Cfwds'!B:E,3,FALSE)))</f>
        <v>0</v>
      </c>
      <c r="CF29" s="709">
        <f t="shared" si="2"/>
        <v>56524.950083194679</v>
      </c>
    </row>
    <row r="30" spans="1:84" ht="15" x14ac:dyDescent="0.25">
      <c r="A30" s="706" t="e">
        <f>VLOOKUP(D30,'DfE No.'!#REF!,3,FALSE)</f>
        <v>#REF!</v>
      </c>
      <c r="B30" s="511">
        <f>VLOOKUP(D30,'Adjusted Factors 20-21'!C:F,4,FALSE)</f>
        <v>0</v>
      </c>
      <c r="C30" s="706">
        <v>124595</v>
      </c>
      <c r="D30" s="706">
        <v>9352092</v>
      </c>
      <c r="E30" s="707" t="s">
        <v>792</v>
      </c>
      <c r="F30" s="708">
        <v>110</v>
      </c>
      <c r="G30" s="708">
        <v>110</v>
      </c>
      <c r="H30" s="708">
        <v>0</v>
      </c>
      <c r="I30" s="709">
        <v>315520.821</v>
      </c>
      <c r="J30" s="709">
        <v>0</v>
      </c>
      <c r="K30" s="709">
        <v>0</v>
      </c>
      <c r="L30" s="709">
        <v>1800.0000000000016</v>
      </c>
      <c r="M30" s="709">
        <v>0</v>
      </c>
      <c r="N30" s="709">
        <v>4067.9245283018863</v>
      </c>
      <c r="O30" s="709">
        <v>0</v>
      </c>
      <c r="P30" s="709">
        <v>840.0000000000008</v>
      </c>
      <c r="Q30" s="709">
        <v>250</v>
      </c>
      <c r="R30" s="709">
        <v>0</v>
      </c>
      <c r="S30" s="709">
        <v>0</v>
      </c>
      <c r="T30" s="709">
        <v>0</v>
      </c>
      <c r="U30" s="709">
        <v>0</v>
      </c>
      <c r="V30" s="709">
        <v>0</v>
      </c>
      <c r="W30" s="709">
        <v>0</v>
      </c>
      <c r="X30" s="709">
        <v>0</v>
      </c>
      <c r="Y30" s="709">
        <v>0</v>
      </c>
      <c r="Z30" s="709">
        <v>0</v>
      </c>
      <c r="AA30" s="709">
        <v>0</v>
      </c>
      <c r="AB30" s="709">
        <v>1293.4065934065948</v>
      </c>
      <c r="AC30" s="709">
        <v>0</v>
      </c>
      <c r="AD30" s="709">
        <v>0</v>
      </c>
      <c r="AE30" s="709">
        <v>29624.137931034504</v>
      </c>
      <c r="AF30" s="709">
        <v>0</v>
      </c>
      <c r="AG30" s="709">
        <v>1224.9999999999973</v>
      </c>
      <c r="AH30" s="709">
        <v>0</v>
      </c>
      <c r="AI30" s="709">
        <v>114400</v>
      </c>
      <c r="AJ30" s="709">
        <v>0</v>
      </c>
      <c r="AK30" s="709">
        <v>0</v>
      </c>
      <c r="AL30" s="709">
        <v>0</v>
      </c>
      <c r="AM30" s="709">
        <v>7882.26</v>
      </c>
      <c r="AN30" s="709">
        <v>0</v>
      </c>
      <c r="AO30" s="709">
        <v>0</v>
      </c>
      <c r="AP30" s="709">
        <v>0</v>
      </c>
      <c r="AQ30" s="709">
        <v>0</v>
      </c>
      <c r="AR30" s="709">
        <v>0</v>
      </c>
      <c r="AS30" s="709">
        <v>0</v>
      </c>
      <c r="AT30" s="709">
        <v>0</v>
      </c>
      <c r="AU30" s="709">
        <v>0</v>
      </c>
      <c r="AV30" s="709">
        <v>315520.821</v>
      </c>
      <c r="AW30" s="709">
        <v>39100.469052742992</v>
      </c>
      <c r="AX30" s="709">
        <v>122282.26</v>
      </c>
      <c r="AY30" s="709">
        <v>43055.900195185444</v>
      </c>
      <c r="AZ30" s="710">
        <v>476903.550052743</v>
      </c>
      <c r="BA30" s="710">
        <v>469021.29005274299</v>
      </c>
      <c r="BB30" s="710">
        <v>3750</v>
      </c>
      <c r="BC30" s="710">
        <v>412500</v>
      </c>
      <c r="BD30" s="710">
        <v>0</v>
      </c>
      <c r="BE30" s="710">
        <v>0</v>
      </c>
      <c r="BF30" s="710">
        <v>476903.550052743</v>
      </c>
      <c r="BG30" s="709">
        <v>476903.55005274294</v>
      </c>
      <c r="BH30" s="709">
        <v>0</v>
      </c>
      <c r="BI30" s="710">
        <v>420382.26</v>
      </c>
      <c r="BJ30" s="710">
        <v>298100</v>
      </c>
      <c r="BK30" s="709">
        <v>354621.29005274299</v>
      </c>
      <c r="BL30" s="709">
        <v>3223.829909570391</v>
      </c>
      <c r="BM30" s="709">
        <v>3086.9420953271024</v>
      </c>
      <c r="BN30" s="711">
        <v>4.4344147060777168E-2</v>
      </c>
      <c r="BO30" s="711">
        <v>0</v>
      </c>
      <c r="BP30" s="709">
        <v>0</v>
      </c>
      <c r="BQ30" s="710">
        <v>476903.550052743</v>
      </c>
      <c r="BR30" s="710">
        <v>4263.8299095703906</v>
      </c>
      <c r="BS30" s="710" t="s">
        <v>1284</v>
      </c>
      <c r="BT30" s="710">
        <v>4335.4868186613003</v>
      </c>
      <c r="BU30" s="711">
        <v>2.6907537914487856E-2</v>
      </c>
      <c r="BV30" s="709">
        <v>-2924.9</v>
      </c>
      <c r="BW30" s="709">
        <v>473978.65005274297</v>
      </c>
      <c r="BX30" s="709">
        <v>0</v>
      </c>
      <c r="BY30" s="709">
        <v>473978.65005274297</v>
      </c>
      <c r="BZ30" s="512">
        <f t="shared" si="0"/>
        <v>0</v>
      </c>
      <c r="CA30" s="512">
        <f t="shared" si="1"/>
        <v>0</v>
      </c>
      <c r="CB30" s="709">
        <f t="shared" si="3"/>
        <v>0</v>
      </c>
      <c r="CC30" s="709">
        <f>IF(ISERROR(VLOOKUP(A30,'18-19 Cfwds'!B:E,4,FALSE)),0,(VLOOKUP(A30,'18-19 Cfwds'!B:E,4,FALSE)))</f>
        <v>0</v>
      </c>
      <c r="CD30" s="709">
        <f>IF(ISERROR(VLOOKUP(A30,'18-19 Cfwds'!B:E,3,FALSE)),0,(VLOOKUP(A30,'18-19 Cfwds'!B:E,3,FALSE)))</f>
        <v>0</v>
      </c>
      <c r="CF30" s="709">
        <f t="shared" si="2"/>
        <v>6957.924528301889</v>
      </c>
    </row>
    <row r="31" spans="1:84" ht="15" x14ac:dyDescent="0.25">
      <c r="A31" s="706" t="e">
        <f>VLOOKUP(D31,'DfE No.'!#REF!,3,FALSE)</f>
        <v>#REF!</v>
      </c>
      <c r="B31" s="511">
        <f>VLOOKUP(D31,'Adjusted Factors 20-21'!C:F,4,FALSE)</f>
        <v>0</v>
      </c>
      <c r="C31" s="706">
        <v>124597</v>
      </c>
      <c r="D31" s="706">
        <v>9352095</v>
      </c>
      <c r="E31" s="707" t="s">
        <v>795</v>
      </c>
      <c r="F31" s="708">
        <v>172</v>
      </c>
      <c r="G31" s="708">
        <v>172</v>
      </c>
      <c r="H31" s="708">
        <v>0</v>
      </c>
      <c r="I31" s="709">
        <v>493359.82919999998</v>
      </c>
      <c r="J31" s="709">
        <v>0</v>
      </c>
      <c r="K31" s="709">
        <v>0</v>
      </c>
      <c r="L31" s="709">
        <v>11699.999999999967</v>
      </c>
      <c r="M31" s="709">
        <v>0</v>
      </c>
      <c r="N31" s="709">
        <v>21035.402298850575</v>
      </c>
      <c r="O31" s="709">
        <v>0</v>
      </c>
      <c r="P31" s="709">
        <v>630.0000000000008</v>
      </c>
      <c r="Q31" s="709">
        <v>0</v>
      </c>
      <c r="R31" s="709">
        <v>0</v>
      </c>
      <c r="S31" s="709">
        <v>0</v>
      </c>
      <c r="T31" s="709">
        <v>0</v>
      </c>
      <c r="U31" s="709">
        <v>0</v>
      </c>
      <c r="V31" s="709">
        <v>0</v>
      </c>
      <c r="W31" s="709">
        <v>0</v>
      </c>
      <c r="X31" s="709">
        <v>0</v>
      </c>
      <c r="Y31" s="709">
        <v>0</v>
      </c>
      <c r="Z31" s="709">
        <v>0</v>
      </c>
      <c r="AA31" s="709">
        <v>0</v>
      </c>
      <c r="AB31" s="709">
        <v>2453.8666666666695</v>
      </c>
      <c r="AC31" s="709">
        <v>0</v>
      </c>
      <c r="AD31" s="709">
        <v>0</v>
      </c>
      <c r="AE31" s="709">
        <v>68854.893617021269</v>
      </c>
      <c r="AF31" s="709">
        <v>0</v>
      </c>
      <c r="AG31" s="709">
        <v>10219.999999999993</v>
      </c>
      <c r="AH31" s="709">
        <v>0</v>
      </c>
      <c r="AI31" s="709">
        <v>114400</v>
      </c>
      <c r="AJ31" s="709">
        <v>0</v>
      </c>
      <c r="AK31" s="709">
        <v>0</v>
      </c>
      <c r="AL31" s="709">
        <v>0</v>
      </c>
      <c r="AM31" s="709">
        <v>18101.330000000002</v>
      </c>
      <c r="AN31" s="709">
        <v>0</v>
      </c>
      <c r="AO31" s="709">
        <v>0</v>
      </c>
      <c r="AP31" s="709">
        <v>0</v>
      </c>
      <c r="AQ31" s="709">
        <v>0</v>
      </c>
      <c r="AR31" s="709">
        <v>0</v>
      </c>
      <c r="AS31" s="709">
        <v>0</v>
      </c>
      <c r="AT31" s="709">
        <v>0</v>
      </c>
      <c r="AU31" s="709">
        <v>0</v>
      </c>
      <c r="AV31" s="709">
        <v>493359.82919999998</v>
      </c>
      <c r="AW31" s="709">
        <v>114894.16258253847</v>
      </c>
      <c r="AX31" s="709">
        <v>132501.33000000002</v>
      </c>
      <c r="AY31" s="709">
        <v>95490.394766446538</v>
      </c>
      <c r="AZ31" s="710">
        <v>740755.32178253843</v>
      </c>
      <c r="BA31" s="710">
        <v>722653.99178253848</v>
      </c>
      <c r="BB31" s="710">
        <v>3750</v>
      </c>
      <c r="BC31" s="710">
        <v>645000</v>
      </c>
      <c r="BD31" s="710">
        <v>0</v>
      </c>
      <c r="BE31" s="710">
        <v>0</v>
      </c>
      <c r="BF31" s="710">
        <v>740755.32178253843</v>
      </c>
      <c r="BG31" s="709">
        <v>740755.32178253843</v>
      </c>
      <c r="BH31" s="709">
        <v>0</v>
      </c>
      <c r="BI31" s="710">
        <v>663101.32999999996</v>
      </c>
      <c r="BJ31" s="710">
        <v>530600</v>
      </c>
      <c r="BK31" s="709">
        <v>608253.99178253848</v>
      </c>
      <c r="BL31" s="709">
        <v>3536.3604173403401</v>
      </c>
      <c r="BM31" s="709">
        <v>3453.6539101190479</v>
      </c>
      <c r="BN31" s="711">
        <v>2.3947537701726838E-2</v>
      </c>
      <c r="BO31" s="711">
        <v>0</v>
      </c>
      <c r="BP31" s="709">
        <v>0</v>
      </c>
      <c r="BQ31" s="710">
        <v>740755.32178253843</v>
      </c>
      <c r="BR31" s="710">
        <v>4201.4766964101073</v>
      </c>
      <c r="BS31" s="710" t="s">
        <v>1284</v>
      </c>
      <c r="BT31" s="710">
        <v>4306.7169871077813</v>
      </c>
      <c r="BU31" s="711">
        <v>1.9446542719508964E-2</v>
      </c>
      <c r="BV31" s="709">
        <v>-4573.4799999999996</v>
      </c>
      <c r="BW31" s="709">
        <v>736181.84178253845</v>
      </c>
      <c r="BX31" s="709">
        <v>0</v>
      </c>
      <c r="BY31" s="709">
        <v>736181.84178253845</v>
      </c>
      <c r="BZ31" s="512">
        <f t="shared" si="0"/>
        <v>0</v>
      </c>
      <c r="CA31" s="512">
        <f t="shared" si="1"/>
        <v>0</v>
      </c>
      <c r="CB31" s="709">
        <f t="shared" si="3"/>
        <v>0</v>
      </c>
      <c r="CC31" s="709">
        <f>IF(ISERROR(VLOOKUP(A31,'18-19 Cfwds'!B:E,4,FALSE)),0,(VLOOKUP(A31,'18-19 Cfwds'!B:E,4,FALSE)))</f>
        <v>0</v>
      </c>
      <c r="CD31" s="709">
        <f>IF(ISERROR(VLOOKUP(A31,'18-19 Cfwds'!B:E,3,FALSE)),0,(VLOOKUP(A31,'18-19 Cfwds'!B:E,3,FALSE)))</f>
        <v>0</v>
      </c>
      <c r="CF31" s="709">
        <f t="shared" si="2"/>
        <v>33365.402298850546</v>
      </c>
    </row>
    <row r="32" spans="1:84" ht="15" x14ac:dyDescent="0.25">
      <c r="A32" s="706" t="e">
        <f>VLOOKUP(D32,'DfE No.'!#REF!,3,FALSE)</f>
        <v>#REF!</v>
      </c>
      <c r="B32" s="511">
        <f>VLOOKUP(D32,'Adjusted Factors 20-21'!C:F,4,FALSE)</f>
        <v>0</v>
      </c>
      <c r="C32" s="706">
        <v>124602</v>
      </c>
      <c r="D32" s="706">
        <v>9352101</v>
      </c>
      <c r="E32" s="707" t="s">
        <v>798</v>
      </c>
      <c r="F32" s="708">
        <v>56</v>
      </c>
      <c r="G32" s="708">
        <v>56</v>
      </c>
      <c r="H32" s="708">
        <v>0</v>
      </c>
      <c r="I32" s="709">
        <v>160628.78159999999</v>
      </c>
      <c r="J32" s="709">
        <v>0</v>
      </c>
      <c r="K32" s="709">
        <v>0</v>
      </c>
      <c r="L32" s="709">
        <v>1350.0000000000009</v>
      </c>
      <c r="M32" s="709">
        <v>0</v>
      </c>
      <c r="N32" s="709">
        <v>3784.8275862068967</v>
      </c>
      <c r="O32" s="709">
        <v>0</v>
      </c>
      <c r="P32" s="709">
        <v>0</v>
      </c>
      <c r="Q32" s="709">
        <v>0</v>
      </c>
      <c r="R32" s="709">
        <v>0</v>
      </c>
      <c r="S32" s="709">
        <v>0</v>
      </c>
      <c r="T32" s="709">
        <v>0</v>
      </c>
      <c r="U32" s="709">
        <v>0</v>
      </c>
      <c r="V32" s="709">
        <v>0</v>
      </c>
      <c r="W32" s="709">
        <v>0</v>
      </c>
      <c r="X32" s="709">
        <v>0</v>
      </c>
      <c r="Y32" s="709">
        <v>0</v>
      </c>
      <c r="Z32" s="709">
        <v>0</v>
      </c>
      <c r="AA32" s="709">
        <v>0</v>
      </c>
      <c r="AB32" s="709">
        <v>0</v>
      </c>
      <c r="AC32" s="709">
        <v>0</v>
      </c>
      <c r="AD32" s="709">
        <v>0</v>
      </c>
      <c r="AE32" s="709">
        <v>23274.146341463394</v>
      </c>
      <c r="AF32" s="709">
        <v>0</v>
      </c>
      <c r="AG32" s="709">
        <v>0</v>
      </c>
      <c r="AH32" s="709">
        <v>0</v>
      </c>
      <c r="AI32" s="709">
        <v>114400</v>
      </c>
      <c r="AJ32" s="709">
        <v>26000</v>
      </c>
      <c r="AK32" s="709">
        <v>0</v>
      </c>
      <c r="AL32" s="709">
        <v>0</v>
      </c>
      <c r="AM32" s="709">
        <v>6866.02</v>
      </c>
      <c r="AN32" s="709">
        <v>0</v>
      </c>
      <c r="AO32" s="709">
        <v>0</v>
      </c>
      <c r="AP32" s="709">
        <v>0</v>
      </c>
      <c r="AQ32" s="709">
        <v>0</v>
      </c>
      <c r="AR32" s="709">
        <v>0</v>
      </c>
      <c r="AS32" s="709">
        <v>0</v>
      </c>
      <c r="AT32" s="709">
        <v>0</v>
      </c>
      <c r="AU32" s="709">
        <v>0</v>
      </c>
      <c r="AV32" s="709">
        <v>160628.78159999999</v>
      </c>
      <c r="AW32" s="709">
        <v>28408.973927670293</v>
      </c>
      <c r="AX32" s="709">
        <v>147266.01999999999</v>
      </c>
      <c r="AY32" s="709">
        <v>35794.360134566843</v>
      </c>
      <c r="AZ32" s="710">
        <v>336303.77552767028</v>
      </c>
      <c r="BA32" s="710">
        <v>329437.75552767026</v>
      </c>
      <c r="BB32" s="710">
        <v>3750</v>
      </c>
      <c r="BC32" s="710">
        <v>210000</v>
      </c>
      <c r="BD32" s="710">
        <v>0</v>
      </c>
      <c r="BE32" s="710">
        <v>0</v>
      </c>
      <c r="BF32" s="710">
        <v>336303.77552767028</v>
      </c>
      <c r="BG32" s="709">
        <v>336303.77552767028</v>
      </c>
      <c r="BH32" s="709">
        <v>0</v>
      </c>
      <c r="BI32" s="710">
        <v>216866.02</v>
      </c>
      <c r="BJ32" s="710">
        <v>69599.999999999985</v>
      </c>
      <c r="BK32" s="709">
        <v>189037.75552767029</v>
      </c>
      <c r="BL32" s="709">
        <v>3375.674205851255</v>
      </c>
      <c r="BM32" s="709">
        <v>2790.2412000000008</v>
      </c>
      <c r="BN32" s="711">
        <v>0.20981447978449103</v>
      </c>
      <c r="BO32" s="711">
        <v>0</v>
      </c>
      <c r="BP32" s="709">
        <v>0</v>
      </c>
      <c r="BQ32" s="710">
        <v>336303.77552767028</v>
      </c>
      <c r="BR32" s="710">
        <v>5882.8170629941114</v>
      </c>
      <c r="BS32" s="710" t="s">
        <v>1284</v>
      </c>
      <c r="BT32" s="710">
        <v>6005.4245629941124</v>
      </c>
      <c r="BU32" s="711">
        <v>0.11006256422818717</v>
      </c>
      <c r="BV32" s="709">
        <v>-1489.04</v>
      </c>
      <c r="BW32" s="709">
        <v>334814.7355276703</v>
      </c>
      <c r="BX32" s="709">
        <v>0</v>
      </c>
      <c r="BY32" s="709">
        <v>334814.7355276703</v>
      </c>
      <c r="BZ32" s="512">
        <f t="shared" si="0"/>
        <v>0</v>
      </c>
      <c r="CA32" s="512">
        <f t="shared" si="1"/>
        <v>0</v>
      </c>
      <c r="CB32" s="709">
        <f t="shared" si="3"/>
        <v>0</v>
      </c>
      <c r="CC32" s="709">
        <f>IF(ISERROR(VLOOKUP(A32,'18-19 Cfwds'!B:E,4,FALSE)),0,(VLOOKUP(A32,'18-19 Cfwds'!B:E,4,FALSE)))</f>
        <v>0</v>
      </c>
      <c r="CD32" s="709">
        <f>IF(ISERROR(VLOOKUP(A32,'18-19 Cfwds'!B:E,3,FALSE)),0,(VLOOKUP(A32,'18-19 Cfwds'!B:E,3,FALSE)))</f>
        <v>0</v>
      </c>
      <c r="CF32" s="709">
        <f t="shared" si="2"/>
        <v>5134.8275862068976</v>
      </c>
    </row>
    <row r="33" spans="1:84" ht="15" x14ac:dyDescent="0.25">
      <c r="A33" s="706" t="e">
        <f>VLOOKUP(D33,'DfE No.'!#REF!,3,FALSE)</f>
        <v>#REF!</v>
      </c>
      <c r="B33" s="511">
        <f>VLOOKUP(D33,'Adjusted Factors 20-21'!C:F,4,FALSE)</f>
        <v>0</v>
      </c>
      <c r="C33" s="706">
        <v>124607</v>
      </c>
      <c r="D33" s="706">
        <v>9352108</v>
      </c>
      <c r="E33" s="707" t="s">
        <v>702</v>
      </c>
      <c r="F33" s="708">
        <v>55</v>
      </c>
      <c r="G33" s="708">
        <v>55</v>
      </c>
      <c r="H33" s="708">
        <v>0</v>
      </c>
      <c r="I33" s="709">
        <v>157760.4105</v>
      </c>
      <c r="J33" s="709">
        <v>0</v>
      </c>
      <c r="K33" s="709">
        <v>0</v>
      </c>
      <c r="L33" s="709">
        <v>2249.9999999999995</v>
      </c>
      <c r="M33" s="709">
        <v>0</v>
      </c>
      <c r="N33" s="709">
        <v>6160</v>
      </c>
      <c r="O33" s="709">
        <v>0</v>
      </c>
      <c r="P33" s="709">
        <v>629.99999999999955</v>
      </c>
      <c r="Q33" s="709">
        <v>0</v>
      </c>
      <c r="R33" s="709">
        <v>0</v>
      </c>
      <c r="S33" s="709">
        <v>0</v>
      </c>
      <c r="T33" s="709">
        <v>0</v>
      </c>
      <c r="U33" s="709">
        <v>0</v>
      </c>
      <c r="V33" s="709">
        <v>0</v>
      </c>
      <c r="W33" s="709">
        <v>0</v>
      </c>
      <c r="X33" s="709">
        <v>0</v>
      </c>
      <c r="Y33" s="709">
        <v>0</v>
      </c>
      <c r="Z33" s="709">
        <v>0</v>
      </c>
      <c r="AA33" s="709">
        <v>0</v>
      </c>
      <c r="AB33" s="709">
        <v>0</v>
      </c>
      <c r="AC33" s="709">
        <v>0</v>
      </c>
      <c r="AD33" s="709">
        <v>0</v>
      </c>
      <c r="AE33" s="709">
        <v>27892.85714285713</v>
      </c>
      <c r="AF33" s="709">
        <v>0</v>
      </c>
      <c r="AG33" s="709">
        <v>4987.5000000000173</v>
      </c>
      <c r="AH33" s="709">
        <v>0</v>
      </c>
      <c r="AI33" s="709">
        <v>114400</v>
      </c>
      <c r="AJ33" s="709">
        <v>26000</v>
      </c>
      <c r="AK33" s="709">
        <v>0</v>
      </c>
      <c r="AL33" s="709">
        <v>0</v>
      </c>
      <c r="AM33" s="709">
        <v>3395.56</v>
      </c>
      <c r="AN33" s="709">
        <v>0</v>
      </c>
      <c r="AO33" s="709">
        <v>0</v>
      </c>
      <c r="AP33" s="709">
        <v>0</v>
      </c>
      <c r="AQ33" s="709">
        <v>5000</v>
      </c>
      <c r="AR33" s="709">
        <v>0</v>
      </c>
      <c r="AS33" s="709">
        <v>0</v>
      </c>
      <c r="AT33" s="709">
        <v>0</v>
      </c>
      <c r="AU33" s="709">
        <v>0</v>
      </c>
      <c r="AV33" s="709">
        <v>157760.4105</v>
      </c>
      <c r="AW33" s="709">
        <v>41920.357142857145</v>
      </c>
      <c r="AX33" s="709">
        <v>148795.56</v>
      </c>
      <c r="AY33" s="709">
        <v>42365.657142857133</v>
      </c>
      <c r="AZ33" s="710">
        <v>348476.32764285716</v>
      </c>
      <c r="BA33" s="710">
        <v>340080.76764285716</v>
      </c>
      <c r="BB33" s="710">
        <v>3750</v>
      </c>
      <c r="BC33" s="710">
        <v>206250</v>
      </c>
      <c r="BD33" s="710">
        <v>0</v>
      </c>
      <c r="BE33" s="710">
        <v>0</v>
      </c>
      <c r="BF33" s="710">
        <v>348476.32764285716</v>
      </c>
      <c r="BG33" s="709">
        <v>348476.32764285716</v>
      </c>
      <c r="BH33" s="709">
        <v>0</v>
      </c>
      <c r="BI33" s="710">
        <v>214645.56</v>
      </c>
      <c r="BJ33" s="710">
        <v>70850</v>
      </c>
      <c r="BK33" s="709">
        <v>204680.76764285716</v>
      </c>
      <c r="BL33" s="709">
        <v>3721.4685025974027</v>
      </c>
      <c r="BM33" s="709">
        <v>3458.0598309523803</v>
      </c>
      <c r="BN33" s="711">
        <v>7.6172386980498635E-2</v>
      </c>
      <c r="BO33" s="711">
        <v>0</v>
      </c>
      <c r="BP33" s="709">
        <v>0</v>
      </c>
      <c r="BQ33" s="710">
        <v>348476.32764285716</v>
      </c>
      <c r="BR33" s="710">
        <v>6183.2866844155851</v>
      </c>
      <c r="BS33" s="710" t="s">
        <v>1284</v>
      </c>
      <c r="BT33" s="710">
        <v>6335.9332298701302</v>
      </c>
      <c r="BU33" s="711">
        <v>-7.9125111097214207E-2</v>
      </c>
      <c r="BV33" s="709">
        <v>-1462.45</v>
      </c>
      <c r="BW33" s="709">
        <v>347013.87764285714</v>
      </c>
      <c r="BX33" s="709">
        <v>0</v>
      </c>
      <c r="BY33" s="709">
        <v>347013.87764285714</v>
      </c>
      <c r="BZ33" s="512">
        <f t="shared" si="0"/>
        <v>0</v>
      </c>
      <c r="CA33" s="512">
        <f t="shared" si="1"/>
        <v>0</v>
      </c>
      <c r="CB33" s="709">
        <f t="shared" si="3"/>
        <v>0</v>
      </c>
      <c r="CC33" s="709">
        <f>IF(ISERROR(VLOOKUP(A33,'18-19 Cfwds'!B:E,4,FALSE)),0,(VLOOKUP(A33,'18-19 Cfwds'!B:E,4,FALSE)))</f>
        <v>0</v>
      </c>
      <c r="CD33" s="709">
        <f>IF(ISERROR(VLOOKUP(A33,'18-19 Cfwds'!B:E,3,FALSE)),0,(VLOOKUP(A33,'18-19 Cfwds'!B:E,3,FALSE)))</f>
        <v>0</v>
      </c>
      <c r="CF33" s="709">
        <f t="shared" si="2"/>
        <v>9040</v>
      </c>
    </row>
    <row r="34" spans="1:84" ht="15" x14ac:dyDescent="0.25">
      <c r="A34" s="706" t="e">
        <f>VLOOKUP(D34,'DfE No.'!#REF!,3,FALSE)</f>
        <v>#REF!</v>
      </c>
      <c r="B34" s="511">
        <f>VLOOKUP(D34,'Adjusted Factors 20-21'!C:F,4,FALSE)</f>
        <v>0</v>
      </c>
      <c r="C34" s="706">
        <v>124609</v>
      </c>
      <c r="D34" s="706">
        <v>9352110</v>
      </c>
      <c r="E34" s="707" t="s">
        <v>801</v>
      </c>
      <c r="F34" s="708">
        <v>95</v>
      </c>
      <c r="G34" s="708">
        <v>95</v>
      </c>
      <c r="H34" s="708">
        <v>0</v>
      </c>
      <c r="I34" s="709">
        <v>272495.25449999998</v>
      </c>
      <c r="J34" s="709">
        <v>0</v>
      </c>
      <c r="K34" s="709">
        <v>0</v>
      </c>
      <c r="L34" s="709">
        <v>5850.0000000000036</v>
      </c>
      <c r="M34" s="709">
        <v>0</v>
      </c>
      <c r="N34" s="709">
        <v>13162.886597938144</v>
      </c>
      <c r="O34" s="709">
        <v>0</v>
      </c>
      <c r="P34" s="709">
        <v>0</v>
      </c>
      <c r="Q34" s="709">
        <v>0</v>
      </c>
      <c r="R34" s="709">
        <v>0</v>
      </c>
      <c r="S34" s="709">
        <v>405.00000000000063</v>
      </c>
      <c r="T34" s="709">
        <v>0</v>
      </c>
      <c r="U34" s="709">
        <v>0</v>
      </c>
      <c r="V34" s="709">
        <v>0</v>
      </c>
      <c r="W34" s="709">
        <v>0</v>
      </c>
      <c r="X34" s="709">
        <v>0</v>
      </c>
      <c r="Y34" s="709">
        <v>0</v>
      </c>
      <c r="Z34" s="709">
        <v>0</v>
      </c>
      <c r="AA34" s="709">
        <v>0</v>
      </c>
      <c r="AB34" s="709">
        <v>0</v>
      </c>
      <c r="AC34" s="709">
        <v>0</v>
      </c>
      <c r="AD34" s="709">
        <v>0</v>
      </c>
      <c r="AE34" s="709">
        <v>28907.142857142884</v>
      </c>
      <c r="AF34" s="709">
        <v>0</v>
      </c>
      <c r="AG34" s="709">
        <v>0</v>
      </c>
      <c r="AH34" s="709">
        <v>0</v>
      </c>
      <c r="AI34" s="709">
        <v>114400</v>
      </c>
      <c r="AJ34" s="709">
        <v>19022.696929238984</v>
      </c>
      <c r="AK34" s="709">
        <v>0</v>
      </c>
      <c r="AL34" s="709">
        <v>0</v>
      </c>
      <c r="AM34" s="709">
        <v>6371.49</v>
      </c>
      <c r="AN34" s="709">
        <v>0</v>
      </c>
      <c r="AO34" s="709">
        <v>0</v>
      </c>
      <c r="AP34" s="709">
        <v>0</v>
      </c>
      <c r="AQ34" s="709">
        <v>0</v>
      </c>
      <c r="AR34" s="709">
        <v>0</v>
      </c>
      <c r="AS34" s="709">
        <v>0</v>
      </c>
      <c r="AT34" s="709">
        <v>0</v>
      </c>
      <c r="AU34" s="709">
        <v>0</v>
      </c>
      <c r="AV34" s="709">
        <v>272495.25449999998</v>
      </c>
      <c r="AW34" s="709">
        <v>48325.029455081036</v>
      </c>
      <c r="AX34" s="709">
        <v>139794.18692923896</v>
      </c>
      <c r="AY34" s="709">
        <v>48568.886156111956</v>
      </c>
      <c r="AZ34" s="710">
        <v>460614.47088431998</v>
      </c>
      <c r="BA34" s="710">
        <v>454242.98088431999</v>
      </c>
      <c r="BB34" s="710">
        <v>3750</v>
      </c>
      <c r="BC34" s="710">
        <v>356250</v>
      </c>
      <c r="BD34" s="710">
        <v>0</v>
      </c>
      <c r="BE34" s="710">
        <v>0</v>
      </c>
      <c r="BF34" s="710">
        <v>460614.47088431998</v>
      </c>
      <c r="BG34" s="709">
        <v>460614.47088431998</v>
      </c>
      <c r="BH34" s="709">
        <v>0</v>
      </c>
      <c r="BI34" s="710">
        <v>362621.49</v>
      </c>
      <c r="BJ34" s="710">
        <v>222827.30307076103</v>
      </c>
      <c r="BK34" s="709">
        <v>320820.28395508102</v>
      </c>
      <c r="BL34" s="709">
        <v>3377.0556205798002</v>
      </c>
      <c r="BM34" s="709">
        <v>3234.2867421288993</v>
      </c>
      <c r="BN34" s="711">
        <v>4.4142307047558324E-2</v>
      </c>
      <c r="BO34" s="711">
        <v>0</v>
      </c>
      <c r="BP34" s="709">
        <v>0</v>
      </c>
      <c r="BQ34" s="710">
        <v>460614.47088431998</v>
      </c>
      <c r="BR34" s="710">
        <v>4781.50506194021</v>
      </c>
      <c r="BS34" s="710" t="s">
        <v>1284</v>
      </c>
      <c r="BT34" s="710">
        <v>4848.5733777296837</v>
      </c>
      <c r="BU34" s="711">
        <v>4.5071811824322516E-2</v>
      </c>
      <c r="BV34" s="709">
        <v>-2526.0500000000002</v>
      </c>
      <c r="BW34" s="709">
        <v>458088.42088431999</v>
      </c>
      <c r="BX34" s="709">
        <v>0</v>
      </c>
      <c r="BY34" s="709">
        <v>458088.42088431999</v>
      </c>
      <c r="BZ34" s="512">
        <f t="shared" si="0"/>
        <v>0</v>
      </c>
      <c r="CA34" s="512">
        <f t="shared" si="1"/>
        <v>0</v>
      </c>
      <c r="CB34" s="709">
        <f t="shared" si="3"/>
        <v>0</v>
      </c>
      <c r="CC34" s="709">
        <f>IF(ISERROR(VLOOKUP(A34,'18-19 Cfwds'!B:E,4,FALSE)),0,(VLOOKUP(A34,'18-19 Cfwds'!B:E,4,FALSE)))</f>
        <v>0</v>
      </c>
      <c r="CD34" s="709">
        <f>IF(ISERROR(VLOOKUP(A34,'18-19 Cfwds'!B:E,3,FALSE)),0,(VLOOKUP(A34,'18-19 Cfwds'!B:E,3,FALSE)))</f>
        <v>0</v>
      </c>
      <c r="CF34" s="709">
        <f t="shared" si="2"/>
        <v>19417.886597938148</v>
      </c>
    </row>
    <row r="35" spans="1:84" ht="15" x14ac:dyDescent="0.25">
      <c r="A35" s="706" t="e">
        <f>VLOOKUP(D35,'DfE No.'!#REF!,3,FALSE)</f>
        <v>#REF!</v>
      </c>
      <c r="B35" s="511">
        <f>VLOOKUP(D35,'Adjusted Factors 20-21'!C:F,4,FALSE)</f>
        <v>0</v>
      </c>
      <c r="C35" s="706">
        <v>124612</v>
      </c>
      <c r="D35" s="706">
        <v>9352114</v>
      </c>
      <c r="E35" s="707" t="s">
        <v>1186</v>
      </c>
      <c r="F35" s="708">
        <v>207</v>
      </c>
      <c r="G35" s="708">
        <v>207</v>
      </c>
      <c r="H35" s="708">
        <v>0</v>
      </c>
      <c r="I35" s="709">
        <v>593752.81770000001</v>
      </c>
      <c r="J35" s="709">
        <v>0</v>
      </c>
      <c r="K35" s="709">
        <v>0</v>
      </c>
      <c r="L35" s="709">
        <v>13050.000000000007</v>
      </c>
      <c r="M35" s="709">
        <v>0</v>
      </c>
      <c r="N35" s="709">
        <v>16478.823529411766</v>
      </c>
      <c r="O35" s="709">
        <v>0</v>
      </c>
      <c r="P35" s="709">
        <v>839.99999999999818</v>
      </c>
      <c r="Q35" s="709">
        <v>0</v>
      </c>
      <c r="R35" s="709">
        <v>1124.9999999999998</v>
      </c>
      <c r="S35" s="709">
        <v>0</v>
      </c>
      <c r="T35" s="709">
        <v>0</v>
      </c>
      <c r="U35" s="709">
        <v>0</v>
      </c>
      <c r="V35" s="709">
        <v>0</v>
      </c>
      <c r="W35" s="709">
        <v>0</v>
      </c>
      <c r="X35" s="709">
        <v>0</v>
      </c>
      <c r="Y35" s="709">
        <v>0</v>
      </c>
      <c r="Z35" s="709">
        <v>0</v>
      </c>
      <c r="AA35" s="709">
        <v>0</v>
      </c>
      <c r="AB35" s="709">
        <v>625.67796610169455</v>
      </c>
      <c r="AC35" s="709">
        <v>0</v>
      </c>
      <c r="AD35" s="709">
        <v>0</v>
      </c>
      <c r="AE35" s="709">
        <v>45093.068181818293</v>
      </c>
      <c r="AF35" s="709">
        <v>0</v>
      </c>
      <c r="AG35" s="709">
        <v>0</v>
      </c>
      <c r="AH35" s="709">
        <v>0</v>
      </c>
      <c r="AI35" s="709">
        <v>114400</v>
      </c>
      <c r="AJ35" s="709">
        <v>0</v>
      </c>
      <c r="AK35" s="709">
        <v>0</v>
      </c>
      <c r="AL35" s="709">
        <v>0</v>
      </c>
      <c r="AM35" s="709">
        <v>17976.490000000002</v>
      </c>
      <c r="AN35" s="709">
        <v>0</v>
      </c>
      <c r="AO35" s="709">
        <v>0</v>
      </c>
      <c r="AP35" s="709">
        <v>0</v>
      </c>
      <c r="AQ35" s="709">
        <v>0</v>
      </c>
      <c r="AR35" s="709">
        <v>0</v>
      </c>
      <c r="AS35" s="709">
        <v>0</v>
      </c>
      <c r="AT35" s="709">
        <v>0</v>
      </c>
      <c r="AU35" s="709">
        <v>0</v>
      </c>
      <c r="AV35" s="709">
        <v>593752.81770000001</v>
      </c>
      <c r="AW35" s="709">
        <v>77212.569677331761</v>
      </c>
      <c r="AX35" s="709">
        <v>132376.49</v>
      </c>
      <c r="AY35" s="709">
        <v>70792.779946524184</v>
      </c>
      <c r="AZ35" s="710">
        <v>803341.87737733172</v>
      </c>
      <c r="BA35" s="710">
        <v>785365.38737733173</v>
      </c>
      <c r="BB35" s="710">
        <v>3750</v>
      </c>
      <c r="BC35" s="710">
        <v>776250</v>
      </c>
      <c r="BD35" s="710">
        <v>0</v>
      </c>
      <c r="BE35" s="710">
        <v>0</v>
      </c>
      <c r="BF35" s="710">
        <v>803341.87737733172</v>
      </c>
      <c r="BG35" s="709">
        <v>803341.87737733172</v>
      </c>
      <c r="BH35" s="709">
        <v>0</v>
      </c>
      <c r="BI35" s="710">
        <v>794226.49</v>
      </c>
      <c r="BJ35" s="710">
        <v>661850</v>
      </c>
      <c r="BK35" s="709">
        <v>670965.38737733173</v>
      </c>
      <c r="BL35" s="709">
        <v>3241.3786829822789</v>
      </c>
      <c r="BM35" s="709">
        <v>3136.2268458128078</v>
      </c>
      <c r="BN35" s="711">
        <v>3.3528135029473327E-2</v>
      </c>
      <c r="BO35" s="711">
        <v>0</v>
      </c>
      <c r="BP35" s="709">
        <v>0</v>
      </c>
      <c r="BQ35" s="710">
        <v>803341.87737733172</v>
      </c>
      <c r="BR35" s="710">
        <v>3794.0356878131965</v>
      </c>
      <c r="BS35" s="710" t="s">
        <v>1284</v>
      </c>
      <c r="BT35" s="710">
        <v>3880.8786346730999</v>
      </c>
      <c r="BU35" s="711">
        <v>2.5042741830263449E-2</v>
      </c>
      <c r="BV35" s="709">
        <v>-5504.13</v>
      </c>
      <c r="BW35" s="709">
        <v>797837.74737733172</v>
      </c>
      <c r="BX35" s="709">
        <v>0</v>
      </c>
      <c r="BY35" s="709">
        <v>797837.74737733172</v>
      </c>
      <c r="BZ35" s="512">
        <f t="shared" si="0"/>
        <v>0</v>
      </c>
      <c r="CA35" s="512">
        <f t="shared" si="1"/>
        <v>0</v>
      </c>
      <c r="CB35" s="709">
        <f t="shared" si="3"/>
        <v>0</v>
      </c>
      <c r="CC35" s="709">
        <f>IF(ISERROR(VLOOKUP(A35,'18-19 Cfwds'!B:E,4,FALSE)),0,(VLOOKUP(A35,'18-19 Cfwds'!B:E,4,FALSE)))</f>
        <v>0</v>
      </c>
      <c r="CD35" s="709">
        <f>IF(ISERROR(VLOOKUP(A35,'18-19 Cfwds'!B:E,3,FALSE)),0,(VLOOKUP(A35,'18-19 Cfwds'!B:E,3,FALSE)))</f>
        <v>0</v>
      </c>
      <c r="CF35" s="709">
        <f t="shared" si="2"/>
        <v>31493.823529411769</v>
      </c>
    </row>
    <row r="36" spans="1:84" ht="15" x14ac:dyDescent="0.25">
      <c r="A36" s="706" t="e">
        <f>VLOOKUP(D36,'DfE No.'!#REF!,3,FALSE)</f>
        <v>#REF!</v>
      </c>
      <c r="B36" s="511">
        <f>VLOOKUP(D36,'Adjusted Factors 20-21'!C:F,4,FALSE)</f>
        <v>0</v>
      </c>
      <c r="C36" s="706">
        <v>124613</v>
      </c>
      <c r="D36" s="706">
        <v>9352117</v>
      </c>
      <c r="E36" s="707" t="s">
        <v>807</v>
      </c>
      <c r="F36" s="708">
        <v>393</v>
      </c>
      <c r="G36" s="708">
        <v>393</v>
      </c>
      <c r="H36" s="708">
        <v>0</v>
      </c>
      <c r="I36" s="709">
        <v>1127269.8422999999</v>
      </c>
      <c r="J36" s="709">
        <v>0</v>
      </c>
      <c r="K36" s="709">
        <v>0</v>
      </c>
      <c r="L36" s="709">
        <v>15750</v>
      </c>
      <c r="M36" s="709">
        <v>0</v>
      </c>
      <c r="N36" s="709">
        <v>33685.714285714283</v>
      </c>
      <c r="O36" s="709">
        <v>0</v>
      </c>
      <c r="P36" s="709">
        <v>1889.9999999999982</v>
      </c>
      <c r="Q36" s="709">
        <v>10749.999999999989</v>
      </c>
      <c r="R36" s="709">
        <v>5624.9999999999982</v>
      </c>
      <c r="S36" s="709">
        <v>0</v>
      </c>
      <c r="T36" s="709">
        <v>0</v>
      </c>
      <c r="U36" s="709">
        <v>0</v>
      </c>
      <c r="V36" s="709">
        <v>0</v>
      </c>
      <c r="W36" s="709">
        <v>0</v>
      </c>
      <c r="X36" s="709">
        <v>0</v>
      </c>
      <c r="Y36" s="709">
        <v>0</v>
      </c>
      <c r="Z36" s="709">
        <v>0</v>
      </c>
      <c r="AA36" s="709">
        <v>0</v>
      </c>
      <c r="AB36" s="709">
        <v>5051.171171171166</v>
      </c>
      <c r="AC36" s="709">
        <v>0</v>
      </c>
      <c r="AD36" s="709">
        <v>0</v>
      </c>
      <c r="AE36" s="709">
        <v>158230.42682926834</v>
      </c>
      <c r="AF36" s="709">
        <v>0</v>
      </c>
      <c r="AG36" s="709">
        <v>0</v>
      </c>
      <c r="AH36" s="709">
        <v>0</v>
      </c>
      <c r="AI36" s="709">
        <v>114400</v>
      </c>
      <c r="AJ36" s="709">
        <v>0</v>
      </c>
      <c r="AK36" s="709">
        <v>0</v>
      </c>
      <c r="AL36" s="709">
        <v>0</v>
      </c>
      <c r="AM36" s="709">
        <v>34598.339999999997</v>
      </c>
      <c r="AN36" s="709">
        <v>0</v>
      </c>
      <c r="AO36" s="709">
        <v>0</v>
      </c>
      <c r="AP36" s="709">
        <v>0</v>
      </c>
      <c r="AQ36" s="709">
        <v>0</v>
      </c>
      <c r="AR36" s="709">
        <v>0</v>
      </c>
      <c r="AS36" s="709">
        <v>0</v>
      </c>
      <c r="AT36" s="709">
        <v>0</v>
      </c>
      <c r="AU36" s="709">
        <v>0</v>
      </c>
      <c r="AV36" s="709">
        <v>1127269.8422999999</v>
      </c>
      <c r="AW36" s="709">
        <v>230982.31228615378</v>
      </c>
      <c r="AX36" s="709">
        <v>148998.34</v>
      </c>
      <c r="AY36" s="709">
        <v>202033.58397212546</v>
      </c>
      <c r="AZ36" s="710">
        <v>1507250.4945861537</v>
      </c>
      <c r="BA36" s="710">
        <v>1472652.1545861536</v>
      </c>
      <c r="BB36" s="710">
        <v>3750</v>
      </c>
      <c r="BC36" s="710">
        <v>1473750</v>
      </c>
      <c r="BD36" s="710">
        <v>1097.8454138464294</v>
      </c>
      <c r="BE36" s="710">
        <v>0</v>
      </c>
      <c r="BF36" s="710">
        <v>1508348.34</v>
      </c>
      <c r="BG36" s="709">
        <v>1508348.34</v>
      </c>
      <c r="BH36" s="709">
        <v>0</v>
      </c>
      <c r="BI36" s="710">
        <v>1508348.34</v>
      </c>
      <c r="BJ36" s="710">
        <v>1359350</v>
      </c>
      <c r="BK36" s="709">
        <v>1359350</v>
      </c>
      <c r="BL36" s="709">
        <v>3458.9058524173029</v>
      </c>
      <c r="BM36" s="709">
        <v>3307.1951162371138</v>
      </c>
      <c r="BN36" s="711">
        <v>4.5872931849513528E-2</v>
      </c>
      <c r="BO36" s="711">
        <v>0</v>
      </c>
      <c r="BP36" s="709">
        <v>0</v>
      </c>
      <c r="BQ36" s="710">
        <v>1508348.34</v>
      </c>
      <c r="BR36" s="710">
        <v>3750</v>
      </c>
      <c r="BS36" s="710" t="s">
        <v>1284</v>
      </c>
      <c r="BT36" s="710">
        <v>3838.0364885496188</v>
      </c>
      <c r="BU36" s="711">
        <v>4.3309797510876269E-2</v>
      </c>
      <c r="BV36" s="709">
        <v>-10449.870000000001</v>
      </c>
      <c r="BW36" s="709">
        <v>1497898.47</v>
      </c>
      <c r="BX36" s="709">
        <v>0</v>
      </c>
      <c r="BY36" s="709">
        <v>1497898.47</v>
      </c>
      <c r="BZ36" s="512">
        <f t="shared" si="0"/>
        <v>0</v>
      </c>
      <c r="CA36" s="512">
        <f t="shared" si="1"/>
        <v>0</v>
      </c>
      <c r="CB36" s="709">
        <f t="shared" si="3"/>
        <v>1097.8454138464294</v>
      </c>
      <c r="CC36" s="709">
        <f>IF(ISERROR(VLOOKUP(A36,'18-19 Cfwds'!B:E,4,FALSE)),0,(VLOOKUP(A36,'18-19 Cfwds'!B:E,4,FALSE)))</f>
        <v>0</v>
      </c>
      <c r="CD36" s="709">
        <f>IF(ISERROR(VLOOKUP(A36,'18-19 Cfwds'!B:E,3,FALSE)),0,(VLOOKUP(A36,'18-19 Cfwds'!B:E,3,FALSE)))</f>
        <v>0</v>
      </c>
      <c r="CF36" s="709">
        <f t="shared" si="2"/>
        <v>67700.714285714275</v>
      </c>
    </row>
    <row r="37" spans="1:84" ht="15" x14ac:dyDescent="0.25">
      <c r="A37" s="706" t="e">
        <f>VLOOKUP(D37,'DfE No.'!#REF!,3,FALSE)</f>
        <v>#REF!</v>
      </c>
      <c r="B37" s="511">
        <f>VLOOKUP(D37,'Adjusted Factors 20-21'!C:F,4,FALSE)</f>
        <v>0</v>
      </c>
      <c r="C37" s="706">
        <v>124614</v>
      </c>
      <c r="D37" s="706">
        <v>9352118</v>
      </c>
      <c r="E37" s="707" t="s">
        <v>806</v>
      </c>
      <c r="F37" s="708">
        <v>205</v>
      </c>
      <c r="G37" s="708">
        <v>205</v>
      </c>
      <c r="H37" s="708">
        <v>0</v>
      </c>
      <c r="I37" s="709">
        <v>588016.07549999992</v>
      </c>
      <c r="J37" s="709">
        <v>0</v>
      </c>
      <c r="K37" s="709">
        <v>0</v>
      </c>
      <c r="L37" s="709">
        <v>5850.0000000000036</v>
      </c>
      <c r="M37" s="709">
        <v>0</v>
      </c>
      <c r="N37" s="709">
        <v>15046.601941747573</v>
      </c>
      <c r="O37" s="709">
        <v>0</v>
      </c>
      <c r="P37" s="709">
        <v>633.0882352941187</v>
      </c>
      <c r="Q37" s="709">
        <v>4270.8333333333312</v>
      </c>
      <c r="R37" s="709">
        <v>1130.5147058823547</v>
      </c>
      <c r="S37" s="709">
        <v>0</v>
      </c>
      <c r="T37" s="709">
        <v>0</v>
      </c>
      <c r="U37" s="709">
        <v>0</v>
      </c>
      <c r="V37" s="709">
        <v>0</v>
      </c>
      <c r="W37" s="709">
        <v>0</v>
      </c>
      <c r="X37" s="709">
        <v>0</v>
      </c>
      <c r="Y37" s="709">
        <v>0</v>
      </c>
      <c r="Z37" s="709">
        <v>0</v>
      </c>
      <c r="AA37" s="709">
        <v>0</v>
      </c>
      <c r="AB37" s="709">
        <v>0</v>
      </c>
      <c r="AC37" s="709">
        <v>0</v>
      </c>
      <c r="AD37" s="709">
        <v>0</v>
      </c>
      <c r="AE37" s="709">
        <v>72774.999999999913</v>
      </c>
      <c r="AF37" s="709">
        <v>0</v>
      </c>
      <c r="AG37" s="709">
        <v>0</v>
      </c>
      <c r="AH37" s="709">
        <v>0</v>
      </c>
      <c r="AI37" s="709">
        <v>114400</v>
      </c>
      <c r="AJ37" s="709">
        <v>0</v>
      </c>
      <c r="AK37" s="709">
        <v>0</v>
      </c>
      <c r="AL37" s="709">
        <v>0</v>
      </c>
      <c r="AM37" s="709">
        <v>21222.25</v>
      </c>
      <c r="AN37" s="709">
        <v>0</v>
      </c>
      <c r="AO37" s="709">
        <v>0</v>
      </c>
      <c r="AP37" s="709">
        <v>0</v>
      </c>
      <c r="AQ37" s="709">
        <v>0</v>
      </c>
      <c r="AR37" s="709">
        <v>0</v>
      </c>
      <c r="AS37" s="709">
        <v>0</v>
      </c>
      <c r="AT37" s="709">
        <v>0</v>
      </c>
      <c r="AU37" s="709">
        <v>0</v>
      </c>
      <c r="AV37" s="709">
        <v>588016.07549999992</v>
      </c>
      <c r="AW37" s="709">
        <v>99706.038216257293</v>
      </c>
      <c r="AX37" s="709">
        <v>135622.25</v>
      </c>
      <c r="AY37" s="709">
        <v>96193.319108128606</v>
      </c>
      <c r="AZ37" s="710">
        <v>823344.36371625727</v>
      </c>
      <c r="BA37" s="710">
        <v>802122.11371625727</v>
      </c>
      <c r="BB37" s="710">
        <v>3750</v>
      </c>
      <c r="BC37" s="710">
        <v>768750</v>
      </c>
      <c r="BD37" s="710">
        <v>0</v>
      </c>
      <c r="BE37" s="710">
        <v>0</v>
      </c>
      <c r="BF37" s="710">
        <v>823344.36371625727</v>
      </c>
      <c r="BG37" s="709">
        <v>823344.36371625727</v>
      </c>
      <c r="BH37" s="709">
        <v>0</v>
      </c>
      <c r="BI37" s="710">
        <v>789972.25</v>
      </c>
      <c r="BJ37" s="710">
        <v>654350</v>
      </c>
      <c r="BK37" s="709">
        <v>687722.11371625727</v>
      </c>
      <c r="BL37" s="709">
        <v>3354.7420181280841</v>
      </c>
      <c r="BM37" s="709">
        <v>3224.201116585366</v>
      </c>
      <c r="BN37" s="711">
        <v>4.0487828402270762E-2</v>
      </c>
      <c r="BO37" s="711">
        <v>0</v>
      </c>
      <c r="BP37" s="709">
        <v>0</v>
      </c>
      <c r="BQ37" s="710">
        <v>823344.36371625727</v>
      </c>
      <c r="BR37" s="710">
        <v>3912.7907986158893</v>
      </c>
      <c r="BS37" s="710" t="s">
        <v>1284</v>
      </c>
      <c r="BT37" s="710">
        <v>4016.3139693475964</v>
      </c>
      <c r="BU37" s="711">
        <v>3.6404135764880552E-2</v>
      </c>
      <c r="BV37" s="709">
        <v>-5450.95</v>
      </c>
      <c r="BW37" s="709">
        <v>817893.41371625732</v>
      </c>
      <c r="BX37" s="709">
        <v>0</v>
      </c>
      <c r="BY37" s="709">
        <v>817893.41371625732</v>
      </c>
      <c r="BZ37" s="512">
        <f t="shared" si="0"/>
        <v>0</v>
      </c>
      <c r="CA37" s="512">
        <f t="shared" si="1"/>
        <v>0</v>
      </c>
      <c r="CB37" s="709">
        <f t="shared" si="3"/>
        <v>0</v>
      </c>
      <c r="CC37" s="709">
        <f>IF(ISERROR(VLOOKUP(A37,'18-19 Cfwds'!B:E,4,FALSE)),0,(VLOOKUP(A37,'18-19 Cfwds'!B:E,4,FALSE)))</f>
        <v>0</v>
      </c>
      <c r="CD37" s="709">
        <f>IF(ISERROR(VLOOKUP(A37,'18-19 Cfwds'!B:E,3,FALSE)),0,(VLOOKUP(A37,'18-19 Cfwds'!B:E,3,FALSE)))</f>
        <v>0</v>
      </c>
      <c r="CF37" s="709">
        <f t="shared" si="2"/>
        <v>26931.038216257381</v>
      </c>
    </row>
    <row r="38" spans="1:84" ht="15" x14ac:dyDescent="0.25">
      <c r="A38" s="706" t="e">
        <f>VLOOKUP(D38,'DfE No.'!#REF!,3,FALSE)</f>
        <v>#REF!</v>
      </c>
      <c r="B38" s="511">
        <f>VLOOKUP(D38,'Adjusted Factors 20-21'!C:F,4,FALSE)</f>
        <v>0</v>
      </c>
      <c r="C38" s="706">
        <v>124615</v>
      </c>
      <c r="D38" s="706">
        <v>9352121</v>
      </c>
      <c r="E38" s="707" t="s">
        <v>808</v>
      </c>
      <c r="F38" s="708">
        <v>95</v>
      </c>
      <c r="G38" s="708">
        <v>95</v>
      </c>
      <c r="H38" s="708">
        <v>0</v>
      </c>
      <c r="I38" s="709">
        <v>272495.25449999998</v>
      </c>
      <c r="J38" s="709">
        <v>0</v>
      </c>
      <c r="K38" s="709">
        <v>0</v>
      </c>
      <c r="L38" s="709">
        <v>3150.0000000000005</v>
      </c>
      <c r="M38" s="709">
        <v>0</v>
      </c>
      <c r="N38" s="709">
        <v>5520.7547169811323</v>
      </c>
      <c r="O38" s="709">
        <v>0</v>
      </c>
      <c r="P38" s="709">
        <v>210.00000000000031</v>
      </c>
      <c r="Q38" s="709">
        <v>2999.9999999999945</v>
      </c>
      <c r="R38" s="709">
        <v>375.00000000000057</v>
      </c>
      <c r="S38" s="709">
        <v>2024.9999999999989</v>
      </c>
      <c r="T38" s="709">
        <v>0</v>
      </c>
      <c r="U38" s="709">
        <v>0</v>
      </c>
      <c r="V38" s="709">
        <v>0</v>
      </c>
      <c r="W38" s="709">
        <v>0</v>
      </c>
      <c r="X38" s="709">
        <v>0</v>
      </c>
      <c r="Y38" s="709">
        <v>0</v>
      </c>
      <c r="Z38" s="709">
        <v>0</v>
      </c>
      <c r="AA38" s="709">
        <v>0</v>
      </c>
      <c r="AB38" s="709">
        <v>0</v>
      </c>
      <c r="AC38" s="709">
        <v>0</v>
      </c>
      <c r="AD38" s="709">
        <v>0</v>
      </c>
      <c r="AE38" s="709">
        <v>26558.4375</v>
      </c>
      <c r="AF38" s="709">
        <v>0</v>
      </c>
      <c r="AG38" s="709">
        <v>2012.5000000000023</v>
      </c>
      <c r="AH38" s="709">
        <v>0</v>
      </c>
      <c r="AI38" s="709">
        <v>114400</v>
      </c>
      <c r="AJ38" s="709">
        <v>19022.696929238984</v>
      </c>
      <c r="AK38" s="709">
        <v>0</v>
      </c>
      <c r="AL38" s="709">
        <v>0</v>
      </c>
      <c r="AM38" s="709">
        <v>9031.77</v>
      </c>
      <c r="AN38" s="709">
        <v>0</v>
      </c>
      <c r="AO38" s="709">
        <v>0</v>
      </c>
      <c r="AP38" s="709">
        <v>0</v>
      </c>
      <c r="AQ38" s="709">
        <v>0</v>
      </c>
      <c r="AR38" s="709">
        <v>0</v>
      </c>
      <c r="AS38" s="709">
        <v>0</v>
      </c>
      <c r="AT38" s="709">
        <v>0</v>
      </c>
      <c r="AU38" s="709">
        <v>0</v>
      </c>
      <c r="AV38" s="709">
        <v>272495.25449999998</v>
      </c>
      <c r="AW38" s="709">
        <v>42851.69221698113</v>
      </c>
      <c r="AX38" s="709">
        <v>142454.46692923896</v>
      </c>
      <c r="AY38" s="709">
        <v>43651.61485849056</v>
      </c>
      <c r="AZ38" s="710">
        <v>457801.41364622011</v>
      </c>
      <c r="BA38" s="710">
        <v>448769.64364622009</v>
      </c>
      <c r="BB38" s="710">
        <v>3750</v>
      </c>
      <c r="BC38" s="710">
        <v>356250</v>
      </c>
      <c r="BD38" s="710">
        <v>0</v>
      </c>
      <c r="BE38" s="710">
        <v>0</v>
      </c>
      <c r="BF38" s="710">
        <v>457801.41364622011</v>
      </c>
      <c r="BG38" s="709">
        <v>457801.41364622011</v>
      </c>
      <c r="BH38" s="709">
        <v>0</v>
      </c>
      <c r="BI38" s="710">
        <v>365281.77</v>
      </c>
      <c r="BJ38" s="710">
        <v>222827.30307076106</v>
      </c>
      <c r="BK38" s="709">
        <v>315346.94671698113</v>
      </c>
      <c r="BL38" s="709">
        <v>3319.4415443892749</v>
      </c>
      <c r="BM38" s="709">
        <v>3157.7731847076102</v>
      </c>
      <c r="BN38" s="711">
        <v>5.1196951213782052E-2</v>
      </c>
      <c r="BO38" s="711">
        <v>0</v>
      </c>
      <c r="BP38" s="709">
        <v>0</v>
      </c>
      <c r="BQ38" s="710">
        <v>457801.41364622011</v>
      </c>
      <c r="BR38" s="710">
        <v>4723.8909857496856</v>
      </c>
      <c r="BS38" s="710" t="s">
        <v>1284</v>
      </c>
      <c r="BT38" s="710">
        <v>4818.96224890758</v>
      </c>
      <c r="BU38" s="711">
        <v>5.386507966136822E-2</v>
      </c>
      <c r="BV38" s="709">
        <v>-2526.0500000000002</v>
      </c>
      <c r="BW38" s="709">
        <v>455275.36364622012</v>
      </c>
      <c r="BX38" s="709">
        <v>0</v>
      </c>
      <c r="BY38" s="709">
        <v>455275.36364622012</v>
      </c>
      <c r="BZ38" s="512">
        <f t="shared" si="0"/>
        <v>0</v>
      </c>
      <c r="CA38" s="512">
        <f t="shared" si="1"/>
        <v>0</v>
      </c>
      <c r="CB38" s="709">
        <f t="shared" si="3"/>
        <v>0</v>
      </c>
      <c r="CC38" s="709">
        <f>IF(ISERROR(VLOOKUP(A38,'18-19 Cfwds'!B:E,4,FALSE)),0,(VLOOKUP(A38,'18-19 Cfwds'!B:E,4,FALSE)))</f>
        <v>0</v>
      </c>
      <c r="CD38" s="709">
        <f>IF(ISERROR(VLOOKUP(A38,'18-19 Cfwds'!B:E,3,FALSE)),0,(VLOOKUP(A38,'18-19 Cfwds'!B:E,3,FALSE)))</f>
        <v>0</v>
      </c>
      <c r="CF38" s="709">
        <f t="shared" si="2"/>
        <v>14280.754716981126</v>
      </c>
    </row>
    <row r="39" spans="1:84" ht="15" x14ac:dyDescent="0.25">
      <c r="A39" s="706" t="e">
        <f>VLOOKUP(D39,'DfE No.'!#REF!,3,FALSE)</f>
        <v>#REF!</v>
      </c>
      <c r="B39" s="511">
        <f>VLOOKUP(D39,'Adjusted Factors 20-21'!C:F,4,FALSE)</f>
        <v>0</v>
      </c>
      <c r="C39" s="706">
        <v>124618</v>
      </c>
      <c r="D39" s="706">
        <v>9352124</v>
      </c>
      <c r="E39" s="707" t="s">
        <v>810</v>
      </c>
      <c r="F39" s="708">
        <v>99</v>
      </c>
      <c r="G39" s="708">
        <v>99</v>
      </c>
      <c r="H39" s="708">
        <v>0</v>
      </c>
      <c r="I39" s="709">
        <v>283968.7389</v>
      </c>
      <c r="J39" s="709">
        <v>0</v>
      </c>
      <c r="K39" s="709">
        <v>0</v>
      </c>
      <c r="L39" s="709">
        <v>1799.9999999999998</v>
      </c>
      <c r="M39" s="709">
        <v>0</v>
      </c>
      <c r="N39" s="709">
        <v>3920</v>
      </c>
      <c r="O39" s="709">
        <v>0</v>
      </c>
      <c r="P39" s="709">
        <v>209.99999999999997</v>
      </c>
      <c r="Q39" s="709">
        <v>0</v>
      </c>
      <c r="R39" s="709">
        <v>0</v>
      </c>
      <c r="S39" s="709">
        <v>404.99999999999994</v>
      </c>
      <c r="T39" s="709">
        <v>869.99999999999989</v>
      </c>
      <c r="U39" s="709">
        <v>0</v>
      </c>
      <c r="V39" s="709">
        <v>0</v>
      </c>
      <c r="W39" s="709">
        <v>0</v>
      </c>
      <c r="X39" s="709">
        <v>0</v>
      </c>
      <c r="Y39" s="709">
        <v>0</v>
      </c>
      <c r="Z39" s="709">
        <v>0</v>
      </c>
      <c r="AA39" s="709">
        <v>0</v>
      </c>
      <c r="AB39" s="709">
        <v>0</v>
      </c>
      <c r="AC39" s="709">
        <v>0</v>
      </c>
      <c r="AD39" s="709">
        <v>0</v>
      </c>
      <c r="AE39" s="709">
        <v>26048.647058823553</v>
      </c>
      <c r="AF39" s="709">
        <v>0</v>
      </c>
      <c r="AG39" s="709">
        <v>927.5</v>
      </c>
      <c r="AH39" s="709">
        <v>0</v>
      </c>
      <c r="AI39" s="709">
        <v>114400</v>
      </c>
      <c r="AJ39" s="709">
        <v>0</v>
      </c>
      <c r="AK39" s="709">
        <v>0</v>
      </c>
      <c r="AL39" s="709">
        <v>0</v>
      </c>
      <c r="AM39" s="709">
        <v>13070.41</v>
      </c>
      <c r="AN39" s="709">
        <v>0</v>
      </c>
      <c r="AO39" s="709">
        <v>0</v>
      </c>
      <c r="AP39" s="709">
        <v>0</v>
      </c>
      <c r="AQ39" s="709">
        <v>0</v>
      </c>
      <c r="AR39" s="709">
        <v>0</v>
      </c>
      <c r="AS39" s="709">
        <v>0</v>
      </c>
      <c r="AT39" s="709">
        <v>0</v>
      </c>
      <c r="AU39" s="709">
        <v>0</v>
      </c>
      <c r="AV39" s="709">
        <v>283968.7389</v>
      </c>
      <c r="AW39" s="709">
        <v>34181.147058823553</v>
      </c>
      <c r="AX39" s="709">
        <v>127470.41</v>
      </c>
      <c r="AY39" s="709">
        <v>39603.947058823556</v>
      </c>
      <c r="AZ39" s="710">
        <v>445620.29595882352</v>
      </c>
      <c r="BA39" s="710">
        <v>432549.88595882355</v>
      </c>
      <c r="BB39" s="710">
        <v>3750</v>
      </c>
      <c r="BC39" s="710">
        <v>371250</v>
      </c>
      <c r="BD39" s="710">
        <v>0</v>
      </c>
      <c r="BE39" s="710">
        <v>0</v>
      </c>
      <c r="BF39" s="710">
        <v>445620.29595882352</v>
      </c>
      <c r="BG39" s="709">
        <v>445620.29595882352</v>
      </c>
      <c r="BH39" s="709">
        <v>0</v>
      </c>
      <c r="BI39" s="710">
        <v>384320.41</v>
      </c>
      <c r="BJ39" s="710">
        <v>256849.99999999997</v>
      </c>
      <c r="BK39" s="709">
        <v>318149.88595882355</v>
      </c>
      <c r="BL39" s="709">
        <v>3213.6352117052884</v>
      </c>
      <c r="BM39" s="709">
        <v>3049.9488635416669</v>
      </c>
      <c r="BN39" s="711">
        <v>5.3668554945391876E-2</v>
      </c>
      <c r="BO39" s="711">
        <v>0</v>
      </c>
      <c r="BP39" s="709">
        <v>0</v>
      </c>
      <c r="BQ39" s="710">
        <v>445620.29595882352</v>
      </c>
      <c r="BR39" s="710">
        <v>4369.190767260844</v>
      </c>
      <c r="BS39" s="710" t="s">
        <v>1284</v>
      </c>
      <c r="BT39" s="710">
        <v>4501.2151106951869</v>
      </c>
      <c r="BU39" s="711">
        <v>3.0778660891532139E-2</v>
      </c>
      <c r="BV39" s="709">
        <v>-2632.41</v>
      </c>
      <c r="BW39" s="709">
        <v>442987.88595882355</v>
      </c>
      <c r="BX39" s="709">
        <v>0</v>
      </c>
      <c r="BY39" s="709">
        <v>442987.88595882355</v>
      </c>
      <c r="BZ39" s="512">
        <f t="shared" si="0"/>
        <v>0</v>
      </c>
      <c r="CA39" s="512">
        <f t="shared" si="1"/>
        <v>0</v>
      </c>
      <c r="CB39" s="709">
        <f t="shared" si="3"/>
        <v>0</v>
      </c>
      <c r="CC39" s="709">
        <f>IF(ISERROR(VLOOKUP(A39,'18-19 Cfwds'!B:E,4,FALSE)),0,(VLOOKUP(A39,'18-19 Cfwds'!B:E,4,FALSE)))</f>
        <v>0</v>
      </c>
      <c r="CD39" s="709">
        <f>IF(ISERROR(VLOOKUP(A39,'18-19 Cfwds'!B:E,3,FALSE)),0,(VLOOKUP(A39,'18-19 Cfwds'!B:E,3,FALSE)))</f>
        <v>0</v>
      </c>
      <c r="CF39" s="709">
        <f t="shared" si="2"/>
        <v>7205</v>
      </c>
    </row>
    <row r="40" spans="1:84" ht="15" x14ac:dyDescent="0.25">
      <c r="A40" s="706" t="e">
        <f>VLOOKUP(D40,'DfE No.'!#REF!,3,FALSE)</f>
        <v>#REF!</v>
      </c>
      <c r="B40" s="511">
        <f>VLOOKUP(D40,'Adjusted Factors 20-21'!C:F,4,FALSE)</f>
        <v>0</v>
      </c>
      <c r="C40" s="706">
        <v>124619</v>
      </c>
      <c r="D40" s="706">
        <v>9352125</v>
      </c>
      <c r="E40" s="707" t="s">
        <v>812</v>
      </c>
      <c r="F40" s="708">
        <v>210</v>
      </c>
      <c r="G40" s="708">
        <v>210</v>
      </c>
      <c r="H40" s="708">
        <v>0</v>
      </c>
      <c r="I40" s="709">
        <v>602357.93099999998</v>
      </c>
      <c r="J40" s="709">
        <v>0</v>
      </c>
      <c r="K40" s="709">
        <v>0</v>
      </c>
      <c r="L40" s="709">
        <v>8999.9999999999964</v>
      </c>
      <c r="M40" s="709">
        <v>0</v>
      </c>
      <c r="N40" s="709">
        <v>18092.307692307691</v>
      </c>
      <c r="O40" s="709">
        <v>0</v>
      </c>
      <c r="P40" s="709">
        <v>2099.9999999999991</v>
      </c>
      <c r="Q40" s="709">
        <v>0</v>
      </c>
      <c r="R40" s="709">
        <v>0</v>
      </c>
      <c r="S40" s="709">
        <v>0</v>
      </c>
      <c r="T40" s="709">
        <v>0</v>
      </c>
      <c r="U40" s="709">
        <v>0</v>
      </c>
      <c r="V40" s="709">
        <v>0</v>
      </c>
      <c r="W40" s="709">
        <v>0</v>
      </c>
      <c r="X40" s="709">
        <v>0</v>
      </c>
      <c r="Y40" s="709">
        <v>0</v>
      </c>
      <c r="Z40" s="709">
        <v>0</v>
      </c>
      <c r="AA40" s="709">
        <v>0</v>
      </c>
      <c r="AB40" s="709">
        <v>0</v>
      </c>
      <c r="AC40" s="709">
        <v>0</v>
      </c>
      <c r="AD40" s="709">
        <v>0</v>
      </c>
      <c r="AE40" s="709">
        <v>55912.5</v>
      </c>
      <c r="AF40" s="709">
        <v>0</v>
      </c>
      <c r="AG40" s="709">
        <v>0</v>
      </c>
      <c r="AH40" s="709">
        <v>0</v>
      </c>
      <c r="AI40" s="709">
        <v>114400</v>
      </c>
      <c r="AJ40" s="709">
        <v>0</v>
      </c>
      <c r="AK40" s="709">
        <v>0</v>
      </c>
      <c r="AL40" s="709">
        <v>0</v>
      </c>
      <c r="AM40" s="709">
        <v>36136.04</v>
      </c>
      <c r="AN40" s="709">
        <v>0</v>
      </c>
      <c r="AO40" s="709">
        <v>0</v>
      </c>
      <c r="AP40" s="709">
        <v>0</v>
      </c>
      <c r="AQ40" s="709">
        <v>0</v>
      </c>
      <c r="AR40" s="709">
        <v>0</v>
      </c>
      <c r="AS40" s="709">
        <v>0</v>
      </c>
      <c r="AT40" s="709">
        <v>0</v>
      </c>
      <c r="AU40" s="709">
        <v>0</v>
      </c>
      <c r="AV40" s="709">
        <v>602357.93099999998</v>
      </c>
      <c r="AW40" s="709">
        <v>85104.807692307688</v>
      </c>
      <c r="AX40" s="709">
        <v>150536.04</v>
      </c>
      <c r="AY40" s="709">
        <v>80461.453846153847</v>
      </c>
      <c r="AZ40" s="710">
        <v>837998.77869230765</v>
      </c>
      <c r="BA40" s="710">
        <v>801862.73869230761</v>
      </c>
      <c r="BB40" s="710">
        <v>3750</v>
      </c>
      <c r="BC40" s="710">
        <v>787500</v>
      </c>
      <c r="BD40" s="710">
        <v>0</v>
      </c>
      <c r="BE40" s="710">
        <v>0</v>
      </c>
      <c r="BF40" s="710">
        <v>837998.77869230765</v>
      </c>
      <c r="BG40" s="709">
        <v>837998.77869230777</v>
      </c>
      <c r="BH40" s="709">
        <v>0</v>
      </c>
      <c r="BI40" s="710">
        <v>823636.04</v>
      </c>
      <c r="BJ40" s="710">
        <v>673100</v>
      </c>
      <c r="BK40" s="709">
        <v>687462.73869230761</v>
      </c>
      <c r="BL40" s="709">
        <v>3273.6320890109887</v>
      </c>
      <c r="BM40" s="709">
        <v>3217.7505849514559</v>
      </c>
      <c r="BN40" s="711">
        <v>1.7366636283394785E-2</v>
      </c>
      <c r="BO40" s="711">
        <v>1.0333637166052151E-3</v>
      </c>
      <c r="BP40" s="709">
        <v>698.27240775054872</v>
      </c>
      <c r="BQ40" s="710">
        <v>838697.05110005825</v>
      </c>
      <c r="BR40" s="710">
        <v>3821.7191004764677</v>
      </c>
      <c r="BS40" s="710" t="s">
        <v>1284</v>
      </c>
      <c r="BT40" s="710">
        <v>3993.7954814288487</v>
      </c>
      <c r="BU40" s="711">
        <v>1.2234716697367976E-2</v>
      </c>
      <c r="BV40" s="709">
        <v>-5583.9</v>
      </c>
      <c r="BW40" s="709">
        <v>833113.15110005822</v>
      </c>
      <c r="BX40" s="709">
        <v>0</v>
      </c>
      <c r="BY40" s="709">
        <v>833113.15110005822</v>
      </c>
      <c r="BZ40" s="512">
        <f t="shared" si="0"/>
        <v>0</v>
      </c>
      <c r="CA40" s="512">
        <f t="shared" si="1"/>
        <v>0</v>
      </c>
      <c r="CB40" s="709">
        <f t="shared" si="3"/>
        <v>0</v>
      </c>
      <c r="CC40" s="709">
        <f>IF(ISERROR(VLOOKUP(A40,'18-19 Cfwds'!B:E,4,FALSE)),0,(VLOOKUP(A40,'18-19 Cfwds'!B:E,4,FALSE)))</f>
        <v>0</v>
      </c>
      <c r="CD40" s="709">
        <f>IF(ISERROR(VLOOKUP(A40,'18-19 Cfwds'!B:E,3,FALSE)),0,(VLOOKUP(A40,'18-19 Cfwds'!B:E,3,FALSE)))</f>
        <v>0</v>
      </c>
      <c r="CF40" s="709">
        <f t="shared" si="2"/>
        <v>29192.307692307688</v>
      </c>
    </row>
    <row r="41" spans="1:84" ht="15" x14ac:dyDescent="0.25">
      <c r="A41" s="706" t="e">
        <f>VLOOKUP(D41,'DfE No.'!#REF!,3,FALSE)</f>
        <v>#REF!</v>
      </c>
      <c r="B41" s="511">
        <f>VLOOKUP(D41,'Adjusted Factors 20-21'!C:F,4,FALSE)</f>
        <v>0</v>
      </c>
      <c r="C41" s="706">
        <v>124622</v>
      </c>
      <c r="D41" s="706">
        <v>9352129</v>
      </c>
      <c r="E41" s="707" t="s">
        <v>905</v>
      </c>
      <c r="F41" s="708">
        <v>150</v>
      </c>
      <c r="G41" s="708">
        <v>150</v>
      </c>
      <c r="H41" s="708">
        <v>0</v>
      </c>
      <c r="I41" s="709">
        <v>430255.66499999998</v>
      </c>
      <c r="J41" s="709">
        <v>0</v>
      </c>
      <c r="K41" s="709">
        <v>0</v>
      </c>
      <c r="L41" s="709">
        <v>22950.000000000004</v>
      </c>
      <c r="M41" s="709">
        <v>0</v>
      </c>
      <c r="N41" s="709">
        <v>29961.783439490446</v>
      </c>
      <c r="O41" s="709">
        <v>0</v>
      </c>
      <c r="P41" s="709">
        <v>12810.000000000011</v>
      </c>
      <c r="Q41" s="709">
        <v>7750.0000000000127</v>
      </c>
      <c r="R41" s="709">
        <v>749.99999999999807</v>
      </c>
      <c r="S41" s="709">
        <v>0</v>
      </c>
      <c r="T41" s="709">
        <v>0</v>
      </c>
      <c r="U41" s="709">
        <v>0</v>
      </c>
      <c r="V41" s="709">
        <v>0</v>
      </c>
      <c r="W41" s="709">
        <v>0</v>
      </c>
      <c r="X41" s="709">
        <v>0</v>
      </c>
      <c r="Y41" s="709">
        <v>0</v>
      </c>
      <c r="Z41" s="709">
        <v>0</v>
      </c>
      <c r="AA41" s="709">
        <v>0</v>
      </c>
      <c r="AB41" s="709">
        <v>5471.5909090909108</v>
      </c>
      <c r="AC41" s="709">
        <v>0</v>
      </c>
      <c r="AD41" s="709">
        <v>0</v>
      </c>
      <c r="AE41" s="709">
        <v>47383.474576271125</v>
      </c>
      <c r="AF41" s="709">
        <v>0</v>
      </c>
      <c r="AG41" s="709">
        <v>11375.000000000044</v>
      </c>
      <c r="AH41" s="709">
        <v>0</v>
      </c>
      <c r="AI41" s="709">
        <v>114400</v>
      </c>
      <c r="AJ41" s="709">
        <v>0</v>
      </c>
      <c r="AK41" s="709">
        <v>0</v>
      </c>
      <c r="AL41" s="709">
        <v>0</v>
      </c>
      <c r="AM41" s="709">
        <v>13794.47</v>
      </c>
      <c r="AN41" s="709">
        <v>0</v>
      </c>
      <c r="AO41" s="709">
        <v>0</v>
      </c>
      <c r="AP41" s="709">
        <v>0</v>
      </c>
      <c r="AQ41" s="709">
        <v>0</v>
      </c>
      <c r="AR41" s="709">
        <v>0</v>
      </c>
      <c r="AS41" s="709">
        <v>0</v>
      </c>
      <c r="AT41" s="709">
        <v>0</v>
      </c>
      <c r="AU41" s="709">
        <v>0</v>
      </c>
      <c r="AV41" s="709">
        <v>430255.66499999998</v>
      </c>
      <c r="AW41" s="709">
        <v>138451.84892485256</v>
      </c>
      <c r="AX41" s="709">
        <v>128194.47</v>
      </c>
      <c r="AY41" s="709">
        <v>94447.166296016367</v>
      </c>
      <c r="AZ41" s="710">
        <v>696901.98392485245</v>
      </c>
      <c r="BA41" s="710">
        <v>683107.51392485248</v>
      </c>
      <c r="BB41" s="710">
        <v>3750</v>
      </c>
      <c r="BC41" s="710">
        <v>562500</v>
      </c>
      <c r="BD41" s="710">
        <v>0</v>
      </c>
      <c r="BE41" s="710">
        <v>0</v>
      </c>
      <c r="BF41" s="710">
        <v>696901.98392485245</v>
      </c>
      <c r="BG41" s="709">
        <v>696901.98392485233</v>
      </c>
      <c r="BH41" s="709">
        <v>0</v>
      </c>
      <c r="BI41" s="710">
        <v>576294.47</v>
      </c>
      <c r="BJ41" s="710">
        <v>448100</v>
      </c>
      <c r="BK41" s="709">
        <v>568707.51392485248</v>
      </c>
      <c r="BL41" s="709">
        <v>3791.383426165683</v>
      </c>
      <c r="BM41" s="709">
        <v>3607.6780448275858</v>
      </c>
      <c r="BN41" s="711">
        <v>5.0920669487533661E-2</v>
      </c>
      <c r="BO41" s="711">
        <v>0</v>
      </c>
      <c r="BP41" s="709">
        <v>0</v>
      </c>
      <c r="BQ41" s="710">
        <v>696901.98392485245</v>
      </c>
      <c r="BR41" s="710">
        <v>4554.0500928323499</v>
      </c>
      <c r="BS41" s="710" t="s">
        <v>1284</v>
      </c>
      <c r="BT41" s="710">
        <v>4646.0132261656827</v>
      </c>
      <c r="BU41" s="711">
        <v>3.1710629149812375E-2</v>
      </c>
      <c r="BV41" s="709">
        <v>-3988.5</v>
      </c>
      <c r="BW41" s="709">
        <v>692913.48392485245</v>
      </c>
      <c r="BX41" s="709">
        <v>0</v>
      </c>
      <c r="BY41" s="709">
        <v>692913.48392485245</v>
      </c>
      <c r="BZ41" s="512">
        <f t="shared" si="0"/>
        <v>0</v>
      </c>
      <c r="CA41" s="512">
        <f t="shared" si="1"/>
        <v>0</v>
      </c>
      <c r="CB41" s="709">
        <f t="shared" si="3"/>
        <v>0</v>
      </c>
      <c r="CC41" s="709">
        <f>IF(ISERROR(VLOOKUP(A41,'18-19 Cfwds'!B:E,4,FALSE)),0,(VLOOKUP(A41,'18-19 Cfwds'!B:E,4,FALSE)))</f>
        <v>0</v>
      </c>
      <c r="CD41" s="709">
        <f>IF(ISERROR(VLOOKUP(A41,'18-19 Cfwds'!B:E,3,FALSE)),0,(VLOOKUP(A41,'18-19 Cfwds'!B:E,3,FALSE)))</f>
        <v>0</v>
      </c>
      <c r="CF41" s="709">
        <f t="shared" si="2"/>
        <v>74221.783439490478</v>
      </c>
    </row>
    <row r="42" spans="1:84" ht="15" x14ac:dyDescent="0.25">
      <c r="A42" s="706" t="e">
        <f>VLOOKUP(D42,'DfE No.'!#REF!,3,FALSE)</f>
        <v>#REF!</v>
      </c>
      <c r="B42" s="511">
        <f>VLOOKUP(D42,'Adjusted Factors 20-21'!C:F,4,FALSE)</f>
        <v>0</v>
      </c>
      <c r="C42" s="706">
        <v>124624</v>
      </c>
      <c r="D42" s="706">
        <v>9352131</v>
      </c>
      <c r="E42" s="707" t="s">
        <v>743</v>
      </c>
      <c r="F42" s="708">
        <v>353</v>
      </c>
      <c r="G42" s="708">
        <v>353</v>
      </c>
      <c r="H42" s="708">
        <v>0</v>
      </c>
      <c r="I42" s="709">
        <v>1012534.9983</v>
      </c>
      <c r="J42" s="709">
        <v>0</v>
      </c>
      <c r="K42" s="709">
        <v>0</v>
      </c>
      <c r="L42" s="709">
        <v>15300</v>
      </c>
      <c r="M42" s="709">
        <v>0</v>
      </c>
      <c r="N42" s="709">
        <v>27266.206896551725</v>
      </c>
      <c r="O42" s="709">
        <v>0</v>
      </c>
      <c r="P42" s="709">
        <v>2948.3522727272748</v>
      </c>
      <c r="Q42" s="709">
        <v>10028.409090909121</v>
      </c>
      <c r="R42" s="709">
        <v>10529.82954545454</v>
      </c>
      <c r="S42" s="709">
        <v>0</v>
      </c>
      <c r="T42" s="709">
        <v>0</v>
      </c>
      <c r="U42" s="709">
        <v>0</v>
      </c>
      <c r="V42" s="709">
        <v>0</v>
      </c>
      <c r="W42" s="709">
        <v>0</v>
      </c>
      <c r="X42" s="709">
        <v>0</v>
      </c>
      <c r="Y42" s="709">
        <v>0</v>
      </c>
      <c r="Z42" s="709">
        <v>0</v>
      </c>
      <c r="AA42" s="709">
        <v>0</v>
      </c>
      <c r="AB42" s="709">
        <v>8560</v>
      </c>
      <c r="AC42" s="709">
        <v>0</v>
      </c>
      <c r="AD42" s="709">
        <v>0</v>
      </c>
      <c r="AE42" s="709">
        <v>144678.54227405263</v>
      </c>
      <c r="AF42" s="709">
        <v>0</v>
      </c>
      <c r="AG42" s="709">
        <v>0</v>
      </c>
      <c r="AH42" s="709">
        <v>0</v>
      </c>
      <c r="AI42" s="709">
        <v>114400</v>
      </c>
      <c r="AJ42" s="709">
        <v>0</v>
      </c>
      <c r="AK42" s="709">
        <v>0</v>
      </c>
      <c r="AL42" s="709">
        <v>0</v>
      </c>
      <c r="AM42" s="709">
        <v>24967.35</v>
      </c>
      <c r="AN42" s="709">
        <v>0</v>
      </c>
      <c r="AO42" s="709">
        <v>0</v>
      </c>
      <c r="AP42" s="709">
        <v>0</v>
      </c>
      <c r="AQ42" s="709">
        <v>0</v>
      </c>
      <c r="AR42" s="709">
        <v>0</v>
      </c>
      <c r="AS42" s="709">
        <v>0</v>
      </c>
      <c r="AT42" s="709">
        <v>0</v>
      </c>
      <c r="AU42" s="709">
        <v>0</v>
      </c>
      <c r="AV42" s="709">
        <v>1012534.9983</v>
      </c>
      <c r="AW42" s="709">
        <v>219311.34007969528</v>
      </c>
      <c r="AX42" s="709">
        <v>139367.35</v>
      </c>
      <c r="AY42" s="709">
        <v>187667.74117687394</v>
      </c>
      <c r="AZ42" s="710">
        <v>1371213.6883796954</v>
      </c>
      <c r="BA42" s="710">
        <v>1346246.3383796953</v>
      </c>
      <c r="BB42" s="710">
        <v>3750</v>
      </c>
      <c r="BC42" s="710">
        <v>1323750</v>
      </c>
      <c r="BD42" s="710">
        <v>0</v>
      </c>
      <c r="BE42" s="710">
        <v>0</v>
      </c>
      <c r="BF42" s="710">
        <v>1371213.6883796954</v>
      </c>
      <c r="BG42" s="709">
        <v>1371213.6883796956</v>
      </c>
      <c r="BH42" s="709">
        <v>0</v>
      </c>
      <c r="BI42" s="710">
        <v>1348717.35</v>
      </c>
      <c r="BJ42" s="710">
        <v>1209350</v>
      </c>
      <c r="BK42" s="709">
        <v>1231846.3383796953</v>
      </c>
      <c r="BL42" s="709">
        <v>3489.6496837951709</v>
      </c>
      <c r="BM42" s="709">
        <v>3418.5458342028983</v>
      </c>
      <c r="BN42" s="711">
        <v>2.0799443108491144E-2</v>
      </c>
      <c r="BO42" s="711">
        <v>0</v>
      </c>
      <c r="BP42" s="709">
        <v>0</v>
      </c>
      <c r="BQ42" s="710">
        <v>1371213.6883796954</v>
      </c>
      <c r="BR42" s="710">
        <v>3813.7290039084851</v>
      </c>
      <c r="BS42" s="710" t="s">
        <v>1284</v>
      </c>
      <c r="BT42" s="710">
        <v>3884.4580407356812</v>
      </c>
      <c r="BU42" s="711">
        <v>1.8378797770672417E-2</v>
      </c>
      <c r="BV42" s="709">
        <v>-9386.27</v>
      </c>
      <c r="BW42" s="709">
        <v>1361827.4183796954</v>
      </c>
      <c r="BX42" s="709">
        <v>0</v>
      </c>
      <c r="BY42" s="709">
        <v>1361827.4183796954</v>
      </c>
      <c r="BZ42" s="512">
        <f t="shared" si="0"/>
        <v>0</v>
      </c>
      <c r="CA42" s="512">
        <f t="shared" si="1"/>
        <v>0</v>
      </c>
      <c r="CB42" s="709">
        <f t="shared" si="3"/>
        <v>0</v>
      </c>
      <c r="CC42" s="709">
        <f>IF(ISERROR(VLOOKUP(A42,'18-19 Cfwds'!B:E,4,FALSE)),0,(VLOOKUP(A42,'18-19 Cfwds'!B:E,4,FALSE)))</f>
        <v>0</v>
      </c>
      <c r="CD42" s="709">
        <f>IF(ISERROR(VLOOKUP(A42,'18-19 Cfwds'!B:E,3,FALSE)),0,(VLOOKUP(A42,'18-19 Cfwds'!B:E,3,FALSE)))</f>
        <v>0</v>
      </c>
      <c r="CF42" s="709">
        <f t="shared" si="2"/>
        <v>66072.797805642665</v>
      </c>
    </row>
    <row r="43" spans="1:84" ht="15" x14ac:dyDescent="0.25">
      <c r="A43" s="706" t="e">
        <f>VLOOKUP(D43,'DfE No.'!#REF!,3,FALSE)</f>
        <v>#REF!</v>
      </c>
      <c r="B43" s="511">
        <f>VLOOKUP(D43,'Adjusted Factors 20-21'!C:F,4,FALSE)</f>
        <v>0</v>
      </c>
      <c r="C43" s="706">
        <v>124625</v>
      </c>
      <c r="D43" s="706">
        <v>9352132</v>
      </c>
      <c r="E43" s="707" t="s">
        <v>794</v>
      </c>
      <c r="F43" s="708">
        <v>457</v>
      </c>
      <c r="G43" s="708">
        <v>457</v>
      </c>
      <c r="H43" s="708">
        <v>0</v>
      </c>
      <c r="I43" s="709">
        <v>1310845.5926999999</v>
      </c>
      <c r="J43" s="709">
        <v>0</v>
      </c>
      <c r="K43" s="709">
        <v>0</v>
      </c>
      <c r="L43" s="709">
        <v>16174.71910112359</v>
      </c>
      <c r="M43" s="709">
        <v>0</v>
      </c>
      <c r="N43" s="709">
        <v>24694.035087719294</v>
      </c>
      <c r="O43" s="709">
        <v>0</v>
      </c>
      <c r="P43" s="709">
        <v>646.98876404494422</v>
      </c>
      <c r="Q43" s="709">
        <v>770.22471910112415</v>
      </c>
      <c r="R43" s="709">
        <v>0</v>
      </c>
      <c r="S43" s="709">
        <v>1247.7640449438211</v>
      </c>
      <c r="T43" s="709">
        <v>0</v>
      </c>
      <c r="U43" s="709">
        <v>0</v>
      </c>
      <c r="V43" s="709">
        <v>0</v>
      </c>
      <c r="W43" s="709">
        <v>0</v>
      </c>
      <c r="X43" s="709">
        <v>0</v>
      </c>
      <c r="Y43" s="709">
        <v>0</v>
      </c>
      <c r="Z43" s="709">
        <v>0</v>
      </c>
      <c r="AA43" s="709">
        <v>0</v>
      </c>
      <c r="AB43" s="709">
        <v>4456.9401041666752</v>
      </c>
      <c r="AC43" s="709">
        <v>0</v>
      </c>
      <c r="AD43" s="709">
        <v>0</v>
      </c>
      <c r="AE43" s="709">
        <v>142169.09210526329</v>
      </c>
      <c r="AF43" s="709">
        <v>0</v>
      </c>
      <c r="AG43" s="709">
        <v>0</v>
      </c>
      <c r="AH43" s="709">
        <v>0</v>
      </c>
      <c r="AI43" s="709">
        <v>114400</v>
      </c>
      <c r="AJ43" s="709">
        <v>0</v>
      </c>
      <c r="AK43" s="709">
        <v>0</v>
      </c>
      <c r="AL43" s="709">
        <v>0</v>
      </c>
      <c r="AM43" s="709">
        <v>47156.26</v>
      </c>
      <c r="AN43" s="709">
        <v>0</v>
      </c>
      <c r="AO43" s="709">
        <v>0</v>
      </c>
      <c r="AP43" s="709">
        <v>0</v>
      </c>
      <c r="AQ43" s="709">
        <v>0</v>
      </c>
      <c r="AR43" s="709">
        <v>0</v>
      </c>
      <c r="AS43" s="709">
        <v>0</v>
      </c>
      <c r="AT43" s="709">
        <v>0</v>
      </c>
      <c r="AU43" s="709">
        <v>0</v>
      </c>
      <c r="AV43" s="709">
        <v>1310845.5926999999</v>
      </c>
      <c r="AW43" s="709">
        <v>190159.76392636274</v>
      </c>
      <c r="AX43" s="709">
        <v>161556.26</v>
      </c>
      <c r="AY43" s="709">
        <v>173888.75796372967</v>
      </c>
      <c r="AZ43" s="710">
        <v>1662561.6166263625</v>
      </c>
      <c r="BA43" s="710">
        <v>1615405.3566263625</v>
      </c>
      <c r="BB43" s="710">
        <v>3750</v>
      </c>
      <c r="BC43" s="710">
        <v>1713750</v>
      </c>
      <c r="BD43" s="710">
        <v>98344.64337363746</v>
      </c>
      <c r="BE43" s="710">
        <v>0</v>
      </c>
      <c r="BF43" s="710">
        <v>1760906.26</v>
      </c>
      <c r="BG43" s="709">
        <v>1760906.26</v>
      </c>
      <c r="BH43" s="709">
        <v>0</v>
      </c>
      <c r="BI43" s="710">
        <v>1760906.26</v>
      </c>
      <c r="BJ43" s="710">
        <v>1599350</v>
      </c>
      <c r="BK43" s="709">
        <v>1599350</v>
      </c>
      <c r="BL43" s="709">
        <v>3499.6717724288842</v>
      </c>
      <c r="BM43" s="709">
        <v>3247.4613686534217</v>
      </c>
      <c r="BN43" s="711">
        <v>7.7663865753711175E-2</v>
      </c>
      <c r="BO43" s="711">
        <v>0</v>
      </c>
      <c r="BP43" s="709">
        <v>0</v>
      </c>
      <c r="BQ43" s="710">
        <v>1760906.26</v>
      </c>
      <c r="BR43" s="710">
        <v>3750</v>
      </c>
      <c r="BS43" s="710" t="s">
        <v>1284</v>
      </c>
      <c r="BT43" s="710">
        <v>3853.1865645514222</v>
      </c>
      <c r="BU43" s="711">
        <v>6.9638395004114839E-2</v>
      </c>
      <c r="BV43" s="709">
        <v>-12151.63</v>
      </c>
      <c r="BW43" s="709">
        <v>1748754.6300000001</v>
      </c>
      <c r="BX43" s="709">
        <v>0</v>
      </c>
      <c r="BY43" s="709">
        <v>1748754.6300000001</v>
      </c>
      <c r="BZ43" s="512">
        <f t="shared" si="0"/>
        <v>0</v>
      </c>
      <c r="CA43" s="512">
        <f t="shared" si="1"/>
        <v>0</v>
      </c>
      <c r="CB43" s="709">
        <f t="shared" si="3"/>
        <v>98344.64337363746</v>
      </c>
      <c r="CC43" s="709">
        <f>IF(ISERROR(VLOOKUP(A43,'18-19 Cfwds'!B:E,4,FALSE)),0,(VLOOKUP(A43,'18-19 Cfwds'!B:E,4,FALSE)))</f>
        <v>0</v>
      </c>
      <c r="CD43" s="709">
        <f>IF(ISERROR(VLOOKUP(A43,'18-19 Cfwds'!B:E,3,FALSE)),0,(VLOOKUP(A43,'18-19 Cfwds'!B:E,3,FALSE)))</f>
        <v>0</v>
      </c>
      <c r="CF43" s="709">
        <f t="shared" si="2"/>
        <v>43533.731716932773</v>
      </c>
    </row>
    <row r="44" spans="1:84" ht="15" x14ac:dyDescent="0.25">
      <c r="A44" s="706" t="e">
        <f>VLOOKUP(D44,'DfE No.'!#REF!,3,FALSE)</f>
        <v>#REF!</v>
      </c>
      <c r="B44" s="511">
        <f>VLOOKUP(D44,'Adjusted Factors 20-21'!C:F,4,FALSE)</f>
        <v>0</v>
      </c>
      <c r="C44" s="706">
        <v>124627</v>
      </c>
      <c r="D44" s="706">
        <v>9352134</v>
      </c>
      <c r="E44" s="707" t="s">
        <v>746</v>
      </c>
      <c r="F44" s="708">
        <v>202</v>
      </c>
      <c r="G44" s="708">
        <v>202</v>
      </c>
      <c r="H44" s="708">
        <v>0</v>
      </c>
      <c r="I44" s="709">
        <v>579410.96219999995</v>
      </c>
      <c r="J44" s="709">
        <v>0</v>
      </c>
      <c r="K44" s="709">
        <v>0</v>
      </c>
      <c r="L44" s="709">
        <v>8999.9999999999982</v>
      </c>
      <c r="M44" s="709">
        <v>0</v>
      </c>
      <c r="N44" s="709">
        <v>14211.055276381907</v>
      </c>
      <c r="O44" s="709">
        <v>0</v>
      </c>
      <c r="P44" s="709">
        <v>1679.9999999999998</v>
      </c>
      <c r="Q44" s="709">
        <v>6500.0000000000146</v>
      </c>
      <c r="R44" s="709">
        <v>8250.0000000000073</v>
      </c>
      <c r="S44" s="709">
        <v>0</v>
      </c>
      <c r="T44" s="709">
        <v>869.99999999999989</v>
      </c>
      <c r="U44" s="709">
        <v>0</v>
      </c>
      <c r="V44" s="709">
        <v>0</v>
      </c>
      <c r="W44" s="709">
        <v>0</v>
      </c>
      <c r="X44" s="709">
        <v>0</v>
      </c>
      <c r="Y44" s="709">
        <v>0</v>
      </c>
      <c r="Z44" s="709">
        <v>0</v>
      </c>
      <c r="AA44" s="709">
        <v>0</v>
      </c>
      <c r="AB44" s="709">
        <v>4372.7745664739841</v>
      </c>
      <c r="AC44" s="709">
        <v>0</v>
      </c>
      <c r="AD44" s="709">
        <v>0</v>
      </c>
      <c r="AE44" s="709">
        <v>73831.597633136014</v>
      </c>
      <c r="AF44" s="709">
        <v>0</v>
      </c>
      <c r="AG44" s="709">
        <v>0</v>
      </c>
      <c r="AH44" s="709">
        <v>0</v>
      </c>
      <c r="AI44" s="709">
        <v>114400</v>
      </c>
      <c r="AJ44" s="709">
        <v>0</v>
      </c>
      <c r="AK44" s="709">
        <v>0</v>
      </c>
      <c r="AL44" s="709">
        <v>0</v>
      </c>
      <c r="AM44" s="709">
        <v>18671.580000000002</v>
      </c>
      <c r="AN44" s="709">
        <v>0</v>
      </c>
      <c r="AO44" s="709">
        <v>0</v>
      </c>
      <c r="AP44" s="709">
        <v>0</v>
      </c>
      <c r="AQ44" s="709">
        <v>0</v>
      </c>
      <c r="AR44" s="709">
        <v>0</v>
      </c>
      <c r="AS44" s="709">
        <v>0</v>
      </c>
      <c r="AT44" s="709">
        <v>0</v>
      </c>
      <c r="AU44" s="709">
        <v>0</v>
      </c>
      <c r="AV44" s="709">
        <v>579410.96219999995</v>
      </c>
      <c r="AW44" s="709">
        <v>118715.42747599192</v>
      </c>
      <c r="AX44" s="709">
        <v>133071.58000000002</v>
      </c>
      <c r="AY44" s="709">
        <v>104039.92527132698</v>
      </c>
      <c r="AZ44" s="710">
        <v>831197.96967599192</v>
      </c>
      <c r="BA44" s="710">
        <v>812526.38967599196</v>
      </c>
      <c r="BB44" s="710">
        <v>3750</v>
      </c>
      <c r="BC44" s="710">
        <v>757500</v>
      </c>
      <c r="BD44" s="710">
        <v>0</v>
      </c>
      <c r="BE44" s="710">
        <v>0</v>
      </c>
      <c r="BF44" s="710">
        <v>831197.96967599192</v>
      </c>
      <c r="BG44" s="709">
        <v>831197.96967599192</v>
      </c>
      <c r="BH44" s="709">
        <v>0</v>
      </c>
      <c r="BI44" s="710">
        <v>776171.58</v>
      </c>
      <c r="BJ44" s="710">
        <v>643100</v>
      </c>
      <c r="BK44" s="709">
        <v>698126.38967599196</v>
      </c>
      <c r="BL44" s="709">
        <v>3456.0712360197622</v>
      </c>
      <c r="BM44" s="709">
        <v>3318.7749185929652</v>
      </c>
      <c r="BN44" s="711">
        <v>4.1369577869717504E-2</v>
      </c>
      <c r="BO44" s="711">
        <v>0</v>
      </c>
      <c r="BP44" s="709">
        <v>0</v>
      </c>
      <c r="BQ44" s="710">
        <v>831197.96967599192</v>
      </c>
      <c r="BR44" s="710">
        <v>4022.4078696831284</v>
      </c>
      <c r="BS44" s="710" t="s">
        <v>1284</v>
      </c>
      <c r="BT44" s="710">
        <v>4114.8414340395639</v>
      </c>
      <c r="BU44" s="711">
        <v>3.6364861363022971E-2</v>
      </c>
      <c r="BV44" s="709">
        <v>-5371.18</v>
      </c>
      <c r="BW44" s="709">
        <v>825826.78967599187</v>
      </c>
      <c r="BX44" s="709">
        <v>0</v>
      </c>
      <c r="BY44" s="709">
        <v>825826.78967599187</v>
      </c>
      <c r="BZ44" s="512">
        <f t="shared" si="0"/>
        <v>0</v>
      </c>
      <c r="CA44" s="512">
        <f t="shared" si="1"/>
        <v>0</v>
      </c>
      <c r="CB44" s="709">
        <f t="shared" si="3"/>
        <v>0</v>
      </c>
      <c r="CC44" s="709">
        <f>IF(ISERROR(VLOOKUP(A44,'18-19 Cfwds'!B:E,4,FALSE)),0,(VLOOKUP(A44,'18-19 Cfwds'!B:E,4,FALSE)))</f>
        <v>0</v>
      </c>
      <c r="CD44" s="709">
        <f>IF(ISERROR(VLOOKUP(A44,'18-19 Cfwds'!B:E,3,FALSE)),0,(VLOOKUP(A44,'18-19 Cfwds'!B:E,3,FALSE)))</f>
        <v>0</v>
      </c>
      <c r="CF44" s="709">
        <f t="shared" si="2"/>
        <v>40511.055276381929</v>
      </c>
    </row>
    <row r="45" spans="1:84" ht="15" x14ac:dyDescent="0.25">
      <c r="A45" s="706" t="e">
        <f>VLOOKUP(D45,'DfE No.'!#REF!,3,FALSE)</f>
        <v>#REF!</v>
      </c>
      <c r="B45" s="511">
        <f>VLOOKUP(D45,'Adjusted Factors 20-21'!C:F,4,FALSE)</f>
        <v>0</v>
      </c>
      <c r="C45" s="706">
        <v>124628</v>
      </c>
      <c r="D45" s="706">
        <v>9352135</v>
      </c>
      <c r="E45" s="707" t="s">
        <v>813</v>
      </c>
      <c r="F45" s="708">
        <v>404</v>
      </c>
      <c r="G45" s="708">
        <v>404</v>
      </c>
      <c r="H45" s="708">
        <v>0</v>
      </c>
      <c r="I45" s="709">
        <v>1158821.9243999999</v>
      </c>
      <c r="J45" s="709">
        <v>0</v>
      </c>
      <c r="K45" s="709">
        <v>0</v>
      </c>
      <c r="L45" s="709">
        <v>24300.000000000062</v>
      </c>
      <c r="M45" s="709">
        <v>0</v>
      </c>
      <c r="N45" s="709">
        <v>52035.200000000004</v>
      </c>
      <c r="O45" s="709">
        <v>0</v>
      </c>
      <c r="P45" s="709">
        <v>28769.999999999993</v>
      </c>
      <c r="Q45" s="709">
        <v>0</v>
      </c>
      <c r="R45" s="709">
        <v>749.99999999999989</v>
      </c>
      <c r="S45" s="709">
        <v>405.0000000000008</v>
      </c>
      <c r="T45" s="709">
        <v>0</v>
      </c>
      <c r="U45" s="709">
        <v>0</v>
      </c>
      <c r="V45" s="709">
        <v>0</v>
      </c>
      <c r="W45" s="709">
        <v>0</v>
      </c>
      <c r="X45" s="709">
        <v>0</v>
      </c>
      <c r="Y45" s="709">
        <v>0</v>
      </c>
      <c r="Z45" s="709">
        <v>0</v>
      </c>
      <c r="AA45" s="709">
        <v>0</v>
      </c>
      <c r="AB45" s="709">
        <v>3769.8837209302369</v>
      </c>
      <c r="AC45" s="709">
        <v>0</v>
      </c>
      <c r="AD45" s="709">
        <v>0</v>
      </c>
      <c r="AE45" s="709">
        <v>122550.83591331265</v>
      </c>
      <c r="AF45" s="709">
        <v>0</v>
      </c>
      <c r="AG45" s="709">
        <v>2414.9999999999873</v>
      </c>
      <c r="AH45" s="709">
        <v>0</v>
      </c>
      <c r="AI45" s="709">
        <v>114400</v>
      </c>
      <c r="AJ45" s="709">
        <v>0</v>
      </c>
      <c r="AK45" s="709">
        <v>0</v>
      </c>
      <c r="AL45" s="709">
        <v>0</v>
      </c>
      <c r="AM45" s="709">
        <v>37417.46</v>
      </c>
      <c r="AN45" s="709">
        <v>0</v>
      </c>
      <c r="AO45" s="709">
        <v>0</v>
      </c>
      <c r="AP45" s="709">
        <v>0</v>
      </c>
      <c r="AQ45" s="709">
        <v>0</v>
      </c>
      <c r="AR45" s="709">
        <v>0</v>
      </c>
      <c r="AS45" s="709">
        <v>0</v>
      </c>
      <c r="AT45" s="709">
        <v>0</v>
      </c>
      <c r="AU45" s="709">
        <v>0</v>
      </c>
      <c r="AV45" s="709">
        <v>1158821.9243999999</v>
      </c>
      <c r="AW45" s="709">
        <v>234995.91963424295</v>
      </c>
      <c r="AX45" s="709">
        <v>151817.46</v>
      </c>
      <c r="AY45" s="709">
        <v>185633.73591331267</v>
      </c>
      <c r="AZ45" s="710">
        <v>1545635.3040342429</v>
      </c>
      <c r="BA45" s="710">
        <v>1508217.8440342429</v>
      </c>
      <c r="BB45" s="710">
        <v>3750</v>
      </c>
      <c r="BC45" s="710">
        <v>1515000</v>
      </c>
      <c r="BD45" s="710">
        <v>6782.1559657570906</v>
      </c>
      <c r="BE45" s="710">
        <v>0</v>
      </c>
      <c r="BF45" s="710">
        <v>1552417.46</v>
      </c>
      <c r="BG45" s="709">
        <v>1552417.4599999997</v>
      </c>
      <c r="BH45" s="709">
        <v>0</v>
      </c>
      <c r="BI45" s="710">
        <v>1552417.46</v>
      </c>
      <c r="BJ45" s="710">
        <v>1400600</v>
      </c>
      <c r="BK45" s="709">
        <v>1400600</v>
      </c>
      <c r="BL45" s="709">
        <v>3466.8316831683169</v>
      </c>
      <c r="BM45" s="709">
        <v>3325.4498937500002</v>
      </c>
      <c r="BN45" s="711">
        <v>4.2515086359904544E-2</v>
      </c>
      <c r="BO45" s="711">
        <v>0</v>
      </c>
      <c r="BP45" s="709">
        <v>0</v>
      </c>
      <c r="BQ45" s="710">
        <v>1552417.46</v>
      </c>
      <c r="BR45" s="710">
        <v>3750</v>
      </c>
      <c r="BS45" s="710" t="s">
        <v>1284</v>
      </c>
      <c r="BT45" s="710">
        <v>3842.6174752475245</v>
      </c>
      <c r="BU45" s="711">
        <v>3.7591299685717727E-2</v>
      </c>
      <c r="BV45" s="709">
        <v>-10742.36</v>
      </c>
      <c r="BW45" s="709">
        <v>1541675.0999999999</v>
      </c>
      <c r="BX45" s="709">
        <v>0</v>
      </c>
      <c r="BY45" s="709">
        <v>1541675.0999999999</v>
      </c>
      <c r="BZ45" s="512">
        <f t="shared" si="0"/>
        <v>0</v>
      </c>
      <c r="CA45" s="512">
        <f t="shared" si="1"/>
        <v>0</v>
      </c>
      <c r="CB45" s="709">
        <f t="shared" si="3"/>
        <v>6782.1559657570906</v>
      </c>
      <c r="CC45" s="709">
        <f>IF(ISERROR(VLOOKUP(A45,'18-19 Cfwds'!B:E,4,FALSE)),0,(VLOOKUP(A45,'18-19 Cfwds'!B:E,4,FALSE)))</f>
        <v>0</v>
      </c>
      <c r="CD45" s="709">
        <f>IF(ISERROR(VLOOKUP(A45,'18-19 Cfwds'!B:E,3,FALSE)),0,(VLOOKUP(A45,'18-19 Cfwds'!B:E,3,FALSE)))</f>
        <v>0</v>
      </c>
      <c r="CF45" s="709">
        <f t="shared" si="2"/>
        <v>106260.20000000007</v>
      </c>
    </row>
    <row r="46" spans="1:84" ht="15" x14ac:dyDescent="0.25">
      <c r="A46" s="706" t="e">
        <f>VLOOKUP(D46,'DfE No.'!#REF!,3,FALSE)</f>
        <v>#REF!</v>
      </c>
      <c r="B46" s="511">
        <f>VLOOKUP(D46,'Adjusted Factors 20-21'!C:F,4,FALSE)</f>
        <v>0</v>
      </c>
      <c r="C46" s="706">
        <v>124631</v>
      </c>
      <c r="D46" s="706">
        <v>9352138</v>
      </c>
      <c r="E46" s="707" t="s">
        <v>1188</v>
      </c>
      <c r="F46" s="708">
        <v>404</v>
      </c>
      <c r="G46" s="708">
        <v>404</v>
      </c>
      <c r="H46" s="708">
        <v>0</v>
      </c>
      <c r="I46" s="709">
        <v>1158821.9243999999</v>
      </c>
      <c r="J46" s="709">
        <v>0</v>
      </c>
      <c r="K46" s="709">
        <v>0</v>
      </c>
      <c r="L46" s="709">
        <v>27000.000000000091</v>
      </c>
      <c r="M46" s="709">
        <v>0</v>
      </c>
      <c r="N46" s="709">
        <v>45248.000000000007</v>
      </c>
      <c r="O46" s="709">
        <v>0</v>
      </c>
      <c r="P46" s="709">
        <v>19740.000000000025</v>
      </c>
      <c r="Q46" s="709">
        <v>7749.9999999999973</v>
      </c>
      <c r="R46" s="709">
        <v>6375.0000000000036</v>
      </c>
      <c r="S46" s="709">
        <v>0</v>
      </c>
      <c r="T46" s="709">
        <v>0</v>
      </c>
      <c r="U46" s="709">
        <v>0</v>
      </c>
      <c r="V46" s="709">
        <v>0</v>
      </c>
      <c r="W46" s="709">
        <v>0</v>
      </c>
      <c r="X46" s="709">
        <v>0</v>
      </c>
      <c r="Y46" s="709">
        <v>0</v>
      </c>
      <c r="Z46" s="709">
        <v>0</v>
      </c>
      <c r="AA46" s="709">
        <v>0</v>
      </c>
      <c r="AB46" s="709">
        <v>2513.2558139534913</v>
      </c>
      <c r="AC46" s="709">
        <v>0</v>
      </c>
      <c r="AD46" s="709">
        <v>0</v>
      </c>
      <c r="AE46" s="709">
        <v>127295.85798816547</v>
      </c>
      <c r="AF46" s="709">
        <v>0</v>
      </c>
      <c r="AG46" s="709">
        <v>0</v>
      </c>
      <c r="AH46" s="709">
        <v>0</v>
      </c>
      <c r="AI46" s="709">
        <v>114400</v>
      </c>
      <c r="AJ46" s="709">
        <v>0</v>
      </c>
      <c r="AK46" s="709">
        <v>0</v>
      </c>
      <c r="AL46" s="709">
        <v>0</v>
      </c>
      <c r="AM46" s="709">
        <v>27678.67</v>
      </c>
      <c r="AN46" s="709">
        <v>0</v>
      </c>
      <c r="AO46" s="709">
        <v>0</v>
      </c>
      <c r="AP46" s="709">
        <v>0</v>
      </c>
      <c r="AQ46" s="709">
        <v>0</v>
      </c>
      <c r="AR46" s="709">
        <v>0</v>
      </c>
      <c r="AS46" s="709">
        <v>0</v>
      </c>
      <c r="AT46" s="709">
        <v>0</v>
      </c>
      <c r="AU46" s="709">
        <v>0</v>
      </c>
      <c r="AV46" s="709">
        <v>1158821.9243999999</v>
      </c>
      <c r="AW46" s="709">
        <v>235922.1138021191</v>
      </c>
      <c r="AX46" s="709">
        <v>142078.66999999998</v>
      </c>
      <c r="AY46" s="709">
        <v>190305.15798816553</v>
      </c>
      <c r="AZ46" s="710">
        <v>1536822.708202119</v>
      </c>
      <c r="BA46" s="710">
        <v>1509144.0382021191</v>
      </c>
      <c r="BB46" s="710">
        <v>3750</v>
      </c>
      <c r="BC46" s="710">
        <v>1515000</v>
      </c>
      <c r="BD46" s="710">
        <v>5855.9617978809401</v>
      </c>
      <c r="BE46" s="710">
        <v>0</v>
      </c>
      <c r="BF46" s="710">
        <v>1542678.67</v>
      </c>
      <c r="BG46" s="709">
        <v>1542678.6699999997</v>
      </c>
      <c r="BH46" s="709">
        <v>0</v>
      </c>
      <c r="BI46" s="710">
        <v>1542678.67</v>
      </c>
      <c r="BJ46" s="710">
        <v>1400600</v>
      </c>
      <c r="BK46" s="709">
        <v>1400600</v>
      </c>
      <c r="BL46" s="709">
        <v>3466.8316831683169</v>
      </c>
      <c r="BM46" s="709">
        <v>3305.1585975247526</v>
      </c>
      <c r="BN46" s="711">
        <v>4.8915379057647014E-2</v>
      </c>
      <c r="BO46" s="711">
        <v>0</v>
      </c>
      <c r="BP46" s="709">
        <v>0</v>
      </c>
      <c r="BQ46" s="710">
        <v>1542678.67</v>
      </c>
      <c r="BR46" s="710">
        <v>3750</v>
      </c>
      <c r="BS46" s="710" t="s">
        <v>1284</v>
      </c>
      <c r="BT46" s="710">
        <v>3818.5115594059403</v>
      </c>
      <c r="BU46" s="711">
        <v>4.4544166673267105E-2</v>
      </c>
      <c r="BV46" s="709">
        <v>-10742.36</v>
      </c>
      <c r="BW46" s="709">
        <v>1531936.3099999998</v>
      </c>
      <c r="BX46" s="709">
        <v>0</v>
      </c>
      <c r="BY46" s="709">
        <v>1531936.3099999998</v>
      </c>
      <c r="BZ46" s="512">
        <f t="shared" si="0"/>
        <v>0</v>
      </c>
      <c r="CA46" s="512">
        <f t="shared" si="1"/>
        <v>0</v>
      </c>
      <c r="CB46" s="709">
        <f t="shared" si="3"/>
        <v>5855.9617978809401</v>
      </c>
      <c r="CC46" s="709">
        <f>IF(ISERROR(VLOOKUP(A46,'18-19 Cfwds'!B:E,4,FALSE)),0,(VLOOKUP(A46,'18-19 Cfwds'!B:E,4,FALSE)))</f>
        <v>0</v>
      </c>
      <c r="CD46" s="709">
        <f>IF(ISERROR(VLOOKUP(A46,'18-19 Cfwds'!B:E,3,FALSE)),0,(VLOOKUP(A46,'18-19 Cfwds'!B:E,3,FALSE)))</f>
        <v>0</v>
      </c>
      <c r="CF46" s="709">
        <f t="shared" si="2"/>
        <v>106113.00000000013</v>
      </c>
    </row>
    <row r="47" spans="1:84" ht="15" x14ac:dyDescent="0.25">
      <c r="A47" s="706" t="e">
        <f>VLOOKUP(D47,'DfE No.'!#REF!,3,FALSE)</f>
        <v>#REF!</v>
      </c>
      <c r="B47" s="511">
        <f>VLOOKUP(D47,'Adjusted Factors 20-21'!C:F,4,FALSE)</f>
        <v>0</v>
      </c>
      <c r="C47" s="706">
        <v>124645</v>
      </c>
      <c r="D47" s="706">
        <v>9352157</v>
      </c>
      <c r="E47" s="707" t="s">
        <v>773</v>
      </c>
      <c r="F47" s="708">
        <v>285</v>
      </c>
      <c r="G47" s="708">
        <v>285</v>
      </c>
      <c r="H47" s="708">
        <v>0</v>
      </c>
      <c r="I47" s="709">
        <v>817485.7635</v>
      </c>
      <c r="J47" s="709">
        <v>0</v>
      </c>
      <c r="K47" s="709">
        <v>0</v>
      </c>
      <c r="L47" s="709">
        <v>28800.000000000007</v>
      </c>
      <c r="M47" s="709">
        <v>0</v>
      </c>
      <c r="N47" s="709">
        <v>46354.411764705888</v>
      </c>
      <c r="O47" s="709">
        <v>0</v>
      </c>
      <c r="P47" s="709">
        <v>4214.7887323943651</v>
      </c>
      <c r="Q47" s="709">
        <v>40140.84507042254</v>
      </c>
      <c r="R47" s="709">
        <v>15052.816901408427</v>
      </c>
      <c r="S47" s="709">
        <v>15850.616197183121</v>
      </c>
      <c r="T47" s="709">
        <v>873.06338028169</v>
      </c>
      <c r="U47" s="709">
        <v>602.11267605633793</v>
      </c>
      <c r="V47" s="709">
        <v>0</v>
      </c>
      <c r="W47" s="709">
        <v>0</v>
      </c>
      <c r="X47" s="709">
        <v>0</v>
      </c>
      <c r="Y47" s="709">
        <v>0</v>
      </c>
      <c r="Z47" s="709">
        <v>0</v>
      </c>
      <c r="AA47" s="709">
        <v>0</v>
      </c>
      <c r="AB47" s="709">
        <v>47254.648760330609</v>
      </c>
      <c r="AC47" s="709">
        <v>0</v>
      </c>
      <c r="AD47" s="709">
        <v>0</v>
      </c>
      <c r="AE47" s="709">
        <v>146679.54545454532</v>
      </c>
      <c r="AF47" s="709">
        <v>0</v>
      </c>
      <c r="AG47" s="709">
        <v>6912.4999999999927</v>
      </c>
      <c r="AH47" s="709">
        <v>0</v>
      </c>
      <c r="AI47" s="709">
        <v>114400</v>
      </c>
      <c r="AJ47" s="709">
        <v>0</v>
      </c>
      <c r="AK47" s="709">
        <v>0</v>
      </c>
      <c r="AL47" s="709">
        <v>0</v>
      </c>
      <c r="AM47" s="709">
        <v>19849.04</v>
      </c>
      <c r="AN47" s="709">
        <v>0</v>
      </c>
      <c r="AO47" s="709">
        <v>0</v>
      </c>
      <c r="AP47" s="709">
        <v>0</v>
      </c>
      <c r="AQ47" s="709">
        <v>0</v>
      </c>
      <c r="AR47" s="709">
        <v>0</v>
      </c>
      <c r="AS47" s="709">
        <v>0</v>
      </c>
      <c r="AT47" s="709">
        <v>0</v>
      </c>
      <c r="AU47" s="709">
        <v>0</v>
      </c>
      <c r="AV47" s="709">
        <v>817485.7635</v>
      </c>
      <c r="AW47" s="709">
        <v>352735.34893732832</v>
      </c>
      <c r="AX47" s="709">
        <v>134249.04</v>
      </c>
      <c r="AY47" s="709">
        <v>232576.67281577151</v>
      </c>
      <c r="AZ47" s="710">
        <v>1304470.1524373284</v>
      </c>
      <c r="BA47" s="710">
        <v>1284621.1124373283</v>
      </c>
      <c r="BB47" s="710">
        <v>3750</v>
      </c>
      <c r="BC47" s="710">
        <v>1068750</v>
      </c>
      <c r="BD47" s="710">
        <v>0</v>
      </c>
      <c r="BE47" s="710">
        <v>0</v>
      </c>
      <c r="BF47" s="710">
        <v>1304470.1524373284</v>
      </c>
      <c r="BG47" s="709">
        <v>1304470.1524373284</v>
      </c>
      <c r="BH47" s="709">
        <v>0</v>
      </c>
      <c r="BI47" s="710">
        <v>1088599.04</v>
      </c>
      <c r="BJ47" s="710">
        <v>954350</v>
      </c>
      <c r="BK47" s="709">
        <v>1170221.1124373283</v>
      </c>
      <c r="BL47" s="709">
        <v>4106.0389910081694</v>
      </c>
      <c r="BM47" s="709">
        <v>4054.9366161048688</v>
      </c>
      <c r="BN47" s="711">
        <v>1.2602508927103543E-2</v>
      </c>
      <c r="BO47" s="711">
        <v>5.7974910728964563E-3</v>
      </c>
      <c r="BP47" s="709">
        <v>6699.9107674132483</v>
      </c>
      <c r="BQ47" s="710">
        <v>1311170.0632047416</v>
      </c>
      <c r="BR47" s="710">
        <v>4530.950958613128</v>
      </c>
      <c r="BS47" s="710" t="s">
        <v>1284</v>
      </c>
      <c r="BT47" s="710">
        <v>4600.5967129990931</v>
      </c>
      <c r="BU47" s="711">
        <v>1.1054631857394082E-2</v>
      </c>
      <c r="BV47" s="709">
        <v>-7578.15</v>
      </c>
      <c r="BW47" s="709">
        <v>1303591.9132047417</v>
      </c>
      <c r="BX47" s="709">
        <v>0</v>
      </c>
      <c r="BY47" s="709">
        <v>1303591.9132047417</v>
      </c>
      <c r="BZ47" s="512">
        <f t="shared" si="0"/>
        <v>0</v>
      </c>
      <c r="CA47" s="512">
        <f t="shared" si="1"/>
        <v>0</v>
      </c>
      <c r="CB47" s="709">
        <f t="shared" si="3"/>
        <v>0</v>
      </c>
      <c r="CC47" s="709">
        <f>IF(ISERROR(VLOOKUP(A47,'18-19 Cfwds'!B:E,4,FALSE)),0,(VLOOKUP(A47,'18-19 Cfwds'!B:E,4,FALSE)))</f>
        <v>0</v>
      </c>
      <c r="CD47" s="709">
        <f>IF(ISERROR(VLOOKUP(A47,'18-19 Cfwds'!B:E,3,FALSE)),0,(VLOOKUP(A47,'18-19 Cfwds'!B:E,3,FALSE)))</f>
        <v>0</v>
      </c>
      <c r="CF47" s="709">
        <f t="shared" si="2"/>
        <v>151888.6547224524</v>
      </c>
    </row>
    <row r="48" spans="1:84" ht="15" x14ac:dyDescent="0.25">
      <c r="A48" s="706" t="e">
        <f>VLOOKUP(D48,'DfE No.'!#REF!,3,FALSE)</f>
        <v>#REF!</v>
      </c>
      <c r="B48" s="511">
        <f>VLOOKUP(D48,'Adjusted Factors 20-21'!C:F,4,FALSE)</f>
        <v>0</v>
      </c>
      <c r="C48" s="706">
        <v>124650</v>
      </c>
      <c r="D48" s="706">
        <v>9352162</v>
      </c>
      <c r="E48" s="707" t="s">
        <v>1189</v>
      </c>
      <c r="F48" s="708">
        <v>407</v>
      </c>
      <c r="G48" s="708">
        <v>407</v>
      </c>
      <c r="H48" s="708">
        <v>0</v>
      </c>
      <c r="I48" s="709">
        <v>1167427.0377</v>
      </c>
      <c r="J48" s="709">
        <v>0</v>
      </c>
      <c r="K48" s="709">
        <v>0</v>
      </c>
      <c r="L48" s="709">
        <v>42300.000000000007</v>
      </c>
      <c r="M48" s="709">
        <v>0</v>
      </c>
      <c r="N48" s="709">
        <v>69955.643564356433</v>
      </c>
      <c r="O48" s="709">
        <v>0</v>
      </c>
      <c r="P48" s="709">
        <v>16589.999999999993</v>
      </c>
      <c r="Q48" s="709">
        <v>31999.999999999945</v>
      </c>
      <c r="R48" s="709">
        <v>6375.0000000000055</v>
      </c>
      <c r="S48" s="709">
        <v>46575.000000000073</v>
      </c>
      <c r="T48" s="709">
        <v>9570.0000000000073</v>
      </c>
      <c r="U48" s="709">
        <v>0</v>
      </c>
      <c r="V48" s="709">
        <v>0</v>
      </c>
      <c r="W48" s="709">
        <v>0</v>
      </c>
      <c r="X48" s="709">
        <v>0</v>
      </c>
      <c r="Y48" s="709">
        <v>0</v>
      </c>
      <c r="Z48" s="709">
        <v>0</v>
      </c>
      <c r="AA48" s="709">
        <v>0</v>
      </c>
      <c r="AB48" s="709">
        <v>26982.809798270959</v>
      </c>
      <c r="AC48" s="709">
        <v>0</v>
      </c>
      <c r="AD48" s="709">
        <v>0</v>
      </c>
      <c r="AE48" s="709">
        <v>138553.06451612894</v>
      </c>
      <c r="AF48" s="709">
        <v>0</v>
      </c>
      <c r="AG48" s="709">
        <v>0</v>
      </c>
      <c r="AH48" s="709">
        <v>0</v>
      </c>
      <c r="AI48" s="709">
        <v>114400</v>
      </c>
      <c r="AJ48" s="709">
        <v>0</v>
      </c>
      <c r="AK48" s="709">
        <v>0</v>
      </c>
      <c r="AL48" s="709">
        <v>0</v>
      </c>
      <c r="AM48" s="709">
        <v>61508.160000000003</v>
      </c>
      <c r="AN48" s="709">
        <v>0</v>
      </c>
      <c r="AO48" s="709">
        <v>0</v>
      </c>
      <c r="AP48" s="709">
        <v>0</v>
      </c>
      <c r="AQ48" s="709">
        <v>0</v>
      </c>
      <c r="AR48" s="709">
        <v>0</v>
      </c>
      <c r="AS48" s="709">
        <v>0</v>
      </c>
      <c r="AT48" s="709">
        <v>0</v>
      </c>
      <c r="AU48" s="709">
        <v>0</v>
      </c>
      <c r="AV48" s="709">
        <v>1167427.0377</v>
      </c>
      <c r="AW48" s="709">
        <v>388901.51787875633</v>
      </c>
      <c r="AX48" s="709">
        <v>175908.16</v>
      </c>
      <c r="AY48" s="709">
        <v>260188.68629830715</v>
      </c>
      <c r="AZ48" s="710">
        <v>1732236.7155787563</v>
      </c>
      <c r="BA48" s="710">
        <v>1670728.5555787564</v>
      </c>
      <c r="BB48" s="710">
        <v>3750</v>
      </c>
      <c r="BC48" s="710">
        <v>1526250</v>
      </c>
      <c r="BD48" s="710">
        <v>0</v>
      </c>
      <c r="BE48" s="710">
        <v>0</v>
      </c>
      <c r="BF48" s="710">
        <v>1732236.7155787563</v>
      </c>
      <c r="BG48" s="709">
        <v>1732236.7155787563</v>
      </c>
      <c r="BH48" s="709">
        <v>0</v>
      </c>
      <c r="BI48" s="710">
        <v>1587758.16</v>
      </c>
      <c r="BJ48" s="710">
        <v>1411850</v>
      </c>
      <c r="BK48" s="709">
        <v>1556328.5555787564</v>
      </c>
      <c r="BL48" s="709">
        <v>3823.9030849600895</v>
      </c>
      <c r="BM48" s="709">
        <v>3955.5062036674817</v>
      </c>
      <c r="BN48" s="711">
        <v>-3.3270866465933475E-2</v>
      </c>
      <c r="BO48" s="711">
        <v>5.1670866465933475E-2</v>
      </c>
      <c r="BP48" s="709">
        <v>83184.46417193368</v>
      </c>
      <c r="BQ48" s="710">
        <v>1815421.17975069</v>
      </c>
      <c r="BR48" s="710">
        <v>4309.3685988960442</v>
      </c>
      <c r="BS48" s="710" t="s">
        <v>1284</v>
      </c>
      <c r="BT48" s="710">
        <v>4460.4942991417447</v>
      </c>
      <c r="BU48" s="711">
        <v>1.7671252879534194E-2</v>
      </c>
      <c r="BV48" s="709">
        <v>-10822.13</v>
      </c>
      <c r="BW48" s="709">
        <v>1804599.0497506901</v>
      </c>
      <c r="BX48" s="709">
        <v>0</v>
      </c>
      <c r="BY48" s="709">
        <v>1804599.0497506901</v>
      </c>
      <c r="BZ48" s="512">
        <f t="shared" si="0"/>
        <v>0</v>
      </c>
      <c r="CA48" s="512">
        <f t="shared" si="1"/>
        <v>0</v>
      </c>
      <c r="CB48" s="709">
        <f t="shared" si="3"/>
        <v>0</v>
      </c>
      <c r="CC48" s="709">
        <f>IF(ISERROR(VLOOKUP(A48,'18-19 Cfwds'!B:E,4,FALSE)),0,(VLOOKUP(A48,'18-19 Cfwds'!B:E,4,FALSE)))</f>
        <v>0</v>
      </c>
      <c r="CD48" s="709">
        <f>IF(ISERROR(VLOOKUP(A48,'18-19 Cfwds'!B:E,3,FALSE)),0,(VLOOKUP(A48,'18-19 Cfwds'!B:E,3,FALSE)))</f>
        <v>0</v>
      </c>
      <c r="CF48" s="709">
        <f t="shared" si="2"/>
        <v>223365.64356435643</v>
      </c>
    </row>
    <row r="49" spans="1:84" ht="15" x14ac:dyDescent="0.25">
      <c r="A49" s="706" t="e">
        <f>VLOOKUP(D49,'DfE No.'!#REF!,3,FALSE)</f>
        <v>#REF!</v>
      </c>
      <c r="B49" s="511">
        <f>VLOOKUP(D49,'Adjusted Factors 20-21'!C:F,4,FALSE)</f>
        <v>0</v>
      </c>
      <c r="C49" s="706">
        <v>124654</v>
      </c>
      <c r="D49" s="706">
        <v>9352166</v>
      </c>
      <c r="E49" s="707" t="s">
        <v>763</v>
      </c>
      <c r="F49" s="708">
        <v>409</v>
      </c>
      <c r="G49" s="708">
        <v>409</v>
      </c>
      <c r="H49" s="708">
        <v>0</v>
      </c>
      <c r="I49" s="709">
        <v>1173163.7799</v>
      </c>
      <c r="J49" s="709">
        <v>0</v>
      </c>
      <c r="K49" s="709">
        <v>0</v>
      </c>
      <c r="L49" s="709">
        <v>28800.000000000007</v>
      </c>
      <c r="M49" s="709">
        <v>0</v>
      </c>
      <c r="N49" s="709">
        <v>37066.859903381643</v>
      </c>
      <c r="O49" s="709">
        <v>0</v>
      </c>
      <c r="P49" s="709">
        <v>20579.999999999978</v>
      </c>
      <c r="Q49" s="709">
        <v>2750.0000000000027</v>
      </c>
      <c r="R49" s="709">
        <v>3749.9999999999927</v>
      </c>
      <c r="S49" s="709">
        <v>1620.0000000000005</v>
      </c>
      <c r="T49" s="709">
        <v>434.99999999999915</v>
      </c>
      <c r="U49" s="709">
        <v>599.99999999999875</v>
      </c>
      <c r="V49" s="709">
        <v>0</v>
      </c>
      <c r="W49" s="709">
        <v>0</v>
      </c>
      <c r="X49" s="709">
        <v>0</v>
      </c>
      <c r="Y49" s="709">
        <v>0</v>
      </c>
      <c r="Z49" s="709">
        <v>0</v>
      </c>
      <c r="AA49" s="709">
        <v>0</v>
      </c>
      <c r="AB49" s="709">
        <v>36260.77142857149</v>
      </c>
      <c r="AC49" s="709">
        <v>0</v>
      </c>
      <c r="AD49" s="709">
        <v>0</v>
      </c>
      <c r="AE49" s="709">
        <v>119681.50159744387</v>
      </c>
      <c r="AF49" s="709">
        <v>0</v>
      </c>
      <c r="AG49" s="709">
        <v>3902.4999999999936</v>
      </c>
      <c r="AH49" s="709">
        <v>0</v>
      </c>
      <c r="AI49" s="709">
        <v>114400</v>
      </c>
      <c r="AJ49" s="709">
        <v>0</v>
      </c>
      <c r="AK49" s="709">
        <v>0</v>
      </c>
      <c r="AL49" s="709">
        <v>0</v>
      </c>
      <c r="AM49" s="709">
        <v>24683.22</v>
      </c>
      <c r="AN49" s="709">
        <v>0</v>
      </c>
      <c r="AO49" s="709">
        <v>0</v>
      </c>
      <c r="AP49" s="709">
        <v>0</v>
      </c>
      <c r="AQ49" s="709">
        <v>0</v>
      </c>
      <c r="AR49" s="709">
        <v>0</v>
      </c>
      <c r="AS49" s="709">
        <v>0</v>
      </c>
      <c r="AT49" s="709">
        <v>0</v>
      </c>
      <c r="AU49" s="709">
        <v>0</v>
      </c>
      <c r="AV49" s="709">
        <v>1173163.7799</v>
      </c>
      <c r="AW49" s="709">
        <v>255446.63292939699</v>
      </c>
      <c r="AX49" s="709">
        <v>139083.22</v>
      </c>
      <c r="AY49" s="709">
        <v>177435.23154913465</v>
      </c>
      <c r="AZ49" s="710">
        <v>1567693.632829397</v>
      </c>
      <c r="BA49" s="710">
        <v>1543010.412829397</v>
      </c>
      <c r="BB49" s="710">
        <v>3750</v>
      </c>
      <c r="BC49" s="710">
        <v>1533750</v>
      </c>
      <c r="BD49" s="710">
        <v>0</v>
      </c>
      <c r="BE49" s="710">
        <v>0</v>
      </c>
      <c r="BF49" s="710">
        <v>1567693.632829397</v>
      </c>
      <c r="BG49" s="709">
        <v>1567693.632829397</v>
      </c>
      <c r="BH49" s="709">
        <v>0</v>
      </c>
      <c r="BI49" s="710">
        <v>1558433.22</v>
      </c>
      <c r="BJ49" s="710">
        <v>1419350</v>
      </c>
      <c r="BK49" s="709">
        <v>1428610.412829397</v>
      </c>
      <c r="BL49" s="709">
        <v>3492.9349946929024</v>
      </c>
      <c r="BM49" s="709">
        <v>3331.5621490430622</v>
      </c>
      <c r="BN49" s="711">
        <v>4.8437591265164288E-2</v>
      </c>
      <c r="BO49" s="711">
        <v>0</v>
      </c>
      <c r="BP49" s="709">
        <v>0</v>
      </c>
      <c r="BQ49" s="710">
        <v>1567693.632829397</v>
      </c>
      <c r="BR49" s="710">
        <v>3772.641596159895</v>
      </c>
      <c r="BS49" s="710" t="s">
        <v>1284</v>
      </c>
      <c r="BT49" s="710">
        <v>3832.991767309039</v>
      </c>
      <c r="BU49" s="711">
        <v>4.9006042964672591E-2</v>
      </c>
      <c r="BV49" s="709">
        <v>-10875.31</v>
      </c>
      <c r="BW49" s="709">
        <v>1556818.3228293969</v>
      </c>
      <c r="BX49" s="709">
        <v>0</v>
      </c>
      <c r="BY49" s="709">
        <v>1556818.3228293969</v>
      </c>
      <c r="BZ49" s="512">
        <f t="shared" si="0"/>
        <v>0</v>
      </c>
      <c r="CA49" s="512">
        <f t="shared" si="1"/>
        <v>0</v>
      </c>
      <c r="CB49" s="709">
        <f t="shared" si="3"/>
        <v>0</v>
      </c>
      <c r="CC49" s="709">
        <f>IF(ISERROR(VLOOKUP(A49,'18-19 Cfwds'!B:E,4,FALSE)),0,(VLOOKUP(A49,'18-19 Cfwds'!B:E,4,FALSE)))</f>
        <v>0</v>
      </c>
      <c r="CD49" s="709">
        <f>IF(ISERROR(VLOOKUP(A49,'18-19 Cfwds'!B:E,3,FALSE)),0,(VLOOKUP(A49,'18-19 Cfwds'!B:E,3,FALSE)))</f>
        <v>0</v>
      </c>
      <c r="CF49" s="709">
        <f t="shared" si="2"/>
        <v>95601.859903381614</v>
      </c>
    </row>
    <row r="50" spans="1:84" ht="15" x14ac:dyDescent="0.25">
      <c r="A50" s="706" t="e">
        <f>VLOOKUP(D50,'DfE No.'!#REF!,3,FALSE)</f>
        <v>#REF!</v>
      </c>
      <c r="B50" s="511">
        <f>VLOOKUP(D50,'Adjusted Factors 20-21'!C:F,4,FALSE)</f>
        <v>0</v>
      </c>
      <c r="C50" s="706">
        <v>124660</v>
      </c>
      <c r="D50" s="706">
        <v>9352176</v>
      </c>
      <c r="E50" s="707" t="s">
        <v>787</v>
      </c>
      <c r="F50" s="708">
        <v>558</v>
      </c>
      <c r="G50" s="708">
        <v>558</v>
      </c>
      <c r="H50" s="708">
        <v>0</v>
      </c>
      <c r="I50" s="709">
        <v>1600551.0737999999</v>
      </c>
      <c r="J50" s="709">
        <v>0</v>
      </c>
      <c r="K50" s="709">
        <v>0</v>
      </c>
      <c r="L50" s="709">
        <v>76050.000000000058</v>
      </c>
      <c r="M50" s="709">
        <v>0</v>
      </c>
      <c r="N50" s="709">
        <v>106030.01795332135</v>
      </c>
      <c r="O50" s="709">
        <v>0</v>
      </c>
      <c r="P50" s="709">
        <v>19739.999999999982</v>
      </c>
      <c r="Q50" s="709">
        <v>7250.0000000000064</v>
      </c>
      <c r="R50" s="709">
        <v>82875.000000000029</v>
      </c>
      <c r="S50" s="709">
        <v>44955.000000000065</v>
      </c>
      <c r="T50" s="709">
        <v>434.99999999999955</v>
      </c>
      <c r="U50" s="709">
        <v>4199.9999999999964</v>
      </c>
      <c r="V50" s="709">
        <v>0</v>
      </c>
      <c r="W50" s="709">
        <v>0</v>
      </c>
      <c r="X50" s="709">
        <v>0</v>
      </c>
      <c r="Y50" s="709">
        <v>0</v>
      </c>
      <c r="Z50" s="709">
        <v>0</v>
      </c>
      <c r="AA50" s="709">
        <v>0</v>
      </c>
      <c r="AB50" s="709">
        <v>57503.729508196688</v>
      </c>
      <c r="AC50" s="709">
        <v>0</v>
      </c>
      <c r="AD50" s="709">
        <v>0</v>
      </c>
      <c r="AE50" s="709">
        <v>233177.6905829598</v>
      </c>
      <c r="AF50" s="709">
        <v>0</v>
      </c>
      <c r="AG50" s="709">
        <v>14455.000000000009</v>
      </c>
      <c r="AH50" s="709">
        <v>0</v>
      </c>
      <c r="AI50" s="709">
        <v>114400</v>
      </c>
      <c r="AJ50" s="709">
        <v>0</v>
      </c>
      <c r="AK50" s="709">
        <v>0</v>
      </c>
      <c r="AL50" s="709">
        <v>0</v>
      </c>
      <c r="AM50" s="709">
        <v>52794.5</v>
      </c>
      <c r="AN50" s="709">
        <v>0</v>
      </c>
      <c r="AO50" s="709">
        <v>0</v>
      </c>
      <c r="AP50" s="709">
        <v>0</v>
      </c>
      <c r="AQ50" s="709">
        <v>0</v>
      </c>
      <c r="AR50" s="709">
        <v>0</v>
      </c>
      <c r="AS50" s="709">
        <v>0</v>
      </c>
      <c r="AT50" s="709">
        <v>0</v>
      </c>
      <c r="AU50" s="709">
        <v>0</v>
      </c>
      <c r="AV50" s="709">
        <v>1600551.0737999999</v>
      </c>
      <c r="AW50" s="709">
        <v>646671.43804447795</v>
      </c>
      <c r="AX50" s="709">
        <v>167194.5</v>
      </c>
      <c r="AY50" s="709">
        <v>413897.99955962051</v>
      </c>
      <c r="AZ50" s="710">
        <v>2414417.0118444776</v>
      </c>
      <c r="BA50" s="710">
        <v>2361622.5118444776</v>
      </c>
      <c r="BB50" s="710">
        <v>3750</v>
      </c>
      <c r="BC50" s="710">
        <v>2092500</v>
      </c>
      <c r="BD50" s="710">
        <v>0</v>
      </c>
      <c r="BE50" s="710">
        <v>0</v>
      </c>
      <c r="BF50" s="710">
        <v>2414417.0118444776</v>
      </c>
      <c r="BG50" s="709">
        <v>2414417.0118444776</v>
      </c>
      <c r="BH50" s="709">
        <v>0</v>
      </c>
      <c r="BI50" s="710">
        <v>2145294.5</v>
      </c>
      <c r="BJ50" s="710">
        <v>1978100</v>
      </c>
      <c r="BK50" s="709">
        <v>2247222.5118444776</v>
      </c>
      <c r="BL50" s="709">
        <v>4027.2804871764833</v>
      </c>
      <c r="BM50" s="709">
        <v>3915.6880739602161</v>
      </c>
      <c r="BN50" s="711">
        <v>2.8498800493933579E-2</v>
      </c>
      <c r="BO50" s="711">
        <v>0</v>
      </c>
      <c r="BP50" s="709">
        <v>0</v>
      </c>
      <c r="BQ50" s="710">
        <v>2414417.0118444776</v>
      </c>
      <c r="BR50" s="710">
        <v>4232.2984083234369</v>
      </c>
      <c r="BS50" s="710" t="s">
        <v>1284</v>
      </c>
      <c r="BT50" s="710">
        <v>4326.9122076065905</v>
      </c>
      <c r="BU50" s="711">
        <v>2.3463591401069905E-2</v>
      </c>
      <c r="BV50" s="709">
        <v>-14837.22</v>
      </c>
      <c r="BW50" s="709">
        <v>2399579.7918444774</v>
      </c>
      <c r="BX50" s="709">
        <v>0</v>
      </c>
      <c r="BY50" s="709">
        <v>2399579.7918444774</v>
      </c>
      <c r="BZ50" s="512">
        <f t="shared" si="0"/>
        <v>0</v>
      </c>
      <c r="CA50" s="512">
        <f t="shared" si="1"/>
        <v>0</v>
      </c>
      <c r="CB50" s="709">
        <f t="shared" si="3"/>
        <v>0</v>
      </c>
      <c r="CC50" s="709">
        <f>IF(ISERROR(VLOOKUP(A50,'18-19 Cfwds'!B:E,4,FALSE)),0,(VLOOKUP(A50,'18-19 Cfwds'!B:E,4,FALSE)))</f>
        <v>0</v>
      </c>
      <c r="CD50" s="709">
        <f>IF(ISERROR(VLOOKUP(A50,'18-19 Cfwds'!B:E,3,FALSE)),0,(VLOOKUP(A50,'18-19 Cfwds'!B:E,3,FALSE)))</f>
        <v>0</v>
      </c>
      <c r="CF50" s="709">
        <f t="shared" si="2"/>
        <v>341535.01795332145</v>
      </c>
    </row>
    <row r="51" spans="1:84" ht="15" x14ac:dyDescent="0.25">
      <c r="A51" s="706" t="e">
        <f>VLOOKUP(D51,'DfE No.'!#REF!,3,FALSE)</f>
        <v>#REF!</v>
      </c>
      <c r="B51" s="511">
        <f>VLOOKUP(D51,'Adjusted Factors 20-21'!C:F,4,FALSE)</f>
        <v>0</v>
      </c>
      <c r="C51" s="706">
        <v>124668</v>
      </c>
      <c r="D51" s="706">
        <v>9352184</v>
      </c>
      <c r="E51" s="707" t="s">
        <v>764</v>
      </c>
      <c r="F51" s="708">
        <v>412</v>
      </c>
      <c r="G51" s="708">
        <v>412</v>
      </c>
      <c r="H51" s="708">
        <v>0</v>
      </c>
      <c r="I51" s="709">
        <v>1181768.8932</v>
      </c>
      <c r="J51" s="709">
        <v>0</v>
      </c>
      <c r="K51" s="709">
        <v>0</v>
      </c>
      <c r="L51" s="709">
        <v>8099.9999999999982</v>
      </c>
      <c r="M51" s="709">
        <v>0</v>
      </c>
      <c r="N51" s="709">
        <v>13310.76923076923</v>
      </c>
      <c r="O51" s="709">
        <v>0</v>
      </c>
      <c r="P51" s="709">
        <v>2310.0000000000009</v>
      </c>
      <c r="Q51" s="709">
        <v>1749.9999999999977</v>
      </c>
      <c r="R51" s="709">
        <v>4125.0000000000009</v>
      </c>
      <c r="S51" s="709">
        <v>13770</v>
      </c>
      <c r="T51" s="709">
        <v>0</v>
      </c>
      <c r="U51" s="709">
        <v>0</v>
      </c>
      <c r="V51" s="709">
        <v>0</v>
      </c>
      <c r="W51" s="709">
        <v>0</v>
      </c>
      <c r="X51" s="709">
        <v>0</v>
      </c>
      <c r="Y51" s="709">
        <v>0</v>
      </c>
      <c r="Z51" s="709">
        <v>0</v>
      </c>
      <c r="AA51" s="709">
        <v>0</v>
      </c>
      <c r="AB51" s="709">
        <v>3130.9659090909186</v>
      </c>
      <c r="AC51" s="709">
        <v>0</v>
      </c>
      <c r="AD51" s="709">
        <v>0</v>
      </c>
      <c r="AE51" s="709">
        <v>101159.65417867452</v>
      </c>
      <c r="AF51" s="709">
        <v>0</v>
      </c>
      <c r="AG51" s="709">
        <v>0</v>
      </c>
      <c r="AH51" s="709">
        <v>0</v>
      </c>
      <c r="AI51" s="709">
        <v>114400</v>
      </c>
      <c r="AJ51" s="709">
        <v>0</v>
      </c>
      <c r="AK51" s="709">
        <v>0</v>
      </c>
      <c r="AL51" s="709">
        <v>0</v>
      </c>
      <c r="AM51" s="709">
        <v>31779.22</v>
      </c>
      <c r="AN51" s="709">
        <v>0</v>
      </c>
      <c r="AO51" s="709">
        <v>0</v>
      </c>
      <c r="AP51" s="709">
        <v>0</v>
      </c>
      <c r="AQ51" s="709">
        <v>0</v>
      </c>
      <c r="AR51" s="709">
        <v>0</v>
      </c>
      <c r="AS51" s="709">
        <v>0</v>
      </c>
      <c r="AT51" s="709">
        <v>0</v>
      </c>
      <c r="AU51" s="709">
        <v>0</v>
      </c>
      <c r="AV51" s="709">
        <v>1181768.8932</v>
      </c>
      <c r="AW51" s="709">
        <v>147656.38931853467</v>
      </c>
      <c r="AX51" s="709">
        <v>146179.22</v>
      </c>
      <c r="AY51" s="709">
        <v>132795.33879405912</v>
      </c>
      <c r="AZ51" s="710">
        <v>1475604.5025185347</v>
      </c>
      <c r="BA51" s="710">
        <v>1443825.2825185347</v>
      </c>
      <c r="BB51" s="710">
        <v>3750</v>
      </c>
      <c r="BC51" s="710">
        <v>1545000</v>
      </c>
      <c r="BD51" s="710">
        <v>101174.71748146531</v>
      </c>
      <c r="BE51" s="710">
        <v>0</v>
      </c>
      <c r="BF51" s="710">
        <v>1576779.22</v>
      </c>
      <c r="BG51" s="709">
        <v>1576779.22</v>
      </c>
      <c r="BH51" s="709">
        <v>0</v>
      </c>
      <c r="BI51" s="710">
        <v>1576779.22</v>
      </c>
      <c r="BJ51" s="710">
        <v>1430600</v>
      </c>
      <c r="BK51" s="709">
        <v>1430600</v>
      </c>
      <c r="BL51" s="709">
        <v>3472.3300970873788</v>
      </c>
      <c r="BM51" s="709">
        <v>3225</v>
      </c>
      <c r="BN51" s="711">
        <v>7.6691502972830644E-2</v>
      </c>
      <c r="BO51" s="711">
        <v>0</v>
      </c>
      <c r="BP51" s="709">
        <v>0</v>
      </c>
      <c r="BQ51" s="710">
        <v>1576779.22</v>
      </c>
      <c r="BR51" s="710">
        <v>3750</v>
      </c>
      <c r="BS51" s="710" t="s">
        <v>1284</v>
      </c>
      <c r="BT51" s="710">
        <v>3827.1340291262136</v>
      </c>
      <c r="BU51" s="711">
        <v>7.361112930961089E-2</v>
      </c>
      <c r="BV51" s="709">
        <v>-10955.08</v>
      </c>
      <c r="BW51" s="709">
        <v>1565824.14</v>
      </c>
      <c r="BX51" s="709">
        <v>0</v>
      </c>
      <c r="BY51" s="709">
        <v>1565824.14</v>
      </c>
      <c r="BZ51" s="512">
        <f t="shared" si="0"/>
        <v>0</v>
      </c>
      <c r="CA51" s="512">
        <f t="shared" si="1"/>
        <v>0</v>
      </c>
      <c r="CB51" s="709">
        <f t="shared" si="3"/>
        <v>101174.71748146531</v>
      </c>
      <c r="CC51" s="709">
        <f>IF(ISERROR(VLOOKUP(A51,'18-19 Cfwds'!B:E,4,FALSE)),0,(VLOOKUP(A51,'18-19 Cfwds'!B:E,4,FALSE)))</f>
        <v>0</v>
      </c>
      <c r="CD51" s="709">
        <f>IF(ISERROR(VLOOKUP(A51,'18-19 Cfwds'!B:E,3,FALSE)),0,(VLOOKUP(A51,'18-19 Cfwds'!B:E,3,FALSE)))</f>
        <v>0</v>
      </c>
      <c r="CF51" s="709">
        <f t="shared" si="2"/>
        <v>43365.76923076922</v>
      </c>
    </row>
    <row r="52" spans="1:84" ht="15" x14ac:dyDescent="0.25">
      <c r="A52" s="706" t="e">
        <f>VLOOKUP(D52,'DfE No.'!#REF!,3,FALSE)</f>
        <v>#REF!</v>
      </c>
      <c r="B52" s="511">
        <f>VLOOKUP(D52,'Adjusted Factors 20-21'!C:F,4,FALSE)</f>
        <v>0</v>
      </c>
      <c r="C52" s="706">
        <v>124674</v>
      </c>
      <c r="D52" s="706">
        <v>9352916</v>
      </c>
      <c r="E52" s="707" t="s">
        <v>890</v>
      </c>
      <c r="F52" s="708">
        <v>270</v>
      </c>
      <c r="G52" s="708">
        <v>270</v>
      </c>
      <c r="H52" s="708">
        <v>0</v>
      </c>
      <c r="I52" s="709">
        <v>774460.19699999993</v>
      </c>
      <c r="J52" s="709">
        <v>0</v>
      </c>
      <c r="K52" s="709">
        <v>0</v>
      </c>
      <c r="L52" s="709">
        <v>16199.999999999958</v>
      </c>
      <c r="M52" s="709">
        <v>0</v>
      </c>
      <c r="N52" s="709">
        <v>21948.387096774193</v>
      </c>
      <c r="O52" s="709">
        <v>0</v>
      </c>
      <c r="P52" s="709">
        <v>420.00000000000017</v>
      </c>
      <c r="Q52" s="709">
        <v>500.00000000000023</v>
      </c>
      <c r="R52" s="709">
        <v>750.00000000000034</v>
      </c>
      <c r="S52" s="709">
        <v>0</v>
      </c>
      <c r="T52" s="709">
        <v>0</v>
      </c>
      <c r="U52" s="709">
        <v>0</v>
      </c>
      <c r="V52" s="709">
        <v>0</v>
      </c>
      <c r="W52" s="709">
        <v>0</v>
      </c>
      <c r="X52" s="709">
        <v>0</v>
      </c>
      <c r="Y52" s="709">
        <v>0</v>
      </c>
      <c r="Z52" s="709">
        <v>0</v>
      </c>
      <c r="AA52" s="709">
        <v>0</v>
      </c>
      <c r="AB52" s="709">
        <v>0</v>
      </c>
      <c r="AC52" s="709">
        <v>0</v>
      </c>
      <c r="AD52" s="709">
        <v>0</v>
      </c>
      <c r="AE52" s="709">
        <v>90372.857142857058</v>
      </c>
      <c r="AF52" s="709">
        <v>0</v>
      </c>
      <c r="AG52" s="709">
        <v>0</v>
      </c>
      <c r="AH52" s="709">
        <v>0</v>
      </c>
      <c r="AI52" s="709">
        <v>114400</v>
      </c>
      <c r="AJ52" s="709">
        <v>0</v>
      </c>
      <c r="AK52" s="709">
        <v>0</v>
      </c>
      <c r="AL52" s="709">
        <v>0</v>
      </c>
      <c r="AM52" s="709">
        <v>28960.09</v>
      </c>
      <c r="AN52" s="709">
        <v>0</v>
      </c>
      <c r="AO52" s="709">
        <v>0</v>
      </c>
      <c r="AP52" s="709">
        <v>0</v>
      </c>
      <c r="AQ52" s="709">
        <v>0</v>
      </c>
      <c r="AR52" s="709">
        <v>0</v>
      </c>
      <c r="AS52" s="709">
        <v>0</v>
      </c>
      <c r="AT52" s="709">
        <v>0</v>
      </c>
      <c r="AU52" s="709">
        <v>0</v>
      </c>
      <c r="AV52" s="709">
        <v>774460.19699999993</v>
      </c>
      <c r="AW52" s="709">
        <v>130191.24423963121</v>
      </c>
      <c r="AX52" s="709">
        <v>143360.09</v>
      </c>
      <c r="AY52" s="709">
        <v>120234.85069124414</v>
      </c>
      <c r="AZ52" s="710">
        <v>1048011.5312396311</v>
      </c>
      <c r="BA52" s="710">
        <v>1019051.4412396312</v>
      </c>
      <c r="BB52" s="710">
        <v>3750</v>
      </c>
      <c r="BC52" s="710">
        <v>1012500</v>
      </c>
      <c r="BD52" s="710">
        <v>0</v>
      </c>
      <c r="BE52" s="710">
        <v>0</v>
      </c>
      <c r="BF52" s="710">
        <v>1048011.5312396311</v>
      </c>
      <c r="BG52" s="709">
        <v>1048011.5312396311</v>
      </c>
      <c r="BH52" s="709">
        <v>0</v>
      </c>
      <c r="BI52" s="710">
        <v>1041460.09</v>
      </c>
      <c r="BJ52" s="710">
        <v>898100</v>
      </c>
      <c r="BK52" s="709">
        <v>904651.44123963115</v>
      </c>
      <c r="BL52" s="709">
        <v>3350.5608934801153</v>
      </c>
      <c r="BM52" s="709">
        <v>3235.6479150159744</v>
      </c>
      <c r="BN52" s="711">
        <v>3.5514673253184775E-2</v>
      </c>
      <c r="BO52" s="711">
        <v>0</v>
      </c>
      <c r="BP52" s="709">
        <v>0</v>
      </c>
      <c r="BQ52" s="710">
        <v>1048011.5312396311</v>
      </c>
      <c r="BR52" s="710">
        <v>3774.2645971838192</v>
      </c>
      <c r="BS52" s="710" t="s">
        <v>1284</v>
      </c>
      <c r="BT52" s="710">
        <v>3881.5241897764117</v>
      </c>
      <c r="BU52" s="711">
        <v>4.3149261597956512E-2</v>
      </c>
      <c r="BV52" s="709">
        <v>-7179.3</v>
      </c>
      <c r="BW52" s="709">
        <v>1040832.2312396311</v>
      </c>
      <c r="BX52" s="709">
        <v>0</v>
      </c>
      <c r="BY52" s="709">
        <v>1040832.2312396311</v>
      </c>
      <c r="BZ52" s="512">
        <f t="shared" si="0"/>
        <v>0</v>
      </c>
      <c r="CA52" s="512">
        <f t="shared" si="1"/>
        <v>0</v>
      </c>
      <c r="CB52" s="709">
        <f t="shared" si="3"/>
        <v>0</v>
      </c>
      <c r="CC52" s="709">
        <f>IF(ISERROR(VLOOKUP(A52,'18-19 Cfwds'!B:E,4,FALSE)),0,(VLOOKUP(A52,'18-19 Cfwds'!B:E,4,FALSE)))</f>
        <v>0</v>
      </c>
      <c r="CD52" s="709">
        <f>IF(ISERROR(VLOOKUP(A52,'18-19 Cfwds'!B:E,3,FALSE)),0,(VLOOKUP(A52,'18-19 Cfwds'!B:E,3,FALSE)))</f>
        <v>0</v>
      </c>
      <c r="CF52" s="709">
        <f t="shared" si="2"/>
        <v>39818.387096774153</v>
      </c>
    </row>
    <row r="53" spans="1:84" ht="15" x14ac:dyDescent="0.25">
      <c r="A53" s="706" t="e">
        <f>VLOOKUP(D53,'DfE No.'!#REF!,3,FALSE)</f>
        <v>#REF!</v>
      </c>
      <c r="B53" s="511">
        <f>VLOOKUP(D53,'Adjusted Factors 20-21'!C:F,4,FALSE)</f>
        <v>0</v>
      </c>
      <c r="C53" s="706">
        <v>124675</v>
      </c>
      <c r="D53" s="706">
        <v>9352918</v>
      </c>
      <c r="E53" s="707" t="s">
        <v>803</v>
      </c>
      <c r="F53" s="708">
        <v>97</v>
      </c>
      <c r="G53" s="708">
        <v>97</v>
      </c>
      <c r="H53" s="708">
        <v>0</v>
      </c>
      <c r="I53" s="709">
        <v>278231.99669999996</v>
      </c>
      <c r="J53" s="709">
        <v>0</v>
      </c>
      <c r="K53" s="709">
        <v>0</v>
      </c>
      <c r="L53" s="709">
        <v>1800.000000000002</v>
      </c>
      <c r="M53" s="709">
        <v>0</v>
      </c>
      <c r="N53" s="709">
        <v>3960.8333333333335</v>
      </c>
      <c r="O53" s="709">
        <v>0</v>
      </c>
      <c r="P53" s="709">
        <v>0</v>
      </c>
      <c r="Q53" s="709">
        <v>0</v>
      </c>
      <c r="R53" s="709">
        <v>0</v>
      </c>
      <c r="S53" s="709">
        <v>0</v>
      </c>
      <c r="T53" s="709">
        <v>444.15789473684271</v>
      </c>
      <c r="U53" s="709">
        <v>612.63157894736923</v>
      </c>
      <c r="V53" s="709">
        <v>0</v>
      </c>
      <c r="W53" s="709">
        <v>0</v>
      </c>
      <c r="X53" s="709">
        <v>0</v>
      </c>
      <c r="Y53" s="709">
        <v>0</v>
      </c>
      <c r="Z53" s="709">
        <v>0</v>
      </c>
      <c r="AA53" s="709">
        <v>0</v>
      </c>
      <c r="AB53" s="709">
        <v>0</v>
      </c>
      <c r="AC53" s="709">
        <v>0</v>
      </c>
      <c r="AD53" s="709">
        <v>0</v>
      </c>
      <c r="AE53" s="709">
        <v>9838.5714285714257</v>
      </c>
      <c r="AF53" s="709">
        <v>0</v>
      </c>
      <c r="AG53" s="709">
        <v>0</v>
      </c>
      <c r="AH53" s="709">
        <v>0</v>
      </c>
      <c r="AI53" s="709">
        <v>114400</v>
      </c>
      <c r="AJ53" s="709">
        <v>0</v>
      </c>
      <c r="AK53" s="709">
        <v>0</v>
      </c>
      <c r="AL53" s="709">
        <v>0</v>
      </c>
      <c r="AM53" s="709">
        <v>10236.61</v>
      </c>
      <c r="AN53" s="709">
        <v>0</v>
      </c>
      <c r="AO53" s="709">
        <v>0</v>
      </c>
      <c r="AP53" s="709">
        <v>0</v>
      </c>
      <c r="AQ53" s="709">
        <v>0</v>
      </c>
      <c r="AR53" s="709">
        <v>0</v>
      </c>
      <c r="AS53" s="709">
        <v>0</v>
      </c>
      <c r="AT53" s="709">
        <v>0</v>
      </c>
      <c r="AU53" s="709">
        <v>0</v>
      </c>
      <c r="AV53" s="709">
        <v>278231.99669999996</v>
      </c>
      <c r="AW53" s="709">
        <v>16656.194235588973</v>
      </c>
      <c r="AX53" s="709">
        <v>124636.61</v>
      </c>
      <c r="AY53" s="709">
        <v>23200.182832080198</v>
      </c>
      <c r="AZ53" s="710">
        <v>419524.80093558889</v>
      </c>
      <c r="BA53" s="710">
        <v>409288.19093558891</v>
      </c>
      <c r="BB53" s="710">
        <v>3750</v>
      </c>
      <c r="BC53" s="710">
        <v>363750</v>
      </c>
      <c r="BD53" s="710">
        <v>0</v>
      </c>
      <c r="BE53" s="710">
        <v>0</v>
      </c>
      <c r="BF53" s="710">
        <v>419524.80093558889</v>
      </c>
      <c r="BG53" s="709">
        <v>419524.80093558889</v>
      </c>
      <c r="BH53" s="709">
        <v>0</v>
      </c>
      <c r="BI53" s="710">
        <v>373986.61</v>
      </c>
      <c r="BJ53" s="710">
        <v>249350</v>
      </c>
      <c r="BK53" s="709">
        <v>294888.19093558891</v>
      </c>
      <c r="BL53" s="709">
        <v>3040.0844426349372</v>
      </c>
      <c r="BM53" s="709">
        <v>2945.9273385416668</v>
      </c>
      <c r="BN53" s="711">
        <v>3.1961787672564024E-2</v>
      </c>
      <c r="BO53" s="711">
        <v>0</v>
      </c>
      <c r="BP53" s="709">
        <v>0</v>
      </c>
      <c r="BQ53" s="710">
        <v>419524.80093558889</v>
      </c>
      <c r="BR53" s="710">
        <v>4219.4658859339061</v>
      </c>
      <c r="BS53" s="710" t="s">
        <v>1284</v>
      </c>
      <c r="BT53" s="710">
        <v>4324.9979477895758</v>
      </c>
      <c r="BU53" s="711">
        <v>2.015185662876906E-2</v>
      </c>
      <c r="BV53" s="709">
        <v>-2579.23</v>
      </c>
      <c r="BW53" s="709">
        <v>416945.57093558891</v>
      </c>
      <c r="BX53" s="709">
        <v>0</v>
      </c>
      <c r="BY53" s="709">
        <v>416945.57093558891</v>
      </c>
      <c r="BZ53" s="512">
        <f t="shared" si="0"/>
        <v>0</v>
      </c>
      <c r="CA53" s="512">
        <f t="shared" si="1"/>
        <v>0</v>
      </c>
      <c r="CB53" s="709">
        <f t="shared" si="3"/>
        <v>0</v>
      </c>
      <c r="CC53" s="709">
        <f>IF(ISERROR(VLOOKUP(A53,'18-19 Cfwds'!B:E,4,FALSE)),0,(VLOOKUP(A53,'18-19 Cfwds'!B:E,4,FALSE)))</f>
        <v>0</v>
      </c>
      <c r="CD53" s="709">
        <f>IF(ISERROR(VLOOKUP(A53,'18-19 Cfwds'!B:E,3,FALSE)),0,(VLOOKUP(A53,'18-19 Cfwds'!B:E,3,FALSE)))</f>
        <v>0</v>
      </c>
      <c r="CF53" s="709">
        <f t="shared" si="2"/>
        <v>6817.6228070175475</v>
      </c>
    </row>
    <row r="54" spans="1:84" ht="15" x14ac:dyDescent="0.25">
      <c r="A54" s="706" t="e">
        <f>VLOOKUP(D54,'DfE No.'!#REF!,3,FALSE)</f>
        <v>#REF!</v>
      </c>
      <c r="B54" s="511">
        <f>VLOOKUP(D54,'Adjusted Factors 20-21'!C:F,4,FALSE)</f>
        <v>0</v>
      </c>
      <c r="C54" s="706">
        <v>124676</v>
      </c>
      <c r="D54" s="706">
        <v>9352919</v>
      </c>
      <c r="E54" s="707" t="s">
        <v>682</v>
      </c>
      <c r="F54" s="708">
        <v>286</v>
      </c>
      <c r="G54" s="708">
        <v>286</v>
      </c>
      <c r="H54" s="708">
        <v>0</v>
      </c>
      <c r="I54" s="709">
        <v>820354.13459999999</v>
      </c>
      <c r="J54" s="709">
        <v>0</v>
      </c>
      <c r="K54" s="709">
        <v>0</v>
      </c>
      <c r="L54" s="709">
        <v>24300.000000000022</v>
      </c>
      <c r="M54" s="709">
        <v>0</v>
      </c>
      <c r="N54" s="709">
        <v>39893.333333333336</v>
      </c>
      <c r="O54" s="709">
        <v>0</v>
      </c>
      <c r="P54" s="709">
        <v>24360.000000000025</v>
      </c>
      <c r="Q54" s="709">
        <v>1750.0000000000018</v>
      </c>
      <c r="R54" s="709">
        <v>749.99999999999977</v>
      </c>
      <c r="S54" s="709">
        <v>0</v>
      </c>
      <c r="T54" s="709">
        <v>3915.0000000000036</v>
      </c>
      <c r="U54" s="709">
        <v>0</v>
      </c>
      <c r="V54" s="709">
        <v>0</v>
      </c>
      <c r="W54" s="709">
        <v>0</v>
      </c>
      <c r="X54" s="709">
        <v>0</v>
      </c>
      <c r="Y54" s="709">
        <v>0</v>
      </c>
      <c r="Z54" s="709">
        <v>0</v>
      </c>
      <c r="AA54" s="709">
        <v>0</v>
      </c>
      <c r="AB54" s="709">
        <v>1269.7925311203317</v>
      </c>
      <c r="AC54" s="709">
        <v>0</v>
      </c>
      <c r="AD54" s="709">
        <v>0</v>
      </c>
      <c r="AE54" s="709">
        <v>35684.184100418366</v>
      </c>
      <c r="AF54" s="709">
        <v>0</v>
      </c>
      <c r="AG54" s="709">
        <v>0</v>
      </c>
      <c r="AH54" s="709">
        <v>0</v>
      </c>
      <c r="AI54" s="709">
        <v>114400</v>
      </c>
      <c r="AJ54" s="709">
        <v>0</v>
      </c>
      <c r="AK54" s="709">
        <v>0</v>
      </c>
      <c r="AL54" s="709">
        <v>0</v>
      </c>
      <c r="AM54" s="709">
        <v>23594.15</v>
      </c>
      <c r="AN54" s="709">
        <v>0</v>
      </c>
      <c r="AO54" s="709">
        <v>0</v>
      </c>
      <c r="AP54" s="709">
        <v>0</v>
      </c>
      <c r="AQ54" s="709">
        <v>0</v>
      </c>
      <c r="AR54" s="709">
        <v>0</v>
      </c>
      <c r="AS54" s="709">
        <v>0</v>
      </c>
      <c r="AT54" s="709">
        <v>0</v>
      </c>
      <c r="AU54" s="709">
        <v>0</v>
      </c>
      <c r="AV54" s="709">
        <v>820354.13459999999</v>
      </c>
      <c r="AW54" s="709">
        <v>131922.30996487208</v>
      </c>
      <c r="AX54" s="709">
        <v>137994.15</v>
      </c>
      <c r="AY54" s="709">
        <v>93121.15076708507</v>
      </c>
      <c r="AZ54" s="710">
        <v>1090270.5945648721</v>
      </c>
      <c r="BA54" s="710">
        <v>1066676.4445648722</v>
      </c>
      <c r="BB54" s="710">
        <v>3750</v>
      </c>
      <c r="BC54" s="710">
        <v>1072500</v>
      </c>
      <c r="BD54" s="710">
        <v>5823.5554351278115</v>
      </c>
      <c r="BE54" s="710">
        <v>0</v>
      </c>
      <c r="BF54" s="710">
        <v>1096094.1499999999</v>
      </c>
      <c r="BG54" s="709">
        <v>1096094.1499999999</v>
      </c>
      <c r="BH54" s="709">
        <v>0</v>
      </c>
      <c r="BI54" s="710">
        <v>1096094.1499999999</v>
      </c>
      <c r="BJ54" s="710">
        <v>958099.99999999988</v>
      </c>
      <c r="BK54" s="709">
        <v>958099.99999999988</v>
      </c>
      <c r="BL54" s="709">
        <v>3349.9999999999995</v>
      </c>
      <c r="BM54" s="709">
        <v>3253.9456501831505</v>
      </c>
      <c r="BN54" s="711">
        <v>2.9519346708031999E-2</v>
      </c>
      <c r="BO54" s="711">
        <v>0</v>
      </c>
      <c r="BP54" s="709">
        <v>0</v>
      </c>
      <c r="BQ54" s="710">
        <v>1096094.1499999999</v>
      </c>
      <c r="BR54" s="710">
        <v>3750</v>
      </c>
      <c r="BS54" s="710" t="s">
        <v>1284</v>
      </c>
      <c r="BT54" s="710">
        <v>3832.4970279720278</v>
      </c>
      <c r="BU54" s="711">
        <v>1.9851296029635979E-2</v>
      </c>
      <c r="BV54" s="709">
        <v>-7604.74</v>
      </c>
      <c r="BW54" s="709">
        <v>1088489.4099999999</v>
      </c>
      <c r="BX54" s="709">
        <v>0</v>
      </c>
      <c r="BY54" s="709">
        <v>1088489.4099999999</v>
      </c>
      <c r="BZ54" s="512">
        <f t="shared" si="0"/>
        <v>0</v>
      </c>
      <c r="CA54" s="512">
        <f t="shared" si="1"/>
        <v>0</v>
      </c>
      <c r="CB54" s="709">
        <f t="shared" si="3"/>
        <v>5823.5554351278115</v>
      </c>
      <c r="CC54" s="709">
        <f>IF(ISERROR(VLOOKUP(A54,'18-19 Cfwds'!B:E,4,FALSE)),0,(VLOOKUP(A54,'18-19 Cfwds'!B:E,4,FALSE)))</f>
        <v>0</v>
      </c>
      <c r="CD54" s="709">
        <f>IF(ISERROR(VLOOKUP(A54,'18-19 Cfwds'!B:E,3,FALSE)),0,(VLOOKUP(A54,'18-19 Cfwds'!B:E,3,FALSE)))</f>
        <v>0</v>
      </c>
      <c r="CF54" s="709">
        <f t="shared" si="2"/>
        <v>94968.333333333387</v>
      </c>
    </row>
    <row r="55" spans="1:84" ht="15" x14ac:dyDescent="0.25">
      <c r="A55" s="706" t="e">
        <f>VLOOKUP(D55,'DfE No.'!#REF!,3,FALSE)</f>
        <v>#REF!</v>
      </c>
      <c r="B55" s="511">
        <f>VLOOKUP(D55,'Adjusted Factors 20-21'!C:F,4,FALSE)</f>
        <v>0</v>
      </c>
      <c r="C55" s="706">
        <v>124678</v>
      </c>
      <c r="D55" s="706">
        <v>9352921</v>
      </c>
      <c r="E55" s="707" t="s">
        <v>876</v>
      </c>
      <c r="F55" s="708">
        <v>210</v>
      </c>
      <c r="G55" s="708">
        <v>210</v>
      </c>
      <c r="H55" s="708">
        <v>0</v>
      </c>
      <c r="I55" s="709">
        <v>602357.93099999998</v>
      </c>
      <c r="J55" s="709">
        <v>0</v>
      </c>
      <c r="K55" s="709">
        <v>0</v>
      </c>
      <c r="L55" s="709">
        <v>2700.0000000000023</v>
      </c>
      <c r="M55" s="709">
        <v>0</v>
      </c>
      <c r="N55" s="709">
        <v>8475.6756756756749</v>
      </c>
      <c r="O55" s="709">
        <v>0</v>
      </c>
      <c r="P55" s="709">
        <v>209.99999999999991</v>
      </c>
      <c r="Q55" s="709">
        <v>0</v>
      </c>
      <c r="R55" s="709">
        <v>749.99999999999966</v>
      </c>
      <c r="S55" s="709">
        <v>0</v>
      </c>
      <c r="T55" s="709">
        <v>0</v>
      </c>
      <c r="U55" s="709">
        <v>0</v>
      </c>
      <c r="V55" s="709">
        <v>0</v>
      </c>
      <c r="W55" s="709">
        <v>0</v>
      </c>
      <c r="X55" s="709">
        <v>0</v>
      </c>
      <c r="Y55" s="709">
        <v>0</v>
      </c>
      <c r="Z55" s="709">
        <v>0</v>
      </c>
      <c r="AA55" s="709">
        <v>0</v>
      </c>
      <c r="AB55" s="709">
        <v>1872.5000000000039</v>
      </c>
      <c r="AC55" s="709">
        <v>0</v>
      </c>
      <c r="AD55" s="709">
        <v>0</v>
      </c>
      <c r="AE55" s="709">
        <v>46751.694915254266</v>
      </c>
      <c r="AF55" s="709">
        <v>0</v>
      </c>
      <c r="AG55" s="709">
        <v>0</v>
      </c>
      <c r="AH55" s="709">
        <v>0</v>
      </c>
      <c r="AI55" s="709">
        <v>114400</v>
      </c>
      <c r="AJ55" s="709">
        <v>0</v>
      </c>
      <c r="AK55" s="709">
        <v>0</v>
      </c>
      <c r="AL55" s="709">
        <v>0</v>
      </c>
      <c r="AM55" s="709">
        <v>19100.02</v>
      </c>
      <c r="AN55" s="709">
        <v>0</v>
      </c>
      <c r="AO55" s="709">
        <v>0</v>
      </c>
      <c r="AP55" s="709">
        <v>0</v>
      </c>
      <c r="AQ55" s="709">
        <v>0</v>
      </c>
      <c r="AR55" s="709">
        <v>0</v>
      </c>
      <c r="AS55" s="709">
        <v>0</v>
      </c>
      <c r="AT55" s="709">
        <v>0</v>
      </c>
      <c r="AU55" s="709">
        <v>0</v>
      </c>
      <c r="AV55" s="709">
        <v>602357.93099999998</v>
      </c>
      <c r="AW55" s="709">
        <v>60759.870590929946</v>
      </c>
      <c r="AX55" s="709">
        <v>133500.01999999999</v>
      </c>
      <c r="AY55" s="709">
        <v>62772.332753092109</v>
      </c>
      <c r="AZ55" s="710">
        <v>796617.82159092999</v>
      </c>
      <c r="BA55" s="710">
        <v>777517.80159092997</v>
      </c>
      <c r="BB55" s="710">
        <v>3750</v>
      </c>
      <c r="BC55" s="710">
        <v>787500</v>
      </c>
      <c r="BD55" s="710">
        <v>9982.198409070028</v>
      </c>
      <c r="BE55" s="710">
        <v>0</v>
      </c>
      <c r="BF55" s="710">
        <v>806600.02</v>
      </c>
      <c r="BG55" s="709">
        <v>806600.0199999999</v>
      </c>
      <c r="BH55" s="709">
        <v>0</v>
      </c>
      <c r="BI55" s="710">
        <v>806600.02</v>
      </c>
      <c r="BJ55" s="710">
        <v>673100</v>
      </c>
      <c r="BK55" s="709">
        <v>673100</v>
      </c>
      <c r="BL55" s="709">
        <v>3205.2380952380954</v>
      </c>
      <c r="BM55" s="709">
        <v>3055.4119180995476</v>
      </c>
      <c r="BN55" s="711">
        <v>4.9036326739125571E-2</v>
      </c>
      <c r="BO55" s="711">
        <v>0</v>
      </c>
      <c r="BP55" s="709">
        <v>0</v>
      </c>
      <c r="BQ55" s="710">
        <v>806600.02</v>
      </c>
      <c r="BR55" s="710">
        <v>3750</v>
      </c>
      <c r="BS55" s="710" t="s">
        <v>1284</v>
      </c>
      <c r="BT55" s="710">
        <v>3840.9524761904763</v>
      </c>
      <c r="BU55" s="711">
        <v>5.114104137367903E-2</v>
      </c>
      <c r="BV55" s="709">
        <v>-5583.9</v>
      </c>
      <c r="BW55" s="709">
        <v>801016.12</v>
      </c>
      <c r="BX55" s="709">
        <v>0</v>
      </c>
      <c r="BY55" s="709">
        <v>801016.12</v>
      </c>
      <c r="BZ55" s="512">
        <f t="shared" si="0"/>
        <v>0</v>
      </c>
      <c r="CA55" s="512">
        <f t="shared" si="1"/>
        <v>0</v>
      </c>
      <c r="CB55" s="709">
        <f t="shared" si="3"/>
        <v>9982.198409070028</v>
      </c>
      <c r="CC55" s="709">
        <f>IF(ISERROR(VLOOKUP(A55,'18-19 Cfwds'!B:E,4,FALSE)),0,(VLOOKUP(A55,'18-19 Cfwds'!B:E,4,FALSE)))</f>
        <v>0</v>
      </c>
      <c r="CD55" s="709">
        <f>IF(ISERROR(VLOOKUP(A55,'18-19 Cfwds'!B:E,3,FALSE)),0,(VLOOKUP(A55,'18-19 Cfwds'!B:E,3,FALSE)))</f>
        <v>0</v>
      </c>
      <c r="CF55" s="709">
        <f t="shared" si="2"/>
        <v>12135.675675675677</v>
      </c>
    </row>
    <row r="56" spans="1:84" ht="15" x14ac:dyDescent="0.25">
      <c r="A56" s="706" t="e">
        <f>VLOOKUP(D56,'DfE No.'!#REF!,3,FALSE)</f>
        <v>#REF!</v>
      </c>
      <c r="B56" s="511">
        <f>VLOOKUP(D56,'Adjusted Factors 20-21'!C:F,4,FALSE)</f>
        <v>0</v>
      </c>
      <c r="C56" s="706">
        <v>124679</v>
      </c>
      <c r="D56" s="706">
        <v>9352922</v>
      </c>
      <c r="E56" s="707" t="s">
        <v>775</v>
      </c>
      <c r="F56" s="708">
        <v>597</v>
      </c>
      <c r="G56" s="708">
        <v>597</v>
      </c>
      <c r="H56" s="708">
        <v>0</v>
      </c>
      <c r="I56" s="709">
        <v>1712417.5466999998</v>
      </c>
      <c r="J56" s="709">
        <v>0</v>
      </c>
      <c r="K56" s="709">
        <v>0</v>
      </c>
      <c r="L56" s="709">
        <v>39149.999999999891</v>
      </c>
      <c r="M56" s="709">
        <v>0</v>
      </c>
      <c r="N56" s="709">
        <v>69169.655172413797</v>
      </c>
      <c r="O56" s="709">
        <v>0</v>
      </c>
      <c r="P56" s="709">
        <v>3989.9999999999977</v>
      </c>
      <c r="Q56" s="709">
        <v>41500.000000000065</v>
      </c>
      <c r="R56" s="709">
        <v>4124.9999999999973</v>
      </c>
      <c r="S56" s="709">
        <v>6074.9999999999964</v>
      </c>
      <c r="T56" s="709">
        <v>0</v>
      </c>
      <c r="U56" s="709">
        <v>599.99999999999955</v>
      </c>
      <c r="V56" s="709">
        <v>0</v>
      </c>
      <c r="W56" s="709">
        <v>0</v>
      </c>
      <c r="X56" s="709">
        <v>0</v>
      </c>
      <c r="Y56" s="709">
        <v>0</v>
      </c>
      <c r="Z56" s="709">
        <v>0</v>
      </c>
      <c r="AA56" s="709">
        <v>0</v>
      </c>
      <c r="AB56" s="709">
        <v>39461.930501930648</v>
      </c>
      <c r="AC56" s="709">
        <v>0</v>
      </c>
      <c r="AD56" s="709">
        <v>0</v>
      </c>
      <c r="AE56" s="709">
        <v>189165.12396694228</v>
      </c>
      <c r="AF56" s="709">
        <v>0</v>
      </c>
      <c r="AG56" s="709">
        <v>8032.4999999999764</v>
      </c>
      <c r="AH56" s="709">
        <v>0</v>
      </c>
      <c r="AI56" s="709">
        <v>114400</v>
      </c>
      <c r="AJ56" s="709">
        <v>0</v>
      </c>
      <c r="AK56" s="709">
        <v>0</v>
      </c>
      <c r="AL56" s="709">
        <v>0</v>
      </c>
      <c r="AM56" s="709">
        <v>37161.18</v>
      </c>
      <c r="AN56" s="709">
        <v>0</v>
      </c>
      <c r="AO56" s="709">
        <v>0</v>
      </c>
      <c r="AP56" s="709">
        <v>0</v>
      </c>
      <c r="AQ56" s="709">
        <v>0</v>
      </c>
      <c r="AR56" s="709">
        <v>0</v>
      </c>
      <c r="AS56" s="709">
        <v>0</v>
      </c>
      <c r="AT56" s="709">
        <v>0</v>
      </c>
      <c r="AU56" s="709">
        <v>0</v>
      </c>
      <c r="AV56" s="709">
        <v>1712417.5466999998</v>
      </c>
      <c r="AW56" s="709">
        <v>401269.20964128664</v>
      </c>
      <c r="AX56" s="709">
        <v>151561.18</v>
      </c>
      <c r="AY56" s="709">
        <v>281422.75155314914</v>
      </c>
      <c r="AZ56" s="710">
        <v>2265247.9363412866</v>
      </c>
      <c r="BA56" s="710">
        <v>2228086.7563412865</v>
      </c>
      <c r="BB56" s="710">
        <v>3750</v>
      </c>
      <c r="BC56" s="710">
        <v>2238750</v>
      </c>
      <c r="BD56" s="710">
        <v>10663.243658713531</v>
      </c>
      <c r="BE56" s="710">
        <v>0</v>
      </c>
      <c r="BF56" s="710">
        <v>2275911.1800000002</v>
      </c>
      <c r="BG56" s="709">
        <v>2275911.1800000002</v>
      </c>
      <c r="BH56" s="709">
        <v>0</v>
      </c>
      <c r="BI56" s="710">
        <v>2275911.1800000002</v>
      </c>
      <c r="BJ56" s="710">
        <v>2124350</v>
      </c>
      <c r="BK56" s="709">
        <v>2124350</v>
      </c>
      <c r="BL56" s="709">
        <v>3558.3752093802345</v>
      </c>
      <c r="BM56" s="709">
        <v>3421.4539260869569</v>
      </c>
      <c r="BN56" s="711">
        <v>4.0018450124176166E-2</v>
      </c>
      <c r="BO56" s="711">
        <v>0</v>
      </c>
      <c r="BP56" s="709">
        <v>0</v>
      </c>
      <c r="BQ56" s="710">
        <v>2275911.1800000002</v>
      </c>
      <c r="BR56" s="710">
        <v>3750</v>
      </c>
      <c r="BS56" s="710" t="s">
        <v>1284</v>
      </c>
      <c r="BT56" s="710">
        <v>3812.2465326633169</v>
      </c>
      <c r="BU56" s="711">
        <v>3.7672605975558104E-2</v>
      </c>
      <c r="BV56" s="709">
        <v>-15874.23</v>
      </c>
      <c r="BW56" s="709">
        <v>2260036.9500000002</v>
      </c>
      <c r="BX56" s="709">
        <v>0</v>
      </c>
      <c r="BY56" s="709">
        <v>2260036.9500000002</v>
      </c>
      <c r="BZ56" s="512">
        <f t="shared" si="0"/>
        <v>0</v>
      </c>
      <c r="CA56" s="512">
        <f t="shared" si="1"/>
        <v>0</v>
      </c>
      <c r="CB56" s="709">
        <f t="shared" si="3"/>
        <v>10663.243658713531</v>
      </c>
      <c r="CC56" s="709">
        <f>IF(ISERROR(VLOOKUP(A56,'18-19 Cfwds'!B:E,4,FALSE)),0,(VLOOKUP(A56,'18-19 Cfwds'!B:E,4,FALSE)))</f>
        <v>0</v>
      </c>
      <c r="CD56" s="709">
        <f>IF(ISERROR(VLOOKUP(A56,'18-19 Cfwds'!B:E,3,FALSE)),0,(VLOOKUP(A56,'18-19 Cfwds'!B:E,3,FALSE)))</f>
        <v>0</v>
      </c>
      <c r="CF56" s="709">
        <f t="shared" si="2"/>
        <v>164609.65517241374</v>
      </c>
    </row>
    <row r="57" spans="1:84" ht="15" x14ac:dyDescent="0.25">
      <c r="A57" s="706" t="e">
        <f>VLOOKUP(D57,'DfE No.'!#REF!,3,FALSE)</f>
        <v>#REF!</v>
      </c>
      <c r="B57" s="511">
        <f>VLOOKUP(D57,'Adjusted Factors 20-21'!C:F,4,FALSE)</f>
        <v>0</v>
      </c>
      <c r="C57" s="706">
        <v>124680</v>
      </c>
      <c r="D57" s="706">
        <v>9352923</v>
      </c>
      <c r="E57" s="707" t="s">
        <v>907</v>
      </c>
      <c r="F57" s="708">
        <v>308</v>
      </c>
      <c r="G57" s="708">
        <v>308</v>
      </c>
      <c r="H57" s="708">
        <v>0</v>
      </c>
      <c r="I57" s="709">
        <v>883458.29879999999</v>
      </c>
      <c r="J57" s="709">
        <v>0</v>
      </c>
      <c r="K57" s="709">
        <v>0</v>
      </c>
      <c r="L57" s="709">
        <v>11699.999999999998</v>
      </c>
      <c r="M57" s="709">
        <v>0</v>
      </c>
      <c r="N57" s="709">
        <v>19547.733333333334</v>
      </c>
      <c r="O57" s="709">
        <v>0</v>
      </c>
      <c r="P57" s="709">
        <v>8819.9999999999764</v>
      </c>
      <c r="Q57" s="709">
        <v>9000.0000000000091</v>
      </c>
      <c r="R57" s="709">
        <v>1874.9999999999964</v>
      </c>
      <c r="S57" s="709">
        <v>0</v>
      </c>
      <c r="T57" s="709">
        <v>0</v>
      </c>
      <c r="U57" s="709">
        <v>0</v>
      </c>
      <c r="V57" s="709">
        <v>0</v>
      </c>
      <c r="W57" s="709">
        <v>0</v>
      </c>
      <c r="X57" s="709">
        <v>0</v>
      </c>
      <c r="Y57" s="709">
        <v>0</v>
      </c>
      <c r="Z57" s="709">
        <v>0</v>
      </c>
      <c r="AA57" s="709">
        <v>0</v>
      </c>
      <c r="AB57" s="709">
        <v>1253.0798479087459</v>
      </c>
      <c r="AC57" s="709">
        <v>0</v>
      </c>
      <c r="AD57" s="709">
        <v>0</v>
      </c>
      <c r="AE57" s="709">
        <v>88997.674418604525</v>
      </c>
      <c r="AF57" s="709">
        <v>0</v>
      </c>
      <c r="AG57" s="709">
        <v>0</v>
      </c>
      <c r="AH57" s="709">
        <v>0</v>
      </c>
      <c r="AI57" s="709">
        <v>114400</v>
      </c>
      <c r="AJ57" s="709">
        <v>0</v>
      </c>
      <c r="AK57" s="709">
        <v>0</v>
      </c>
      <c r="AL57" s="709">
        <v>0</v>
      </c>
      <c r="AM57" s="709">
        <v>48463.31</v>
      </c>
      <c r="AN57" s="709">
        <v>0</v>
      </c>
      <c r="AO57" s="709">
        <v>0</v>
      </c>
      <c r="AP57" s="709">
        <v>0</v>
      </c>
      <c r="AQ57" s="709">
        <v>0</v>
      </c>
      <c r="AR57" s="709">
        <v>0</v>
      </c>
      <c r="AS57" s="709">
        <v>0</v>
      </c>
      <c r="AT57" s="709">
        <v>0</v>
      </c>
      <c r="AU57" s="709">
        <v>0</v>
      </c>
      <c r="AV57" s="709">
        <v>883458.29879999999</v>
      </c>
      <c r="AW57" s="709">
        <v>141193.48759984659</v>
      </c>
      <c r="AX57" s="709">
        <v>162863.31</v>
      </c>
      <c r="AY57" s="709">
        <v>124421.84108527118</v>
      </c>
      <c r="AZ57" s="710">
        <v>1187515.0963998465</v>
      </c>
      <c r="BA57" s="710">
        <v>1139051.7863998464</v>
      </c>
      <c r="BB57" s="710">
        <v>3750</v>
      </c>
      <c r="BC57" s="710">
        <v>1155000</v>
      </c>
      <c r="BD57" s="710">
        <v>15948.213600153569</v>
      </c>
      <c r="BE57" s="710">
        <v>0</v>
      </c>
      <c r="BF57" s="710">
        <v>1203463.31</v>
      </c>
      <c r="BG57" s="709">
        <v>1203463.31</v>
      </c>
      <c r="BH57" s="709">
        <v>0</v>
      </c>
      <c r="BI57" s="710">
        <v>1203463.31</v>
      </c>
      <c r="BJ57" s="710">
        <v>1040600</v>
      </c>
      <c r="BK57" s="709">
        <v>1040600</v>
      </c>
      <c r="BL57" s="709">
        <v>3378.5714285714284</v>
      </c>
      <c r="BM57" s="709">
        <v>3181.338697342193</v>
      </c>
      <c r="BN57" s="711">
        <v>6.1996772426026477E-2</v>
      </c>
      <c r="BO57" s="711">
        <v>0</v>
      </c>
      <c r="BP57" s="709">
        <v>0</v>
      </c>
      <c r="BQ57" s="710">
        <v>1203463.31</v>
      </c>
      <c r="BR57" s="710">
        <v>3750</v>
      </c>
      <c r="BS57" s="710" t="s">
        <v>1284</v>
      </c>
      <c r="BT57" s="710">
        <v>3907.3484090909092</v>
      </c>
      <c r="BU57" s="711">
        <v>5.0441136972091183E-2</v>
      </c>
      <c r="BV57" s="709">
        <v>-8189.72</v>
      </c>
      <c r="BW57" s="709">
        <v>1195273.5900000001</v>
      </c>
      <c r="BX57" s="709">
        <v>0</v>
      </c>
      <c r="BY57" s="709">
        <v>1195273.5900000001</v>
      </c>
      <c r="BZ57" s="512">
        <f t="shared" si="0"/>
        <v>0</v>
      </c>
      <c r="CA57" s="512">
        <f t="shared" si="1"/>
        <v>0</v>
      </c>
      <c r="CB57" s="709">
        <f t="shared" si="3"/>
        <v>15948.213600153569</v>
      </c>
      <c r="CC57" s="709">
        <f>IF(ISERROR(VLOOKUP(A57,'18-19 Cfwds'!B:E,4,FALSE)),0,(VLOOKUP(A57,'18-19 Cfwds'!B:E,4,FALSE)))</f>
        <v>0</v>
      </c>
      <c r="CD57" s="709">
        <f>IF(ISERROR(VLOOKUP(A57,'18-19 Cfwds'!B:E,3,FALSE)),0,(VLOOKUP(A57,'18-19 Cfwds'!B:E,3,FALSE)))</f>
        <v>0</v>
      </c>
      <c r="CF57" s="709">
        <f t="shared" si="2"/>
        <v>50942.733333333308</v>
      </c>
    </row>
    <row r="58" spans="1:84" ht="15" x14ac:dyDescent="0.25">
      <c r="A58" s="706" t="e">
        <f>VLOOKUP(D58,'DfE No.'!#REF!,3,FALSE)</f>
        <v>#REF!</v>
      </c>
      <c r="B58" s="511">
        <f>VLOOKUP(D58,'Adjusted Factors 20-21'!C:F,4,FALSE)</f>
        <v>0</v>
      </c>
      <c r="C58" s="706">
        <v>124681</v>
      </c>
      <c r="D58" s="706">
        <v>9352924</v>
      </c>
      <c r="E58" s="707" t="s">
        <v>793</v>
      </c>
      <c r="F58" s="708">
        <v>211</v>
      </c>
      <c r="G58" s="708">
        <v>211</v>
      </c>
      <c r="H58" s="708">
        <v>0</v>
      </c>
      <c r="I58" s="709">
        <v>605226.30209999997</v>
      </c>
      <c r="J58" s="709">
        <v>0</v>
      </c>
      <c r="K58" s="709">
        <v>0</v>
      </c>
      <c r="L58" s="709">
        <v>2250.0000000000018</v>
      </c>
      <c r="M58" s="709">
        <v>0</v>
      </c>
      <c r="N58" s="709">
        <v>3901.5094339622642</v>
      </c>
      <c r="O58" s="709">
        <v>0</v>
      </c>
      <c r="P58" s="709">
        <v>419.99999999999994</v>
      </c>
      <c r="Q58" s="709">
        <v>0</v>
      </c>
      <c r="R58" s="709">
        <v>0</v>
      </c>
      <c r="S58" s="709">
        <v>0</v>
      </c>
      <c r="T58" s="709">
        <v>0</v>
      </c>
      <c r="U58" s="709">
        <v>0</v>
      </c>
      <c r="V58" s="709">
        <v>0</v>
      </c>
      <c r="W58" s="709">
        <v>0</v>
      </c>
      <c r="X58" s="709">
        <v>0</v>
      </c>
      <c r="Y58" s="709">
        <v>0</v>
      </c>
      <c r="Z58" s="709">
        <v>0</v>
      </c>
      <c r="AA58" s="709">
        <v>0</v>
      </c>
      <c r="AB58" s="709">
        <v>4989.392265193369</v>
      </c>
      <c r="AC58" s="709">
        <v>0</v>
      </c>
      <c r="AD58" s="709">
        <v>0</v>
      </c>
      <c r="AE58" s="709">
        <v>48688.250000000073</v>
      </c>
      <c r="AF58" s="709">
        <v>0</v>
      </c>
      <c r="AG58" s="709">
        <v>0</v>
      </c>
      <c r="AH58" s="709">
        <v>0</v>
      </c>
      <c r="AI58" s="709">
        <v>114400</v>
      </c>
      <c r="AJ58" s="709">
        <v>0</v>
      </c>
      <c r="AK58" s="709">
        <v>0</v>
      </c>
      <c r="AL58" s="709">
        <v>0</v>
      </c>
      <c r="AM58" s="709">
        <v>22949.38</v>
      </c>
      <c r="AN58" s="709">
        <v>0</v>
      </c>
      <c r="AO58" s="709">
        <v>0</v>
      </c>
      <c r="AP58" s="709">
        <v>0</v>
      </c>
      <c r="AQ58" s="709">
        <v>0</v>
      </c>
      <c r="AR58" s="709">
        <v>0</v>
      </c>
      <c r="AS58" s="709">
        <v>0</v>
      </c>
      <c r="AT58" s="709">
        <v>0</v>
      </c>
      <c r="AU58" s="709">
        <v>0</v>
      </c>
      <c r="AV58" s="709">
        <v>605226.30209999997</v>
      </c>
      <c r="AW58" s="709">
        <v>60249.151699155707</v>
      </c>
      <c r="AX58" s="709">
        <v>137349.38</v>
      </c>
      <c r="AY58" s="709">
        <v>61926.804716981205</v>
      </c>
      <c r="AZ58" s="710">
        <v>802824.83379915566</v>
      </c>
      <c r="BA58" s="710">
        <v>779875.45379915566</v>
      </c>
      <c r="BB58" s="710">
        <v>3750</v>
      </c>
      <c r="BC58" s="710">
        <v>791250</v>
      </c>
      <c r="BD58" s="710">
        <v>11374.546200844343</v>
      </c>
      <c r="BE58" s="710">
        <v>0</v>
      </c>
      <c r="BF58" s="710">
        <v>814199.38</v>
      </c>
      <c r="BG58" s="709">
        <v>814199.38000000012</v>
      </c>
      <c r="BH58" s="709">
        <v>0</v>
      </c>
      <c r="BI58" s="710">
        <v>814199.38</v>
      </c>
      <c r="BJ58" s="710">
        <v>676850</v>
      </c>
      <c r="BK58" s="709">
        <v>676850</v>
      </c>
      <c r="BL58" s="709">
        <v>3207.81990521327</v>
      </c>
      <c r="BM58" s="709">
        <v>3056.2592023696679</v>
      </c>
      <c r="BN58" s="711">
        <v>4.9590264702054583E-2</v>
      </c>
      <c r="BO58" s="711">
        <v>0</v>
      </c>
      <c r="BP58" s="709">
        <v>0</v>
      </c>
      <c r="BQ58" s="710">
        <v>814199.38</v>
      </c>
      <c r="BR58" s="710">
        <v>3750</v>
      </c>
      <c r="BS58" s="710" t="s">
        <v>1284</v>
      </c>
      <c r="BT58" s="710">
        <v>3858.764834123223</v>
      </c>
      <c r="BU58" s="711">
        <v>4.1393475872903096E-2</v>
      </c>
      <c r="BV58" s="709">
        <v>-5610.49</v>
      </c>
      <c r="BW58" s="709">
        <v>808588.89</v>
      </c>
      <c r="BX58" s="709">
        <v>0</v>
      </c>
      <c r="BY58" s="709">
        <v>808588.89</v>
      </c>
      <c r="BZ58" s="512">
        <f t="shared" si="0"/>
        <v>0</v>
      </c>
      <c r="CA58" s="512">
        <f t="shared" si="1"/>
        <v>0</v>
      </c>
      <c r="CB58" s="709">
        <f t="shared" si="3"/>
        <v>11374.546200844343</v>
      </c>
      <c r="CC58" s="709">
        <f>IF(ISERROR(VLOOKUP(A58,'18-19 Cfwds'!B:E,4,FALSE)),0,(VLOOKUP(A58,'18-19 Cfwds'!B:E,4,FALSE)))</f>
        <v>0</v>
      </c>
      <c r="CD58" s="709">
        <f>IF(ISERROR(VLOOKUP(A58,'18-19 Cfwds'!B:E,3,FALSE)),0,(VLOOKUP(A58,'18-19 Cfwds'!B:E,3,FALSE)))</f>
        <v>0</v>
      </c>
      <c r="CF58" s="709">
        <f t="shared" si="2"/>
        <v>6571.5094339622665</v>
      </c>
    </row>
    <row r="59" spans="1:84" ht="15" x14ac:dyDescent="0.25">
      <c r="A59" s="706" t="e">
        <f>VLOOKUP(D59,'DfE No.'!#REF!,3,FALSE)</f>
        <v>#REF!</v>
      </c>
      <c r="B59" s="511">
        <f>VLOOKUP(D59,'Adjusted Factors 20-21'!C:F,4,FALSE)</f>
        <v>0</v>
      </c>
      <c r="C59" s="706">
        <v>124682</v>
      </c>
      <c r="D59" s="706">
        <v>9352925</v>
      </c>
      <c r="E59" s="707" t="s">
        <v>843</v>
      </c>
      <c r="F59" s="708">
        <v>403</v>
      </c>
      <c r="G59" s="708">
        <v>403</v>
      </c>
      <c r="H59" s="708">
        <v>0</v>
      </c>
      <c r="I59" s="709">
        <v>1155953.5533</v>
      </c>
      <c r="J59" s="709">
        <v>0</v>
      </c>
      <c r="K59" s="709">
        <v>0</v>
      </c>
      <c r="L59" s="709">
        <v>7649.9999999999964</v>
      </c>
      <c r="M59" s="709">
        <v>0</v>
      </c>
      <c r="N59" s="709">
        <v>12021.694915254237</v>
      </c>
      <c r="O59" s="709">
        <v>0</v>
      </c>
      <c r="P59" s="709">
        <v>2099.9999999999986</v>
      </c>
      <c r="Q59" s="709">
        <v>0</v>
      </c>
      <c r="R59" s="709">
        <v>749.99999999999955</v>
      </c>
      <c r="S59" s="709">
        <v>0</v>
      </c>
      <c r="T59" s="709">
        <v>0</v>
      </c>
      <c r="U59" s="709">
        <v>0</v>
      </c>
      <c r="V59" s="709">
        <v>0</v>
      </c>
      <c r="W59" s="709">
        <v>0</v>
      </c>
      <c r="X59" s="709">
        <v>0</v>
      </c>
      <c r="Y59" s="709">
        <v>0</v>
      </c>
      <c r="Z59" s="709">
        <v>0</v>
      </c>
      <c r="AA59" s="709">
        <v>0</v>
      </c>
      <c r="AB59" s="709">
        <v>10412.741477272719</v>
      </c>
      <c r="AC59" s="709">
        <v>0</v>
      </c>
      <c r="AD59" s="709">
        <v>0</v>
      </c>
      <c r="AE59" s="709">
        <v>143480.88662790685</v>
      </c>
      <c r="AF59" s="709">
        <v>0</v>
      </c>
      <c r="AG59" s="709">
        <v>0</v>
      </c>
      <c r="AH59" s="709">
        <v>0</v>
      </c>
      <c r="AI59" s="709">
        <v>114400</v>
      </c>
      <c r="AJ59" s="709">
        <v>0</v>
      </c>
      <c r="AK59" s="709">
        <v>0</v>
      </c>
      <c r="AL59" s="709">
        <v>0</v>
      </c>
      <c r="AM59" s="709">
        <v>33829.49</v>
      </c>
      <c r="AN59" s="709">
        <v>0</v>
      </c>
      <c r="AO59" s="709">
        <v>0</v>
      </c>
      <c r="AP59" s="709">
        <v>0</v>
      </c>
      <c r="AQ59" s="709">
        <v>0</v>
      </c>
      <c r="AR59" s="709">
        <v>0</v>
      </c>
      <c r="AS59" s="709">
        <v>0</v>
      </c>
      <c r="AT59" s="709">
        <v>0</v>
      </c>
      <c r="AU59" s="709">
        <v>0</v>
      </c>
      <c r="AV59" s="709">
        <v>1155953.5533</v>
      </c>
      <c r="AW59" s="709">
        <v>176415.3230204338</v>
      </c>
      <c r="AX59" s="709">
        <v>148229.49</v>
      </c>
      <c r="AY59" s="709">
        <v>164694.53408553396</v>
      </c>
      <c r="AZ59" s="710">
        <v>1480598.3663204338</v>
      </c>
      <c r="BA59" s="710">
        <v>1446768.8763204338</v>
      </c>
      <c r="BB59" s="710">
        <v>3750</v>
      </c>
      <c r="BC59" s="710">
        <v>1511250</v>
      </c>
      <c r="BD59" s="710">
        <v>64481.123679566197</v>
      </c>
      <c r="BE59" s="710">
        <v>0</v>
      </c>
      <c r="BF59" s="710">
        <v>1545079.49</v>
      </c>
      <c r="BG59" s="709">
        <v>1545079.49</v>
      </c>
      <c r="BH59" s="709">
        <v>0</v>
      </c>
      <c r="BI59" s="710">
        <v>1545079.49</v>
      </c>
      <c r="BJ59" s="710">
        <v>1396850</v>
      </c>
      <c r="BK59" s="709">
        <v>1396850</v>
      </c>
      <c r="BL59" s="709">
        <v>3466.1290322580644</v>
      </c>
      <c r="BM59" s="709">
        <v>3223.0024213075062</v>
      </c>
      <c r="BN59" s="711">
        <v>7.543482106722299E-2</v>
      </c>
      <c r="BO59" s="711">
        <v>0</v>
      </c>
      <c r="BP59" s="709">
        <v>0</v>
      </c>
      <c r="BQ59" s="710">
        <v>1545079.49</v>
      </c>
      <c r="BR59" s="710">
        <v>3750</v>
      </c>
      <c r="BS59" s="710" t="s">
        <v>1284</v>
      </c>
      <c r="BT59" s="710">
        <v>3833.9441439205957</v>
      </c>
      <c r="BU59" s="711">
        <v>7.0779255404890939E-2</v>
      </c>
      <c r="BV59" s="709">
        <v>-10715.77</v>
      </c>
      <c r="BW59" s="709">
        <v>1534363.72</v>
      </c>
      <c r="BX59" s="709">
        <v>0</v>
      </c>
      <c r="BY59" s="709">
        <v>1534363.72</v>
      </c>
      <c r="BZ59" s="512">
        <f t="shared" si="0"/>
        <v>0</v>
      </c>
      <c r="CA59" s="512">
        <f t="shared" si="1"/>
        <v>0</v>
      </c>
      <c r="CB59" s="709">
        <f t="shared" si="3"/>
        <v>64481.123679566197</v>
      </c>
      <c r="CC59" s="709">
        <f>IF(ISERROR(VLOOKUP(A59,'18-19 Cfwds'!B:E,4,FALSE)),0,(VLOOKUP(A59,'18-19 Cfwds'!B:E,4,FALSE)))</f>
        <v>0</v>
      </c>
      <c r="CD59" s="709">
        <f>IF(ISERROR(VLOOKUP(A59,'18-19 Cfwds'!B:E,3,FALSE)),0,(VLOOKUP(A59,'18-19 Cfwds'!B:E,3,FALSE)))</f>
        <v>0</v>
      </c>
      <c r="CF59" s="709">
        <f t="shared" si="2"/>
        <v>22521.694915254233</v>
      </c>
    </row>
    <row r="60" spans="1:84" ht="15" x14ac:dyDescent="0.25">
      <c r="A60" s="706" t="e">
        <f>VLOOKUP(D60,'DfE No.'!#REF!,3,FALSE)</f>
        <v>#REF!</v>
      </c>
      <c r="B60" s="511">
        <f>VLOOKUP(D60,'Adjusted Factors 20-21'!C:F,4,FALSE)</f>
        <v>0</v>
      </c>
      <c r="C60" s="706">
        <v>124685</v>
      </c>
      <c r="D60" s="706">
        <v>9352928</v>
      </c>
      <c r="E60" s="707" t="s">
        <v>811</v>
      </c>
      <c r="F60" s="708">
        <v>90</v>
      </c>
      <c r="G60" s="708">
        <v>90</v>
      </c>
      <c r="H60" s="708">
        <v>0</v>
      </c>
      <c r="I60" s="709">
        <v>258153.39899999998</v>
      </c>
      <c r="J60" s="709">
        <v>0</v>
      </c>
      <c r="K60" s="709">
        <v>0</v>
      </c>
      <c r="L60" s="709">
        <v>899.99999999999898</v>
      </c>
      <c r="M60" s="709">
        <v>0</v>
      </c>
      <c r="N60" s="709">
        <v>1591.578947368421</v>
      </c>
      <c r="O60" s="709">
        <v>0</v>
      </c>
      <c r="P60" s="709">
        <v>0</v>
      </c>
      <c r="Q60" s="709">
        <v>0</v>
      </c>
      <c r="R60" s="709">
        <v>0</v>
      </c>
      <c r="S60" s="709">
        <v>0</v>
      </c>
      <c r="T60" s="709">
        <v>0</v>
      </c>
      <c r="U60" s="709">
        <v>0</v>
      </c>
      <c r="V60" s="709">
        <v>0</v>
      </c>
      <c r="W60" s="709">
        <v>0</v>
      </c>
      <c r="X60" s="709">
        <v>0</v>
      </c>
      <c r="Y60" s="709">
        <v>0</v>
      </c>
      <c r="Z60" s="709">
        <v>0</v>
      </c>
      <c r="AA60" s="709">
        <v>0</v>
      </c>
      <c r="AB60" s="709">
        <v>8025.0000000000155</v>
      </c>
      <c r="AC60" s="709">
        <v>0</v>
      </c>
      <c r="AD60" s="709">
        <v>0</v>
      </c>
      <c r="AE60" s="709">
        <v>23189.516129032283</v>
      </c>
      <c r="AF60" s="709">
        <v>0</v>
      </c>
      <c r="AG60" s="709">
        <v>7525.0000000000355</v>
      </c>
      <c r="AH60" s="709">
        <v>0</v>
      </c>
      <c r="AI60" s="709">
        <v>114400</v>
      </c>
      <c r="AJ60" s="709">
        <v>20758.344459279037</v>
      </c>
      <c r="AK60" s="709">
        <v>0</v>
      </c>
      <c r="AL60" s="709">
        <v>0</v>
      </c>
      <c r="AM60" s="709">
        <v>12109.16</v>
      </c>
      <c r="AN60" s="709">
        <v>0</v>
      </c>
      <c r="AO60" s="709">
        <v>0</v>
      </c>
      <c r="AP60" s="709">
        <v>0</v>
      </c>
      <c r="AQ60" s="709">
        <v>46400</v>
      </c>
      <c r="AR60" s="709">
        <v>0</v>
      </c>
      <c r="AS60" s="709">
        <v>0</v>
      </c>
      <c r="AT60" s="709">
        <v>0</v>
      </c>
      <c r="AU60" s="709">
        <v>0</v>
      </c>
      <c r="AV60" s="709">
        <v>258153.39899999998</v>
      </c>
      <c r="AW60" s="709">
        <v>41231.09507640075</v>
      </c>
      <c r="AX60" s="709">
        <v>193667.50445927904</v>
      </c>
      <c r="AY60" s="709">
        <v>34388.105602716489</v>
      </c>
      <c r="AZ60" s="710">
        <v>493051.99853567977</v>
      </c>
      <c r="BA60" s="710">
        <v>434542.8385356798</v>
      </c>
      <c r="BB60" s="710">
        <v>3750</v>
      </c>
      <c r="BC60" s="710">
        <v>337500</v>
      </c>
      <c r="BD60" s="710">
        <v>0</v>
      </c>
      <c r="BE60" s="710">
        <v>0</v>
      </c>
      <c r="BF60" s="710">
        <v>493051.99853567977</v>
      </c>
      <c r="BG60" s="709">
        <v>493051.99853567977</v>
      </c>
      <c r="BH60" s="709">
        <v>0</v>
      </c>
      <c r="BI60" s="710">
        <v>396009.16</v>
      </c>
      <c r="BJ60" s="710">
        <v>248741.65554072094</v>
      </c>
      <c r="BK60" s="709">
        <v>345784.49407640076</v>
      </c>
      <c r="BL60" s="709">
        <v>3842.0499341822306</v>
      </c>
      <c r="BM60" s="709">
        <v>3483.2908087575101</v>
      </c>
      <c r="BN60" s="711">
        <v>0.10299430771692869</v>
      </c>
      <c r="BO60" s="711">
        <v>0</v>
      </c>
      <c r="BP60" s="709">
        <v>0</v>
      </c>
      <c r="BQ60" s="710">
        <v>493051.99853567977</v>
      </c>
      <c r="BR60" s="710">
        <v>4828.2537615075535</v>
      </c>
      <c r="BS60" s="710" t="s">
        <v>1284</v>
      </c>
      <c r="BT60" s="710">
        <v>5478.3555392853305</v>
      </c>
      <c r="BU60" s="711">
        <v>9.2370460216963934E-2</v>
      </c>
      <c r="BV60" s="709">
        <v>-2393.1</v>
      </c>
      <c r="BW60" s="709">
        <v>490658.89853567979</v>
      </c>
      <c r="BX60" s="709">
        <v>0</v>
      </c>
      <c r="BY60" s="709">
        <v>490658.89853567979</v>
      </c>
      <c r="BZ60" s="512">
        <f t="shared" si="0"/>
        <v>0</v>
      </c>
      <c r="CA60" s="512">
        <f t="shared" si="1"/>
        <v>0</v>
      </c>
      <c r="CB60" s="709">
        <f t="shared" si="3"/>
        <v>0</v>
      </c>
      <c r="CC60" s="709">
        <f>IF(ISERROR(VLOOKUP(A60,'18-19 Cfwds'!B:E,4,FALSE)),0,(VLOOKUP(A60,'18-19 Cfwds'!B:E,4,FALSE)))</f>
        <v>0</v>
      </c>
      <c r="CD60" s="709">
        <f>IF(ISERROR(VLOOKUP(A60,'18-19 Cfwds'!B:E,3,FALSE)),0,(VLOOKUP(A60,'18-19 Cfwds'!B:E,3,FALSE)))</f>
        <v>0</v>
      </c>
      <c r="CF60" s="709">
        <f t="shared" si="2"/>
        <v>2491.5789473684199</v>
      </c>
    </row>
    <row r="61" spans="1:84" ht="15" x14ac:dyDescent="0.25">
      <c r="A61" s="706" t="e">
        <f>VLOOKUP(D61,'DfE No.'!#REF!,3,FALSE)</f>
        <v>#REF!</v>
      </c>
      <c r="B61" s="511">
        <f>VLOOKUP(D61,'Adjusted Factors 20-21'!C:F,4,FALSE)</f>
        <v>0</v>
      </c>
      <c r="C61" s="706">
        <v>131962</v>
      </c>
      <c r="D61" s="706">
        <v>9352929</v>
      </c>
      <c r="E61" s="707" t="s">
        <v>1190</v>
      </c>
      <c r="F61" s="708">
        <v>415</v>
      </c>
      <c r="G61" s="708">
        <v>415</v>
      </c>
      <c r="H61" s="708">
        <v>0</v>
      </c>
      <c r="I61" s="709">
        <v>1190374.0064999999</v>
      </c>
      <c r="J61" s="709">
        <v>0</v>
      </c>
      <c r="K61" s="709">
        <v>0</v>
      </c>
      <c r="L61" s="709">
        <v>13950</v>
      </c>
      <c r="M61" s="709">
        <v>0</v>
      </c>
      <c r="N61" s="709">
        <v>17360</v>
      </c>
      <c r="O61" s="709">
        <v>0</v>
      </c>
      <c r="P61" s="709">
        <v>0</v>
      </c>
      <c r="Q61" s="709">
        <v>0</v>
      </c>
      <c r="R61" s="709">
        <v>375.00000000000034</v>
      </c>
      <c r="S61" s="709">
        <v>0</v>
      </c>
      <c r="T61" s="709">
        <v>0</v>
      </c>
      <c r="U61" s="709">
        <v>0</v>
      </c>
      <c r="V61" s="709">
        <v>0</v>
      </c>
      <c r="W61" s="709">
        <v>0</v>
      </c>
      <c r="X61" s="709">
        <v>0</v>
      </c>
      <c r="Y61" s="709">
        <v>0</v>
      </c>
      <c r="Z61" s="709">
        <v>0</v>
      </c>
      <c r="AA61" s="709">
        <v>0</v>
      </c>
      <c r="AB61" s="709">
        <v>5628.8028169013996</v>
      </c>
      <c r="AC61" s="709">
        <v>0</v>
      </c>
      <c r="AD61" s="709">
        <v>0</v>
      </c>
      <c r="AE61" s="709">
        <v>113004.97159090902</v>
      </c>
      <c r="AF61" s="709">
        <v>0</v>
      </c>
      <c r="AG61" s="709">
        <v>0</v>
      </c>
      <c r="AH61" s="709">
        <v>0</v>
      </c>
      <c r="AI61" s="709">
        <v>114400</v>
      </c>
      <c r="AJ61" s="709">
        <v>0</v>
      </c>
      <c r="AK61" s="709">
        <v>0</v>
      </c>
      <c r="AL61" s="709">
        <v>0</v>
      </c>
      <c r="AM61" s="709">
        <v>51769.37</v>
      </c>
      <c r="AN61" s="709">
        <v>0</v>
      </c>
      <c r="AO61" s="709">
        <v>0</v>
      </c>
      <c r="AP61" s="709">
        <v>0</v>
      </c>
      <c r="AQ61" s="709">
        <v>0</v>
      </c>
      <c r="AR61" s="709">
        <v>0</v>
      </c>
      <c r="AS61" s="709">
        <v>0</v>
      </c>
      <c r="AT61" s="709">
        <v>0</v>
      </c>
      <c r="AU61" s="709">
        <v>0</v>
      </c>
      <c r="AV61" s="709">
        <v>1190374.0064999999</v>
      </c>
      <c r="AW61" s="709">
        <v>150318.77440781042</v>
      </c>
      <c r="AX61" s="709">
        <v>166169.37</v>
      </c>
      <c r="AY61" s="709">
        <v>138800.27159090902</v>
      </c>
      <c r="AZ61" s="710">
        <v>1506862.1509078103</v>
      </c>
      <c r="BA61" s="710">
        <v>1455092.7809078102</v>
      </c>
      <c r="BB61" s="710">
        <v>3750</v>
      </c>
      <c r="BC61" s="710">
        <v>1556250</v>
      </c>
      <c r="BD61" s="710">
        <v>101157.2190921898</v>
      </c>
      <c r="BE61" s="710">
        <v>0</v>
      </c>
      <c r="BF61" s="710">
        <v>1608019.37</v>
      </c>
      <c r="BG61" s="709">
        <v>1608019.37</v>
      </c>
      <c r="BH61" s="709">
        <v>0</v>
      </c>
      <c r="BI61" s="710">
        <v>1608019.37</v>
      </c>
      <c r="BJ61" s="710">
        <v>1441850</v>
      </c>
      <c r="BK61" s="709">
        <v>1441850</v>
      </c>
      <c r="BL61" s="709">
        <v>3474.3373493975905</v>
      </c>
      <c r="BM61" s="709">
        <v>3226.9689737470167</v>
      </c>
      <c r="BN61" s="711">
        <v>7.6656570813985983E-2</v>
      </c>
      <c r="BO61" s="711">
        <v>0</v>
      </c>
      <c r="BP61" s="709">
        <v>0</v>
      </c>
      <c r="BQ61" s="710">
        <v>1608019.37</v>
      </c>
      <c r="BR61" s="710">
        <v>3750</v>
      </c>
      <c r="BS61" s="710" t="s">
        <v>1284</v>
      </c>
      <c r="BT61" s="710">
        <v>3874.7454698795182</v>
      </c>
      <c r="BU61" s="711">
        <v>6.9942476601352777E-2</v>
      </c>
      <c r="BV61" s="709">
        <v>-11034.85</v>
      </c>
      <c r="BW61" s="709">
        <v>1596984.52</v>
      </c>
      <c r="BX61" s="709">
        <v>0</v>
      </c>
      <c r="BY61" s="709">
        <v>1596984.52</v>
      </c>
      <c r="BZ61" s="512">
        <f t="shared" si="0"/>
        <v>0</v>
      </c>
      <c r="CA61" s="512">
        <f t="shared" si="1"/>
        <v>0</v>
      </c>
      <c r="CB61" s="709">
        <f t="shared" si="3"/>
        <v>101157.2190921898</v>
      </c>
      <c r="CC61" s="709">
        <f>IF(ISERROR(VLOOKUP(A61,'18-19 Cfwds'!B:E,4,FALSE)),0,(VLOOKUP(A61,'18-19 Cfwds'!B:E,4,FALSE)))</f>
        <v>0</v>
      </c>
      <c r="CD61" s="709">
        <f>IF(ISERROR(VLOOKUP(A61,'18-19 Cfwds'!B:E,3,FALSE)),0,(VLOOKUP(A61,'18-19 Cfwds'!B:E,3,FALSE)))</f>
        <v>0</v>
      </c>
      <c r="CF61" s="709">
        <f t="shared" si="2"/>
        <v>31685</v>
      </c>
    </row>
    <row r="62" spans="1:84" ht="15" x14ac:dyDescent="0.25">
      <c r="A62" s="706" t="e">
        <f>VLOOKUP(D62,'DfE No.'!#REF!,3,FALSE)</f>
        <v>#REF!</v>
      </c>
      <c r="B62" s="511">
        <f>VLOOKUP(D62,'Adjusted Factors 20-21'!C:F,4,FALSE)</f>
        <v>0</v>
      </c>
      <c r="C62" s="706">
        <v>133605</v>
      </c>
      <c r="D62" s="706">
        <v>9352931</v>
      </c>
      <c r="E62" s="707" t="s">
        <v>750</v>
      </c>
      <c r="F62" s="708">
        <v>89</v>
      </c>
      <c r="G62" s="708">
        <v>89</v>
      </c>
      <c r="H62" s="708">
        <v>0</v>
      </c>
      <c r="I62" s="709">
        <v>255285.02789999999</v>
      </c>
      <c r="J62" s="709">
        <v>0</v>
      </c>
      <c r="K62" s="709">
        <v>0</v>
      </c>
      <c r="L62" s="709">
        <v>4050.0000000000009</v>
      </c>
      <c r="M62" s="709">
        <v>0</v>
      </c>
      <c r="N62" s="709">
        <v>5980.8</v>
      </c>
      <c r="O62" s="709">
        <v>0</v>
      </c>
      <c r="P62" s="709">
        <v>1061.931818181818</v>
      </c>
      <c r="Q62" s="709">
        <v>0</v>
      </c>
      <c r="R62" s="709">
        <v>379.26136363636482</v>
      </c>
      <c r="S62" s="709">
        <v>0</v>
      </c>
      <c r="T62" s="709">
        <v>0</v>
      </c>
      <c r="U62" s="709">
        <v>0</v>
      </c>
      <c r="V62" s="709">
        <v>0</v>
      </c>
      <c r="W62" s="709">
        <v>0</v>
      </c>
      <c r="X62" s="709">
        <v>0</v>
      </c>
      <c r="Y62" s="709">
        <v>0</v>
      </c>
      <c r="Z62" s="709">
        <v>0</v>
      </c>
      <c r="AA62" s="709">
        <v>0</v>
      </c>
      <c r="AB62" s="709">
        <v>3217.2297297297314</v>
      </c>
      <c r="AC62" s="709">
        <v>0</v>
      </c>
      <c r="AD62" s="709">
        <v>0</v>
      </c>
      <c r="AE62" s="709">
        <v>31101.328125</v>
      </c>
      <c r="AF62" s="709">
        <v>0</v>
      </c>
      <c r="AG62" s="709">
        <v>2327.5</v>
      </c>
      <c r="AH62" s="709">
        <v>0</v>
      </c>
      <c r="AI62" s="709">
        <v>114400</v>
      </c>
      <c r="AJ62" s="709">
        <v>0</v>
      </c>
      <c r="AK62" s="709">
        <v>0</v>
      </c>
      <c r="AL62" s="709">
        <v>0</v>
      </c>
      <c r="AM62" s="709">
        <v>23718.98</v>
      </c>
      <c r="AN62" s="709">
        <v>0</v>
      </c>
      <c r="AO62" s="709">
        <v>0</v>
      </c>
      <c r="AP62" s="709">
        <v>0</v>
      </c>
      <c r="AQ62" s="709">
        <v>0</v>
      </c>
      <c r="AR62" s="709">
        <v>0</v>
      </c>
      <c r="AS62" s="709">
        <v>0</v>
      </c>
      <c r="AT62" s="709">
        <v>0</v>
      </c>
      <c r="AU62" s="709">
        <v>0</v>
      </c>
      <c r="AV62" s="709">
        <v>255285.02789999999</v>
      </c>
      <c r="AW62" s="709">
        <v>48118.051036547913</v>
      </c>
      <c r="AX62" s="709">
        <v>138118.98000000001</v>
      </c>
      <c r="AY62" s="709">
        <v>46790.124715909085</v>
      </c>
      <c r="AZ62" s="710">
        <v>441522.05893654795</v>
      </c>
      <c r="BA62" s="710">
        <v>417803.07893654797</v>
      </c>
      <c r="BB62" s="710">
        <v>3750</v>
      </c>
      <c r="BC62" s="710">
        <v>333750</v>
      </c>
      <c r="BD62" s="710">
        <v>0</v>
      </c>
      <c r="BE62" s="710">
        <v>0</v>
      </c>
      <c r="BF62" s="710">
        <v>441522.05893654795</v>
      </c>
      <c r="BG62" s="709">
        <v>441522.05893654784</v>
      </c>
      <c r="BH62" s="709">
        <v>0</v>
      </c>
      <c r="BI62" s="710">
        <v>357468.98</v>
      </c>
      <c r="BJ62" s="710">
        <v>219349.99999999997</v>
      </c>
      <c r="BK62" s="709">
        <v>303403.07893654797</v>
      </c>
      <c r="BL62" s="709">
        <v>3409.0233588376177</v>
      </c>
      <c r="BM62" s="709">
        <v>3351.5105000000003</v>
      </c>
      <c r="BN62" s="711">
        <v>1.7160280070021378E-2</v>
      </c>
      <c r="BO62" s="711">
        <v>1.2397199299786221E-3</v>
      </c>
      <c r="BP62" s="709">
        <v>369.78915825205291</v>
      </c>
      <c r="BQ62" s="710">
        <v>441891.84809480002</v>
      </c>
      <c r="BR62" s="710">
        <v>4698.5715516269665</v>
      </c>
      <c r="BS62" s="710" t="s">
        <v>1284</v>
      </c>
      <c r="BT62" s="710">
        <v>4965.0769448853935</v>
      </c>
      <c r="BU62" s="711">
        <v>-4.0476095155727032E-2</v>
      </c>
      <c r="BV62" s="709">
        <v>-2366.5099999999998</v>
      </c>
      <c r="BW62" s="709">
        <v>439525.33809480001</v>
      </c>
      <c r="BX62" s="709">
        <v>0</v>
      </c>
      <c r="BY62" s="709">
        <v>439525.33809480001</v>
      </c>
      <c r="BZ62" s="512">
        <f t="shared" si="0"/>
        <v>0</v>
      </c>
      <c r="CA62" s="512">
        <f t="shared" si="1"/>
        <v>0</v>
      </c>
      <c r="CB62" s="709">
        <f t="shared" si="3"/>
        <v>0</v>
      </c>
      <c r="CC62" s="709">
        <f>IF(ISERROR(VLOOKUP(A62,'18-19 Cfwds'!B:E,4,FALSE)),0,(VLOOKUP(A62,'18-19 Cfwds'!B:E,4,FALSE)))</f>
        <v>0</v>
      </c>
      <c r="CD62" s="709">
        <f>IF(ISERROR(VLOOKUP(A62,'18-19 Cfwds'!B:E,3,FALSE)),0,(VLOOKUP(A62,'18-19 Cfwds'!B:E,3,FALSE)))</f>
        <v>0</v>
      </c>
      <c r="CF62" s="709">
        <f t="shared" si="2"/>
        <v>11471.993181818183</v>
      </c>
    </row>
    <row r="63" spans="1:84" ht="15" x14ac:dyDescent="0.25">
      <c r="A63" s="706" t="e">
        <f>VLOOKUP(D63,'DfE No.'!#REF!,3,FALSE)</f>
        <v>#REF!</v>
      </c>
      <c r="B63" s="511">
        <f>VLOOKUP(D63,'Adjusted Factors 20-21'!C:F,4,FALSE)</f>
        <v>0</v>
      </c>
      <c r="C63" s="706">
        <v>124686</v>
      </c>
      <c r="D63" s="706">
        <v>9353000</v>
      </c>
      <c r="E63" s="707" t="s">
        <v>1191</v>
      </c>
      <c r="F63" s="708">
        <v>177</v>
      </c>
      <c r="G63" s="708">
        <v>177</v>
      </c>
      <c r="H63" s="708">
        <v>0</v>
      </c>
      <c r="I63" s="709">
        <v>507701.68469999998</v>
      </c>
      <c r="J63" s="709">
        <v>0</v>
      </c>
      <c r="K63" s="709">
        <v>0</v>
      </c>
      <c r="L63" s="709">
        <v>7200</v>
      </c>
      <c r="M63" s="709">
        <v>0</v>
      </c>
      <c r="N63" s="709">
        <v>13410.35294117647</v>
      </c>
      <c r="O63" s="709">
        <v>0</v>
      </c>
      <c r="P63" s="709">
        <v>3801.477272727263</v>
      </c>
      <c r="Q63" s="709">
        <v>3268.4659090909104</v>
      </c>
      <c r="R63" s="709">
        <v>10182.528409090915</v>
      </c>
      <c r="S63" s="709">
        <v>814.60227272727536</v>
      </c>
      <c r="T63" s="709">
        <v>0</v>
      </c>
      <c r="U63" s="709">
        <v>0</v>
      </c>
      <c r="V63" s="709">
        <v>0</v>
      </c>
      <c r="W63" s="709">
        <v>0</v>
      </c>
      <c r="X63" s="709">
        <v>0</v>
      </c>
      <c r="Y63" s="709">
        <v>0</v>
      </c>
      <c r="Z63" s="709">
        <v>0</v>
      </c>
      <c r="AA63" s="709">
        <v>0</v>
      </c>
      <c r="AB63" s="709">
        <v>0</v>
      </c>
      <c r="AC63" s="709">
        <v>0</v>
      </c>
      <c r="AD63" s="709">
        <v>0</v>
      </c>
      <c r="AE63" s="709">
        <v>64915.629139072786</v>
      </c>
      <c r="AF63" s="709">
        <v>0</v>
      </c>
      <c r="AG63" s="709">
        <v>0</v>
      </c>
      <c r="AH63" s="709">
        <v>0</v>
      </c>
      <c r="AI63" s="709">
        <v>114400</v>
      </c>
      <c r="AJ63" s="709">
        <v>0</v>
      </c>
      <c r="AK63" s="709">
        <v>0</v>
      </c>
      <c r="AL63" s="709">
        <v>0</v>
      </c>
      <c r="AM63" s="709">
        <v>20598.060000000001</v>
      </c>
      <c r="AN63" s="709">
        <v>0</v>
      </c>
      <c r="AO63" s="709">
        <v>0</v>
      </c>
      <c r="AP63" s="709">
        <v>0</v>
      </c>
      <c r="AQ63" s="709">
        <v>0</v>
      </c>
      <c r="AR63" s="709">
        <v>0</v>
      </c>
      <c r="AS63" s="709">
        <v>0</v>
      </c>
      <c r="AT63" s="709">
        <v>0</v>
      </c>
      <c r="AU63" s="709">
        <v>0</v>
      </c>
      <c r="AV63" s="709">
        <v>507701.68469999998</v>
      </c>
      <c r="AW63" s="709">
        <v>103593.05594388561</v>
      </c>
      <c r="AX63" s="709">
        <v>134998.06</v>
      </c>
      <c r="AY63" s="709">
        <v>94207.142541479203</v>
      </c>
      <c r="AZ63" s="710">
        <v>746292.80064388551</v>
      </c>
      <c r="BA63" s="710">
        <v>725694.74064388545</v>
      </c>
      <c r="BB63" s="710">
        <v>3750</v>
      </c>
      <c r="BC63" s="710">
        <v>663750</v>
      </c>
      <c r="BD63" s="710">
        <v>0</v>
      </c>
      <c r="BE63" s="710">
        <v>0</v>
      </c>
      <c r="BF63" s="710">
        <v>746292.80064388551</v>
      </c>
      <c r="BG63" s="709">
        <v>746292.80064388574</v>
      </c>
      <c r="BH63" s="709">
        <v>0</v>
      </c>
      <c r="BI63" s="710">
        <v>684348.06</v>
      </c>
      <c r="BJ63" s="710">
        <v>549350</v>
      </c>
      <c r="BK63" s="709">
        <v>611294.74064388545</v>
      </c>
      <c r="BL63" s="709">
        <v>3453.6426025078276</v>
      </c>
      <c r="BM63" s="709">
        <v>3345.1109901734108</v>
      </c>
      <c r="BN63" s="711">
        <v>3.2444846420115525E-2</v>
      </c>
      <c r="BO63" s="711">
        <v>0</v>
      </c>
      <c r="BP63" s="709">
        <v>0</v>
      </c>
      <c r="BQ63" s="710">
        <v>746292.80064388551</v>
      </c>
      <c r="BR63" s="710">
        <v>4099.9702861236465</v>
      </c>
      <c r="BS63" s="710" t="s">
        <v>1284</v>
      </c>
      <c r="BT63" s="710">
        <v>4216.3435064626301</v>
      </c>
      <c r="BU63" s="711">
        <v>2.2552541283574312E-2</v>
      </c>
      <c r="BV63" s="709">
        <v>-4706.43</v>
      </c>
      <c r="BW63" s="709">
        <v>741586.37064388546</v>
      </c>
      <c r="BX63" s="709">
        <v>0</v>
      </c>
      <c r="BY63" s="709">
        <v>741586.37064388546</v>
      </c>
      <c r="BZ63" s="512">
        <f t="shared" si="0"/>
        <v>0</v>
      </c>
      <c r="CA63" s="512">
        <f t="shared" si="1"/>
        <v>0</v>
      </c>
      <c r="CB63" s="709">
        <f t="shared" si="3"/>
        <v>0</v>
      </c>
      <c r="CC63" s="709">
        <f>IF(ISERROR(VLOOKUP(A63,'18-19 Cfwds'!B:E,4,FALSE)),0,(VLOOKUP(A63,'18-19 Cfwds'!B:E,4,FALSE)))</f>
        <v>0</v>
      </c>
      <c r="CD63" s="709">
        <f>IF(ISERROR(VLOOKUP(A63,'18-19 Cfwds'!B:E,3,FALSE)),0,(VLOOKUP(A63,'18-19 Cfwds'!B:E,3,FALSE)))</f>
        <v>0</v>
      </c>
      <c r="CF63" s="709">
        <f t="shared" si="2"/>
        <v>38677.426804812836</v>
      </c>
    </row>
    <row r="64" spans="1:84" ht="15" x14ac:dyDescent="0.25">
      <c r="A64" s="706" t="e">
        <f>VLOOKUP(D64,'DfE No.'!#REF!,3,FALSE)</f>
        <v>#REF!</v>
      </c>
      <c r="B64" s="511">
        <f>VLOOKUP(D64,'Adjusted Factors 20-21'!C:F,4,FALSE)</f>
        <v>0</v>
      </c>
      <c r="C64" s="706">
        <v>124688</v>
      </c>
      <c r="D64" s="706">
        <v>9353003</v>
      </c>
      <c r="E64" s="707" t="s">
        <v>1192</v>
      </c>
      <c r="F64" s="708">
        <v>165</v>
      </c>
      <c r="G64" s="708">
        <v>165</v>
      </c>
      <c r="H64" s="708">
        <v>0</v>
      </c>
      <c r="I64" s="709">
        <v>473281.23149999999</v>
      </c>
      <c r="J64" s="709">
        <v>0</v>
      </c>
      <c r="K64" s="709">
        <v>0</v>
      </c>
      <c r="L64" s="709">
        <v>8999.9999999999836</v>
      </c>
      <c r="M64" s="709">
        <v>0</v>
      </c>
      <c r="N64" s="709">
        <v>20268.387096774193</v>
      </c>
      <c r="O64" s="709">
        <v>0</v>
      </c>
      <c r="P64" s="709">
        <v>1680.0000000000005</v>
      </c>
      <c r="Q64" s="709">
        <v>2000.0000000000005</v>
      </c>
      <c r="R64" s="709">
        <v>5250.0000000000027</v>
      </c>
      <c r="S64" s="709">
        <v>0</v>
      </c>
      <c r="T64" s="709">
        <v>434.99999999999994</v>
      </c>
      <c r="U64" s="709">
        <v>0</v>
      </c>
      <c r="V64" s="709">
        <v>0</v>
      </c>
      <c r="W64" s="709">
        <v>0</v>
      </c>
      <c r="X64" s="709">
        <v>0</v>
      </c>
      <c r="Y64" s="709">
        <v>0</v>
      </c>
      <c r="Z64" s="709">
        <v>0</v>
      </c>
      <c r="AA64" s="709">
        <v>0</v>
      </c>
      <c r="AB64" s="709">
        <v>613.02083333333292</v>
      </c>
      <c r="AC64" s="709">
        <v>0</v>
      </c>
      <c r="AD64" s="709">
        <v>0</v>
      </c>
      <c r="AE64" s="709">
        <v>42373.404255319205</v>
      </c>
      <c r="AF64" s="709">
        <v>0</v>
      </c>
      <c r="AG64" s="709">
        <v>0</v>
      </c>
      <c r="AH64" s="709">
        <v>0</v>
      </c>
      <c r="AI64" s="709">
        <v>114400</v>
      </c>
      <c r="AJ64" s="709">
        <v>0</v>
      </c>
      <c r="AK64" s="709">
        <v>0</v>
      </c>
      <c r="AL64" s="709">
        <v>0</v>
      </c>
      <c r="AM64" s="709">
        <v>10130.09</v>
      </c>
      <c r="AN64" s="709">
        <v>0</v>
      </c>
      <c r="AO64" s="709">
        <v>0</v>
      </c>
      <c r="AP64" s="709">
        <v>0</v>
      </c>
      <c r="AQ64" s="709">
        <v>0</v>
      </c>
      <c r="AR64" s="709">
        <v>0</v>
      </c>
      <c r="AS64" s="709">
        <v>0</v>
      </c>
      <c r="AT64" s="709">
        <v>0</v>
      </c>
      <c r="AU64" s="709">
        <v>0</v>
      </c>
      <c r="AV64" s="709">
        <v>473281.23149999999</v>
      </c>
      <c r="AW64" s="709">
        <v>81619.812185426708</v>
      </c>
      <c r="AX64" s="709">
        <v>124530.09</v>
      </c>
      <c r="AY64" s="709">
        <v>71642.897803706292</v>
      </c>
      <c r="AZ64" s="710">
        <v>679431.13368542667</v>
      </c>
      <c r="BA64" s="710">
        <v>669301.0436854267</v>
      </c>
      <c r="BB64" s="710">
        <v>3750</v>
      </c>
      <c r="BC64" s="710">
        <v>618750</v>
      </c>
      <c r="BD64" s="710">
        <v>0</v>
      </c>
      <c r="BE64" s="710">
        <v>0</v>
      </c>
      <c r="BF64" s="710">
        <v>679431.13368542667</v>
      </c>
      <c r="BG64" s="709">
        <v>679431.13368542667</v>
      </c>
      <c r="BH64" s="709">
        <v>0</v>
      </c>
      <c r="BI64" s="710">
        <v>628880.09</v>
      </c>
      <c r="BJ64" s="710">
        <v>504349.99999999994</v>
      </c>
      <c r="BK64" s="709">
        <v>554901.0436854267</v>
      </c>
      <c r="BL64" s="709">
        <v>3363.0366283965254</v>
      </c>
      <c r="BM64" s="709">
        <v>3219.3652424050629</v>
      </c>
      <c r="BN64" s="711">
        <v>4.4627240208424207E-2</v>
      </c>
      <c r="BO64" s="711">
        <v>0</v>
      </c>
      <c r="BP64" s="709">
        <v>0</v>
      </c>
      <c r="BQ64" s="710">
        <v>679431.13368542667</v>
      </c>
      <c r="BR64" s="710">
        <v>4056.3699617298589</v>
      </c>
      <c r="BS64" s="710" t="s">
        <v>1284</v>
      </c>
      <c r="BT64" s="710">
        <v>4117.7644465783433</v>
      </c>
      <c r="BU64" s="711">
        <v>2.7781589465025958E-2</v>
      </c>
      <c r="BV64" s="709">
        <v>-4387.3500000000004</v>
      </c>
      <c r="BW64" s="709">
        <v>675043.78368542669</v>
      </c>
      <c r="BX64" s="709">
        <v>0</v>
      </c>
      <c r="BY64" s="709">
        <v>675043.78368542669</v>
      </c>
      <c r="BZ64" s="512">
        <f t="shared" si="0"/>
        <v>0</v>
      </c>
      <c r="CA64" s="512">
        <f t="shared" si="1"/>
        <v>0</v>
      </c>
      <c r="CB64" s="709">
        <f t="shared" si="3"/>
        <v>0</v>
      </c>
      <c r="CC64" s="709">
        <f>IF(ISERROR(VLOOKUP(A64,'18-19 Cfwds'!B:E,4,FALSE)),0,(VLOOKUP(A64,'18-19 Cfwds'!B:E,4,FALSE)))</f>
        <v>0</v>
      </c>
      <c r="CD64" s="709">
        <f>IF(ISERROR(VLOOKUP(A64,'18-19 Cfwds'!B:E,3,FALSE)),0,(VLOOKUP(A64,'18-19 Cfwds'!B:E,3,FALSE)))</f>
        <v>0</v>
      </c>
      <c r="CF64" s="709">
        <f t="shared" si="2"/>
        <v>38633.387096774175</v>
      </c>
    </row>
    <row r="65" spans="1:84" ht="15" x14ac:dyDescent="0.25">
      <c r="A65" s="706" t="e">
        <f>VLOOKUP(D65,'DfE No.'!#REF!,3,FALSE)</f>
        <v>#REF!</v>
      </c>
      <c r="B65" s="511">
        <f>VLOOKUP(D65,'Adjusted Factors 20-21'!C:F,4,FALSE)</f>
        <v>0</v>
      </c>
      <c r="C65" s="706">
        <v>124689</v>
      </c>
      <c r="D65" s="706">
        <v>9353004</v>
      </c>
      <c r="E65" s="707" t="s">
        <v>1193</v>
      </c>
      <c r="F65" s="708">
        <v>96</v>
      </c>
      <c r="G65" s="708">
        <v>96</v>
      </c>
      <c r="H65" s="708">
        <v>0</v>
      </c>
      <c r="I65" s="709">
        <v>275363.62559999997</v>
      </c>
      <c r="J65" s="709">
        <v>0</v>
      </c>
      <c r="K65" s="709">
        <v>0</v>
      </c>
      <c r="L65" s="709">
        <v>3599.9999999999982</v>
      </c>
      <c r="M65" s="709">
        <v>0</v>
      </c>
      <c r="N65" s="709">
        <v>9827.0967741935474</v>
      </c>
      <c r="O65" s="709">
        <v>0</v>
      </c>
      <c r="P65" s="709">
        <v>0</v>
      </c>
      <c r="Q65" s="709">
        <v>0</v>
      </c>
      <c r="R65" s="709">
        <v>0</v>
      </c>
      <c r="S65" s="709">
        <v>0</v>
      </c>
      <c r="T65" s="709">
        <v>0</v>
      </c>
      <c r="U65" s="709">
        <v>0</v>
      </c>
      <c r="V65" s="709">
        <v>0</v>
      </c>
      <c r="W65" s="709">
        <v>0</v>
      </c>
      <c r="X65" s="709">
        <v>0</v>
      </c>
      <c r="Y65" s="709">
        <v>0</v>
      </c>
      <c r="Z65" s="709">
        <v>0</v>
      </c>
      <c r="AA65" s="709">
        <v>0</v>
      </c>
      <c r="AB65" s="709">
        <v>0</v>
      </c>
      <c r="AC65" s="709">
        <v>0</v>
      </c>
      <c r="AD65" s="709">
        <v>0</v>
      </c>
      <c r="AE65" s="709">
        <v>28627.200000000004</v>
      </c>
      <c r="AF65" s="709">
        <v>0</v>
      </c>
      <c r="AG65" s="709">
        <v>4584.9999999999718</v>
      </c>
      <c r="AH65" s="709">
        <v>0</v>
      </c>
      <c r="AI65" s="709">
        <v>114400</v>
      </c>
      <c r="AJ65" s="709">
        <v>0</v>
      </c>
      <c r="AK65" s="709">
        <v>0</v>
      </c>
      <c r="AL65" s="709">
        <v>0</v>
      </c>
      <c r="AM65" s="709">
        <v>8988.25</v>
      </c>
      <c r="AN65" s="709">
        <v>0</v>
      </c>
      <c r="AO65" s="709">
        <v>0</v>
      </c>
      <c r="AP65" s="709">
        <v>0</v>
      </c>
      <c r="AQ65" s="709">
        <v>0</v>
      </c>
      <c r="AR65" s="709">
        <v>0</v>
      </c>
      <c r="AS65" s="709">
        <v>0</v>
      </c>
      <c r="AT65" s="709">
        <v>0</v>
      </c>
      <c r="AU65" s="709">
        <v>0</v>
      </c>
      <c r="AV65" s="709">
        <v>275363.62559999997</v>
      </c>
      <c r="AW65" s="709">
        <v>46639.296774193521</v>
      </c>
      <c r="AX65" s="709">
        <v>123388.25</v>
      </c>
      <c r="AY65" s="709">
        <v>45293.548387096773</v>
      </c>
      <c r="AZ65" s="710">
        <v>445391.1723741935</v>
      </c>
      <c r="BA65" s="710">
        <v>436402.9223741935</v>
      </c>
      <c r="BB65" s="710">
        <v>3750</v>
      </c>
      <c r="BC65" s="710">
        <v>360000</v>
      </c>
      <c r="BD65" s="710">
        <v>0</v>
      </c>
      <c r="BE65" s="710">
        <v>0</v>
      </c>
      <c r="BF65" s="710">
        <v>445391.1723741935</v>
      </c>
      <c r="BG65" s="709">
        <v>445391.17237419356</v>
      </c>
      <c r="BH65" s="709">
        <v>0</v>
      </c>
      <c r="BI65" s="710">
        <v>368988.25</v>
      </c>
      <c r="BJ65" s="710">
        <v>245600</v>
      </c>
      <c r="BK65" s="709">
        <v>322002.9223741935</v>
      </c>
      <c r="BL65" s="709">
        <v>3354.1971080645158</v>
      </c>
      <c r="BM65" s="709">
        <v>3238.1884244444445</v>
      </c>
      <c r="BN65" s="711">
        <v>3.5825180136012033E-2</v>
      </c>
      <c r="BO65" s="711">
        <v>0</v>
      </c>
      <c r="BP65" s="709">
        <v>0</v>
      </c>
      <c r="BQ65" s="710">
        <v>445391.1723741935</v>
      </c>
      <c r="BR65" s="710">
        <v>4545.8637747311823</v>
      </c>
      <c r="BS65" s="710" t="s">
        <v>1284</v>
      </c>
      <c r="BT65" s="710">
        <v>4639.4913788978492</v>
      </c>
      <c r="BU65" s="711">
        <v>7.7514941880922894E-3</v>
      </c>
      <c r="BV65" s="709">
        <v>-2552.64</v>
      </c>
      <c r="BW65" s="709">
        <v>442838.53237419348</v>
      </c>
      <c r="BX65" s="709">
        <v>0</v>
      </c>
      <c r="BY65" s="709">
        <v>442838.53237419348</v>
      </c>
      <c r="BZ65" s="512">
        <f t="shared" si="0"/>
        <v>0</v>
      </c>
      <c r="CA65" s="512">
        <f t="shared" si="1"/>
        <v>0</v>
      </c>
      <c r="CB65" s="709">
        <f t="shared" si="3"/>
        <v>0</v>
      </c>
      <c r="CC65" s="709">
        <f>IF(ISERROR(VLOOKUP(A65,'18-19 Cfwds'!B:E,4,FALSE)),0,(VLOOKUP(A65,'18-19 Cfwds'!B:E,4,FALSE)))</f>
        <v>0</v>
      </c>
      <c r="CD65" s="709">
        <f>IF(ISERROR(VLOOKUP(A65,'18-19 Cfwds'!B:E,3,FALSE)),0,(VLOOKUP(A65,'18-19 Cfwds'!B:E,3,FALSE)))</f>
        <v>0</v>
      </c>
      <c r="CF65" s="709">
        <f t="shared" si="2"/>
        <v>13427.096774193546</v>
      </c>
    </row>
    <row r="66" spans="1:84" ht="15" x14ac:dyDescent="0.25">
      <c r="A66" s="706" t="e">
        <f>VLOOKUP(D66,'DfE No.'!#REF!,3,FALSE)</f>
        <v>#REF!</v>
      </c>
      <c r="B66" s="511">
        <f>VLOOKUP(D66,'Adjusted Factors 20-21'!C:F,4,FALSE)</f>
        <v>0</v>
      </c>
      <c r="C66" s="706">
        <v>124690</v>
      </c>
      <c r="D66" s="706">
        <v>9353005</v>
      </c>
      <c r="E66" s="707" t="s">
        <v>1194</v>
      </c>
      <c r="F66" s="708">
        <v>144</v>
      </c>
      <c r="G66" s="708">
        <v>144</v>
      </c>
      <c r="H66" s="708">
        <v>0</v>
      </c>
      <c r="I66" s="709">
        <v>413045.43839999998</v>
      </c>
      <c r="J66" s="709">
        <v>0</v>
      </c>
      <c r="K66" s="709">
        <v>0</v>
      </c>
      <c r="L66" s="709">
        <v>8100</v>
      </c>
      <c r="M66" s="709">
        <v>0</v>
      </c>
      <c r="N66" s="709">
        <v>10080</v>
      </c>
      <c r="O66" s="709">
        <v>0</v>
      </c>
      <c r="P66" s="709">
        <v>0</v>
      </c>
      <c r="Q66" s="709">
        <v>0</v>
      </c>
      <c r="R66" s="709">
        <v>0</v>
      </c>
      <c r="S66" s="709">
        <v>0</v>
      </c>
      <c r="T66" s="709">
        <v>0</v>
      </c>
      <c r="U66" s="709">
        <v>0</v>
      </c>
      <c r="V66" s="709">
        <v>0</v>
      </c>
      <c r="W66" s="709">
        <v>0</v>
      </c>
      <c r="X66" s="709">
        <v>0</v>
      </c>
      <c r="Y66" s="709">
        <v>0</v>
      </c>
      <c r="Z66" s="709">
        <v>0</v>
      </c>
      <c r="AA66" s="709">
        <v>0</v>
      </c>
      <c r="AB66" s="709">
        <v>675.78947368421029</v>
      </c>
      <c r="AC66" s="709">
        <v>0</v>
      </c>
      <c r="AD66" s="709">
        <v>0</v>
      </c>
      <c r="AE66" s="709">
        <v>40431.272727272786</v>
      </c>
      <c r="AF66" s="709">
        <v>0</v>
      </c>
      <c r="AG66" s="709">
        <v>0</v>
      </c>
      <c r="AH66" s="709">
        <v>0</v>
      </c>
      <c r="AI66" s="709">
        <v>114400</v>
      </c>
      <c r="AJ66" s="709">
        <v>0</v>
      </c>
      <c r="AK66" s="709">
        <v>0</v>
      </c>
      <c r="AL66" s="709">
        <v>0</v>
      </c>
      <c r="AM66" s="709">
        <v>14481.06</v>
      </c>
      <c r="AN66" s="709">
        <v>0</v>
      </c>
      <c r="AO66" s="709">
        <v>0</v>
      </c>
      <c r="AP66" s="709">
        <v>0</v>
      </c>
      <c r="AQ66" s="709">
        <v>0</v>
      </c>
      <c r="AR66" s="709">
        <v>0</v>
      </c>
      <c r="AS66" s="709">
        <v>0</v>
      </c>
      <c r="AT66" s="709">
        <v>0</v>
      </c>
      <c r="AU66" s="709">
        <v>0</v>
      </c>
      <c r="AV66" s="709">
        <v>413045.43839999998</v>
      </c>
      <c r="AW66" s="709">
        <v>59287.062200956992</v>
      </c>
      <c r="AX66" s="709">
        <v>128881.06</v>
      </c>
      <c r="AY66" s="709">
        <v>59474.072727272782</v>
      </c>
      <c r="AZ66" s="710">
        <v>601213.5606009569</v>
      </c>
      <c r="BA66" s="710">
        <v>586732.50060095685</v>
      </c>
      <c r="BB66" s="710">
        <v>3750</v>
      </c>
      <c r="BC66" s="710">
        <v>540000</v>
      </c>
      <c r="BD66" s="710">
        <v>0</v>
      </c>
      <c r="BE66" s="710">
        <v>0</v>
      </c>
      <c r="BF66" s="710">
        <v>601213.5606009569</v>
      </c>
      <c r="BG66" s="709">
        <v>601213.5606009569</v>
      </c>
      <c r="BH66" s="709">
        <v>0</v>
      </c>
      <c r="BI66" s="710">
        <v>554481.06000000006</v>
      </c>
      <c r="BJ66" s="710">
        <v>425600.00000000006</v>
      </c>
      <c r="BK66" s="709">
        <v>472332.5006009569</v>
      </c>
      <c r="BL66" s="709">
        <v>3280.0868097288676</v>
      </c>
      <c r="BM66" s="709">
        <v>3111.560159731544</v>
      </c>
      <c r="BN66" s="711">
        <v>5.4161462850155391E-2</v>
      </c>
      <c r="BO66" s="711">
        <v>0</v>
      </c>
      <c r="BP66" s="709">
        <v>0</v>
      </c>
      <c r="BQ66" s="710">
        <v>601213.5606009569</v>
      </c>
      <c r="BR66" s="710">
        <v>4074.5312541733115</v>
      </c>
      <c r="BS66" s="710" t="s">
        <v>1284</v>
      </c>
      <c r="BT66" s="710">
        <v>4175.0941708399787</v>
      </c>
      <c r="BU66" s="711">
        <v>5.0384791834400922E-2</v>
      </c>
      <c r="BV66" s="709">
        <v>-3828.96</v>
      </c>
      <c r="BW66" s="709">
        <v>597384.60060095694</v>
      </c>
      <c r="BX66" s="709">
        <v>0</v>
      </c>
      <c r="BY66" s="709">
        <v>597384.60060095694</v>
      </c>
      <c r="BZ66" s="512">
        <f t="shared" si="0"/>
        <v>0</v>
      </c>
      <c r="CA66" s="512">
        <f t="shared" si="1"/>
        <v>0</v>
      </c>
      <c r="CB66" s="709">
        <f t="shared" si="3"/>
        <v>0</v>
      </c>
      <c r="CC66" s="709">
        <f>IF(ISERROR(VLOOKUP(A66,'18-19 Cfwds'!B:E,4,FALSE)),0,(VLOOKUP(A66,'18-19 Cfwds'!B:E,4,FALSE)))</f>
        <v>0</v>
      </c>
      <c r="CD66" s="709">
        <f>IF(ISERROR(VLOOKUP(A66,'18-19 Cfwds'!B:E,3,FALSE)),0,(VLOOKUP(A66,'18-19 Cfwds'!B:E,3,FALSE)))</f>
        <v>0</v>
      </c>
      <c r="CF66" s="709">
        <f t="shared" si="2"/>
        <v>18180</v>
      </c>
    </row>
    <row r="67" spans="1:84" ht="15" x14ac:dyDescent="0.25">
      <c r="A67" s="706" t="e">
        <f>VLOOKUP(D67,'DfE No.'!#REF!,3,FALSE)</f>
        <v>#REF!</v>
      </c>
      <c r="B67" s="511">
        <f>VLOOKUP(D67,'Adjusted Factors 20-21'!C:F,4,FALSE)</f>
        <v>0</v>
      </c>
      <c r="C67" s="706">
        <v>124691</v>
      </c>
      <c r="D67" s="706">
        <v>9353006</v>
      </c>
      <c r="E67" s="707" t="s">
        <v>1195</v>
      </c>
      <c r="F67" s="708">
        <v>190</v>
      </c>
      <c r="G67" s="708">
        <v>190</v>
      </c>
      <c r="H67" s="708">
        <v>0</v>
      </c>
      <c r="I67" s="709">
        <v>544990.50899999996</v>
      </c>
      <c r="J67" s="709">
        <v>0</v>
      </c>
      <c r="K67" s="709">
        <v>0</v>
      </c>
      <c r="L67" s="709">
        <v>7200.0000000000018</v>
      </c>
      <c r="M67" s="709">
        <v>0</v>
      </c>
      <c r="N67" s="709">
        <v>11025.906735751294</v>
      </c>
      <c r="O67" s="709">
        <v>0</v>
      </c>
      <c r="P67" s="709">
        <v>629.99999999999886</v>
      </c>
      <c r="Q67" s="709">
        <v>0</v>
      </c>
      <c r="R67" s="709">
        <v>1874.9999999999991</v>
      </c>
      <c r="S67" s="709">
        <v>0</v>
      </c>
      <c r="T67" s="709">
        <v>0</v>
      </c>
      <c r="U67" s="709">
        <v>0</v>
      </c>
      <c r="V67" s="709">
        <v>0</v>
      </c>
      <c r="W67" s="709">
        <v>0</v>
      </c>
      <c r="X67" s="709">
        <v>0</v>
      </c>
      <c r="Y67" s="709">
        <v>0</v>
      </c>
      <c r="Z67" s="709">
        <v>0</v>
      </c>
      <c r="AA67" s="709">
        <v>0</v>
      </c>
      <c r="AB67" s="709">
        <v>1254.9382716049404</v>
      </c>
      <c r="AC67" s="709">
        <v>0</v>
      </c>
      <c r="AD67" s="709">
        <v>0</v>
      </c>
      <c r="AE67" s="709">
        <v>45815.094339622716</v>
      </c>
      <c r="AF67" s="709">
        <v>0</v>
      </c>
      <c r="AG67" s="709">
        <v>0</v>
      </c>
      <c r="AH67" s="709">
        <v>0</v>
      </c>
      <c r="AI67" s="709">
        <v>114400</v>
      </c>
      <c r="AJ67" s="709">
        <v>0</v>
      </c>
      <c r="AK67" s="709">
        <v>0</v>
      </c>
      <c r="AL67" s="709">
        <v>0</v>
      </c>
      <c r="AM67" s="709">
        <v>18850.349999999999</v>
      </c>
      <c r="AN67" s="709">
        <v>0</v>
      </c>
      <c r="AO67" s="709">
        <v>0</v>
      </c>
      <c r="AP67" s="709">
        <v>0</v>
      </c>
      <c r="AQ67" s="709">
        <v>0</v>
      </c>
      <c r="AR67" s="709">
        <v>0</v>
      </c>
      <c r="AS67" s="709">
        <v>0</v>
      </c>
      <c r="AT67" s="709">
        <v>0</v>
      </c>
      <c r="AU67" s="709">
        <v>0</v>
      </c>
      <c r="AV67" s="709">
        <v>544990.50899999996</v>
      </c>
      <c r="AW67" s="709">
        <v>67800.93934697895</v>
      </c>
      <c r="AX67" s="709">
        <v>133250.35</v>
      </c>
      <c r="AY67" s="709">
        <v>66133.347707498368</v>
      </c>
      <c r="AZ67" s="710">
        <v>746041.79834697885</v>
      </c>
      <c r="BA67" s="710">
        <v>727191.44834697887</v>
      </c>
      <c r="BB67" s="710">
        <v>3750</v>
      </c>
      <c r="BC67" s="710">
        <v>712500</v>
      </c>
      <c r="BD67" s="710">
        <v>0</v>
      </c>
      <c r="BE67" s="710">
        <v>0</v>
      </c>
      <c r="BF67" s="710">
        <v>746041.79834697885</v>
      </c>
      <c r="BG67" s="709">
        <v>746041.79834697896</v>
      </c>
      <c r="BH67" s="709">
        <v>0</v>
      </c>
      <c r="BI67" s="710">
        <v>731350.35</v>
      </c>
      <c r="BJ67" s="710">
        <v>598100</v>
      </c>
      <c r="BK67" s="709">
        <v>612791.44834697887</v>
      </c>
      <c r="BL67" s="709">
        <v>3225.2181491946258</v>
      </c>
      <c r="BM67" s="709">
        <v>3173.3949178947369</v>
      </c>
      <c r="BN67" s="711">
        <v>1.6330533274525116E-2</v>
      </c>
      <c r="BO67" s="711">
        <v>2.069466725474884E-3</v>
      </c>
      <c r="BP67" s="709">
        <v>1247.7746859811093</v>
      </c>
      <c r="BQ67" s="710">
        <v>747289.57303295995</v>
      </c>
      <c r="BR67" s="710">
        <v>3833.8906475418944</v>
      </c>
      <c r="BS67" s="710" t="s">
        <v>1284</v>
      </c>
      <c r="BT67" s="710">
        <v>3933.1030159629472</v>
      </c>
      <c r="BU67" s="711">
        <v>1.5527194819442869E-2</v>
      </c>
      <c r="BV67" s="709">
        <v>-5052.1000000000004</v>
      </c>
      <c r="BW67" s="709">
        <v>742237.47303295997</v>
      </c>
      <c r="BX67" s="709">
        <v>0</v>
      </c>
      <c r="BY67" s="709">
        <v>742237.47303295997</v>
      </c>
      <c r="BZ67" s="512">
        <f t="shared" si="0"/>
        <v>0</v>
      </c>
      <c r="CA67" s="512">
        <f t="shared" si="1"/>
        <v>0</v>
      </c>
      <c r="CB67" s="709">
        <f t="shared" si="3"/>
        <v>0</v>
      </c>
      <c r="CC67" s="709">
        <f>IF(ISERROR(VLOOKUP(A67,'18-19 Cfwds'!B:E,4,FALSE)),0,(VLOOKUP(A67,'18-19 Cfwds'!B:E,4,FALSE)))</f>
        <v>0</v>
      </c>
      <c r="CD67" s="709">
        <f>IF(ISERROR(VLOOKUP(A67,'18-19 Cfwds'!B:E,3,FALSE)),0,(VLOOKUP(A67,'18-19 Cfwds'!B:E,3,FALSE)))</f>
        <v>0</v>
      </c>
      <c r="CF67" s="709">
        <f t="shared" si="2"/>
        <v>20730.906735751298</v>
      </c>
    </row>
    <row r="68" spans="1:84" ht="15" x14ac:dyDescent="0.25">
      <c r="A68" s="706" t="e">
        <f>VLOOKUP(D68,'DfE No.'!#REF!,3,FALSE)</f>
        <v>#REF!</v>
      </c>
      <c r="B68" s="511">
        <f>VLOOKUP(D68,'Adjusted Factors 20-21'!C:F,4,FALSE)</f>
        <v>0</v>
      </c>
      <c r="C68" s="706">
        <v>124692</v>
      </c>
      <c r="D68" s="706">
        <v>9353009</v>
      </c>
      <c r="E68" s="707" t="s">
        <v>1196</v>
      </c>
      <c r="F68" s="708">
        <v>202</v>
      </c>
      <c r="G68" s="708">
        <v>202</v>
      </c>
      <c r="H68" s="708">
        <v>0</v>
      </c>
      <c r="I68" s="709">
        <v>579410.96219999995</v>
      </c>
      <c r="J68" s="709">
        <v>0</v>
      </c>
      <c r="K68" s="709">
        <v>0</v>
      </c>
      <c r="L68" s="709">
        <v>4950.0000000000036</v>
      </c>
      <c r="M68" s="709">
        <v>0</v>
      </c>
      <c r="N68" s="709">
        <v>9963.937823834196</v>
      </c>
      <c r="O68" s="709">
        <v>0</v>
      </c>
      <c r="P68" s="709">
        <v>1050.000000000002</v>
      </c>
      <c r="Q68" s="709">
        <v>499.99999999999994</v>
      </c>
      <c r="R68" s="709">
        <v>374.99999999999994</v>
      </c>
      <c r="S68" s="709">
        <v>0</v>
      </c>
      <c r="T68" s="709">
        <v>0</v>
      </c>
      <c r="U68" s="709">
        <v>0</v>
      </c>
      <c r="V68" s="709">
        <v>0</v>
      </c>
      <c r="W68" s="709">
        <v>0</v>
      </c>
      <c r="X68" s="709">
        <v>0</v>
      </c>
      <c r="Y68" s="709">
        <v>0</v>
      </c>
      <c r="Z68" s="709">
        <v>0</v>
      </c>
      <c r="AA68" s="709">
        <v>0</v>
      </c>
      <c r="AB68" s="709">
        <v>628.31395348837179</v>
      </c>
      <c r="AC68" s="709">
        <v>0</v>
      </c>
      <c r="AD68" s="709">
        <v>0</v>
      </c>
      <c r="AE68" s="709">
        <v>60341.341463414676</v>
      </c>
      <c r="AF68" s="709">
        <v>0</v>
      </c>
      <c r="AG68" s="709">
        <v>12145.000000000051</v>
      </c>
      <c r="AH68" s="709">
        <v>0</v>
      </c>
      <c r="AI68" s="709">
        <v>114400</v>
      </c>
      <c r="AJ68" s="709">
        <v>0</v>
      </c>
      <c r="AK68" s="709">
        <v>0</v>
      </c>
      <c r="AL68" s="709">
        <v>0</v>
      </c>
      <c r="AM68" s="709">
        <v>16939.599999999999</v>
      </c>
      <c r="AN68" s="709">
        <v>0</v>
      </c>
      <c r="AO68" s="709">
        <v>0</v>
      </c>
      <c r="AP68" s="709">
        <v>0</v>
      </c>
      <c r="AQ68" s="709">
        <v>0</v>
      </c>
      <c r="AR68" s="709">
        <v>0</v>
      </c>
      <c r="AS68" s="709">
        <v>0</v>
      </c>
      <c r="AT68" s="709">
        <v>0</v>
      </c>
      <c r="AU68" s="709">
        <v>0</v>
      </c>
      <c r="AV68" s="709">
        <v>579410.96219999995</v>
      </c>
      <c r="AW68" s="709">
        <v>89953.593240737304</v>
      </c>
      <c r="AX68" s="709">
        <v>131339.6</v>
      </c>
      <c r="AY68" s="709">
        <v>78713.610375331773</v>
      </c>
      <c r="AZ68" s="710">
        <v>800704.15544073726</v>
      </c>
      <c r="BA68" s="710">
        <v>783764.55544073728</v>
      </c>
      <c r="BB68" s="710">
        <v>3750</v>
      </c>
      <c r="BC68" s="710">
        <v>757500</v>
      </c>
      <c r="BD68" s="710">
        <v>0</v>
      </c>
      <c r="BE68" s="710">
        <v>0</v>
      </c>
      <c r="BF68" s="710">
        <v>800704.15544073726</v>
      </c>
      <c r="BG68" s="709">
        <v>800704.15544073726</v>
      </c>
      <c r="BH68" s="709">
        <v>0</v>
      </c>
      <c r="BI68" s="710">
        <v>774439.6</v>
      </c>
      <c r="BJ68" s="710">
        <v>643100</v>
      </c>
      <c r="BK68" s="709">
        <v>669364.55544073728</v>
      </c>
      <c r="BL68" s="709">
        <v>3313.6859180234519</v>
      </c>
      <c r="BM68" s="709">
        <v>3093.4550089005238</v>
      </c>
      <c r="BN68" s="711">
        <v>7.1192536658615441E-2</v>
      </c>
      <c r="BO68" s="711">
        <v>0</v>
      </c>
      <c r="BP68" s="709">
        <v>0</v>
      </c>
      <c r="BQ68" s="710">
        <v>800704.15544073726</v>
      </c>
      <c r="BR68" s="710">
        <v>3880.0225516868181</v>
      </c>
      <c r="BS68" s="710" t="s">
        <v>1284</v>
      </c>
      <c r="BT68" s="710">
        <v>3963.8819576274122</v>
      </c>
      <c r="BU68" s="711">
        <v>5.3732351334639716E-2</v>
      </c>
      <c r="BV68" s="709">
        <v>-5371.18</v>
      </c>
      <c r="BW68" s="709">
        <v>795332.97544073721</v>
      </c>
      <c r="BX68" s="709">
        <v>0</v>
      </c>
      <c r="BY68" s="709">
        <v>795332.97544073721</v>
      </c>
      <c r="BZ68" s="512">
        <f t="shared" ref="BZ68:BZ131" si="4">IF(B68=0,CC68,0)</f>
        <v>0</v>
      </c>
      <c r="CA68" s="512">
        <f t="shared" ref="CA68:CA131" si="5">IF(B68=0,CD68,0)</f>
        <v>0</v>
      </c>
      <c r="CB68" s="709">
        <f t="shared" ref="CB68:CB131" si="6">BD68+BE68</f>
        <v>0</v>
      </c>
      <c r="CC68" s="709">
        <f>IF(ISERROR(VLOOKUP(A68,'18-19 Cfwds'!B:E,4,FALSE)),0,(VLOOKUP(A68,'18-19 Cfwds'!B:E,4,FALSE)))</f>
        <v>0</v>
      </c>
      <c r="CD68" s="709">
        <f>IF(ISERROR(VLOOKUP(A68,'18-19 Cfwds'!B:E,3,FALSE)),0,(VLOOKUP(A68,'18-19 Cfwds'!B:E,3,FALSE)))</f>
        <v>0</v>
      </c>
      <c r="CF68" s="709">
        <f t="shared" ref="CF68:CF131" si="7">L68+M68+N68+O68+P68+Q68+R68+S68+T68+U68+V68+W68+X68+Y68+Z68+AA68</f>
        <v>16838.9378238342</v>
      </c>
    </row>
    <row r="69" spans="1:84" ht="15" x14ac:dyDescent="0.25">
      <c r="A69" s="706" t="e">
        <f>VLOOKUP(D69,'DfE No.'!#REF!,3,FALSE)</f>
        <v>#REF!</v>
      </c>
      <c r="B69" s="511">
        <f>VLOOKUP(D69,'Adjusted Factors 20-21'!C:F,4,FALSE)</f>
        <v>0</v>
      </c>
      <c r="C69" s="706">
        <v>124693</v>
      </c>
      <c r="D69" s="706">
        <v>9353010</v>
      </c>
      <c r="E69" s="707" t="s">
        <v>1197</v>
      </c>
      <c r="F69" s="708">
        <v>85</v>
      </c>
      <c r="G69" s="708">
        <v>85</v>
      </c>
      <c r="H69" s="708">
        <v>0</v>
      </c>
      <c r="I69" s="709">
        <v>243811.5435</v>
      </c>
      <c r="J69" s="709">
        <v>0</v>
      </c>
      <c r="K69" s="709">
        <v>0</v>
      </c>
      <c r="L69" s="709">
        <v>4499.9999999999836</v>
      </c>
      <c r="M69" s="709">
        <v>0</v>
      </c>
      <c r="N69" s="709">
        <v>6800</v>
      </c>
      <c r="O69" s="709">
        <v>0</v>
      </c>
      <c r="P69" s="709">
        <v>3149.9999999999977</v>
      </c>
      <c r="Q69" s="709">
        <v>0</v>
      </c>
      <c r="R69" s="709">
        <v>0</v>
      </c>
      <c r="S69" s="709">
        <v>404.99999999999858</v>
      </c>
      <c r="T69" s="709">
        <v>0</v>
      </c>
      <c r="U69" s="709">
        <v>0</v>
      </c>
      <c r="V69" s="709">
        <v>0</v>
      </c>
      <c r="W69" s="709">
        <v>0</v>
      </c>
      <c r="X69" s="709">
        <v>0</v>
      </c>
      <c r="Y69" s="709">
        <v>0</v>
      </c>
      <c r="Z69" s="709">
        <v>0</v>
      </c>
      <c r="AA69" s="709">
        <v>0</v>
      </c>
      <c r="AB69" s="709">
        <v>0</v>
      </c>
      <c r="AC69" s="709">
        <v>0</v>
      </c>
      <c r="AD69" s="709">
        <v>0</v>
      </c>
      <c r="AE69" s="709">
        <v>15319.615384615363</v>
      </c>
      <c r="AF69" s="709">
        <v>0</v>
      </c>
      <c r="AG69" s="709">
        <v>0</v>
      </c>
      <c r="AH69" s="709">
        <v>0</v>
      </c>
      <c r="AI69" s="709">
        <v>114400</v>
      </c>
      <c r="AJ69" s="709">
        <v>0</v>
      </c>
      <c r="AK69" s="709">
        <v>0</v>
      </c>
      <c r="AL69" s="709">
        <v>0</v>
      </c>
      <c r="AM69" s="709">
        <v>8867.5499999999993</v>
      </c>
      <c r="AN69" s="709">
        <v>0</v>
      </c>
      <c r="AO69" s="709">
        <v>0</v>
      </c>
      <c r="AP69" s="709">
        <v>0</v>
      </c>
      <c r="AQ69" s="709">
        <v>0</v>
      </c>
      <c r="AR69" s="709">
        <v>0</v>
      </c>
      <c r="AS69" s="709">
        <v>0</v>
      </c>
      <c r="AT69" s="709">
        <v>0</v>
      </c>
      <c r="AU69" s="709">
        <v>0</v>
      </c>
      <c r="AV69" s="709">
        <v>243811.5435</v>
      </c>
      <c r="AW69" s="709">
        <v>30174.615384615343</v>
      </c>
      <c r="AX69" s="709">
        <v>123267.55</v>
      </c>
      <c r="AY69" s="709">
        <v>32699.915384615353</v>
      </c>
      <c r="AZ69" s="710">
        <v>397253.70888461533</v>
      </c>
      <c r="BA69" s="710">
        <v>388386.15888461535</v>
      </c>
      <c r="BB69" s="710">
        <v>3750</v>
      </c>
      <c r="BC69" s="710">
        <v>318750</v>
      </c>
      <c r="BD69" s="710">
        <v>0</v>
      </c>
      <c r="BE69" s="710">
        <v>0</v>
      </c>
      <c r="BF69" s="710">
        <v>397253.70888461533</v>
      </c>
      <c r="BG69" s="709">
        <v>397253.70888461533</v>
      </c>
      <c r="BH69" s="709">
        <v>0</v>
      </c>
      <c r="BI69" s="710">
        <v>327617.55</v>
      </c>
      <c r="BJ69" s="710">
        <v>204350</v>
      </c>
      <c r="BK69" s="709">
        <v>273986.15888461535</v>
      </c>
      <c r="BL69" s="709">
        <v>3223.3665751131216</v>
      </c>
      <c r="BM69" s="709">
        <v>3098.5302829268294</v>
      </c>
      <c r="BN69" s="711">
        <v>4.0288872719479625E-2</v>
      </c>
      <c r="BO69" s="711">
        <v>0</v>
      </c>
      <c r="BP69" s="709">
        <v>0</v>
      </c>
      <c r="BQ69" s="710">
        <v>397253.70888461533</v>
      </c>
      <c r="BR69" s="710">
        <v>4569.2489280542986</v>
      </c>
      <c r="BS69" s="710" t="s">
        <v>1284</v>
      </c>
      <c r="BT69" s="710">
        <v>4673.5730457013569</v>
      </c>
      <c r="BU69" s="711">
        <v>1.8157890812139144E-2</v>
      </c>
      <c r="BV69" s="709">
        <v>-2260.15</v>
      </c>
      <c r="BW69" s="709">
        <v>394993.55888461531</v>
      </c>
      <c r="BX69" s="709">
        <v>0</v>
      </c>
      <c r="BY69" s="709">
        <v>394993.55888461531</v>
      </c>
      <c r="BZ69" s="512">
        <f t="shared" si="4"/>
        <v>0</v>
      </c>
      <c r="CA69" s="512">
        <f t="shared" si="5"/>
        <v>0</v>
      </c>
      <c r="CB69" s="709">
        <f t="shared" si="6"/>
        <v>0</v>
      </c>
      <c r="CC69" s="709">
        <f>IF(ISERROR(VLOOKUP(A69,'18-19 Cfwds'!B:E,4,FALSE)),0,(VLOOKUP(A69,'18-19 Cfwds'!B:E,4,FALSE)))</f>
        <v>0</v>
      </c>
      <c r="CD69" s="709">
        <f>IF(ISERROR(VLOOKUP(A69,'18-19 Cfwds'!B:E,3,FALSE)),0,(VLOOKUP(A69,'18-19 Cfwds'!B:E,3,FALSE)))</f>
        <v>0</v>
      </c>
      <c r="CF69" s="709">
        <f t="shared" si="7"/>
        <v>14854.99999999998</v>
      </c>
    </row>
    <row r="70" spans="1:84" ht="15" x14ac:dyDescent="0.25">
      <c r="A70" s="706" t="e">
        <f>VLOOKUP(D70,'DfE No.'!#REF!,3,FALSE)</f>
        <v>#REF!</v>
      </c>
      <c r="B70" s="511">
        <f>VLOOKUP(D70,'Adjusted Factors 20-21'!C:F,4,FALSE)</f>
        <v>0</v>
      </c>
      <c r="C70" s="706">
        <v>124694</v>
      </c>
      <c r="D70" s="706">
        <v>9353013</v>
      </c>
      <c r="E70" s="707" t="s">
        <v>1198</v>
      </c>
      <c r="F70" s="708">
        <v>74</v>
      </c>
      <c r="G70" s="708">
        <v>74</v>
      </c>
      <c r="H70" s="708">
        <v>0</v>
      </c>
      <c r="I70" s="709">
        <v>212259.4614</v>
      </c>
      <c r="J70" s="709">
        <v>0</v>
      </c>
      <c r="K70" s="709">
        <v>0</v>
      </c>
      <c r="L70" s="709">
        <v>5850.00000000001</v>
      </c>
      <c r="M70" s="709">
        <v>0</v>
      </c>
      <c r="N70" s="709">
        <v>10360</v>
      </c>
      <c r="O70" s="709">
        <v>0</v>
      </c>
      <c r="P70" s="709">
        <v>0</v>
      </c>
      <c r="Q70" s="709">
        <v>0</v>
      </c>
      <c r="R70" s="709">
        <v>0</v>
      </c>
      <c r="S70" s="709">
        <v>0</v>
      </c>
      <c r="T70" s="709">
        <v>0</v>
      </c>
      <c r="U70" s="709">
        <v>0</v>
      </c>
      <c r="V70" s="709">
        <v>0</v>
      </c>
      <c r="W70" s="709">
        <v>0</v>
      </c>
      <c r="X70" s="709">
        <v>0</v>
      </c>
      <c r="Y70" s="709">
        <v>0</v>
      </c>
      <c r="Z70" s="709">
        <v>0</v>
      </c>
      <c r="AA70" s="709">
        <v>0</v>
      </c>
      <c r="AB70" s="709">
        <v>0</v>
      </c>
      <c r="AC70" s="709">
        <v>0</v>
      </c>
      <c r="AD70" s="709">
        <v>0</v>
      </c>
      <c r="AE70" s="709">
        <v>28423.278688524584</v>
      </c>
      <c r="AF70" s="709">
        <v>0</v>
      </c>
      <c r="AG70" s="709">
        <v>0</v>
      </c>
      <c r="AH70" s="709">
        <v>0</v>
      </c>
      <c r="AI70" s="709">
        <v>114400</v>
      </c>
      <c r="AJ70" s="709">
        <v>26000</v>
      </c>
      <c r="AK70" s="709">
        <v>0</v>
      </c>
      <c r="AL70" s="709">
        <v>0</v>
      </c>
      <c r="AM70" s="709">
        <v>4992.1000000000004</v>
      </c>
      <c r="AN70" s="709">
        <v>0</v>
      </c>
      <c r="AO70" s="709">
        <v>0</v>
      </c>
      <c r="AP70" s="709">
        <v>0</v>
      </c>
      <c r="AQ70" s="709">
        <v>0</v>
      </c>
      <c r="AR70" s="709">
        <v>0</v>
      </c>
      <c r="AS70" s="709">
        <v>0</v>
      </c>
      <c r="AT70" s="709">
        <v>0</v>
      </c>
      <c r="AU70" s="709">
        <v>0</v>
      </c>
      <c r="AV70" s="709">
        <v>212259.4614</v>
      </c>
      <c r="AW70" s="709">
        <v>44633.278688524595</v>
      </c>
      <c r="AX70" s="709">
        <v>145392.1</v>
      </c>
      <c r="AY70" s="709">
        <v>46481.078688524591</v>
      </c>
      <c r="AZ70" s="710">
        <v>402284.84008852462</v>
      </c>
      <c r="BA70" s="710">
        <v>397292.74008852465</v>
      </c>
      <c r="BB70" s="710">
        <v>3750</v>
      </c>
      <c r="BC70" s="710">
        <v>277500</v>
      </c>
      <c r="BD70" s="710">
        <v>0</v>
      </c>
      <c r="BE70" s="710">
        <v>0</v>
      </c>
      <c r="BF70" s="710">
        <v>402284.84008852462</v>
      </c>
      <c r="BG70" s="709">
        <v>402284.84008852462</v>
      </c>
      <c r="BH70" s="709">
        <v>0</v>
      </c>
      <c r="BI70" s="710">
        <v>282492.09999999998</v>
      </c>
      <c r="BJ70" s="710">
        <v>137099.99999999997</v>
      </c>
      <c r="BK70" s="709">
        <v>256892.74008852462</v>
      </c>
      <c r="BL70" s="709">
        <v>3471.5235147097919</v>
      </c>
      <c r="BM70" s="709">
        <v>3297.3727962499993</v>
      </c>
      <c r="BN70" s="711">
        <v>5.2814992183428243E-2</v>
      </c>
      <c r="BO70" s="711">
        <v>0</v>
      </c>
      <c r="BP70" s="709">
        <v>0</v>
      </c>
      <c r="BQ70" s="710">
        <v>402284.84008852462</v>
      </c>
      <c r="BR70" s="710">
        <v>5368.8208120070894</v>
      </c>
      <c r="BS70" s="710" t="s">
        <v>1284</v>
      </c>
      <c r="BT70" s="710">
        <v>5436.2816228178999</v>
      </c>
      <c r="BU70" s="711">
        <v>6.4247637844180749E-2</v>
      </c>
      <c r="BV70" s="709">
        <v>-1967.66</v>
      </c>
      <c r="BW70" s="709">
        <v>400317.18008852465</v>
      </c>
      <c r="BX70" s="709">
        <v>0</v>
      </c>
      <c r="BY70" s="709">
        <v>400317.18008852465</v>
      </c>
      <c r="BZ70" s="512">
        <f t="shared" si="4"/>
        <v>0</v>
      </c>
      <c r="CA70" s="512">
        <f t="shared" si="5"/>
        <v>0</v>
      </c>
      <c r="CB70" s="709">
        <f t="shared" si="6"/>
        <v>0</v>
      </c>
      <c r="CC70" s="709">
        <f>IF(ISERROR(VLOOKUP(A70,'18-19 Cfwds'!B:E,4,FALSE)),0,(VLOOKUP(A70,'18-19 Cfwds'!B:E,4,FALSE)))</f>
        <v>0</v>
      </c>
      <c r="CD70" s="709">
        <f>IF(ISERROR(VLOOKUP(A70,'18-19 Cfwds'!B:E,3,FALSE)),0,(VLOOKUP(A70,'18-19 Cfwds'!B:E,3,FALSE)))</f>
        <v>0</v>
      </c>
      <c r="CF70" s="709">
        <f t="shared" si="7"/>
        <v>16210.000000000011</v>
      </c>
    </row>
    <row r="71" spans="1:84" ht="15" x14ac:dyDescent="0.25">
      <c r="A71" s="706" t="e">
        <f>VLOOKUP(D71,'DfE No.'!#REF!,3,FALSE)</f>
        <v>#REF!</v>
      </c>
      <c r="B71" s="511">
        <f>VLOOKUP(D71,'Adjusted Factors 20-21'!C:F,4,FALSE)</f>
        <v>0</v>
      </c>
      <c r="C71" s="706">
        <v>124695</v>
      </c>
      <c r="D71" s="706">
        <v>9353020</v>
      </c>
      <c r="E71" s="707" t="s">
        <v>1199</v>
      </c>
      <c r="F71" s="708">
        <v>64</v>
      </c>
      <c r="G71" s="708">
        <v>64</v>
      </c>
      <c r="H71" s="708">
        <v>0</v>
      </c>
      <c r="I71" s="709">
        <v>183575.75039999999</v>
      </c>
      <c r="J71" s="709">
        <v>0</v>
      </c>
      <c r="K71" s="709">
        <v>0</v>
      </c>
      <c r="L71" s="709">
        <v>900</v>
      </c>
      <c r="M71" s="709">
        <v>0</v>
      </c>
      <c r="N71" s="709">
        <v>3028.7323943661972</v>
      </c>
      <c r="O71" s="709">
        <v>0</v>
      </c>
      <c r="P71" s="709">
        <v>0</v>
      </c>
      <c r="Q71" s="709">
        <v>0</v>
      </c>
      <c r="R71" s="709">
        <v>0</v>
      </c>
      <c r="S71" s="709">
        <v>0</v>
      </c>
      <c r="T71" s="709">
        <v>0</v>
      </c>
      <c r="U71" s="709">
        <v>0</v>
      </c>
      <c r="V71" s="709">
        <v>0</v>
      </c>
      <c r="W71" s="709">
        <v>0</v>
      </c>
      <c r="X71" s="709">
        <v>0</v>
      </c>
      <c r="Y71" s="709">
        <v>0</v>
      </c>
      <c r="Z71" s="709">
        <v>0</v>
      </c>
      <c r="AA71" s="709">
        <v>0</v>
      </c>
      <c r="AB71" s="709">
        <v>0</v>
      </c>
      <c r="AC71" s="709">
        <v>0</v>
      </c>
      <c r="AD71" s="709">
        <v>0</v>
      </c>
      <c r="AE71" s="709">
        <v>10288.301886792447</v>
      </c>
      <c r="AF71" s="709">
        <v>0</v>
      </c>
      <c r="AG71" s="709">
        <v>0</v>
      </c>
      <c r="AH71" s="709">
        <v>0</v>
      </c>
      <c r="AI71" s="709">
        <v>114400</v>
      </c>
      <c r="AJ71" s="709">
        <v>0</v>
      </c>
      <c r="AK71" s="709">
        <v>0</v>
      </c>
      <c r="AL71" s="709">
        <v>0</v>
      </c>
      <c r="AM71" s="709">
        <v>7615.04</v>
      </c>
      <c r="AN71" s="709">
        <v>0</v>
      </c>
      <c r="AO71" s="709">
        <v>0</v>
      </c>
      <c r="AP71" s="709">
        <v>0</v>
      </c>
      <c r="AQ71" s="709">
        <v>7836.9</v>
      </c>
      <c r="AR71" s="709">
        <v>0</v>
      </c>
      <c r="AS71" s="709">
        <v>0</v>
      </c>
      <c r="AT71" s="709">
        <v>0</v>
      </c>
      <c r="AU71" s="709">
        <v>0</v>
      </c>
      <c r="AV71" s="709">
        <v>183575.75039999999</v>
      </c>
      <c r="AW71" s="709">
        <v>14217.034281158645</v>
      </c>
      <c r="AX71" s="709">
        <v>129851.93999999999</v>
      </c>
      <c r="AY71" s="709">
        <v>22205.468083975546</v>
      </c>
      <c r="AZ71" s="710">
        <v>327644.72468115861</v>
      </c>
      <c r="BA71" s="710">
        <v>312192.78468115861</v>
      </c>
      <c r="BB71" s="710">
        <v>3750</v>
      </c>
      <c r="BC71" s="710">
        <v>240000</v>
      </c>
      <c r="BD71" s="710">
        <v>0</v>
      </c>
      <c r="BE71" s="710">
        <v>0</v>
      </c>
      <c r="BF71" s="710">
        <v>327644.72468115861</v>
      </c>
      <c r="BG71" s="709">
        <v>327644.72468115861</v>
      </c>
      <c r="BH71" s="709">
        <v>0</v>
      </c>
      <c r="BI71" s="710">
        <v>255451.94</v>
      </c>
      <c r="BJ71" s="710">
        <v>133436.9</v>
      </c>
      <c r="BK71" s="709">
        <v>205629.6846811586</v>
      </c>
      <c r="BL71" s="709">
        <v>3212.9638231431031</v>
      </c>
      <c r="BM71" s="709">
        <v>3125.0568985714285</v>
      </c>
      <c r="BN71" s="711">
        <v>2.8129703690150377E-2</v>
      </c>
      <c r="BO71" s="711">
        <v>0</v>
      </c>
      <c r="BP71" s="709">
        <v>0</v>
      </c>
      <c r="BQ71" s="710">
        <v>327644.72468115861</v>
      </c>
      <c r="BR71" s="710">
        <v>4878.0122606431032</v>
      </c>
      <c r="BS71" s="710" t="s">
        <v>1284</v>
      </c>
      <c r="BT71" s="710">
        <v>5119.4488231431033</v>
      </c>
      <c r="BU71" s="711">
        <v>5.2952286550043359E-2</v>
      </c>
      <c r="BV71" s="709">
        <v>-1701.76</v>
      </c>
      <c r="BW71" s="709">
        <v>325942.9646811586</v>
      </c>
      <c r="BX71" s="709">
        <v>0</v>
      </c>
      <c r="BY71" s="709">
        <v>325942.9646811586</v>
      </c>
      <c r="BZ71" s="512">
        <f t="shared" si="4"/>
        <v>0</v>
      </c>
      <c r="CA71" s="512">
        <f t="shared" si="5"/>
        <v>0</v>
      </c>
      <c r="CB71" s="709">
        <f t="shared" si="6"/>
        <v>0</v>
      </c>
      <c r="CC71" s="709">
        <f>IF(ISERROR(VLOOKUP(A71,'18-19 Cfwds'!B:E,4,FALSE)),0,(VLOOKUP(A71,'18-19 Cfwds'!B:E,4,FALSE)))</f>
        <v>0</v>
      </c>
      <c r="CD71" s="709">
        <f>IF(ISERROR(VLOOKUP(A71,'18-19 Cfwds'!B:E,3,FALSE)),0,(VLOOKUP(A71,'18-19 Cfwds'!B:E,3,FALSE)))</f>
        <v>0</v>
      </c>
      <c r="CF71" s="709">
        <f t="shared" si="7"/>
        <v>3928.7323943661972</v>
      </c>
    </row>
    <row r="72" spans="1:84" ht="15" x14ac:dyDescent="0.25">
      <c r="A72" s="706" t="e">
        <f>VLOOKUP(D72,'DfE No.'!#REF!,3,FALSE)</f>
        <v>#REF!</v>
      </c>
      <c r="B72" s="511">
        <f>VLOOKUP(D72,'Adjusted Factors 20-21'!C:F,4,FALSE)</f>
        <v>0</v>
      </c>
      <c r="C72" s="706">
        <v>124698</v>
      </c>
      <c r="D72" s="706">
        <v>9353026</v>
      </c>
      <c r="E72" s="707" t="s">
        <v>1200</v>
      </c>
      <c r="F72" s="708">
        <v>89</v>
      </c>
      <c r="G72" s="708">
        <v>89</v>
      </c>
      <c r="H72" s="708">
        <v>0</v>
      </c>
      <c r="I72" s="709">
        <v>255285.02789999999</v>
      </c>
      <c r="J72" s="709">
        <v>0</v>
      </c>
      <c r="K72" s="709">
        <v>0</v>
      </c>
      <c r="L72" s="709">
        <v>1800</v>
      </c>
      <c r="M72" s="709">
        <v>0</v>
      </c>
      <c r="N72" s="709">
        <v>2373.3333333333335</v>
      </c>
      <c r="O72" s="709">
        <v>0</v>
      </c>
      <c r="P72" s="709">
        <v>840</v>
      </c>
      <c r="Q72" s="709">
        <v>749.99999999999932</v>
      </c>
      <c r="R72" s="709">
        <v>0</v>
      </c>
      <c r="S72" s="709">
        <v>0</v>
      </c>
      <c r="T72" s="709">
        <v>0</v>
      </c>
      <c r="U72" s="709">
        <v>0</v>
      </c>
      <c r="V72" s="709">
        <v>0</v>
      </c>
      <c r="W72" s="709">
        <v>0</v>
      </c>
      <c r="X72" s="709">
        <v>0</v>
      </c>
      <c r="Y72" s="709">
        <v>0</v>
      </c>
      <c r="Z72" s="709">
        <v>0</v>
      </c>
      <c r="AA72" s="709">
        <v>0</v>
      </c>
      <c r="AB72" s="709">
        <v>587.8395061728404</v>
      </c>
      <c r="AC72" s="709">
        <v>0</v>
      </c>
      <c r="AD72" s="709">
        <v>0</v>
      </c>
      <c r="AE72" s="709">
        <v>31594.999999999967</v>
      </c>
      <c r="AF72" s="709">
        <v>0</v>
      </c>
      <c r="AG72" s="709">
        <v>0</v>
      </c>
      <c r="AH72" s="709">
        <v>0</v>
      </c>
      <c r="AI72" s="709">
        <v>114400</v>
      </c>
      <c r="AJ72" s="709">
        <v>21105.473965287048</v>
      </c>
      <c r="AK72" s="709">
        <v>0</v>
      </c>
      <c r="AL72" s="709">
        <v>1000</v>
      </c>
      <c r="AM72" s="709">
        <v>12983.02</v>
      </c>
      <c r="AN72" s="709">
        <v>0</v>
      </c>
      <c r="AO72" s="709">
        <v>0</v>
      </c>
      <c r="AP72" s="709">
        <v>0</v>
      </c>
      <c r="AQ72" s="709">
        <v>0</v>
      </c>
      <c r="AR72" s="709">
        <v>0</v>
      </c>
      <c r="AS72" s="709">
        <v>0</v>
      </c>
      <c r="AT72" s="709">
        <v>0</v>
      </c>
      <c r="AU72" s="709">
        <v>0</v>
      </c>
      <c r="AV72" s="709">
        <v>255285.02789999999</v>
      </c>
      <c r="AW72" s="709">
        <v>37946.172839506144</v>
      </c>
      <c r="AX72" s="709">
        <v>149488.49396528702</v>
      </c>
      <c r="AY72" s="709">
        <v>44429.466666666631</v>
      </c>
      <c r="AZ72" s="710">
        <v>442719.69470479316</v>
      </c>
      <c r="BA72" s="710">
        <v>428736.67470479314</v>
      </c>
      <c r="BB72" s="710">
        <v>3750</v>
      </c>
      <c r="BC72" s="710">
        <v>333750</v>
      </c>
      <c r="BD72" s="710">
        <v>0</v>
      </c>
      <c r="BE72" s="710">
        <v>0</v>
      </c>
      <c r="BF72" s="710">
        <v>442719.69470479316</v>
      </c>
      <c r="BG72" s="709">
        <v>442719.69470479316</v>
      </c>
      <c r="BH72" s="709">
        <v>0</v>
      </c>
      <c r="BI72" s="710">
        <v>347733.02</v>
      </c>
      <c r="BJ72" s="710">
        <v>199244.526034713</v>
      </c>
      <c r="BK72" s="709">
        <v>294231.20073950611</v>
      </c>
      <c r="BL72" s="709">
        <v>3305.9685476349</v>
      </c>
      <c r="BM72" s="709">
        <v>3123.5796152776911</v>
      </c>
      <c r="BN72" s="711">
        <v>5.8390998412567827E-2</v>
      </c>
      <c r="BO72" s="711">
        <v>0</v>
      </c>
      <c r="BP72" s="709">
        <v>0</v>
      </c>
      <c r="BQ72" s="710">
        <v>442719.69470479316</v>
      </c>
      <c r="BR72" s="710">
        <v>4817.2660079190237</v>
      </c>
      <c r="BS72" s="710" t="s">
        <v>1284</v>
      </c>
      <c r="BT72" s="710">
        <v>4974.3785921886874</v>
      </c>
      <c r="BU72" s="711">
        <v>0.10316519155507531</v>
      </c>
      <c r="BV72" s="709">
        <v>-2366.5099999999998</v>
      </c>
      <c r="BW72" s="709">
        <v>440353.18470479315</v>
      </c>
      <c r="BX72" s="709">
        <v>0</v>
      </c>
      <c r="BY72" s="709">
        <v>440353.18470479315</v>
      </c>
      <c r="BZ72" s="512">
        <f t="shared" si="4"/>
        <v>0</v>
      </c>
      <c r="CA72" s="512">
        <f t="shared" si="5"/>
        <v>0</v>
      </c>
      <c r="CB72" s="709">
        <f t="shared" si="6"/>
        <v>0</v>
      </c>
      <c r="CC72" s="709">
        <f>IF(ISERROR(VLOOKUP(A72,'18-19 Cfwds'!B:E,4,FALSE)),0,(VLOOKUP(A72,'18-19 Cfwds'!B:E,4,FALSE)))</f>
        <v>0</v>
      </c>
      <c r="CD72" s="709">
        <f>IF(ISERROR(VLOOKUP(A72,'18-19 Cfwds'!B:E,3,FALSE)),0,(VLOOKUP(A72,'18-19 Cfwds'!B:E,3,FALSE)))</f>
        <v>0</v>
      </c>
      <c r="CF72" s="709">
        <f t="shared" si="7"/>
        <v>5763.333333333333</v>
      </c>
    </row>
    <row r="73" spans="1:84" ht="15" x14ac:dyDescent="0.25">
      <c r="A73" s="706" t="e">
        <f>VLOOKUP(D73,'DfE No.'!#REF!,3,FALSE)</f>
        <v>#REF!</v>
      </c>
      <c r="B73" s="511">
        <f>VLOOKUP(D73,'Adjusted Factors 20-21'!C:F,4,FALSE)</f>
        <v>0</v>
      </c>
      <c r="C73" s="706">
        <v>124699</v>
      </c>
      <c r="D73" s="706">
        <v>9353027</v>
      </c>
      <c r="E73" s="707" t="s">
        <v>1201</v>
      </c>
      <c r="F73" s="708">
        <v>183</v>
      </c>
      <c r="G73" s="708">
        <v>183</v>
      </c>
      <c r="H73" s="708">
        <v>0</v>
      </c>
      <c r="I73" s="709">
        <v>524911.91129999992</v>
      </c>
      <c r="J73" s="709">
        <v>0</v>
      </c>
      <c r="K73" s="709">
        <v>0</v>
      </c>
      <c r="L73" s="709">
        <v>9900.0000000000273</v>
      </c>
      <c r="M73" s="709">
        <v>0</v>
      </c>
      <c r="N73" s="709">
        <v>13864.941176470587</v>
      </c>
      <c r="O73" s="709">
        <v>0</v>
      </c>
      <c r="P73" s="709">
        <v>3150.0000000000005</v>
      </c>
      <c r="Q73" s="709">
        <v>1250</v>
      </c>
      <c r="R73" s="709">
        <v>23249.999999999982</v>
      </c>
      <c r="S73" s="709">
        <v>405</v>
      </c>
      <c r="T73" s="709">
        <v>0</v>
      </c>
      <c r="U73" s="709">
        <v>0</v>
      </c>
      <c r="V73" s="709">
        <v>0</v>
      </c>
      <c r="W73" s="709">
        <v>0</v>
      </c>
      <c r="X73" s="709">
        <v>0</v>
      </c>
      <c r="Y73" s="709">
        <v>0</v>
      </c>
      <c r="Z73" s="709">
        <v>0</v>
      </c>
      <c r="AA73" s="709">
        <v>0</v>
      </c>
      <c r="AB73" s="709">
        <v>639.9019607843137</v>
      </c>
      <c r="AC73" s="709">
        <v>0</v>
      </c>
      <c r="AD73" s="709">
        <v>0</v>
      </c>
      <c r="AE73" s="709">
        <v>58081.291390728562</v>
      </c>
      <c r="AF73" s="709">
        <v>0</v>
      </c>
      <c r="AG73" s="709">
        <v>7017.5000000000227</v>
      </c>
      <c r="AH73" s="709">
        <v>0</v>
      </c>
      <c r="AI73" s="709">
        <v>114400</v>
      </c>
      <c r="AJ73" s="709">
        <v>0</v>
      </c>
      <c r="AK73" s="709">
        <v>0</v>
      </c>
      <c r="AL73" s="709">
        <v>0</v>
      </c>
      <c r="AM73" s="709">
        <v>8757.92</v>
      </c>
      <c r="AN73" s="709">
        <v>0</v>
      </c>
      <c r="AO73" s="709">
        <v>0</v>
      </c>
      <c r="AP73" s="709">
        <v>0</v>
      </c>
      <c r="AQ73" s="709">
        <v>0</v>
      </c>
      <c r="AR73" s="709">
        <v>0</v>
      </c>
      <c r="AS73" s="709">
        <v>0</v>
      </c>
      <c r="AT73" s="709">
        <v>0</v>
      </c>
      <c r="AU73" s="709">
        <v>0</v>
      </c>
      <c r="AV73" s="709">
        <v>524911.91129999992</v>
      </c>
      <c r="AW73" s="709">
        <v>117558.63452798351</v>
      </c>
      <c r="AX73" s="709">
        <v>123157.92</v>
      </c>
      <c r="AY73" s="709">
        <v>93944.061978963859</v>
      </c>
      <c r="AZ73" s="710">
        <v>765628.46582798345</v>
      </c>
      <c r="BA73" s="710">
        <v>756870.54582798341</v>
      </c>
      <c r="BB73" s="710">
        <v>3750</v>
      </c>
      <c r="BC73" s="710">
        <v>686250</v>
      </c>
      <c r="BD73" s="710">
        <v>0</v>
      </c>
      <c r="BE73" s="710">
        <v>0</v>
      </c>
      <c r="BF73" s="710">
        <v>765628.46582798345</v>
      </c>
      <c r="BG73" s="709">
        <v>765628.46582798345</v>
      </c>
      <c r="BH73" s="709">
        <v>0</v>
      </c>
      <c r="BI73" s="710">
        <v>695007.92</v>
      </c>
      <c r="BJ73" s="710">
        <v>571850</v>
      </c>
      <c r="BK73" s="709">
        <v>642470.54582798341</v>
      </c>
      <c r="BL73" s="709">
        <v>3510.7680099889803</v>
      </c>
      <c r="BM73" s="709">
        <v>3342.8600829411771</v>
      </c>
      <c r="BN73" s="711">
        <v>5.022882288871372E-2</v>
      </c>
      <c r="BO73" s="711">
        <v>0</v>
      </c>
      <c r="BP73" s="709">
        <v>0</v>
      </c>
      <c r="BQ73" s="710">
        <v>765628.46582798345</v>
      </c>
      <c r="BR73" s="710">
        <v>4135.9046220108385</v>
      </c>
      <c r="BS73" s="710" t="s">
        <v>1284</v>
      </c>
      <c r="BT73" s="710">
        <v>4183.762108349636</v>
      </c>
      <c r="BU73" s="711">
        <v>3.0661882722956335E-2</v>
      </c>
      <c r="BV73" s="709">
        <v>-4865.97</v>
      </c>
      <c r="BW73" s="709">
        <v>760762.49582798348</v>
      </c>
      <c r="BX73" s="709">
        <v>0</v>
      </c>
      <c r="BY73" s="709">
        <v>760762.49582798348</v>
      </c>
      <c r="BZ73" s="512">
        <f t="shared" si="4"/>
        <v>0</v>
      </c>
      <c r="CA73" s="512">
        <f t="shared" si="5"/>
        <v>0</v>
      </c>
      <c r="CB73" s="709">
        <f t="shared" si="6"/>
        <v>0</v>
      </c>
      <c r="CC73" s="709">
        <f>IF(ISERROR(VLOOKUP(A73,'18-19 Cfwds'!B:E,4,FALSE)),0,(VLOOKUP(A73,'18-19 Cfwds'!B:E,4,FALSE)))</f>
        <v>0</v>
      </c>
      <c r="CD73" s="709">
        <f>IF(ISERROR(VLOOKUP(A73,'18-19 Cfwds'!B:E,3,FALSE)),0,(VLOOKUP(A73,'18-19 Cfwds'!B:E,3,FALSE)))</f>
        <v>0</v>
      </c>
      <c r="CF73" s="709">
        <f t="shared" si="7"/>
        <v>51819.941176470602</v>
      </c>
    </row>
    <row r="74" spans="1:84" ht="15" x14ac:dyDescent="0.25">
      <c r="A74" s="706" t="e">
        <f>VLOOKUP(D74,'DfE No.'!#REF!,3,FALSE)</f>
        <v>#REF!</v>
      </c>
      <c r="B74" s="511">
        <f>VLOOKUP(D74,'Adjusted Factors 20-21'!C:F,4,FALSE)</f>
        <v>0</v>
      </c>
      <c r="C74" s="706">
        <v>124702</v>
      </c>
      <c r="D74" s="706">
        <v>9353036</v>
      </c>
      <c r="E74" s="707" t="s">
        <v>1202</v>
      </c>
      <c r="F74" s="708">
        <v>182</v>
      </c>
      <c r="G74" s="708">
        <v>182</v>
      </c>
      <c r="H74" s="708">
        <v>0</v>
      </c>
      <c r="I74" s="709">
        <v>522043.54019999999</v>
      </c>
      <c r="J74" s="709">
        <v>0</v>
      </c>
      <c r="K74" s="709">
        <v>0</v>
      </c>
      <c r="L74" s="709">
        <v>7649.9999999999982</v>
      </c>
      <c r="M74" s="709">
        <v>0</v>
      </c>
      <c r="N74" s="709">
        <v>12061.538461538461</v>
      </c>
      <c r="O74" s="709">
        <v>0</v>
      </c>
      <c r="P74" s="709">
        <v>630.00000000000068</v>
      </c>
      <c r="Q74" s="709">
        <v>0</v>
      </c>
      <c r="R74" s="709">
        <v>1125.0000000000011</v>
      </c>
      <c r="S74" s="709">
        <v>0</v>
      </c>
      <c r="T74" s="709">
        <v>0</v>
      </c>
      <c r="U74" s="709">
        <v>0</v>
      </c>
      <c r="V74" s="709">
        <v>0</v>
      </c>
      <c r="W74" s="709">
        <v>0</v>
      </c>
      <c r="X74" s="709">
        <v>0</v>
      </c>
      <c r="Y74" s="709">
        <v>0</v>
      </c>
      <c r="Z74" s="709">
        <v>0</v>
      </c>
      <c r="AA74" s="709">
        <v>0</v>
      </c>
      <c r="AB74" s="709">
        <v>3140.9677419354807</v>
      </c>
      <c r="AC74" s="709">
        <v>0</v>
      </c>
      <c r="AD74" s="709">
        <v>0</v>
      </c>
      <c r="AE74" s="709">
        <v>55380.000000000051</v>
      </c>
      <c r="AF74" s="709">
        <v>0</v>
      </c>
      <c r="AG74" s="709">
        <v>7945.0000000000173</v>
      </c>
      <c r="AH74" s="709">
        <v>0</v>
      </c>
      <c r="AI74" s="709">
        <v>114400</v>
      </c>
      <c r="AJ74" s="709">
        <v>0</v>
      </c>
      <c r="AK74" s="709">
        <v>0</v>
      </c>
      <c r="AL74" s="709">
        <v>0</v>
      </c>
      <c r="AM74" s="709">
        <v>16977.8</v>
      </c>
      <c r="AN74" s="709">
        <v>0</v>
      </c>
      <c r="AO74" s="709">
        <v>0</v>
      </c>
      <c r="AP74" s="709">
        <v>0</v>
      </c>
      <c r="AQ74" s="709">
        <v>0</v>
      </c>
      <c r="AR74" s="709">
        <v>0</v>
      </c>
      <c r="AS74" s="709">
        <v>0</v>
      </c>
      <c r="AT74" s="709">
        <v>0</v>
      </c>
      <c r="AU74" s="709">
        <v>0</v>
      </c>
      <c r="AV74" s="709">
        <v>522043.54019999999</v>
      </c>
      <c r="AW74" s="709">
        <v>87932.506203474011</v>
      </c>
      <c r="AX74" s="709">
        <v>131377.79999999999</v>
      </c>
      <c r="AY74" s="709">
        <v>76066.069230769281</v>
      </c>
      <c r="AZ74" s="710">
        <v>741353.84640347399</v>
      </c>
      <c r="BA74" s="710">
        <v>724376.04640347394</v>
      </c>
      <c r="BB74" s="710">
        <v>3750</v>
      </c>
      <c r="BC74" s="710">
        <v>682500</v>
      </c>
      <c r="BD74" s="710">
        <v>0</v>
      </c>
      <c r="BE74" s="710">
        <v>0</v>
      </c>
      <c r="BF74" s="710">
        <v>741353.84640347399</v>
      </c>
      <c r="BG74" s="709">
        <v>741353.84640347399</v>
      </c>
      <c r="BH74" s="709">
        <v>0</v>
      </c>
      <c r="BI74" s="710">
        <v>699477.8</v>
      </c>
      <c r="BJ74" s="710">
        <v>568100</v>
      </c>
      <c r="BK74" s="709">
        <v>609976.04640347394</v>
      </c>
      <c r="BL74" s="709">
        <v>3351.5167384806259</v>
      </c>
      <c r="BM74" s="709">
        <v>3126.3906550295856</v>
      </c>
      <c r="BN74" s="711">
        <v>7.2008302317840042E-2</v>
      </c>
      <c r="BO74" s="711">
        <v>0</v>
      </c>
      <c r="BP74" s="709">
        <v>0</v>
      </c>
      <c r="BQ74" s="710">
        <v>741353.84640347399</v>
      </c>
      <c r="BR74" s="710">
        <v>3980.0881670520548</v>
      </c>
      <c r="BS74" s="710" t="s">
        <v>1284</v>
      </c>
      <c r="BT74" s="710">
        <v>4073.3727824366701</v>
      </c>
      <c r="BU74" s="711">
        <v>4.4889160089093716E-2</v>
      </c>
      <c r="BV74" s="709">
        <v>-4839.38</v>
      </c>
      <c r="BW74" s="709">
        <v>736514.46640347398</v>
      </c>
      <c r="BX74" s="709">
        <v>0</v>
      </c>
      <c r="BY74" s="709">
        <v>736514.46640347398</v>
      </c>
      <c r="BZ74" s="512">
        <f t="shared" si="4"/>
        <v>0</v>
      </c>
      <c r="CA74" s="512">
        <f t="shared" si="5"/>
        <v>0</v>
      </c>
      <c r="CB74" s="709">
        <f t="shared" si="6"/>
        <v>0</v>
      </c>
      <c r="CC74" s="709">
        <f>IF(ISERROR(VLOOKUP(A74,'18-19 Cfwds'!B:E,4,FALSE)),0,(VLOOKUP(A74,'18-19 Cfwds'!B:E,4,FALSE)))</f>
        <v>0</v>
      </c>
      <c r="CD74" s="709">
        <f>IF(ISERROR(VLOOKUP(A74,'18-19 Cfwds'!B:E,3,FALSE)),0,(VLOOKUP(A74,'18-19 Cfwds'!B:E,3,FALSE)))</f>
        <v>0</v>
      </c>
      <c r="CF74" s="709">
        <f t="shared" si="7"/>
        <v>21466.538461538461</v>
      </c>
    </row>
    <row r="75" spans="1:84" ht="15" x14ac:dyDescent="0.25">
      <c r="A75" s="706" t="e">
        <f>VLOOKUP(D75,'DfE No.'!#REF!,3,FALSE)</f>
        <v>#REF!</v>
      </c>
      <c r="B75" s="511">
        <f>VLOOKUP(D75,'Adjusted Factors 20-21'!C:F,4,FALSE)</f>
        <v>0</v>
      </c>
      <c r="C75" s="706">
        <v>124703</v>
      </c>
      <c r="D75" s="706">
        <v>9353037</v>
      </c>
      <c r="E75" s="707" t="s">
        <v>1203</v>
      </c>
      <c r="F75" s="708">
        <v>91</v>
      </c>
      <c r="G75" s="708">
        <v>91</v>
      </c>
      <c r="H75" s="708">
        <v>0</v>
      </c>
      <c r="I75" s="709">
        <v>261021.77009999999</v>
      </c>
      <c r="J75" s="709">
        <v>0</v>
      </c>
      <c r="K75" s="709">
        <v>0</v>
      </c>
      <c r="L75" s="709">
        <v>4950.0000000000045</v>
      </c>
      <c r="M75" s="709">
        <v>0</v>
      </c>
      <c r="N75" s="709">
        <v>6160.0000000000064</v>
      </c>
      <c r="O75" s="709">
        <v>0</v>
      </c>
      <c r="P75" s="709">
        <v>0</v>
      </c>
      <c r="Q75" s="709">
        <v>0</v>
      </c>
      <c r="R75" s="709">
        <v>0</v>
      </c>
      <c r="S75" s="709">
        <v>0</v>
      </c>
      <c r="T75" s="709">
        <v>0</v>
      </c>
      <c r="U75" s="709">
        <v>0</v>
      </c>
      <c r="V75" s="709">
        <v>0</v>
      </c>
      <c r="W75" s="709">
        <v>0</v>
      </c>
      <c r="X75" s="709">
        <v>0</v>
      </c>
      <c r="Y75" s="709">
        <v>0</v>
      </c>
      <c r="Z75" s="709">
        <v>0</v>
      </c>
      <c r="AA75" s="709">
        <v>0</v>
      </c>
      <c r="AB75" s="709">
        <v>593.71951219512141</v>
      </c>
      <c r="AC75" s="709">
        <v>0</v>
      </c>
      <c r="AD75" s="709">
        <v>0</v>
      </c>
      <c r="AE75" s="709">
        <v>30669.303797468387</v>
      </c>
      <c r="AF75" s="709">
        <v>0</v>
      </c>
      <c r="AG75" s="709">
        <v>0</v>
      </c>
      <c r="AH75" s="709">
        <v>0</v>
      </c>
      <c r="AI75" s="709">
        <v>114400</v>
      </c>
      <c r="AJ75" s="709">
        <v>0</v>
      </c>
      <c r="AK75" s="709">
        <v>0</v>
      </c>
      <c r="AL75" s="709">
        <v>0</v>
      </c>
      <c r="AM75" s="709">
        <v>10070.07</v>
      </c>
      <c r="AN75" s="709">
        <v>0</v>
      </c>
      <c r="AO75" s="709">
        <v>0</v>
      </c>
      <c r="AP75" s="709">
        <v>0</v>
      </c>
      <c r="AQ75" s="709">
        <v>0</v>
      </c>
      <c r="AR75" s="709">
        <v>0</v>
      </c>
      <c r="AS75" s="709">
        <v>0</v>
      </c>
      <c r="AT75" s="709">
        <v>0</v>
      </c>
      <c r="AU75" s="709">
        <v>0</v>
      </c>
      <c r="AV75" s="709">
        <v>261021.77009999999</v>
      </c>
      <c r="AW75" s="709">
        <v>42373.02330966352</v>
      </c>
      <c r="AX75" s="709">
        <v>124470.07</v>
      </c>
      <c r="AY75" s="709">
        <v>46177.103797468386</v>
      </c>
      <c r="AZ75" s="710">
        <v>427864.86340966349</v>
      </c>
      <c r="BA75" s="710">
        <v>417794.79340966349</v>
      </c>
      <c r="BB75" s="710">
        <v>3750</v>
      </c>
      <c r="BC75" s="710">
        <v>341250</v>
      </c>
      <c r="BD75" s="710">
        <v>0</v>
      </c>
      <c r="BE75" s="710">
        <v>0</v>
      </c>
      <c r="BF75" s="710">
        <v>427864.86340966349</v>
      </c>
      <c r="BG75" s="709">
        <v>427864.86340966349</v>
      </c>
      <c r="BH75" s="709">
        <v>0</v>
      </c>
      <c r="BI75" s="710">
        <v>351320.07</v>
      </c>
      <c r="BJ75" s="710">
        <v>226850</v>
      </c>
      <c r="BK75" s="709">
        <v>303394.79340966349</v>
      </c>
      <c r="BL75" s="709">
        <v>3334.008718787511</v>
      </c>
      <c r="BM75" s="709">
        <v>3118.5506413793096</v>
      </c>
      <c r="BN75" s="711">
        <v>6.9089170638866423E-2</v>
      </c>
      <c r="BO75" s="711">
        <v>0</v>
      </c>
      <c r="BP75" s="709">
        <v>0</v>
      </c>
      <c r="BQ75" s="710">
        <v>427864.86340966349</v>
      </c>
      <c r="BR75" s="710">
        <v>4591.1515759303684</v>
      </c>
      <c r="BS75" s="710" t="s">
        <v>1284</v>
      </c>
      <c r="BT75" s="710">
        <v>4701.8116858204776</v>
      </c>
      <c r="BU75" s="711">
        <v>3.8329866946242186E-2</v>
      </c>
      <c r="BV75" s="709">
        <v>-2419.69</v>
      </c>
      <c r="BW75" s="709">
        <v>425445.17340966349</v>
      </c>
      <c r="BX75" s="709">
        <v>0</v>
      </c>
      <c r="BY75" s="709">
        <v>425445.17340966349</v>
      </c>
      <c r="BZ75" s="512">
        <f t="shared" si="4"/>
        <v>0</v>
      </c>
      <c r="CA75" s="512">
        <f t="shared" si="5"/>
        <v>0</v>
      </c>
      <c r="CB75" s="709">
        <f t="shared" si="6"/>
        <v>0</v>
      </c>
      <c r="CC75" s="709">
        <f>IF(ISERROR(VLOOKUP(A75,'18-19 Cfwds'!B:E,4,FALSE)),0,(VLOOKUP(A75,'18-19 Cfwds'!B:E,4,FALSE)))</f>
        <v>0</v>
      </c>
      <c r="CD75" s="709">
        <f>IF(ISERROR(VLOOKUP(A75,'18-19 Cfwds'!B:E,3,FALSE)),0,(VLOOKUP(A75,'18-19 Cfwds'!B:E,3,FALSE)))</f>
        <v>0</v>
      </c>
      <c r="CF75" s="709">
        <f t="shared" si="7"/>
        <v>11110.000000000011</v>
      </c>
    </row>
    <row r="76" spans="1:84" ht="15" x14ac:dyDescent="0.25">
      <c r="A76" s="706" t="e">
        <f>VLOOKUP(D76,'DfE No.'!#REF!,3,FALSE)</f>
        <v>#REF!</v>
      </c>
      <c r="B76" s="511">
        <f>VLOOKUP(D76,'Adjusted Factors 20-21'!C:F,4,FALSE)</f>
        <v>0</v>
      </c>
      <c r="C76" s="706">
        <v>124705</v>
      </c>
      <c r="D76" s="706">
        <v>9353042</v>
      </c>
      <c r="E76" s="707" t="s">
        <v>1204</v>
      </c>
      <c r="F76" s="708">
        <v>47</v>
      </c>
      <c r="G76" s="708">
        <v>47</v>
      </c>
      <c r="H76" s="708">
        <v>0</v>
      </c>
      <c r="I76" s="709">
        <v>134813.4417</v>
      </c>
      <c r="J76" s="709">
        <v>0</v>
      </c>
      <c r="K76" s="709">
        <v>0</v>
      </c>
      <c r="L76" s="709">
        <v>1349.9999999999991</v>
      </c>
      <c r="M76" s="709">
        <v>0</v>
      </c>
      <c r="N76" s="709">
        <v>2791.515151515152</v>
      </c>
      <c r="O76" s="709">
        <v>0</v>
      </c>
      <c r="P76" s="709">
        <v>214.56521739130429</v>
      </c>
      <c r="Q76" s="709">
        <v>0</v>
      </c>
      <c r="R76" s="709">
        <v>0</v>
      </c>
      <c r="S76" s="709">
        <v>0</v>
      </c>
      <c r="T76" s="709">
        <v>0</v>
      </c>
      <c r="U76" s="709">
        <v>0</v>
      </c>
      <c r="V76" s="709">
        <v>0</v>
      </c>
      <c r="W76" s="709">
        <v>0</v>
      </c>
      <c r="X76" s="709">
        <v>0</v>
      </c>
      <c r="Y76" s="709">
        <v>0</v>
      </c>
      <c r="Z76" s="709">
        <v>0</v>
      </c>
      <c r="AA76" s="709">
        <v>0</v>
      </c>
      <c r="AB76" s="709">
        <v>0</v>
      </c>
      <c r="AC76" s="709">
        <v>0</v>
      </c>
      <c r="AD76" s="709">
        <v>0</v>
      </c>
      <c r="AE76" s="709">
        <v>4767.1428571428551</v>
      </c>
      <c r="AF76" s="709">
        <v>0</v>
      </c>
      <c r="AG76" s="709">
        <v>157.49999999999818</v>
      </c>
      <c r="AH76" s="709">
        <v>0</v>
      </c>
      <c r="AI76" s="709">
        <v>114400</v>
      </c>
      <c r="AJ76" s="709">
        <v>26000</v>
      </c>
      <c r="AK76" s="709">
        <v>0</v>
      </c>
      <c r="AL76" s="709">
        <v>1000</v>
      </c>
      <c r="AM76" s="709">
        <v>3481.33</v>
      </c>
      <c r="AN76" s="709">
        <v>0</v>
      </c>
      <c r="AO76" s="709">
        <v>0</v>
      </c>
      <c r="AP76" s="709">
        <v>0</v>
      </c>
      <c r="AQ76" s="709">
        <v>5022</v>
      </c>
      <c r="AR76" s="709">
        <v>0</v>
      </c>
      <c r="AS76" s="709">
        <v>0</v>
      </c>
      <c r="AT76" s="709">
        <v>0</v>
      </c>
      <c r="AU76" s="709">
        <v>0</v>
      </c>
      <c r="AV76" s="709">
        <v>134813.4417</v>
      </c>
      <c r="AW76" s="709">
        <v>9280.7232260493092</v>
      </c>
      <c r="AX76" s="709">
        <v>149903.32999999999</v>
      </c>
      <c r="AY76" s="709">
        <v>16897.983041596082</v>
      </c>
      <c r="AZ76" s="710">
        <v>293997.49492604926</v>
      </c>
      <c r="BA76" s="710">
        <v>284494.16492604924</v>
      </c>
      <c r="BB76" s="710">
        <v>3750</v>
      </c>
      <c r="BC76" s="710">
        <v>176250</v>
      </c>
      <c r="BD76" s="710">
        <v>0</v>
      </c>
      <c r="BE76" s="710">
        <v>0</v>
      </c>
      <c r="BF76" s="710">
        <v>293997.49492604926</v>
      </c>
      <c r="BG76" s="709">
        <v>293997.49492604926</v>
      </c>
      <c r="BH76" s="709">
        <v>0</v>
      </c>
      <c r="BI76" s="710">
        <v>185753.33</v>
      </c>
      <c r="BJ76" s="710">
        <v>41871.999999999985</v>
      </c>
      <c r="BK76" s="709">
        <v>150116.16492604927</v>
      </c>
      <c r="BL76" s="709">
        <v>3193.9609558733887</v>
      </c>
      <c r="BM76" s="709">
        <v>2920.9104275362315</v>
      </c>
      <c r="BN76" s="711">
        <v>9.348130834928528E-2</v>
      </c>
      <c r="BO76" s="711">
        <v>0</v>
      </c>
      <c r="BP76" s="709">
        <v>0</v>
      </c>
      <c r="BQ76" s="710">
        <v>293997.49492604926</v>
      </c>
      <c r="BR76" s="710">
        <v>6053.0673388521118</v>
      </c>
      <c r="BS76" s="710" t="s">
        <v>1284</v>
      </c>
      <c r="BT76" s="710">
        <v>6255.2658494904099</v>
      </c>
      <c r="BU76" s="711">
        <v>0.25086563758370706</v>
      </c>
      <c r="BV76" s="709">
        <v>-1249.73</v>
      </c>
      <c r="BW76" s="709">
        <v>292747.76492604928</v>
      </c>
      <c r="BX76" s="709">
        <v>0</v>
      </c>
      <c r="BY76" s="709">
        <v>292747.76492604928</v>
      </c>
      <c r="BZ76" s="512">
        <f t="shared" si="4"/>
        <v>0</v>
      </c>
      <c r="CA76" s="512">
        <f t="shared" si="5"/>
        <v>0</v>
      </c>
      <c r="CB76" s="709">
        <f t="shared" si="6"/>
        <v>0</v>
      </c>
      <c r="CC76" s="709">
        <f>IF(ISERROR(VLOOKUP(A76,'18-19 Cfwds'!B:E,4,FALSE)),0,(VLOOKUP(A76,'18-19 Cfwds'!B:E,4,FALSE)))</f>
        <v>0</v>
      </c>
      <c r="CD76" s="709">
        <f>IF(ISERROR(VLOOKUP(A76,'18-19 Cfwds'!B:E,3,FALSE)),0,(VLOOKUP(A76,'18-19 Cfwds'!B:E,3,FALSE)))</f>
        <v>0</v>
      </c>
      <c r="CF76" s="709">
        <f t="shared" si="7"/>
        <v>4356.0803689064551</v>
      </c>
    </row>
    <row r="77" spans="1:84" ht="15" x14ac:dyDescent="0.25">
      <c r="A77" s="706" t="e">
        <f>VLOOKUP(D77,'DfE No.'!#REF!,3,FALSE)</f>
        <v>#REF!</v>
      </c>
      <c r="B77" s="511">
        <f>VLOOKUP(D77,'Adjusted Factors 20-21'!C:F,4,FALSE)</f>
        <v>0</v>
      </c>
      <c r="C77" s="706">
        <v>124706</v>
      </c>
      <c r="D77" s="706">
        <v>9353043</v>
      </c>
      <c r="E77" s="707" t="s">
        <v>1205</v>
      </c>
      <c r="F77" s="708">
        <v>174</v>
      </c>
      <c r="G77" s="708">
        <v>174</v>
      </c>
      <c r="H77" s="708">
        <v>0</v>
      </c>
      <c r="I77" s="709">
        <v>499096.57139999996</v>
      </c>
      <c r="J77" s="709">
        <v>0</v>
      </c>
      <c r="K77" s="709">
        <v>0</v>
      </c>
      <c r="L77" s="709">
        <v>3600.0000000000023</v>
      </c>
      <c r="M77" s="709">
        <v>0</v>
      </c>
      <c r="N77" s="709">
        <v>10256.842105263157</v>
      </c>
      <c r="O77" s="709">
        <v>0</v>
      </c>
      <c r="P77" s="709">
        <v>210.00000000000006</v>
      </c>
      <c r="Q77" s="709">
        <v>0</v>
      </c>
      <c r="R77" s="709">
        <v>375.00000000000006</v>
      </c>
      <c r="S77" s="709">
        <v>0</v>
      </c>
      <c r="T77" s="709">
        <v>0</v>
      </c>
      <c r="U77" s="709">
        <v>0</v>
      </c>
      <c r="V77" s="709">
        <v>0</v>
      </c>
      <c r="W77" s="709">
        <v>0</v>
      </c>
      <c r="X77" s="709">
        <v>0</v>
      </c>
      <c r="Y77" s="709">
        <v>0</v>
      </c>
      <c r="Z77" s="709">
        <v>0</v>
      </c>
      <c r="AA77" s="709">
        <v>0</v>
      </c>
      <c r="AB77" s="709">
        <v>1266.5306122448935</v>
      </c>
      <c r="AC77" s="709">
        <v>0</v>
      </c>
      <c r="AD77" s="709">
        <v>0</v>
      </c>
      <c r="AE77" s="709">
        <v>41759.999999999935</v>
      </c>
      <c r="AF77" s="709">
        <v>0</v>
      </c>
      <c r="AG77" s="709">
        <v>3989.999999999995</v>
      </c>
      <c r="AH77" s="709">
        <v>0</v>
      </c>
      <c r="AI77" s="709">
        <v>114400</v>
      </c>
      <c r="AJ77" s="709">
        <v>0</v>
      </c>
      <c r="AK77" s="709">
        <v>0</v>
      </c>
      <c r="AL77" s="709">
        <v>0</v>
      </c>
      <c r="AM77" s="709">
        <v>15479.76</v>
      </c>
      <c r="AN77" s="709">
        <v>0</v>
      </c>
      <c r="AO77" s="709">
        <v>0</v>
      </c>
      <c r="AP77" s="709">
        <v>0</v>
      </c>
      <c r="AQ77" s="709">
        <v>0</v>
      </c>
      <c r="AR77" s="709">
        <v>0</v>
      </c>
      <c r="AS77" s="709">
        <v>0</v>
      </c>
      <c r="AT77" s="709">
        <v>0</v>
      </c>
      <c r="AU77" s="709">
        <v>0</v>
      </c>
      <c r="AV77" s="709">
        <v>499096.57139999996</v>
      </c>
      <c r="AW77" s="709">
        <v>61458.372717507977</v>
      </c>
      <c r="AX77" s="709">
        <v>129879.76</v>
      </c>
      <c r="AY77" s="709">
        <v>58933.721052631518</v>
      </c>
      <c r="AZ77" s="710">
        <v>690434.70411750791</v>
      </c>
      <c r="BA77" s="710">
        <v>674954.9441175079</v>
      </c>
      <c r="BB77" s="710">
        <v>3750</v>
      </c>
      <c r="BC77" s="710">
        <v>652500</v>
      </c>
      <c r="BD77" s="710">
        <v>0</v>
      </c>
      <c r="BE77" s="710">
        <v>0</v>
      </c>
      <c r="BF77" s="710">
        <v>690434.70411750791</v>
      </c>
      <c r="BG77" s="709">
        <v>690434.70411750791</v>
      </c>
      <c r="BH77" s="709">
        <v>0</v>
      </c>
      <c r="BI77" s="710">
        <v>667979.76</v>
      </c>
      <c r="BJ77" s="710">
        <v>538100</v>
      </c>
      <c r="BK77" s="709">
        <v>560554.9441175079</v>
      </c>
      <c r="BL77" s="709">
        <v>3221.5801386063672</v>
      </c>
      <c r="BM77" s="709">
        <v>3107.9255722543348</v>
      </c>
      <c r="BN77" s="711">
        <v>3.6569269021971135E-2</v>
      </c>
      <c r="BO77" s="711">
        <v>0</v>
      </c>
      <c r="BP77" s="709">
        <v>0</v>
      </c>
      <c r="BQ77" s="710">
        <v>690434.70411750791</v>
      </c>
      <c r="BR77" s="710">
        <v>3879.0514029741835</v>
      </c>
      <c r="BS77" s="710" t="s">
        <v>1284</v>
      </c>
      <c r="BT77" s="710">
        <v>3968.0155409052177</v>
      </c>
      <c r="BU77" s="711">
        <v>8.2097370834719463E-3</v>
      </c>
      <c r="BV77" s="709">
        <v>-4626.66</v>
      </c>
      <c r="BW77" s="709">
        <v>685808.04411750787</v>
      </c>
      <c r="BX77" s="709">
        <v>0</v>
      </c>
      <c r="BY77" s="709">
        <v>685808.04411750787</v>
      </c>
      <c r="BZ77" s="512">
        <f t="shared" si="4"/>
        <v>0</v>
      </c>
      <c r="CA77" s="512">
        <f t="shared" si="5"/>
        <v>0</v>
      </c>
      <c r="CB77" s="709">
        <f t="shared" si="6"/>
        <v>0</v>
      </c>
      <c r="CC77" s="709">
        <f>IF(ISERROR(VLOOKUP(A77,'18-19 Cfwds'!B:E,4,FALSE)),0,(VLOOKUP(A77,'18-19 Cfwds'!B:E,4,FALSE)))</f>
        <v>0</v>
      </c>
      <c r="CD77" s="709">
        <f>IF(ISERROR(VLOOKUP(A77,'18-19 Cfwds'!B:E,3,FALSE)),0,(VLOOKUP(A77,'18-19 Cfwds'!B:E,3,FALSE)))</f>
        <v>0</v>
      </c>
      <c r="CF77" s="709">
        <f t="shared" si="7"/>
        <v>14441.842105263158</v>
      </c>
    </row>
    <row r="78" spans="1:84" ht="15" x14ac:dyDescent="0.25">
      <c r="A78" s="706" t="e">
        <f>VLOOKUP(D78,'DfE No.'!#REF!,3,FALSE)</f>
        <v>#REF!</v>
      </c>
      <c r="B78" s="511">
        <f>VLOOKUP(D78,'Adjusted Factors 20-21'!C:F,4,FALSE)</f>
        <v>0</v>
      </c>
      <c r="C78" s="706">
        <v>124709</v>
      </c>
      <c r="D78" s="706">
        <v>9353048</v>
      </c>
      <c r="E78" s="707" t="s">
        <v>1206</v>
      </c>
      <c r="F78" s="708">
        <v>190</v>
      </c>
      <c r="G78" s="708">
        <v>190</v>
      </c>
      <c r="H78" s="708">
        <v>0</v>
      </c>
      <c r="I78" s="709">
        <v>544990.50899999996</v>
      </c>
      <c r="J78" s="709">
        <v>0</v>
      </c>
      <c r="K78" s="709">
        <v>0</v>
      </c>
      <c r="L78" s="709">
        <v>5850.0000000000036</v>
      </c>
      <c r="M78" s="709">
        <v>0</v>
      </c>
      <c r="N78" s="709">
        <v>12320</v>
      </c>
      <c r="O78" s="709">
        <v>0</v>
      </c>
      <c r="P78" s="709">
        <v>420.00000000000063</v>
      </c>
      <c r="Q78" s="709">
        <v>0</v>
      </c>
      <c r="R78" s="709">
        <v>374.99999999999989</v>
      </c>
      <c r="S78" s="709">
        <v>0</v>
      </c>
      <c r="T78" s="709">
        <v>0</v>
      </c>
      <c r="U78" s="709">
        <v>0</v>
      </c>
      <c r="V78" s="709">
        <v>0</v>
      </c>
      <c r="W78" s="709">
        <v>0</v>
      </c>
      <c r="X78" s="709">
        <v>0</v>
      </c>
      <c r="Y78" s="709">
        <v>0</v>
      </c>
      <c r="Z78" s="709">
        <v>0</v>
      </c>
      <c r="AA78" s="709">
        <v>0</v>
      </c>
      <c r="AB78" s="709">
        <v>1894.0993788819869</v>
      </c>
      <c r="AC78" s="709">
        <v>0</v>
      </c>
      <c r="AD78" s="709">
        <v>0</v>
      </c>
      <c r="AE78" s="709">
        <v>60052.258064516114</v>
      </c>
      <c r="AF78" s="709">
        <v>0</v>
      </c>
      <c r="AG78" s="709">
        <v>1400.000000000008</v>
      </c>
      <c r="AH78" s="709">
        <v>0</v>
      </c>
      <c r="AI78" s="709">
        <v>114400</v>
      </c>
      <c r="AJ78" s="709">
        <v>0</v>
      </c>
      <c r="AK78" s="709">
        <v>0</v>
      </c>
      <c r="AL78" s="709">
        <v>0</v>
      </c>
      <c r="AM78" s="709">
        <v>20473.23</v>
      </c>
      <c r="AN78" s="709">
        <v>0</v>
      </c>
      <c r="AO78" s="709">
        <v>0</v>
      </c>
      <c r="AP78" s="709">
        <v>0</v>
      </c>
      <c r="AQ78" s="709">
        <v>0</v>
      </c>
      <c r="AR78" s="709">
        <v>0</v>
      </c>
      <c r="AS78" s="709">
        <v>0</v>
      </c>
      <c r="AT78" s="709">
        <v>0</v>
      </c>
      <c r="AU78" s="709">
        <v>0</v>
      </c>
      <c r="AV78" s="709">
        <v>544990.50899999996</v>
      </c>
      <c r="AW78" s="709">
        <v>82311.357443398112</v>
      </c>
      <c r="AX78" s="709">
        <v>134873.23000000001</v>
      </c>
      <c r="AY78" s="709">
        <v>79487.558064516124</v>
      </c>
      <c r="AZ78" s="710">
        <v>762175.09644339804</v>
      </c>
      <c r="BA78" s="710">
        <v>741701.86644339806</v>
      </c>
      <c r="BB78" s="710">
        <v>3750</v>
      </c>
      <c r="BC78" s="710">
        <v>712500</v>
      </c>
      <c r="BD78" s="710">
        <v>0</v>
      </c>
      <c r="BE78" s="710">
        <v>0</v>
      </c>
      <c r="BF78" s="710">
        <v>762175.09644339804</v>
      </c>
      <c r="BG78" s="709">
        <v>762175.09644339804</v>
      </c>
      <c r="BH78" s="709">
        <v>0</v>
      </c>
      <c r="BI78" s="710">
        <v>732973.23</v>
      </c>
      <c r="BJ78" s="710">
        <v>598100</v>
      </c>
      <c r="BK78" s="709">
        <v>627301.86644339806</v>
      </c>
      <c r="BL78" s="709">
        <v>3301.5887707547267</v>
      </c>
      <c r="BM78" s="709">
        <v>3147.9084315789478</v>
      </c>
      <c r="BN78" s="711">
        <v>4.8819825136620955E-2</v>
      </c>
      <c r="BO78" s="711">
        <v>0</v>
      </c>
      <c r="BP78" s="709">
        <v>0</v>
      </c>
      <c r="BQ78" s="710">
        <v>762175.09644339804</v>
      </c>
      <c r="BR78" s="710">
        <v>3903.6940339126213</v>
      </c>
      <c r="BS78" s="710" t="s">
        <v>1284</v>
      </c>
      <c r="BT78" s="710">
        <v>4011.4478760178845</v>
      </c>
      <c r="BU78" s="711">
        <v>4.0347947786834037E-2</v>
      </c>
      <c r="BV78" s="709">
        <v>-5052.1000000000004</v>
      </c>
      <c r="BW78" s="709">
        <v>757122.99644339806</v>
      </c>
      <c r="BX78" s="709">
        <v>0</v>
      </c>
      <c r="BY78" s="709">
        <v>757122.99644339806</v>
      </c>
      <c r="BZ78" s="512">
        <f t="shared" si="4"/>
        <v>0</v>
      </c>
      <c r="CA78" s="512">
        <f t="shared" si="5"/>
        <v>0</v>
      </c>
      <c r="CB78" s="709">
        <f t="shared" si="6"/>
        <v>0</v>
      </c>
      <c r="CC78" s="709">
        <f>IF(ISERROR(VLOOKUP(A78,'18-19 Cfwds'!B:E,4,FALSE)),0,(VLOOKUP(A78,'18-19 Cfwds'!B:E,4,FALSE)))</f>
        <v>0</v>
      </c>
      <c r="CD78" s="709">
        <f>IF(ISERROR(VLOOKUP(A78,'18-19 Cfwds'!B:E,3,FALSE)),0,(VLOOKUP(A78,'18-19 Cfwds'!B:E,3,FALSE)))</f>
        <v>0</v>
      </c>
      <c r="CF78" s="709">
        <f t="shared" si="7"/>
        <v>18965.000000000004</v>
      </c>
    </row>
    <row r="79" spans="1:84" ht="15" x14ac:dyDescent="0.25">
      <c r="A79" s="706" t="e">
        <f>VLOOKUP(D79,'DfE No.'!#REF!,3,FALSE)</f>
        <v>#REF!</v>
      </c>
      <c r="B79" s="511">
        <f>VLOOKUP(D79,'Adjusted Factors 20-21'!C:F,4,FALSE)</f>
        <v>0</v>
      </c>
      <c r="C79" s="706">
        <v>124710</v>
      </c>
      <c r="D79" s="706">
        <v>9353049</v>
      </c>
      <c r="E79" s="707" t="s">
        <v>1207</v>
      </c>
      <c r="F79" s="708">
        <v>204</v>
      </c>
      <c r="G79" s="708">
        <v>204</v>
      </c>
      <c r="H79" s="708">
        <v>0</v>
      </c>
      <c r="I79" s="709">
        <v>585147.70439999993</v>
      </c>
      <c r="J79" s="709">
        <v>0</v>
      </c>
      <c r="K79" s="709">
        <v>0</v>
      </c>
      <c r="L79" s="709">
        <v>8550.0000000000018</v>
      </c>
      <c r="M79" s="709">
        <v>0</v>
      </c>
      <c r="N79" s="709">
        <v>15499.899497487439</v>
      </c>
      <c r="O79" s="709">
        <v>0</v>
      </c>
      <c r="P79" s="709">
        <v>210.0000000000002</v>
      </c>
      <c r="Q79" s="709">
        <v>0</v>
      </c>
      <c r="R79" s="709">
        <v>0</v>
      </c>
      <c r="S79" s="709">
        <v>0</v>
      </c>
      <c r="T79" s="709">
        <v>0</v>
      </c>
      <c r="U79" s="709">
        <v>0</v>
      </c>
      <c r="V79" s="709">
        <v>0</v>
      </c>
      <c r="W79" s="709">
        <v>0</v>
      </c>
      <c r="X79" s="709">
        <v>0</v>
      </c>
      <c r="Y79" s="709">
        <v>0</v>
      </c>
      <c r="Z79" s="709">
        <v>0</v>
      </c>
      <c r="AA79" s="709">
        <v>0</v>
      </c>
      <c r="AB79" s="709">
        <v>623.65714285714239</v>
      </c>
      <c r="AC79" s="709">
        <v>0</v>
      </c>
      <c r="AD79" s="709">
        <v>0</v>
      </c>
      <c r="AE79" s="709">
        <v>63679.655172413775</v>
      </c>
      <c r="AF79" s="709">
        <v>0</v>
      </c>
      <c r="AG79" s="709">
        <v>0</v>
      </c>
      <c r="AH79" s="709">
        <v>0</v>
      </c>
      <c r="AI79" s="709">
        <v>114400</v>
      </c>
      <c r="AJ79" s="709">
        <v>0</v>
      </c>
      <c r="AK79" s="709">
        <v>0</v>
      </c>
      <c r="AL79" s="709">
        <v>0</v>
      </c>
      <c r="AM79" s="709">
        <v>12483.68</v>
      </c>
      <c r="AN79" s="709">
        <v>0</v>
      </c>
      <c r="AO79" s="709">
        <v>0</v>
      </c>
      <c r="AP79" s="709">
        <v>0</v>
      </c>
      <c r="AQ79" s="709">
        <v>0</v>
      </c>
      <c r="AR79" s="709">
        <v>0</v>
      </c>
      <c r="AS79" s="709">
        <v>0</v>
      </c>
      <c r="AT79" s="709">
        <v>0</v>
      </c>
      <c r="AU79" s="709">
        <v>0</v>
      </c>
      <c r="AV79" s="709">
        <v>585147.70439999993</v>
      </c>
      <c r="AW79" s="709">
        <v>88563.211812758353</v>
      </c>
      <c r="AX79" s="709">
        <v>126883.68</v>
      </c>
      <c r="AY79" s="709">
        <v>85762.404921157504</v>
      </c>
      <c r="AZ79" s="710">
        <v>800594.59621275822</v>
      </c>
      <c r="BA79" s="710">
        <v>788110.91621275817</v>
      </c>
      <c r="BB79" s="710">
        <v>3750</v>
      </c>
      <c r="BC79" s="710">
        <v>765000</v>
      </c>
      <c r="BD79" s="710">
        <v>0</v>
      </c>
      <c r="BE79" s="710">
        <v>0</v>
      </c>
      <c r="BF79" s="710">
        <v>800594.59621275822</v>
      </c>
      <c r="BG79" s="709">
        <v>800594.59621275822</v>
      </c>
      <c r="BH79" s="709">
        <v>0</v>
      </c>
      <c r="BI79" s="710">
        <v>777483.68</v>
      </c>
      <c r="BJ79" s="710">
        <v>650600</v>
      </c>
      <c r="BK79" s="709">
        <v>673710.91621275817</v>
      </c>
      <c r="BL79" s="709">
        <v>3302.5044912390108</v>
      </c>
      <c r="BM79" s="709">
        <v>3197.6817707920795</v>
      </c>
      <c r="BN79" s="711">
        <v>3.2780848114528367E-2</v>
      </c>
      <c r="BO79" s="711">
        <v>0</v>
      </c>
      <c r="BP79" s="709">
        <v>0</v>
      </c>
      <c r="BQ79" s="710">
        <v>800594.59621275822</v>
      </c>
      <c r="BR79" s="710">
        <v>3863.2888049645007</v>
      </c>
      <c r="BS79" s="710" t="s">
        <v>1284</v>
      </c>
      <c r="BT79" s="710">
        <v>3924.4833147684226</v>
      </c>
      <c r="BU79" s="711">
        <v>2.6080796749957669E-2</v>
      </c>
      <c r="BV79" s="709">
        <v>-5424.36</v>
      </c>
      <c r="BW79" s="709">
        <v>795170.23621275823</v>
      </c>
      <c r="BX79" s="709">
        <v>0</v>
      </c>
      <c r="BY79" s="709">
        <v>795170.23621275823</v>
      </c>
      <c r="BZ79" s="512">
        <f t="shared" si="4"/>
        <v>0</v>
      </c>
      <c r="CA79" s="512">
        <f t="shared" si="5"/>
        <v>0</v>
      </c>
      <c r="CB79" s="709">
        <f t="shared" si="6"/>
        <v>0</v>
      </c>
      <c r="CC79" s="709">
        <f>IF(ISERROR(VLOOKUP(A79,'18-19 Cfwds'!B:E,4,FALSE)),0,(VLOOKUP(A79,'18-19 Cfwds'!B:E,4,FALSE)))</f>
        <v>0</v>
      </c>
      <c r="CD79" s="709">
        <f>IF(ISERROR(VLOOKUP(A79,'18-19 Cfwds'!B:E,3,FALSE)),0,(VLOOKUP(A79,'18-19 Cfwds'!B:E,3,FALSE)))</f>
        <v>0</v>
      </c>
      <c r="CF79" s="709">
        <f t="shared" si="7"/>
        <v>24259.89949748744</v>
      </c>
    </row>
    <row r="80" spans="1:84" ht="15" x14ac:dyDescent="0.25">
      <c r="A80" s="706" t="e">
        <f>VLOOKUP(D80,'DfE No.'!#REF!,3,FALSE)</f>
        <v>#REF!</v>
      </c>
      <c r="B80" s="511">
        <f>VLOOKUP(D80,'Adjusted Factors 20-21'!C:F,4,FALSE)</f>
        <v>0</v>
      </c>
      <c r="C80" s="706">
        <v>124712</v>
      </c>
      <c r="D80" s="706">
        <v>9353056</v>
      </c>
      <c r="E80" s="707" t="s">
        <v>1208</v>
      </c>
      <c r="F80" s="708">
        <v>174</v>
      </c>
      <c r="G80" s="708">
        <v>174</v>
      </c>
      <c r="H80" s="708">
        <v>0</v>
      </c>
      <c r="I80" s="709">
        <v>499096.57139999996</v>
      </c>
      <c r="J80" s="709">
        <v>0</v>
      </c>
      <c r="K80" s="709">
        <v>0</v>
      </c>
      <c r="L80" s="709">
        <v>6749.9999999999964</v>
      </c>
      <c r="M80" s="709">
        <v>0</v>
      </c>
      <c r="N80" s="709">
        <v>12536.140350877193</v>
      </c>
      <c r="O80" s="709">
        <v>0</v>
      </c>
      <c r="P80" s="709">
        <v>2745.7803468208081</v>
      </c>
      <c r="Q80" s="709">
        <v>0</v>
      </c>
      <c r="R80" s="709">
        <v>1508.6705202312144</v>
      </c>
      <c r="S80" s="709">
        <v>0</v>
      </c>
      <c r="T80" s="709">
        <v>0</v>
      </c>
      <c r="U80" s="709">
        <v>0</v>
      </c>
      <c r="V80" s="709">
        <v>0</v>
      </c>
      <c r="W80" s="709">
        <v>0</v>
      </c>
      <c r="X80" s="709">
        <v>0</v>
      </c>
      <c r="Y80" s="709">
        <v>0</v>
      </c>
      <c r="Z80" s="709">
        <v>0</v>
      </c>
      <c r="AA80" s="709">
        <v>0</v>
      </c>
      <c r="AB80" s="709">
        <v>628.98648648648668</v>
      </c>
      <c r="AC80" s="709">
        <v>0</v>
      </c>
      <c r="AD80" s="709">
        <v>0</v>
      </c>
      <c r="AE80" s="709">
        <v>37844.999999999993</v>
      </c>
      <c r="AF80" s="709">
        <v>0</v>
      </c>
      <c r="AG80" s="709">
        <v>0</v>
      </c>
      <c r="AH80" s="709">
        <v>0</v>
      </c>
      <c r="AI80" s="709">
        <v>114400</v>
      </c>
      <c r="AJ80" s="709">
        <v>0</v>
      </c>
      <c r="AK80" s="709">
        <v>0</v>
      </c>
      <c r="AL80" s="709">
        <v>0</v>
      </c>
      <c r="AM80" s="709">
        <v>14855.57</v>
      </c>
      <c r="AN80" s="709">
        <v>0</v>
      </c>
      <c r="AO80" s="709">
        <v>0</v>
      </c>
      <c r="AP80" s="709">
        <v>0</v>
      </c>
      <c r="AQ80" s="709">
        <v>0</v>
      </c>
      <c r="AR80" s="709">
        <v>0</v>
      </c>
      <c r="AS80" s="709">
        <v>0</v>
      </c>
      <c r="AT80" s="709">
        <v>0</v>
      </c>
      <c r="AU80" s="709">
        <v>0</v>
      </c>
      <c r="AV80" s="709">
        <v>499096.57139999996</v>
      </c>
      <c r="AW80" s="709">
        <v>62014.577704415693</v>
      </c>
      <c r="AX80" s="709">
        <v>129255.57</v>
      </c>
      <c r="AY80" s="709">
        <v>59568.095608964606</v>
      </c>
      <c r="AZ80" s="710">
        <v>690366.71910441574</v>
      </c>
      <c r="BA80" s="710">
        <v>675511.14910441579</v>
      </c>
      <c r="BB80" s="710">
        <v>3750</v>
      </c>
      <c r="BC80" s="710">
        <v>652500</v>
      </c>
      <c r="BD80" s="710">
        <v>0</v>
      </c>
      <c r="BE80" s="710">
        <v>0</v>
      </c>
      <c r="BF80" s="710">
        <v>690366.71910441574</v>
      </c>
      <c r="BG80" s="709">
        <v>690366.71910441574</v>
      </c>
      <c r="BH80" s="709">
        <v>0</v>
      </c>
      <c r="BI80" s="710">
        <v>667355.56999999995</v>
      </c>
      <c r="BJ80" s="710">
        <v>538100</v>
      </c>
      <c r="BK80" s="709">
        <v>561111.14910441579</v>
      </c>
      <c r="BL80" s="709">
        <v>3224.7767189908955</v>
      </c>
      <c r="BM80" s="709">
        <v>3088.7914892857143</v>
      </c>
      <c r="BN80" s="711">
        <v>4.4025383447500968E-2</v>
      </c>
      <c r="BO80" s="711">
        <v>0</v>
      </c>
      <c r="BP80" s="709">
        <v>0</v>
      </c>
      <c r="BQ80" s="710">
        <v>690366.71910441574</v>
      </c>
      <c r="BR80" s="710">
        <v>3882.2479833587113</v>
      </c>
      <c r="BS80" s="710" t="s">
        <v>1284</v>
      </c>
      <c r="BT80" s="710">
        <v>3967.6248224391711</v>
      </c>
      <c r="BU80" s="711">
        <v>2.878456488936032E-2</v>
      </c>
      <c r="BV80" s="709">
        <v>-4626.66</v>
      </c>
      <c r="BW80" s="709">
        <v>685740.0591044157</v>
      </c>
      <c r="BX80" s="709">
        <v>0</v>
      </c>
      <c r="BY80" s="709">
        <v>685740.0591044157</v>
      </c>
      <c r="BZ80" s="512">
        <f t="shared" si="4"/>
        <v>0</v>
      </c>
      <c r="CA80" s="512">
        <f t="shared" si="5"/>
        <v>0</v>
      </c>
      <c r="CB80" s="709">
        <f t="shared" si="6"/>
        <v>0</v>
      </c>
      <c r="CC80" s="709">
        <f>IF(ISERROR(VLOOKUP(A80,'18-19 Cfwds'!B:E,4,FALSE)),0,(VLOOKUP(A80,'18-19 Cfwds'!B:E,4,FALSE)))</f>
        <v>0</v>
      </c>
      <c r="CD80" s="709">
        <f>IF(ISERROR(VLOOKUP(A80,'18-19 Cfwds'!B:E,3,FALSE)),0,(VLOOKUP(A80,'18-19 Cfwds'!B:E,3,FALSE)))</f>
        <v>0</v>
      </c>
      <c r="CF80" s="709">
        <f t="shared" si="7"/>
        <v>23540.591217929214</v>
      </c>
    </row>
    <row r="81" spans="1:84" ht="15" x14ac:dyDescent="0.25">
      <c r="A81" s="706" t="e">
        <f>VLOOKUP(D81,'DfE No.'!#REF!,3,FALSE)</f>
        <v>#REF!</v>
      </c>
      <c r="B81" s="511">
        <f>VLOOKUP(D81,'Adjusted Factors 20-21'!C:F,4,FALSE)</f>
        <v>0</v>
      </c>
      <c r="C81" s="706">
        <v>124717</v>
      </c>
      <c r="D81" s="706">
        <v>9353064</v>
      </c>
      <c r="E81" s="707" t="s">
        <v>1209</v>
      </c>
      <c r="F81" s="708">
        <v>130</v>
      </c>
      <c r="G81" s="708">
        <v>130</v>
      </c>
      <c r="H81" s="708">
        <v>0</v>
      </c>
      <c r="I81" s="709">
        <v>372888.24299999996</v>
      </c>
      <c r="J81" s="709">
        <v>0</v>
      </c>
      <c r="K81" s="709">
        <v>0</v>
      </c>
      <c r="L81" s="709">
        <v>8099.9999999999727</v>
      </c>
      <c r="M81" s="709">
        <v>0</v>
      </c>
      <c r="N81" s="709">
        <v>10079.999999999965</v>
      </c>
      <c r="O81" s="709">
        <v>0</v>
      </c>
      <c r="P81" s="709">
        <v>0</v>
      </c>
      <c r="Q81" s="709">
        <v>0</v>
      </c>
      <c r="R81" s="709">
        <v>374.99999999999989</v>
      </c>
      <c r="S81" s="709">
        <v>0</v>
      </c>
      <c r="T81" s="709">
        <v>0</v>
      </c>
      <c r="U81" s="709">
        <v>0</v>
      </c>
      <c r="V81" s="709">
        <v>0</v>
      </c>
      <c r="W81" s="709">
        <v>0</v>
      </c>
      <c r="X81" s="709">
        <v>0</v>
      </c>
      <c r="Y81" s="709">
        <v>0</v>
      </c>
      <c r="Z81" s="709">
        <v>0</v>
      </c>
      <c r="AA81" s="709">
        <v>0</v>
      </c>
      <c r="AB81" s="709">
        <v>0</v>
      </c>
      <c r="AC81" s="709">
        <v>0</v>
      </c>
      <c r="AD81" s="709">
        <v>0</v>
      </c>
      <c r="AE81" s="709">
        <v>42882.743362831818</v>
      </c>
      <c r="AF81" s="709">
        <v>0</v>
      </c>
      <c r="AG81" s="709">
        <v>1049.9999999999975</v>
      </c>
      <c r="AH81" s="709">
        <v>0</v>
      </c>
      <c r="AI81" s="709">
        <v>114400</v>
      </c>
      <c r="AJ81" s="709">
        <v>6873.1642189586046</v>
      </c>
      <c r="AK81" s="709">
        <v>0</v>
      </c>
      <c r="AL81" s="709">
        <v>0</v>
      </c>
      <c r="AM81" s="709">
        <v>11360.14</v>
      </c>
      <c r="AN81" s="709">
        <v>0</v>
      </c>
      <c r="AO81" s="709">
        <v>0</v>
      </c>
      <c r="AP81" s="709">
        <v>0</v>
      </c>
      <c r="AQ81" s="709">
        <v>0</v>
      </c>
      <c r="AR81" s="709">
        <v>0</v>
      </c>
      <c r="AS81" s="709">
        <v>0</v>
      </c>
      <c r="AT81" s="709">
        <v>0</v>
      </c>
      <c r="AU81" s="709">
        <v>0</v>
      </c>
      <c r="AV81" s="709">
        <v>372888.24299999996</v>
      </c>
      <c r="AW81" s="709">
        <v>62487.743362831752</v>
      </c>
      <c r="AX81" s="709">
        <v>132633.3042189586</v>
      </c>
      <c r="AY81" s="709">
        <v>62113.043362831784</v>
      </c>
      <c r="AZ81" s="710">
        <v>568009.29058179026</v>
      </c>
      <c r="BA81" s="710">
        <v>556649.15058179025</v>
      </c>
      <c r="BB81" s="710">
        <v>3750</v>
      </c>
      <c r="BC81" s="710">
        <v>487500</v>
      </c>
      <c r="BD81" s="710">
        <v>0</v>
      </c>
      <c r="BE81" s="710">
        <v>0</v>
      </c>
      <c r="BF81" s="710">
        <v>568009.29058179026</v>
      </c>
      <c r="BG81" s="709">
        <v>568009.29058179026</v>
      </c>
      <c r="BH81" s="709">
        <v>0</v>
      </c>
      <c r="BI81" s="710">
        <v>498860.14</v>
      </c>
      <c r="BJ81" s="710">
        <v>366226.83578104142</v>
      </c>
      <c r="BK81" s="709">
        <v>435375.98636283167</v>
      </c>
      <c r="BL81" s="709">
        <v>3349.0460489448592</v>
      </c>
      <c r="BM81" s="709">
        <v>3191.4080648251197</v>
      </c>
      <c r="BN81" s="711">
        <v>4.9394493251171755E-2</v>
      </c>
      <c r="BO81" s="711">
        <v>0</v>
      </c>
      <c r="BP81" s="709">
        <v>0</v>
      </c>
      <c r="BQ81" s="710">
        <v>568009.29058179026</v>
      </c>
      <c r="BR81" s="710">
        <v>4281.9165429368477</v>
      </c>
      <c r="BS81" s="710" t="s">
        <v>1284</v>
      </c>
      <c r="BT81" s="710">
        <v>4369.3022352445405</v>
      </c>
      <c r="BU81" s="711">
        <v>5.1111183191648868E-2</v>
      </c>
      <c r="BV81" s="709">
        <v>-3456.7</v>
      </c>
      <c r="BW81" s="709">
        <v>564552.59058179031</v>
      </c>
      <c r="BX81" s="709">
        <v>0</v>
      </c>
      <c r="BY81" s="709">
        <v>564552.59058179031</v>
      </c>
      <c r="BZ81" s="512">
        <f t="shared" si="4"/>
        <v>0</v>
      </c>
      <c r="CA81" s="512">
        <f t="shared" si="5"/>
        <v>0</v>
      </c>
      <c r="CB81" s="709">
        <f t="shared" si="6"/>
        <v>0</v>
      </c>
      <c r="CC81" s="709">
        <f>IF(ISERROR(VLOOKUP(A81,'18-19 Cfwds'!B:E,4,FALSE)),0,(VLOOKUP(A81,'18-19 Cfwds'!B:E,4,FALSE)))</f>
        <v>0</v>
      </c>
      <c r="CD81" s="709">
        <f>IF(ISERROR(VLOOKUP(A81,'18-19 Cfwds'!B:E,3,FALSE)),0,(VLOOKUP(A81,'18-19 Cfwds'!B:E,3,FALSE)))</f>
        <v>0</v>
      </c>
      <c r="CF81" s="709">
        <f t="shared" si="7"/>
        <v>18554.999999999938</v>
      </c>
    </row>
    <row r="82" spans="1:84" ht="15" x14ac:dyDescent="0.25">
      <c r="A82" s="706" t="e">
        <f>VLOOKUP(D82,'DfE No.'!#REF!,3,FALSE)</f>
        <v>#REF!</v>
      </c>
      <c r="B82" s="511">
        <f>VLOOKUP(D82,'Adjusted Factors 20-21'!C:F,4,FALSE)</f>
        <v>0</v>
      </c>
      <c r="C82" s="706">
        <v>124718</v>
      </c>
      <c r="D82" s="706">
        <v>9353066</v>
      </c>
      <c r="E82" s="707" t="s">
        <v>1210</v>
      </c>
      <c r="F82" s="708">
        <v>45</v>
      </c>
      <c r="G82" s="708">
        <v>45</v>
      </c>
      <c r="H82" s="708">
        <v>0</v>
      </c>
      <c r="I82" s="709">
        <v>129076.69949999999</v>
      </c>
      <c r="J82" s="709">
        <v>0</v>
      </c>
      <c r="K82" s="709">
        <v>0</v>
      </c>
      <c r="L82" s="709">
        <v>2699.9999999999932</v>
      </c>
      <c r="M82" s="709">
        <v>0</v>
      </c>
      <c r="N82" s="709">
        <v>3803.7735849056598</v>
      </c>
      <c r="O82" s="709">
        <v>0</v>
      </c>
      <c r="P82" s="709">
        <v>0</v>
      </c>
      <c r="Q82" s="709">
        <v>0</v>
      </c>
      <c r="R82" s="709">
        <v>0</v>
      </c>
      <c r="S82" s="709">
        <v>0</v>
      </c>
      <c r="T82" s="709">
        <v>0</v>
      </c>
      <c r="U82" s="709">
        <v>0</v>
      </c>
      <c r="V82" s="709">
        <v>0</v>
      </c>
      <c r="W82" s="709">
        <v>0</v>
      </c>
      <c r="X82" s="709">
        <v>0</v>
      </c>
      <c r="Y82" s="709">
        <v>0</v>
      </c>
      <c r="Z82" s="709">
        <v>0</v>
      </c>
      <c r="AA82" s="709">
        <v>0</v>
      </c>
      <c r="AB82" s="709">
        <v>0</v>
      </c>
      <c r="AC82" s="709">
        <v>0</v>
      </c>
      <c r="AD82" s="709">
        <v>0</v>
      </c>
      <c r="AE82" s="709">
        <v>17427.272727272742</v>
      </c>
      <c r="AF82" s="709">
        <v>0</v>
      </c>
      <c r="AG82" s="709">
        <v>2012.4999999999957</v>
      </c>
      <c r="AH82" s="709">
        <v>0</v>
      </c>
      <c r="AI82" s="709">
        <v>114400</v>
      </c>
      <c r="AJ82" s="709">
        <v>0</v>
      </c>
      <c r="AK82" s="709">
        <v>0</v>
      </c>
      <c r="AL82" s="709">
        <v>0</v>
      </c>
      <c r="AM82" s="709">
        <v>3284.28</v>
      </c>
      <c r="AN82" s="709">
        <v>0</v>
      </c>
      <c r="AO82" s="709">
        <v>0</v>
      </c>
      <c r="AP82" s="709">
        <v>0</v>
      </c>
      <c r="AQ82" s="709">
        <v>3300</v>
      </c>
      <c r="AR82" s="709">
        <v>0</v>
      </c>
      <c r="AS82" s="709">
        <v>0</v>
      </c>
      <c r="AT82" s="709">
        <v>0</v>
      </c>
      <c r="AU82" s="709">
        <v>0</v>
      </c>
      <c r="AV82" s="709">
        <v>129076.69949999999</v>
      </c>
      <c r="AW82" s="709">
        <v>25943.546312178394</v>
      </c>
      <c r="AX82" s="709">
        <v>120984.28</v>
      </c>
      <c r="AY82" s="709">
        <v>30631.959519725569</v>
      </c>
      <c r="AZ82" s="710">
        <v>276004.52581217838</v>
      </c>
      <c r="BA82" s="710">
        <v>269420.24581217836</v>
      </c>
      <c r="BB82" s="710">
        <v>3750</v>
      </c>
      <c r="BC82" s="710">
        <v>168750</v>
      </c>
      <c r="BD82" s="710">
        <v>0</v>
      </c>
      <c r="BE82" s="710">
        <v>0</v>
      </c>
      <c r="BF82" s="710">
        <v>276004.52581217838</v>
      </c>
      <c r="BG82" s="709">
        <v>276004.52581217838</v>
      </c>
      <c r="BH82" s="709">
        <v>0</v>
      </c>
      <c r="BI82" s="710">
        <v>175334.28</v>
      </c>
      <c r="BJ82" s="710">
        <v>57650</v>
      </c>
      <c r="BK82" s="709">
        <v>158320.24581217839</v>
      </c>
      <c r="BL82" s="709">
        <v>3518.2276847150752</v>
      </c>
      <c r="BM82" s="709">
        <v>3496.4128196078432</v>
      </c>
      <c r="BN82" s="711">
        <v>6.2392132258795264E-3</v>
      </c>
      <c r="BO82" s="711">
        <v>1.2160786774120472E-2</v>
      </c>
      <c r="BP82" s="709">
        <v>1913.3608848098547</v>
      </c>
      <c r="BQ82" s="710">
        <v>277917.88669698825</v>
      </c>
      <c r="BR82" s="710">
        <v>6029.635704377516</v>
      </c>
      <c r="BS82" s="710" t="s">
        <v>1284</v>
      </c>
      <c r="BT82" s="710">
        <v>6175.9530377108504</v>
      </c>
      <c r="BU82" s="711">
        <v>6.5359807484313803E-2</v>
      </c>
      <c r="BV82" s="709">
        <v>-1196.55</v>
      </c>
      <c r="BW82" s="709">
        <v>276721.33669698826</v>
      </c>
      <c r="BX82" s="709">
        <v>0</v>
      </c>
      <c r="BY82" s="709">
        <v>276721.33669698826</v>
      </c>
      <c r="BZ82" s="512">
        <f t="shared" si="4"/>
        <v>0</v>
      </c>
      <c r="CA82" s="512">
        <f t="shared" si="5"/>
        <v>0</v>
      </c>
      <c r="CB82" s="709">
        <f t="shared" si="6"/>
        <v>0</v>
      </c>
      <c r="CC82" s="709">
        <f>IF(ISERROR(VLOOKUP(A82,'18-19 Cfwds'!B:E,4,FALSE)),0,(VLOOKUP(A82,'18-19 Cfwds'!B:E,4,FALSE)))</f>
        <v>0</v>
      </c>
      <c r="CD82" s="709">
        <f>IF(ISERROR(VLOOKUP(A82,'18-19 Cfwds'!B:E,3,FALSE)),0,(VLOOKUP(A82,'18-19 Cfwds'!B:E,3,FALSE)))</f>
        <v>0</v>
      </c>
      <c r="CF82" s="709">
        <f t="shared" si="7"/>
        <v>6503.7735849056535</v>
      </c>
    </row>
    <row r="83" spans="1:84" ht="15" x14ac:dyDescent="0.25">
      <c r="A83" s="706" t="e">
        <f>VLOOKUP(D83,'DfE No.'!#REF!,3,FALSE)</f>
        <v>#REF!</v>
      </c>
      <c r="B83" s="511">
        <f>VLOOKUP(D83,'Adjusted Factors 20-21'!C:F,4,FALSE)</f>
        <v>0</v>
      </c>
      <c r="C83" s="706">
        <v>124719</v>
      </c>
      <c r="D83" s="706">
        <v>9353074</v>
      </c>
      <c r="E83" s="707" t="s">
        <v>1211</v>
      </c>
      <c r="F83" s="708">
        <v>45</v>
      </c>
      <c r="G83" s="708">
        <v>45</v>
      </c>
      <c r="H83" s="708">
        <v>0</v>
      </c>
      <c r="I83" s="709">
        <v>129076.69949999999</v>
      </c>
      <c r="J83" s="709">
        <v>0</v>
      </c>
      <c r="K83" s="709">
        <v>0</v>
      </c>
      <c r="L83" s="709">
        <v>5400.0000000000064</v>
      </c>
      <c r="M83" s="709">
        <v>0</v>
      </c>
      <c r="N83" s="709">
        <v>6720.0000000000082</v>
      </c>
      <c r="O83" s="709">
        <v>0</v>
      </c>
      <c r="P83" s="709">
        <v>0</v>
      </c>
      <c r="Q83" s="709">
        <v>0</v>
      </c>
      <c r="R83" s="709">
        <v>0</v>
      </c>
      <c r="S83" s="709">
        <v>1620.0000000000005</v>
      </c>
      <c r="T83" s="709">
        <v>0</v>
      </c>
      <c r="U83" s="709">
        <v>0</v>
      </c>
      <c r="V83" s="709">
        <v>0</v>
      </c>
      <c r="W83" s="709">
        <v>0</v>
      </c>
      <c r="X83" s="709">
        <v>0</v>
      </c>
      <c r="Y83" s="709">
        <v>0</v>
      </c>
      <c r="Z83" s="709">
        <v>0</v>
      </c>
      <c r="AA83" s="709">
        <v>0</v>
      </c>
      <c r="AB83" s="709">
        <v>668.75000000000057</v>
      </c>
      <c r="AC83" s="709">
        <v>0</v>
      </c>
      <c r="AD83" s="709">
        <v>0</v>
      </c>
      <c r="AE83" s="709">
        <v>14643.750000000022</v>
      </c>
      <c r="AF83" s="709">
        <v>0</v>
      </c>
      <c r="AG83" s="709">
        <v>0</v>
      </c>
      <c r="AH83" s="709">
        <v>0</v>
      </c>
      <c r="AI83" s="709">
        <v>114400</v>
      </c>
      <c r="AJ83" s="709">
        <v>0</v>
      </c>
      <c r="AK83" s="709">
        <v>0</v>
      </c>
      <c r="AL83" s="709">
        <v>0</v>
      </c>
      <c r="AM83" s="709">
        <v>8863.41</v>
      </c>
      <c r="AN83" s="709">
        <v>0</v>
      </c>
      <c r="AO83" s="709">
        <v>0</v>
      </c>
      <c r="AP83" s="709">
        <v>0</v>
      </c>
      <c r="AQ83" s="709">
        <v>0</v>
      </c>
      <c r="AR83" s="709">
        <v>0</v>
      </c>
      <c r="AS83" s="709">
        <v>0</v>
      </c>
      <c r="AT83" s="709">
        <v>0</v>
      </c>
      <c r="AU83" s="709">
        <v>0</v>
      </c>
      <c r="AV83" s="709">
        <v>129076.69949999999</v>
      </c>
      <c r="AW83" s="709">
        <v>29052.500000000036</v>
      </c>
      <c r="AX83" s="709">
        <v>123263.41</v>
      </c>
      <c r="AY83" s="709">
        <v>31466.550000000028</v>
      </c>
      <c r="AZ83" s="710">
        <v>281392.60950000002</v>
      </c>
      <c r="BA83" s="710">
        <v>272529.19950000005</v>
      </c>
      <c r="BB83" s="710">
        <v>3750</v>
      </c>
      <c r="BC83" s="710">
        <v>168750</v>
      </c>
      <c r="BD83" s="710">
        <v>0</v>
      </c>
      <c r="BE83" s="710">
        <v>0</v>
      </c>
      <c r="BF83" s="710">
        <v>281392.60950000002</v>
      </c>
      <c r="BG83" s="709">
        <v>281392.60950000002</v>
      </c>
      <c r="BH83" s="709">
        <v>0</v>
      </c>
      <c r="BI83" s="710">
        <v>177613.41</v>
      </c>
      <c r="BJ83" s="710">
        <v>54350</v>
      </c>
      <c r="BK83" s="709">
        <v>158129.19950000002</v>
      </c>
      <c r="BL83" s="709">
        <v>3513.9822111111116</v>
      </c>
      <c r="BM83" s="709">
        <v>3838.2454183673467</v>
      </c>
      <c r="BN83" s="711">
        <v>-8.4482145332479844E-2</v>
      </c>
      <c r="BO83" s="711">
        <v>0.10288214533247984</v>
      </c>
      <c r="BP83" s="709">
        <v>17769.911532938742</v>
      </c>
      <c r="BQ83" s="710">
        <v>299162.52103293873</v>
      </c>
      <c r="BR83" s="710">
        <v>6451.0913562875276</v>
      </c>
      <c r="BS83" s="710" t="s">
        <v>1284</v>
      </c>
      <c r="BT83" s="710">
        <v>6648.0560229541943</v>
      </c>
      <c r="BU83" s="711">
        <v>4.8995868813210386E-2</v>
      </c>
      <c r="BV83" s="709">
        <v>-1196.55</v>
      </c>
      <c r="BW83" s="709">
        <v>297965.97103293875</v>
      </c>
      <c r="BX83" s="709">
        <v>0</v>
      </c>
      <c r="BY83" s="709">
        <v>297965.97103293875</v>
      </c>
      <c r="BZ83" s="512">
        <f t="shared" si="4"/>
        <v>0</v>
      </c>
      <c r="CA83" s="512">
        <f t="shared" si="5"/>
        <v>0</v>
      </c>
      <c r="CB83" s="709">
        <f t="shared" si="6"/>
        <v>0</v>
      </c>
      <c r="CC83" s="709">
        <f>IF(ISERROR(VLOOKUP(A83,'18-19 Cfwds'!B:E,4,FALSE)),0,(VLOOKUP(A83,'18-19 Cfwds'!B:E,4,FALSE)))</f>
        <v>0</v>
      </c>
      <c r="CD83" s="709">
        <f>IF(ISERROR(VLOOKUP(A83,'18-19 Cfwds'!B:E,3,FALSE)),0,(VLOOKUP(A83,'18-19 Cfwds'!B:E,3,FALSE)))</f>
        <v>0</v>
      </c>
      <c r="CF83" s="709">
        <f t="shared" si="7"/>
        <v>13740.000000000015</v>
      </c>
    </row>
    <row r="84" spans="1:84" ht="15" x14ac:dyDescent="0.25">
      <c r="A84" s="706" t="e">
        <f>VLOOKUP(D84,'DfE No.'!#REF!,3,FALSE)</f>
        <v>#REF!</v>
      </c>
      <c r="B84" s="511">
        <f>VLOOKUP(D84,'Adjusted Factors 20-21'!C:F,4,FALSE)</f>
        <v>0</v>
      </c>
      <c r="C84" s="706">
        <v>124720</v>
      </c>
      <c r="D84" s="706">
        <v>9353075</v>
      </c>
      <c r="E84" s="707" t="s">
        <v>1212</v>
      </c>
      <c r="F84" s="708">
        <v>45</v>
      </c>
      <c r="G84" s="708">
        <v>45</v>
      </c>
      <c r="H84" s="708">
        <v>0</v>
      </c>
      <c r="I84" s="709">
        <v>129076.69949999999</v>
      </c>
      <c r="J84" s="709">
        <v>0</v>
      </c>
      <c r="K84" s="709">
        <v>0</v>
      </c>
      <c r="L84" s="709">
        <v>449.99999999999949</v>
      </c>
      <c r="M84" s="709">
        <v>0</v>
      </c>
      <c r="N84" s="709">
        <v>3753.1914893617022</v>
      </c>
      <c r="O84" s="709">
        <v>0</v>
      </c>
      <c r="P84" s="709">
        <v>0</v>
      </c>
      <c r="Q84" s="709">
        <v>0</v>
      </c>
      <c r="R84" s="709">
        <v>0</v>
      </c>
      <c r="S84" s="709">
        <v>0</v>
      </c>
      <c r="T84" s="709">
        <v>0</v>
      </c>
      <c r="U84" s="709">
        <v>0</v>
      </c>
      <c r="V84" s="709">
        <v>0</v>
      </c>
      <c r="W84" s="709">
        <v>0</v>
      </c>
      <c r="X84" s="709">
        <v>0</v>
      </c>
      <c r="Y84" s="709">
        <v>0</v>
      </c>
      <c r="Z84" s="709">
        <v>0</v>
      </c>
      <c r="AA84" s="709">
        <v>0</v>
      </c>
      <c r="AB84" s="709">
        <v>0</v>
      </c>
      <c r="AC84" s="709">
        <v>0</v>
      </c>
      <c r="AD84" s="709">
        <v>0</v>
      </c>
      <c r="AE84" s="709">
        <v>17203.846153846152</v>
      </c>
      <c r="AF84" s="709">
        <v>0</v>
      </c>
      <c r="AG84" s="709">
        <v>2012.4999999999957</v>
      </c>
      <c r="AH84" s="709">
        <v>0</v>
      </c>
      <c r="AI84" s="709">
        <v>114400</v>
      </c>
      <c r="AJ84" s="709">
        <v>0</v>
      </c>
      <c r="AK84" s="709">
        <v>0</v>
      </c>
      <c r="AL84" s="709">
        <v>0</v>
      </c>
      <c r="AM84" s="709">
        <v>6866.02</v>
      </c>
      <c r="AN84" s="709">
        <v>0</v>
      </c>
      <c r="AO84" s="709">
        <v>0</v>
      </c>
      <c r="AP84" s="709">
        <v>0</v>
      </c>
      <c r="AQ84" s="709">
        <v>0</v>
      </c>
      <c r="AR84" s="709">
        <v>0</v>
      </c>
      <c r="AS84" s="709">
        <v>0</v>
      </c>
      <c r="AT84" s="709">
        <v>0</v>
      </c>
      <c r="AU84" s="709">
        <v>0</v>
      </c>
      <c r="AV84" s="709">
        <v>129076.69949999999</v>
      </c>
      <c r="AW84" s="709">
        <v>23419.537643207852</v>
      </c>
      <c r="AX84" s="709">
        <v>121266.02</v>
      </c>
      <c r="AY84" s="709">
        <v>29258.241898527001</v>
      </c>
      <c r="AZ84" s="710">
        <v>273762.25714320783</v>
      </c>
      <c r="BA84" s="710">
        <v>266896.23714320781</v>
      </c>
      <c r="BB84" s="710">
        <v>3750</v>
      </c>
      <c r="BC84" s="710">
        <v>168750</v>
      </c>
      <c r="BD84" s="710">
        <v>0</v>
      </c>
      <c r="BE84" s="710">
        <v>0</v>
      </c>
      <c r="BF84" s="710">
        <v>273762.25714320783</v>
      </c>
      <c r="BG84" s="709">
        <v>273762.25714320783</v>
      </c>
      <c r="BH84" s="709">
        <v>0</v>
      </c>
      <c r="BI84" s="710">
        <v>175616.02</v>
      </c>
      <c r="BJ84" s="710">
        <v>54349.999999999985</v>
      </c>
      <c r="BK84" s="709">
        <v>152496.23714320784</v>
      </c>
      <c r="BL84" s="709">
        <v>3388.8052698490628</v>
      </c>
      <c r="BM84" s="709">
        <v>3153.8733022222223</v>
      </c>
      <c r="BN84" s="711">
        <v>7.4489982670295371E-2</v>
      </c>
      <c r="BO84" s="711">
        <v>0</v>
      </c>
      <c r="BP84" s="709">
        <v>0</v>
      </c>
      <c r="BQ84" s="710">
        <v>273762.25714320783</v>
      </c>
      <c r="BR84" s="710">
        <v>5931.0274920712845</v>
      </c>
      <c r="BS84" s="710" t="s">
        <v>1284</v>
      </c>
      <c r="BT84" s="710">
        <v>6083.6057142935069</v>
      </c>
      <c r="BU84" s="711">
        <v>2.6961208774123557E-2</v>
      </c>
      <c r="BV84" s="709">
        <v>-1196.55</v>
      </c>
      <c r="BW84" s="709">
        <v>272565.70714320784</v>
      </c>
      <c r="BX84" s="709">
        <v>0</v>
      </c>
      <c r="BY84" s="709">
        <v>272565.70714320784</v>
      </c>
      <c r="BZ84" s="512">
        <f t="shared" si="4"/>
        <v>0</v>
      </c>
      <c r="CA84" s="512">
        <f t="shared" si="5"/>
        <v>0</v>
      </c>
      <c r="CB84" s="709">
        <f t="shared" si="6"/>
        <v>0</v>
      </c>
      <c r="CC84" s="709">
        <f>IF(ISERROR(VLOOKUP(A84,'18-19 Cfwds'!B:E,4,FALSE)),0,(VLOOKUP(A84,'18-19 Cfwds'!B:E,4,FALSE)))</f>
        <v>0</v>
      </c>
      <c r="CD84" s="709">
        <f>IF(ISERROR(VLOOKUP(A84,'18-19 Cfwds'!B:E,3,FALSE)),0,(VLOOKUP(A84,'18-19 Cfwds'!B:E,3,FALSE)))</f>
        <v>0</v>
      </c>
      <c r="CF84" s="709">
        <f t="shared" si="7"/>
        <v>4203.1914893617013</v>
      </c>
    </row>
    <row r="85" spans="1:84" ht="15" x14ac:dyDescent="0.25">
      <c r="A85" s="706" t="e">
        <f>VLOOKUP(D85,'DfE No.'!#REF!,3,FALSE)</f>
        <v>#REF!</v>
      </c>
      <c r="B85" s="511">
        <f>VLOOKUP(D85,'Adjusted Factors 20-21'!C:F,4,FALSE)</f>
        <v>0</v>
      </c>
      <c r="C85" s="706">
        <v>124721</v>
      </c>
      <c r="D85" s="706">
        <v>9353076</v>
      </c>
      <c r="E85" s="707" t="s">
        <v>1213</v>
      </c>
      <c r="F85" s="708">
        <v>97</v>
      </c>
      <c r="G85" s="708">
        <v>97</v>
      </c>
      <c r="H85" s="708">
        <v>0</v>
      </c>
      <c r="I85" s="709">
        <v>278231.99669999996</v>
      </c>
      <c r="J85" s="709">
        <v>0</v>
      </c>
      <c r="K85" s="709">
        <v>0</v>
      </c>
      <c r="L85" s="709">
        <v>7199.9999999999818</v>
      </c>
      <c r="M85" s="709">
        <v>0</v>
      </c>
      <c r="N85" s="709">
        <v>11407.2</v>
      </c>
      <c r="O85" s="709">
        <v>0</v>
      </c>
      <c r="P85" s="709">
        <v>419.99999999999943</v>
      </c>
      <c r="Q85" s="709">
        <v>0</v>
      </c>
      <c r="R85" s="709">
        <v>0</v>
      </c>
      <c r="S85" s="709">
        <v>0</v>
      </c>
      <c r="T85" s="709">
        <v>0</v>
      </c>
      <c r="U85" s="709">
        <v>0</v>
      </c>
      <c r="V85" s="709">
        <v>0</v>
      </c>
      <c r="W85" s="709">
        <v>0</v>
      </c>
      <c r="X85" s="709">
        <v>0</v>
      </c>
      <c r="Y85" s="709">
        <v>0</v>
      </c>
      <c r="Z85" s="709">
        <v>0</v>
      </c>
      <c r="AA85" s="709">
        <v>0</v>
      </c>
      <c r="AB85" s="709">
        <v>0</v>
      </c>
      <c r="AC85" s="709">
        <v>0</v>
      </c>
      <c r="AD85" s="709">
        <v>0</v>
      </c>
      <c r="AE85" s="709">
        <v>37448.0625</v>
      </c>
      <c r="AF85" s="709">
        <v>0</v>
      </c>
      <c r="AG85" s="709">
        <v>3657.50000000003</v>
      </c>
      <c r="AH85" s="709">
        <v>0</v>
      </c>
      <c r="AI85" s="709">
        <v>114400</v>
      </c>
      <c r="AJ85" s="709">
        <v>0</v>
      </c>
      <c r="AK85" s="709">
        <v>0</v>
      </c>
      <c r="AL85" s="709">
        <v>0</v>
      </c>
      <c r="AM85" s="709">
        <v>6896.98</v>
      </c>
      <c r="AN85" s="709">
        <v>0</v>
      </c>
      <c r="AO85" s="709">
        <v>0</v>
      </c>
      <c r="AP85" s="709">
        <v>0</v>
      </c>
      <c r="AQ85" s="709">
        <v>0</v>
      </c>
      <c r="AR85" s="709">
        <v>0</v>
      </c>
      <c r="AS85" s="709">
        <v>0</v>
      </c>
      <c r="AT85" s="709">
        <v>0</v>
      </c>
      <c r="AU85" s="709">
        <v>0</v>
      </c>
      <c r="AV85" s="709">
        <v>278231.99669999996</v>
      </c>
      <c r="AW85" s="709">
        <v>60132.762500000012</v>
      </c>
      <c r="AX85" s="709">
        <v>121296.98</v>
      </c>
      <c r="AY85" s="709">
        <v>56914.462499999994</v>
      </c>
      <c r="AZ85" s="710">
        <v>459661.73919999995</v>
      </c>
      <c r="BA85" s="710">
        <v>452764.75919999997</v>
      </c>
      <c r="BB85" s="710">
        <v>3750</v>
      </c>
      <c r="BC85" s="710">
        <v>363750</v>
      </c>
      <c r="BD85" s="710">
        <v>0</v>
      </c>
      <c r="BE85" s="710">
        <v>0</v>
      </c>
      <c r="BF85" s="710">
        <v>459661.73919999995</v>
      </c>
      <c r="BG85" s="709">
        <v>459661.73920000001</v>
      </c>
      <c r="BH85" s="709">
        <v>0</v>
      </c>
      <c r="BI85" s="710">
        <v>370646.98</v>
      </c>
      <c r="BJ85" s="710">
        <v>249349.99999999997</v>
      </c>
      <c r="BK85" s="709">
        <v>338364.75919999997</v>
      </c>
      <c r="BL85" s="709">
        <v>3488.2964865979379</v>
      </c>
      <c r="BM85" s="709">
        <v>3229.5770217821782</v>
      </c>
      <c r="BN85" s="711">
        <v>8.0109396082150244E-2</v>
      </c>
      <c r="BO85" s="711">
        <v>0</v>
      </c>
      <c r="BP85" s="709">
        <v>0</v>
      </c>
      <c r="BQ85" s="710">
        <v>459661.73919999995</v>
      </c>
      <c r="BR85" s="710">
        <v>4667.6779298969068</v>
      </c>
      <c r="BS85" s="710" t="s">
        <v>1284</v>
      </c>
      <c r="BT85" s="710">
        <v>4738.7808164948447</v>
      </c>
      <c r="BU85" s="711">
        <v>7.1338990732802809E-2</v>
      </c>
      <c r="BV85" s="709">
        <v>-2579.23</v>
      </c>
      <c r="BW85" s="709">
        <v>457082.50919999997</v>
      </c>
      <c r="BX85" s="709">
        <v>0</v>
      </c>
      <c r="BY85" s="709">
        <v>457082.50919999997</v>
      </c>
      <c r="BZ85" s="512">
        <f t="shared" si="4"/>
        <v>0</v>
      </c>
      <c r="CA85" s="512">
        <f t="shared" si="5"/>
        <v>0</v>
      </c>
      <c r="CB85" s="709">
        <f t="shared" si="6"/>
        <v>0</v>
      </c>
      <c r="CC85" s="709">
        <f>IF(ISERROR(VLOOKUP(A85,'18-19 Cfwds'!B:E,4,FALSE)),0,(VLOOKUP(A85,'18-19 Cfwds'!B:E,4,FALSE)))</f>
        <v>0</v>
      </c>
      <c r="CD85" s="709">
        <f>IF(ISERROR(VLOOKUP(A85,'18-19 Cfwds'!B:E,3,FALSE)),0,(VLOOKUP(A85,'18-19 Cfwds'!B:E,3,FALSE)))</f>
        <v>0</v>
      </c>
      <c r="CF85" s="709">
        <f t="shared" si="7"/>
        <v>19027.199999999983</v>
      </c>
    </row>
    <row r="86" spans="1:84" ht="15" x14ac:dyDescent="0.25">
      <c r="A86" s="706" t="e">
        <f>VLOOKUP(D86,'DfE No.'!#REF!,3,FALSE)</f>
        <v>#REF!</v>
      </c>
      <c r="B86" s="511">
        <f>VLOOKUP(D86,'Adjusted Factors 20-21'!C:F,4,FALSE)</f>
        <v>0</v>
      </c>
      <c r="C86" s="706">
        <v>124723</v>
      </c>
      <c r="D86" s="706">
        <v>9353078</v>
      </c>
      <c r="E86" s="707" t="s">
        <v>1214</v>
      </c>
      <c r="F86" s="708">
        <v>205</v>
      </c>
      <c r="G86" s="708">
        <v>205</v>
      </c>
      <c r="H86" s="708">
        <v>0</v>
      </c>
      <c r="I86" s="709">
        <v>588016.07549999992</v>
      </c>
      <c r="J86" s="709">
        <v>0</v>
      </c>
      <c r="K86" s="709">
        <v>0</v>
      </c>
      <c r="L86" s="709">
        <v>16650.000000000018</v>
      </c>
      <c r="M86" s="709">
        <v>0</v>
      </c>
      <c r="N86" s="709">
        <v>21733.980582524273</v>
      </c>
      <c r="O86" s="709">
        <v>0</v>
      </c>
      <c r="P86" s="709">
        <v>3780</v>
      </c>
      <c r="Q86" s="709">
        <v>0</v>
      </c>
      <c r="R86" s="709">
        <v>8625.0000000000382</v>
      </c>
      <c r="S86" s="709">
        <v>5670.0000000000027</v>
      </c>
      <c r="T86" s="709">
        <v>0</v>
      </c>
      <c r="U86" s="709">
        <v>0</v>
      </c>
      <c r="V86" s="709">
        <v>0</v>
      </c>
      <c r="W86" s="709">
        <v>0</v>
      </c>
      <c r="X86" s="709">
        <v>0</v>
      </c>
      <c r="Y86" s="709">
        <v>0</v>
      </c>
      <c r="Z86" s="709">
        <v>0</v>
      </c>
      <c r="AA86" s="709">
        <v>0</v>
      </c>
      <c r="AB86" s="709">
        <v>630.31609195402314</v>
      </c>
      <c r="AC86" s="709">
        <v>0</v>
      </c>
      <c r="AD86" s="709">
        <v>0</v>
      </c>
      <c r="AE86" s="709">
        <v>64735.901162790753</v>
      </c>
      <c r="AF86" s="709">
        <v>0</v>
      </c>
      <c r="AG86" s="709">
        <v>0</v>
      </c>
      <c r="AH86" s="709">
        <v>0</v>
      </c>
      <c r="AI86" s="709">
        <v>114400</v>
      </c>
      <c r="AJ86" s="709">
        <v>0</v>
      </c>
      <c r="AK86" s="709">
        <v>0</v>
      </c>
      <c r="AL86" s="709">
        <v>0</v>
      </c>
      <c r="AM86" s="709">
        <v>23843.82</v>
      </c>
      <c r="AN86" s="709">
        <v>0</v>
      </c>
      <c r="AO86" s="709">
        <v>0</v>
      </c>
      <c r="AP86" s="709">
        <v>0</v>
      </c>
      <c r="AQ86" s="709">
        <v>0</v>
      </c>
      <c r="AR86" s="709">
        <v>0</v>
      </c>
      <c r="AS86" s="709">
        <v>0</v>
      </c>
      <c r="AT86" s="709">
        <v>0</v>
      </c>
      <c r="AU86" s="709">
        <v>0</v>
      </c>
      <c r="AV86" s="709">
        <v>588016.07549999992</v>
      </c>
      <c r="AW86" s="709">
        <v>121825.19783726911</v>
      </c>
      <c r="AX86" s="709">
        <v>138243.82</v>
      </c>
      <c r="AY86" s="709">
        <v>102918.19145405293</v>
      </c>
      <c r="AZ86" s="710">
        <v>848085.09333726903</v>
      </c>
      <c r="BA86" s="710">
        <v>824241.27333726909</v>
      </c>
      <c r="BB86" s="710">
        <v>3750</v>
      </c>
      <c r="BC86" s="710">
        <v>768750</v>
      </c>
      <c r="BD86" s="710">
        <v>0</v>
      </c>
      <c r="BE86" s="710">
        <v>0</v>
      </c>
      <c r="BF86" s="710">
        <v>848085.09333726903</v>
      </c>
      <c r="BG86" s="709">
        <v>848085.09333726903</v>
      </c>
      <c r="BH86" s="709">
        <v>0</v>
      </c>
      <c r="BI86" s="710">
        <v>792593.82</v>
      </c>
      <c r="BJ86" s="710">
        <v>654350</v>
      </c>
      <c r="BK86" s="709">
        <v>709841.27333726909</v>
      </c>
      <c r="BL86" s="709">
        <v>3462.6403577427759</v>
      </c>
      <c r="BM86" s="709">
        <v>3368.4898323809521</v>
      </c>
      <c r="BN86" s="711">
        <v>2.7950366498590663E-2</v>
      </c>
      <c r="BO86" s="711">
        <v>0</v>
      </c>
      <c r="BP86" s="709">
        <v>0</v>
      </c>
      <c r="BQ86" s="710">
        <v>848085.09333726903</v>
      </c>
      <c r="BR86" s="710">
        <v>4020.6891382305807</v>
      </c>
      <c r="BS86" s="710" t="s">
        <v>1284</v>
      </c>
      <c r="BT86" s="710">
        <v>4137.0004553037516</v>
      </c>
      <c r="BU86" s="711">
        <v>2.7878363397529027E-2</v>
      </c>
      <c r="BV86" s="709">
        <v>-5450.95</v>
      </c>
      <c r="BW86" s="709">
        <v>842634.14333726908</v>
      </c>
      <c r="BX86" s="709">
        <v>0</v>
      </c>
      <c r="BY86" s="709">
        <v>842634.14333726908</v>
      </c>
      <c r="BZ86" s="512">
        <f t="shared" si="4"/>
        <v>0</v>
      </c>
      <c r="CA86" s="512">
        <f t="shared" si="5"/>
        <v>0</v>
      </c>
      <c r="CB86" s="709">
        <f t="shared" si="6"/>
        <v>0</v>
      </c>
      <c r="CC86" s="709">
        <f>IF(ISERROR(VLOOKUP(A86,'18-19 Cfwds'!B:E,4,FALSE)),0,(VLOOKUP(A86,'18-19 Cfwds'!B:E,4,FALSE)))</f>
        <v>0</v>
      </c>
      <c r="CD86" s="709">
        <f>IF(ISERROR(VLOOKUP(A86,'18-19 Cfwds'!B:E,3,FALSE)),0,(VLOOKUP(A86,'18-19 Cfwds'!B:E,3,FALSE)))</f>
        <v>0</v>
      </c>
      <c r="CF86" s="709">
        <f t="shared" si="7"/>
        <v>56458.980582524331</v>
      </c>
    </row>
    <row r="87" spans="1:84" ht="15" x14ac:dyDescent="0.25">
      <c r="A87" s="706" t="e">
        <f>VLOOKUP(D87,'DfE No.'!#REF!,3,FALSE)</f>
        <v>#REF!</v>
      </c>
      <c r="B87" s="511">
        <f>VLOOKUP(D87,'Adjusted Factors 20-21'!C:F,4,FALSE)</f>
        <v>0</v>
      </c>
      <c r="C87" s="706">
        <v>124727</v>
      </c>
      <c r="D87" s="706">
        <v>9353083</v>
      </c>
      <c r="E87" s="707" t="s">
        <v>619</v>
      </c>
      <c r="F87" s="708">
        <v>111</v>
      </c>
      <c r="G87" s="708">
        <v>111</v>
      </c>
      <c r="H87" s="708">
        <v>0</v>
      </c>
      <c r="I87" s="709">
        <v>318389.19209999999</v>
      </c>
      <c r="J87" s="709">
        <v>0</v>
      </c>
      <c r="K87" s="709">
        <v>0</v>
      </c>
      <c r="L87" s="709">
        <v>8549.9999999999927</v>
      </c>
      <c r="M87" s="709">
        <v>0</v>
      </c>
      <c r="N87" s="709">
        <v>14852.389380530974</v>
      </c>
      <c r="O87" s="709">
        <v>0</v>
      </c>
      <c r="P87" s="709">
        <v>1079.1666666666667</v>
      </c>
      <c r="Q87" s="709">
        <v>1541.6666666666679</v>
      </c>
      <c r="R87" s="709">
        <v>0</v>
      </c>
      <c r="S87" s="709">
        <v>832.4999999999992</v>
      </c>
      <c r="T87" s="709">
        <v>2682.5000000000023</v>
      </c>
      <c r="U87" s="709">
        <v>1233.3333333333321</v>
      </c>
      <c r="V87" s="709">
        <v>0</v>
      </c>
      <c r="W87" s="709">
        <v>0</v>
      </c>
      <c r="X87" s="709">
        <v>0</v>
      </c>
      <c r="Y87" s="709">
        <v>0</v>
      </c>
      <c r="Z87" s="709">
        <v>0</v>
      </c>
      <c r="AA87" s="709">
        <v>0</v>
      </c>
      <c r="AB87" s="709">
        <v>1211.9387755102027</v>
      </c>
      <c r="AC87" s="709">
        <v>0</v>
      </c>
      <c r="AD87" s="709">
        <v>0</v>
      </c>
      <c r="AE87" s="709">
        <v>26131.73684210522</v>
      </c>
      <c r="AF87" s="709">
        <v>0</v>
      </c>
      <c r="AG87" s="709">
        <v>0</v>
      </c>
      <c r="AH87" s="709">
        <v>0</v>
      </c>
      <c r="AI87" s="709">
        <v>114400</v>
      </c>
      <c r="AJ87" s="709">
        <v>0</v>
      </c>
      <c r="AK87" s="709">
        <v>0</v>
      </c>
      <c r="AL87" s="709">
        <v>1000</v>
      </c>
      <c r="AM87" s="709">
        <v>1989.28</v>
      </c>
      <c r="AN87" s="709">
        <v>0</v>
      </c>
      <c r="AO87" s="709">
        <v>0</v>
      </c>
      <c r="AP87" s="709">
        <v>0</v>
      </c>
      <c r="AQ87" s="709">
        <v>0</v>
      </c>
      <c r="AR87" s="709">
        <v>0</v>
      </c>
      <c r="AS87" s="709">
        <v>0</v>
      </c>
      <c r="AT87" s="709">
        <v>0</v>
      </c>
      <c r="AU87" s="709">
        <v>0</v>
      </c>
      <c r="AV87" s="709">
        <v>318389.19209999999</v>
      </c>
      <c r="AW87" s="709">
        <v>58115.231664813065</v>
      </c>
      <c r="AX87" s="709">
        <v>117389.28</v>
      </c>
      <c r="AY87" s="709">
        <v>51470.314865704044</v>
      </c>
      <c r="AZ87" s="710">
        <v>493893.70376481302</v>
      </c>
      <c r="BA87" s="710">
        <v>490904.42376481299</v>
      </c>
      <c r="BB87" s="710">
        <v>3750</v>
      </c>
      <c r="BC87" s="710">
        <v>416250</v>
      </c>
      <c r="BD87" s="710">
        <v>0</v>
      </c>
      <c r="BE87" s="710">
        <v>0</v>
      </c>
      <c r="BF87" s="710">
        <v>493893.70376481302</v>
      </c>
      <c r="BG87" s="709">
        <v>493893.70376481302</v>
      </c>
      <c r="BH87" s="709">
        <v>0</v>
      </c>
      <c r="BI87" s="710">
        <v>419239.28</v>
      </c>
      <c r="BJ87" s="710">
        <v>302850</v>
      </c>
      <c r="BK87" s="709">
        <v>377504.42376481299</v>
      </c>
      <c r="BL87" s="709">
        <v>3400.9407546379548</v>
      </c>
      <c r="BM87" s="709">
        <v>3304.7872495652173</v>
      </c>
      <c r="BN87" s="711">
        <v>2.9095217879876418E-2</v>
      </c>
      <c r="BO87" s="711">
        <v>0</v>
      </c>
      <c r="BP87" s="709">
        <v>0</v>
      </c>
      <c r="BQ87" s="710">
        <v>493893.70376481302</v>
      </c>
      <c r="BR87" s="710">
        <v>4422.5623762595769</v>
      </c>
      <c r="BS87" s="710" t="s">
        <v>1284</v>
      </c>
      <c r="BT87" s="710">
        <v>4449.4928267100277</v>
      </c>
      <c r="BU87" s="711">
        <v>3.1152508707083859E-2</v>
      </c>
      <c r="BV87" s="709">
        <v>-2951.49</v>
      </c>
      <c r="BW87" s="709">
        <v>490942.21376481303</v>
      </c>
      <c r="BX87" s="709">
        <v>0</v>
      </c>
      <c r="BY87" s="709">
        <v>490942.21376481303</v>
      </c>
      <c r="BZ87" s="512">
        <f t="shared" si="4"/>
        <v>0</v>
      </c>
      <c r="CA87" s="512">
        <f t="shared" si="5"/>
        <v>0</v>
      </c>
      <c r="CB87" s="709">
        <f t="shared" si="6"/>
        <v>0</v>
      </c>
      <c r="CC87" s="709">
        <f>IF(ISERROR(VLOOKUP(A87,'18-19 Cfwds'!B:E,4,FALSE)),0,(VLOOKUP(A87,'18-19 Cfwds'!B:E,4,FALSE)))</f>
        <v>0</v>
      </c>
      <c r="CD87" s="709">
        <f>IF(ISERROR(VLOOKUP(A87,'18-19 Cfwds'!B:E,3,FALSE)),0,(VLOOKUP(A87,'18-19 Cfwds'!B:E,3,FALSE)))</f>
        <v>0</v>
      </c>
      <c r="CF87" s="709">
        <f t="shared" si="7"/>
        <v>30771.556047197639</v>
      </c>
    </row>
    <row r="88" spans="1:84" ht="15" x14ac:dyDescent="0.25">
      <c r="A88" s="706" t="e">
        <f>VLOOKUP(D88,'DfE No.'!#REF!,3,FALSE)</f>
        <v>#REF!</v>
      </c>
      <c r="B88" s="511">
        <f>VLOOKUP(D88,'Adjusted Factors 20-21'!C:F,4,FALSE)</f>
        <v>0</v>
      </c>
      <c r="C88" s="706">
        <v>124729</v>
      </c>
      <c r="D88" s="706">
        <v>9353085</v>
      </c>
      <c r="E88" s="707" t="s">
        <v>1215</v>
      </c>
      <c r="F88" s="708">
        <v>202</v>
      </c>
      <c r="G88" s="708">
        <v>202</v>
      </c>
      <c r="H88" s="708">
        <v>0</v>
      </c>
      <c r="I88" s="709">
        <v>579410.96219999995</v>
      </c>
      <c r="J88" s="709">
        <v>0</v>
      </c>
      <c r="K88" s="709">
        <v>0</v>
      </c>
      <c r="L88" s="709">
        <v>3599.9999999999995</v>
      </c>
      <c r="M88" s="709">
        <v>0</v>
      </c>
      <c r="N88" s="709">
        <v>10283.636363636364</v>
      </c>
      <c r="O88" s="709">
        <v>0</v>
      </c>
      <c r="P88" s="709">
        <v>1055.2238805970164</v>
      </c>
      <c r="Q88" s="709">
        <v>0</v>
      </c>
      <c r="R88" s="709">
        <v>1884.328358208958</v>
      </c>
      <c r="S88" s="709">
        <v>814.02985074626906</v>
      </c>
      <c r="T88" s="709">
        <v>0</v>
      </c>
      <c r="U88" s="709">
        <v>0</v>
      </c>
      <c r="V88" s="709">
        <v>0</v>
      </c>
      <c r="W88" s="709">
        <v>0</v>
      </c>
      <c r="X88" s="709">
        <v>0</v>
      </c>
      <c r="Y88" s="709">
        <v>0</v>
      </c>
      <c r="Z88" s="709">
        <v>0</v>
      </c>
      <c r="AA88" s="709">
        <v>0</v>
      </c>
      <c r="AB88" s="709">
        <v>1249.3641618497111</v>
      </c>
      <c r="AC88" s="709">
        <v>0</v>
      </c>
      <c r="AD88" s="709">
        <v>0</v>
      </c>
      <c r="AE88" s="709">
        <v>44291.470588235192</v>
      </c>
      <c r="AF88" s="709">
        <v>0</v>
      </c>
      <c r="AG88" s="709">
        <v>0</v>
      </c>
      <c r="AH88" s="709">
        <v>0</v>
      </c>
      <c r="AI88" s="709">
        <v>114400</v>
      </c>
      <c r="AJ88" s="709">
        <v>0</v>
      </c>
      <c r="AK88" s="709">
        <v>0</v>
      </c>
      <c r="AL88" s="709">
        <v>0</v>
      </c>
      <c r="AM88" s="709">
        <v>17851.66</v>
      </c>
      <c r="AN88" s="709">
        <v>0</v>
      </c>
      <c r="AO88" s="709">
        <v>0</v>
      </c>
      <c r="AP88" s="709">
        <v>0</v>
      </c>
      <c r="AQ88" s="709">
        <v>0</v>
      </c>
      <c r="AR88" s="709">
        <v>0</v>
      </c>
      <c r="AS88" s="709">
        <v>0</v>
      </c>
      <c r="AT88" s="709">
        <v>0</v>
      </c>
      <c r="AU88" s="709">
        <v>0</v>
      </c>
      <c r="AV88" s="709">
        <v>579410.96219999995</v>
      </c>
      <c r="AW88" s="709">
        <v>63178.053203273506</v>
      </c>
      <c r="AX88" s="709">
        <v>132251.66</v>
      </c>
      <c r="AY88" s="709">
        <v>63062.879814829488</v>
      </c>
      <c r="AZ88" s="710">
        <v>774840.67540327355</v>
      </c>
      <c r="BA88" s="710">
        <v>756989.01540327352</v>
      </c>
      <c r="BB88" s="710">
        <v>3750</v>
      </c>
      <c r="BC88" s="710">
        <v>757500</v>
      </c>
      <c r="BD88" s="710">
        <v>510.9845967264846</v>
      </c>
      <c r="BE88" s="710">
        <v>0</v>
      </c>
      <c r="BF88" s="710">
        <v>775351.66</v>
      </c>
      <c r="BG88" s="709">
        <v>775351.66</v>
      </c>
      <c r="BH88" s="709">
        <v>0</v>
      </c>
      <c r="BI88" s="710">
        <v>775351.66</v>
      </c>
      <c r="BJ88" s="710">
        <v>643100</v>
      </c>
      <c r="BK88" s="709">
        <v>643100</v>
      </c>
      <c r="BL88" s="709">
        <v>3183.6633663366338</v>
      </c>
      <c r="BM88" s="709">
        <v>3044.8920535714287</v>
      </c>
      <c r="BN88" s="711">
        <v>4.5575117384682569E-2</v>
      </c>
      <c r="BO88" s="711">
        <v>0</v>
      </c>
      <c r="BP88" s="709">
        <v>0</v>
      </c>
      <c r="BQ88" s="710">
        <v>775351.66</v>
      </c>
      <c r="BR88" s="710">
        <v>3750</v>
      </c>
      <c r="BS88" s="710" t="s">
        <v>1284</v>
      </c>
      <c r="BT88" s="710">
        <v>3838.3745544554458</v>
      </c>
      <c r="BU88" s="711">
        <v>3.532105901879512E-2</v>
      </c>
      <c r="BV88" s="709">
        <v>-5371.18</v>
      </c>
      <c r="BW88" s="709">
        <v>769980.48</v>
      </c>
      <c r="BX88" s="709">
        <v>0</v>
      </c>
      <c r="BY88" s="709">
        <v>769980.48</v>
      </c>
      <c r="BZ88" s="512">
        <f t="shared" si="4"/>
        <v>0</v>
      </c>
      <c r="CA88" s="512">
        <f t="shared" si="5"/>
        <v>0</v>
      </c>
      <c r="CB88" s="709">
        <f t="shared" si="6"/>
        <v>510.9845967264846</v>
      </c>
      <c r="CC88" s="709">
        <f>IF(ISERROR(VLOOKUP(A88,'18-19 Cfwds'!B:E,4,FALSE)),0,(VLOOKUP(A88,'18-19 Cfwds'!B:E,4,FALSE)))</f>
        <v>0</v>
      </c>
      <c r="CD88" s="709">
        <f>IF(ISERROR(VLOOKUP(A88,'18-19 Cfwds'!B:E,3,FALSE)),0,(VLOOKUP(A88,'18-19 Cfwds'!B:E,3,FALSE)))</f>
        <v>0</v>
      </c>
      <c r="CF88" s="709">
        <f t="shared" si="7"/>
        <v>17637.218453188605</v>
      </c>
    </row>
    <row r="89" spans="1:84" ht="15" x14ac:dyDescent="0.25">
      <c r="A89" s="706" t="e">
        <f>VLOOKUP(D89,'DfE No.'!#REF!,3,FALSE)</f>
        <v>#REF!</v>
      </c>
      <c r="B89" s="511">
        <f>VLOOKUP(D89,'Adjusted Factors 20-21'!C:F,4,FALSE)</f>
        <v>0</v>
      </c>
      <c r="C89" s="706">
        <v>124732</v>
      </c>
      <c r="D89" s="706">
        <v>9353090</v>
      </c>
      <c r="E89" s="707" t="s">
        <v>1216</v>
      </c>
      <c r="F89" s="708">
        <v>134</v>
      </c>
      <c r="G89" s="708">
        <v>134</v>
      </c>
      <c r="H89" s="708">
        <v>0</v>
      </c>
      <c r="I89" s="709">
        <v>384361.72739999997</v>
      </c>
      <c r="J89" s="709">
        <v>0</v>
      </c>
      <c r="K89" s="709">
        <v>0</v>
      </c>
      <c r="L89" s="709">
        <v>4049.9999999999991</v>
      </c>
      <c r="M89" s="709">
        <v>0</v>
      </c>
      <c r="N89" s="709">
        <v>8019.5419847328249</v>
      </c>
      <c r="O89" s="709">
        <v>0</v>
      </c>
      <c r="P89" s="709">
        <v>1260.0000000000007</v>
      </c>
      <c r="Q89" s="709">
        <v>250</v>
      </c>
      <c r="R89" s="709">
        <v>1124.9999999999982</v>
      </c>
      <c r="S89" s="709">
        <v>0</v>
      </c>
      <c r="T89" s="709">
        <v>0</v>
      </c>
      <c r="U89" s="709">
        <v>0</v>
      </c>
      <c r="V89" s="709">
        <v>0</v>
      </c>
      <c r="W89" s="709">
        <v>0</v>
      </c>
      <c r="X89" s="709">
        <v>0</v>
      </c>
      <c r="Y89" s="709">
        <v>0</v>
      </c>
      <c r="Z89" s="709">
        <v>0</v>
      </c>
      <c r="AA89" s="709">
        <v>0</v>
      </c>
      <c r="AB89" s="709">
        <v>0</v>
      </c>
      <c r="AC89" s="709">
        <v>0</v>
      </c>
      <c r="AD89" s="709">
        <v>0</v>
      </c>
      <c r="AE89" s="709">
        <v>35361.769911504423</v>
      </c>
      <c r="AF89" s="709">
        <v>0</v>
      </c>
      <c r="AG89" s="709">
        <v>839.99999999999864</v>
      </c>
      <c r="AH89" s="709">
        <v>0</v>
      </c>
      <c r="AI89" s="709">
        <v>114400</v>
      </c>
      <c r="AJ89" s="709">
        <v>0</v>
      </c>
      <c r="AK89" s="709">
        <v>0</v>
      </c>
      <c r="AL89" s="709">
        <v>0</v>
      </c>
      <c r="AM89" s="709">
        <v>10860.8</v>
      </c>
      <c r="AN89" s="709">
        <v>0</v>
      </c>
      <c r="AO89" s="709">
        <v>0</v>
      </c>
      <c r="AP89" s="709">
        <v>0</v>
      </c>
      <c r="AQ89" s="709">
        <v>0</v>
      </c>
      <c r="AR89" s="709">
        <v>0</v>
      </c>
      <c r="AS89" s="709">
        <v>0</v>
      </c>
      <c r="AT89" s="709">
        <v>0</v>
      </c>
      <c r="AU89" s="709">
        <v>0</v>
      </c>
      <c r="AV89" s="709">
        <v>384361.72739999997</v>
      </c>
      <c r="AW89" s="709">
        <v>50906.311896237246</v>
      </c>
      <c r="AX89" s="709">
        <v>125260.8</v>
      </c>
      <c r="AY89" s="709">
        <v>52666.840903870834</v>
      </c>
      <c r="AZ89" s="710">
        <v>560528.83929623722</v>
      </c>
      <c r="BA89" s="710">
        <v>549668.03929623717</v>
      </c>
      <c r="BB89" s="710">
        <v>3750</v>
      </c>
      <c r="BC89" s="710">
        <v>502500</v>
      </c>
      <c r="BD89" s="710">
        <v>0</v>
      </c>
      <c r="BE89" s="710">
        <v>0</v>
      </c>
      <c r="BF89" s="710">
        <v>560528.83929623722</v>
      </c>
      <c r="BG89" s="709">
        <v>560528.83929623722</v>
      </c>
      <c r="BH89" s="709">
        <v>0</v>
      </c>
      <c r="BI89" s="710">
        <v>513360.8</v>
      </c>
      <c r="BJ89" s="710">
        <v>388100</v>
      </c>
      <c r="BK89" s="709">
        <v>435268.03929623723</v>
      </c>
      <c r="BL89" s="709">
        <v>3248.2689499719195</v>
      </c>
      <c r="BM89" s="709">
        <v>3097.8480152671759</v>
      </c>
      <c r="BN89" s="711">
        <v>4.8556589594912845E-2</v>
      </c>
      <c r="BO89" s="711">
        <v>0</v>
      </c>
      <c r="BP89" s="709">
        <v>0</v>
      </c>
      <c r="BQ89" s="710">
        <v>560528.83929623722</v>
      </c>
      <c r="BR89" s="710">
        <v>4102.0002932555017</v>
      </c>
      <c r="BS89" s="710" t="s">
        <v>1284</v>
      </c>
      <c r="BT89" s="710">
        <v>4183.0510395241581</v>
      </c>
      <c r="BU89" s="711">
        <v>3.2194970657667854E-2</v>
      </c>
      <c r="BV89" s="709">
        <v>-3563.06</v>
      </c>
      <c r="BW89" s="709">
        <v>556965.77929623716</v>
      </c>
      <c r="BX89" s="709">
        <v>0</v>
      </c>
      <c r="BY89" s="709">
        <v>556965.77929623716</v>
      </c>
      <c r="BZ89" s="512">
        <f t="shared" si="4"/>
        <v>0</v>
      </c>
      <c r="CA89" s="512">
        <f t="shared" si="5"/>
        <v>0</v>
      </c>
      <c r="CB89" s="709">
        <f t="shared" si="6"/>
        <v>0</v>
      </c>
      <c r="CC89" s="709">
        <f>IF(ISERROR(VLOOKUP(A89,'18-19 Cfwds'!B:E,4,FALSE)),0,(VLOOKUP(A89,'18-19 Cfwds'!B:E,4,FALSE)))</f>
        <v>0</v>
      </c>
      <c r="CD89" s="709">
        <f>IF(ISERROR(VLOOKUP(A89,'18-19 Cfwds'!B:E,3,FALSE)),0,(VLOOKUP(A89,'18-19 Cfwds'!B:E,3,FALSE)))</f>
        <v>0</v>
      </c>
      <c r="CF89" s="709">
        <f t="shared" si="7"/>
        <v>14704.541984732821</v>
      </c>
    </row>
    <row r="90" spans="1:84" ht="15" x14ac:dyDescent="0.25">
      <c r="A90" s="706" t="e">
        <f>VLOOKUP(D90,'DfE No.'!#REF!,3,FALSE)</f>
        <v>#REF!</v>
      </c>
      <c r="B90" s="511">
        <f>VLOOKUP(D90,'Adjusted Factors 20-21'!C:F,4,FALSE)</f>
        <v>0</v>
      </c>
      <c r="C90" s="706">
        <v>124735</v>
      </c>
      <c r="D90" s="706">
        <v>9353093</v>
      </c>
      <c r="E90" s="707" t="s">
        <v>1217</v>
      </c>
      <c r="F90" s="708">
        <v>165</v>
      </c>
      <c r="G90" s="708">
        <v>165</v>
      </c>
      <c r="H90" s="708">
        <v>0</v>
      </c>
      <c r="I90" s="709">
        <v>473281.23149999999</v>
      </c>
      <c r="J90" s="709">
        <v>0</v>
      </c>
      <c r="K90" s="709">
        <v>0</v>
      </c>
      <c r="L90" s="709">
        <v>13050.000000000018</v>
      </c>
      <c r="M90" s="709">
        <v>0</v>
      </c>
      <c r="N90" s="709">
        <v>18706.748466257668</v>
      </c>
      <c r="O90" s="709">
        <v>0</v>
      </c>
      <c r="P90" s="709">
        <v>1925.0000000000018</v>
      </c>
      <c r="Q90" s="709">
        <v>0</v>
      </c>
      <c r="R90" s="709">
        <v>0</v>
      </c>
      <c r="S90" s="709">
        <v>0</v>
      </c>
      <c r="T90" s="709">
        <v>0</v>
      </c>
      <c r="U90" s="709">
        <v>0</v>
      </c>
      <c r="V90" s="709">
        <v>0</v>
      </c>
      <c r="W90" s="709">
        <v>0</v>
      </c>
      <c r="X90" s="709">
        <v>0</v>
      </c>
      <c r="Y90" s="709">
        <v>0</v>
      </c>
      <c r="Z90" s="709">
        <v>0</v>
      </c>
      <c r="AA90" s="709">
        <v>0</v>
      </c>
      <c r="AB90" s="709">
        <v>0</v>
      </c>
      <c r="AC90" s="709">
        <v>0</v>
      </c>
      <c r="AD90" s="709">
        <v>0</v>
      </c>
      <c r="AE90" s="709">
        <v>54069.230769230817</v>
      </c>
      <c r="AF90" s="709">
        <v>0</v>
      </c>
      <c r="AG90" s="709">
        <v>0</v>
      </c>
      <c r="AH90" s="709">
        <v>0</v>
      </c>
      <c r="AI90" s="709">
        <v>114400</v>
      </c>
      <c r="AJ90" s="709">
        <v>0</v>
      </c>
      <c r="AK90" s="709">
        <v>0</v>
      </c>
      <c r="AL90" s="709">
        <v>0</v>
      </c>
      <c r="AM90" s="709">
        <v>13856.88</v>
      </c>
      <c r="AN90" s="709">
        <v>0</v>
      </c>
      <c r="AO90" s="709">
        <v>0</v>
      </c>
      <c r="AP90" s="709">
        <v>0</v>
      </c>
      <c r="AQ90" s="709">
        <v>0</v>
      </c>
      <c r="AR90" s="709">
        <v>0</v>
      </c>
      <c r="AS90" s="709">
        <v>0</v>
      </c>
      <c r="AT90" s="709">
        <v>0</v>
      </c>
      <c r="AU90" s="709">
        <v>0</v>
      </c>
      <c r="AV90" s="709">
        <v>473281.23149999999</v>
      </c>
      <c r="AW90" s="709">
        <v>87750.979235488514</v>
      </c>
      <c r="AX90" s="709">
        <v>128256.88</v>
      </c>
      <c r="AY90" s="709">
        <v>80862.905002359665</v>
      </c>
      <c r="AZ90" s="710">
        <v>689289.09073548845</v>
      </c>
      <c r="BA90" s="710">
        <v>675432.21073548845</v>
      </c>
      <c r="BB90" s="710">
        <v>3750</v>
      </c>
      <c r="BC90" s="710">
        <v>618750</v>
      </c>
      <c r="BD90" s="710">
        <v>0</v>
      </c>
      <c r="BE90" s="710">
        <v>0</v>
      </c>
      <c r="BF90" s="710">
        <v>689289.09073548845</v>
      </c>
      <c r="BG90" s="709">
        <v>689289.09073548845</v>
      </c>
      <c r="BH90" s="709">
        <v>0</v>
      </c>
      <c r="BI90" s="710">
        <v>632606.88</v>
      </c>
      <c r="BJ90" s="710">
        <v>504350</v>
      </c>
      <c r="BK90" s="709">
        <v>561032.21073548845</v>
      </c>
      <c r="BL90" s="709">
        <v>3400.1952165787179</v>
      </c>
      <c r="BM90" s="709">
        <v>3240.2114944444438</v>
      </c>
      <c r="BN90" s="711">
        <v>4.937446904579431E-2</v>
      </c>
      <c r="BO90" s="711">
        <v>0</v>
      </c>
      <c r="BP90" s="709">
        <v>0</v>
      </c>
      <c r="BQ90" s="710">
        <v>689289.09073548845</v>
      </c>
      <c r="BR90" s="710">
        <v>4093.5285499120514</v>
      </c>
      <c r="BS90" s="710" t="s">
        <v>1284</v>
      </c>
      <c r="BT90" s="710">
        <v>4177.5096408211421</v>
      </c>
      <c r="BU90" s="711">
        <v>3.649603812918123E-2</v>
      </c>
      <c r="BV90" s="709">
        <v>-4387.3500000000004</v>
      </c>
      <c r="BW90" s="709">
        <v>684901.74073548848</v>
      </c>
      <c r="BX90" s="709">
        <v>0</v>
      </c>
      <c r="BY90" s="709">
        <v>684901.74073548848</v>
      </c>
      <c r="BZ90" s="512">
        <f t="shared" si="4"/>
        <v>0</v>
      </c>
      <c r="CA90" s="512">
        <f t="shared" si="5"/>
        <v>0</v>
      </c>
      <c r="CB90" s="709">
        <f t="shared" si="6"/>
        <v>0</v>
      </c>
      <c r="CC90" s="709">
        <f>IF(ISERROR(VLOOKUP(A90,'18-19 Cfwds'!B:E,4,FALSE)),0,(VLOOKUP(A90,'18-19 Cfwds'!B:E,4,FALSE)))</f>
        <v>0</v>
      </c>
      <c r="CD90" s="709">
        <f>IF(ISERROR(VLOOKUP(A90,'18-19 Cfwds'!B:E,3,FALSE)),0,(VLOOKUP(A90,'18-19 Cfwds'!B:E,3,FALSE)))</f>
        <v>0</v>
      </c>
      <c r="CF90" s="709">
        <f t="shared" si="7"/>
        <v>33681.74846625769</v>
      </c>
    </row>
    <row r="91" spans="1:84" ht="15" x14ac:dyDescent="0.25">
      <c r="A91" s="706" t="e">
        <f>VLOOKUP(D91,'DfE No.'!#REF!,3,FALSE)</f>
        <v>#REF!</v>
      </c>
      <c r="B91" s="511">
        <f>VLOOKUP(D91,'Adjusted Factors 20-21'!C:F,4,FALSE)</f>
        <v>0</v>
      </c>
      <c r="C91" s="706">
        <v>124744</v>
      </c>
      <c r="D91" s="706">
        <v>9353104</v>
      </c>
      <c r="E91" s="707" t="s">
        <v>1218</v>
      </c>
      <c r="F91" s="708">
        <v>93</v>
      </c>
      <c r="G91" s="708">
        <v>93</v>
      </c>
      <c r="H91" s="708">
        <v>0</v>
      </c>
      <c r="I91" s="709">
        <v>266758.5123</v>
      </c>
      <c r="J91" s="709">
        <v>0</v>
      </c>
      <c r="K91" s="709">
        <v>0</v>
      </c>
      <c r="L91" s="709">
        <v>4949.9999999999955</v>
      </c>
      <c r="M91" s="709">
        <v>0</v>
      </c>
      <c r="N91" s="709">
        <v>6274.6987951807232</v>
      </c>
      <c r="O91" s="709">
        <v>0</v>
      </c>
      <c r="P91" s="709">
        <v>419.9999999999996</v>
      </c>
      <c r="Q91" s="709">
        <v>999.99999999999898</v>
      </c>
      <c r="R91" s="709">
        <v>5249.9999999999945</v>
      </c>
      <c r="S91" s="709">
        <v>2025.0000000000018</v>
      </c>
      <c r="T91" s="709">
        <v>0</v>
      </c>
      <c r="U91" s="709">
        <v>0</v>
      </c>
      <c r="V91" s="709">
        <v>0</v>
      </c>
      <c r="W91" s="709">
        <v>0</v>
      </c>
      <c r="X91" s="709">
        <v>0</v>
      </c>
      <c r="Y91" s="709">
        <v>0</v>
      </c>
      <c r="Z91" s="709">
        <v>0</v>
      </c>
      <c r="AA91" s="709">
        <v>0</v>
      </c>
      <c r="AB91" s="709">
        <v>629.81012658228019</v>
      </c>
      <c r="AC91" s="709">
        <v>0</v>
      </c>
      <c r="AD91" s="709">
        <v>0</v>
      </c>
      <c r="AE91" s="709">
        <v>23820.949367088604</v>
      </c>
      <c r="AF91" s="709">
        <v>0</v>
      </c>
      <c r="AG91" s="709">
        <v>0</v>
      </c>
      <c r="AH91" s="709">
        <v>0</v>
      </c>
      <c r="AI91" s="709">
        <v>114400</v>
      </c>
      <c r="AJ91" s="709">
        <v>0</v>
      </c>
      <c r="AK91" s="709">
        <v>0</v>
      </c>
      <c r="AL91" s="709">
        <v>1000</v>
      </c>
      <c r="AM91" s="709">
        <v>5867.33</v>
      </c>
      <c r="AN91" s="709">
        <v>0</v>
      </c>
      <c r="AO91" s="709">
        <v>0</v>
      </c>
      <c r="AP91" s="709">
        <v>0</v>
      </c>
      <c r="AQ91" s="709">
        <v>0</v>
      </c>
      <c r="AR91" s="709">
        <v>0</v>
      </c>
      <c r="AS91" s="709">
        <v>0</v>
      </c>
      <c r="AT91" s="709">
        <v>0</v>
      </c>
      <c r="AU91" s="709">
        <v>0</v>
      </c>
      <c r="AV91" s="709">
        <v>266758.5123</v>
      </c>
      <c r="AW91" s="709">
        <v>44370.458288851594</v>
      </c>
      <c r="AX91" s="709">
        <v>121267.33</v>
      </c>
      <c r="AY91" s="709">
        <v>43733.598764678958</v>
      </c>
      <c r="AZ91" s="710">
        <v>432396.30058885162</v>
      </c>
      <c r="BA91" s="710">
        <v>425528.9705888516</v>
      </c>
      <c r="BB91" s="710">
        <v>3750</v>
      </c>
      <c r="BC91" s="710">
        <v>348750</v>
      </c>
      <c r="BD91" s="710">
        <v>0</v>
      </c>
      <c r="BE91" s="710">
        <v>0</v>
      </c>
      <c r="BF91" s="710">
        <v>432396.30058885162</v>
      </c>
      <c r="BG91" s="709">
        <v>432396.30058885162</v>
      </c>
      <c r="BH91" s="709">
        <v>0</v>
      </c>
      <c r="BI91" s="710">
        <v>355617.33</v>
      </c>
      <c r="BJ91" s="710">
        <v>235350.00000000003</v>
      </c>
      <c r="BK91" s="709">
        <v>312128.9705888516</v>
      </c>
      <c r="BL91" s="709">
        <v>3356.2254902027053</v>
      </c>
      <c r="BM91" s="709">
        <v>3272.647546987952</v>
      </c>
      <c r="BN91" s="711">
        <v>2.553832700123054E-2</v>
      </c>
      <c r="BO91" s="711">
        <v>0</v>
      </c>
      <c r="BP91" s="709">
        <v>0</v>
      </c>
      <c r="BQ91" s="710">
        <v>432396.30058885162</v>
      </c>
      <c r="BR91" s="710">
        <v>4575.5803289123833</v>
      </c>
      <c r="BS91" s="710" t="s">
        <v>1284</v>
      </c>
      <c r="BT91" s="710">
        <v>4649.4225869768989</v>
      </c>
      <c r="BU91" s="711">
        <v>-1.3965379515927689E-2</v>
      </c>
      <c r="BV91" s="709">
        <v>-2472.87</v>
      </c>
      <c r="BW91" s="709">
        <v>429923.43058885162</v>
      </c>
      <c r="BX91" s="709">
        <v>0</v>
      </c>
      <c r="BY91" s="709">
        <v>429923.43058885162</v>
      </c>
      <c r="BZ91" s="512">
        <f t="shared" si="4"/>
        <v>0</v>
      </c>
      <c r="CA91" s="512">
        <f t="shared" si="5"/>
        <v>0</v>
      </c>
      <c r="CB91" s="709">
        <f t="shared" si="6"/>
        <v>0</v>
      </c>
      <c r="CC91" s="709">
        <f>IF(ISERROR(VLOOKUP(A91,'18-19 Cfwds'!B:E,4,FALSE)),0,(VLOOKUP(A91,'18-19 Cfwds'!B:E,4,FALSE)))</f>
        <v>0</v>
      </c>
      <c r="CD91" s="709">
        <f>IF(ISERROR(VLOOKUP(A91,'18-19 Cfwds'!B:E,3,FALSE)),0,(VLOOKUP(A91,'18-19 Cfwds'!B:E,3,FALSE)))</f>
        <v>0</v>
      </c>
      <c r="CF91" s="709">
        <f t="shared" si="7"/>
        <v>19919.69879518071</v>
      </c>
    </row>
    <row r="92" spans="1:84" ht="15" x14ac:dyDescent="0.25">
      <c r="A92" s="706" t="e">
        <f>VLOOKUP(D92,'DfE No.'!#REF!,3,FALSE)</f>
        <v>#REF!</v>
      </c>
      <c r="B92" s="511">
        <f>VLOOKUP(D92,'Adjusted Factors 20-21'!C:F,4,FALSE)</f>
        <v>0</v>
      </c>
      <c r="C92" s="706">
        <v>124745</v>
      </c>
      <c r="D92" s="706">
        <v>9353105</v>
      </c>
      <c r="E92" s="707" t="s">
        <v>1219</v>
      </c>
      <c r="F92" s="708">
        <v>65</v>
      </c>
      <c r="G92" s="708">
        <v>65</v>
      </c>
      <c r="H92" s="708">
        <v>0</v>
      </c>
      <c r="I92" s="709">
        <v>186444.12149999998</v>
      </c>
      <c r="J92" s="709">
        <v>0</v>
      </c>
      <c r="K92" s="709">
        <v>0</v>
      </c>
      <c r="L92" s="709">
        <v>2249.9999999999991</v>
      </c>
      <c r="M92" s="709">
        <v>0</v>
      </c>
      <c r="N92" s="709">
        <v>2873.6842105263154</v>
      </c>
      <c r="O92" s="709">
        <v>0</v>
      </c>
      <c r="P92" s="709">
        <v>0</v>
      </c>
      <c r="Q92" s="709">
        <v>0</v>
      </c>
      <c r="R92" s="709">
        <v>0</v>
      </c>
      <c r="S92" s="709">
        <v>0</v>
      </c>
      <c r="T92" s="709">
        <v>0</v>
      </c>
      <c r="U92" s="709">
        <v>0</v>
      </c>
      <c r="V92" s="709">
        <v>0</v>
      </c>
      <c r="W92" s="709">
        <v>0</v>
      </c>
      <c r="X92" s="709">
        <v>0</v>
      </c>
      <c r="Y92" s="709">
        <v>0</v>
      </c>
      <c r="Z92" s="709">
        <v>0</v>
      </c>
      <c r="AA92" s="709">
        <v>0</v>
      </c>
      <c r="AB92" s="709">
        <v>0</v>
      </c>
      <c r="AC92" s="709">
        <v>0</v>
      </c>
      <c r="AD92" s="709">
        <v>0</v>
      </c>
      <c r="AE92" s="709">
        <v>15383.333333333316</v>
      </c>
      <c r="AF92" s="709">
        <v>0</v>
      </c>
      <c r="AG92" s="709">
        <v>1837.4999999999998</v>
      </c>
      <c r="AH92" s="709">
        <v>0</v>
      </c>
      <c r="AI92" s="709">
        <v>114400</v>
      </c>
      <c r="AJ92" s="709">
        <v>0</v>
      </c>
      <c r="AK92" s="709">
        <v>0</v>
      </c>
      <c r="AL92" s="709">
        <v>1000</v>
      </c>
      <c r="AM92" s="709">
        <v>5254.84</v>
      </c>
      <c r="AN92" s="709">
        <v>0</v>
      </c>
      <c r="AO92" s="709">
        <v>0</v>
      </c>
      <c r="AP92" s="709">
        <v>0</v>
      </c>
      <c r="AQ92" s="709">
        <v>0</v>
      </c>
      <c r="AR92" s="709">
        <v>0</v>
      </c>
      <c r="AS92" s="709">
        <v>0</v>
      </c>
      <c r="AT92" s="709">
        <v>0</v>
      </c>
      <c r="AU92" s="709">
        <v>0</v>
      </c>
      <c r="AV92" s="709">
        <v>186444.12149999998</v>
      </c>
      <c r="AW92" s="709">
        <v>22344.517543859631</v>
      </c>
      <c r="AX92" s="709">
        <v>120654.84</v>
      </c>
      <c r="AY92" s="709">
        <v>27897.975438596473</v>
      </c>
      <c r="AZ92" s="710">
        <v>329443.47904385964</v>
      </c>
      <c r="BA92" s="710">
        <v>323188.63904385961</v>
      </c>
      <c r="BB92" s="710">
        <v>3750</v>
      </c>
      <c r="BC92" s="710">
        <v>243750</v>
      </c>
      <c r="BD92" s="710">
        <v>0</v>
      </c>
      <c r="BE92" s="710">
        <v>0</v>
      </c>
      <c r="BF92" s="710">
        <v>329443.47904385964</v>
      </c>
      <c r="BG92" s="709">
        <v>329443.47904385964</v>
      </c>
      <c r="BH92" s="709">
        <v>0</v>
      </c>
      <c r="BI92" s="710">
        <v>250004.84</v>
      </c>
      <c r="BJ92" s="710">
        <v>130350</v>
      </c>
      <c r="BK92" s="709">
        <v>209788.63904385964</v>
      </c>
      <c r="BL92" s="709">
        <v>3227.5175237516869</v>
      </c>
      <c r="BM92" s="709">
        <v>3109.4586454545451</v>
      </c>
      <c r="BN92" s="711">
        <v>3.7967663107442207E-2</v>
      </c>
      <c r="BO92" s="711">
        <v>0</v>
      </c>
      <c r="BP92" s="709">
        <v>0</v>
      </c>
      <c r="BQ92" s="710">
        <v>329443.47904385964</v>
      </c>
      <c r="BR92" s="710">
        <v>4972.1329083670707</v>
      </c>
      <c r="BS92" s="710" t="s">
        <v>1284</v>
      </c>
      <c r="BT92" s="710">
        <v>5068.3612160593793</v>
      </c>
      <c r="BU92" s="711">
        <v>8.8538219585688083E-2</v>
      </c>
      <c r="BV92" s="709">
        <v>-1728.35</v>
      </c>
      <c r="BW92" s="709">
        <v>327715.12904385966</v>
      </c>
      <c r="BX92" s="709">
        <v>0</v>
      </c>
      <c r="BY92" s="709">
        <v>327715.12904385966</v>
      </c>
      <c r="BZ92" s="512">
        <f t="shared" si="4"/>
        <v>0</v>
      </c>
      <c r="CA92" s="512">
        <f t="shared" si="5"/>
        <v>0</v>
      </c>
      <c r="CB92" s="709">
        <f t="shared" si="6"/>
        <v>0</v>
      </c>
      <c r="CC92" s="709">
        <f>IF(ISERROR(VLOOKUP(A92,'18-19 Cfwds'!B:E,4,FALSE)),0,(VLOOKUP(A92,'18-19 Cfwds'!B:E,4,FALSE)))</f>
        <v>0</v>
      </c>
      <c r="CD92" s="709">
        <f>IF(ISERROR(VLOOKUP(A92,'18-19 Cfwds'!B:E,3,FALSE)),0,(VLOOKUP(A92,'18-19 Cfwds'!B:E,3,FALSE)))</f>
        <v>0</v>
      </c>
      <c r="CF92" s="709">
        <f t="shared" si="7"/>
        <v>5123.6842105263149</v>
      </c>
    </row>
    <row r="93" spans="1:84" ht="15" x14ac:dyDescent="0.25">
      <c r="A93" s="706" t="e">
        <f>VLOOKUP(D93,'DfE No.'!#REF!,3,FALSE)</f>
        <v>#REF!</v>
      </c>
      <c r="B93" s="511">
        <f>VLOOKUP(D93,'Adjusted Factors 20-21'!C:F,4,FALSE)</f>
        <v>0</v>
      </c>
      <c r="C93" s="706">
        <v>124747</v>
      </c>
      <c r="D93" s="706">
        <v>9353109</v>
      </c>
      <c r="E93" s="707" t="s">
        <v>1221</v>
      </c>
      <c r="F93" s="708">
        <v>70</v>
      </c>
      <c r="G93" s="708">
        <v>70</v>
      </c>
      <c r="H93" s="708">
        <v>0</v>
      </c>
      <c r="I93" s="709">
        <v>200785.97699999998</v>
      </c>
      <c r="J93" s="709">
        <v>0</v>
      </c>
      <c r="K93" s="709">
        <v>0</v>
      </c>
      <c r="L93" s="709">
        <v>2699.9999999999995</v>
      </c>
      <c r="M93" s="709">
        <v>0</v>
      </c>
      <c r="N93" s="709">
        <v>3359.9999999999995</v>
      </c>
      <c r="O93" s="709">
        <v>0</v>
      </c>
      <c r="P93" s="709">
        <v>0</v>
      </c>
      <c r="Q93" s="709">
        <v>0</v>
      </c>
      <c r="R93" s="709">
        <v>0</v>
      </c>
      <c r="S93" s="709">
        <v>0</v>
      </c>
      <c r="T93" s="709">
        <v>0</v>
      </c>
      <c r="U93" s="709">
        <v>0</v>
      </c>
      <c r="V93" s="709">
        <v>0</v>
      </c>
      <c r="W93" s="709">
        <v>0</v>
      </c>
      <c r="X93" s="709">
        <v>0</v>
      </c>
      <c r="Y93" s="709">
        <v>0</v>
      </c>
      <c r="Z93" s="709">
        <v>0</v>
      </c>
      <c r="AA93" s="709">
        <v>0</v>
      </c>
      <c r="AB93" s="709">
        <v>0</v>
      </c>
      <c r="AC93" s="709">
        <v>0</v>
      </c>
      <c r="AD93" s="709">
        <v>0</v>
      </c>
      <c r="AE93" s="709">
        <v>16426.271186440645</v>
      </c>
      <c r="AF93" s="709">
        <v>0</v>
      </c>
      <c r="AG93" s="709">
        <v>4200.0000000000264</v>
      </c>
      <c r="AH93" s="709">
        <v>0</v>
      </c>
      <c r="AI93" s="709">
        <v>114400</v>
      </c>
      <c r="AJ93" s="709">
        <v>0</v>
      </c>
      <c r="AK93" s="709">
        <v>0</v>
      </c>
      <c r="AL93" s="709">
        <v>0</v>
      </c>
      <c r="AM93" s="709">
        <v>11360.14</v>
      </c>
      <c r="AN93" s="709">
        <v>0</v>
      </c>
      <c r="AO93" s="709">
        <v>0</v>
      </c>
      <c r="AP93" s="709">
        <v>0</v>
      </c>
      <c r="AQ93" s="709">
        <v>0</v>
      </c>
      <c r="AR93" s="709">
        <v>0</v>
      </c>
      <c r="AS93" s="709">
        <v>0</v>
      </c>
      <c r="AT93" s="709">
        <v>0</v>
      </c>
      <c r="AU93" s="709">
        <v>0</v>
      </c>
      <c r="AV93" s="709">
        <v>200785.97699999998</v>
      </c>
      <c r="AW93" s="709">
        <v>26686.27118644067</v>
      </c>
      <c r="AX93" s="709">
        <v>125760.14</v>
      </c>
      <c r="AY93" s="709">
        <v>29409.071186440644</v>
      </c>
      <c r="AZ93" s="710">
        <v>353232.38818644063</v>
      </c>
      <c r="BA93" s="710">
        <v>341872.24818644061</v>
      </c>
      <c r="BB93" s="710">
        <v>3750</v>
      </c>
      <c r="BC93" s="710">
        <v>262500</v>
      </c>
      <c r="BD93" s="710">
        <v>0</v>
      </c>
      <c r="BE93" s="710">
        <v>0</v>
      </c>
      <c r="BF93" s="710">
        <v>353232.38818644063</v>
      </c>
      <c r="BG93" s="709">
        <v>353232.38818644063</v>
      </c>
      <c r="BH93" s="709">
        <v>0</v>
      </c>
      <c r="BI93" s="710">
        <v>273860.14</v>
      </c>
      <c r="BJ93" s="710">
        <v>148100</v>
      </c>
      <c r="BK93" s="709">
        <v>227472.24818644061</v>
      </c>
      <c r="BL93" s="709">
        <v>3249.6035455205802</v>
      </c>
      <c r="BM93" s="709">
        <v>3022.4498718750001</v>
      </c>
      <c r="BN93" s="711">
        <v>7.5155480909486025E-2</v>
      </c>
      <c r="BO93" s="711">
        <v>0</v>
      </c>
      <c r="BP93" s="709">
        <v>0</v>
      </c>
      <c r="BQ93" s="710">
        <v>353232.38818644063</v>
      </c>
      <c r="BR93" s="710">
        <v>4883.8892598062948</v>
      </c>
      <c r="BS93" s="710" t="s">
        <v>1284</v>
      </c>
      <c r="BT93" s="710">
        <v>5046.176974092009</v>
      </c>
      <c r="BU93" s="711">
        <v>1.2408562297753001E-2</v>
      </c>
      <c r="BV93" s="709">
        <v>-1861.3</v>
      </c>
      <c r="BW93" s="709">
        <v>351371.08818644064</v>
      </c>
      <c r="BX93" s="709">
        <v>0</v>
      </c>
      <c r="BY93" s="709">
        <v>351371.08818644064</v>
      </c>
      <c r="BZ93" s="512">
        <f t="shared" si="4"/>
        <v>0</v>
      </c>
      <c r="CA93" s="512">
        <f t="shared" si="5"/>
        <v>0</v>
      </c>
      <c r="CB93" s="709">
        <f t="shared" si="6"/>
        <v>0</v>
      </c>
      <c r="CC93" s="709">
        <f>IF(ISERROR(VLOOKUP(A93,'18-19 Cfwds'!B:E,4,FALSE)),0,(VLOOKUP(A93,'18-19 Cfwds'!B:E,4,FALSE)))</f>
        <v>0</v>
      </c>
      <c r="CD93" s="709">
        <f>IF(ISERROR(VLOOKUP(A93,'18-19 Cfwds'!B:E,3,FALSE)),0,(VLOOKUP(A93,'18-19 Cfwds'!B:E,3,FALSE)))</f>
        <v>0</v>
      </c>
      <c r="CF93" s="709">
        <f t="shared" si="7"/>
        <v>6059.9999999999991</v>
      </c>
    </row>
    <row r="94" spans="1:84" ht="15" x14ac:dyDescent="0.25">
      <c r="A94" s="706" t="e">
        <f>VLOOKUP(D94,'DfE No.'!#REF!,3,FALSE)</f>
        <v>#REF!</v>
      </c>
      <c r="B94" s="511">
        <f>VLOOKUP(D94,'Adjusted Factors 20-21'!C:F,4,FALSE)</f>
        <v>0</v>
      </c>
      <c r="C94" s="706">
        <v>124748</v>
      </c>
      <c r="D94" s="706">
        <v>9353111</v>
      </c>
      <c r="E94" s="707" t="s">
        <v>1222</v>
      </c>
      <c r="F94" s="708">
        <v>350</v>
      </c>
      <c r="G94" s="708">
        <v>350</v>
      </c>
      <c r="H94" s="708">
        <v>0</v>
      </c>
      <c r="I94" s="709">
        <v>1003929.8849999999</v>
      </c>
      <c r="J94" s="709">
        <v>0</v>
      </c>
      <c r="K94" s="709">
        <v>0</v>
      </c>
      <c r="L94" s="709">
        <v>15299.999999999993</v>
      </c>
      <c r="M94" s="709">
        <v>0</v>
      </c>
      <c r="N94" s="709">
        <v>20117.302052785926</v>
      </c>
      <c r="O94" s="709">
        <v>0</v>
      </c>
      <c r="P94" s="709">
        <v>4199.9999999999973</v>
      </c>
      <c r="Q94" s="709">
        <v>250.00000000000028</v>
      </c>
      <c r="R94" s="709">
        <v>749.99999999999943</v>
      </c>
      <c r="S94" s="709">
        <v>0</v>
      </c>
      <c r="T94" s="709">
        <v>9135</v>
      </c>
      <c r="U94" s="709">
        <v>0</v>
      </c>
      <c r="V94" s="709">
        <v>0</v>
      </c>
      <c r="W94" s="709">
        <v>0</v>
      </c>
      <c r="X94" s="709">
        <v>0</v>
      </c>
      <c r="Y94" s="709">
        <v>0</v>
      </c>
      <c r="Z94" s="709">
        <v>0</v>
      </c>
      <c r="AA94" s="709">
        <v>0</v>
      </c>
      <c r="AB94" s="709">
        <v>0</v>
      </c>
      <c r="AC94" s="709">
        <v>0</v>
      </c>
      <c r="AD94" s="709">
        <v>0</v>
      </c>
      <c r="AE94" s="709">
        <v>107968.96551724135</v>
      </c>
      <c r="AF94" s="709">
        <v>0</v>
      </c>
      <c r="AG94" s="709">
        <v>0</v>
      </c>
      <c r="AH94" s="709">
        <v>0</v>
      </c>
      <c r="AI94" s="709">
        <v>114400</v>
      </c>
      <c r="AJ94" s="709">
        <v>0</v>
      </c>
      <c r="AK94" s="709">
        <v>0</v>
      </c>
      <c r="AL94" s="709">
        <v>0</v>
      </c>
      <c r="AM94" s="709">
        <v>36839.74</v>
      </c>
      <c r="AN94" s="709">
        <v>0</v>
      </c>
      <c r="AO94" s="709">
        <v>0</v>
      </c>
      <c r="AP94" s="709">
        <v>0</v>
      </c>
      <c r="AQ94" s="709">
        <v>0</v>
      </c>
      <c r="AR94" s="709">
        <v>0</v>
      </c>
      <c r="AS94" s="709">
        <v>0</v>
      </c>
      <c r="AT94" s="709">
        <v>0</v>
      </c>
      <c r="AU94" s="709">
        <v>0</v>
      </c>
      <c r="AV94" s="709">
        <v>1003929.8849999999</v>
      </c>
      <c r="AW94" s="709">
        <v>157721.26757002727</v>
      </c>
      <c r="AX94" s="709">
        <v>151239.74</v>
      </c>
      <c r="AY94" s="709">
        <v>142797.91654363429</v>
      </c>
      <c r="AZ94" s="710">
        <v>1312890.8925700272</v>
      </c>
      <c r="BA94" s="710">
        <v>1276051.1525700272</v>
      </c>
      <c r="BB94" s="710">
        <v>3750</v>
      </c>
      <c r="BC94" s="710">
        <v>1312500</v>
      </c>
      <c r="BD94" s="710">
        <v>36448.84742997284</v>
      </c>
      <c r="BE94" s="710">
        <v>0</v>
      </c>
      <c r="BF94" s="710">
        <v>1349339.74</v>
      </c>
      <c r="BG94" s="709">
        <v>1349339.74</v>
      </c>
      <c r="BH94" s="709">
        <v>0</v>
      </c>
      <c r="BI94" s="710">
        <v>1349339.74</v>
      </c>
      <c r="BJ94" s="710">
        <v>1198100</v>
      </c>
      <c r="BK94" s="709">
        <v>1198100</v>
      </c>
      <c r="BL94" s="709">
        <v>3423.1428571428573</v>
      </c>
      <c r="BM94" s="709">
        <v>3211.5813516320472</v>
      </c>
      <c r="BN94" s="711">
        <v>6.5874559087005444E-2</v>
      </c>
      <c r="BO94" s="711">
        <v>0</v>
      </c>
      <c r="BP94" s="709">
        <v>0</v>
      </c>
      <c r="BQ94" s="710">
        <v>1349339.74</v>
      </c>
      <c r="BR94" s="710">
        <v>3750</v>
      </c>
      <c r="BS94" s="710" t="s">
        <v>1284</v>
      </c>
      <c r="BT94" s="710">
        <v>3855.2563999999998</v>
      </c>
      <c r="BU94" s="711">
        <v>5.8825780875185307E-2</v>
      </c>
      <c r="BV94" s="709">
        <v>-9306.5</v>
      </c>
      <c r="BW94" s="709">
        <v>1340033.24</v>
      </c>
      <c r="BX94" s="709">
        <v>0</v>
      </c>
      <c r="BY94" s="709">
        <v>1340033.24</v>
      </c>
      <c r="BZ94" s="512">
        <f t="shared" si="4"/>
        <v>0</v>
      </c>
      <c r="CA94" s="512">
        <f t="shared" si="5"/>
        <v>0</v>
      </c>
      <c r="CB94" s="709">
        <f t="shared" si="6"/>
        <v>36448.84742997284</v>
      </c>
      <c r="CC94" s="709">
        <f>IF(ISERROR(VLOOKUP(A94,'18-19 Cfwds'!B:E,4,FALSE)),0,(VLOOKUP(A94,'18-19 Cfwds'!B:E,4,FALSE)))</f>
        <v>0</v>
      </c>
      <c r="CD94" s="709">
        <f>IF(ISERROR(VLOOKUP(A94,'18-19 Cfwds'!B:E,3,FALSE)),0,(VLOOKUP(A94,'18-19 Cfwds'!B:E,3,FALSE)))</f>
        <v>0</v>
      </c>
      <c r="CF94" s="709">
        <f t="shared" si="7"/>
        <v>49752.302052785919</v>
      </c>
    </row>
    <row r="95" spans="1:84" ht="15" x14ac:dyDescent="0.25">
      <c r="A95" s="706" t="e">
        <f>VLOOKUP(D95,'DfE No.'!#REF!,3,FALSE)</f>
        <v>#REF!</v>
      </c>
      <c r="B95" s="511">
        <f>VLOOKUP(D95,'Adjusted Factors 20-21'!C:F,4,FALSE)</f>
        <v>0</v>
      </c>
      <c r="C95" s="706">
        <v>124749</v>
      </c>
      <c r="D95" s="706">
        <v>9353112</v>
      </c>
      <c r="E95" s="707" t="s">
        <v>1223</v>
      </c>
      <c r="F95" s="708">
        <v>272</v>
      </c>
      <c r="G95" s="708">
        <v>272</v>
      </c>
      <c r="H95" s="708">
        <v>0</v>
      </c>
      <c r="I95" s="709">
        <v>780196.93919999991</v>
      </c>
      <c r="J95" s="709">
        <v>0</v>
      </c>
      <c r="K95" s="709">
        <v>0</v>
      </c>
      <c r="L95" s="709">
        <v>5399.9999999999964</v>
      </c>
      <c r="M95" s="709">
        <v>0</v>
      </c>
      <c r="N95" s="709">
        <v>8462.2222222222226</v>
      </c>
      <c r="O95" s="709">
        <v>0</v>
      </c>
      <c r="P95" s="709">
        <v>420.00000000000011</v>
      </c>
      <c r="Q95" s="709">
        <v>249.99999999999972</v>
      </c>
      <c r="R95" s="709">
        <v>2250.0000000000036</v>
      </c>
      <c r="S95" s="709">
        <v>0</v>
      </c>
      <c r="T95" s="709">
        <v>870.00000000000023</v>
      </c>
      <c r="U95" s="709">
        <v>0</v>
      </c>
      <c r="V95" s="709">
        <v>0</v>
      </c>
      <c r="W95" s="709">
        <v>0</v>
      </c>
      <c r="X95" s="709">
        <v>0</v>
      </c>
      <c r="Y95" s="709">
        <v>0</v>
      </c>
      <c r="Z95" s="709">
        <v>0</v>
      </c>
      <c r="AA95" s="709">
        <v>0</v>
      </c>
      <c r="AB95" s="709">
        <v>2530.7826086956543</v>
      </c>
      <c r="AC95" s="709">
        <v>0</v>
      </c>
      <c r="AD95" s="709">
        <v>0</v>
      </c>
      <c r="AE95" s="709">
        <v>58444.210526315699</v>
      </c>
      <c r="AF95" s="709">
        <v>0</v>
      </c>
      <c r="AG95" s="709">
        <v>0</v>
      </c>
      <c r="AH95" s="709">
        <v>0</v>
      </c>
      <c r="AI95" s="709">
        <v>114400</v>
      </c>
      <c r="AJ95" s="709">
        <v>0</v>
      </c>
      <c r="AK95" s="709">
        <v>0</v>
      </c>
      <c r="AL95" s="709">
        <v>0</v>
      </c>
      <c r="AM95" s="709">
        <v>28191.24</v>
      </c>
      <c r="AN95" s="709">
        <v>0</v>
      </c>
      <c r="AO95" s="709">
        <v>0</v>
      </c>
      <c r="AP95" s="709">
        <v>0</v>
      </c>
      <c r="AQ95" s="709">
        <v>0</v>
      </c>
      <c r="AR95" s="709">
        <v>0</v>
      </c>
      <c r="AS95" s="709">
        <v>0</v>
      </c>
      <c r="AT95" s="709">
        <v>0</v>
      </c>
      <c r="AU95" s="709">
        <v>0</v>
      </c>
      <c r="AV95" s="709">
        <v>780196.93919999991</v>
      </c>
      <c r="AW95" s="709">
        <v>78627.215357233581</v>
      </c>
      <c r="AX95" s="709">
        <v>142591.24</v>
      </c>
      <c r="AY95" s="709">
        <v>77223.121637426812</v>
      </c>
      <c r="AZ95" s="710">
        <v>1001415.3945572334</v>
      </c>
      <c r="BA95" s="710">
        <v>973224.15455723344</v>
      </c>
      <c r="BB95" s="710">
        <v>3750</v>
      </c>
      <c r="BC95" s="710">
        <v>1020000</v>
      </c>
      <c r="BD95" s="710">
        <v>46775.845442766557</v>
      </c>
      <c r="BE95" s="710">
        <v>0</v>
      </c>
      <c r="BF95" s="710">
        <v>1048191.24</v>
      </c>
      <c r="BG95" s="709">
        <v>1048191.2400000001</v>
      </c>
      <c r="BH95" s="709">
        <v>0</v>
      </c>
      <c r="BI95" s="710">
        <v>1048191.24</v>
      </c>
      <c r="BJ95" s="710">
        <v>905600</v>
      </c>
      <c r="BK95" s="709">
        <v>905600</v>
      </c>
      <c r="BL95" s="709">
        <v>3329.4117647058824</v>
      </c>
      <c r="BM95" s="709">
        <v>3077.8597785977859</v>
      </c>
      <c r="BN95" s="711">
        <v>8.1729514728802508E-2</v>
      </c>
      <c r="BO95" s="711">
        <v>0</v>
      </c>
      <c r="BP95" s="709">
        <v>0</v>
      </c>
      <c r="BQ95" s="710">
        <v>1048191.24</v>
      </c>
      <c r="BR95" s="710">
        <v>3750</v>
      </c>
      <c r="BS95" s="710" t="s">
        <v>1284</v>
      </c>
      <c r="BT95" s="710">
        <v>3853.6442647058825</v>
      </c>
      <c r="BU95" s="711">
        <v>7.1313751885335508E-2</v>
      </c>
      <c r="BV95" s="709">
        <v>-7232.48</v>
      </c>
      <c r="BW95" s="709">
        <v>1040958.76</v>
      </c>
      <c r="BX95" s="709">
        <v>0</v>
      </c>
      <c r="BY95" s="709">
        <v>1040958.76</v>
      </c>
      <c r="BZ95" s="512">
        <f t="shared" si="4"/>
        <v>0</v>
      </c>
      <c r="CA95" s="512">
        <f t="shared" si="5"/>
        <v>0</v>
      </c>
      <c r="CB95" s="709">
        <f t="shared" si="6"/>
        <v>46775.845442766557</v>
      </c>
      <c r="CC95" s="709">
        <f>IF(ISERROR(VLOOKUP(A95,'18-19 Cfwds'!B:E,4,FALSE)),0,(VLOOKUP(A95,'18-19 Cfwds'!B:E,4,FALSE)))</f>
        <v>0</v>
      </c>
      <c r="CD95" s="709">
        <f>IF(ISERROR(VLOOKUP(A95,'18-19 Cfwds'!B:E,3,FALSE)),0,(VLOOKUP(A95,'18-19 Cfwds'!B:E,3,FALSE)))</f>
        <v>0</v>
      </c>
      <c r="CF95" s="709">
        <f t="shared" si="7"/>
        <v>17652.222222222223</v>
      </c>
    </row>
    <row r="96" spans="1:84" ht="15" x14ac:dyDescent="0.25">
      <c r="A96" s="706" t="e">
        <f>VLOOKUP(D96,'DfE No.'!#REF!,3,FALSE)</f>
        <v>#REF!</v>
      </c>
      <c r="B96" s="511">
        <f>VLOOKUP(D96,'Adjusted Factors 20-21'!C:F,4,FALSE)</f>
        <v>0</v>
      </c>
      <c r="C96" s="706">
        <v>124750</v>
      </c>
      <c r="D96" s="706">
        <v>9353113</v>
      </c>
      <c r="E96" s="707" t="s">
        <v>1224</v>
      </c>
      <c r="F96" s="708">
        <v>60</v>
      </c>
      <c r="G96" s="708">
        <v>60</v>
      </c>
      <c r="H96" s="708">
        <v>0</v>
      </c>
      <c r="I96" s="709">
        <v>172102.266</v>
      </c>
      <c r="J96" s="709">
        <v>0</v>
      </c>
      <c r="K96" s="709">
        <v>0</v>
      </c>
      <c r="L96" s="709">
        <v>7200.00000000001</v>
      </c>
      <c r="M96" s="709">
        <v>0</v>
      </c>
      <c r="N96" s="709">
        <v>8960.0000000000127</v>
      </c>
      <c r="O96" s="709">
        <v>0</v>
      </c>
      <c r="P96" s="709">
        <v>0</v>
      </c>
      <c r="Q96" s="709">
        <v>0</v>
      </c>
      <c r="R96" s="709">
        <v>0</v>
      </c>
      <c r="S96" s="709">
        <v>0</v>
      </c>
      <c r="T96" s="709">
        <v>0</v>
      </c>
      <c r="U96" s="709">
        <v>0</v>
      </c>
      <c r="V96" s="709">
        <v>0</v>
      </c>
      <c r="W96" s="709">
        <v>0</v>
      </c>
      <c r="X96" s="709">
        <v>0</v>
      </c>
      <c r="Y96" s="709">
        <v>0</v>
      </c>
      <c r="Z96" s="709">
        <v>0</v>
      </c>
      <c r="AA96" s="709">
        <v>0</v>
      </c>
      <c r="AB96" s="709">
        <v>1167.2727272727284</v>
      </c>
      <c r="AC96" s="709">
        <v>0</v>
      </c>
      <c r="AD96" s="709">
        <v>0</v>
      </c>
      <c r="AE96" s="709">
        <v>16566.66666666665</v>
      </c>
      <c r="AF96" s="709">
        <v>0</v>
      </c>
      <c r="AG96" s="709">
        <v>3849.9999999999823</v>
      </c>
      <c r="AH96" s="709">
        <v>0</v>
      </c>
      <c r="AI96" s="709">
        <v>114400</v>
      </c>
      <c r="AJ96" s="709">
        <v>0</v>
      </c>
      <c r="AK96" s="709">
        <v>0</v>
      </c>
      <c r="AL96" s="709">
        <v>1000</v>
      </c>
      <c r="AM96" s="709">
        <v>4006.82</v>
      </c>
      <c r="AN96" s="709">
        <v>0</v>
      </c>
      <c r="AO96" s="709">
        <v>0</v>
      </c>
      <c r="AP96" s="709">
        <v>0</v>
      </c>
      <c r="AQ96" s="709">
        <v>0</v>
      </c>
      <c r="AR96" s="709">
        <v>0</v>
      </c>
      <c r="AS96" s="709">
        <v>0</v>
      </c>
      <c r="AT96" s="709">
        <v>0</v>
      </c>
      <c r="AU96" s="709">
        <v>0</v>
      </c>
      <c r="AV96" s="709">
        <v>172102.266</v>
      </c>
      <c r="AW96" s="709">
        <v>37743.939393939385</v>
      </c>
      <c r="AX96" s="709">
        <v>119406.82</v>
      </c>
      <c r="AY96" s="709">
        <v>34599.46666666666</v>
      </c>
      <c r="AZ96" s="710">
        <v>329253.0253939394</v>
      </c>
      <c r="BA96" s="710">
        <v>324246.2053939394</v>
      </c>
      <c r="BB96" s="710">
        <v>3750</v>
      </c>
      <c r="BC96" s="710">
        <v>225000</v>
      </c>
      <c r="BD96" s="710">
        <v>0</v>
      </c>
      <c r="BE96" s="710">
        <v>0</v>
      </c>
      <c r="BF96" s="710">
        <v>329253.0253939394</v>
      </c>
      <c r="BG96" s="709">
        <v>329253.02539393934</v>
      </c>
      <c r="BH96" s="709">
        <v>0</v>
      </c>
      <c r="BI96" s="710">
        <v>230006.82</v>
      </c>
      <c r="BJ96" s="710">
        <v>111600</v>
      </c>
      <c r="BK96" s="709">
        <v>210846.2053939394</v>
      </c>
      <c r="BL96" s="709">
        <v>3514.1034232323232</v>
      </c>
      <c r="BM96" s="709">
        <v>3329.7779192307689</v>
      </c>
      <c r="BN96" s="711">
        <v>5.5356695993748532E-2</v>
      </c>
      <c r="BO96" s="711">
        <v>0</v>
      </c>
      <c r="BP96" s="709">
        <v>0</v>
      </c>
      <c r="BQ96" s="710">
        <v>329253.0253939394</v>
      </c>
      <c r="BR96" s="710">
        <v>5404.1034232323236</v>
      </c>
      <c r="BS96" s="710" t="s">
        <v>1284</v>
      </c>
      <c r="BT96" s="710">
        <v>5487.5504232323237</v>
      </c>
      <c r="BU96" s="711">
        <v>-1.9833311536755494E-2</v>
      </c>
      <c r="BV96" s="709">
        <v>-1595.4</v>
      </c>
      <c r="BW96" s="709">
        <v>327657.62539393938</v>
      </c>
      <c r="BX96" s="709">
        <v>0</v>
      </c>
      <c r="BY96" s="709">
        <v>327657.62539393938</v>
      </c>
      <c r="BZ96" s="512">
        <f t="shared" si="4"/>
        <v>0</v>
      </c>
      <c r="CA96" s="512">
        <f t="shared" si="5"/>
        <v>0</v>
      </c>
      <c r="CB96" s="709">
        <f t="shared" si="6"/>
        <v>0</v>
      </c>
      <c r="CC96" s="709">
        <f>IF(ISERROR(VLOOKUP(A96,'18-19 Cfwds'!B:E,4,FALSE)),0,(VLOOKUP(A96,'18-19 Cfwds'!B:E,4,FALSE)))</f>
        <v>0</v>
      </c>
      <c r="CD96" s="709">
        <f>IF(ISERROR(VLOOKUP(A96,'18-19 Cfwds'!B:E,3,FALSE)),0,(VLOOKUP(A96,'18-19 Cfwds'!B:E,3,FALSE)))</f>
        <v>0</v>
      </c>
      <c r="CF96" s="709">
        <f t="shared" si="7"/>
        <v>16160.000000000022</v>
      </c>
    </row>
    <row r="97" spans="1:84" ht="15" x14ac:dyDescent="0.25">
      <c r="A97" s="706" t="e">
        <f>VLOOKUP(D97,'DfE No.'!#REF!,3,FALSE)</f>
        <v>#REF!</v>
      </c>
      <c r="B97" s="511">
        <f>VLOOKUP(D97,'Adjusted Factors 20-21'!C:F,4,FALSE)</f>
        <v>0</v>
      </c>
      <c r="C97" s="706">
        <v>124751</v>
      </c>
      <c r="D97" s="706">
        <v>9353114</v>
      </c>
      <c r="E97" s="707" t="s">
        <v>1225</v>
      </c>
      <c r="F97" s="708">
        <v>195</v>
      </c>
      <c r="G97" s="708">
        <v>195</v>
      </c>
      <c r="H97" s="708">
        <v>0</v>
      </c>
      <c r="I97" s="709">
        <v>559332.36450000003</v>
      </c>
      <c r="J97" s="709">
        <v>0</v>
      </c>
      <c r="K97" s="709">
        <v>0</v>
      </c>
      <c r="L97" s="709">
        <v>12600.000000000035</v>
      </c>
      <c r="M97" s="709">
        <v>0</v>
      </c>
      <c r="N97" s="709">
        <v>16758.415841584159</v>
      </c>
      <c r="O97" s="709">
        <v>0</v>
      </c>
      <c r="P97" s="709">
        <v>4200.0000000000182</v>
      </c>
      <c r="Q97" s="709">
        <v>1500.0000000000014</v>
      </c>
      <c r="R97" s="709">
        <v>1499.9999999999991</v>
      </c>
      <c r="S97" s="709">
        <v>0</v>
      </c>
      <c r="T97" s="709">
        <v>435.00000000000017</v>
      </c>
      <c r="U97" s="709">
        <v>1800.0000000000016</v>
      </c>
      <c r="V97" s="709">
        <v>0</v>
      </c>
      <c r="W97" s="709">
        <v>0</v>
      </c>
      <c r="X97" s="709">
        <v>0</v>
      </c>
      <c r="Y97" s="709">
        <v>0</v>
      </c>
      <c r="Z97" s="709">
        <v>0</v>
      </c>
      <c r="AA97" s="709">
        <v>0</v>
      </c>
      <c r="AB97" s="709">
        <v>592.75568181818164</v>
      </c>
      <c r="AC97" s="709">
        <v>0</v>
      </c>
      <c r="AD97" s="709">
        <v>0</v>
      </c>
      <c r="AE97" s="709">
        <v>64823.410404624185</v>
      </c>
      <c r="AF97" s="709">
        <v>0</v>
      </c>
      <c r="AG97" s="709">
        <v>1137.500000000005</v>
      </c>
      <c r="AH97" s="709">
        <v>0</v>
      </c>
      <c r="AI97" s="709">
        <v>114400</v>
      </c>
      <c r="AJ97" s="709">
        <v>0</v>
      </c>
      <c r="AK97" s="709">
        <v>0</v>
      </c>
      <c r="AL97" s="709">
        <v>0</v>
      </c>
      <c r="AM97" s="709">
        <v>20598.060000000001</v>
      </c>
      <c r="AN97" s="709">
        <v>0</v>
      </c>
      <c r="AO97" s="709">
        <v>0</v>
      </c>
      <c r="AP97" s="709">
        <v>0</v>
      </c>
      <c r="AQ97" s="709">
        <v>0</v>
      </c>
      <c r="AR97" s="709">
        <v>0</v>
      </c>
      <c r="AS97" s="709">
        <v>0</v>
      </c>
      <c r="AT97" s="709">
        <v>0</v>
      </c>
      <c r="AU97" s="709">
        <v>0</v>
      </c>
      <c r="AV97" s="709">
        <v>559332.36450000003</v>
      </c>
      <c r="AW97" s="709">
        <v>105347.08192802657</v>
      </c>
      <c r="AX97" s="709">
        <v>134998.06</v>
      </c>
      <c r="AY97" s="709">
        <v>94172.918325416293</v>
      </c>
      <c r="AZ97" s="710">
        <v>799677.50642802659</v>
      </c>
      <c r="BA97" s="710">
        <v>779079.44642802654</v>
      </c>
      <c r="BB97" s="710">
        <v>3750</v>
      </c>
      <c r="BC97" s="710">
        <v>731250</v>
      </c>
      <c r="BD97" s="710">
        <v>0</v>
      </c>
      <c r="BE97" s="710">
        <v>0</v>
      </c>
      <c r="BF97" s="710">
        <v>799677.50642802659</v>
      </c>
      <c r="BG97" s="709">
        <v>799677.50642802659</v>
      </c>
      <c r="BH97" s="709">
        <v>0</v>
      </c>
      <c r="BI97" s="710">
        <v>751848.06</v>
      </c>
      <c r="BJ97" s="710">
        <v>616850</v>
      </c>
      <c r="BK97" s="709">
        <v>664679.44642802654</v>
      </c>
      <c r="BL97" s="709">
        <v>3408.6125457847515</v>
      </c>
      <c r="BM97" s="709">
        <v>3310.2643119999998</v>
      </c>
      <c r="BN97" s="711">
        <v>2.971008491020815E-2</v>
      </c>
      <c r="BO97" s="711">
        <v>0</v>
      </c>
      <c r="BP97" s="709">
        <v>0</v>
      </c>
      <c r="BQ97" s="710">
        <v>799677.50642802659</v>
      </c>
      <c r="BR97" s="710">
        <v>3995.2792124514181</v>
      </c>
      <c r="BS97" s="710" t="s">
        <v>1284</v>
      </c>
      <c r="BT97" s="710">
        <v>4100.9102893744957</v>
      </c>
      <c r="BU97" s="711">
        <v>2.9489062015691125E-2</v>
      </c>
      <c r="BV97" s="709">
        <v>-5185.05</v>
      </c>
      <c r="BW97" s="709">
        <v>794492.45642802655</v>
      </c>
      <c r="BX97" s="709">
        <v>0</v>
      </c>
      <c r="BY97" s="709">
        <v>794492.45642802655</v>
      </c>
      <c r="BZ97" s="512">
        <f t="shared" si="4"/>
        <v>0</v>
      </c>
      <c r="CA97" s="512">
        <f t="shared" si="5"/>
        <v>0</v>
      </c>
      <c r="CB97" s="709">
        <f t="shared" si="6"/>
        <v>0</v>
      </c>
      <c r="CC97" s="709">
        <f>IF(ISERROR(VLOOKUP(A97,'18-19 Cfwds'!B:E,4,FALSE)),0,(VLOOKUP(A97,'18-19 Cfwds'!B:E,4,FALSE)))</f>
        <v>0</v>
      </c>
      <c r="CD97" s="709">
        <f>IF(ISERROR(VLOOKUP(A97,'18-19 Cfwds'!B:E,3,FALSE)),0,(VLOOKUP(A97,'18-19 Cfwds'!B:E,3,FALSE)))</f>
        <v>0</v>
      </c>
      <c r="CF97" s="709">
        <f t="shared" si="7"/>
        <v>38793.41584158421</v>
      </c>
    </row>
    <row r="98" spans="1:84" ht="15" x14ac:dyDescent="0.25">
      <c r="A98" s="706" t="e">
        <f>VLOOKUP(D98,'DfE No.'!#REF!,3,FALSE)</f>
        <v>#REF!</v>
      </c>
      <c r="B98" s="511">
        <f>VLOOKUP(D98,'Adjusted Factors 20-21'!C:F,4,FALSE)</f>
        <v>0</v>
      </c>
      <c r="C98" s="706">
        <v>124754</v>
      </c>
      <c r="D98" s="706">
        <v>9353117</v>
      </c>
      <c r="E98" s="707" t="s">
        <v>1226</v>
      </c>
      <c r="F98" s="708">
        <v>63</v>
      </c>
      <c r="G98" s="708">
        <v>63</v>
      </c>
      <c r="H98" s="708">
        <v>0</v>
      </c>
      <c r="I98" s="709">
        <v>180707.3793</v>
      </c>
      <c r="J98" s="709">
        <v>0</v>
      </c>
      <c r="K98" s="709">
        <v>0</v>
      </c>
      <c r="L98" s="709">
        <v>5849.99999999999</v>
      </c>
      <c r="M98" s="709">
        <v>0</v>
      </c>
      <c r="N98" s="709">
        <v>7279.9999999999882</v>
      </c>
      <c r="O98" s="709">
        <v>0</v>
      </c>
      <c r="P98" s="709">
        <v>0</v>
      </c>
      <c r="Q98" s="709">
        <v>1499.9999999999995</v>
      </c>
      <c r="R98" s="709">
        <v>375.00000000000068</v>
      </c>
      <c r="S98" s="709">
        <v>1620.0000000000005</v>
      </c>
      <c r="T98" s="709">
        <v>0</v>
      </c>
      <c r="U98" s="709">
        <v>0</v>
      </c>
      <c r="V98" s="709">
        <v>0</v>
      </c>
      <c r="W98" s="709">
        <v>0</v>
      </c>
      <c r="X98" s="709">
        <v>0</v>
      </c>
      <c r="Y98" s="709">
        <v>0</v>
      </c>
      <c r="Z98" s="709">
        <v>0</v>
      </c>
      <c r="AA98" s="709">
        <v>0</v>
      </c>
      <c r="AB98" s="709">
        <v>0</v>
      </c>
      <c r="AC98" s="709">
        <v>0</v>
      </c>
      <c r="AD98" s="709">
        <v>0</v>
      </c>
      <c r="AE98" s="709">
        <v>20255.094339622628</v>
      </c>
      <c r="AF98" s="709">
        <v>0</v>
      </c>
      <c r="AG98" s="709">
        <v>0</v>
      </c>
      <c r="AH98" s="709">
        <v>0</v>
      </c>
      <c r="AI98" s="709">
        <v>114400</v>
      </c>
      <c r="AJ98" s="709">
        <v>0</v>
      </c>
      <c r="AK98" s="709">
        <v>0</v>
      </c>
      <c r="AL98" s="709">
        <v>1000</v>
      </c>
      <c r="AM98" s="709">
        <v>3645.23</v>
      </c>
      <c r="AN98" s="709">
        <v>0</v>
      </c>
      <c r="AO98" s="709">
        <v>0</v>
      </c>
      <c r="AP98" s="709">
        <v>0</v>
      </c>
      <c r="AQ98" s="709">
        <v>0</v>
      </c>
      <c r="AR98" s="709">
        <v>0</v>
      </c>
      <c r="AS98" s="709">
        <v>0</v>
      </c>
      <c r="AT98" s="709">
        <v>0</v>
      </c>
      <c r="AU98" s="709">
        <v>0</v>
      </c>
      <c r="AV98" s="709">
        <v>180707.3793</v>
      </c>
      <c r="AW98" s="709">
        <v>36880.094339622607</v>
      </c>
      <c r="AX98" s="709">
        <v>119045.23</v>
      </c>
      <c r="AY98" s="709">
        <v>38520.394339622617</v>
      </c>
      <c r="AZ98" s="710">
        <v>336632.7036396226</v>
      </c>
      <c r="BA98" s="710">
        <v>331987.47363962262</v>
      </c>
      <c r="BB98" s="710">
        <v>3750</v>
      </c>
      <c r="BC98" s="710">
        <v>236250</v>
      </c>
      <c r="BD98" s="710">
        <v>0</v>
      </c>
      <c r="BE98" s="710">
        <v>0</v>
      </c>
      <c r="BF98" s="710">
        <v>336632.7036396226</v>
      </c>
      <c r="BG98" s="709">
        <v>336632.7036396226</v>
      </c>
      <c r="BH98" s="709">
        <v>0</v>
      </c>
      <c r="BI98" s="710">
        <v>240895.23</v>
      </c>
      <c r="BJ98" s="710">
        <v>122850.00000000001</v>
      </c>
      <c r="BK98" s="709">
        <v>218587.47363962259</v>
      </c>
      <c r="BL98" s="709">
        <v>3469.6424387241682</v>
      </c>
      <c r="BM98" s="709">
        <v>3220.1590677966105</v>
      </c>
      <c r="BN98" s="711">
        <v>7.7475480457636622E-2</v>
      </c>
      <c r="BO98" s="711">
        <v>0</v>
      </c>
      <c r="BP98" s="709">
        <v>0</v>
      </c>
      <c r="BQ98" s="710">
        <v>336632.7036396226</v>
      </c>
      <c r="BR98" s="710">
        <v>5269.6424387241686</v>
      </c>
      <c r="BS98" s="710" t="s">
        <v>1284</v>
      </c>
      <c r="BT98" s="710">
        <v>5343.3762482479779</v>
      </c>
      <c r="BU98" s="711">
        <v>2.3666962535823011E-2</v>
      </c>
      <c r="BV98" s="709">
        <v>-1675.17</v>
      </c>
      <c r="BW98" s="709">
        <v>334957.53363962262</v>
      </c>
      <c r="BX98" s="709">
        <v>0</v>
      </c>
      <c r="BY98" s="709">
        <v>334957.53363962262</v>
      </c>
      <c r="BZ98" s="512">
        <f t="shared" si="4"/>
        <v>0</v>
      </c>
      <c r="CA98" s="512">
        <f t="shared" si="5"/>
        <v>0</v>
      </c>
      <c r="CB98" s="709">
        <f t="shared" si="6"/>
        <v>0</v>
      </c>
      <c r="CC98" s="709">
        <f>IF(ISERROR(VLOOKUP(A98,'18-19 Cfwds'!B:E,4,FALSE)),0,(VLOOKUP(A98,'18-19 Cfwds'!B:E,4,FALSE)))</f>
        <v>0</v>
      </c>
      <c r="CD98" s="709">
        <f>IF(ISERROR(VLOOKUP(A98,'18-19 Cfwds'!B:E,3,FALSE)),0,(VLOOKUP(A98,'18-19 Cfwds'!B:E,3,FALSE)))</f>
        <v>0</v>
      </c>
      <c r="CF98" s="709">
        <f t="shared" si="7"/>
        <v>16624.999999999978</v>
      </c>
    </row>
    <row r="99" spans="1:84" ht="15" x14ac:dyDescent="0.25">
      <c r="A99" s="706" t="e">
        <f>VLOOKUP(D99,'DfE No.'!#REF!,3,FALSE)</f>
        <v>#REF!</v>
      </c>
      <c r="B99" s="511">
        <f>VLOOKUP(D99,'Adjusted Factors 20-21'!C:F,4,FALSE)</f>
        <v>0</v>
      </c>
      <c r="C99" s="706">
        <v>124757</v>
      </c>
      <c r="D99" s="706">
        <v>9353124</v>
      </c>
      <c r="E99" s="707" t="s">
        <v>1227</v>
      </c>
      <c r="F99" s="708">
        <v>212</v>
      </c>
      <c r="G99" s="708">
        <v>212</v>
      </c>
      <c r="H99" s="708">
        <v>0</v>
      </c>
      <c r="I99" s="709">
        <v>608094.67319999996</v>
      </c>
      <c r="J99" s="709">
        <v>0</v>
      </c>
      <c r="K99" s="709">
        <v>0</v>
      </c>
      <c r="L99" s="709">
        <v>18900.000000000015</v>
      </c>
      <c r="M99" s="709">
        <v>0</v>
      </c>
      <c r="N99" s="709">
        <v>27437.511111111111</v>
      </c>
      <c r="O99" s="709">
        <v>0</v>
      </c>
      <c r="P99" s="709">
        <v>6299.9999999999936</v>
      </c>
      <c r="Q99" s="709">
        <v>2000.0000000000014</v>
      </c>
      <c r="R99" s="709">
        <v>2249.9999999999977</v>
      </c>
      <c r="S99" s="709">
        <v>5670</v>
      </c>
      <c r="T99" s="709">
        <v>0</v>
      </c>
      <c r="U99" s="709">
        <v>0</v>
      </c>
      <c r="V99" s="709">
        <v>0</v>
      </c>
      <c r="W99" s="709">
        <v>0</v>
      </c>
      <c r="X99" s="709">
        <v>0</v>
      </c>
      <c r="Y99" s="709">
        <v>0</v>
      </c>
      <c r="Z99" s="709">
        <v>0</v>
      </c>
      <c r="AA99" s="709">
        <v>0</v>
      </c>
      <c r="AB99" s="709">
        <v>3544.375</v>
      </c>
      <c r="AC99" s="709">
        <v>0</v>
      </c>
      <c r="AD99" s="709">
        <v>0</v>
      </c>
      <c r="AE99" s="709">
        <v>61792.421052631624</v>
      </c>
      <c r="AF99" s="709">
        <v>0</v>
      </c>
      <c r="AG99" s="709">
        <v>0</v>
      </c>
      <c r="AH99" s="709">
        <v>0</v>
      </c>
      <c r="AI99" s="709">
        <v>114400</v>
      </c>
      <c r="AJ99" s="709">
        <v>0</v>
      </c>
      <c r="AK99" s="709">
        <v>0</v>
      </c>
      <c r="AL99" s="709">
        <v>0</v>
      </c>
      <c r="AM99" s="709">
        <v>31010.36</v>
      </c>
      <c r="AN99" s="709">
        <v>0</v>
      </c>
      <c r="AO99" s="709">
        <v>0</v>
      </c>
      <c r="AP99" s="709">
        <v>0</v>
      </c>
      <c r="AQ99" s="709">
        <v>0</v>
      </c>
      <c r="AR99" s="709">
        <v>0</v>
      </c>
      <c r="AS99" s="709">
        <v>0</v>
      </c>
      <c r="AT99" s="709">
        <v>0</v>
      </c>
      <c r="AU99" s="709">
        <v>0</v>
      </c>
      <c r="AV99" s="709">
        <v>608094.67319999996</v>
      </c>
      <c r="AW99" s="709">
        <v>127894.30716374275</v>
      </c>
      <c r="AX99" s="709">
        <v>145410.35999999999</v>
      </c>
      <c r="AY99" s="709">
        <v>103023.97660818718</v>
      </c>
      <c r="AZ99" s="710">
        <v>881399.34036374267</v>
      </c>
      <c r="BA99" s="710">
        <v>850388.98036374268</v>
      </c>
      <c r="BB99" s="710">
        <v>3750</v>
      </c>
      <c r="BC99" s="710">
        <v>795000</v>
      </c>
      <c r="BD99" s="710">
        <v>0</v>
      </c>
      <c r="BE99" s="710">
        <v>0</v>
      </c>
      <c r="BF99" s="710">
        <v>881399.34036374267</v>
      </c>
      <c r="BG99" s="709">
        <v>881399.34036374267</v>
      </c>
      <c r="BH99" s="709">
        <v>0</v>
      </c>
      <c r="BI99" s="710">
        <v>826010.36</v>
      </c>
      <c r="BJ99" s="710">
        <v>680600</v>
      </c>
      <c r="BK99" s="709">
        <v>735988.98036374268</v>
      </c>
      <c r="BL99" s="709">
        <v>3471.6461337912392</v>
      </c>
      <c r="BM99" s="709">
        <v>3318.1510341013823</v>
      </c>
      <c r="BN99" s="711">
        <v>4.625922633187983E-2</v>
      </c>
      <c r="BO99" s="711">
        <v>0</v>
      </c>
      <c r="BP99" s="709">
        <v>0</v>
      </c>
      <c r="BQ99" s="710">
        <v>881399.34036374267</v>
      </c>
      <c r="BR99" s="710">
        <v>4011.268775300673</v>
      </c>
      <c r="BS99" s="710" t="s">
        <v>1284</v>
      </c>
      <c r="BT99" s="710">
        <v>4157.5440583195405</v>
      </c>
      <c r="BU99" s="711">
        <v>4.3085534456923646E-2</v>
      </c>
      <c r="BV99" s="709">
        <v>-5637.08</v>
      </c>
      <c r="BW99" s="709">
        <v>875762.26036374271</v>
      </c>
      <c r="BX99" s="709">
        <v>0</v>
      </c>
      <c r="BY99" s="709">
        <v>875762.26036374271</v>
      </c>
      <c r="BZ99" s="512">
        <f t="shared" si="4"/>
        <v>0</v>
      </c>
      <c r="CA99" s="512">
        <f t="shared" si="5"/>
        <v>0</v>
      </c>
      <c r="CB99" s="709">
        <f t="shared" si="6"/>
        <v>0</v>
      </c>
      <c r="CC99" s="709">
        <f>IF(ISERROR(VLOOKUP(A99,'18-19 Cfwds'!B:E,4,FALSE)),0,(VLOOKUP(A99,'18-19 Cfwds'!B:E,4,FALSE)))</f>
        <v>0</v>
      </c>
      <c r="CD99" s="709">
        <f>IF(ISERROR(VLOOKUP(A99,'18-19 Cfwds'!B:E,3,FALSE)),0,(VLOOKUP(A99,'18-19 Cfwds'!B:E,3,FALSE)))</f>
        <v>0</v>
      </c>
      <c r="CF99" s="709">
        <f t="shared" si="7"/>
        <v>62557.511111111118</v>
      </c>
    </row>
    <row r="100" spans="1:84" ht="15" x14ac:dyDescent="0.25">
      <c r="A100" s="706" t="e">
        <f>VLOOKUP(D100,'DfE No.'!#REF!,3,FALSE)</f>
        <v>#REF!</v>
      </c>
      <c r="B100" s="511">
        <f>VLOOKUP(D100,'Adjusted Factors 20-21'!C:F,4,FALSE)</f>
        <v>0</v>
      </c>
      <c r="C100" s="706">
        <v>124758</v>
      </c>
      <c r="D100" s="706">
        <v>9353125</v>
      </c>
      <c r="E100" s="707" t="s">
        <v>1228</v>
      </c>
      <c r="F100" s="708">
        <v>171</v>
      </c>
      <c r="G100" s="708">
        <v>171</v>
      </c>
      <c r="H100" s="708">
        <v>0</v>
      </c>
      <c r="I100" s="709">
        <v>490491.45809999999</v>
      </c>
      <c r="J100" s="709">
        <v>0</v>
      </c>
      <c r="K100" s="709">
        <v>0</v>
      </c>
      <c r="L100" s="709">
        <v>8549.9999999999909</v>
      </c>
      <c r="M100" s="709">
        <v>0</v>
      </c>
      <c r="N100" s="709">
        <v>18189.050279329611</v>
      </c>
      <c r="O100" s="709">
        <v>0</v>
      </c>
      <c r="P100" s="709">
        <v>1470.0000000000007</v>
      </c>
      <c r="Q100" s="709">
        <v>0</v>
      </c>
      <c r="R100" s="709">
        <v>0</v>
      </c>
      <c r="S100" s="709">
        <v>0</v>
      </c>
      <c r="T100" s="709">
        <v>0</v>
      </c>
      <c r="U100" s="709">
        <v>0</v>
      </c>
      <c r="V100" s="709">
        <v>0</v>
      </c>
      <c r="W100" s="709">
        <v>0</v>
      </c>
      <c r="X100" s="709">
        <v>0</v>
      </c>
      <c r="Y100" s="709">
        <v>0</v>
      </c>
      <c r="Z100" s="709">
        <v>0</v>
      </c>
      <c r="AA100" s="709">
        <v>0</v>
      </c>
      <c r="AB100" s="709">
        <v>2472.5675675675652</v>
      </c>
      <c r="AC100" s="709">
        <v>0</v>
      </c>
      <c r="AD100" s="709">
        <v>0</v>
      </c>
      <c r="AE100" s="709">
        <v>60277.500000000051</v>
      </c>
      <c r="AF100" s="709">
        <v>0</v>
      </c>
      <c r="AG100" s="709">
        <v>0</v>
      </c>
      <c r="AH100" s="709">
        <v>0</v>
      </c>
      <c r="AI100" s="709">
        <v>114400</v>
      </c>
      <c r="AJ100" s="709">
        <v>0</v>
      </c>
      <c r="AK100" s="709">
        <v>0</v>
      </c>
      <c r="AL100" s="709">
        <v>0</v>
      </c>
      <c r="AM100" s="709">
        <v>26397.25</v>
      </c>
      <c r="AN100" s="709">
        <v>0</v>
      </c>
      <c r="AO100" s="709">
        <v>0</v>
      </c>
      <c r="AP100" s="709">
        <v>0</v>
      </c>
      <c r="AQ100" s="709">
        <v>0</v>
      </c>
      <c r="AR100" s="709">
        <v>0</v>
      </c>
      <c r="AS100" s="709">
        <v>0</v>
      </c>
      <c r="AT100" s="709">
        <v>0</v>
      </c>
      <c r="AU100" s="709">
        <v>0</v>
      </c>
      <c r="AV100" s="709">
        <v>490491.45809999999</v>
      </c>
      <c r="AW100" s="709">
        <v>90959.117846897221</v>
      </c>
      <c r="AX100" s="709">
        <v>140797.25</v>
      </c>
      <c r="AY100" s="709">
        <v>84334.825139664856</v>
      </c>
      <c r="AZ100" s="710">
        <v>722247.82594689727</v>
      </c>
      <c r="BA100" s="710">
        <v>695850.57594689727</v>
      </c>
      <c r="BB100" s="710">
        <v>3750</v>
      </c>
      <c r="BC100" s="710">
        <v>641250</v>
      </c>
      <c r="BD100" s="710">
        <v>0</v>
      </c>
      <c r="BE100" s="710">
        <v>0</v>
      </c>
      <c r="BF100" s="710">
        <v>722247.82594689727</v>
      </c>
      <c r="BG100" s="709">
        <v>722247.82594689715</v>
      </c>
      <c r="BH100" s="709">
        <v>0</v>
      </c>
      <c r="BI100" s="710">
        <v>667647.25</v>
      </c>
      <c r="BJ100" s="710">
        <v>526850</v>
      </c>
      <c r="BK100" s="709">
        <v>581450.57594689727</v>
      </c>
      <c r="BL100" s="709">
        <v>3400.2957657713291</v>
      </c>
      <c r="BM100" s="709">
        <v>3285.8273457627115</v>
      </c>
      <c r="BN100" s="711">
        <v>3.4837016058141976E-2</v>
      </c>
      <c r="BO100" s="711">
        <v>0</v>
      </c>
      <c r="BP100" s="709">
        <v>0</v>
      </c>
      <c r="BQ100" s="710">
        <v>722247.82594689727</v>
      </c>
      <c r="BR100" s="710">
        <v>4069.3016137245454</v>
      </c>
      <c r="BS100" s="710" t="s">
        <v>1284</v>
      </c>
      <c r="BT100" s="710">
        <v>4223.6714967654807</v>
      </c>
      <c r="BU100" s="711">
        <v>3.5529771401365595E-2</v>
      </c>
      <c r="BV100" s="709">
        <v>-4546.8900000000003</v>
      </c>
      <c r="BW100" s="709">
        <v>717700.93594689725</v>
      </c>
      <c r="BX100" s="709">
        <v>0</v>
      </c>
      <c r="BY100" s="709">
        <v>717700.93594689725</v>
      </c>
      <c r="BZ100" s="512">
        <f t="shared" si="4"/>
        <v>0</v>
      </c>
      <c r="CA100" s="512">
        <f t="shared" si="5"/>
        <v>0</v>
      </c>
      <c r="CB100" s="709">
        <f t="shared" si="6"/>
        <v>0</v>
      </c>
      <c r="CC100" s="709">
        <f>IF(ISERROR(VLOOKUP(A100,'18-19 Cfwds'!B:E,4,FALSE)),0,(VLOOKUP(A100,'18-19 Cfwds'!B:E,4,FALSE)))</f>
        <v>0</v>
      </c>
      <c r="CD100" s="709">
        <f>IF(ISERROR(VLOOKUP(A100,'18-19 Cfwds'!B:E,3,FALSE)),0,(VLOOKUP(A100,'18-19 Cfwds'!B:E,3,FALSE)))</f>
        <v>0</v>
      </c>
      <c r="CF100" s="709">
        <f t="shared" si="7"/>
        <v>28209.050279329604</v>
      </c>
    </row>
    <row r="101" spans="1:84" ht="15" x14ac:dyDescent="0.25">
      <c r="A101" s="706" t="e">
        <f>VLOOKUP(D101,'DfE No.'!#REF!,3,FALSE)</f>
        <v>#REF!</v>
      </c>
      <c r="B101" s="511">
        <f>VLOOKUP(D101,'Adjusted Factors 20-21'!C:F,4,FALSE)</f>
        <v>0</v>
      </c>
      <c r="C101" s="706">
        <v>124762</v>
      </c>
      <c r="D101" s="706">
        <v>9353308</v>
      </c>
      <c r="E101" s="707" t="s">
        <v>1229</v>
      </c>
      <c r="F101" s="708">
        <v>272</v>
      </c>
      <c r="G101" s="708">
        <v>272</v>
      </c>
      <c r="H101" s="708">
        <v>0</v>
      </c>
      <c r="I101" s="709">
        <v>780196.93919999991</v>
      </c>
      <c r="J101" s="709">
        <v>0</v>
      </c>
      <c r="K101" s="709">
        <v>0</v>
      </c>
      <c r="L101" s="709">
        <v>21599.999999999985</v>
      </c>
      <c r="M101" s="709">
        <v>0</v>
      </c>
      <c r="N101" s="709">
        <v>36669.629629629628</v>
      </c>
      <c r="O101" s="709">
        <v>0</v>
      </c>
      <c r="P101" s="709">
        <v>10289.999999999976</v>
      </c>
      <c r="Q101" s="709">
        <v>249.99999999999972</v>
      </c>
      <c r="R101" s="709">
        <v>3749.9999999999959</v>
      </c>
      <c r="S101" s="709">
        <v>0</v>
      </c>
      <c r="T101" s="709">
        <v>0</v>
      </c>
      <c r="U101" s="709">
        <v>0</v>
      </c>
      <c r="V101" s="709">
        <v>0</v>
      </c>
      <c r="W101" s="709">
        <v>0</v>
      </c>
      <c r="X101" s="709">
        <v>0</v>
      </c>
      <c r="Y101" s="709">
        <v>0</v>
      </c>
      <c r="Z101" s="709">
        <v>0</v>
      </c>
      <c r="AA101" s="709">
        <v>0</v>
      </c>
      <c r="AB101" s="709">
        <v>9573.6842105263113</v>
      </c>
      <c r="AC101" s="709">
        <v>0</v>
      </c>
      <c r="AD101" s="709">
        <v>0</v>
      </c>
      <c r="AE101" s="709">
        <v>87865.023696682561</v>
      </c>
      <c r="AF101" s="709">
        <v>0</v>
      </c>
      <c r="AG101" s="709">
        <v>15470</v>
      </c>
      <c r="AH101" s="709">
        <v>0</v>
      </c>
      <c r="AI101" s="709">
        <v>114400</v>
      </c>
      <c r="AJ101" s="709">
        <v>0</v>
      </c>
      <c r="AK101" s="709">
        <v>0</v>
      </c>
      <c r="AL101" s="709">
        <v>0</v>
      </c>
      <c r="AM101" s="709">
        <v>3382.95</v>
      </c>
      <c r="AN101" s="709">
        <v>0</v>
      </c>
      <c r="AO101" s="709">
        <v>0</v>
      </c>
      <c r="AP101" s="709">
        <v>0</v>
      </c>
      <c r="AQ101" s="709">
        <v>0</v>
      </c>
      <c r="AR101" s="709">
        <v>0</v>
      </c>
      <c r="AS101" s="709">
        <v>0</v>
      </c>
      <c r="AT101" s="709">
        <v>0</v>
      </c>
      <c r="AU101" s="709">
        <v>0</v>
      </c>
      <c r="AV101" s="709">
        <v>780196.93919999991</v>
      </c>
      <c r="AW101" s="709">
        <v>185468.33753683846</v>
      </c>
      <c r="AX101" s="709">
        <v>117782.95</v>
      </c>
      <c r="AY101" s="709">
        <v>134097.63851149735</v>
      </c>
      <c r="AZ101" s="710">
        <v>1083448.2267368385</v>
      </c>
      <c r="BA101" s="710">
        <v>1080065.2767368385</v>
      </c>
      <c r="BB101" s="710">
        <v>3750</v>
      </c>
      <c r="BC101" s="710">
        <v>1020000</v>
      </c>
      <c r="BD101" s="710">
        <v>0</v>
      </c>
      <c r="BE101" s="710">
        <v>0</v>
      </c>
      <c r="BF101" s="710">
        <v>1083448.2267368385</v>
      </c>
      <c r="BG101" s="709">
        <v>1083448.2267368385</v>
      </c>
      <c r="BH101" s="709">
        <v>0</v>
      </c>
      <c r="BI101" s="710">
        <v>1023382.95</v>
      </c>
      <c r="BJ101" s="710">
        <v>905600</v>
      </c>
      <c r="BK101" s="709">
        <v>965665.27673683851</v>
      </c>
      <c r="BL101" s="709">
        <v>3550.2399880030825</v>
      </c>
      <c r="BM101" s="709">
        <v>3344.5532795539034</v>
      </c>
      <c r="BN101" s="711">
        <v>6.1499007866489618E-2</v>
      </c>
      <c r="BO101" s="711">
        <v>0</v>
      </c>
      <c r="BP101" s="709">
        <v>0</v>
      </c>
      <c r="BQ101" s="710">
        <v>1083448.2267368385</v>
      </c>
      <c r="BR101" s="710">
        <v>3970.8282232972006</v>
      </c>
      <c r="BS101" s="710" t="s">
        <v>1284</v>
      </c>
      <c r="BT101" s="710">
        <v>3983.2655394736707</v>
      </c>
      <c r="BU101" s="711">
        <v>5.3420941334464178E-2</v>
      </c>
      <c r="BV101" s="709">
        <v>-7232.48</v>
      </c>
      <c r="BW101" s="709">
        <v>1076215.7467368385</v>
      </c>
      <c r="BX101" s="709">
        <v>0</v>
      </c>
      <c r="BY101" s="709">
        <v>1076215.7467368385</v>
      </c>
      <c r="BZ101" s="512">
        <f t="shared" si="4"/>
        <v>0</v>
      </c>
      <c r="CA101" s="512">
        <f t="shared" si="5"/>
        <v>0</v>
      </c>
      <c r="CB101" s="709">
        <f t="shared" si="6"/>
        <v>0</v>
      </c>
      <c r="CC101" s="709">
        <f>IF(ISERROR(VLOOKUP(A101,'18-19 Cfwds'!B:E,4,FALSE)),0,(VLOOKUP(A101,'18-19 Cfwds'!B:E,4,FALSE)))</f>
        <v>0</v>
      </c>
      <c r="CD101" s="709">
        <f>IF(ISERROR(VLOOKUP(A101,'18-19 Cfwds'!B:E,3,FALSE)),0,(VLOOKUP(A101,'18-19 Cfwds'!B:E,3,FALSE)))</f>
        <v>0</v>
      </c>
      <c r="CF101" s="709">
        <f t="shared" si="7"/>
        <v>72559.629629629591</v>
      </c>
    </row>
    <row r="102" spans="1:84" ht="15" x14ac:dyDescent="0.25">
      <c r="A102" s="706" t="e">
        <f>VLOOKUP(D102,'DfE No.'!#REF!,3,FALSE)</f>
        <v>#REF!</v>
      </c>
      <c r="B102" s="511">
        <f>VLOOKUP(D102,'Adjusted Factors 20-21'!C:F,4,FALSE)</f>
        <v>0</v>
      </c>
      <c r="C102" s="706">
        <v>124763</v>
      </c>
      <c r="D102" s="706">
        <v>9353310</v>
      </c>
      <c r="E102" s="707" t="s">
        <v>912</v>
      </c>
      <c r="F102" s="708">
        <v>156</v>
      </c>
      <c r="G102" s="708">
        <v>156</v>
      </c>
      <c r="H102" s="708">
        <v>0</v>
      </c>
      <c r="I102" s="709">
        <v>447465.89159999997</v>
      </c>
      <c r="J102" s="709">
        <v>0</v>
      </c>
      <c r="K102" s="709">
        <v>0</v>
      </c>
      <c r="L102" s="709">
        <v>5399.9999999999982</v>
      </c>
      <c r="M102" s="709">
        <v>0</v>
      </c>
      <c r="N102" s="709">
        <v>14000.000000000002</v>
      </c>
      <c r="O102" s="709">
        <v>0</v>
      </c>
      <c r="P102" s="709">
        <v>3779.9999999999873</v>
      </c>
      <c r="Q102" s="709">
        <v>250</v>
      </c>
      <c r="R102" s="709">
        <v>3375.0000000000005</v>
      </c>
      <c r="S102" s="709">
        <v>2024.9999999999968</v>
      </c>
      <c r="T102" s="709">
        <v>0</v>
      </c>
      <c r="U102" s="709">
        <v>0</v>
      </c>
      <c r="V102" s="709">
        <v>0</v>
      </c>
      <c r="W102" s="709">
        <v>0</v>
      </c>
      <c r="X102" s="709">
        <v>0</v>
      </c>
      <c r="Y102" s="709">
        <v>0</v>
      </c>
      <c r="Z102" s="709">
        <v>0</v>
      </c>
      <c r="AA102" s="709">
        <v>0</v>
      </c>
      <c r="AB102" s="709">
        <v>8096.8656716417881</v>
      </c>
      <c r="AC102" s="709">
        <v>0</v>
      </c>
      <c r="AD102" s="709">
        <v>0</v>
      </c>
      <c r="AE102" s="709">
        <v>45190.080000000002</v>
      </c>
      <c r="AF102" s="709">
        <v>0</v>
      </c>
      <c r="AG102" s="709">
        <v>559.99999999999955</v>
      </c>
      <c r="AH102" s="709">
        <v>0</v>
      </c>
      <c r="AI102" s="709">
        <v>114400</v>
      </c>
      <c r="AJ102" s="709">
        <v>0</v>
      </c>
      <c r="AK102" s="709">
        <v>0</v>
      </c>
      <c r="AL102" s="709">
        <v>0</v>
      </c>
      <c r="AM102" s="709">
        <v>3049.78</v>
      </c>
      <c r="AN102" s="709">
        <v>0</v>
      </c>
      <c r="AO102" s="709">
        <v>0</v>
      </c>
      <c r="AP102" s="709">
        <v>0</v>
      </c>
      <c r="AQ102" s="709">
        <v>0</v>
      </c>
      <c r="AR102" s="709">
        <v>0</v>
      </c>
      <c r="AS102" s="709">
        <v>0</v>
      </c>
      <c r="AT102" s="709">
        <v>0</v>
      </c>
      <c r="AU102" s="709">
        <v>0</v>
      </c>
      <c r="AV102" s="709">
        <v>447465.89159999997</v>
      </c>
      <c r="AW102" s="709">
        <v>82676.945671641763</v>
      </c>
      <c r="AX102" s="709">
        <v>117449.78</v>
      </c>
      <c r="AY102" s="709">
        <v>69557.87999999999</v>
      </c>
      <c r="AZ102" s="710">
        <v>647592.61727164173</v>
      </c>
      <c r="BA102" s="710">
        <v>644542.83727164171</v>
      </c>
      <c r="BB102" s="710">
        <v>3750</v>
      </c>
      <c r="BC102" s="710">
        <v>585000</v>
      </c>
      <c r="BD102" s="710">
        <v>0</v>
      </c>
      <c r="BE102" s="710">
        <v>0</v>
      </c>
      <c r="BF102" s="710">
        <v>647592.61727164173</v>
      </c>
      <c r="BG102" s="709">
        <v>647592.61727164173</v>
      </c>
      <c r="BH102" s="709">
        <v>0</v>
      </c>
      <c r="BI102" s="710">
        <v>588049.78</v>
      </c>
      <c r="BJ102" s="710">
        <v>470600</v>
      </c>
      <c r="BK102" s="709">
        <v>530142.83727164171</v>
      </c>
      <c r="BL102" s="709">
        <v>3398.3515209720622</v>
      </c>
      <c r="BM102" s="709">
        <v>3300.7719987012988</v>
      </c>
      <c r="BN102" s="711">
        <v>2.9562636349664995E-2</v>
      </c>
      <c r="BO102" s="711">
        <v>0</v>
      </c>
      <c r="BP102" s="709">
        <v>0</v>
      </c>
      <c r="BQ102" s="710">
        <v>647592.61727164173</v>
      </c>
      <c r="BR102" s="710">
        <v>4131.6848543053957</v>
      </c>
      <c r="BS102" s="710" t="s">
        <v>1284</v>
      </c>
      <c r="BT102" s="710">
        <v>4151.2347261002678</v>
      </c>
      <c r="BU102" s="711">
        <v>2.1692524377926459E-2</v>
      </c>
      <c r="BV102" s="709">
        <v>-4148.04</v>
      </c>
      <c r="BW102" s="709">
        <v>643444.5772716417</v>
      </c>
      <c r="BX102" s="709">
        <v>0</v>
      </c>
      <c r="BY102" s="709">
        <v>643444.5772716417</v>
      </c>
      <c r="BZ102" s="512">
        <f t="shared" si="4"/>
        <v>0</v>
      </c>
      <c r="CA102" s="512">
        <f t="shared" si="5"/>
        <v>0</v>
      </c>
      <c r="CB102" s="709">
        <f t="shared" si="6"/>
        <v>0</v>
      </c>
      <c r="CC102" s="709">
        <f>IF(ISERROR(VLOOKUP(A102,'18-19 Cfwds'!B:E,4,FALSE)),0,(VLOOKUP(A102,'18-19 Cfwds'!B:E,4,FALSE)))</f>
        <v>0</v>
      </c>
      <c r="CD102" s="709">
        <f>IF(ISERROR(VLOOKUP(A102,'18-19 Cfwds'!B:E,3,FALSE)),0,(VLOOKUP(A102,'18-19 Cfwds'!B:E,3,FALSE)))</f>
        <v>0</v>
      </c>
      <c r="CF102" s="709">
        <f t="shared" si="7"/>
        <v>28829.999999999982</v>
      </c>
    </row>
    <row r="103" spans="1:84" ht="15" x14ac:dyDescent="0.25">
      <c r="A103" s="706" t="e">
        <f>VLOOKUP(D103,'DfE No.'!#REF!,3,FALSE)</f>
        <v>#REF!</v>
      </c>
      <c r="B103" s="511">
        <f>VLOOKUP(D103,'Adjusted Factors 20-21'!C:F,4,FALSE)</f>
        <v>0</v>
      </c>
      <c r="C103" s="706">
        <v>124764</v>
      </c>
      <c r="D103" s="706">
        <v>9353311</v>
      </c>
      <c r="E103" s="707" t="s">
        <v>1107</v>
      </c>
      <c r="F103" s="708">
        <v>386</v>
      </c>
      <c r="G103" s="708">
        <v>386</v>
      </c>
      <c r="H103" s="708">
        <v>0</v>
      </c>
      <c r="I103" s="709">
        <v>1107191.2445999999</v>
      </c>
      <c r="J103" s="709">
        <v>0</v>
      </c>
      <c r="K103" s="709">
        <v>0</v>
      </c>
      <c r="L103" s="709">
        <v>10799.999999999998</v>
      </c>
      <c r="M103" s="709">
        <v>0</v>
      </c>
      <c r="N103" s="709">
        <v>21225.012919896642</v>
      </c>
      <c r="O103" s="709">
        <v>0</v>
      </c>
      <c r="P103" s="709">
        <v>10370.600522193177</v>
      </c>
      <c r="Q103" s="709">
        <v>1511.7493472584838</v>
      </c>
      <c r="R103" s="709">
        <v>6424.9347258485623</v>
      </c>
      <c r="S103" s="709">
        <v>0</v>
      </c>
      <c r="T103" s="709">
        <v>0</v>
      </c>
      <c r="U103" s="709">
        <v>0</v>
      </c>
      <c r="V103" s="709">
        <v>0</v>
      </c>
      <c r="W103" s="709">
        <v>0</v>
      </c>
      <c r="X103" s="709">
        <v>0</v>
      </c>
      <c r="Y103" s="709">
        <v>0</v>
      </c>
      <c r="Z103" s="709">
        <v>0</v>
      </c>
      <c r="AA103" s="709">
        <v>0</v>
      </c>
      <c r="AB103" s="709">
        <v>20651</v>
      </c>
      <c r="AC103" s="709">
        <v>0</v>
      </c>
      <c r="AD103" s="709">
        <v>0</v>
      </c>
      <c r="AE103" s="709">
        <v>102772.5</v>
      </c>
      <c r="AF103" s="709">
        <v>0</v>
      </c>
      <c r="AG103" s="709">
        <v>3359.9999999999955</v>
      </c>
      <c r="AH103" s="709">
        <v>0</v>
      </c>
      <c r="AI103" s="709">
        <v>114400</v>
      </c>
      <c r="AJ103" s="709">
        <v>0</v>
      </c>
      <c r="AK103" s="709">
        <v>0</v>
      </c>
      <c r="AL103" s="709">
        <v>0</v>
      </c>
      <c r="AM103" s="709">
        <v>11172.05</v>
      </c>
      <c r="AN103" s="709">
        <v>0</v>
      </c>
      <c r="AO103" s="709">
        <v>0</v>
      </c>
      <c r="AP103" s="709">
        <v>0</v>
      </c>
      <c r="AQ103" s="709">
        <v>0</v>
      </c>
      <c r="AR103" s="709">
        <v>0</v>
      </c>
      <c r="AS103" s="709">
        <v>0</v>
      </c>
      <c r="AT103" s="709">
        <v>0</v>
      </c>
      <c r="AU103" s="709">
        <v>0</v>
      </c>
      <c r="AV103" s="709">
        <v>1107191.2445999999</v>
      </c>
      <c r="AW103" s="709">
        <v>177115.79751519687</v>
      </c>
      <c r="AX103" s="709">
        <v>125572.05</v>
      </c>
      <c r="AY103" s="709">
        <v>137891.44875759844</v>
      </c>
      <c r="AZ103" s="710">
        <v>1409879.0921151969</v>
      </c>
      <c r="BA103" s="710">
        <v>1398707.0421151968</v>
      </c>
      <c r="BB103" s="710">
        <v>3750</v>
      </c>
      <c r="BC103" s="710">
        <v>1447500</v>
      </c>
      <c r="BD103" s="710">
        <v>48792.957884803182</v>
      </c>
      <c r="BE103" s="710">
        <v>0</v>
      </c>
      <c r="BF103" s="710">
        <v>1458672.05</v>
      </c>
      <c r="BG103" s="709">
        <v>1458672.05</v>
      </c>
      <c r="BH103" s="709">
        <v>0</v>
      </c>
      <c r="BI103" s="710">
        <v>1458672.05</v>
      </c>
      <c r="BJ103" s="710">
        <v>1333100</v>
      </c>
      <c r="BK103" s="709">
        <v>1333100</v>
      </c>
      <c r="BL103" s="709">
        <v>3453.6269430051811</v>
      </c>
      <c r="BM103" s="709">
        <v>3207.7594830729163</v>
      </c>
      <c r="BN103" s="711">
        <v>7.6647722882493927E-2</v>
      </c>
      <c r="BO103" s="711">
        <v>0</v>
      </c>
      <c r="BP103" s="709">
        <v>0</v>
      </c>
      <c r="BQ103" s="710">
        <v>1458672.05</v>
      </c>
      <c r="BR103" s="710">
        <v>3750</v>
      </c>
      <c r="BS103" s="710" t="s">
        <v>1284</v>
      </c>
      <c r="BT103" s="710">
        <v>3778.9431347150262</v>
      </c>
      <c r="BU103" s="711">
        <v>7.4431172087864983E-2</v>
      </c>
      <c r="BV103" s="709">
        <v>-10263.74</v>
      </c>
      <c r="BW103" s="709">
        <v>1448408.31</v>
      </c>
      <c r="BX103" s="709">
        <v>0</v>
      </c>
      <c r="BY103" s="709">
        <v>1448408.31</v>
      </c>
      <c r="BZ103" s="512">
        <f t="shared" si="4"/>
        <v>0</v>
      </c>
      <c r="CA103" s="512">
        <f t="shared" si="5"/>
        <v>0</v>
      </c>
      <c r="CB103" s="709">
        <f t="shared" si="6"/>
        <v>48792.957884803182</v>
      </c>
      <c r="CC103" s="709">
        <f>IF(ISERROR(VLOOKUP(A103,'18-19 Cfwds'!B:E,4,FALSE)),0,(VLOOKUP(A103,'18-19 Cfwds'!B:E,4,FALSE)))</f>
        <v>0</v>
      </c>
      <c r="CD103" s="709">
        <f>IF(ISERROR(VLOOKUP(A103,'18-19 Cfwds'!B:E,3,FALSE)),0,(VLOOKUP(A103,'18-19 Cfwds'!B:E,3,FALSE)))</f>
        <v>0</v>
      </c>
      <c r="CF103" s="709">
        <f t="shared" si="7"/>
        <v>50332.297515196864</v>
      </c>
    </row>
    <row r="104" spans="1:84" ht="15" x14ac:dyDescent="0.25">
      <c r="A104" s="706" t="e">
        <f>VLOOKUP(D104,'DfE No.'!#REF!,3,FALSE)</f>
        <v>#REF!</v>
      </c>
      <c r="B104" s="511">
        <f>VLOOKUP(D104,'Adjusted Factors 20-21'!C:F,4,FALSE)</f>
        <v>0</v>
      </c>
      <c r="C104" s="706">
        <v>124770</v>
      </c>
      <c r="D104" s="706">
        <v>9353322</v>
      </c>
      <c r="E104" s="707" t="s">
        <v>1230</v>
      </c>
      <c r="F104" s="708">
        <v>103</v>
      </c>
      <c r="G104" s="708">
        <v>103</v>
      </c>
      <c r="H104" s="708">
        <v>0</v>
      </c>
      <c r="I104" s="709">
        <v>295442.22330000001</v>
      </c>
      <c r="J104" s="709">
        <v>0</v>
      </c>
      <c r="K104" s="709">
        <v>0</v>
      </c>
      <c r="L104" s="709">
        <v>2249.9999999999977</v>
      </c>
      <c r="M104" s="709">
        <v>0</v>
      </c>
      <c r="N104" s="709">
        <v>3360</v>
      </c>
      <c r="O104" s="709">
        <v>0</v>
      </c>
      <c r="P104" s="709">
        <v>0</v>
      </c>
      <c r="Q104" s="709">
        <v>0</v>
      </c>
      <c r="R104" s="709">
        <v>0</v>
      </c>
      <c r="S104" s="709">
        <v>0</v>
      </c>
      <c r="T104" s="709">
        <v>0</v>
      </c>
      <c r="U104" s="709">
        <v>0</v>
      </c>
      <c r="V104" s="709">
        <v>0</v>
      </c>
      <c r="W104" s="709">
        <v>0</v>
      </c>
      <c r="X104" s="709">
        <v>0</v>
      </c>
      <c r="Y104" s="709">
        <v>0</v>
      </c>
      <c r="Z104" s="709">
        <v>0</v>
      </c>
      <c r="AA104" s="709">
        <v>0</v>
      </c>
      <c r="AB104" s="709">
        <v>0</v>
      </c>
      <c r="AC104" s="709">
        <v>0</v>
      </c>
      <c r="AD104" s="709">
        <v>0</v>
      </c>
      <c r="AE104" s="709">
        <v>31888.081395348872</v>
      </c>
      <c r="AF104" s="709">
        <v>0</v>
      </c>
      <c r="AG104" s="709">
        <v>4217.4999999999673</v>
      </c>
      <c r="AH104" s="709">
        <v>0</v>
      </c>
      <c r="AI104" s="709">
        <v>114400</v>
      </c>
      <c r="AJ104" s="709">
        <v>0</v>
      </c>
      <c r="AK104" s="709">
        <v>0</v>
      </c>
      <c r="AL104" s="709">
        <v>0</v>
      </c>
      <c r="AM104" s="709">
        <v>1742.73</v>
      </c>
      <c r="AN104" s="709">
        <v>0</v>
      </c>
      <c r="AO104" s="709">
        <v>0</v>
      </c>
      <c r="AP104" s="709">
        <v>0</v>
      </c>
      <c r="AQ104" s="709">
        <v>0</v>
      </c>
      <c r="AR104" s="709">
        <v>0</v>
      </c>
      <c r="AS104" s="709">
        <v>0</v>
      </c>
      <c r="AT104" s="709">
        <v>0</v>
      </c>
      <c r="AU104" s="709">
        <v>0</v>
      </c>
      <c r="AV104" s="709">
        <v>295442.22330000001</v>
      </c>
      <c r="AW104" s="709">
        <v>41715.58139534884</v>
      </c>
      <c r="AX104" s="709">
        <v>116142.73</v>
      </c>
      <c r="AY104" s="709">
        <v>44645.881395348872</v>
      </c>
      <c r="AZ104" s="710">
        <v>453300.53469534882</v>
      </c>
      <c r="BA104" s="710">
        <v>451557.80469534884</v>
      </c>
      <c r="BB104" s="710">
        <v>3750</v>
      </c>
      <c r="BC104" s="710">
        <v>386250</v>
      </c>
      <c r="BD104" s="710">
        <v>0</v>
      </c>
      <c r="BE104" s="710">
        <v>0</v>
      </c>
      <c r="BF104" s="710">
        <v>453300.53469534882</v>
      </c>
      <c r="BG104" s="709">
        <v>453300.53469534882</v>
      </c>
      <c r="BH104" s="709">
        <v>0</v>
      </c>
      <c r="BI104" s="710">
        <v>387992.73</v>
      </c>
      <c r="BJ104" s="710">
        <v>271850</v>
      </c>
      <c r="BK104" s="709">
        <v>337157.80469534884</v>
      </c>
      <c r="BL104" s="709">
        <v>3273.3767446150373</v>
      </c>
      <c r="BM104" s="709">
        <v>3163.5067166666668</v>
      </c>
      <c r="BN104" s="711">
        <v>3.4730455089451717E-2</v>
      </c>
      <c r="BO104" s="711">
        <v>0</v>
      </c>
      <c r="BP104" s="709">
        <v>0</v>
      </c>
      <c r="BQ104" s="710">
        <v>453300.53469534882</v>
      </c>
      <c r="BR104" s="710">
        <v>4384.0563562655225</v>
      </c>
      <c r="BS104" s="710" t="s">
        <v>1284</v>
      </c>
      <c r="BT104" s="710">
        <v>4400.9760650033868</v>
      </c>
      <c r="BU104" s="711">
        <v>1.826366429366133E-2</v>
      </c>
      <c r="BV104" s="709">
        <v>-2738.77</v>
      </c>
      <c r="BW104" s="709">
        <v>450561.7646953488</v>
      </c>
      <c r="BX104" s="709">
        <v>0</v>
      </c>
      <c r="BY104" s="709">
        <v>450561.7646953488</v>
      </c>
      <c r="BZ104" s="512">
        <f t="shared" si="4"/>
        <v>0</v>
      </c>
      <c r="CA104" s="512">
        <f t="shared" si="5"/>
        <v>0</v>
      </c>
      <c r="CB104" s="709">
        <f t="shared" si="6"/>
        <v>0</v>
      </c>
      <c r="CC104" s="709">
        <f>IF(ISERROR(VLOOKUP(A104,'18-19 Cfwds'!B:E,4,FALSE)),0,(VLOOKUP(A104,'18-19 Cfwds'!B:E,4,FALSE)))</f>
        <v>0</v>
      </c>
      <c r="CD104" s="709">
        <f>IF(ISERROR(VLOOKUP(A104,'18-19 Cfwds'!B:E,3,FALSE)),0,(VLOOKUP(A104,'18-19 Cfwds'!B:E,3,FALSE)))</f>
        <v>0</v>
      </c>
      <c r="CF104" s="709">
        <f t="shared" si="7"/>
        <v>5609.9999999999982</v>
      </c>
    </row>
    <row r="105" spans="1:84" ht="15" x14ac:dyDescent="0.25">
      <c r="A105" s="706" t="e">
        <f>VLOOKUP(D105,'DfE No.'!#REF!,3,FALSE)</f>
        <v>#REF!</v>
      </c>
      <c r="B105" s="511">
        <f>VLOOKUP(D105,'Adjusted Factors 20-21'!C:F,4,FALSE)</f>
        <v>0</v>
      </c>
      <c r="C105" s="706">
        <v>124772</v>
      </c>
      <c r="D105" s="706">
        <v>9353327</v>
      </c>
      <c r="E105" s="707" t="s">
        <v>1231</v>
      </c>
      <c r="F105" s="708">
        <v>197</v>
      </c>
      <c r="G105" s="708">
        <v>197</v>
      </c>
      <c r="H105" s="708">
        <v>0</v>
      </c>
      <c r="I105" s="709">
        <v>565069.1067</v>
      </c>
      <c r="J105" s="709">
        <v>0</v>
      </c>
      <c r="K105" s="709">
        <v>0</v>
      </c>
      <c r="L105" s="709">
        <v>1800.0000000000016</v>
      </c>
      <c r="M105" s="709">
        <v>0</v>
      </c>
      <c r="N105" s="709">
        <v>4669.6296296296296</v>
      </c>
      <c r="O105" s="709">
        <v>0</v>
      </c>
      <c r="P105" s="709">
        <v>210.0000000000002</v>
      </c>
      <c r="Q105" s="709">
        <v>0</v>
      </c>
      <c r="R105" s="709">
        <v>0</v>
      </c>
      <c r="S105" s="709">
        <v>0</v>
      </c>
      <c r="T105" s="709">
        <v>0</v>
      </c>
      <c r="U105" s="709">
        <v>0</v>
      </c>
      <c r="V105" s="709">
        <v>0</v>
      </c>
      <c r="W105" s="709">
        <v>0</v>
      </c>
      <c r="X105" s="709">
        <v>0</v>
      </c>
      <c r="Y105" s="709">
        <v>0</v>
      </c>
      <c r="Z105" s="709">
        <v>0</v>
      </c>
      <c r="AA105" s="709">
        <v>0</v>
      </c>
      <c r="AB105" s="709">
        <v>0</v>
      </c>
      <c r="AC105" s="709">
        <v>0</v>
      </c>
      <c r="AD105" s="709">
        <v>0</v>
      </c>
      <c r="AE105" s="709">
        <v>66120.363636363603</v>
      </c>
      <c r="AF105" s="709">
        <v>0</v>
      </c>
      <c r="AG105" s="709">
        <v>4532.4999999999973</v>
      </c>
      <c r="AH105" s="709">
        <v>0</v>
      </c>
      <c r="AI105" s="709">
        <v>114400</v>
      </c>
      <c r="AJ105" s="709">
        <v>0</v>
      </c>
      <c r="AK105" s="709">
        <v>0</v>
      </c>
      <c r="AL105" s="709">
        <v>0</v>
      </c>
      <c r="AM105" s="709">
        <v>3767.37</v>
      </c>
      <c r="AN105" s="709">
        <v>0</v>
      </c>
      <c r="AO105" s="709">
        <v>0</v>
      </c>
      <c r="AP105" s="709">
        <v>0</v>
      </c>
      <c r="AQ105" s="709">
        <v>0</v>
      </c>
      <c r="AR105" s="709">
        <v>0</v>
      </c>
      <c r="AS105" s="709">
        <v>0</v>
      </c>
      <c r="AT105" s="709">
        <v>0</v>
      </c>
      <c r="AU105" s="709">
        <v>0</v>
      </c>
      <c r="AV105" s="709">
        <v>565069.1067</v>
      </c>
      <c r="AW105" s="709">
        <v>77332.493265993238</v>
      </c>
      <c r="AX105" s="709">
        <v>118167.37</v>
      </c>
      <c r="AY105" s="709">
        <v>79412.978451178424</v>
      </c>
      <c r="AZ105" s="710">
        <v>760568.96996599319</v>
      </c>
      <c r="BA105" s="710">
        <v>756801.5999659932</v>
      </c>
      <c r="BB105" s="710">
        <v>3750</v>
      </c>
      <c r="BC105" s="710">
        <v>738750</v>
      </c>
      <c r="BD105" s="710">
        <v>0</v>
      </c>
      <c r="BE105" s="710">
        <v>0</v>
      </c>
      <c r="BF105" s="710">
        <v>760568.96996599319</v>
      </c>
      <c r="BG105" s="709">
        <v>760568.96996599331</v>
      </c>
      <c r="BH105" s="709">
        <v>0</v>
      </c>
      <c r="BI105" s="710">
        <v>742517.37</v>
      </c>
      <c r="BJ105" s="710">
        <v>624350</v>
      </c>
      <c r="BK105" s="709">
        <v>642401.5999659932</v>
      </c>
      <c r="BL105" s="709">
        <v>3260.9218272385442</v>
      </c>
      <c r="BM105" s="709">
        <v>3103.3146077720207</v>
      </c>
      <c r="BN105" s="711">
        <v>5.0786735921587813E-2</v>
      </c>
      <c r="BO105" s="711">
        <v>0</v>
      </c>
      <c r="BP105" s="709">
        <v>0</v>
      </c>
      <c r="BQ105" s="710">
        <v>760568.96996599319</v>
      </c>
      <c r="BR105" s="710">
        <v>3841.6324871370211</v>
      </c>
      <c r="BS105" s="710" t="s">
        <v>1284</v>
      </c>
      <c r="BT105" s="710">
        <v>3860.7561927207776</v>
      </c>
      <c r="BU105" s="711">
        <v>3.9164957036870174E-2</v>
      </c>
      <c r="BV105" s="709">
        <v>-5238.2299999999996</v>
      </c>
      <c r="BW105" s="709">
        <v>755330.73996599321</v>
      </c>
      <c r="BX105" s="709">
        <v>0</v>
      </c>
      <c r="BY105" s="709">
        <v>755330.73996599321</v>
      </c>
      <c r="BZ105" s="512">
        <f t="shared" si="4"/>
        <v>0</v>
      </c>
      <c r="CA105" s="512">
        <f t="shared" si="5"/>
        <v>0</v>
      </c>
      <c r="CB105" s="709">
        <f t="shared" si="6"/>
        <v>0</v>
      </c>
      <c r="CC105" s="709">
        <f>IF(ISERROR(VLOOKUP(A105,'18-19 Cfwds'!B:E,4,FALSE)),0,(VLOOKUP(A105,'18-19 Cfwds'!B:E,4,FALSE)))</f>
        <v>0</v>
      </c>
      <c r="CD105" s="709">
        <f>IF(ISERROR(VLOOKUP(A105,'18-19 Cfwds'!B:E,3,FALSE)),0,(VLOOKUP(A105,'18-19 Cfwds'!B:E,3,FALSE)))</f>
        <v>0</v>
      </c>
      <c r="CF105" s="709">
        <f t="shared" si="7"/>
        <v>6679.6296296296314</v>
      </c>
    </row>
    <row r="106" spans="1:84" ht="15" x14ac:dyDescent="0.25">
      <c r="A106" s="706" t="e">
        <f>VLOOKUP(D106,'DfE No.'!#REF!,3,FALSE)</f>
        <v>#REF!</v>
      </c>
      <c r="B106" s="511">
        <f>VLOOKUP(D106,'Adjusted Factors 20-21'!C:F,4,FALSE)</f>
        <v>0</v>
      </c>
      <c r="C106" s="706">
        <v>124774</v>
      </c>
      <c r="D106" s="706">
        <v>9353329</v>
      </c>
      <c r="E106" s="707" t="s">
        <v>1232</v>
      </c>
      <c r="F106" s="708">
        <v>174</v>
      </c>
      <c r="G106" s="708">
        <v>174</v>
      </c>
      <c r="H106" s="708">
        <v>0</v>
      </c>
      <c r="I106" s="709">
        <v>499096.57139999996</v>
      </c>
      <c r="J106" s="709">
        <v>0</v>
      </c>
      <c r="K106" s="709">
        <v>0</v>
      </c>
      <c r="L106" s="709">
        <v>7650.0000000000036</v>
      </c>
      <c r="M106" s="709">
        <v>0</v>
      </c>
      <c r="N106" s="709">
        <v>12439.148936170212</v>
      </c>
      <c r="O106" s="709">
        <v>0</v>
      </c>
      <c r="P106" s="709">
        <v>0</v>
      </c>
      <c r="Q106" s="709">
        <v>0</v>
      </c>
      <c r="R106" s="709">
        <v>0</v>
      </c>
      <c r="S106" s="709">
        <v>0</v>
      </c>
      <c r="T106" s="709">
        <v>0</v>
      </c>
      <c r="U106" s="709">
        <v>0</v>
      </c>
      <c r="V106" s="709">
        <v>0</v>
      </c>
      <c r="W106" s="709">
        <v>0</v>
      </c>
      <c r="X106" s="709">
        <v>0</v>
      </c>
      <c r="Y106" s="709">
        <v>0</v>
      </c>
      <c r="Z106" s="709">
        <v>0</v>
      </c>
      <c r="AA106" s="709">
        <v>0</v>
      </c>
      <c r="AB106" s="709">
        <v>612.4342105263155</v>
      </c>
      <c r="AC106" s="709">
        <v>0</v>
      </c>
      <c r="AD106" s="709">
        <v>0</v>
      </c>
      <c r="AE106" s="709">
        <v>47861.523178807904</v>
      </c>
      <c r="AF106" s="709">
        <v>0</v>
      </c>
      <c r="AG106" s="709">
        <v>0</v>
      </c>
      <c r="AH106" s="709">
        <v>0</v>
      </c>
      <c r="AI106" s="709">
        <v>114400</v>
      </c>
      <c r="AJ106" s="709">
        <v>0</v>
      </c>
      <c r="AK106" s="709">
        <v>0</v>
      </c>
      <c r="AL106" s="709">
        <v>0</v>
      </c>
      <c r="AM106" s="709">
        <v>4536.2299999999996</v>
      </c>
      <c r="AN106" s="709">
        <v>0</v>
      </c>
      <c r="AO106" s="709">
        <v>0</v>
      </c>
      <c r="AP106" s="709">
        <v>0</v>
      </c>
      <c r="AQ106" s="709">
        <v>0</v>
      </c>
      <c r="AR106" s="709">
        <v>0</v>
      </c>
      <c r="AS106" s="709">
        <v>0</v>
      </c>
      <c r="AT106" s="709">
        <v>0</v>
      </c>
      <c r="AU106" s="709">
        <v>0</v>
      </c>
      <c r="AV106" s="709">
        <v>499096.57139999996</v>
      </c>
      <c r="AW106" s="709">
        <v>68563.106325504428</v>
      </c>
      <c r="AX106" s="709">
        <v>118936.23</v>
      </c>
      <c r="AY106" s="709">
        <v>67858.897646893005</v>
      </c>
      <c r="AZ106" s="710">
        <v>686595.90772550437</v>
      </c>
      <c r="BA106" s="710">
        <v>682059.67772550439</v>
      </c>
      <c r="BB106" s="710">
        <v>3750</v>
      </c>
      <c r="BC106" s="710">
        <v>652500</v>
      </c>
      <c r="BD106" s="710">
        <v>0</v>
      </c>
      <c r="BE106" s="710">
        <v>0</v>
      </c>
      <c r="BF106" s="710">
        <v>686595.90772550437</v>
      </c>
      <c r="BG106" s="709">
        <v>686595.90772550437</v>
      </c>
      <c r="BH106" s="709">
        <v>0</v>
      </c>
      <c r="BI106" s="710">
        <v>657036.23</v>
      </c>
      <c r="BJ106" s="710">
        <v>538100</v>
      </c>
      <c r="BK106" s="709">
        <v>567659.67772550439</v>
      </c>
      <c r="BL106" s="709">
        <v>3262.4119409511745</v>
      </c>
      <c r="BM106" s="709">
        <v>3112.6662855614973</v>
      </c>
      <c r="BN106" s="711">
        <v>4.810848374086607E-2</v>
      </c>
      <c r="BO106" s="711">
        <v>0</v>
      </c>
      <c r="BP106" s="709">
        <v>0</v>
      </c>
      <c r="BQ106" s="710">
        <v>686595.90772550437</v>
      </c>
      <c r="BR106" s="710">
        <v>3919.8832053189908</v>
      </c>
      <c r="BS106" s="710" t="s">
        <v>1284</v>
      </c>
      <c r="BT106" s="710">
        <v>3945.9534926753126</v>
      </c>
      <c r="BU106" s="711">
        <v>5.2738212785873539E-2</v>
      </c>
      <c r="BV106" s="709">
        <v>-4626.66</v>
      </c>
      <c r="BW106" s="709">
        <v>681969.24772550433</v>
      </c>
      <c r="BX106" s="709">
        <v>0</v>
      </c>
      <c r="BY106" s="709">
        <v>681969.24772550433</v>
      </c>
      <c r="BZ106" s="512">
        <f t="shared" si="4"/>
        <v>0</v>
      </c>
      <c r="CA106" s="512">
        <f t="shared" si="5"/>
        <v>0</v>
      </c>
      <c r="CB106" s="709">
        <f t="shared" si="6"/>
        <v>0</v>
      </c>
      <c r="CC106" s="709">
        <f>IF(ISERROR(VLOOKUP(A106,'18-19 Cfwds'!B:E,4,FALSE)),0,(VLOOKUP(A106,'18-19 Cfwds'!B:E,4,FALSE)))</f>
        <v>0</v>
      </c>
      <c r="CD106" s="709">
        <f>IF(ISERROR(VLOOKUP(A106,'18-19 Cfwds'!B:E,3,FALSE)),0,(VLOOKUP(A106,'18-19 Cfwds'!B:E,3,FALSE)))</f>
        <v>0</v>
      </c>
      <c r="CF106" s="709">
        <f t="shared" si="7"/>
        <v>20089.148936170215</v>
      </c>
    </row>
    <row r="107" spans="1:84" ht="15" x14ac:dyDescent="0.25">
      <c r="A107" s="706" t="e">
        <f>VLOOKUP(D107,'DfE No.'!#REF!,3,FALSE)</f>
        <v>#REF!</v>
      </c>
      <c r="B107" s="511">
        <f>VLOOKUP(D107,'Adjusted Factors 20-21'!C:F,4,FALSE)</f>
        <v>0</v>
      </c>
      <c r="C107" s="706">
        <v>124775</v>
      </c>
      <c r="D107" s="706">
        <v>9353330</v>
      </c>
      <c r="E107" s="707" t="s">
        <v>1495</v>
      </c>
      <c r="F107" s="708">
        <v>314</v>
      </c>
      <c r="G107" s="708">
        <v>314</v>
      </c>
      <c r="H107" s="708">
        <v>0</v>
      </c>
      <c r="I107" s="709">
        <v>900668.52539999993</v>
      </c>
      <c r="J107" s="709">
        <v>0</v>
      </c>
      <c r="K107" s="709">
        <v>0</v>
      </c>
      <c r="L107" s="709">
        <v>14850.000000000016</v>
      </c>
      <c r="M107" s="709">
        <v>0</v>
      </c>
      <c r="N107" s="709">
        <v>22410.98039215686</v>
      </c>
      <c r="O107" s="709">
        <v>0</v>
      </c>
      <c r="P107" s="709">
        <v>0</v>
      </c>
      <c r="Q107" s="709">
        <v>0</v>
      </c>
      <c r="R107" s="709">
        <v>0</v>
      </c>
      <c r="S107" s="709">
        <v>0</v>
      </c>
      <c r="T107" s="709">
        <v>0</v>
      </c>
      <c r="U107" s="709">
        <v>0</v>
      </c>
      <c r="V107" s="709">
        <v>0</v>
      </c>
      <c r="W107" s="709">
        <v>0</v>
      </c>
      <c r="X107" s="709">
        <v>0</v>
      </c>
      <c r="Y107" s="709">
        <v>0</v>
      </c>
      <c r="Z107" s="709">
        <v>0</v>
      </c>
      <c r="AA107" s="709">
        <v>0</v>
      </c>
      <c r="AB107" s="709">
        <v>1894.6240601503753</v>
      </c>
      <c r="AC107" s="709">
        <v>0</v>
      </c>
      <c r="AD107" s="709">
        <v>0</v>
      </c>
      <c r="AE107" s="709">
        <v>70816.235294117665</v>
      </c>
      <c r="AF107" s="709">
        <v>0</v>
      </c>
      <c r="AG107" s="709">
        <v>5390.0000000000109</v>
      </c>
      <c r="AH107" s="709">
        <v>0</v>
      </c>
      <c r="AI107" s="709">
        <v>114400</v>
      </c>
      <c r="AJ107" s="709">
        <v>0</v>
      </c>
      <c r="AK107" s="709">
        <v>0</v>
      </c>
      <c r="AL107" s="709">
        <v>1000</v>
      </c>
      <c r="AM107" s="709">
        <v>6661.35</v>
      </c>
      <c r="AN107" s="709">
        <v>0</v>
      </c>
      <c r="AO107" s="709">
        <v>0</v>
      </c>
      <c r="AP107" s="709">
        <v>0</v>
      </c>
      <c r="AQ107" s="709">
        <v>0</v>
      </c>
      <c r="AR107" s="709">
        <v>0</v>
      </c>
      <c r="AS107" s="709">
        <v>0</v>
      </c>
      <c r="AT107" s="709">
        <v>0</v>
      </c>
      <c r="AU107" s="709">
        <v>0</v>
      </c>
      <c r="AV107" s="709">
        <v>900668.52539999993</v>
      </c>
      <c r="AW107" s="709">
        <v>115361.83974642493</v>
      </c>
      <c r="AX107" s="709">
        <v>122061.35</v>
      </c>
      <c r="AY107" s="709">
        <v>99399.525490196102</v>
      </c>
      <c r="AZ107" s="710">
        <v>1138091.7151464249</v>
      </c>
      <c r="BA107" s="710">
        <v>1130430.3651464249</v>
      </c>
      <c r="BB107" s="710">
        <v>3750</v>
      </c>
      <c r="BC107" s="710">
        <v>1177500</v>
      </c>
      <c r="BD107" s="710">
        <v>47069.634853575146</v>
      </c>
      <c r="BE107" s="710">
        <v>0</v>
      </c>
      <c r="BF107" s="710">
        <v>1185161.3500000001</v>
      </c>
      <c r="BG107" s="709">
        <v>1185161.3500000001</v>
      </c>
      <c r="BH107" s="709">
        <v>0</v>
      </c>
      <c r="BI107" s="710">
        <v>1185161.3500000001</v>
      </c>
      <c r="BJ107" s="710">
        <v>1064100</v>
      </c>
      <c r="BK107" s="709">
        <v>1064100</v>
      </c>
      <c r="BL107" s="709">
        <v>3388.8535031847132</v>
      </c>
      <c r="BM107" s="709">
        <v>3134.3091026402644</v>
      </c>
      <c r="BN107" s="711">
        <v>8.1212283858674586E-2</v>
      </c>
      <c r="BO107" s="711">
        <v>0</v>
      </c>
      <c r="BP107" s="709">
        <v>0</v>
      </c>
      <c r="BQ107" s="710">
        <v>1185161.3500000001</v>
      </c>
      <c r="BR107" s="710">
        <v>3750</v>
      </c>
      <c r="BS107" s="710" t="s">
        <v>1284</v>
      </c>
      <c r="BT107" s="710">
        <v>3774.3992038216566</v>
      </c>
      <c r="BU107" s="711">
        <v>6.8180636835408537E-2</v>
      </c>
      <c r="BV107" s="709">
        <v>-8349.26</v>
      </c>
      <c r="BW107" s="709">
        <v>1176812.0900000001</v>
      </c>
      <c r="BX107" s="709">
        <v>0</v>
      </c>
      <c r="BY107" s="709">
        <v>1176812.0900000001</v>
      </c>
      <c r="BZ107" s="512">
        <f t="shared" si="4"/>
        <v>0</v>
      </c>
      <c r="CA107" s="512">
        <f t="shared" si="5"/>
        <v>0</v>
      </c>
      <c r="CB107" s="709">
        <f t="shared" si="6"/>
        <v>47069.634853575146</v>
      </c>
      <c r="CC107" s="709">
        <f>IF(ISERROR(VLOOKUP(A107,'18-19 Cfwds'!B:E,4,FALSE)),0,(VLOOKUP(A107,'18-19 Cfwds'!B:E,4,FALSE)))</f>
        <v>0</v>
      </c>
      <c r="CD107" s="709">
        <f>IF(ISERROR(VLOOKUP(A107,'18-19 Cfwds'!B:E,3,FALSE)),0,(VLOOKUP(A107,'18-19 Cfwds'!B:E,3,FALSE)))</f>
        <v>0</v>
      </c>
      <c r="CF107" s="709">
        <f t="shared" si="7"/>
        <v>37260.980392156875</v>
      </c>
    </row>
    <row r="108" spans="1:84" ht="15" x14ac:dyDescent="0.25">
      <c r="A108" s="706" t="e">
        <f>VLOOKUP(D108,'DfE No.'!#REF!,3,FALSE)</f>
        <v>#REF!</v>
      </c>
      <c r="B108" s="511">
        <f>VLOOKUP(D108,'Adjusted Factors 20-21'!C:F,4,FALSE)</f>
        <v>0</v>
      </c>
      <c r="C108" s="706">
        <v>124777</v>
      </c>
      <c r="D108" s="706">
        <v>9353332</v>
      </c>
      <c r="E108" s="707" t="s">
        <v>1233</v>
      </c>
      <c r="F108" s="708">
        <v>67</v>
      </c>
      <c r="G108" s="708">
        <v>67</v>
      </c>
      <c r="H108" s="708">
        <v>0</v>
      </c>
      <c r="I108" s="709">
        <v>192180.86369999999</v>
      </c>
      <c r="J108" s="709">
        <v>0</v>
      </c>
      <c r="K108" s="709">
        <v>0</v>
      </c>
      <c r="L108" s="709">
        <v>5850.00000000001</v>
      </c>
      <c r="M108" s="709">
        <v>0</v>
      </c>
      <c r="N108" s="709">
        <v>7280.0000000000127</v>
      </c>
      <c r="O108" s="709">
        <v>0</v>
      </c>
      <c r="P108" s="709">
        <v>0</v>
      </c>
      <c r="Q108" s="709">
        <v>0</v>
      </c>
      <c r="R108" s="709">
        <v>0</v>
      </c>
      <c r="S108" s="709">
        <v>0</v>
      </c>
      <c r="T108" s="709">
        <v>0</v>
      </c>
      <c r="U108" s="709">
        <v>0</v>
      </c>
      <c r="V108" s="709">
        <v>0</v>
      </c>
      <c r="W108" s="709">
        <v>0</v>
      </c>
      <c r="X108" s="709">
        <v>0</v>
      </c>
      <c r="Y108" s="709">
        <v>0</v>
      </c>
      <c r="Z108" s="709">
        <v>0</v>
      </c>
      <c r="AA108" s="709">
        <v>0</v>
      </c>
      <c r="AB108" s="709">
        <v>689.32692307692207</v>
      </c>
      <c r="AC108" s="709">
        <v>0</v>
      </c>
      <c r="AD108" s="709">
        <v>0</v>
      </c>
      <c r="AE108" s="709">
        <v>26758.125</v>
      </c>
      <c r="AF108" s="709">
        <v>0</v>
      </c>
      <c r="AG108" s="709">
        <v>857.50000000000057</v>
      </c>
      <c r="AH108" s="709">
        <v>0</v>
      </c>
      <c r="AI108" s="709">
        <v>114400</v>
      </c>
      <c r="AJ108" s="709">
        <v>26000</v>
      </c>
      <c r="AK108" s="709">
        <v>0</v>
      </c>
      <c r="AL108" s="709">
        <v>0</v>
      </c>
      <c r="AM108" s="709">
        <v>1281.42</v>
      </c>
      <c r="AN108" s="709">
        <v>0</v>
      </c>
      <c r="AO108" s="709">
        <v>0</v>
      </c>
      <c r="AP108" s="709">
        <v>0</v>
      </c>
      <c r="AQ108" s="709">
        <v>0</v>
      </c>
      <c r="AR108" s="709">
        <v>0</v>
      </c>
      <c r="AS108" s="709">
        <v>0</v>
      </c>
      <c r="AT108" s="709">
        <v>0</v>
      </c>
      <c r="AU108" s="709">
        <v>0</v>
      </c>
      <c r="AV108" s="709">
        <v>192180.86369999999</v>
      </c>
      <c r="AW108" s="709">
        <v>41434.951923076944</v>
      </c>
      <c r="AX108" s="709">
        <v>141681.42000000001</v>
      </c>
      <c r="AY108" s="709">
        <v>43275.925000000017</v>
      </c>
      <c r="AZ108" s="710">
        <v>375297.23562307691</v>
      </c>
      <c r="BA108" s="710">
        <v>374015.81562307692</v>
      </c>
      <c r="BB108" s="710">
        <v>3750</v>
      </c>
      <c r="BC108" s="710">
        <v>251250</v>
      </c>
      <c r="BD108" s="710">
        <v>0</v>
      </c>
      <c r="BE108" s="710">
        <v>0</v>
      </c>
      <c r="BF108" s="710">
        <v>375297.23562307691</v>
      </c>
      <c r="BG108" s="709">
        <v>375297.23562307691</v>
      </c>
      <c r="BH108" s="709">
        <v>0</v>
      </c>
      <c r="BI108" s="710">
        <v>252531.42</v>
      </c>
      <c r="BJ108" s="710">
        <v>110850.00000000001</v>
      </c>
      <c r="BK108" s="709">
        <v>233615.81562307689</v>
      </c>
      <c r="BL108" s="709">
        <v>3486.8032182548791</v>
      </c>
      <c r="BM108" s="709">
        <v>3152.980181355932</v>
      </c>
      <c r="BN108" s="711">
        <v>0.1058753996846841</v>
      </c>
      <c r="BO108" s="711">
        <v>0</v>
      </c>
      <c r="BP108" s="709">
        <v>0</v>
      </c>
      <c r="BQ108" s="710">
        <v>375297.23562307691</v>
      </c>
      <c r="BR108" s="710">
        <v>5582.3256063145809</v>
      </c>
      <c r="BS108" s="710" t="s">
        <v>1284</v>
      </c>
      <c r="BT108" s="710">
        <v>5601.451277956372</v>
      </c>
      <c r="BU108" s="711">
        <v>8.5453282596796853E-3</v>
      </c>
      <c r="BV108" s="709">
        <v>-1781.53</v>
      </c>
      <c r="BW108" s="709">
        <v>373515.70562307688</v>
      </c>
      <c r="BX108" s="709">
        <v>0</v>
      </c>
      <c r="BY108" s="709">
        <v>373515.70562307688</v>
      </c>
      <c r="BZ108" s="512">
        <f t="shared" si="4"/>
        <v>0</v>
      </c>
      <c r="CA108" s="512">
        <f t="shared" si="5"/>
        <v>0</v>
      </c>
      <c r="CB108" s="709">
        <f t="shared" si="6"/>
        <v>0</v>
      </c>
      <c r="CC108" s="709">
        <f>IF(ISERROR(VLOOKUP(A108,'18-19 Cfwds'!B:E,4,FALSE)),0,(VLOOKUP(A108,'18-19 Cfwds'!B:E,4,FALSE)))</f>
        <v>0</v>
      </c>
      <c r="CD108" s="709">
        <f>IF(ISERROR(VLOOKUP(A108,'18-19 Cfwds'!B:E,3,FALSE)),0,(VLOOKUP(A108,'18-19 Cfwds'!B:E,3,FALSE)))</f>
        <v>0</v>
      </c>
      <c r="CF108" s="709">
        <f t="shared" si="7"/>
        <v>13130.000000000022</v>
      </c>
    </row>
    <row r="109" spans="1:84" ht="15" x14ac:dyDescent="0.25">
      <c r="A109" s="706" t="e">
        <f>VLOOKUP(D109,'DfE No.'!#REF!,3,FALSE)</f>
        <v>#REF!</v>
      </c>
      <c r="B109" s="511">
        <f>VLOOKUP(D109,'Adjusted Factors 20-21'!C:F,4,FALSE)</f>
        <v>0</v>
      </c>
      <c r="C109" s="706">
        <v>124781</v>
      </c>
      <c r="D109" s="706">
        <v>9353337</v>
      </c>
      <c r="E109" s="707" t="s">
        <v>1234</v>
      </c>
      <c r="F109" s="708">
        <v>209</v>
      </c>
      <c r="G109" s="708">
        <v>209</v>
      </c>
      <c r="H109" s="708">
        <v>0</v>
      </c>
      <c r="I109" s="709">
        <v>599489.55989999999</v>
      </c>
      <c r="J109" s="709">
        <v>0</v>
      </c>
      <c r="K109" s="709">
        <v>0</v>
      </c>
      <c r="L109" s="709">
        <v>3150.0000000000018</v>
      </c>
      <c r="M109" s="709">
        <v>0</v>
      </c>
      <c r="N109" s="709">
        <v>5573.333333333333</v>
      </c>
      <c r="O109" s="709">
        <v>0</v>
      </c>
      <c r="P109" s="709">
        <v>839.99999999999818</v>
      </c>
      <c r="Q109" s="709">
        <v>1250.0000000000025</v>
      </c>
      <c r="R109" s="709">
        <v>374.99999999999994</v>
      </c>
      <c r="S109" s="709">
        <v>809.99999999999977</v>
      </c>
      <c r="T109" s="709">
        <v>0</v>
      </c>
      <c r="U109" s="709">
        <v>0</v>
      </c>
      <c r="V109" s="709">
        <v>0</v>
      </c>
      <c r="W109" s="709">
        <v>0</v>
      </c>
      <c r="X109" s="709">
        <v>0</v>
      </c>
      <c r="Y109" s="709">
        <v>0</v>
      </c>
      <c r="Z109" s="709">
        <v>0</v>
      </c>
      <c r="AA109" s="709">
        <v>0</v>
      </c>
      <c r="AB109" s="709">
        <v>5653.5674157303392</v>
      </c>
      <c r="AC109" s="709">
        <v>0</v>
      </c>
      <c r="AD109" s="709">
        <v>0</v>
      </c>
      <c r="AE109" s="709">
        <v>49604.657142857177</v>
      </c>
      <c r="AF109" s="709">
        <v>0</v>
      </c>
      <c r="AG109" s="709">
        <v>0</v>
      </c>
      <c r="AH109" s="709">
        <v>0</v>
      </c>
      <c r="AI109" s="709">
        <v>114400</v>
      </c>
      <c r="AJ109" s="709">
        <v>0</v>
      </c>
      <c r="AK109" s="709">
        <v>0</v>
      </c>
      <c r="AL109" s="709">
        <v>0</v>
      </c>
      <c r="AM109" s="709">
        <v>0</v>
      </c>
      <c r="AN109" s="709">
        <v>0</v>
      </c>
      <c r="AO109" s="709">
        <v>0</v>
      </c>
      <c r="AP109" s="709">
        <v>0</v>
      </c>
      <c r="AQ109" s="709">
        <v>0</v>
      </c>
      <c r="AR109" s="709">
        <v>0</v>
      </c>
      <c r="AS109" s="709">
        <v>0</v>
      </c>
      <c r="AT109" s="709">
        <v>0</v>
      </c>
      <c r="AU109" s="709">
        <v>0</v>
      </c>
      <c r="AV109" s="709">
        <v>599489.55989999999</v>
      </c>
      <c r="AW109" s="709">
        <v>67256.557891920849</v>
      </c>
      <c r="AX109" s="709">
        <v>114400</v>
      </c>
      <c r="AY109" s="709">
        <v>65556.623809523851</v>
      </c>
      <c r="AZ109" s="710">
        <v>781146.1177919209</v>
      </c>
      <c r="BA109" s="710">
        <v>781146.1177919209</v>
      </c>
      <c r="BB109" s="710">
        <v>3750</v>
      </c>
      <c r="BC109" s="710">
        <v>783750</v>
      </c>
      <c r="BD109" s="710">
        <v>2603.8822080790997</v>
      </c>
      <c r="BE109" s="710">
        <v>0</v>
      </c>
      <c r="BF109" s="710">
        <v>783750</v>
      </c>
      <c r="BG109" s="709">
        <v>783750</v>
      </c>
      <c r="BH109" s="709">
        <v>0</v>
      </c>
      <c r="BI109" s="710">
        <v>783750</v>
      </c>
      <c r="BJ109" s="710">
        <v>669350</v>
      </c>
      <c r="BK109" s="709">
        <v>669350</v>
      </c>
      <c r="BL109" s="709">
        <v>3202.6315789473683</v>
      </c>
      <c r="BM109" s="709">
        <v>3032.2647061904759</v>
      </c>
      <c r="BN109" s="711">
        <v>5.6184696675419678E-2</v>
      </c>
      <c r="BO109" s="711">
        <v>0</v>
      </c>
      <c r="BP109" s="709">
        <v>0</v>
      </c>
      <c r="BQ109" s="710">
        <v>783750</v>
      </c>
      <c r="BR109" s="710">
        <v>3750</v>
      </c>
      <c r="BS109" s="710" t="s">
        <v>1284</v>
      </c>
      <c r="BT109" s="710">
        <v>3750</v>
      </c>
      <c r="BU109" s="711">
        <v>4.8356752090688238E-2</v>
      </c>
      <c r="BV109" s="709">
        <v>-5557.31</v>
      </c>
      <c r="BW109" s="709">
        <v>778192.69</v>
      </c>
      <c r="BX109" s="709">
        <v>0</v>
      </c>
      <c r="BY109" s="709">
        <v>778192.69</v>
      </c>
      <c r="BZ109" s="512">
        <f t="shared" si="4"/>
        <v>0</v>
      </c>
      <c r="CA109" s="512">
        <f t="shared" si="5"/>
        <v>0</v>
      </c>
      <c r="CB109" s="709">
        <f t="shared" si="6"/>
        <v>2603.8822080790997</v>
      </c>
      <c r="CC109" s="709">
        <f>IF(ISERROR(VLOOKUP(A109,'18-19 Cfwds'!B:E,4,FALSE)),0,(VLOOKUP(A109,'18-19 Cfwds'!B:E,4,FALSE)))</f>
        <v>0</v>
      </c>
      <c r="CD109" s="709">
        <f>IF(ISERROR(VLOOKUP(A109,'18-19 Cfwds'!B:E,3,FALSE)),0,(VLOOKUP(A109,'18-19 Cfwds'!B:E,3,FALSE)))</f>
        <v>0</v>
      </c>
      <c r="CF109" s="709">
        <f t="shared" si="7"/>
        <v>11998.333333333336</v>
      </c>
    </row>
    <row r="110" spans="1:84" ht="15" x14ac:dyDescent="0.25">
      <c r="A110" s="706" t="e">
        <f>VLOOKUP(D110,'DfE No.'!#REF!,3,FALSE)</f>
        <v>#REF!</v>
      </c>
      <c r="B110" s="511">
        <f>VLOOKUP(D110,'Adjusted Factors 20-21'!C:F,4,FALSE)</f>
        <v>0</v>
      </c>
      <c r="C110" s="706">
        <v>124782</v>
      </c>
      <c r="D110" s="706">
        <v>9353338</v>
      </c>
      <c r="E110" s="707" t="s">
        <v>1235</v>
      </c>
      <c r="F110" s="708">
        <v>420</v>
      </c>
      <c r="G110" s="708">
        <v>420</v>
      </c>
      <c r="H110" s="708">
        <v>0</v>
      </c>
      <c r="I110" s="709">
        <v>1204715.862</v>
      </c>
      <c r="J110" s="709">
        <v>0</v>
      </c>
      <c r="K110" s="709">
        <v>0</v>
      </c>
      <c r="L110" s="709">
        <v>20249.999999999971</v>
      </c>
      <c r="M110" s="709">
        <v>0</v>
      </c>
      <c r="N110" s="709">
        <v>30625.000000000004</v>
      </c>
      <c r="O110" s="709">
        <v>0</v>
      </c>
      <c r="P110" s="709">
        <v>23520.000000000029</v>
      </c>
      <c r="Q110" s="709">
        <v>8250.0000000000036</v>
      </c>
      <c r="R110" s="709">
        <v>10125.000000000002</v>
      </c>
      <c r="S110" s="709">
        <v>2430.0000000000023</v>
      </c>
      <c r="T110" s="709">
        <v>2174.9999999999991</v>
      </c>
      <c r="U110" s="709">
        <v>2999.9999999999991</v>
      </c>
      <c r="V110" s="709">
        <v>0</v>
      </c>
      <c r="W110" s="709">
        <v>0</v>
      </c>
      <c r="X110" s="709">
        <v>0</v>
      </c>
      <c r="Y110" s="709">
        <v>0</v>
      </c>
      <c r="Z110" s="709">
        <v>0</v>
      </c>
      <c r="AA110" s="709">
        <v>0</v>
      </c>
      <c r="AB110" s="709">
        <v>41026.685393258347</v>
      </c>
      <c r="AC110" s="709">
        <v>0</v>
      </c>
      <c r="AD110" s="709">
        <v>0</v>
      </c>
      <c r="AE110" s="709">
        <v>120967.92452830185</v>
      </c>
      <c r="AF110" s="709">
        <v>0</v>
      </c>
      <c r="AG110" s="709">
        <v>0</v>
      </c>
      <c r="AH110" s="709">
        <v>0</v>
      </c>
      <c r="AI110" s="709">
        <v>114400</v>
      </c>
      <c r="AJ110" s="709">
        <v>0</v>
      </c>
      <c r="AK110" s="709">
        <v>0</v>
      </c>
      <c r="AL110" s="709">
        <v>0</v>
      </c>
      <c r="AM110" s="709">
        <v>0</v>
      </c>
      <c r="AN110" s="709">
        <v>0</v>
      </c>
      <c r="AO110" s="709">
        <v>0</v>
      </c>
      <c r="AP110" s="709">
        <v>0</v>
      </c>
      <c r="AQ110" s="709">
        <v>0</v>
      </c>
      <c r="AR110" s="709">
        <v>0</v>
      </c>
      <c r="AS110" s="709">
        <v>0</v>
      </c>
      <c r="AT110" s="709">
        <v>0</v>
      </c>
      <c r="AU110" s="709">
        <v>0</v>
      </c>
      <c r="AV110" s="709">
        <v>1204715.862</v>
      </c>
      <c r="AW110" s="709">
        <v>262369.60992156022</v>
      </c>
      <c r="AX110" s="709">
        <v>114400</v>
      </c>
      <c r="AY110" s="709">
        <v>181108.22452830186</v>
      </c>
      <c r="AZ110" s="710">
        <v>1581485.4719215601</v>
      </c>
      <c r="BA110" s="710">
        <v>1581485.4719215601</v>
      </c>
      <c r="BB110" s="710">
        <v>3750</v>
      </c>
      <c r="BC110" s="710">
        <v>1575000</v>
      </c>
      <c r="BD110" s="710">
        <v>0</v>
      </c>
      <c r="BE110" s="710">
        <v>0</v>
      </c>
      <c r="BF110" s="710">
        <v>1581485.4719215601</v>
      </c>
      <c r="BG110" s="709">
        <v>1581485.4719215601</v>
      </c>
      <c r="BH110" s="709">
        <v>0</v>
      </c>
      <c r="BI110" s="710">
        <v>1575000</v>
      </c>
      <c r="BJ110" s="710">
        <v>1460600</v>
      </c>
      <c r="BK110" s="709">
        <v>1467085.4719215601</v>
      </c>
      <c r="BL110" s="709">
        <v>3493.0606474322858</v>
      </c>
      <c r="BM110" s="709">
        <v>3364.2217196428569</v>
      </c>
      <c r="BN110" s="711">
        <v>3.8296800427026059E-2</v>
      </c>
      <c r="BO110" s="711">
        <v>0</v>
      </c>
      <c r="BP110" s="709">
        <v>0</v>
      </c>
      <c r="BQ110" s="710">
        <v>1581485.4719215601</v>
      </c>
      <c r="BR110" s="710">
        <v>3765.4415998132386</v>
      </c>
      <c r="BS110" s="710" t="s">
        <v>1284</v>
      </c>
      <c r="BT110" s="710">
        <v>3765.4415998132386</v>
      </c>
      <c r="BU110" s="711">
        <v>2.991832511505832E-2</v>
      </c>
      <c r="BV110" s="709">
        <v>-11167.8</v>
      </c>
      <c r="BW110" s="709">
        <v>1570317.6719215601</v>
      </c>
      <c r="BX110" s="709">
        <v>0</v>
      </c>
      <c r="BY110" s="709">
        <v>1570317.6719215601</v>
      </c>
      <c r="BZ110" s="512">
        <f t="shared" si="4"/>
        <v>0</v>
      </c>
      <c r="CA110" s="512">
        <f t="shared" si="5"/>
        <v>0</v>
      </c>
      <c r="CB110" s="709">
        <f t="shared" si="6"/>
        <v>0</v>
      </c>
      <c r="CC110" s="709">
        <f>IF(ISERROR(VLOOKUP(A110,'18-19 Cfwds'!B:E,4,FALSE)),0,(VLOOKUP(A110,'18-19 Cfwds'!B:E,4,FALSE)))</f>
        <v>0</v>
      </c>
      <c r="CD110" s="709">
        <f>IF(ISERROR(VLOOKUP(A110,'18-19 Cfwds'!B:E,3,FALSE)),0,(VLOOKUP(A110,'18-19 Cfwds'!B:E,3,FALSE)))</f>
        <v>0</v>
      </c>
      <c r="CF110" s="709">
        <f t="shared" si="7"/>
        <v>100375</v>
      </c>
    </row>
    <row r="111" spans="1:84" ht="15" x14ac:dyDescent="0.25">
      <c r="A111" s="706" t="e">
        <f>VLOOKUP(D111,'DfE No.'!#REF!,3,FALSE)</f>
        <v>#REF!</v>
      </c>
      <c r="B111" s="511">
        <f>VLOOKUP(D111,'Adjusted Factors 20-21'!C:F,4,FALSE)</f>
        <v>0</v>
      </c>
      <c r="C111" s="706">
        <v>124786</v>
      </c>
      <c r="D111" s="706">
        <v>9353342</v>
      </c>
      <c r="E111" s="707" t="s">
        <v>1236</v>
      </c>
      <c r="F111" s="708">
        <v>212</v>
      </c>
      <c r="G111" s="708">
        <v>212</v>
      </c>
      <c r="H111" s="708">
        <v>0</v>
      </c>
      <c r="I111" s="709">
        <v>608094.67319999996</v>
      </c>
      <c r="J111" s="709">
        <v>0</v>
      </c>
      <c r="K111" s="709">
        <v>0</v>
      </c>
      <c r="L111" s="709">
        <v>5849.9999999999964</v>
      </c>
      <c r="M111" s="709">
        <v>0</v>
      </c>
      <c r="N111" s="709">
        <v>9475.3051643192503</v>
      </c>
      <c r="O111" s="709">
        <v>0</v>
      </c>
      <c r="P111" s="709">
        <v>4410</v>
      </c>
      <c r="Q111" s="709">
        <v>10000.000000000007</v>
      </c>
      <c r="R111" s="709">
        <v>7499.9999999999973</v>
      </c>
      <c r="S111" s="709">
        <v>12149.999999999989</v>
      </c>
      <c r="T111" s="709">
        <v>3914.9999999999964</v>
      </c>
      <c r="U111" s="709">
        <v>0</v>
      </c>
      <c r="V111" s="709">
        <v>0</v>
      </c>
      <c r="W111" s="709">
        <v>0</v>
      </c>
      <c r="X111" s="709">
        <v>0</v>
      </c>
      <c r="Y111" s="709">
        <v>0</v>
      </c>
      <c r="Z111" s="709">
        <v>0</v>
      </c>
      <c r="AA111" s="709">
        <v>0</v>
      </c>
      <c r="AB111" s="709">
        <v>17449.230769230788</v>
      </c>
      <c r="AC111" s="709">
        <v>0</v>
      </c>
      <c r="AD111" s="709">
        <v>0</v>
      </c>
      <c r="AE111" s="709">
        <v>59616.067415730395</v>
      </c>
      <c r="AF111" s="709">
        <v>0</v>
      </c>
      <c r="AG111" s="709">
        <v>0</v>
      </c>
      <c r="AH111" s="709">
        <v>0</v>
      </c>
      <c r="AI111" s="709">
        <v>114400</v>
      </c>
      <c r="AJ111" s="709">
        <v>0</v>
      </c>
      <c r="AK111" s="709">
        <v>0</v>
      </c>
      <c r="AL111" s="709">
        <v>0</v>
      </c>
      <c r="AM111" s="709">
        <v>0</v>
      </c>
      <c r="AN111" s="709">
        <v>0</v>
      </c>
      <c r="AO111" s="709">
        <v>0</v>
      </c>
      <c r="AP111" s="709">
        <v>0</v>
      </c>
      <c r="AQ111" s="709">
        <v>0</v>
      </c>
      <c r="AR111" s="709">
        <v>0</v>
      </c>
      <c r="AS111" s="709">
        <v>0</v>
      </c>
      <c r="AT111" s="709">
        <v>0</v>
      </c>
      <c r="AU111" s="709">
        <v>0</v>
      </c>
      <c r="AV111" s="709">
        <v>608094.67319999996</v>
      </c>
      <c r="AW111" s="709">
        <v>130365.60334928043</v>
      </c>
      <c r="AX111" s="709">
        <v>114400</v>
      </c>
      <c r="AY111" s="709">
        <v>96219.01999789002</v>
      </c>
      <c r="AZ111" s="710">
        <v>852860.27654928039</v>
      </c>
      <c r="BA111" s="710">
        <v>852860.27654928039</v>
      </c>
      <c r="BB111" s="710">
        <v>3750</v>
      </c>
      <c r="BC111" s="710">
        <v>795000</v>
      </c>
      <c r="BD111" s="710">
        <v>0</v>
      </c>
      <c r="BE111" s="710">
        <v>0</v>
      </c>
      <c r="BF111" s="710">
        <v>852860.27654928039</v>
      </c>
      <c r="BG111" s="709">
        <v>852860.27654928039</v>
      </c>
      <c r="BH111" s="709">
        <v>0</v>
      </c>
      <c r="BI111" s="710">
        <v>795000</v>
      </c>
      <c r="BJ111" s="710">
        <v>680600</v>
      </c>
      <c r="BK111" s="709">
        <v>738460.27654928039</v>
      </c>
      <c r="BL111" s="709">
        <v>3483.3031912701904</v>
      </c>
      <c r="BM111" s="709">
        <v>3436.5928233644859</v>
      </c>
      <c r="BN111" s="711">
        <v>1.3592057688106975E-2</v>
      </c>
      <c r="BO111" s="711">
        <v>4.8079423118930244E-3</v>
      </c>
      <c r="BP111" s="709">
        <v>3502.8632893708291</v>
      </c>
      <c r="BQ111" s="710">
        <v>856363.13983865117</v>
      </c>
      <c r="BR111" s="710">
        <v>4039.4487728238264</v>
      </c>
      <c r="BS111" s="710" t="s">
        <v>1284</v>
      </c>
      <c r="BT111" s="710">
        <v>4039.4487728238264</v>
      </c>
      <c r="BU111" s="711">
        <v>1.7193036638005976E-2</v>
      </c>
      <c r="BV111" s="709">
        <v>-5637.08</v>
      </c>
      <c r="BW111" s="709">
        <v>850726.05983865121</v>
      </c>
      <c r="BX111" s="709">
        <v>0</v>
      </c>
      <c r="BY111" s="709">
        <v>850726.05983865121</v>
      </c>
      <c r="BZ111" s="512">
        <f t="shared" si="4"/>
        <v>0</v>
      </c>
      <c r="CA111" s="512">
        <f t="shared" si="5"/>
        <v>0</v>
      </c>
      <c r="CB111" s="709">
        <f t="shared" si="6"/>
        <v>0</v>
      </c>
      <c r="CC111" s="709">
        <f>IF(ISERROR(VLOOKUP(A111,'18-19 Cfwds'!B:E,4,FALSE)),0,(VLOOKUP(A111,'18-19 Cfwds'!B:E,4,FALSE)))</f>
        <v>0</v>
      </c>
      <c r="CD111" s="709">
        <f>IF(ISERROR(VLOOKUP(A111,'18-19 Cfwds'!B:E,3,FALSE)),0,(VLOOKUP(A111,'18-19 Cfwds'!B:E,3,FALSE)))</f>
        <v>0</v>
      </c>
      <c r="CF111" s="709">
        <f t="shared" si="7"/>
        <v>53300.305164319245</v>
      </c>
    </row>
    <row r="112" spans="1:84" ht="15" x14ac:dyDescent="0.25">
      <c r="A112" s="706" t="e">
        <f>VLOOKUP(D112,'DfE No.'!#REF!,3,FALSE)</f>
        <v>#REF!</v>
      </c>
      <c r="B112" s="511">
        <f>VLOOKUP(D112,'Adjusted Factors 20-21'!C:F,4,FALSE)</f>
        <v>0</v>
      </c>
      <c r="C112" s="706">
        <v>124802</v>
      </c>
      <c r="D112" s="706">
        <v>9354024</v>
      </c>
      <c r="E112" s="707" t="s">
        <v>932</v>
      </c>
      <c r="F112" s="708">
        <v>1380</v>
      </c>
      <c r="G112" s="708">
        <v>0</v>
      </c>
      <c r="H112" s="708">
        <v>1380</v>
      </c>
      <c r="I112" s="709">
        <v>0</v>
      </c>
      <c r="J112" s="709">
        <v>3231555.6222000001</v>
      </c>
      <c r="K112" s="709">
        <v>2642830.4958000001</v>
      </c>
      <c r="L112" s="709">
        <v>0</v>
      </c>
      <c r="M112" s="709">
        <v>49049.999999999993</v>
      </c>
      <c r="N112" s="709">
        <v>0</v>
      </c>
      <c r="O112" s="709">
        <v>169930.07730147574</v>
      </c>
      <c r="P112" s="709">
        <v>0</v>
      </c>
      <c r="Q112" s="709">
        <v>0</v>
      </c>
      <c r="R112" s="709">
        <v>0</v>
      </c>
      <c r="S112" s="709">
        <v>0</v>
      </c>
      <c r="T112" s="709">
        <v>0</v>
      </c>
      <c r="U112" s="709">
        <v>0</v>
      </c>
      <c r="V112" s="709">
        <v>5103.6983321247089</v>
      </c>
      <c r="W112" s="709">
        <v>2431.7621464829585</v>
      </c>
      <c r="X112" s="709">
        <v>2676.9398114575815</v>
      </c>
      <c r="Y112" s="709">
        <v>0</v>
      </c>
      <c r="Z112" s="709">
        <v>1876.359680928213</v>
      </c>
      <c r="AA112" s="709">
        <v>0</v>
      </c>
      <c r="AB112" s="709">
        <v>0</v>
      </c>
      <c r="AC112" s="709">
        <v>2879.9999999999986</v>
      </c>
      <c r="AD112" s="709">
        <v>0</v>
      </c>
      <c r="AE112" s="709">
        <v>0</v>
      </c>
      <c r="AF112" s="709">
        <v>516012.70538851694</v>
      </c>
      <c r="AG112" s="709">
        <v>0</v>
      </c>
      <c r="AH112" s="709">
        <v>0</v>
      </c>
      <c r="AI112" s="709">
        <v>114400</v>
      </c>
      <c r="AJ112" s="709">
        <v>0</v>
      </c>
      <c r="AK112" s="709">
        <v>0</v>
      </c>
      <c r="AL112" s="709">
        <v>50000</v>
      </c>
      <c r="AM112" s="709">
        <v>207590.04</v>
      </c>
      <c r="AN112" s="709">
        <v>0</v>
      </c>
      <c r="AO112" s="709">
        <v>0</v>
      </c>
      <c r="AP112" s="709">
        <v>0</v>
      </c>
      <c r="AQ112" s="709">
        <v>0</v>
      </c>
      <c r="AR112" s="709">
        <v>0</v>
      </c>
      <c r="AS112" s="709">
        <v>0</v>
      </c>
      <c r="AT112" s="709">
        <v>0</v>
      </c>
      <c r="AU112" s="709">
        <v>0</v>
      </c>
      <c r="AV112" s="709">
        <v>5874386.1180000007</v>
      </c>
      <c r="AW112" s="709">
        <v>749961.54266098619</v>
      </c>
      <c r="AX112" s="709">
        <v>371990.04000000004</v>
      </c>
      <c r="AY112" s="709">
        <v>641499.92402475164</v>
      </c>
      <c r="AZ112" s="710">
        <v>6996337.7006609868</v>
      </c>
      <c r="BA112" s="710">
        <v>6738747.6606609868</v>
      </c>
      <c r="BB112" s="710">
        <v>5000</v>
      </c>
      <c r="BC112" s="710">
        <v>6900000</v>
      </c>
      <c r="BD112" s="710">
        <v>0</v>
      </c>
      <c r="BE112" s="710">
        <v>161252.33933901321</v>
      </c>
      <c r="BF112" s="710">
        <v>7157590.04</v>
      </c>
      <c r="BG112" s="709">
        <v>0</v>
      </c>
      <c r="BH112" s="709">
        <v>7157590.040000001</v>
      </c>
      <c r="BI112" s="710">
        <v>7157590.04</v>
      </c>
      <c r="BJ112" s="710">
        <v>6835600</v>
      </c>
      <c r="BK112" s="709">
        <v>6835600</v>
      </c>
      <c r="BL112" s="709">
        <v>4953.333333333333</v>
      </c>
      <c r="BM112" s="709">
        <v>4754.9965059399019</v>
      </c>
      <c r="BN112" s="711">
        <v>4.1711245664569976E-2</v>
      </c>
      <c r="BO112" s="711">
        <v>0</v>
      </c>
      <c r="BP112" s="709">
        <v>0</v>
      </c>
      <c r="BQ112" s="710">
        <v>7157590.04</v>
      </c>
      <c r="BR112" s="710">
        <v>5000</v>
      </c>
      <c r="BS112" s="710" t="s">
        <v>1284</v>
      </c>
      <c r="BT112" s="710">
        <v>5186.659449275362</v>
      </c>
      <c r="BU112" s="711">
        <v>4.2012919176238395E-2</v>
      </c>
      <c r="BV112" s="709">
        <v>-34872.6</v>
      </c>
      <c r="BW112" s="709">
        <v>7122717.4400000004</v>
      </c>
      <c r="BX112" s="709">
        <v>0</v>
      </c>
      <c r="BY112" s="709">
        <v>7122717.4400000004</v>
      </c>
      <c r="BZ112" s="512">
        <f t="shared" si="4"/>
        <v>0</v>
      </c>
      <c r="CA112" s="512">
        <f t="shared" si="5"/>
        <v>0</v>
      </c>
      <c r="CB112" s="709">
        <f t="shared" si="6"/>
        <v>161252.33933901321</v>
      </c>
      <c r="CC112" s="709">
        <f>IF(ISERROR(VLOOKUP(A112,'18-19 Cfwds'!B:E,4,FALSE)),0,(VLOOKUP(A112,'18-19 Cfwds'!B:E,4,FALSE)))</f>
        <v>0</v>
      </c>
      <c r="CD112" s="709">
        <f>IF(ISERROR(VLOOKUP(A112,'18-19 Cfwds'!B:E,3,FALSE)),0,(VLOOKUP(A112,'18-19 Cfwds'!B:E,3,FALSE)))</f>
        <v>0</v>
      </c>
      <c r="CF112" s="709">
        <f t="shared" si="7"/>
        <v>231068.83727246922</v>
      </c>
    </row>
    <row r="113" spans="1:84" ht="15" x14ac:dyDescent="0.25">
      <c r="A113" s="706" t="e">
        <f>VLOOKUP(D113,'DfE No.'!#REF!,3,FALSE)</f>
        <v>#REF!</v>
      </c>
      <c r="B113" s="511">
        <f>VLOOKUP(D113,'Adjusted Factors 20-21'!C:F,4,FALSE)</f>
        <v>0</v>
      </c>
      <c r="C113" s="706">
        <v>124840</v>
      </c>
      <c r="D113" s="706">
        <v>9354090</v>
      </c>
      <c r="E113" s="707" t="s">
        <v>823</v>
      </c>
      <c r="F113" s="708">
        <v>1278</v>
      </c>
      <c r="G113" s="708">
        <v>0</v>
      </c>
      <c r="H113" s="708">
        <v>1278</v>
      </c>
      <c r="I113" s="709">
        <v>0</v>
      </c>
      <c r="J113" s="709">
        <v>3134850.7157999999</v>
      </c>
      <c r="K113" s="709">
        <v>2286185.5500000003</v>
      </c>
      <c r="L113" s="709">
        <v>0</v>
      </c>
      <c r="M113" s="709">
        <v>45900.000000000029</v>
      </c>
      <c r="N113" s="709">
        <v>0</v>
      </c>
      <c r="O113" s="709">
        <v>178721.10933758976</v>
      </c>
      <c r="P113" s="709">
        <v>0</v>
      </c>
      <c r="Q113" s="709">
        <v>0</v>
      </c>
      <c r="R113" s="709">
        <v>0</v>
      </c>
      <c r="S113" s="709">
        <v>0</v>
      </c>
      <c r="T113" s="709">
        <v>0</v>
      </c>
      <c r="U113" s="709">
        <v>0</v>
      </c>
      <c r="V113" s="709">
        <v>49200.000000000095</v>
      </c>
      <c r="W113" s="709">
        <v>66824.999999999869</v>
      </c>
      <c r="X113" s="709">
        <v>13910.000000000033</v>
      </c>
      <c r="Y113" s="709">
        <v>12179.999999999995</v>
      </c>
      <c r="Z113" s="709">
        <v>0</v>
      </c>
      <c r="AA113" s="709">
        <v>0</v>
      </c>
      <c r="AB113" s="709">
        <v>0</v>
      </c>
      <c r="AC113" s="709">
        <v>27402.884012539107</v>
      </c>
      <c r="AD113" s="709">
        <v>0</v>
      </c>
      <c r="AE113" s="709">
        <v>0</v>
      </c>
      <c r="AF113" s="709">
        <v>407732.4836370165</v>
      </c>
      <c r="AG113" s="709">
        <v>0</v>
      </c>
      <c r="AH113" s="709">
        <v>0</v>
      </c>
      <c r="AI113" s="709">
        <v>114400</v>
      </c>
      <c r="AJ113" s="709">
        <v>0</v>
      </c>
      <c r="AK113" s="709">
        <v>0</v>
      </c>
      <c r="AL113" s="709">
        <v>0</v>
      </c>
      <c r="AM113" s="709">
        <v>222967.08</v>
      </c>
      <c r="AN113" s="709">
        <v>0</v>
      </c>
      <c r="AO113" s="709">
        <v>0</v>
      </c>
      <c r="AP113" s="709">
        <v>0</v>
      </c>
      <c r="AQ113" s="709">
        <v>0</v>
      </c>
      <c r="AR113" s="709">
        <v>0</v>
      </c>
      <c r="AS113" s="709">
        <v>0</v>
      </c>
      <c r="AT113" s="709">
        <v>0</v>
      </c>
      <c r="AU113" s="709">
        <v>0</v>
      </c>
      <c r="AV113" s="709">
        <v>5421036.2658000002</v>
      </c>
      <c r="AW113" s="709">
        <v>801871.47698714538</v>
      </c>
      <c r="AX113" s="709">
        <v>337367.07999999996</v>
      </c>
      <c r="AY113" s="709">
        <v>601053.3383058114</v>
      </c>
      <c r="AZ113" s="710">
        <v>6560274.8227871452</v>
      </c>
      <c r="BA113" s="710">
        <v>6337307.7427871451</v>
      </c>
      <c r="BB113" s="710">
        <v>5000</v>
      </c>
      <c r="BC113" s="710">
        <v>6390000</v>
      </c>
      <c r="BD113" s="710">
        <v>0</v>
      </c>
      <c r="BE113" s="710">
        <v>52692.257212854922</v>
      </c>
      <c r="BF113" s="710">
        <v>6612967.0800000001</v>
      </c>
      <c r="BG113" s="709">
        <v>0</v>
      </c>
      <c r="BH113" s="709">
        <v>6612967.0800000001</v>
      </c>
      <c r="BI113" s="710">
        <v>6612967.0800000001</v>
      </c>
      <c r="BJ113" s="710">
        <v>6275600</v>
      </c>
      <c r="BK113" s="709">
        <v>6275600</v>
      </c>
      <c r="BL113" s="709">
        <v>4910.4851330203446</v>
      </c>
      <c r="BM113" s="709">
        <v>4708.8446215139438</v>
      </c>
      <c r="BN113" s="711">
        <v>4.2821653232119436E-2</v>
      </c>
      <c r="BO113" s="711">
        <v>0</v>
      </c>
      <c r="BP113" s="709">
        <v>0</v>
      </c>
      <c r="BQ113" s="710">
        <v>6612967.0800000001</v>
      </c>
      <c r="BR113" s="710">
        <v>5000</v>
      </c>
      <c r="BS113" s="710" t="s">
        <v>1284</v>
      </c>
      <c r="BT113" s="710">
        <v>5174.4656338028171</v>
      </c>
      <c r="BU113" s="711">
        <v>3.9960396505046347E-2</v>
      </c>
      <c r="BV113" s="709">
        <v>-32295.059999999998</v>
      </c>
      <c r="BW113" s="709">
        <v>6580672.0200000005</v>
      </c>
      <c r="BX113" s="709">
        <v>0</v>
      </c>
      <c r="BY113" s="709">
        <v>6580672.0200000005</v>
      </c>
      <c r="BZ113" s="512">
        <f t="shared" si="4"/>
        <v>0</v>
      </c>
      <c r="CA113" s="512">
        <f t="shared" si="5"/>
        <v>0</v>
      </c>
      <c r="CB113" s="709">
        <f t="shared" si="6"/>
        <v>52692.257212854922</v>
      </c>
      <c r="CC113" s="709">
        <f>IF(ISERROR(VLOOKUP(A113,'18-19 Cfwds'!B:E,4,FALSE)),0,(VLOOKUP(A113,'18-19 Cfwds'!B:E,4,FALSE)))</f>
        <v>0</v>
      </c>
      <c r="CD113" s="709">
        <f>IF(ISERROR(VLOOKUP(A113,'18-19 Cfwds'!B:E,3,FALSE)),0,(VLOOKUP(A113,'18-19 Cfwds'!B:E,3,FALSE)))</f>
        <v>0</v>
      </c>
      <c r="CF113" s="709">
        <f t="shared" si="7"/>
        <v>366736.10933758982</v>
      </c>
    </row>
    <row r="114" spans="1:84" ht="15" x14ac:dyDescent="0.25">
      <c r="A114" s="706" t="e">
        <f>VLOOKUP(D114,'DfE No.'!#REF!,3,FALSE)</f>
        <v>#REF!</v>
      </c>
      <c r="B114" s="511">
        <f>VLOOKUP(D114,'Adjusted Factors 20-21'!C:F,4,FALSE)</f>
        <v>0</v>
      </c>
      <c r="C114" s="706">
        <v>124856</v>
      </c>
      <c r="D114" s="706">
        <v>9354500</v>
      </c>
      <c r="E114" s="707" t="s">
        <v>1237</v>
      </c>
      <c r="F114" s="708">
        <v>1143</v>
      </c>
      <c r="G114" s="708">
        <v>0</v>
      </c>
      <c r="H114" s="708">
        <v>1143</v>
      </c>
      <c r="I114" s="709">
        <v>0</v>
      </c>
      <c r="J114" s="709">
        <v>2852794.7387999999</v>
      </c>
      <c r="K114" s="709">
        <v>1988981.4285000002</v>
      </c>
      <c r="L114" s="709">
        <v>0</v>
      </c>
      <c r="M114" s="709">
        <v>64800.000000000029</v>
      </c>
      <c r="N114" s="709">
        <v>0</v>
      </c>
      <c r="O114" s="709">
        <v>224230.30088495574</v>
      </c>
      <c r="P114" s="709">
        <v>0</v>
      </c>
      <c r="Q114" s="709">
        <v>0</v>
      </c>
      <c r="R114" s="709">
        <v>0</v>
      </c>
      <c r="S114" s="709">
        <v>0</v>
      </c>
      <c r="T114" s="709">
        <v>0</v>
      </c>
      <c r="U114" s="709">
        <v>0</v>
      </c>
      <c r="V114" s="709">
        <v>56099.999999999964</v>
      </c>
      <c r="W114" s="709">
        <v>2024.9999999999993</v>
      </c>
      <c r="X114" s="709">
        <v>21934.999999999989</v>
      </c>
      <c r="Y114" s="709">
        <v>0</v>
      </c>
      <c r="Z114" s="709">
        <v>0</v>
      </c>
      <c r="AA114" s="709">
        <v>0</v>
      </c>
      <c r="AB114" s="709">
        <v>0</v>
      </c>
      <c r="AC114" s="709">
        <v>15840.000000000002</v>
      </c>
      <c r="AD114" s="709">
        <v>0</v>
      </c>
      <c r="AE114" s="709">
        <v>0</v>
      </c>
      <c r="AF114" s="709">
        <v>493651.9441278794</v>
      </c>
      <c r="AG114" s="709">
        <v>0</v>
      </c>
      <c r="AH114" s="709">
        <v>0</v>
      </c>
      <c r="AI114" s="709">
        <v>114400</v>
      </c>
      <c r="AJ114" s="709">
        <v>0</v>
      </c>
      <c r="AK114" s="709">
        <v>0</v>
      </c>
      <c r="AL114" s="709">
        <v>0</v>
      </c>
      <c r="AM114" s="709">
        <v>190931.58</v>
      </c>
      <c r="AN114" s="709">
        <v>0</v>
      </c>
      <c r="AO114" s="709">
        <v>0</v>
      </c>
      <c r="AP114" s="709">
        <v>0</v>
      </c>
      <c r="AQ114" s="709">
        <v>0</v>
      </c>
      <c r="AR114" s="709">
        <v>0</v>
      </c>
      <c r="AS114" s="709">
        <v>0</v>
      </c>
      <c r="AT114" s="709">
        <v>0</v>
      </c>
      <c r="AU114" s="709">
        <v>0</v>
      </c>
      <c r="AV114" s="709">
        <v>4841776.1672999999</v>
      </c>
      <c r="AW114" s="709">
        <v>878582.24501283513</v>
      </c>
      <c r="AX114" s="709">
        <v>305331.57999999996</v>
      </c>
      <c r="AY114" s="709">
        <v>688149.89457035728</v>
      </c>
      <c r="AZ114" s="710">
        <v>6025689.9923128355</v>
      </c>
      <c r="BA114" s="710">
        <v>5834758.4123128355</v>
      </c>
      <c r="BB114" s="710">
        <v>5000</v>
      </c>
      <c r="BC114" s="710">
        <v>5715000</v>
      </c>
      <c r="BD114" s="710">
        <v>0</v>
      </c>
      <c r="BE114" s="710">
        <v>0</v>
      </c>
      <c r="BF114" s="710">
        <v>6025689.9923128355</v>
      </c>
      <c r="BG114" s="709">
        <v>0</v>
      </c>
      <c r="BH114" s="709">
        <v>6025689.9923128346</v>
      </c>
      <c r="BI114" s="710">
        <v>5905931.5800000001</v>
      </c>
      <c r="BJ114" s="710">
        <v>5600600</v>
      </c>
      <c r="BK114" s="709">
        <v>5720358.4123128355</v>
      </c>
      <c r="BL114" s="709">
        <v>5004.6880247706349</v>
      </c>
      <c r="BM114" s="709">
        <v>4795.9765205648728</v>
      </c>
      <c r="BN114" s="711">
        <v>4.3518041281232121E-2</v>
      </c>
      <c r="BO114" s="711">
        <v>0</v>
      </c>
      <c r="BP114" s="709">
        <v>0</v>
      </c>
      <c r="BQ114" s="710">
        <v>6025689.9923128355</v>
      </c>
      <c r="BR114" s="710">
        <v>5104.7755138345019</v>
      </c>
      <c r="BS114" s="710" t="s">
        <v>1284</v>
      </c>
      <c r="BT114" s="710">
        <v>5271.8197658030058</v>
      </c>
      <c r="BU114" s="711">
        <v>4.1326865645235911E-2</v>
      </c>
      <c r="BV114" s="709">
        <v>-28883.61</v>
      </c>
      <c r="BW114" s="709">
        <v>5996806.3823128352</v>
      </c>
      <c r="BX114" s="709">
        <v>0</v>
      </c>
      <c r="BY114" s="709">
        <v>5996806.3823128352</v>
      </c>
      <c r="BZ114" s="512">
        <f t="shared" si="4"/>
        <v>0</v>
      </c>
      <c r="CA114" s="512">
        <f t="shared" si="5"/>
        <v>0</v>
      </c>
      <c r="CB114" s="709">
        <f t="shared" si="6"/>
        <v>0</v>
      </c>
      <c r="CC114" s="709">
        <f>IF(ISERROR(VLOOKUP(A114,'18-19 Cfwds'!B:E,4,FALSE)),0,(VLOOKUP(A114,'18-19 Cfwds'!B:E,4,FALSE)))</f>
        <v>0</v>
      </c>
      <c r="CD114" s="709">
        <f>IF(ISERROR(VLOOKUP(A114,'18-19 Cfwds'!B:E,3,FALSE)),0,(VLOOKUP(A114,'18-19 Cfwds'!B:E,3,FALSE)))</f>
        <v>0</v>
      </c>
      <c r="CF114" s="709">
        <f t="shared" si="7"/>
        <v>369090.30088495574</v>
      </c>
    </row>
    <row r="115" spans="1:84" ht="15" x14ac:dyDescent="0.25">
      <c r="A115" s="706" t="e">
        <f>VLOOKUP(D115,'DfE No.'!#REF!,3,FALSE)</f>
        <v>#REF!</v>
      </c>
      <c r="B115" s="511">
        <f>VLOOKUP(D115,'Adjusted Factors 20-21'!C:F,4,FALSE)</f>
        <v>0</v>
      </c>
      <c r="C115" s="706">
        <v>124861</v>
      </c>
      <c r="D115" s="706">
        <v>9354600</v>
      </c>
      <c r="E115" s="707" t="s">
        <v>925</v>
      </c>
      <c r="F115" s="708">
        <v>772</v>
      </c>
      <c r="G115" s="708">
        <v>0</v>
      </c>
      <c r="H115" s="708">
        <v>772</v>
      </c>
      <c r="I115" s="709">
        <v>0</v>
      </c>
      <c r="J115" s="709">
        <v>1885745.6747999999</v>
      </c>
      <c r="K115" s="709">
        <v>1390000.8144</v>
      </c>
      <c r="L115" s="709">
        <v>0</v>
      </c>
      <c r="M115" s="709">
        <v>27450.000000000007</v>
      </c>
      <c r="N115" s="709">
        <v>0</v>
      </c>
      <c r="O115" s="709">
        <v>83016.805555555562</v>
      </c>
      <c r="P115" s="709">
        <v>0</v>
      </c>
      <c r="Q115" s="709">
        <v>0</v>
      </c>
      <c r="R115" s="709">
        <v>0</v>
      </c>
      <c r="S115" s="709">
        <v>0</v>
      </c>
      <c r="T115" s="709">
        <v>0</v>
      </c>
      <c r="U115" s="709">
        <v>0</v>
      </c>
      <c r="V115" s="709">
        <v>27070.129870129898</v>
      </c>
      <c r="W115" s="709">
        <v>3248.4155844155875</v>
      </c>
      <c r="X115" s="709">
        <v>19310.02597402599</v>
      </c>
      <c r="Y115" s="709">
        <v>2326.0259740259717</v>
      </c>
      <c r="Z115" s="709">
        <v>7519.4805194805267</v>
      </c>
      <c r="AA115" s="709">
        <v>0</v>
      </c>
      <c r="AB115" s="709">
        <v>0</v>
      </c>
      <c r="AC115" s="709">
        <v>20159.99999999996</v>
      </c>
      <c r="AD115" s="709">
        <v>0</v>
      </c>
      <c r="AE115" s="709">
        <v>0</v>
      </c>
      <c r="AF115" s="709">
        <v>254289.06808988433</v>
      </c>
      <c r="AG115" s="709">
        <v>0</v>
      </c>
      <c r="AH115" s="709">
        <v>926.19974059662854</v>
      </c>
      <c r="AI115" s="709">
        <v>114400</v>
      </c>
      <c r="AJ115" s="709">
        <v>0</v>
      </c>
      <c r="AK115" s="709">
        <v>0</v>
      </c>
      <c r="AL115" s="709">
        <v>0</v>
      </c>
      <c r="AM115" s="709">
        <v>21953.03</v>
      </c>
      <c r="AN115" s="709">
        <v>0</v>
      </c>
      <c r="AO115" s="709">
        <v>0</v>
      </c>
      <c r="AP115" s="709">
        <v>0</v>
      </c>
      <c r="AQ115" s="709">
        <v>0</v>
      </c>
      <c r="AR115" s="709">
        <v>0</v>
      </c>
      <c r="AS115" s="709">
        <v>0</v>
      </c>
      <c r="AT115" s="709">
        <v>0</v>
      </c>
      <c r="AU115" s="709">
        <v>0</v>
      </c>
      <c r="AV115" s="709">
        <v>3275746.4891999997</v>
      </c>
      <c r="AW115" s="709">
        <v>445316.15130811447</v>
      </c>
      <c r="AX115" s="709">
        <v>136353.03</v>
      </c>
      <c r="AY115" s="709">
        <v>349212.30982870108</v>
      </c>
      <c r="AZ115" s="710">
        <v>3857415.6705081142</v>
      </c>
      <c r="BA115" s="710">
        <v>3835462.6405081144</v>
      </c>
      <c r="BB115" s="710">
        <v>5000</v>
      </c>
      <c r="BC115" s="710">
        <v>3860000</v>
      </c>
      <c r="BD115" s="710">
        <v>0</v>
      </c>
      <c r="BE115" s="710">
        <v>24537.35949188564</v>
      </c>
      <c r="BF115" s="710">
        <v>3881953.03</v>
      </c>
      <c r="BG115" s="709">
        <v>0</v>
      </c>
      <c r="BH115" s="709">
        <v>3881953.0299999993</v>
      </c>
      <c r="BI115" s="710">
        <v>3881953.03</v>
      </c>
      <c r="BJ115" s="710">
        <v>3745600</v>
      </c>
      <c r="BK115" s="709">
        <v>3745600</v>
      </c>
      <c r="BL115" s="709">
        <v>4851.8134715025908</v>
      </c>
      <c r="BM115" s="709">
        <v>4709.2957746478869</v>
      </c>
      <c r="BN115" s="711">
        <v>3.026305920769224E-2</v>
      </c>
      <c r="BO115" s="711">
        <v>0</v>
      </c>
      <c r="BP115" s="709">
        <v>0</v>
      </c>
      <c r="BQ115" s="710">
        <v>3881953.03</v>
      </c>
      <c r="BR115" s="710">
        <v>5000</v>
      </c>
      <c r="BS115" s="710" t="s">
        <v>1284</v>
      </c>
      <c r="BT115" s="710">
        <v>5028.436567357513</v>
      </c>
      <c r="BU115" s="711">
        <v>2.7383927093069804E-2</v>
      </c>
      <c r="BV115" s="709">
        <v>-19508.439999999999</v>
      </c>
      <c r="BW115" s="709">
        <v>3862444.59</v>
      </c>
      <c r="BX115" s="709">
        <v>0</v>
      </c>
      <c r="BY115" s="709">
        <v>3862444.59</v>
      </c>
      <c r="BZ115" s="512">
        <f t="shared" si="4"/>
        <v>0</v>
      </c>
      <c r="CA115" s="512">
        <f t="shared" si="5"/>
        <v>0</v>
      </c>
      <c r="CB115" s="709">
        <f t="shared" si="6"/>
        <v>24537.35949188564</v>
      </c>
      <c r="CC115" s="709">
        <f>IF(ISERROR(VLOOKUP(A115,'18-19 Cfwds'!B:E,4,FALSE)),0,(VLOOKUP(A115,'18-19 Cfwds'!B:E,4,FALSE)))</f>
        <v>0</v>
      </c>
      <c r="CD115" s="709">
        <f>IF(ISERROR(VLOOKUP(A115,'18-19 Cfwds'!B:E,3,FALSE)),0,(VLOOKUP(A115,'18-19 Cfwds'!B:E,3,FALSE)))</f>
        <v>0</v>
      </c>
      <c r="CF115" s="709">
        <f t="shared" si="7"/>
        <v>169940.88347763353</v>
      </c>
    </row>
    <row r="116" spans="1:84" ht="15" x14ac:dyDescent="0.25">
      <c r="A116" s="706" t="e">
        <f>VLOOKUP(D116,'DfE No.'!#REF!,3,FALSE)</f>
        <v>#REF!</v>
      </c>
      <c r="B116" s="511" t="str">
        <f>VLOOKUP(D116,'Adjusted Factors 20-21'!C:F,4,FALSE)</f>
        <v>Recoupment Academy</v>
      </c>
      <c r="C116" s="706">
        <v>138117</v>
      </c>
      <c r="D116" s="706">
        <v>9352000</v>
      </c>
      <c r="E116" s="707" t="s">
        <v>1092</v>
      </c>
      <c r="F116" s="708">
        <v>150</v>
      </c>
      <c r="G116" s="708">
        <v>150</v>
      </c>
      <c r="H116" s="708">
        <v>0</v>
      </c>
      <c r="I116" s="709">
        <v>430255.66499999998</v>
      </c>
      <c r="J116" s="709">
        <v>0</v>
      </c>
      <c r="K116" s="709">
        <v>0</v>
      </c>
      <c r="L116" s="709">
        <v>19350.000000000022</v>
      </c>
      <c r="M116" s="709">
        <v>0</v>
      </c>
      <c r="N116" s="709">
        <v>30782.608695652176</v>
      </c>
      <c r="O116" s="709">
        <v>0</v>
      </c>
      <c r="P116" s="709">
        <v>3831.0810810810926</v>
      </c>
      <c r="Q116" s="709">
        <v>1520.2702702702688</v>
      </c>
      <c r="R116" s="709">
        <v>36106.418918918927</v>
      </c>
      <c r="S116" s="709">
        <v>0</v>
      </c>
      <c r="T116" s="709">
        <v>0</v>
      </c>
      <c r="U116" s="709">
        <v>0</v>
      </c>
      <c r="V116" s="709">
        <v>0</v>
      </c>
      <c r="W116" s="709">
        <v>0</v>
      </c>
      <c r="X116" s="709">
        <v>0</v>
      </c>
      <c r="Y116" s="709">
        <v>0</v>
      </c>
      <c r="Z116" s="709">
        <v>0</v>
      </c>
      <c r="AA116" s="709">
        <v>0</v>
      </c>
      <c r="AB116" s="709">
        <v>3852</v>
      </c>
      <c r="AC116" s="709">
        <v>0</v>
      </c>
      <c r="AD116" s="709">
        <v>0</v>
      </c>
      <c r="AE116" s="709">
        <v>76402.173913043414</v>
      </c>
      <c r="AF116" s="709">
        <v>0</v>
      </c>
      <c r="AG116" s="709">
        <v>9624.9999999999563</v>
      </c>
      <c r="AH116" s="709">
        <v>0</v>
      </c>
      <c r="AI116" s="709">
        <v>114400</v>
      </c>
      <c r="AJ116" s="709">
        <v>0</v>
      </c>
      <c r="AK116" s="709">
        <v>0</v>
      </c>
      <c r="AL116" s="709">
        <v>0</v>
      </c>
      <c r="AM116" s="709">
        <v>4460.3999999999996</v>
      </c>
      <c r="AN116" s="709">
        <v>0</v>
      </c>
      <c r="AO116" s="709">
        <v>0</v>
      </c>
      <c r="AP116" s="709">
        <v>0</v>
      </c>
      <c r="AQ116" s="709">
        <v>0</v>
      </c>
      <c r="AR116" s="709">
        <v>0</v>
      </c>
      <c r="AS116" s="709">
        <v>0</v>
      </c>
      <c r="AT116" s="709">
        <v>0</v>
      </c>
      <c r="AU116" s="709">
        <v>0</v>
      </c>
      <c r="AV116" s="709">
        <v>430255.66499999998</v>
      </c>
      <c r="AW116" s="709">
        <v>181469.55287896586</v>
      </c>
      <c r="AX116" s="709">
        <v>118860.4</v>
      </c>
      <c r="AY116" s="709">
        <v>132150.16339600465</v>
      </c>
      <c r="AZ116" s="710">
        <v>730585.61787896592</v>
      </c>
      <c r="BA116" s="710">
        <v>726125.21787896589</v>
      </c>
      <c r="BB116" s="710">
        <v>3750</v>
      </c>
      <c r="BC116" s="710">
        <v>562500</v>
      </c>
      <c r="BD116" s="710">
        <v>0</v>
      </c>
      <c r="BE116" s="710">
        <v>0</v>
      </c>
      <c r="BF116" s="710">
        <v>730585.61787896592</v>
      </c>
      <c r="BG116" s="709">
        <v>730585.61787896592</v>
      </c>
      <c r="BH116" s="709">
        <v>0</v>
      </c>
      <c r="BI116" s="710">
        <v>566960.4</v>
      </c>
      <c r="BJ116" s="710">
        <v>448100</v>
      </c>
      <c r="BK116" s="709">
        <v>611725.21787896589</v>
      </c>
      <c r="BL116" s="709">
        <v>4078.1681191931061</v>
      </c>
      <c r="BM116" s="709">
        <v>3761.8299451807229</v>
      </c>
      <c r="BN116" s="711">
        <v>8.4091566769955606E-2</v>
      </c>
      <c r="BO116" s="711">
        <v>0</v>
      </c>
      <c r="BP116" s="709">
        <v>0</v>
      </c>
      <c r="BQ116" s="710">
        <v>730585.61787896592</v>
      </c>
      <c r="BR116" s="710">
        <v>4840.8347858597726</v>
      </c>
      <c r="BS116" s="710" t="s">
        <v>1284</v>
      </c>
      <c r="BT116" s="710">
        <v>4870.5707858597725</v>
      </c>
      <c r="BU116" s="711">
        <v>8.7703406583377941E-2</v>
      </c>
      <c r="BV116" s="709">
        <v>0</v>
      </c>
      <c r="BW116" s="709">
        <v>730585.61787896592</v>
      </c>
      <c r="BX116" s="709">
        <v>0</v>
      </c>
      <c r="BY116" s="709">
        <v>730585.61787896592</v>
      </c>
      <c r="BZ116" s="512">
        <f t="shared" si="4"/>
        <v>0</v>
      </c>
      <c r="CA116" s="512">
        <f t="shared" si="5"/>
        <v>0</v>
      </c>
      <c r="CB116" s="709">
        <f t="shared" si="6"/>
        <v>0</v>
      </c>
      <c r="CC116" s="709">
        <f>IF(ISERROR(VLOOKUP(A116,'18-19 Cfwds'!B:E,4,FALSE)),0,(VLOOKUP(A116,'18-19 Cfwds'!B:E,4,FALSE)))</f>
        <v>0</v>
      </c>
      <c r="CD116" s="709">
        <f>IF(ISERROR(VLOOKUP(A116,'18-19 Cfwds'!B:E,3,FALSE)),0,(VLOOKUP(A116,'18-19 Cfwds'!B:E,3,FALSE)))</f>
        <v>0</v>
      </c>
      <c r="CF116" s="709">
        <f t="shared" si="7"/>
        <v>91590.378965922486</v>
      </c>
    </row>
    <row r="117" spans="1:84" ht="15" x14ac:dyDescent="0.25">
      <c r="A117" s="706" t="e">
        <f>VLOOKUP(D117,'DfE No.'!#REF!,3,FALSE)</f>
        <v>#REF!</v>
      </c>
      <c r="B117" s="511" t="str">
        <f>VLOOKUP(D117,'Adjusted Factors 20-21'!C:F,4,FALSE)</f>
        <v>Recoupment Academy</v>
      </c>
      <c r="C117" s="706">
        <v>139803</v>
      </c>
      <c r="D117" s="706">
        <v>9352001</v>
      </c>
      <c r="E117" s="707" t="s">
        <v>1238</v>
      </c>
      <c r="F117" s="708">
        <v>578</v>
      </c>
      <c r="G117" s="708">
        <v>578</v>
      </c>
      <c r="H117" s="708">
        <v>0</v>
      </c>
      <c r="I117" s="709">
        <v>1657918.4957999999</v>
      </c>
      <c r="J117" s="709">
        <v>0</v>
      </c>
      <c r="K117" s="709">
        <v>0</v>
      </c>
      <c r="L117" s="709">
        <v>48150</v>
      </c>
      <c r="M117" s="709">
        <v>0</v>
      </c>
      <c r="N117" s="709">
        <v>73563.636363636353</v>
      </c>
      <c r="O117" s="709">
        <v>0</v>
      </c>
      <c r="P117" s="709">
        <v>17069.0625</v>
      </c>
      <c r="Q117" s="709">
        <v>10536.458333333338</v>
      </c>
      <c r="R117" s="709">
        <v>45156.249999999927</v>
      </c>
      <c r="S117" s="709">
        <v>29667.656249999975</v>
      </c>
      <c r="T117" s="709">
        <v>36230.364583333278</v>
      </c>
      <c r="U117" s="709">
        <v>0</v>
      </c>
      <c r="V117" s="709">
        <v>0</v>
      </c>
      <c r="W117" s="709">
        <v>0</v>
      </c>
      <c r="X117" s="709">
        <v>0</v>
      </c>
      <c r="Y117" s="709">
        <v>0</v>
      </c>
      <c r="Z117" s="709">
        <v>0</v>
      </c>
      <c r="AA117" s="709">
        <v>0</v>
      </c>
      <c r="AB117" s="709">
        <v>10056.260162601617</v>
      </c>
      <c r="AC117" s="709">
        <v>0</v>
      </c>
      <c r="AD117" s="709">
        <v>0</v>
      </c>
      <c r="AE117" s="709">
        <v>223495.33195020739</v>
      </c>
      <c r="AF117" s="709">
        <v>0</v>
      </c>
      <c r="AG117" s="709">
        <v>2029.9999999999848</v>
      </c>
      <c r="AH117" s="709">
        <v>0</v>
      </c>
      <c r="AI117" s="709">
        <v>114400</v>
      </c>
      <c r="AJ117" s="709">
        <v>0</v>
      </c>
      <c r="AK117" s="709">
        <v>0</v>
      </c>
      <c r="AL117" s="709">
        <v>0</v>
      </c>
      <c r="AM117" s="709">
        <v>9072</v>
      </c>
      <c r="AN117" s="709">
        <v>0</v>
      </c>
      <c r="AO117" s="709">
        <v>0</v>
      </c>
      <c r="AP117" s="709">
        <v>0</v>
      </c>
      <c r="AQ117" s="709">
        <v>0</v>
      </c>
      <c r="AR117" s="709">
        <v>0</v>
      </c>
      <c r="AS117" s="709">
        <v>0</v>
      </c>
      <c r="AT117" s="709">
        <v>0</v>
      </c>
      <c r="AU117" s="709">
        <v>0</v>
      </c>
      <c r="AV117" s="709">
        <v>1657918.4957999999</v>
      </c>
      <c r="AW117" s="709">
        <v>495955.02014311182</v>
      </c>
      <c r="AX117" s="709">
        <v>123472</v>
      </c>
      <c r="AY117" s="709">
        <v>363634.84596535884</v>
      </c>
      <c r="AZ117" s="710">
        <v>2277345.5159431119</v>
      </c>
      <c r="BA117" s="710">
        <v>2268273.5159431119</v>
      </c>
      <c r="BB117" s="710">
        <v>3750</v>
      </c>
      <c r="BC117" s="710">
        <v>2167500</v>
      </c>
      <c r="BD117" s="710">
        <v>0</v>
      </c>
      <c r="BE117" s="710">
        <v>0</v>
      </c>
      <c r="BF117" s="710">
        <v>2277345.5159431119</v>
      </c>
      <c r="BG117" s="709">
        <v>2277345.5159431119</v>
      </c>
      <c r="BH117" s="709">
        <v>0</v>
      </c>
      <c r="BI117" s="710">
        <v>2176572</v>
      </c>
      <c r="BJ117" s="710">
        <v>2053100</v>
      </c>
      <c r="BK117" s="709">
        <v>2153873.5159431119</v>
      </c>
      <c r="BL117" s="709">
        <v>3726.4247680676676</v>
      </c>
      <c r="BM117" s="709">
        <v>3604.9608213793099</v>
      </c>
      <c r="BN117" s="711">
        <v>3.3693555271949914E-2</v>
      </c>
      <c r="BO117" s="711">
        <v>0</v>
      </c>
      <c r="BP117" s="709">
        <v>0</v>
      </c>
      <c r="BQ117" s="710">
        <v>2277345.5159431119</v>
      </c>
      <c r="BR117" s="710">
        <v>3924.3486435001937</v>
      </c>
      <c r="BS117" s="710" t="s">
        <v>1284</v>
      </c>
      <c r="BT117" s="710">
        <v>3940.0441452302975</v>
      </c>
      <c r="BU117" s="711">
        <v>3.260296952970676E-2</v>
      </c>
      <c r="BV117" s="709">
        <v>0</v>
      </c>
      <c r="BW117" s="709">
        <v>2277345.5159431119</v>
      </c>
      <c r="BX117" s="709">
        <v>0</v>
      </c>
      <c r="BY117" s="709">
        <v>2277345.5159431119</v>
      </c>
      <c r="BZ117" s="512">
        <f t="shared" si="4"/>
        <v>0</v>
      </c>
      <c r="CA117" s="512">
        <f t="shared" si="5"/>
        <v>0</v>
      </c>
      <c r="CB117" s="709">
        <f t="shared" si="6"/>
        <v>0</v>
      </c>
      <c r="CC117" s="709">
        <f>IF(ISERROR(VLOOKUP(A117,'18-19 Cfwds'!B:E,4,FALSE)),0,(VLOOKUP(A117,'18-19 Cfwds'!B:E,4,FALSE)))</f>
        <v>0</v>
      </c>
      <c r="CD117" s="709">
        <f>IF(ISERROR(VLOOKUP(A117,'18-19 Cfwds'!B:E,3,FALSE)),0,(VLOOKUP(A117,'18-19 Cfwds'!B:E,3,FALSE)))</f>
        <v>0</v>
      </c>
      <c r="CF117" s="709">
        <f t="shared" si="7"/>
        <v>260373.42803030286</v>
      </c>
    </row>
    <row r="118" spans="1:84" ht="15" x14ac:dyDescent="0.25">
      <c r="A118" s="706" t="e">
        <f>VLOOKUP(D118,'DfE No.'!#REF!,3,FALSE)</f>
        <v>#REF!</v>
      </c>
      <c r="B118" s="511" t="str">
        <f>VLOOKUP(D118,'Adjusted Factors 20-21'!C:F,4,FALSE)</f>
        <v>Recoupment Academy</v>
      </c>
      <c r="C118" s="706">
        <v>136316</v>
      </c>
      <c r="D118" s="706">
        <v>9352003</v>
      </c>
      <c r="E118" s="707" t="s">
        <v>837</v>
      </c>
      <c r="F118" s="708">
        <v>367</v>
      </c>
      <c r="G118" s="708">
        <v>367</v>
      </c>
      <c r="H118" s="708">
        <v>0</v>
      </c>
      <c r="I118" s="709">
        <v>1052692.1936999999</v>
      </c>
      <c r="J118" s="709">
        <v>0</v>
      </c>
      <c r="K118" s="709">
        <v>0</v>
      </c>
      <c r="L118" s="709">
        <v>29699.999999999935</v>
      </c>
      <c r="M118" s="709">
        <v>0</v>
      </c>
      <c r="N118" s="709">
        <v>36959.99999999992</v>
      </c>
      <c r="O118" s="709">
        <v>0</v>
      </c>
      <c r="P118" s="709">
        <v>20790.000000000033</v>
      </c>
      <c r="Q118" s="709">
        <v>0</v>
      </c>
      <c r="R118" s="709">
        <v>0</v>
      </c>
      <c r="S118" s="709">
        <v>0</v>
      </c>
      <c r="T118" s="709">
        <v>0</v>
      </c>
      <c r="U118" s="709">
        <v>0</v>
      </c>
      <c r="V118" s="709">
        <v>0</v>
      </c>
      <c r="W118" s="709">
        <v>0</v>
      </c>
      <c r="X118" s="709">
        <v>0</v>
      </c>
      <c r="Y118" s="709">
        <v>0</v>
      </c>
      <c r="Z118" s="709">
        <v>0</v>
      </c>
      <c r="AA118" s="709">
        <v>0</v>
      </c>
      <c r="AB118" s="709">
        <v>12667.419354838717</v>
      </c>
      <c r="AC118" s="709">
        <v>0</v>
      </c>
      <c r="AD118" s="709">
        <v>0</v>
      </c>
      <c r="AE118" s="709">
        <v>114331.73469387753</v>
      </c>
      <c r="AF118" s="709">
        <v>0</v>
      </c>
      <c r="AG118" s="709">
        <v>1732.4999999999989</v>
      </c>
      <c r="AH118" s="709">
        <v>0</v>
      </c>
      <c r="AI118" s="709">
        <v>114400</v>
      </c>
      <c r="AJ118" s="709">
        <v>0</v>
      </c>
      <c r="AK118" s="709">
        <v>0</v>
      </c>
      <c r="AL118" s="709">
        <v>0</v>
      </c>
      <c r="AM118" s="709">
        <v>8013.6</v>
      </c>
      <c r="AN118" s="709">
        <v>0</v>
      </c>
      <c r="AO118" s="709">
        <v>0</v>
      </c>
      <c r="AP118" s="709">
        <v>0</v>
      </c>
      <c r="AQ118" s="709">
        <v>0</v>
      </c>
      <c r="AR118" s="709">
        <v>0</v>
      </c>
      <c r="AS118" s="709">
        <v>0</v>
      </c>
      <c r="AT118" s="709">
        <v>0</v>
      </c>
      <c r="AU118" s="709">
        <v>0</v>
      </c>
      <c r="AV118" s="709">
        <v>1052692.1936999999</v>
      </c>
      <c r="AW118" s="709">
        <v>216181.65404871613</v>
      </c>
      <c r="AX118" s="709">
        <v>122413.6</v>
      </c>
      <c r="AY118" s="709">
        <v>168009.53469387745</v>
      </c>
      <c r="AZ118" s="710">
        <v>1391287.4477487162</v>
      </c>
      <c r="BA118" s="710">
        <v>1383273.8477487161</v>
      </c>
      <c r="BB118" s="710">
        <v>3750</v>
      </c>
      <c r="BC118" s="710">
        <v>1376250</v>
      </c>
      <c r="BD118" s="710">
        <v>0</v>
      </c>
      <c r="BE118" s="710">
        <v>0</v>
      </c>
      <c r="BF118" s="710">
        <v>1391287.4477487162</v>
      </c>
      <c r="BG118" s="709">
        <v>1391287.4477487165</v>
      </c>
      <c r="BH118" s="709">
        <v>0</v>
      </c>
      <c r="BI118" s="710">
        <v>1384263.6</v>
      </c>
      <c r="BJ118" s="710">
        <v>1261850</v>
      </c>
      <c r="BK118" s="709">
        <v>1268873.8477487161</v>
      </c>
      <c r="BL118" s="709">
        <v>3457.421928470616</v>
      </c>
      <c r="BM118" s="709">
        <v>3311.7071898255813</v>
      </c>
      <c r="BN118" s="711">
        <v>4.3999885947860348E-2</v>
      </c>
      <c r="BO118" s="711">
        <v>0</v>
      </c>
      <c r="BP118" s="709">
        <v>0</v>
      </c>
      <c r="BQ118" s="710">
        <v>1391287.4477487162</v>
      </c>
      <c r="BR118" s="710">
        <v>3769.1385497240221</v>
      </c>
      <c r="BS118" s="710" t="s">
        <v>1284</v>
      </c>
      <c r="BT118" s="710">
        <v>3790.9739720673465</v>
      </c>
      <c r="BU118" s="711">
        <v>3.3651972593703006E-2</v>
      </c>
      <c r="BV118" s="709">
        <v>0</v>
      </c>
      <c r="BW118" s="709">
        <v>1391287.4477487162</v>
      </c>
      <c r="BX118" s="709">
        <v>0</v>
      </c>
      <c r="BY118" s="709">
        <v>1391287.4477487162</v>
      </c>
      <c r="BZ118" s="512">
        <f t="shared" si="4"/>
        <v>0</v>
      </c>
      <c r="CA118" s="512">
        <f t="shared" si="5"/>
        <v>0</v>
      </c>
      <c r="CB118" s="709">
        <f t="shared" si="6"/>
        <v>0</v>
      </c>
      <c r="CC118" s="709">
        <f>IF(ISERROR(VLOOKUP(A118,'18-19 Cfwds'!B:E,4,FALSE)),0,(VLOOKUP(A118,'18-19 Cfwds'!B:E,4,FALSE)))</f>
        <v>0</v>
      </c>
      <c r="CD118" s="709">
        <f>IF(ISERROR(VLOOKUP(A118,'18-19 Cfwds'!B:E,3,FALSE)),0,(VLOOKUP(A118,'18-19 Cfwds'!B:E,3,FALSE)))</f>
        <v>0</v>
      </c>
      <c r="CF118" s="709">
        <f t="shared" si="7"/>
        <v>87449.999999999884</v>
      </c>
    </row>
    <row r="119" spans="1:84" ht="15" x14ac:dyDescent="0.25">
      <c r="A119" s="706" t="e">
        <f>VLOOKUP(D119,'DfE No.'!#REF!,3,FALSE)</f>
        <v>#REF!</v>
      </c>
      <c r="B119" s="511" t="str">
        <f>VLOOKUP(D119,'Adjusted Factors 20-21'!C:F,4,FALSE)</f>
        <v>Recoupment Academy</v>
      </c>
      <c r="C119" s="706">
        <v>139804</v>
      </c>
      <c r="D119" s="706">
        <v>9352006</v>
      </c>
      <c r="E119" s="707" t="s">
        <v>678</v>
      </c>
      <c r="F119" s="708">
        <v>202</v>
      </c>
      <c r="G119" s="708">
        <v>202</v>
      </c>
      <c r="H119" s="708">
        <v>0</v>
      </c>
      <c r="I119" s="709">
        <v>579410.96219999995</v>
      </c>
      <c r="J119" s="709">
        <v>0</v>
      </c>
      <c r="K119" s="709">
        <v>0</v>
      </c>
      <c r="L119" s="709">
        <v>35999.999999999993</v>
      </c>
      <c r="M119" s="709">
        <v>0</v>
      </c>
      <c r="N119" s="709">
        <v>53583.15789473684</v>
      </c>
      <c r="O119" s="709">
        <v>0</v>
      </c>
      <c r="P119" s="709">
        <v>11549.999999999989</v>
      </c>
      <c r="Q119" s="709">
        <v>0</v>
      </c>
      <c r="R119" s="709">
        <v>5999.9999999999991</v>
      </c>
      <c r="S119" s="709">
        <v>10125.000000000018</v>
      </c>
      <c r="T119" s="709">
        <v>25229.999999999989</v>
      </c>
      <c r="U119" s="709">
        <v>599.99999999999989</v>
      </c>
      <c r="V119" s="709">
        <v>0</v>
      </c>
      <c r="W119" s="709">
        <v>0</v>
      </c>
      <c r="X119" s="709">
        <v>0</v>
      </c>
      <c r="Y119" s="709">
        <v>0</v>
      </c>
      <c r="Z119" s="709">
        <v>0</v>
      </c>
      <c r="AA119" s="709">
        <v>0</v>
      </c>
      <c r="AB119" s="709">
        <v>1884.9418604651185</v>
      </c>
      <c r="AC119" s="709">
        <v>0</v>
      </c>
      <c r="AD119" s="709">
        <v>0</v>
      </c>
      <c r="AE119" s="709">
        <v>76082.560975609784</v>
      </c>
      <c r="AF119" s="709">
        <v>0</v>
      </c>
      <c r="AG119" s="709">
        <v>2520.0000000000073</v>
      </c>
      <c r="AH119" s="709">
        <v>0</v>
      </c>
      <c r="AI119" s="709">
        <v>114400</v>
      </c>
      <c r="AJ119" s="709">
        <v>0</v>
      </c>
      <c r="AK119" s="709">
        <v>0</v>
      </c>
      <c r="AL119" s="709">
        <v>0</v>
      </c>
      <c r="AM119" s="709">
        <v>4081.59</v>
      </c>
      <c r="AN119" s="709">
        <v>0</v>
      </c>
      <c r="AO119" s="709">
        <v>0</v>
      </c>
      <c r="AP119" s="709">
        <v>0</v>
      </c>
      <c r="AQ119" s="709">
        <v>0</v>
      </c>
      <c r="AR119" s="709">
        <v>0</v>
      </c>
      <c r="AS119" s="709">
        <v>0</v>
      </c>
      <c r="AT119" s="709">
        <v>0</v>
      </c>
      <c r="AU119" s="709">
        <v>0</v>
      </c>
      <c r="AV119" s="709">
        <v>579410.96219999995</v>
      </c>
      <c r="AW119" s="709">
        <v>223575.66073081174</v>
      </c>
      <c r="AX119" s="709">
        <v>118481.59</v>
      </c>
      <c r="AY119" s="709">
        <v>157579.43992297817</v>
      </c>
      <c r="AZ119" s="710">
        <v>921468.21293081169</v>
      </c>
      <c r="BA119" s="710">
        <v>917386.62293081172</v>
      </c>
      <c r="BB119" s="710">
        <v>3750</v>
      </c>
      <c r="BC119" s="710">
        <v>757500</v>
      </c>
      <c r="BD119" s="710">
        <v>0</v>
      </c>
      <c r="BE119" s="710">
        <v>0</v>
      </c>
      <c r="BF119" s="710">
        <v>921468.21293081169</v>
      </c>
      <c r="BG119" s="709">
        <v>921468.21293081169</v>
      </c>
      <c r="BH119" s="709">
        <v>0</v>
      </c>
      <c r="BI119" s="710">
        <v>761581.59</v>
      </c>
      <c r="BJ119" s="710">
        <v>643100</v>
      </c>
      <c r="BK119" s="709">
        <v>802986.62293081172</v>
      </c>
      <c r="BL119" s="709">
        <v>3975.1813016376818</v>
      </c>
      <c r="BM119" s="709">
        <v>3850.624274271845</v>
      </c>
      <c r="BN119" s="711">
        <v>3.23472295643258E-2</v>
      </c>
      <c r="BO119" s="711">
        <v>0</v>
      </c>
      <c r="BP119" s="709">
        <v>0</v>
      </c>
      <c r="BQ119" s="710">
        <v>921468.21293081169</v>
      </c>
      <c r="BR119" s="710">
        <v>4541.5179353010481</v>
      </c>
      <c r="BS119" s="710" t="s">
        <v>1284</v>
      </c>
      <c r="BT119" s="710">
        <v>4561.7238263901572</v>
      </c>
      <c r="BU119" s="711">
        <v>3.1464368850587121E-2</v>
      </c>
      <c r="BV119" s="709">
        <v>0</v>
      </c>
      <c r="BW119" s="709">
        <v>921468.21293081169</v>
      </c>
      <c r="BX119" s="709">
        <v>0</v>
      </c>
      <c r="BY119" s="709">
        <v>921468.21293081169</v>
      </c>
      <c r="BZ119" s="512">
        <f t="shared" si="4"/>
        <v>0</v>
      </c>
      <c r="CA119" s="512">
        <f t="shared" si="5"/>
        <v>0</v>
      </c>
      <c r="CB119" s="709">
        <f t="shared" si="6"/>
        <v>0</v>
      </c>
      <c r="CC119" s="709"/>
      <c r="CD119" s="709"/>
      <c r="CF119" s="709">
        <f t="shared" si="7"/>
        <v>143088.15789473683</v>
      </c>
    </row>
    <row r="120" spans="1:84" ht="15" x14ac:dyDescent="0.25">
      <c r="A120" s="706" t="e">
        <f>VLOOKUP(D120,'DfE No.'!#REF!,3,FALSE)</f>
        <v>#REF!</v>
      </c>
      <c r="B120" s="511" t="str">
        <f>VLOOKUP(D120,'Adjusted Factors 20-21'!C:F,4,FALSE)</f>
        <v>Recoupment Academy</v>
      </c>
      <c r="C120" s="706">
        <v>140044</v>
      </c>
      <c r="D120" s="706">
        <v>9352010</v>
      </c>
      <c r="E120" s="707" t="s">
        <v>1239</v>
      </c>
      <c r="F120" s="708">
        <v>381</v>
      </c>
      <c r="G120" s="708">
        <v>381</v>
      </c>
      <c r="H120" s="708">
        <v>0</v>
      </c>
      <c r="I120" s="709">
        <v>1092849.3891</v>
      </c>
      <c r="J120" s="709">
        <v>0</v>
      </c>
      <c r="K120" s="709">
        <v>0</v>
      </c>
      <c r="L120" s="709">
        <v>33300.000000000022</v>
      </c>
      <c r="M120" s="709">
        <v>0</v>
      </c>
      <c r="N120" s="709">
        <v>46822.144638403988</v>
      </c>
      <c r="O120" s="709">
        <v>0</v>
      </c>
      <c r="P120" s="709">
        <v>7140.0000000000027</v>
      </c>
      <c r="Q120" s="709">
        <v>1250.0000000000007</v>
      </c>
      <c r="R120" s="709">
        <v>0</v>
      </c>
      <c r="S120" s="709">
        <v>0</v>
      </c>
      <c r="T120" s="709">
        <v>0</v>
      </c>
      <c r="U120" s="709">
        <v>0</v>
      </c>
      <c r="V120" s="709">
        <v>0</v>
      </c>
      <c r="W120" s="709">
        <v>0</v>
      </c>
      <c r="X120" s="709">
        <v>0</v>
      </c>
      <c r="Y120" s="709">
        <v>0</v>
      </c>
      <c r="Z120" s="709">
        <v>0</v>
      </c>
      <c r="AA120" s="709">
        <v>0</v>
      </c>
      <c r="AB120" s="709">
        <v>20260.707831325304</v>
      </c>
      <c r="AC120" s="709">
        <v>0</v>
      </c>
      <c r="AD120" s="709">
        <v>0</v>
      </c>
      <c r="AE120" s="709">
        <v>132258.84493670904</v>
      </c>
      <c r="AF120" s="709">
        <v>0</v>
      </c>
      <c r="AG120" s="709">
        <v>0</v>
      </c>
      <c r="AH120" s="709">
        <v>0</v>
      </c>
      <c r="AI120" s="709">
        <v>114400</v>
      </c>
      <c r="AJ120" s="709">
        <v>0</v>
      </c>
      <c r="AK120" s="709">
        <v>0</v>
      </c>
      <c r="AL120" s="709">
        <v>0</v>
      </c>
      <c r="AM120" s="709">
        <v>11894.4</v>
      </c>
      <c r="AN120" s="709">
        <v>0</v>
      </c>
      <c r="AO120" s="709">
        <v>0</v>
      </c>
      <c r="AP120" s="709">
        <v>0</v>
      </c>
      <c r="AQ120" s="709">
        <v>0</v>
      </c>
      <c r="AR120" s="709">
        <v>0</v>
      </c>
      <c r="AS120" s="709">
        <v>0</v>
      </c>
      <c r="AT120" s="709">
        <v>0</v>
      </c>
      <c r="AU120" s="709">
        <v>0</v>
      </c>
      <c r="AV120" s="709">
        <v>1092849.3891</v>
      </c>
      <c r="AW120" s="709">
        <v>241031.69740643835</v>
      </c>
      <c r="AX120" s="709">
        <v>126294.39999999999</v>
      </c>
      <c r="AY120" s="709">
        <v>186467.71725591103</v>
      </c>
      <c r="AZ120" s="710">
        <v>1460175.4865064383</v>
      </c>
      <c r="BA120" s="710">
        <v>1448281.0865064384</v>
      </c>
      <c r="BB120" s="710">
        <v>3750</v>
      </c>
      <c r="BC120" s="710">
        <v>1428750</v>
      </c>
      <c r="BD120" s="710">
        <v>0</v>
      </c>
      <c r="BE120" s="710">
        <v>0</v>
      </c>
      <c r="BF120" s="710">
        <v>1460175.4865064383</v>
      </c>
      <c r="BG120" s="709">
        <v>1460175.4865064383</v>
      </c>
      <c r="BH120" s="709">
        <v>0</v>
      </c>
      <c r="BI120" s="710">
        <v>1440644.4</v>
      </c>
      <c r="BJ120" s="710">
        <v>1314350</v>
      </c>
      <c r="BK120" s="709">
        <v>1333881.0865064384</v>
      </c>
      <c r="BL120" s="709">
        <v>3501.0002270510195</v>
      </c>
      <c r="BM120" s="709">
        <v>3372.6049927318295</v>
      </c>
      <c r="BN120" s="711">
        <v>3.8070048106994318E-2</v>
      </c>
      <c r="BO120" s="711">
        <v>0</v>
      </c>
      <c r="BP120" s="709">
        <v>0</v>
      </c>
      <c r="BQ120" s="710">
        <v>1460175.4865064383</v>
      </c>
      <c r="BR120" s="710">
        <v>3801.2626942426205</v>
      </c>
      <c r="BS120" s="710" t="s">
        <v>1284</v>
      </c>
      <c r="BT120" s="710">
        <v>3832.4815918804156</v>
      </c>
      <c r="BU120" s="711">
        <v>3.2503808244993992E-2</v>
      </c>
      <c r="BV120" s="709">
        <v>0</v>
      </c>
      <c r="BW120" s="709">
        <v>1460175.4865064383</v>
      </c>
      <c r="BX120" s="709">
        <v>0</v>
      </c>
      <c r="BY120" s="709">
        <v>1460175.4865064383</v>
      </c>
      <c r="BZ120" s="512">
        <f t="shared" si="4"/>
        <v>0</v>
      </c>
      <c r="CA120" s="512">
        <f t="shared" si="5"/>
        <v>0</v>
      </c>
      <c r="CB120" s="709">
        <f t="shared" si="6"/>
        <v>0</v>
      </c>
      <c r="CC120" s="709"/>
      <c r="CD120" s="709"/>
      <c r="CF120" s="709">
        <f t="shared" si="7"/>
        <v>88512.144638404017</v>
      </c>
    </row>
    <row r="121" spans="1:84" ht="15" x14ac:dyDescent="0.25">
      <c r="A121" s="706" t="e">
        <f>VLOOKUP(D121,'DfE No.'!#REF!,3,FALSE)</f>
        <v>#REF!</v>
      </c>
      <c r="B121" s="511" t="str">
        <f>VLOOKUP(D121,'Adjusted Factors 20-21'!C:F,4,FALSE)</f>
        <v>Recoupment Academy</v>
      </c>
      <c r="C121" s="706">
        <v>140573</v>
      </c>
      <c r="D121" s="706">
        <v>9352014</v>
      </c>
      <c r="E121" s="707" t="s">
        <v>961</v>
      </c>
      <c r="F121" s="708">
        <v>406</v>
      </c>
      <c r="G121" s="708">
        <v>406</v>
      </c>
      <c r="H121" s="708">
        <v>0</v>
      </c>
      <c r="I121" s="709">
        <v>1164558.6665999999</v>
      </c>
      <c r="J121" s="709">
        <v>0</v>
      </c>
      <c r="K121" s="709">
        <v>0</v>
      </c>
      <c r="L121" s="709">
        <v>76949.999999999956</v>
      </c>
      <c r="M121" s="709">
        <v>0</v>
      </c>
      <c r="N121" s="709">
        <v>109740.59405940594</v>
      </c>
      <c r="O121" s="709">
        <v>0</v>
      </c>
      <c r="P121" s="709">
        <v>18690.00000000004</v>
      </c>
      <c r="Q121" s="709">
        <v>2250.0000000000036</v>
      </c>
      <c r="R121" s="709">
        <v>24750.000000000025</v>
      </c>
      <c r="S121" s="709">
        <v>45359.999999999964</v>
      </c>
      <c r="T121" s="709">
        <v>42194.99999999992</v>
      </c>
      <c r="U121" s="709">
        <v>4199.9999999999927</v>
      </c>
      <c r="V121" s="709">
        <v>0</v>
      </c>
      <c r="W121" s="709">
        <v>0</v>
      </c>
      <c r="X121" s="709">
        <v>0</v>
      </c>
      <c r="Y121" s="709">
        <v>0</v>
      </c>
      <c r="Z121" s="709">
        <v>0</v>
      </c>
      <c r="AA121" s="709">
        <v>0</v>
      </c>
      <c r="AB121" s="709">
        <v>6787.8125</v>
      </c>
      <c r="AC121" s="709">
        <v>0</v>
      </c>
      <c r="AD121" s="709">
        <v>0</v>
      </c>
      <c r="AE121" s="709">
        <v>133437.86350148378</v>
      </c>
      <c r="AF121" s="709">
        <v>0</v>
      </c>
      <c r="AG121" s="709">
        <v>18934.999999999844</v>
      </c>
      <c r="AH121" s="709">
        <v>0</v>
      </c>
      <c r="AI121" s="709">
        <v>114400</v>
      </c>
      <c r="AJ121" s="709">
        <v>0</v>
      </c>
      <c r="AK121" s="709">
        <v>0</v>
      </c>
      <c r="AL121" s="709">
        <v>0</v>
      </c>
      <c r="AM121" s="709">
        <v>7257.6</v>
      </c>
      <c r="AN121" s="709">
        <v>0</v>
      </c>
      <c r="AO121" s="709">
        <v>0</v>
      </c>
      <c r="AP121" s="709">
        <v>0</v>
      </c>
      <c r="AQ121" s="709">
        <v>0</v>
      </c>
      <c r="AR121" s="709">
        <v>0</v>
      </c>
      <c r="AS121" s="709">
        <v>0</v>
      </c>
      <c r="AT121" s="709">
        <v>0</v>
      </c>
      <c r="AU121" s="709">
        <v>0</v>
      </c>
      <c r="AV121" s="709">
        <v>1164558.6665999999</v>
      </c>
      <c r="AW121" s="709">
        <v>483296.27006088948</v>
      </c>
      <c r="AX121" s="709">
        <v>121657.60000000001</v>
      </c>
      <c r="AY121" s="709">
        <v>305458.46053118672</v>
      </c>
      <c r="AZ121" s="710">
        <v>1769512.5366608894</v>
      </c>
      <c r="BA121" s="710">
        <v>1762254.9366608893</v>
      </c>
      <c r="BB121" s="710">
        <v>3750</v>
      </c>
      <c r="BC121" s="710">
        <v>1522500</v>
      </c>
      <c r="BD121" s="710">
        <v>0</v>
      </c>
      <c r="BE121" s="710">
        <v>0</v>
      </c>
      <c r="BF121" s="710">
        <v>1769512.5366608894</v>
      </c>
      <c r="BG121" s="709">
        <v>1769512.5366608894</v>
      </c>
      <c r="BH121" s="709">
        <v>0</v>
      </c>
      <c r="BI121" s="710">
        <v>1529757.6</v>
      </c>
      <c r="BJ121" s="710">
        <v>1408100</v>
      </c>
      <c r="BK121" s="709">
        <v>1647854.9366608893</v>
      </c>
      <c r="BL121" s="709">
        <v>4058.7560016278062</v>
      </c>
      <c r="BM121" s="709">
        <v>3985.6877984848484</v>
      </c>
      <c r="BN121" s="711">
        <v>1.8332645916404832E-2</v>
      </c>
      <c r="BO121" s="711">
        <v>6.7354083595167619E-5</v>
      </c>
      <c r="BP121" s="709">
        <v>108.99165376033555</v>
      </c>
      <c r="BQ121" s="710">
        <v>1769621.5283146498</v>
      </c>
      <c r="BR121" s="710">
        <v>4340.7978529917482</v>
      </c>
      <c r="BS121" s="710" t="s">
        <v>1284</v>
      </c>
      <c r="BT121" s="710">
        <v>4358.6737150607141</v>
      </c>
      <c r="BU121" s="711">
        <v>1.2279273283158698E-2</v>
      </c>
      <c r="BV121" s="709">
        <v>0</v>
      </c>
      <c r="BW121" s="709">
        <v>1769621.5283146498</v>
      </c>
      <c r="BX121" s="709">
        <v>0</v>
      </c>
      <c r="BY121" s="709">
        <v>1769621.5283146498</v>
      </c>
      <c r="BZ121" s="512">
        <f t="shared" si="4"/>
        <v>0</v>
      </c>
      <c r="CA121" s="512">
        <f t="shared" si="5"/>
        <v>0</v>
      </c>
      <c r="CB121" s="709">
        <f t="shared" si="6"/>
        <v>0</v>
      </c>
      <c r="CC121" s="709"/>
      <c r="CD121" s="709"/>
      <c r="CF121" s="709">
        <f t="shared" si="7"/>
        <v>324135.59405940585</v>
      </c>
    </row>
    <row r="122" spans="1:84" ht="15" x14ac:dyDescent="0.25">
      <c r="A122" s="706" t="e">
        <f>VLOOKUP(D122,'DfE No.'!#REF!,3,FALSE)</f>
        <v>#REF!</v>
      </c>
      <c r="B122" s="511" t="str">
        <f>VLOOKUP(D122,'Adjusted Factors 20-21'!C:F,4,FALSE)</f>
        <v>Recoupment Academy</v>
      </c>
      <c r="C122" s="706">
        <v>140822</v>
      </c>
      <c r="D122" s="706">
        <v>9352017</v>
      </c>
      <c r="E122" s="707" t="s">
        <v>783</v>
      </c>
      <c r="F122" s="708">
        <v>652</v>
      </c>
      <c r="G122" s="708">
        <v>652</v>
      </c>
      <c r="H122" s="708">
        <v>0</v>
      </c>
      <c r="I122" s="709">
        <v>1870177.9571999998</v>
      </c>
      <c r="J122" s="709">
        <v>0</v>
      </c>
      <c r="K122" s="709">
        <v>0</v>
      </c>
      <c r="L122" s="709">
        <v>27900.000000000004</v>
      </c>
      <c r="M122" s="709">
        <v>0</v>
      </c>
      <c r="N122" s="709">
        <v>49687.584097859326</v>
      </c>
      <c r="O122" s="709">
        <v>0</v>
      </c>
      <c r="P122" s="709">
        <v>8623.2258064516136</v>
      </c>
      <c r="Q122" s="709">
        <v>3505.376344086018</v>
      </c>
      <c r="R122" s="709">
        <v>3755.760368663598</v>
      </c>
      <c r="S122" s="709">
        <v>3244.9769585253534</v>
      </c>
      <c r="T122" s="709">
        <v>0</v>
      </c>
      <c r="U122" s="709">
        <v>1201.8433179723513</v>
      </c>
      <c r="V122" s="709">
        <v>0</v>
      </c>
      <c r="W122" s="709">
        <v>0</v>
      </c>
      <c r="X122" s="709">
        <v>0</v>
      </c>
      <c r="Y122" s="709">
        <v>0</v>
      </c>
      <c r="Z122" s="709">
        <v>0</v>
      </c>
      <c r="AA122" s="709">
        <v>0</v>
      </c>
      <c r="AB122" s="709">
        <v>33456.980461811712</v>
      </c>
      <c r="AC122" s="709">
        <v>0</v>
      </c>
      <c r="AD122" s="709">
        <v>0</v>
      </c>
      <c r="AE122" s="709">
        <v>233599.18669131256</v>
      </c>
      <c r="AF122" s="709">
        <v>0</v>
      </c>
      <c r="AG122" s="709">
        <v>0</v>
      </c>
      <c r="AH122" s="709">
        <v>0</v>
      </c>
      <c r="AI122" s="709">
        <v>114400</v>
      </c>
      <c r="AJ122" s="709">
        <v>0</v>
      </c>
      <c r="AK122" s="709">
        <v>0</v>
      </c>
      <c r="AL122" s="709">
        <v>0</v>
      </c>
      <c r="AM122" s="709">
        <v>9928.7999999999993</v>
      </c>
      <c r="AN122" s="709">
        <v>0</v>
      </c>
      <c r="AO122" s="709">
        <v>0</v>
      </c>
      <c r="AP122" s="709">
        <v>0</v>
      </c>
      <c r="AQ122" s="709">
        <v>0</v>
      </c>
      <c r="AR122" s="709">
        <v>0</v>
      </c>
      <c r="AS122" s="709">
        <v>0</v>
      </c>
      <c r="AT122" s="709">
        <v>0</v>
      </c>
      <c r="AU122" s="709">
        <v>0</v>
      </c>
      <c r="AV122" s="709">
        <v>1870177.9571999998</v>
      </c>
      <c r="AW122" s="709">
        <v>364974.93404668255</v>
      </c>
      <c r="AX122" s="709">
        <v>124328.8</v>
      </c>
      <c r="AY122" s="709">
        <v>292511.37013809168</v>
      </c>
      <c r="AZ122" s="710">
        <v>2359481.6912466823</v>
      </c>
      <c r="BA122" s="710">
        <v>2349552.8912466825</v>
      </c>
      <c r="BB122" s="710">
        <v>3750</v>
      </c>
      <c r="BC122" s="710">
        <v>2445000</v>
      </c>
      <c r="BD122" s="710">
        <v>95447.108753317501</v>
      </c>
      <c r="BE122" s="710">
        <v>0</v>
      </c>
      <c r="BF122" s="710">
        <v>2454928.7999999998</v>
      </c>
      <c r="BG122" s="709">
        <v>2454928.7999999993</v>
      </c>
      <c r="BH122" s="709">
        <v>0</v>
      </c>
      <c r="BI122" s="710">
        <v>2454928.7999999998</v>
      </c>
      <c r="BJ122" s="710">
        <v>2330600</v>
      </c>
      <c r="BK122" s="709">
        <v>2330600</v>
      </c>
      <c r="BL122" s="709">
        <v>3574.5398773006136</v>
      </c>
      <c r="BM122" s="709">
        <v>3324.8085758039815</v>
      </c>
      <c r="BN122" s="711">
        <v>7.5111482602045407E-2</v>
      </c>
      <c r="BO122" s="711">
        <v>0</v>
      </c>
      <c r="BP122" s="709">
        <v>0</v>
      </c>
      <c r="BQ122" s="710">
        <v>2454928.7999999998</v>
      </c>
      <c r="BR122" s="710">
        <v>3750</v>
      </c>
      <c r="BS122" s="710" t="s">
        <v>1284</v>
      </c>
      <c r="BT122" s="710">
        <v>3765.2282208588954</v>
      </c>
      <c r="BU122" s="711">
        <v>7.1127659375865404E-2</v>
      </c>
      <c r="BV122" s="709">
        <v>0</v>
      </c>
      <c r="BW122" s="709">
        <v>2454928.7999999998</v>
      </c>
      <c r="BX122" s="709">
        <v>0</v>
      </c>
      <c r="BY122" s="709">
        <v>2454928.7999999998</v>
      </c>
      <c r="BZ122" s="512">
        <f t="shared" si="4"/>
        <v>0</v>
      </c>
      <c r="CA122" s="512">
        <f t="shared" si="5"/>
        <v>0</v>
      </c>
      <c r="CB122" s="709">
        <f t="shared" si="6"/>
        <v>95447.108753317501</v>
      </c>
      <c r="CC122" s="709"/>
      <c r="CD122" s="709"/>
      <c r="CF122" s="709">
        <f t="shared" si="7"/>
        <v>97918.766893558262</v>
      </c>
    </row>
    <row r="123" spans="1:84" ht="15" x14ac:dyDescent="0.25">
      <c r="A123" s="706" t="e">
        <f>VLOOKUP(D123,'DfE No.'!#REF!,3,FALSE)</f>
        <v>#REF!</v>
      </c>
      <c r="B123" s="511" t="str">
        <f>VLOOKUP(D123,'Adjusted Factors 20-21'!C:F,4,FALSE)</f>
        <v>Recoupment Academy</v>
      </c>
      <c r="C123" s="706">
        <v>142993</v>
      </c>
      <c r="D123" s="706">
        <v>9352022</v>
      </c>
      <c r="E123" s="707" t="s">
        <v>1093</v>
      </c>
      <c r="F123" s="708">
        <v>221</v>
      </c>
      <c r="G123" s="708">
        <v>221</v>
      </c>
      <c r="H123" s="708">
        <v>0</v>
      </c>
      <c r="I123" s="709">
        <v>633910.01309999998</v>
      </c>
      <c r="J123" s="709">
        <v>0</v>
      </c>
      <c r="K123" s="709">
        <v>0</v>
      </c>
      <c r="L123" s="709">
        <v>11699.999999999958</v>
      </c>
      <c r="M123" s="709">
        <v>0</v>
      </c>
      <c r="N123" s="709">
        <v>23598.305084745763</v>
      </c>
      <c r="O123" s="709">
        <v>0</v>
      </c>
      <c r="P123" s="709">
        <v>3360.0000000000014</v>
      </c>
      <c r="Q123" s="709">
        <v>0</v>
      </c>
      <c r="R123" s="709">
        <v>750</v>
      </c>
      <c r="S123" s="709">
        <v>0</v>
      </c>
      <c r="T123" s="709">
        <v>0</v>
      </c>
      <c r="U123" s="709">
        <v>0</v>
      </c>
      <c r="V123" s="709">
        <v>0</v>
      </c>
      <c r="W123" s="709">
        <v>0</v>
      </c>
      <c r="X123" s="709">
        <v>0</v>
      </c>
      <c r="Y123" s="709">
        <v>0</v>
      </c>
      <c r="Z123" s="709">
        <v>0</v>
      </c>
      <c r="AA123" s="709">
        <v>0</v>
      </c>
      <c r="AB123" s="709">
        <v>30790.364583333376</v>
      </c>
      <c r="AC123" s="709">
        <v>0</v>
      </c>
      <c r="AD123" s="709">
        <v>0</v>
      </c>
      <c r="AE123" s="709">
        <v>65683.255813953379</v>
      </c>
      <c r="AF123" s="709">
        <v>0</v>
      </c>
      <c r="AG123" s="709">
        <v>0</v>
      </c>
      <c r="AH123" s="709">
        <v>0</v>
      </c>
      <c r="AI123" s="709">
        <v>114400</v>
      </c>
      <c r="AJ123" s="709">
        <v>0</v>
      </c>
      <c r="AK123" s="709">
        <v>0</v>
      </c>
      <c r="AL123" s="709">
        <v>0</v>
      </c>
      <c r="AM123" s="709">
        <v>5483.12</v>
      </c>
      <c r="AN123" s="709">
        <v>0</v>
      </c>
      <c r="AO123" s="709">
        <v>0</v>
      </c>
      <c r="AP123" s="709">
        <v>0</v>
      </c>
      <c r="AQ123" s="709">
        <v>0</v>
      </c>
      <c r="AR123" s="709">
        <v>0</v>
      </c>
      <c r="AS123" s="709">
        <v>0</v>
      </c>
      <c r="AT123" s="709">
        <v>0</v>
      </c>
      <c r="AU123" s="709">
        <v>0</v>
      </c>
      <c r="AV123" s="709">
        <v>633910.01309999998</v>
      </c>
      <c r="AW123" s="709">
        <v>135881.92548203247</v>
      </c>
      <c r="AX123" s="709">
        <v>119883.12</v>
      </c>
      <c r="AY123" s="709">
        <v>95340.208356326242</v>
      </c>
      <c r="AZ123" s="710">
        <v>889675.05858203245</v>
      </c>
      <c r="BA123" s="710">
        <v>884191.93858203245</v>
      </c>
      <c r="BB123" s="710">
        <v>3750</v>
      </c>
      <c r="BC123" s="710">
        <v>828750</v>
      </c>
      <c r="BD123" s="710">
        <v>0</v>
      </c>
      <c r="BE123" s="710">
        <v>0</v>
      </c>
      <c r="BF123" s="710">
        <v>889675.05858203245</v>
      </c>
      <c r="BG123" s="709">
        <v>889675.05858203245</v>
      </c>
      <c r="BH123" s="709">
        <v>0</v>
      </c>
      <c r="BI123" s="710">
        <v>834233.12</v>
      </c>
      <c r="BJ123" s="710">
        <v>714350</v>
      </c>
      <c r="BK123" s="709">
        <v>769791.93858203245</v>
      </c>
      <c r="BL123" s="709">
        <v>3483.2214415476583</v>
      </c>
      <c r="BM123" s="709">
        <v>3469.6746510460252</v>
      </c>
      <c r="BN123" s="711">
        <v>3.9043402808816678E-3</v>
      </c>
      <c r="BO123" s="711">
        <v>1.4495659719118332E-2</v>
      </c>
      <c r="BP123" s="709">
        <v>11115.244300152654</v>
      </c>
      <c r="BQ123" s="710">
        <v>900790.30288218509</v>
      </c>
      <c r="BR123" s="710">
        <v>4051.1637234488012</v>
      </c>
      <c r="BS123" s="710" t="s">
        <v>1284</v>
      </c>
      <c r="BT123" s="710">
        <v>4075.9742211863577</v>
      </c>
      <c r="BU123" s="711">
        <v>2.7454473289657111E-2</v>
      </c>
      <c r="BV123" s="709">
        <v>0</v>
      </c>
      <c r="BW123" s="709">
        <v>900790.30288218509</v>
      </c>
      <c r="BX123" s="709">
        <v>0</v>
      </c>
      <c r="BY123" s="709">
        <v>900790.30288218509</v>
      </c>
      <c r="BZ123" s="512">
        <f t="shared" si="4"/>
        <v>0</v>
      </c>
      <c r="CA123" s="512">
        <f t="shared" si="5"/>
        <v>0</v>
      </c>
      <c r="CB123" s="709">
        <f t="shared" si="6"/>
        <v>0</v>
      </c>
      <c r="CC123" s="709"/>
      <c r="CD123" s="709"/>
      <c r="CF123" s="709">
        <f t="shared" si="7"/>
        <v>39408.30508474572</v>
      </c>
    </row>
    <row r="124" spans="1:84" ht="15" x14ac:dyDescent="0.25">
      <c r="A124" s="706" t="e">
        <f>VLOOKUP(D124,'DfE No.'!#REF!,3,FALSE)</f>
        <v>#REF!</v>
      </c>
      <c r="B124" s="511" t="str">
        <f>VLOOKUP(D124,'Adjusted Factors 20-21'!C:F,4,FALSE)</f>
        <v>Recoupment Academy</v>
      </c>
      <c r="C124" s="706">
        <v>140823</v>
      </c>
      <c r="D124" s="706">
        <v>9352025</v>
      </c>
      <c r="E124" s="707" t="s">
        <v>684</v>
      </c>
      <c r="F124" s="708">
        <v>296</v>
      </c>
      <c r="G124" s="708">
        <v>296</v>
      </c>
      <c r="H124" s="708">
        <v>0</v>
      </c>
      <c r="I124" s="709">
        <v>849037.8456</v>
      </c>
      <c r="J124" s="709">
        <v>0</v>
      </c>
      <c r="K124" s="709">
        <v>0</v>
      </c>
      <c r="L124" s="709">
        <v>28350.000000000022</v>
      </c>
      <c r="M124" s="709">
        <v>0</v>
      </c>
      <c r="N124" s="709">
        <v>41302.325581395351</v>
      </c>
      <c r="O124" s="709">
        <v>0</v>
      </c>
      <c r="P124" s="709">
        <v>4862.8571428571431</v>
      </c>
      <c r="Q124" s="709">
        <v>251.70068027210905</v>
      </c>
      <c r="R124" s="709">
        <v>35489.795918367396</v>
      </c>
      <c r="S124" s="709">
        <v>1631.0204081632596</v>
      </c>
      <c r="T124" s="709">
        <v>2189.795918367342</v>
      </c>
      <c r="U124" s="709">
        <v>1208.1632653061217</v>
      </c>
      <c r="V124" s="709">
        <v>0</v>
      </c>
      <c r="W124" s="709">
        <v>0</v>
      </c>
      <c r="X124" s="709">
        <v>0</v>
      </c>
      <c r="Y124" s="709">
        <v>0</v>
      </c>
      <c r="Z124" s="709">
        <v>0</v>
      </c>
      <c r="AA124" s="709">
        <v>0</v>
      </c>
      <c r="AB124" s="709">
        <v>1261.8326693227093</v>
      </c>
      <c r="AC124" s="709">
        <v>0</v>
      </c>
      <c r="AD124" s="709">
        <v>0</v>
      </c>
      <c r="AE124" s="709">
        <v>107181.6</v>
      </c>
      <c r="AF124" s="709">
        <v>0</v>
      </c>
      <c r="AG124" s="709">
        <v>0</v>
      </c>
      <c r="AH124" s="709">
        <v>0</v>
      </c>
      <c r="AI124" s="709">
        <v>114400</v>
      </c>
      <c r="AJ124" s="709">
        <v>0</v>
      </c>
      <c r="AK124" s="709">
        <v>0</v>
      </c>
      <c r="AL124" s="709">
        <v>0</v>
      </c>
      <c r="AM124" s="709">
        <v>8064</v>
      </c>
      <c r="AN124" s="709">
        <v>0</v>
      </c>
      <c r="AO124" s="709">
        <v>0</v>
      </c>
      <c r="AP124" s="709">
        <v>0</v>
      </c>
      <c r="AQ124" s="709">
        <v>0</v>
      </c>
      <c r="AR124" s="709">
        <v>0</v>
      </c>
      <c r="AS124" s="709">
        <v>0</v>
      </c>
      <c r="AT124" s="709">
        <v>0</v>
      </c>
      <c r="AU124" s="709">
        <v>0</v>
      </c>
      <c r="AV124" s="709">
        <v>849037.8456</v>
      </c>
      <c r="AW124" s="709">
        <v>223729.09158405146</v>
      </c>
      <c r="AX124" s="709">
        <v>122464</v>
      </c>
      <c r="AY124" s="709">
        <v>174777.22945736436</v>
      </c>
      <c r="AZ124" s="710">
        <v>1195230.9371840514</v>
      </c>
      <c r="BA124" s="710">
        <v>1187166.9371840514</v>
      </c>
      <c r="BB124" s="710">
        <v>3750</v>
      </c>
      <c r="BC124" s="710">
        <v>1110000</v>
      </c>
      <c r="BD124" s="710">
        <v>0</v>
      </c>
      <c r="BE124" s="710">
        <v>0</v>
      </c>
      <c r="BF124" s="710">
        <v>1195230.9371840514</v>
      </c>
      <c r="BG124" s="709">
        <v>1195230.9371840516</v>
      </c>
      <c r="BH124" s="709">
        <v>0</v>
      </c>
      <c r="BI124" s="710">
        <v>1118064</v>
      </c>
      <c r="BJ124" s="710">
        <v>995600</v>
      </c>
      <c r="BK124" s="709">
        <v>1072766.9371840514</v>
      </c>
      <c r="BL124" s="709">
        <v>3624.2126256217953</v>
      </c>
      <c r="BM124" s="709">
        <v>3474.1335363333333</v>
      </c>
      <c r="BN124" s="711">
        <v>4.319899846073802E-2</v>
      </c>
      <c r="BO124" s="711">
        <v>0</v>
      </c>
      <c r="BP124" s="709">
        <v>0</v>
      </c>
      <c r="BQ124" s="710">
        <v>1195230.9371840514</v>
      </c>
      <c r="BR124" s="710">
        <v>4010.6991121082815</v>
      </c>
      <c r="BS124" s="710" t="s">
        <v>1284</v>
      </c>
      <c r="BT124" s="710">
        <v>4037.9423553515248</v>
      </c>
      <c r="BU124" s="711">
        <v>4.0079888127315222E-2</v>
      </c>
      <c r="BV124" s="709">
        <v>0</v>
      </c>
      <c r="BW124" s="709">
        <v>1195230.9371840514</v>
      </c>
      <c r="BX124" s="709">
        <v>0</v>
      </c>
      <c r="BY124" s="709">
        <v>1195230.9371840514</v>
      </c>
      <c r="BZ124" s="512">
        <f t="shared" si="4"/>
        <v>0</v>
      </c>
      <c r="CA124" s="512">
        <f t="shared" si="5"/>
        <v>0</v>
      </c>
      <c r="CB124" s="709">
        <f t="shared" si="6"/>
        <v>0</v>
      </c>
      <c r="CC124" s="709"/>
      <c r="CD124" s="709"/>
      <c r="CF124" s="709">
        <f t="shared" si="7"/>
        <v>115285.65891472875</v>
      </c>
    </row>
    <row r="125" spans="1:84" ht="15" x14ac:dyDescent="0.25">
      <c r="A125" s="706" t="e">
        <f>VLOOKUP(D125,'DfE No.'!#REF!,3,FALSE)</f>
        <v>#REF!</v>
      </c>
      <c r="B125" s="511" t="str">
        <f>VLOOKUP(D125,'Adjusted Factors 20-21'!C:F,4,FALSE)</f>
        <v>Recoupment Academy</v>
      </c>
      <c r="C125" s="706">
        <v>140887</v>
      </c>
      <c r="D125" s="706">
        <v>9352027</v>
      </c>
      <c r="E125" s="707" t="s">
        <v>1240</v>
      </c>
      <c r="F125" s="708">
        <v>534</v>
      </c>
      <c r="G125" s="708">
        <v>534</v>
      </c>
      <c r="H125" s="708">
        <v>0</v>
      </c>
      <c r="I125" s="709">
        <v>1531710.1673999999</v>
      </c>
      <c r="J125" s="709">
        <v>0</v>
      </c>
      <c r="K125" s="709">
        <v>0</v>
      </c>
      <c r="L125" s="709">
        <v>56249.99999999992</v>
      </c>
      <c r="M125" s="709">
        <v>0</v>
      </c>
      <c r="N125" s="709">
        <v>87287.351351351361</v>
      </c>
      <c r="O125" s="709">
        <v>0</v>
      </c>
      <c r="P125" s="709">
        <v>2529.4736842105253</v>
      </c>
      <c r="Q125" s="709">
        <v>37891.917293233026</v>
      </c>
      <c r="R125" s="709">
        <v>43287.124060150454</v>
      </c>
      <c r="S125" s="709">
        <v>66263.176691729313</v>
      </c>
      <c r="T125" s="709">
        <v>8296.0714285714239</v>
      </c>
      <c r="U125" s="709">
        <v>4215.789473684209</v>
      </c>
      <c r="V125" s="709">
        <v>0</v>
      </c>
      <c r="W125" s="709">
        <v>0</v>
      </c>
      <c r="X125" s="709">
        <v>0</v>
      </c>
      <c r="Y125" s="709">
        <v>0</v>
      </c>
      <c r="Z125" s="709">
        <v>0</v>
      </c>
      <c r="AA125" s="709">
        <v>0</v>
      </c>
      <c r="AB125" s="709">
        <v>106433.52941176466</v>
      </c>
      <c r="AC125" s="709">
        <v>0</v>
      </c>
      <c r="AD125" s="709">
        <v>0</v>
      </c>
      <c r="AE125" s="709">
        <v>263204.6280991736</v>
      </c>
      <c r="AF125" s="709">
        <v>0</v>
      </c>
      <c r="AG125" s="709">
        <v>36836.482176360019</v>
      </c>
      <c r="AH125" s="709">
        <v>0</v>
      </c>
      <c r="AI125" s="709">
        <v>114400</v>
      </c>
      <c r="AJ125" s="709">
        <v>0</v>
      </c>
      <c r="AK125" s="709">
        <v>0</v>
      </c>
      <c r="AL125" s="709">
        <v>0</v>
      </c>
      <c r="AM125" s="709">
        <v>10785.6</v>
      </c>
      <c r="AN125" s="709">
        <v>0</v>
      </c>
      <c r="AO125" s="709">
        <v>0</v>
      </c>
      <c r="AP125" s="709">
        <v>0</v>
      </c>
      <c r="AQ125" s="709">
        <v>0</v>
      </c>
      <c r="AR125" s="709">
        <v>0</v>
      </c>
      <c r="AS125" s="709">
        <v>0</v>
      </c>
      <c r="AT125" s="709">
        <v>0</v>
      </c>
      <c r="AU125" s="709">
        <v>0</v>
      </c>
      <c r="AV125" s="709">
        <v>1531710.1673999999</v>
      </c>
      <c r="AW125" s="709">
        <v>712495.54367022845</v>
      </c>
      <c r="AX125" s="709">
        <v>125185.60000000001</v>
      </c>
      <c r="AY125" s="709">
        <v>426167.8800906387</v>
      </c>
      <c r="AZ125" s="710">
        <v>2369391.3110702285</v>
      </c>
      <c r="BA125" s="710">
        <v>2358605.7110702284</v>
      </c>
      <c r="BB125" s="710">
        <v>3750</v>
      </c>
      <c r="BC125" s="710">
        <v>2002500</v>
      </c>
      <c r="BD125" s="710">
        <v>0</v>
      </c>
      <c r="BE125" s="710">
        <v>0</v>
      </c>
      <c r="BF125" s="710">
        <v>2369391.3110702285</v>
      </c>
      <c r="BG125" s="709">
        <v>2369391.3110702289</v>
      </c>
      <c r="BH125" s="709">
        <v>0</v>
      </c>
      <c r="BI125" s="710">
        <v>2013285.6</v>
      </c>
      <c r="BJ125" s="710">
        <v>1888100</v>
      </c>
      <c r="BK125" s="709">
        <v>2244205.7110702284</v>
      </c>
      <c r="BL125" s="709">
        <v>4202.6324177345105</v>
      </c>
      <c r="BM125" s="709">
        <v>4054.8046416666671</v>
      </c>
      <c r="BN125" s="711">
        <v>3.64574348536508E-2</v>
      </c>
      <c r="BO125" s="711">
        <v>0</v>
      </c>
      <c r="BP125" s="709">
        <v>0</v>
      </c>
      <c r="BQ125" s="710">
        <v>2369391.3110702285</v>
      </c>
      <c r="BR125" s="710">
        <v>4416.8646274723378</v>
      </c>
      <c r="BS125" s="710" t="s">
        <v>1284</v>
      </c>
      <c r="BT125" s="710">
        <v>4437.062380281327</v>
      </c>
      <c r="BU125" s="711">
        <v>3.6948928225460032E-2</v>
      </c>
      <c r="BV125" s="709">
        <v>0</v>
      </c>
      <c r="BW125" s="709">
        <v>2369391.3110702285</v>
      </c>
      <c r="BX125" s="709">
        <v>0</v>
      </c>
      <c r="BY125" s="709">
        <v>2369391.3110702285</v>
      </c>
      <c r="BZ125" s="512">
        <f t="shared" si="4"/>
        <v>0</v>
      </c>
      <c r="CA125" s="512">
        <f t="shared" si="5"/>
        <v>0</v>
      </c>
      <c r="CB125" s="709">
        <f t="shared" si="6"/>
        <v>0</v>
      </c>
      <c r="CC125" s="709"/>
      <c r="CD125" s="709"/>
      <c r="CF125" s="709">
        <f t="shared" si="7"/>
        <v>306020.90398293023</v>
      </c>
    </row>
    <row r="126" spans="1:84" ht="15" x14ac:dyDescent="0.25">
      <c r="A126" s="706" t="e">
        <f>VLOOKUP(D126,'DfE No.'!#REF!,3,FALSE)</f>
        <v>#REF!</v>
      </c>
      <c r="B126" s="511" t="str">
        <f>VLOOKUP(D126,'Adjusted Factors 20-21'!C:F,4,FALSE)</f>
        <v>Recoupment Academy</v>
      </c>
      <c r="C126" s="706">
        <v>140998</v>
      </c>
      <c r="D126" s="706">
        <v>9352029</v>
      </c>
      <c r="E126" s="707" t="s">
        <v>847</v>
      </c>
      <c r="F126" s="708">
        <v>277</v>
      </c>
      <c r="G126" s="708">
        <v>277</v>
      </c>
      <c r="H126" s="708">
        <v>0</v>
      </c>
      <c r="I126" s="709">
        <v>794538.79469999997</v>
      </c>
      <c r="J126" s="709">
        <v>0</v>
      </c>
      <c r="K126" s="709">
        <v>0</v>
      </c>
      <c r="L126" s="709">
        <v>28799.999999999971</v>
      </c>
      <c r="M126" s="709">
        <v>0</v>
      </c>
      <c r="N126" s="709">
        <v>36990.153846153844</v>
      </c>
      <c r="O126" s="709">
        <v>0</v>
      </c>
      <c r="P126" s="709">
        <v>24448.260869565234</v>
      </c>
      <c r="Q126" s="709">
        <v>1254.5289855072458</v>
      </c>
      <c r="R126" s="709">
        <v>15430.706521739112</v>
      </c>
      <c r="S126" s="709">
        <v>0</v>
      </c>
      <c r="T126" s="709">
        <v>0</v>
      </c>
      <c r="U126" s="709">
        <v>0</v>
      </c>
      <c r="V126" s="709">
        <v>0</v>
      </c>
      <c r="W126" s="709">
        <v>0</v>
      </c>
      <c r="X126" s="709">
        <v>0</v>
      </c>
      <c r="Y126" s="709">
        <v>0</v>
      </c>
      <c r="Z126" s="709">
        <v>0</v>
      </c>
      <c r="AA126" s="709">
        <v>0</v>
      </c>
      <c r="AB126" s="709">
        <v>11196.955555555562</v>
      </c>
      <c r="AC126" s="709">
        <v>0</v>
      </c>
      <c r="AD126" s="709">
        <v>0</v>
      </c>
      <c r="AE126" s="709">
        <v>93803.433179723579</v>
      </c>
      <c r="AF126" s="709">
        <v>0</v>
      </c>
      <c r="AG126" s="709">
        <v>17832.500000000098</v>
      </c>
      <c r="AH126" s="709">
        <v>0</v>
      </c>
      <c r="AI126" s="709">
        <v>114400</v>
      </c>
      <c r="AJ126" s="709">
        <v>0</v>
      </c>
      <c r="AK126" s="709">
        <v>0</v>
      </c>
      <c r="AL126" s="709">
        <v>0</v>
      </c>
      <c r="AM126" s="709">
        <v>3627.94</v>
      </c>
      <c r="AN126" s="709">
        <v>0</v>
      </c>
      <c r="AO126" s="709">
        <v>0</v>
      </c>
      <c r="AP126" s="709">
        <v>0</v>
      </c>
      <c r="AQ126" s="709">
        <v>0</v>
      </c>
      <c r="AR126" s="709">
        <v>0</v>
      </c>
      <c r="AS126" s="709">
        <v>0</v>
      </c>
      <c r="AT126" s="709">
        <v>0</v>
      </c>
      <c r="AU126" s="709">
        <v>0</v>
      </c>
      <c r="AV126" s="709">
        <v>794538.79469999997</v>
      </c>
      <c r="AW126" s="709">
        <v>229756.53895824464</v>
      </c>
      <c r="AX126" s="709">
        <v>118027.94</v>
      </c>
      <c r="AY126" s="709">
        <v>157218.05829120625</v>
      </c>
      <c r="AZ126" s="710">
        <v>1142323.2736582446</v>
      </c>
      <c r="BA126" s="710">
        <v>1138695.3336582447</v>
      </c>
      <c r="BB126" s="710">
        <v>3750</v>
      </c>
      <c r="BC126" s="710">
        <v>1038750</v>
      </c>
      <c r="BD126" s="710">
        <v>0</v>
      </c>
      <c r="BE126" s="710">
        <v>0</v>
      </c>
      <c r="BF126" s="710">
        <v>1142323.2736582446</v>
      </c>
      <c r="BG126" s="709">
        <v>1142323.2736582446</v>
      </c>
      <c r="BH126" s="709">
        <v>0</v>
      </c>
      <c r="BI126" s="710">
        <v>1042377.94</v>
      </c>
      <c r="BJ126" s="710">
        <v>924350</v>
      </c>
      <c r="BK126" s="709">
        <v>1024295.3336582447</v>
      </c>
      <c r="BL126" s="709">
        <v>3697.817089018934</v>
      </c>
      <c r="BM126" s="709">
        <v>3547.3484803921569</v>
      </c>
      <c r="BN126" s="711">
        <v>4.2417205261475424E-2</v>
      </c>
      <c r="BO126" s="711">
        <v>0</v>
      </c>
      <c r="BP126" s="709">
        <v>0</v>
      </c>
      <c r="BQ126" s="710">
        <v>1142323.2736582446</v>
      </c>
      <c r="BR126" s="710">
        <v>4110.8134789106307</v>
      </c>
      <c r="BS126" s="710" t="s">
        <v>1284</v>
      </c>
      <c r="BT126" s="710">
        <v>4123.9107352283199</v>
      </c>
      <c r="BU126" s="711">
        <v>2.8764151388623871E-2</v>
      </c>
      <c r="BV126" s="709">
        <v>0</v>
      </c>
      <c r="BW126" s="709">
        <v>1142323.2736582446</v>
      </c>
      <c r="BX126" s="709">
        <v>0</v>
      </c>
      <c r="BY126" s="709">
        <v>1142323.2736582446</v>
      </c>
      <c r="BZ126" s="512">
        <f t="shared" si="4"/>
        <v>0</v>
      </c>
      <c r="CA126" s="512">
        <f t="shared" si="5"/>
        <v>0</v>
      </c>
      <c r="CB126" s="709">
        <f t="shared" si="6"/>
        <v>0</v>
      </c>
      <c r="CC126" s="709"/>
      <c r="CD126" s="709"/>
      <c r="CF126" s="709">
        <f t="shared" si="7"/>
        <v>106923.6502229654</v>
      </c>
    </row>
    <row r="127" spans="1:84" ht="15" x14ac:dyDescent="0.25">
      <c r="A127" s="706" t="e">
        <f>VLOOKUP(D127,'DfE No.'!#REF!,3,FALSE)</f>
        <v>#REF!</v>
      </c>
      <c r="B127" s="511" t="str">
        <f>VLOOKUP(D127,'Adjusted Factors 20-21'!C:F,4,FALSE)</f>
        <v>Recoupment Academy</v>
      </c>
      <c r="C127" s="706">
        <v>142995</v>
      </c>
      <c r="D127" s="706">
        <v>9352030</v>
      </c>
      <c r="E127" s="707" t="s">
        <v>1389</v>
      </c>
      <c r="F127" s="708">
        <v>168</v>
      </c>
      <c r="G127" s="708">
        <v>168</v>
      </c>
      <c r="H127" s="708">
        <v>0</v>
      </c>
      <c r="I127" s="709">
        <v>481886.34479999996</v>
      </c>
      <c r="J127" s="709">
        <v>0</v>
      </c>
      <c r="K127" s="709">
        <v>0</v>
      </c>
      <c r="L127" s="709">
        <v>6750.0000000000018</v>
      </c>
      <c r="M127" s="709">
        <v>0</v>
      </c>
      <c r="N127" s="709">
        <v>11901.686746987951</v>
      </c>
      <c r="O127" s="709">
        <v>0</v>
      </c>
      <c r="P127" s="709">
        <v>630.00000000000159</v>
      </c>
      <c r="Q127" s="709">
        <v>249.99999999999991</v>
      </c>
      <c r="R127" s="709">
        <v>0</v>
      </c>
      <c r="S127" s="709">
        <v>0</v>
      </c>
      <c r="T127" s="709">
        <v>0</v>
      </c>
      <c r="U127" s="709">
        <v>0</v>
      </c>
      <c r="V127" s="709">
        <v>0</v>
      </c>
      <c r="W127" s="709">
        <v>0</v>
      </c>
      <c r="X127" s="709">
        <v>0</v>
      </c>
      <c r="Y127" s="709">
        <v>0</v>
      </c>
      <c r="Z127" s="709">
        <v>0</v>
      </c>
      <c r="AA127" s="709">
        <v>0</v>
      </c>
      <c r="AB127" s="709">
        <v>1274.8936170212796</v>
      </c>
      <c r="AC127" s="709">
        <v>0</v>
      </c>
      <c r="AD127" s="709">
        <v>0</v>
      </c>
      <c r="AE127" s="709">
        <v>49992.352941176418</v>
      </c>
      <c r="AF127" s="709">
        <v>0</v>
      </c>
      <c r="AG127" s="709">
        <v>0</v>
      </c>
      <c r="AH127" s="709">
        <v>0</v>
      </c>
      <c r="AI127" s="709">
        <v>114400</v>
      </c>
      <c r="AJ127" s="709">
        <v>0</v>
      </c>
      <c r="AK127" s="709">
        <v>0</v>
      </c>
      <c r="AL127" s="709">
        <v>0</v>
      </c>
      <c r="AM127" s="709">
        <v>2417.4</v>
      </c>
      <c r="AN127" s="709">
        <v>0</v>
      </c>
      <c r="AO127" s="709">
        <v>0</v>
      </c>
      <c r="AP127" s="709">
        <v>0</v>
      </c>
      <c r="AQ127" s="709">
        <v>0</v>
      </c>
      <c r="AR127" s="709">
        <v>0</v>
      </c>
      <c r="AS127" s="709">
        <v>0</v>
      </c>
      <c r="AT127" s="709">
        <v>0</v>
      </c>
      <c r="AU127" s="709">
        <v>0</v>
      </c>
      <c r="AV127" s="709">
        <v>481886.34479999996</v>
      </c>
      <c r="AW127" s="709">
        <v>70798.933305185652</v>
      </c>
      <c r="AX127" s="709">
        <v>116817.4</v>
      </c>
      <c r="AY127" s="709">
        <v>69710.996314670396</v>
      </c>
      <c r="AZ127" s="710">
        <v>669502.67810518562</v>
      </c>
      <c r="BA127" s="710">
        <v>667085.2781051856</v>
      </c>
      <c r="BB127" s="710">
        <v>3750</v>
      </c>
      <c r="BC127" s="710">
        <v>630000</v>
      </c>
      <c r="BD127" s="710">
        <v>0</v>
      </c>
      <c r="BE127" s="710">
        <v>0</v>
      </c>
      <c r="BF127" s="710">
        <v>669502.67810518562</v>
      </c>
      <c r="BG127" s="709">
        <v>669502.67810518562</v>
      </c>
      <c r="BH127" s="709">
        <v>0</v>
      </c>
      <c r="BI127" s="710">
        <v>632417.4</v>
      </c>
      <c r="BJ127" s="710">
        <v>515600</v>
      </c>
      <c r="BK127" s="709">
        <v>552685.2781051856</v>
      </c>
      <c r="BL127" s="709">
        <v>3289.7933220546761</v>
      </c>
      <c r="BM127" s="709">
        <v>3161.2883810975613</v>
      </c>
      <c r="BN127" s="711">
        <v>4.0649547104114357E-2</v>
      </c>
      <c r="BO127" s="711">
        <v>0</v>
      </c>
      <c r="BP127" s="709">
        <v>0</v>
      </c>
      <c r="BQ127" s="710">
        <v>669502.67810518562</v>
      </c>
      <c r="BR127" s="710">
        <v>3970.7457030070573</v>
      </c>
      <c r="BS127" s="710" t="s">
        <v>1284</v>
      </c>
      <c r="BT127" s="710">
        <v>3985.1349887213428</v>
      </c>
      <c r="BU127" s="711">
        <v>2.907576424002345E-2</v>
      </c>
      <c r="BV127" s="709">
        <v>0</v>
      </c>
      <c r="BW127" s="709">
        <v>669502.67810518562</v>
      </c>
      <c r="BX127" s="709">
        <v>0</v>
      </c>
      <c r="BY127" s="709">
        <v>669502.67810518562</v>
      </c>
      <c r="BZ127" s="512">
        <f t="shared" si="4"/>
        <v>0</v>
      </c>
      <c r="CA127" s="512">
        <f t="shared" si="5"/>
        <v>0</v>
      </c>
      <c r="CB127" s="709">
        <f t="shared" si="6"/>
        <v>0</v>
      </c>
      <c r="CC127" s="709"/>
      <c r="CD127" s="709"/>
      <c r="CF127" s="709">
        <f t="shared" si="7"/>
        <v>19531.686746987951</v>
      </c>
    </row>
    <row r="128" spans="1:84" ht="15" x14ac:dyDescent="0.25">
      <c r="A128" s="706" t="e">
        <f>VLOOKUP(D128,'DfE No.'!#REF!,3,FALSE)</f>
        <v>#REF!</v>
      </c>
      <c r="B128" s="511" t="str">
        <f>VLOOKUP(D128,'Adjusted Factors 20-21'!C:F,4,FALSE)</f>
        <v>Recoupment Academy</v>
      </c>
      <c r="C128" s="706">
        <v>142566</v>
      </c>
      <c r="D128" s="706">
        <v>9352031</v>
      </c>
      <c r="E128" s="707" t="s">
        <v>1094</v>
      </c>
      <c r="F128" s="708">
        <v>140</v>
      </c>
      <c r="G128" s="708">
        <v>140</v>
      </c>
      <c r="H128" s="708">
        <v>0</v>
      </c>
      <c r="I128" s="709">
        <v>401571.95399999997</v>
      </c>
      <c r="J128" s="709">
        <v>0</v>
      </c>
      <c r="K128" s="709">
        <v>0</v>
      </c>
      <c r="L128" s="709">
        <v>19349.999999999989</v>
      </c>
      <c r="M128" s="709">
        <v>0</v>
      </c>
      <c r="N128" s="709">
        <v>24079.999999999989</v>
      </c>
      <c r="O128" s="709">
        <v>0</v>
      </c>
      <c r="P128" s="709">
        <v>629.9999999999992</v>
      </c>
      <c r="Q128" s="709">
        <v>0</v>
      </c>
      <c r="R128" s="709">
        <v>0</v>
      </c>
      <c r="S128" s="709">
        <v>0</v>
      </c>
      <c r="T128" s="709">
        <v>0</v>
      </c>
      <c r="U128" s="709">
        <v>0</v>
      </c>
      <c r="V128" s="709">
        <v>0</v>
      </c>
      <c r="W128" s="709">
        <v>0</v>
      </c>
      <c r="X128" s="709">
        <v>0</v>
      </c>
      <c r="Y128" s="709">
        <v>0</v>
      </c>
      <c r="Z128" s="709">
        <v>0</v>
      </c>
      <c r="AA128" s="709">
        <v>0</v>
      </c>
      <c r="AB128" s="709">
        <v>1188.8888888888907</v>
      </c>
      <c r="AC128" s="709">
        <v>0</v>
      </c>
      <c r="AD128" s="709">
        <v>0</v>
      </c>
      <c r="AE128" s="709">
        <v>48015.254237288173</v>
      </c>
      <c r="AF128" s="709">
        <v>0</v>
      </c>
      <c r="AG128" s="709">
        <v>7524.9999999999472</v>
      </c>
      <c r="AH128" s="709">
        <v>0</v>
      </c>
      <c r="AI128" s="709">
        <v>114400</v>
      </c>
      <c r="AJ128" s="709">
        <v>0</v>
      </c>
      <c r="AK128" s="709">
        <v>0</v>
      </c>
      <c r="AL128" s="709">
        <v>0</v>
      </c>
      <c r="AM128" s="709">
        <v>3535.64</v>
      </c>
      <c r="AN128" s="709">
        <v>0</v>
      </c>
      <c r="AO128" s="709">
        <v>0</v>
      </c>
      <c r="AP128" s="709">
        <v>0</v>
      </c>
      <c r="AQ128" s="709">
        <v>0</v>
      </c>
      <c r="AR128" s="709">
        <v>0</v>
      </c>
      <c r="AS128" s="709">
        <v>0</v>
      </c>
      <c r="AT128" s="709">
        <v>0</v>
      </c>
      <c r="AU128" s="709">
        <v>0</v>
      </c>
      <c r="AV128" s="709">
        <v>401571.95399999997</v>
      </c>
      <c r="AW128" s="709">
        <v>100789.14312617699</v>
      </c>
      <c r="AX128" s="709">
        <v>117935.64</v>
      </c>
      <c r="AY128" s="709">
        <v>79998.054237288161</v>
      </c>
      <c r="AZ128" s="710">
        <v>620296.73712617694</v>
      </c>
      <c r="BA128" s="710">
        <v>616761.09712617693</v>
      </c>
      <c r="BB128" s="710">
        <v>3750</v>
      </c>
      <c r="BC128" s="710">
        <v>525000</v>
      </c>
      <c r="BD128" s="710">
        <v>0</v>
      </c>
      <c r="BE128" s="710">
        <v>0</v>
      </c>
      <c r="BF128" s="710">
        <v>620296.73712617694</v>
      </c>
      <c r="BG128" s="709">
        <v>620296.73712617694</v>
      </c>
      <c r="BH128" s="709">
        <v>0</v>
      </c>
      <c r="BI128" s="710">
        <v>528535.64</v>
      </c>
      <c r="BJ128" s="710">
        <v>410600</v>
      </c>
      <c r="BK128" s="709">
        <v>502361.09712617693</v>
      </c>
      <c r="BL128" s="709">
        <v>3588.2935509012636</v>
      </c>
      <c r="BM128" s="709">
        <v>3391.7569981132074</v>
      </c>
      <c r="BN128" s="711">
        <v>5.7945351892068661E-2</v>
      </c>
      <c r="BO128" s="711">
        <v>0</v>
      </c>
      <c r="BP128" s="709">
        <v>0</v>
      </c>
      <c r="BQ128" s="710">
        <v>620296.73712617694</v>
      </c>
      <c r="BR128" s="710">
        <v>4405.436408044121</v>
      </c>
      <c r="BS128" s="710" t="s">
        <v>1284</v>
      </c>
      <c r="BT128" s="710">
        <v>4430.6909794726926</v>
      </c>
      <c r="BU128" s="711">
        <v>7.1996988323585365E-2</v>
      </c>
      <c r="BV128" s="709">
        <v>0</v>
      </c>
      <c r="BW128" s="709">
        <v>620296.73712617694</v>
      </c>
      <c r="BX128" s="709">
        <v>0</v>
      </c>
      <c r="BY128" s="709">
        <v>620296.73712617694</v>
      </c>
      <c r="BZ128" s="512">
        <f t="shared" si="4"/>
        <v>0</v>
      </c>
      <c r="CA128" s="512">
        <f t="shared" si="5"/>
        <v>0</v>
      </c>
      <c r="CB128" s="709">
        <f t="shared" si="6"/>
        <v>0</v>
      </c>
      <c r="CC128" s="709"/>
      <c r="CD128" s="709"/>
      <c r="CF128" s="709">
        <f t="shared" si="7"/>
        <v>44059.999999999978</v>
      </c>
    </row>
    <row r="129" spans="1:84" ht="15" x14ac:dyDescent="0.25">
      <c r="A129" s="706" t="e">
        <f>VLOOKUP(D129,'DfE No.'!#REF!,3,FALSE)</f>
        <v>#REF!</v>
      </c>
      <c r="B129" s="511" t="str">
        <f>VLOOKUP(D129,'Adjusted Factors 20-21'!C:F,4,FALSE)</f>
        <v>Recoupment Academy</v>
      </c>
      <c r="C129" s="706">
        <v>138161</v>
      </c>
      <c r="D129" s="706">
        <v>9352036</v>
      </c>
      <c r="E129" s="707" t="s">
        <v>1095</v>
      </c>
      <c r="F129" s="708">
        <v>405</v>
      </c>
      <c r="G129" s="708">
        <v>405</v>
      </c>
      <c r="H129" s="708">
        <v>0</v>
      </c>
      <c r="I129" s="709">
        <v>1161690.2955</v>
      </c>
      <c r="J129" s="709">
        <v>0</v>
      </c>
      <c r="K129" s="709">
        <v>0</v>
      </c>
      <c r="L129" s="709">
        <v>34649.99999999992</v>
      </c>
      <c r="M129" s="709">
        <v>0</v>
      </c>
      <c r="N129" s="709">
        <v>54630.656934306571</v>
      </c>
      <c r="O129" s="709">
        <v>0</v>
      </c>
      <c r="P129" s="709">
        <v>26314.975247524719</v>
      </c>
      <c r="Q129" s="709">
        <v>17793.935643564386</v>
      </c>
      <c r="R129" s="709">
        <v>0</v>
      </c>
      <c r="S129" s="709">
        <v>0</v>
      </c>
      <c r="T129" s="709">
        <v>0</v>
      </c>
      <c r="U129" s="709">
        <v>0</v>
      </c>
      <c r="V129" s="709">
        <v>0</v>
      </c>
      <c r="W129" s="709">
        <v>0</v>
      </c>
      <c r="X129" s="709">
        <v>0</v>
      </c>
      <c r="Y129" s="709">
        <v>0</v>
      </c>
      <c r="Z129" s="709">
        <v>0</v>
      </c>
      <c r="AA129" s="709">
        <v>0</v>
      </c>
      <c r="AB129" s="709">
        <v>16714.928571428562</v>
      </c>
      <c r="AC129" s="709">
        <v>0</v>
      </c>
      <c r="AD129" s="709">
        <v>0</v>
      </c>
      <c r="AE129" s="709">
        <v>133386.63294797696</v>
      </c>
      <c r="AF129" s="709">
        <v>0</v>
      </c>
      <c r="AG129" s="709">
        <v>0</v>
      </c>
      <c r="AH129" s="709">
        <v>0</v>
      </c>
      <c r="AI129" s="709">
        <v>114400</v>
      </c>
      <c r="AJ129" s="709">
        <v>0</v>
      </c>
      <c r="AK129" s="709">
        <v>0</v>
      </c>
      <c r="AL129" s="709">
        <v>0</v>
      </c>
      <c r="AM129" s="709">
        <v>8719.2000000000007</v>
      </c>
      <c r="AN129" s="709">
        <v>0</v>
      </c>
      <c r="AO129" s="709">
        <v>0</v>
      </c>
      <c r="AP129" s="709">
        <v>0</v>
      </c>
      <c r="AQ129" s="709">
        <v>0</v>
      </c>
      <c r="AR129" s="709">
        <v>0</v>
      </c>
      <c r="AS129" s="709">
        <v>0</v>
      </c>
      <c r="AT129" s="709">
        <v>0</v>
      </c>
      <c r="AU129" s="709">
        <v>0</v>
      </c>
      <c r="AV129" s="709">
        <v>1161690.2955</v>
      </c>
      <c r="AW129" s="709">
        <v>283491.12934480113</v>
      </c>
      <c r="AX129" s="709">
        <v>123119.2</v>
      </c>
      <c r="AY129" s="709">
        <v>210034.21686067476</v>
      </c>
      <c r="AZ129" s="710">
        <v>1568300.6248448011</v>
      </c>
      <c r="BA129" s="710">
        <v>1559581.4248448012</v>
      </c>
      <c r="BB129" s="710">
        <v>3750</v>
      </c>
      <c r="BC129" s="710">
        <v>1518750</v>
      </c>
      <c r="BD129" s="710">
        <v>0</v>
      </c>
      <c r="BE129" s="710">
        <v>0</v>
      </c>
      <c r="BF129" s="710">
        <v>1568300.6248448011</v>
      </c>
      <c r="BG129" s="709">
        <v>1568300.6248448011</v>
      </c>
      <c r="BH129" s="709">
        <v>0</v>
      </c>
      <c r="BI129" s="710">
        <v>1527469.2</v>
      </c>
      <c r="BJ129" s="710">
        <v>1404350</v>
      </c>
      <c r="BK129" s="709">
        <v>1445181.4248448012</v>
      </c>
      <c r="BL129" s="709">
        <v>3568.3491971476574</v>
      </c>
      <c r="BM129" s="709">
        <v>3437.9207186732192</v>
      </c>
      <c r="BN129" s="711">
        <v>3.7938186813328792E-2</v>
      </c>
      <c r="BO129" s="711">
        <v>0</v>
      </c>
      <c r="BP129" s="709">
        <v>0</v>
      </c>
      <c r="BQ129" s="710">
        <v>1568300.6248448011</v>
      </c>
      <c r="BR129" s="710">
        <v>3850.8183329501262</v>
      </c>
      <c r="BS129" s="710" t="s">
        <v>1284</v>
      </c>
      <c r="BT129" s="710">
        <v>3872.3472218390152</v>
      </c>
      <c r="BU129" s="711">
        <v>3.5271154153268647E-2</v>
      </c>
      <c r="BV129" s="709">
        <v>0</v>
      </c>
      <c r="BW129" s="709">
        <v>1568300.6248448011</v>
      </c>
      <c r="BX129" s="709">
        <v>0</v>
      </c>
      <c r="BY129" s="709">
        <v>1568300.6248448011</v>
      </c>
      <c r="BZ129" s="512">
        <f t="shared" si="4"/>
        <v>0</v>
      </c>
      <c r="CA129" s="512">
        <f t="shared" si="5"/>
        <v>0</v>
      </c>
      <c r="CB129" s="709">
        <f t="shared" si="6"/>
        <v>0</v>
      </c>
      <c r="CC129" s="709"/>
      <c r="CD129" s="709"/>
      <c r="CF129" s="709">
        <f t="shared" si="7"/>
        <v>133389.56782539561</v>
      </c>
    </row>
    <row r="130" spans="1:84" ht="15" x14ac:dyDescent="0.25">
      <c r="A130" s="706" t="e">
        <f>VLOOKUP(D130,'DfE No.'!#REF!,3,FALSE)</f>
        <v>#REF!</v>
      </c>
      <c r="B130" s="511" t="str">
        <f>VLOOKUP(D130,'Adjusted Factors 20-21'!C:F,4,FALSE)</f>
        <v>Recoupment Academy</v>
      </c>
      <c r="C130" s="706">
        <v>141546</v>
      </c>
      <c r="D130" s="706">
        <v>9352040</v>
      </c>
      <c r="E130" s="707" t="s">
        <v>1096</v>
      </c>
      <c r="F130" s="708">
        <v>372</v>
      </c>
      <c r="G130" s="708">
        <v>372</v>
      </c>
      <c r="H130" s="708">
        <v>0</v>
      </c>
      <c r="I130" s="709">
        <v>1067034.0492</v>
      </c>
      <c r="J130" s="709">
        <v>0</v>
      </c>
      <c r="K130" s="709">
        <v>0</v>
      </c>
      <c r="L130" s="709">
        <v>25199.999999999975</v>
      </c>
      <c r="M130" s="709">
        <v>0</v>
      </c>
      <c r="N130" s="709">
        <v>33600</v>
      </c>
      <c r="O130" s="709">
        <v>0</v>
      </c>
      <c r="P130" s="709">
        <v>16003.018867924502</v>
      </c>
      <c r="Q130" s="709">
        <v>15541.778975741281</v>
      </c>
      <c r="R130" s="709">
        <v>0</v>
      </c>
      <c r="S130" s="709">
        <v>0</v>
      </c>
      <c r="T130" s="709">
        <v>0</v>
      </c>
      <c r="U130" s="709">
        <v>0</v>
      </c>
      <c r="V130" s="709">
        <v>0</v>
      </c>
      <c r="W130" s="709">
        <v>0</v>
      </c>
      <c r="X130" s="709">
        <v>0</v>
      </c>
      <c r="Y130" s="709">
        <v>0</v>
      </c>
      <c r="Z130" s="709">
        <v>0</v>
      </c>
      <c r="AA130" s="709">
        <v>0</v>
      </c>
      <c r="AB130" s="709">
        <v>10108.952380952383</v>
      </c>
      <c r="AC130" s="709">
        <v>0</v>
      </c>
      <c r="AD130" s="709">
        <v>0</v>
      </c>
      <c r="AE130" s="709">
        <v>117575.99999999997</v>
      </c>
      <c r="AF130" s="709">
        <v>0</v>
      </c>
      <c r="AG130" s="709">
        <v>0</v>
      </c>
      <c r="AH130" s="709">
        <v>0</v>
      </c>
      <c r="AI130" s="709">
        <v>114400</v>
      </c>
      <c r="AJ130" s="709">
        <v>0</v>
      </c>
      <c r="AK130" s="709">
        <v>0</v>
      </c>
      <c r="AL130" s="709">
        <v>0</v>
      </c>
      <c r="AM130" s="709">
        <v>6955.2</v>
      </c>
      <c r="AN130" s="709">
        <v>0</v>
      </c>
      <c r="AO130" s="709">
        <v>0</v>
      </c>
      <c r="AP130" s="709">
        <v>0</v>
      </c>
      <c r="AQ130" s="709">
        <v>0</v>
      </c>
      <c r="AR130" s="709">
        <v>0</v>
      </c>
      <c r="AS130" s="709">
        <v>0</v>
      </c>
      <c r="AT130" s="709">
        <v>0</v>
      </c>
      <c r="AU130" s="709">
        <v>0</v>
      </c>
      <c r="AV130" s="709">
        <v>1067034.0492</v>
      </c>
      <c r="AW130" s="709">
        <v>218029.75022461812</v>
      </c>
      <c r="AX130" s="709">
        <v>121355.2</v>
      </c>
      <c r="AY130" s="709">
        <v>172701.19892183284</v>
      </c>
      <c r="AZ130" s="710">
        <v>1406418.999424618</v>
      </c>
      <c r="BA130" s="710">
        <v>1399463.799424618</v>
      </c>
      <c r="BB130" s="710">
        <v>3750</v>
      </c>
      <c r="BC130" s="710">
        <v>1395000</v>
      </c>
      <c r="BD130" s="710">
        <v>0</v>
      </c>
      <c r="BE130" s="710">
        <v>0</v>
      </c>
      <c r="BF130" s="710">
        <v>1406418.999424618</v>
      </c>
      <c r="BG130" s="709">
        <v>1406418.9994246182</v>
      </c>
      <c r="BH130" s="709">
        <v>0</v>
      </c>
      <c r="BI130" s="710">
        <v>1401955.2</v>
      </c>
      <c r="BJ130" s="710">
        <v>1280600</v>
      </c>
      <c r="BK130" s="709">
        <v>1285063.799424618</v>
      </c>
      <c r="BL130" s="709">
        <v>3454.4725790984357</v>
      </c>
      <c r="BM130" s="709">
        <v>3344.1600938337806</v>
      </c>
      <c r="BN130" s="711">
        <v>3.2986604160505889E-2</v>
      </c>
      <c r="BO130" s="711">
        <v>0</v>
      </c>
      <c r="BP130" s="709">
        <v>0</v>
      </c>
      <c r="BQ130" s="710">
        <v>1406418.999424618</v>
      </c>
      <c r="BR130" s="710">
        <v>3761.9994608188658</v>
      </c>
      <c r="BS130" s="710" t="s">
        <v>1284</v>
      </c>
      <c r="BT130" s="710">
        <v>3780.696235012414</v>
      </c>
      <c r="BU130" s="711">
        <v>2.9884833295464208E-2</v>
      </c>
      <c r="BV130" s="709">
        <v>0</v>
      </c>
      <c r="BW130" s="709">
        <v>1406418.999424618</v>
      </c>
      <c r="BX130" s="709">
        <v>0</v>
      </c>
      <c r="BY130" s="709">
        <v>1406418.999424618</v>
      </c>
      <c r="BZ130" s="512">
        <f t="shared" si="4"/>
        <v>0</v>
      </c>
      <c r="CA130" s="512">
        <f t="shared" si="5"/>
        <v>0</v>
      </c>
      <c r="CB130" s="709">
        <f t="shared" si="6"/>
        <v>0</v>
      </c>
      <c r="CC130" s="709"/>
      <c r="CD130" s="709"/>
      <c r="CF130" s="709">
        <f t="shared" si="7"/>
        <v>90344.797843665758</v>
      </c>
    </row>
    <row r="131" spans="1:84" ht="15" x14ac:dyDescent="0.25">
      <c r="A131" s="706" t="e">
        <f>VLOOKUP(D131,'DfE No.'!#REF!,3,FALSE)</f>
        <v>#REF!</v>
      </c>
      <c r="B131" s="511" t="str">
        <f>VLOOKUP(D131,'Adjusted Factors 20-21'!C:F,4,FALSE)</f>
        <v>Recoupment Academy</v>
      </c>
      <c r="C131" s="706">
        <v>141172</v>
      </c>
      <c r="D131" s="706">
        <v>9352043</v>
      </c>
      <c r="E131" s="707" t="s">
        <v>1241</v>
      </c>
      <c r="F131" s="708">
        <v>231</v>
      </c>
      <c r="G131" s="708">
        <v>231</v>
      </c>
      <c r="H131" s="708">
        <v>0</v>
      </c>
      <c r="I131" s="709">
        <v>662593.72409999999</v>
      </c>
      <c r="J131" s="709">
        <v>0</v>
      </c>
      <c r="K131" s="709">
        <v>0</v>
      </c>
      <c r="L131" s="709">
        <v>42749.999999999971</v>
      </c>
      <c r="M131" s="709">
        <v>0</v>
      </c>
      <c r="N131" s="709">
        <v>59068.493150684932</v>
      </c>
      <c r="O131" s="709">
        <v>0</v>
      </c>
      <c r="P131" s="709">
        <v>210.00000000000006</v>
      </c>
      <c r="Q131" s="709">
        <v>19999.999999999978</v>
      </c>
      <c r="R131" s="709">
        <v>26249.999999999996</v>
      </c>
      <c r="S131" s="709">
        <v>0</v>
      </c>
      <c r="T131" s="709">
        <v>870.00000000000023</v>
      </c>
      <c r="U131" s="709">
        <v>1200.0000000000002</v>
      </c>
      <c r="V131" s="709">
        <v>0</v>
      </c>
      <c r="W131" s="709">
        <v>0</v>
      </c>
      <c r="X131" s="709">
        <v>0</v>
      </c>
      <c r="Y131" s="709">
        <v>0</v>
      </c>
      <c r="Z131" s="709">
        <v>0</v>
      </c>
      <c r="AA131" s="709">
        <v>0</v>
      </c>
      <c r="AB131" s="709">
        <v>3218.3593750000036</v>
      </c>
      <c r="AC131" s="709">
        <v>0</v>
      </c>
      <c r="AD131" s="709">
        <v>0</v>
      </c>
      <c r="AE131" s="709">
        <v>111354.15789473674</v>
      </c>
      <c r="AF131" s="709">
        <v>0</v>
      </c>
      <c r="AG131" s="709">
        <v>175.76086956521695</v>
      </c>
      <c r="AH131" s="709">
        <v>0</v>
      </c>
      <c r="AI131" s="709">
        <v>114400</v>
      </c>
      <c r="AJ131" s="709">
        <v>0</v>
      </c>
      <c r="AK131" s="709">
        <v>0</v>
      </c>
      <c r="AL131" s="709">
        <v>0</v>
      </c>
      <c r="AM131" s="709">
        <v>5947.2</v>
      </c>
      <c r="AN131" s="709">
        <v>0</v>
      </c>
      <c r="AO131" s="709">
        <v>0</v>
      </c>
      <c r="AP131" s="709">
        <v>0</v>
      </c>
      <c r="AQ131" s="709">
        <v>0</v>
      </c>
      <c r="AR131" s="709">
        <v>0</v>
      </c>
      <c r="AS131" s="709">
        <v>0</v>
      </c>
      <c r="AT131" s="709">
        <v>0</v>
      </c>
      <c r="AU131" s="709">
        <v>0</v>
      </c>
      <c r="AV131" s="709">
        <v>662593.72409999999</v>
      </c>
      <c r="AW131" s="709">
        <v>265096.77128998685</v>
      </c>
      <c r="AX131" s="709">
        <v>120347.2</v>
      </c>
      <c r="AY131" s="709">
        <v>196481.20447007916</v>
      </c>
      <c r="AZ131" s="710">
        <v>1048037.6953899867</v>
      </c>
      <c r="BA131" s="710">
        <v>1042090.4953899868</v>
      </c>
      <c r="BB131" s="710">
        <v>3750</v>
      </c>
      <c r="BC131" s="710">
        <v>866250</v>
      </c>
      <c r="BD131" s="710">
        <v>0</v>
      </c>
      <c r="BE131" s="710">
        <v>0</v>
      </c>
      <c r="BF131" s="710">
        <v>1048037.6953899867</v>
      </c>
      <c r="BG131" s="709">
        <v>1048037.6953899869</v>
      </c>
      <c r="BH131" s="709">
        <v>0</v>
      </c>
      <c r="BI131" s="710">
        <v>872197.2</v>
      </c>
      <c r="BJ131" s="710">
        <v>751850</v>
      </c>
      <c r="BK131" s="709">
        <v>927690.49538998678</v>
      </c>
      <c r="BL131" s="709">
        <v>4015.9761705194232</v>
      </c>
      <c r="BM131" s="709">
        <v>3891.2277764444448</v>
      </c>
      <c r="BN131" s="711">
        <v>3.2058877362600859E-2</v>
      </c>
      <c r="BO131" s="711">
        <v>0</v>
      </c>
      <c r="BP131" s="709">
        <v>0</v>
      </c>
      <c r="BQ131" s="710">
        <v>1048037.6953899867</v>
      </c>
      <c r="BR131" s="710">
        <v>4511.2142657575187</v>
      </c>
      <c r="BS131" s="710" t="s">
        <v>1284</v>
      </c>
      <c r="BT131" s="710">
        <v>4536.9597203029725</v>
      </c>
      <c r="BU131" s="711">
        <v>2.5455542374302143E-2</v>
      </c>
      <c r="BV131" s="709">
        <v>0</v>
      </c>
      <c r="BW131" s="709">
        <v>1048037.6953899867</v>
      </c>
      <c r="BX131" s="709">
        <v>0</v>
      </c>
      <c r="BY131" s="709">
        <v>1048037.6953899867</v>
      </c>
      <c r="BZ131" s="512">
        <f t="shared" si="4"/>
        <v>0</v>
      </c>
      <c r="CA131" s="512">
        <f t="shared" si="5"/>
        <v>0</v>
      </c>
      <c r="CB131" s="709">
        <f t="shared" si="6"/>
        <v>0</v>
      </c>
      <c r="CC131" s="709"/>
      <c r="CD131" s="709"/>
      <c r="CF131" s="709">
        <f t="shared" si="7"/>
        <v>150348.49315068487</v>
      </c>
    </row>
    <row r="132" spans="1:84" ht="15" x14ac:dyDescent="0.25">
      <c r="A132" s="706" t="e">
        <f>VLOOKUP(D132,'DfE No.'!#REF!,3,FALSE)</f>
        <v>#REF!</v>
      </c>
      <c r="B132" s="511" t="str">
        <f>VLOOKUP(D132,'Adjusted Factors 20-21'!C:F,4,FALSE)</f>
        <v>Recoupment Academy</v>
      </c>
      <c r="C132" s="706">
        <v>141371</v>
      </c>
      <c r="D132" s="706">
        <v>9352047</v>
      </c>
      <c r="E132" s="707" t="s">
        <v>1097</v>
      </c>
      <c r="F132" s="708">
        <v>294</v>
      </c>
      <c r="G132" s="708">
        <v>294</v>
      </c>
      <c r="H132" s="708">
        <v>0</v>
      </c>
      <c r="I132" s="709">
        <v>843301.10339999991</v>
      </c>
      <c r="J132" s="709">
        <v>0</v>
      </c>
      <c r="K132" s="709">
        <v>0</v>
      </c>
      <c r="L132" s="709">
        <v>22499.999999999953</v>
      </c>
      <c r="M132" s="709">
        <v>0</v>
      </c>
      <c r="N132" s="709">
        <v>31475.294117647056</v>
      </c>
      <c r="O132" s="709">
        <v>0</v>
      </c>
      <c r="P132" s="709">
        <v>4879.7938144329892</v>
      </c>
      <c r="Q132" s="709">
        <v>1515.4639175257712</v>
      </c>
      <c r="R132" s="709">
        <v>0</v>
      </c>
      <c r="S132" s="709">
        <v>0</v>
      </c>
      <c r="T132" s="709">
        <v>0</v>
      </c>
      <c r="U132" s="709">
        <v>0</v>
      </c>
      <c r="V132" s="709">
        <v>0</v>
      </c>
      <c r="W132" s="709">
        <v>0</v>
      </c>
      <c r="X132" s="709">
        <v>0</v>
      </c>
      <c r="Y132" s="709">
        <v>0</v>
      </c>
      <c r="Z132" s="709">
        <v>0</v>
      </c>
      <c r="AA132" s="709">
        <v>0</v>
      </c>
      <c r="AB132" s="709">
        <v>10230.24390243903</v>
      </c>
      <c r="AC132" s="709">
        <v>0</v>
      </c>
      <c r="AD132" s="709">
        <v>0</v>
      </c>
      <c r="AE132" s="709">
        <v>103507.43801652886</v>
      </c>
      <c r="AF132" s="709">
        <v>0</v>
      </c>
      <c r="AG132" s="709">
        <v>0</v>
      </c>
      <c r="AH132" s="709">
        <v>0</v>
      </c>
      <c r="AI132" s="709">
        <v>114400</v>
      </c>
      <c r="AJ132" s="709">
        <v>0</v>
      </c>
      <c r="AK132" s="709">
        <v>0</v>
      </c>
      <c r="AL132" s="709">
        <v>0</v>
      </c>
      <c r="AM132" s="709">
        <v>4863.6000000000004</v>
      </c>
      <c r="AN132" s="709">
        <v>0</v>
      </c>
      <c r="AO132" s="709">
        <v>0</v>
      </c>
      <c r="AP132" s="709">
        <v>0</v>
      </c>
      <c r="AQ132" s="709">
        <v>0</v>
      </c>
      <c r="AR132" s="709">
        <v>0</v>
      </c>
      <c r="AS132" s="709">
        <v>0</v>
      </c>
      <c r="AT132" s="709">
        <v>0</v>
      </c>
      <c r="AU132" s="709">
        <v>0</v>
      </c>
      <c r="AV132" s="709">
        <v>843301.10339999991</v>
      </c>
      <c r="AW132" s="709">
        <v>174108.23376857367</v>
      </c>
      <c r="AX132" s="709">
        <v>119263.6</v>
      </c>
      <c r="AY132" s="709">
        <v>143645.51394133174</v>
      </c>
      <c r="AZ132" s="710">
        <v>1136672.9371685737</v>
      </c>
      <c r="BA132" s="710">
        <v>1131809.3371685736</v>
      </c>
      <c r="BB132" s="710">
        <v>3750</v>
      </c>
      <c r="BC132" s="710">
        <v>1102500</v>
      </c>
      <c r="BD132" s="710">
        <v>0</v>
      </c>
      <c r="BE132" s="710">
        <v>0</v>
      </c>
      <c r="BF132" s="710">
        <v>1136672.9371685737</v>
      </c>
      <c r="BG132" s="709">
        <v>1136672.9371685737</v>
      </c>
      <c r="BH132" s="709">
        <v>0</v>
      </c>
      <c r="BI132" s="710">
        <v>1107363.6000000001</v>
      </c>
      <c r="BJ132" s="710">
        <v>988100.00000000012</v>
      </c>
      <c r="BK132" s="709">
        <v>1017409.3371685738</v>
      </c>
      <c r="BL132" s="709">
        <v>3460.5759767638565</v>
      </c>
      <c r="BM132" s="709">
        <v>3276.4539036764709</v>
      </c>
      <c r="BN132" s="711">
        <v>5.6195532884129505E-2</v>
      </c>
      <c r="BO132" s="711">
        <v>0</v>
      </c>
      <c r="BP132" s="709">
        <v>0</v>
      </c>
      <c r="BQ132" s="710">
        <v>1136672.9371685737</v>
      </c>
      <c r="BR132" s="710">
        <v>3849.6916230223592</v>
      </c>
      <c r="BS132" s="710" t="s">
        <v>1284</v>
      </c>
      <c r="BT132" s="710">
        <v>3866.2344801652166</v>
      </c>
      <c r="BU132" s="711">
        <v>4.0732242396645191E-2</v>
      </c>
      <c r="BV132" s="709">
        <v>0</v>
      </c>
      <c r="BW132" s="709">
        <v>1136672.9371685737</v>
      </c>
      <c r="BX132" s="709">
        <v>0</v>
      </c>
      <c r="BY132" s="709">
        <v>1136672.9371685737</v>
      </c>
      <c r="BZ132" s="512">
        <f t="shared" ref="BZ132:BZ195" si="8">IF(B132=0,CC132,0)</f>
        <v>0</v>
      </c>
      <c r="CA132" s="512">
        <f t="shared" ref="CA132:CA195" si="9">IF(B132=0,CD132,0)</f>
        <v>0</v>
      </c>
      <c r="CB132" s="709">
        <f t="shared" ref="CB132:CB195" si="10">BD132+BE132</f>
        <v>0</v>
      </c>
      <c r="CC132" s="709"/>
      <c r="CD132" s="709"/>
      <c r="CF132" s="709">
        <f t="shared" ref="CF132:CF195" si="11">L132+M132+N132+O132+P132+Q132+R132+S132+T132+U132+V132+W132+X132+Y132+Z132+AA132</f>
        <v>60370.551849605763</v>
      </c>
    </row>
    <row r="133" spans="1:84" ht="15" x14ac:dyDescent="0.25">
      <c r="A133" s="706" t="e">
        <f>VLOOKUP(D133,'DfE No.'!#REF!,3,FALSE)</f>
        <v>#REF!</v>
      </c>
      <c r="B133" s="511" t="str">
        <f>VLOOKUP(D133,'Adjusted Factors 20-21'!C:F,4,FALSE)</f>
        <v>Recoupment Academy</v>
      </c>
      <c r="C133" s="706">
        <v>141372</v>
      </c>
      <c r="D133" s="706">
        <v>9352048</v>
      </c>
      <c r="E133" s="707" t="s">
        <v>759</v>
      </c>
      <c r="F133" s="708">
        <v>210</v>
      </c>
      <c r="G133" s="708">
        <v>210</v>
      </c>
      <c r="H133" s="708">
        <v>0</v>
      </c>
      <c r="I133" s="709">
        <v>602357.93099999998</v>
      </c>
      <c r="J133" s="709">
        <v>0</v>
      </c>
      <c r="K133" s="709">
        <v>0</v>
      </c>
      <c r="L133" s="709">
        <v>14849.999999999987</v>
      </c>
      <c r="M133" s="709">
        <v>0</v>
      </c>
      <c r="N133" s="709">
        <v>18479.999999999985</v>
      </c>
      <c r="O133" s="709">
        <v>0</v>
      </c>
      <c r="P133" s="709">
        <v>1680</v>
      </c>
      <c r="Q133" s="709">
        <v>249.99999999999989</v>
      </c>
      <c r="R133" s="709">
        <v>13125.000000000027</v>
      </c>
      <c r="S133" s="709">
        <v>29160.000000000018</v>
      </c>
      <c r="T133" s="709">
        <v>869.99999999999966</v>
      </c>
      <c r="U133" s="709">
        <v>0</v>
      </c>
      <c r="V133" s="709">
        <v>0</v>
      </c>
      <c r="W133" s="709">
        <v>0</v>
      </c>
      <c r="X133" s="709">
        <v>0</v>
      </c>
      <c r="Y133" s="709">
        <v>0</v>
      </c>
      <c r="Z133" s="709">
        <v>0</v>
      </c>
      <c r="AA133" s="709">
        <v>0</v>
      </c>
      <c r="AB133" s="709">
        <v>20223</v>
      </c>
      <c r="AC133" s="709">
        <v>0</v>
      </c>
      <c r="AD133" s="709">
        <v>0</v>
      </c>
      <c r="AE133" s="709">
        <v>64979.391891892003</v>
      </c>
      <c r="AF133" s="709">
        <v>0</v>
      </c>
      <c r="AG133" s="709">
        <v>0</v>
      </c>
      <c r="AH133" s="709">
        <v>0</v>
      </c>
      <c r="AI133" s="709">
        <v>114400</v>
      </c>
      <c r="AJ133" s="709">
        <v>0</v>
      </c>
      <c r="AK133" s="709">
        <v>0</v>
      </c>
      <c r="AL133" s="709">
        <v>0</v>
      </c>
      <c r="AM133" s="709">
        <v>3368.67</v>
      </c>
      <c r="AN133" s="709">
        <v>0</v>
      </c>
      <c r="AO133" s="709">
        <v>0</v>
      </c>
      <c r="AP133" s="709">
        <v>0</v>
      </c>
      <c r="AQ133" s="709">
        <v>0</v>
      </c>
      <c r="AR133" s="709">
        <v>0</v>
      </c>
      <c r="AS133" s="709">
        <v>0</v>
      </c>
      <c r="AT133" s="709">
        <v>0</v>
      </c>
      <c r="AU133" s="709">
        <v>0</v>
      </c>
      <c r="AV133" s="709">
        <v>602357.93099999998</v>
      </c>
      <c r="AW133" s="709">
        <v>163617.39189189201</v>
      </c>
      <c r="AX133" s="709">
        <v>117768.67</v>
      </c>
      <c r="AY133" s="709">
        <v>114139.69189189201</v>
      </c>
      <c r="AZ133" s="710">
        <v>883743.99289189198</v>
      </c>
      <c r="BA133" s="710">
        <v>880375.32289189193</v>
      </c>
      <c r="BB133" s="710">
        <v>3750</v>
      </c>
      <c r="BC133" s="710">
        <v>787500</v>
      </c>
      <c r="BD133" s="710">
        <v>0</v>
      </c>
      <c r="BE133" s="710">
        <v>0</v>
      </c>
      <c r="BF133" s="710">
        <v>883743.99289189198</v>
      </c>
      <c r="BG133" s="709">
        <v>883743.99289189198</v>
      </c>
      <c r="BH133" s="709">
        <v>0</v>
      </c>
      <c r="BI133" s="710">
        <v>790868.67</v>
      </c>
      <c r="BJ133" s="710">
        <v>673100</v>
      </c>
      <c r="BK133" s="709">
        <v>765975.32289189193</v>
      </c>
      <c r="BL133" s="709">
        <v>3647.5015375804378</v>
      </c>
      <c r="BM133" s="709">
        <v>3416.1178532520325</v>
      </c>
      <c r="BN133" s="711">
        <v>6.7732933776899859E-2</v>
      </c>
      <c r="BO133" s="711">
        <v>0</v>
      </c>
      <c r="BP133" s="709">
        <v>0</v>
      </c>
      <c r="BQ133" s="710">
        <v>883743.99289189198</v>
      </c>
      <c r="BR133" s="710">
        <v>4192.2634423423424</v>
      </c>
      <c r="BS133" s="710" t="s">
        <v>1284</v>
      </c>
      <c r="BT133" s="710">
        <v>4208.3047280566288</v>
      </c>
      <c r="BU133" s="711">
        <v>8.101598492388562E-2</v>
      </c>
      <c r="BV133" s="709">
        <v>0</v>
      </c>
      <c r="BW133" s="709">
        <v>883743.99289189198</v>
      </c>
      <c r="BX133" s="709">
        <v>0</v>
      </c>
      <c r="BY133" s="709">
        <v>883743.99289189198</v>
      </c>
      <c r="BZ133" s="512">
        <f t="shared" si="8"/>
        <v>0</v>
      </c>
      <c r="CA133" s="512">
        <f t="shared" si="9"/>
        <v>0</v>
      </c>
      <c r="CB133" s="709">
        <f t="shared" si="10"/>
        <v>0</v>
      </c>
      <c r="CC133" s="709"/>
      <c r="CD133" s="709"/>
      <c r="CF133" s="709">
        <f t="shared" si="11"/>
        <v>78415.000000000015</v>
      </c>
    </row>
    <row r="134" spans="1:84" ht="15" x14ac:dyDescent="0.25">
      <c r="A134" s="706" t="e">
        <f>VLOOKUP(D134,'DfE No.'!#REF!,3,FALSE)</f>
        <v>#REF!</v>
      </c>
      <c r="B134" s="511" t="str">
        <f>VLOOKUP(D134,'Adjusted Factors 20-21'!C:F,4,FALSE)</f>
        <v>Recoupment Academy</v>
      </c>
      <c r="C134" s="706">
        <v>141373</v>
      </c>
      <c r="D134" s="706">
        <v>9352050</v>
      </c>
      <c r="E134" s="707" t="s">
        <v>760</v>
      </c>
      <c r="F134" s="708">
        <v>316</v>
      </c>
      <c r="G134" s="708">
        <v>316</v>
      </c>
      <c r="H134" s="708">
        <v>0</v>
      </c>
      <c r="I134" s="709">
        <v>906405.2675999999</v>
      </c>
      <c r="J134" s="709">
        <v>0</v>
      </c>
      <c r="K134" s="709">
        <v>0</v>
      </c>
      <c r="L134" s="709">
        <v>33299.999999999942</v>
      </c>
      <c r="M134" s="709">
        <v>0</v>
      </c>
      <c r="N134" s="709">
        <v>59791.945392491463</v>
      </c>
      <c r="O134" s="709">
        <v>0</v>
      </c>
      <c r="P134" s="709">
        <v>1050.0000000000014</v>
      </c>
      <c r="Q134" s="709">
        <v>2249.9999999999959</v>
      </c>
      <c r="R134" s="709">
        <v>12374.999999999947</v>
      </c>
      <c r="S134" s="709">
        <v>44145.000000000065</v>
      </c>
      <c r="T134" s="709">
        <v>435.00000000000045</v>
      </c>
      <c r="U134" s="709">
        <v>0</v>
      </c>
      <c r="V134" s="709">
        <v>0</v>
      </c>
      <c r="W134" s="709">
        <v>0</v>
      </c>
      <c r="X134" s="709">
        <v>0</v>
      </c>
      <c r="Y134" s="709">
        <v>0</v>
      </c>
      <c r="Z134" s="709">
        <v>0</v>
      </c>
      <c r="AA134" s="709">
        <v>0</v>
      </c>
      <c r="AB134" s="709">
        <v>6420</v>
      </c>
      <c r="AC134" s="709">
        <v>0</v>
      </c>
      <c r="AD134" s="709">
        <v>0</v>
      </c>
      <c r="AE134" s="709">
        <v>99306.885245901736</v>
      </c>
      <c r="AF134" s="709">
        <v>0</v>
      </c>
      <c r="AG134" s="709">
        <v>0</v>
      </c>
      <c r="AH134" s="709">
        <v>0</v>
      </c>
      <c r="AI134" s="709">
        <v>114400</v>
      </c>
      <c r="AJ134" s="709">
        <v>0</v>
      </c>
      <c r="AK134" s="709">
        <v>0</v>
      </c>
      <c r="AL134" s="709">
        <v>0</v>
      </c>
      <c r="AM134" s="709">
        <v>5342.4</v>
      </c>
      <c r="AN134" s="709">
        <v>0</v>
      </c>
      <c r="AO134" s="709">
        <v>0</v>
      </c>
      <c r="AP134" s="709">
        <v>0</v>
      </c>
      <c r="AQ134" s="709">
        <v>0</v>
      </c>
      <c r="AR134" s="709">
        <v>0</v>
      </c>
      <c r="AS134" s="709">
        <v>0</v>
      </c>
      <c r="AT134" s="709">
        <v>0</v>
      </c>
      <c r="AU134" s="709">
        <v>0</v>
      </c>
      <c r="AV134" s="709">
        <v>906405.2675999999</v>
      </c>
      <c r="AW134" s="709">
        <v>259073.83063839315</v>
      </c>
      <c r="AX134" s="709">
        <v>119742.39999999999</v>
      </c>
      <c r="AY134" s="709">
        <v>185933.15794214743</v>
      </c>
      <c r="AZ134" s="710">
        <v>1285221.4982383929</v>
      </c>
      <c r="BA134" s="710">
        <v>1279879.098238393</v>
      </c>
      <c r="BB134" s="710">
        <v>3750</v>
      </c>
      <c r="BC134" s="710">
        <v>1185000</v>
      </c>
      <c r="BD134" s="710">
        <v>0</v>
      </c>
      <c r="BE134" s="710">
        <v>0</v>
      </c>
      <c r="BF134" s="710">
        <v>1285221.4982383929</v>
      </c>
      <c r="BG134" s="709">
        <v>1285221.4982383931</v>
      </c>
      <c r="BH134" s="709">
        <v>0</v>
      </c>
      <c r="BI134" s="710">
        <v>1190342.3999999999</v>
      </c>
      <c r="BJ134" s="710">
        <v>1070600</v>
      </c>
      <c r="BK134" s="709">
        <v>1165479.098238393</v>
      </c>
      <c r="BL134" s="709">
        <v>3688.224994425294</v>
      </c>
      <c r="BM134" s="709">
        <v>3656.6460202657804</v>
      </c>
      <c r="BN134" s="711">
        <v>8.6360489871038348E-3</v>
      </c>
      <c r="BO134" s="711">
        <v>9.7639510128961649E-3</v>
      </c>
      <c r="BP134" s="709">
        <v>11282.246785827067</v>
      </c>
      <c r="BQ134" s="710">
        <v>1296503.7450242199</v>
      </c>
      <c r="BR134" s="710">
        <v>4085.9536234943671</v>
      </c>
      <c r="BS134" s="710" t="s">
        <v>1284</v>
      </c>
      <c r="BT134" s="710">
        <v>4102.8599526082908</v>
      </c>
      <c r="BU134" s="711">
        <v>1.2696237438511782E-2</v>
      </c>
      <c r="BV134" s="709">
        <v>0</v>
      </c>
      <c r="BW134" s="709">
        <v>1296503.7450242199</v>
      </c>
      <c r="BX134" s="709">
        <v>0</v>
      </c>
      <c r="BY134" s="709">
        <v>1296503.7450242199</v>
      </c>
      <c r="BZ134" s="512">
        <f t="shared" si="8"/>
        <v>0</v>
      </c>
      <c r="CA134" s="512">
        <f t="shared" si="9"/>
        <v>0</v>
      </c>
      <c r="CB134" s="709">
        <f t="shared" si="10"/>
        <v>0</v>
      </c>
      <c r="CC134" s="709"/>
      <c r="CD134" s="709"/>
      <c r="CF134" s="709">
        <f t="shared" si="11"/>
        <v>153346.94539249141</v>
      </c>
    </row>
    <row r="135" spans="1:84" ht="15" x14ac:dyDescent="0.25">
      <c r="A135" s="706" t="e">
        <f>VLOOKUP(D135,'DfE No.'!#REF!,3,FALSE)</f>
        <v>#REF!</v>
      </c>
      <c r="B135" s="511" t="str">
        <f>VLOOKUP(D135,'Adjusted Factors 20-21'!C:F,4,FALSE)</f>
        <v>Recoupment Academy</v>
      </c>
      <c r="C135" s="706">
        <v>141406</v>
      </c>
      <c r="D135" s="706">
        <v>9352051</v>
      </c>
      <c r="E135" s="707" t="s">
        <v>1098</v>
      </c>
      <c r="F135" s="708">
        <v>203</v>
      </c>
      <c r="G135" s="708">
        <v>203</v>
      </c>
      <c r="H135" s="708">
        <v>0</v>
      </c>
      <c r="I135" s="709">
        <v>582279.33329999994</v>
      </c>
      <c r="J135" s="709">
        <v>0</v>
      </c>
      <c r="K135" s="709">
        <v>0</v>
      </c>
      <c r="L135" s="709">
        <v>13050.000000000011</v>
      </c>
      <c r="M135" s="709">
        <v>0</v>
      </c>
      <c r="N135" s="709">
        <v>25592.879581151832</v>
      </c>
      <c r="O135" s="709">
        <v>0</v>
      </c>
      <c r="P135" s="709">
        <v>22680.000000000022</v>
      </c>
      <c r="Q135" s="709">
        <v>250.00000000000017</v>
      </c>
      <c r="R135" s="709">
        <v>0</v>
      </c>
      <c r="S135" s="709">
        <v>0</v>
      </c>
      <c r="T135" s="709">
        <v>0</v>
      </c>
      <c r="U135" s="709">
        <v>0</v>
      </c>
      <c r="V135" s="709">
        <v>0</v>
      </c>
      <c r="W135" s="709">
        <v>0</v>
      </c>
      <c r="X135" s="709">
        <v>0</v>
      </c>
      <c r="Y135" s="709">
        <v>0</v>
      </c>
      <c r="Z135" s="709">
        <v>0</v>
      </c>
      <c r="AA135" s="709">
        <v>0</v>
      </c>
      <c r="AB135" s="709">
        <v>1255.5491329479771</v>
      </c>
      <c r="AC135" s="709">
        <v>0</v>
      </c>
      <c r="AD135" s="709">
        <v>0</v>
      </c>
      <c r="AE135" s="709">
        <v>60845.299401197604</v>
      </c>
      <c r="AF135" s="709">
        <v>0</v>
      </c>
      <c r="AG135" s="709">
        <v>0</v>
      </c>
      <c r="AH135" s="709">
        <v>0</v>
      </c>
      <c r="AI135" s="709">
        <v>114400</v>
      </c>
      <c r="AJ135" s="709">
        <v>0</v>
      </c>
      <c r="AK135" s="709">
        <v>0</v>
      </c>
      <c r="AL135" s="709">
        <v>0</v>
      </c>
      <c r="AM135" s="709">
        <v>4218.4799999999996</v>
      </c>
      <c r="AN135" s="709">
        <v>0</v>
      </c>
      <c r="AO135" s="709">
        <v>0</v>
      </c>
      <c r="AP135" s="709">
        <v>0</v>
      </c>
      <c r="AQ135" s="709">
        <v>0</v>
      </c>
      <c r="AR135" s="709">
        <v>0</v>
      </c>
      <c r="AS135" s="709">
        <v>0</v>
      </c>
      <c r="AT135" s="709">
        <v>0</v>
      </c>
      <c r="AU135" s="709">
        <v>0</v>
      </c>
      <c r="AV135" s="709">
        <v>582279.33329999994</v>
      </c>
      <c r="AW135" s="709">
        <v>123673.72811529745</v>
      </c>
      <c r="AX135" s="709">
        <v>118618.48</v>
      </c>
      <c r="AY135" s="709">
        <v>101584.53919177354</v>
      </c>
      <c r="AZ135" s="710">
        <v>824571.54141529743</v>
      </c>
      <c r="BA135" s="710">
        <v>820353.06141529744</v>
      </c>
      <c r="BB135" s="710">
        <v>3750</v>
      </c>
      <c r="BC135" s="710">
        <v>761250</v>
      </c>
      <c r="BD135" s="710">
        <v>0</v>
      </c>
      <c r="BE135" s="710">
        <v>0</v>
      </c>
      <c r="BF135" s="710">
        <v>824571.54141529743</v>
      </c>
      <c r="BG135" s="709">
        <v>824571.54141529731</v>
      </c>
      <c r="BH135" s="709">
        <v>0</v>
      </c>
      <c r="BI135" s="710">
        <v>765468.48</v>
      </c>
      <c r="BJ135" s="710">
        <v>646850</v>
      </c>
      <c r="BK135" s="709">
        <v>705953.06141529744</v>
      </c>
      <c r="BL135" s="709">
        <v>3477.6012877600861</v>
      </c>
      <c r="BM135" s="709">
        <v>3330.1840020618556</v>
      </c>
      <c r="BN135" s="711">
        <v>4.4267009152334606E-2</v>
      </c>
      <c r="BO135" s="711">
        <v>0</v>
      </c>
      <c r="BP135" s="709">
        <v>0</v>
      </c>
      <c r="BQ135" s="710">
        <v>824571.54141529743</v>
      </c>
      <c r="BR135" s="710">
        <v>4041.1480857896427</v>
      </c>
      <c r="BS135" s="710" t="s">
        <v>1284</v>
      </c>
      <c r="BT135" s="710">
        <v>4061.9287754448151</v>
      </c>
      <c r="BU135" s="711">
        <v>3.1541004214772794E-2</v>
      </c>
      <c r="BV135" s="709">
        <v>0</v>
      </c>
      <c r="BW135" s="709">
        <v>824571.54141529743</v>
      </c>
      <c r="BX135" s="709">
        <v>0</v>
      </c>
      <c r="BY135" s="709">
        <v>824571.54141529743</v>
      </c>
      <c r="BZ135" s="512">
        <f t="shared" si="8"/>
        <v>0</v>
      </c>
      <c r="CA135" s="512">
        <f t="shared" si="9"/>
        <v>0</v>
      </c>
      <c r="CB135" s="709">
        <f t="shared" si="10"/>
        <v>0</v>
      </c>
      <c r="CC135" s="709"/>
      <c r="CD135" s="709"/>
      <c r="CF135" s="709">
        <f t="shared" si="11"/>
        <v>61572.879581151865</v>
      </c>
    </row>
    <row r="136" spans="1:84" ht="15" x14ac:dyDescent="0.25">
      <c r="A136" s="706" t="e">
        <f>VLOOKUP(D136,'DfE No.'!#REF!,3,FALSE)</f>
        <v>#REF!</v>
      </c>
      <c r="B136" s="511" t="str">
        <f>VLOOKUP(D136,'Adjusted Factors 20-21'!C:F,4,FALSE)</f>
        <v>Recoupment Academy</v>
      </c>
      <c r="C136" s="706">
        <v>141702</v>
      </c>
      <c r="D136" s="706">
        <v>9352052</v>
      </c>
      <c r="E136" s="707" t="s">
        <v>696</v>
      </c>
      <c r="F136" s="708">
        <v>191</v>
      </c>
      <c r="G136" s="708">
        <v>191</v>
      </c>
      <c r="H136" s="708">
        <v>0</v>
      </c>
      <c r="I136" s="709">
        <v>547858.88009999995</v>
      </c>
      <c r="J136" s="709">
        <v>0</v>
      </c>
      <c r="K136" s="709">
        <v>0</v>
      </c>
      <c r="L136" s="709">
        <v>13950.000000000004</v>
      </c>
      <c r="M136" s="709">
        <v>0</v>
      </c>
      <c r="N136" s="709">
        <v>23895.319148936171</v>
      </c>
      <c r="O136" s="709">
        <v>0</v>
      </c>
      <c r="P136" s="709">
        <v>420.00000000000102</v>
      </c>
      <c r="Q136" s="709">
        <v>250.00000000000011</v>
      </c>
      <c r="R136" s="709">
        <v>375.00000000000017</v>
      </c>
      <c r="S136" s="709">
        <v>0</v>
      </c>
      <c r="T136" s="709">
        <v>0</v>
      </c>
      <c r="U136" s="709">
        <v>0</v>
      </c>
      <c r="V136" s="709">
        <v>0</v>
      </c>
      <c r="W136" s="709">
        <v>0</v>
      </c>
      <c r="X136" s="709">
        <v>0</v>
      </c>
      <c r="Y136" s="709">
        <v>0</v>
      </c>
      <c r="Z136" s="709">
        <v>0</v>
      </c>
      <c r="AA136" s="709">
        <v>0</v>
      </c>
      <c r="AB136" s="709">
        <v>0</v>
      </c>
      <c r="AC136" s="709">
        <v>0</v>
      </c>
      <c r="AD136" s="709">
        <v>0</v>
      </c>
      <c r="AE136" s="709">
        <v>52125.093749999993</v>
      </c>
      <c r="AF136" s="709">
        <v>0</v>
      </c>
      <c r="AG136" s="709">
        <v>0</v>
      </c>
      <c r="AH136" s="709">
        <v>0</v>
      </c>
      <c r="AI136" s="709">
        <v>114400</v>
      </c>
      <c r="AJ136" s="709">
        <v>0</v>
      </c>
      <c r="AK136" s="709">
        <v>0</v>
      </c>
      <c r="AL136" s="709">
        <v>0</v>
      </c>
      <c r="AM136" s="709">
        <v>4359.6000000000004</v>
      </c>
      <c r="AN136" s="709">
        <v>0</v>
      </c>
      <c r="AO136" s="709">
        <v>0</v>
      </c>
      <c r="AP136" s="709">
        <v>0</v>
      </c>
      <c r="AQ136" s="709">
        <v>0</v>
      </c>
      <c r="AR136" s="709">
        <v>0</v>
      </c>
      <c r="AS136" s="709">
        <v>0</v>
      </c>
      <c r="AT136" s="709">
        <v>0</v>
      </c>
      <c r="AU136" s="709">
        <v>0</v>
      </c>
      <c r="AV136" s="709">
        <v>547858.88009999995</v>
      </c>
      <c r="AW136" s="709">
        <v>91015.412898936163</v>
      </c>
      <c r="AX136" s="709">
        <v>118759.6</v>
      </c>
      <c r="AY136" s="709">
        <v>81523.053324468085</v>
      </c>
      <c r="AZ136" s="710">
        <v>757633.89299893612</v>
      </c>
      <c r="BA136" s="710">
        <v>753274.29299893614</v>
      </c>
      <c r="BB136" s="710">
        <v>3750</v>
      </c>
      <c r="BC136" s="710">
        <v>716250</v>
      </c>
      <c r="BD136" s="710">
        <v>0</v>
      </c>
      <c r="BE136" s="710">
        <v>0</v>
      </c>
      <c r="BF136" s="710">
        <v>757633.89299893612</v>
      </c>
      <c r="BG136" s="709">
        <v>757633.89299893612</v>
      </c>
      <c r="BH136" s="709">
        <v>0</v>
      </c>
      <c r="BI136" s="710">
        <v>720609.6</v>
      </c>
      <c r="BJ136" s="710">
        <v>601850</v>
      </c>
      <c r="BK136" s="709">
        <v>638874.29299893614</v>
      </c>
      <c r="BL136" s="709">
        <v>3344.8915863818647</v>
      </c>
      <c r="BM136" s="709">
        <v>3194.0142232432431</v>
      </c>
      <c r="BN136" s="711">
        <v>4.7237536401894535E-2</v>
      </c>
      <c r="BO136" s="711">
        <v>0</v>
      </c>
      <c r="BP136" s="709">
        <v>0</v>
      </c>
      <c r="BQ136" s="710">
        <v>757633.89299893612</v>
      </c>
      <c r="BR136" s="710">
        <v>3943.8444659630163</v>
      </c>
      <c r="BS136" s="710" t="s">
        <v>1284</v>
      </c>
      <c r="BT136" s="710">
        <v>3966.6695968530685</v>
      </c>
      <c r="BU136" s="711">
        <v>3.4077285387899225E-2</v>
      </c>
      <c r="BV136" s="709">
        <v>0</v>
      </c>
      <c r="BW136" s="709">
        <v>757633.89299893612</v>
      </c>
      <c r="BX136" s="709">
        <v>0</v>
      </c>
      <c r="BY136" s="709">
        <v>757633.89299893612</v>
      </c>
      <c r="BZ136" s="512">
        <f t="shared" si="8"/>
        <v>0</v>
      </c>
      <c r="CA136" s="512">
        <f t="shared" si="9"/>
        <v>0</v>
      </c>
      <c r="CB136" s="709">
        <f t="shared" si="10"/>
        <v>0</v>
      </c>
      <c r="CC136" s="709"/>
      <c r="CD136" s="709"/>
      <c r="CF136" s="709">
        <f t="shared" si="11"/>
        <v>38890.319148936178</v>
      </c>
    </row>
    <row r="137" spans="1:84" ht="15" x14ac:dyDescent="0.25">
      <c r="A137" s="706" t="e">
        <f>VLOOKUP(D137,'DfE No.'!#REF!,3,FALSE)</f>
        <v>#REF!</v>
      </c>
      <c r="B137" s="511" t="str">
        <f>VLOOKUP(D137,'Adjusted Factors 20-21'!C:F,4,FALSE)</f>
        <v>Recoupment Academy</v>
      </c>
      <c r="C137" s="706">
        <v>141736</v>
      </c>
      <c r="D137" s="706">
        <v>9352053</v>
      </c>
      <c r="E137" s="707" t="s">
        <v>657</v>
      </c>
      <c r="F137" s="708">
        <v>372</v>
      </c>
      <c r="G137" s="708">
        <v>372</v>
      </c>
      <c r="H137" s="708">
        <v>0</v>
      </c>
      <c r="I137" s="709">
        <v>1067034.0492</v>
      </c>
      <c r="J137" s="709">
        <v>0</v>
      </c>
      <c r="K137" s="709">
        <v>0</v>
      </c>
      <c r="L137" s="709">
        <v>44550.00000000008</v>
      </c>
      <c r="M137" s="709">
        <v>0</v>
      </c>
      <c r="N137" s="709">
        <v>61270.588235294126</v>
      </c>
      <c r="O137" s="709">
        <v>0</v>
      </c>
      <c r="P137" s="709">
        <v>6774.6341463414647</v>
      </c>
      <c r="Q137" s="709">
        <v>2016.2601626016242</v>
      </c>
      <c r="R137" s="709">
        <v>46499.999999999949</v>
      </c>
      <c r="S137" s="709">
        <v>1633.1707317073156</v>
      </c>
      <c r="T137" s="709">
        <v>13156.097560975611</v>
      </c>
      <c r="U137" s="709">
        <v>1814.634146341464</v>
      </c>
      <c r="V137" s="709">
        <v>0</v>
      </c>
      <c r="W137" s="709">
        <v>0</v>
      </c>
      <c r="X137" s="709">
        <v>0</v>
      </c>
      <c r="Y137" s="709">
        <v>0</v>
      </c>
      <c r="Z137" s="709">
        <v>0</v>
      </c>
      <c r="AA137" s="709">
        <v>0</v>
      </c>
      <c r="AB137" s="709">
        <v>3618.5454545454577</v>
      </c>
      <c r="AC137" s="709">
        <v>0</v>
      </c>
      <c r="AD137" s="709">
        <v>0</v>
      </c>
      <c r="AE137" s="709">
        <v>129658.90909090897</v>
      </c>
      <c r="AF137" s="709">
        <v>0</v>
      </c>
      <c r="AG137" s="709">
        <v>0</v>
      </c>
      <c r="AH137" s="709">
        <v>0</v>
      </c>
      <c r="AI137" s="709">
        <v>114400</v>
      </c>
      <c r="AJ137" s="709">
        <v>0</v>
      </c>
      <c r="AK137" s="709">
        <v>0</v>
      </c>
      <c r="AL137" s="709">
        <v>0</v>
      </c>
      <c r="AM137" s="709">
        <v>5314.45</v>
      </c>
      <c r="AN137" s="709">
        <v>0</v>
      </c>
      <c r="AO137" s="709">
        <v>0</v>
      </c>
      <c r="AP137" s="709">
        <v>0</v>
      </c>
      <c r="AQ137" s="709">
        <v>0</v>
      </c>
      <c r="AR137" s="709">
        <v>0</v>
      </c>
      <c r="AS137" s="709">
        <v>0</v>
      </c>
      <c r="AT137" s="709">
        <v>0</v>
      </c>
      <c r="AU137" s="709">
        <v>0</v>
      </c>
      <c r="AV137" s="709">
        <v>1067034.0492</v>
      </c>
      <c r="AW137" s="709">
        <v>310992.83952871605</v>
      </c>
      <c r="AX137" s="709">
        <v>119714.45</v>
      </c>
      <c r="AY137" s="709">
        <v>228469.40158253978</v>
      </c>
      <c r="AZ137" s="710">
        <v>1497741.3387287159</v>
      </c>
      <c r="BA137" s="710">
        <v>1492426.8887287159</v>
      </c>
      <c r="BB137" s="710">
        <v>3750</v>
      </c>
      <c r="BC137" s="710">
        <v>1395000</v>
      </c>
      <c r="BD137" s="710">
        <v>0</v>
      </c>
      <c r="BE137" s="710">
        <v>0</v>
      </c>
      <c r="BF137" s="710">
        <v>1497741.3387287159</v>
      </c>
      <c r="BG137" s="709">
        <v>1497741.3387287159</v>
      </c>
      <c r="BH137" s="709">
        <v>0</v>
      </c>
      <c r="BI137" s="710">
        <v>1400314.45</v>
      </c>
      <c r="BJ137" s="710">
        <v>1280600</v>
      </c>
      <c r="BK137" s="709">
        <v>1378026.8887287159</v>
      </c>
      <c r="BL137" s="709">
        <v>3704.3733567976237</v>
      </c>
      <c r="BM137" s="709">
        <v>3561.6115653061224</v>
      </c>
      <c r="BN137" s="711">
        <v>4.0083481557099794E-2</v>
      </c>
      <c r="BO137" s="711">
        <v>0</v>
      </c>
      <c r="BP137" s="709">
        <v>0</v>
      </c>
      <c r="BQ137" s="710">
        <v>1497741.3387287159</v>
      </c>
      <c r="BR137" s="710">
        <v>4011.9002385180538</v>
      </c>
      <c r="BS137" s="710" t="s">
        <v>1284</v>
      </c>
      <c r="BT137" s="710">
        <v>4026.1863944320321</v>
      </c>
      <c r="BU137" s="711">
        <v>4.1755044726243806E-2</v>
      </c>
      <c r="BV137" s="709">
        <v>0</v>
      </c>
      <c r="BW137" s="709">
        <v>1497741.3387287159</v>
      </c>
      <c r="BX137" s="709">
        <v>0</v>
      </c>
      <c r="BY137" s="709">
        <v>1497741.3387287159</v>
      </c>
      <c r="BZ137" s="512">
        <f t="shared" si="8"/>
        <v>0</v>
      </c>
      <c r="CA137" s="512">
        <f t="shared" si="9"/>
        <v>0</v>
      </c>
      <c r="CB137" s="709">
        <f t="shared" si="10"/>
        <v>0</v>
      </c>
      <c r="CC137" s="709"/>
      <c r="CD137" s="709"/>
      <c r="CF137" s="709">
        <f t="shared" si="11"/>
        <v>177715.38498326164</v>
      </c>
    </row>
    <row r="138" spans="1:84" ht="15" x14ac:dyDescent="0.25">
      <c r="A138" s="706" t="e">
        <f>VLOOKUP(D138,'DfE No.'!#REF!,3,FALSE)</f>
        <v>#REF!</v>
      </c>
      <c r="B138" s="511" t="str">
        <f>VLOOKUP(D138,'Adjusted Factors 20-21'!C:F,4,FALSE)</f>
        <v>Recoupment Academy</v>
      </c>
      <c r="C138" s="706">
        <v>139485</v>
      </c>
      <c r="D138" s="706">
        <v>9352054</v>
      </c>
      <c r="E138" s="707" t="s">
        <v>1242</v>
      </c>
      <c r="F138" s="708">
        <v>199</v>
      </c>
      <c r="G138" s="708">
        <v>199</v>
      </c>
      <c r="H138" s="708">
        <v>0</v>
      </c>
      <c r="I138" s="709">
        <v>570805.84889999998</v>
      </c>
      <c r="J138" s="709">
        <v>0</v>
      </c>
      <c r="K138" s="709">
        <v>0</v>
      </c>
      <c r="L138" s="709">
        <v>4499.9999999999964</v>
      </c>
      <c r="M138" s="709">
        <v>0</v>
      </c>
      <c r="N138" s="709">
        <v>9108.0769230769238</v>
      </c>
      <c r="O138" s="709">
        <v>0</v>
      </c>
      <c r="P138" s="709">
        <v>209.99999999999986</v>
      </c>
      <c r="Q138" s="709">
        <v>749.99999999999943</v>
      </c>
      <c r="R138" s="709">
        <v>0</v>
      </c>
      <c r="S138" s="709">
        <v>0</v>
      </c>
      <c r="T138" s="709">
        <v>0</v>
      </c>
      <c r="U138" s="709">
        <v>0</v>
      </c>
      <c r="V138" s="709">
        <v>0</v>
      </c>
      <c r="W138" s="709">
        <v>0</v>
      </c>
      <c r="X138" s="709">
        <v>0</v>
      </c>
      <c r="Y138" s="709">
        <v>0</v>
      </c>
      <c r="Z138" s="709">
        <v>0</v>
      </c>
      <c r="AA138" s="709">
        <v>0</v>
      </c>
      <c r="AB138" s="709">
        <v>1230.8092485549137</v>
      </c>
      <c r="AC138" s="709">
        <v>0</v>
      </c>
      <c r="AD138" s="709">
        <v>0</v>
      </c>
      <c r="AE138" s="709">
        <v>48442.285714285805</v>
      </c>
      <c r="AF138" s="709">
        <v>0</v>
      </c>
      <c r="AG138" s="709">
        <v>0</v>
      </c>
      <c r="AH138" s="709">
        <v>0</v>
      </c>
      <c r="AI138" s="709">
        <v>114400</v>
      </c>
      <c r="AJ138" s="709">
        <v>0</v>
      </c>
      <c r="AK138" s="709">
        <v>0</v>
      </c>
      <c r="AL138" s="709">
        <v>0</v>
      </c>
      <c r="AM138" s="709">
        <v>4384.8</v>
      </c>
      <c r="AN138" s="709">
        <v>0</v>
      </c>
      <c r="AO138" s="709">
        <v>0</v>
      </c>
      <c r="AP138" s="709">
        <v>0</v>
      </c>
      <c r="AQ138" s="709">
        <v>0</v>
      </c>
      <c r="AR138" s="709">
        <v>0</v>
      </c>
      <c r="AS138" s="709">
        <v>0</v>
      </c>
      <c r="AT138" s="709">
        <v>0</v>
      </c>
      <c r="AU138" s="709">
        <v>0</v>
      </c>
      <c r="AV138" s="709">
        <v>570805.84889999998</v>
      </c>
      <c r="AW138" s="709">
        <v>64241.17188591764</v>
      </c>
      <c r="AX138" s="709">
        <v>118784.8</v>
      </c>
      <c r="AY138" s="709">
        <v>65679.124175824269</v>
      </c>
      <c r="AZ138" s="710">
        <v>753831.82078591769</v>
      </c>
      <c r="BA138" s="710">
        <v>749447.02078591764</v>
      </c>
      <c r="BB138" s="710">
        <v>3750</v>
      </c>
      <c r="BC138" s="710">
        <v>746250</v>
      </c>
      <c r="BD138" s="710">
        <v>0</v>
      </c>
      <c r="BE138" s="710">
        <v>0</v>
      </c>
      <c r="BF138" s="710">
        <v>753831.82078591769</v>
      </c>
      <c r="BG138" s="709">
        <v>753831.82078591757</v>
      </c>
      <c r="BH138" s="709">
        <v>0</v>
      </c>
      <c r="BI138" s="710">
        <v>750634.8</v>
      </c>
      <c r="BJ138" s="710">
        <v>631850</v>
      </c>
      <c r="BK138" s="709">
        <v>635047.02078591764</v>
      </c>
      <c r="BL138" s="709">
        <v>3191.1910592257168</v>
      </c>
      <c r="BM138" s="709">
        <v>3064.6690433497538</v>
      </c>
      <c r="BN138" s="711">
        <v>4.1284071489060867E-2</v>
      </c>
      <c r="BO138" s="711">
        <v>0</v>
      </c>
      <c r="BP138" s="709">
        <v>0</v>
      </c>
      <c r="BQ138" s="710">
        <v>753831.82078591769</v>
      </c>
      <c r="BR138" s="710">
        <v>3766.0654310850132</v>
      </c>
      <c r="BS138" s="710" t="s">
        <v>1284</v>
      </c>
      <c r="BT138" s="710">
        <v>3788.0996019392851</v>
      </c>
      <c r="BU138" s="711">
        <v>3.8283760102398867E-2</v>
      </c>
      <c r="BV138" s="709">
        <v>0</v>
      </c>
      <c r="BW138" s="709">
        <v>753831.82078591769</v>
      </c>
      <c r="BX138" s="709">
        <v>0</v>
      </c>
      <c r="BY138" s="709">
        <v>753831.82078591769</v>
      </c>
      <c r="BZ138" s="512">
        <f t="shared" si="8"/>
        <v>0</v>
      </c>
      <c r="CA138" s="512">
        <f t="shared" si="9"/>
        <v>0</v>
      </c>
      <c r="CB138" s="709">
        <f t="shared" si="10"/>
        <v>0</v>
      </c>
      <c r="CC138" s="709"/>
      <c r="CD138" s="709"/>
      <c r="CF138" s="709">
        <f t="shared" si="11"/>
        <v>14568.07692307692</v>
      </c>
    </row>
    <row r="139" spans="1:84" ht="15" x14ac:dyDescent="0.25">
      <c r="A139" s="706" t="e">
        <f>VLOOKUP(D139,'DfE No.'!#REF!,3,FALSE)</f>
        <v>#REF!</v>
      </c>
      <c r="B139" s="511" t="str">
        <f>VLOOKUP(D139,'Adjusted Factors 20-21'!C:F,4,FALSE)</f>
        <v>Recoupment Academy</v>
      </c>
      <c r="C139" s="706">
        <v>141983</v>
      </c>
      <c r="D139" s="706">
        <v>9352056</v>
      </c>
      <c r="E139" s="707" t="s">
        <v>1243</v>
      </c>
      <c r="F139" s="708">
        <v>179</v>
      </c>
      <c r="G139" s="708">
        <v>179</v>
      </c>
      <c r="H139" s="708">
        <v>0</v>
      </c>
      <c r="I139" s="709">
        <v>513438.42689999996</v>
      </c>
      <c r="J139" s="709">
        <v>0</v>
      </c>
      <c r="K139" s="709">
        <v>0</v>
      </c>
      <c r="L139" s="709">
        <v>28350.000000000015</v>
      </c>
      <c r="M139" s="709">
        <v>0</v>
      </c>
      <c r="N139" s="709">
        <v>38343.169398907106</v>
      </c>
      <c r="O139" s="709">
        <v>0</v>
      </c>
      <c r="P139" s="709">
        <v>11549.999999999993</v>
      </c>
      <c r="Q139" s="709">
        <v>1500</v>
      </c>
      <c r="R139" s="709">
        <v>11624.999999999971</v>
      </c>
      <c r="S139" s="709">
        <v>9315.0000000000127</v>
      </c>
      <c r="T139" s="709">
        <v>15224.999999999982</v>
      </c>
      <c r="U139" s="709">
        <v>3600</v>
      </c>
      <c r="V139" s="709">
        <v>0</v>
      </c>
      <c r="W139" s="709">
        <v>0</v>
      </c>
      <c r="X139" s="709">
        <v>0</v>
      </c>
      <c r="Y139" s="709">
        <v>0</v>
      </c>
      <c r="Z139" s="709">
        <v>0</v>
      </c>
      <c r="AA139" s="709">
        <v>0</v>
      </c>
      <c r="AB139" s="709">
        <v>5353.3229813664575</v>
      </c>
      <c r="AC139" s="709">
        <v>0</v>
      </c>
      <c r="AD139" s="709">
        <v>0</v>
      </c>
      <c r="AE139" s="709">
        <v>72564.290322580724</v>
      </c>
      <c r="AF139" s="709">
        <v>0</v>
      </c>
      <c r="AG139" s="709">
        <v>8200.8146067416128</v>
      </c>
      <c r="AH139" s="709">
        <v>0</v>
      </c>
      <c r="AI139" s="709">
        <v>114400</v>
      </c>
      <c r="AJ139" s="709">
        <v>0</v>
      </c>
      <c r="AK139" s="709">
        <v>0</v>
      </c>
      <c r="AL139" s="709">
        <v>0</v>
      </c>
      <c r="AM139" s="709">
        <v>4517.2299999999996</v>
      </c>
      <c r="AN139" s="709">
        <v>0</v>
      </c>
      <c r="AO139" s="709">
        <v>0</v>
      </c>
      <c r="AP139" s="709">
        <v>0</v>
      </c>
      <c r="AQ139" s="709">
        <v>0</v>
      </c>
      <c r="AR139" s="709">
        <v>0</v>
      </c>
      <c r="AS139" s="709">
        <v>0</v>
      </c>
      <c r="AT139" s="709">
        <v>0</v>
      </c>
      <c r="AU139" s="709">
        <v>0</v>
      </c>
      <c r="AV139" s="709">
        <v>513438.42689999996</v>
      </c>
      <c r="AW139" s="709">
        <v>205626.59730959588</v>
      </c>
      <c r="AX139" s="709">
        <v>118917.23</v>
      </c>
      <c r="AY139" s="709">
        <v>142271.17502203427</v>
      </c>
      <c r="AZ139" s="710">
        <v>837982.25420959585</v>
      </c>
      <c r="BA139" s="710">
        <v>833465.02420959587</v>
      </c>
      <c r="BB139" s="710">
        <v>3750</v>
      </c>
      <c r="BC139" s="710">
        <v>671250</v>
      </c>
      <c r="BD139" s="710">
        <v>0</v>
      </c>
      <c r="BE139" s="710">
        <v>0</v>
      </c>
      <c r="BF139" s="710">
        <v>837982.25420959585</v>
      </c>
      <c r="BG139" s="709">
        <v>837982.25420959585</v>
      </c>
      <c r="BH139" s="709">
        <v>0</v>
      </c>
      <c r="BI139" s="710">
        <v>675767.23</v>
      </c>
      <c r="BJ139" s="710">
        <v>556850</v>
      </c>
      <c r="BK139" s="709">
        <v>719065.02420959587</v>
      </c>
      <c r="BL139" s="709">
        <v>4017.1230402770721</v>
      </c>
      <c r="BM139" s="709">
        <v>3852.4979144329905</v>
      </c>
      <c r="BN139" s="711">
        <v>4.2732048011584992E-2</v>
      </c>
      <c r="BO139" s="711">
        <v>0</v>
      </c>
      <c r="BP139" s="709">
        <v>0</v>
      </c>
      <c r="BQ139" s="710">
        <v>837982.25420959585</v>
      </c>
      <c r="BR139" s="710">
        <v>4656.2291855284684</v>
      </c>
      <c r="BS139" s="710" t="s">
        <v>1284</v>
      </c>
      <c r="BT139" s="710">
        <v>4681.4651073161776</v>
      </c>
      <c r="BU139" s="711">
        <v>4.8460673682866773E-2</v>
      </c>
      <c r="BV139" s="709">
        <v>0</v>
      </c>
      <c r="BW139" s="709">
        <v>837982.25420959585</v>
      </c>
      <c r="BX139" s="709">
        <v>0</v>
      </c>
      <c r="BY139" s="709">
        <v>837982.25420959585</v>
      </c>
      <c r="BZ139" s="512">
        <f t="shared" si="8"/>
        <v>0</v>
      </c>
      <c r="CA139" s="512">
        <f t="shared" si="9"/>
        <v>0</v>
      </c>
      <c r="CB139" s="709">
        <f t="shared" si="10"/>
        <v>0</v>
      </c>
      <c r="CC139" s="709"/>
      <c r="CD139" s="709"/>
      <c r="CF139" s="709">
        <f t="shared" si="11"/>
        <v>119508.16939890708</v>
      </c>
    </row>
    <row r="140" spans="1:84" ht="15" x14ac:dyDescent="0.25">
      <c r="A140" s="706" t="e">
        <f>VLOOKUP(D140,'DfE No.'!#REF!,3,FALSE)</f>
        <v>#REF!</v>
      </c>
      <c r="B140" s="511" t="str">
        <f>VLOOKUP(D140,'Adjusted Factors 20-21'!C:F,4,FALSE)</f>
        <v>Recoupment Academy</v>
      </c>
      <c r="C140" s="706">
        <v>141984</v>
      </c>
      <c r="D140" s="706">
        <v>9352057</v>
      </c>
      <c r="E140" s="707" t="s">
        <v>1244</v>
      </c>
      <c r="F140" s="708">
        <v>397</v>
      </c>
      <c r="G140" s="708">
        <v>397</v>
      </c>
      <c r="H140" s="708">
        <v>0</v>
      </c>
      <c r="I140" s="709">
        <v>1138743.3266999999</v>
      </c>
      <c r="J140" s="709">
        <v>0</v>
      </c>
      <c r="K140" s="709">
        <v>0</v>
      </c>
      <c r="L140" s="709">
        <v>71549.999999999913</v>
      </c>
      <c r="M140" s="709">
        <v>0</v>
      </c>
      <c r="N140" s="709">
        <v>110332.50620347394</v>
      </c>
      <c r="O140" s="709">
        <v>0</v>
      </c>
      <c r="P140" s="709">
        <v>3808.7817258883279</v>
      </c>
      <c r="Q140" s="709">
        <v>27457.487309644632</v>
      </c>
      <c r="R140" s="709">
        <v>9068.5279187817196</v>
      </c>
      <c r="S140" s="709">
        <v>0</v>
      </c>
      <c r="T140" s="709">
        <v>61363.705583756411</v>
      </c>
      <c r="U140" s="709">
        <v>40506.091370558424</v>
      </c>
      <c r="V140" s="709">
        <v>0</v>
      </c>
      <c r="W140" s="709">
        <v>0</v>
      </c>
      <c r="X140" s="709">
        <v>0</v>
      </c>
      <c r="Y140" s="709">
        <v>0</v>
      </c>
      <c r="Z140" s="709">
        <v>0</v>
      </c>
      <c r="AA140" s="709">
        <v>0</v>
      </c>
      <c r="AB140" s="709">
        <v>5622.220588235291</v>
      </c>
      <c r="AC140" s="709">
        <v>0</v>
      </c>
      <c r="AD140" s="709">
        <v>0</v>
      </c>
      <c r="AE140" s="709">
        <v>129797.27963525856</v>
      </c>
      <c r="AF140" s="709">
        <v>0</v>
      </c>
      <c r="AG140" s="709">
        <v>3657.5000000000159</v>
      </c>
      <c r="AH140" s="709">
        <v>0</v>
      </c>
      <c r="AI140" s="709">
        <v>114400</v>
      </c>
      <c r="AJ140" s="709">
        <v>0</v>
      </c>
      <c r="AK140" s="709">
        <v>0</v>
      </c>
      <c r="AL140" s="709">
        <v>0</v>
      </c>
      <c r="AM140" s="709">
        <v>4668.3</v>
      </c>
      <c r="AN140" s="709">
        <v>0</v>
      </c>
      <c r="AO140" s="709">
        <v>0</v>
      </c>
      <c r="AP140" s="709">
        <v>0</v>
      </c>
      <c r="AQ140" s="709">
        <v>0</v>
      </c>
      <c r="AR140" s="709">
        <v>0</v>
      </c>
      <c r="AS140" s="709">
        <v>0</v>
      </c>
      <c r="AT140" s="709">
        <v>0</v>
      </c>
      <c r="AU140" s="709">
        <v>0</v>
      </c>
      <c r="AV140" s="709">
        <v>1138743.3266999999</v>
      </c>
      <c r="AW140" s="709">
        <v>463164.10033559718</v>
      </c>
      <c r="AX140" s="709">
        <v>119068.3</v>
      </c>
      <c r="AY140" s="709">
        <v>301793.62969131023</v>
      </c>
      <c r="AZ140" s="710">
        <v>1720975.7270355972</v>
      </c>
      <c r="BA140" s="710">
        <v>1716307.4270355972</v>
      </c>
      <c r="BB140" s="710">
        <v>3750</v>
      </c>
      <c r="BC140" s="710">
        <v>1488750</v>
      </c>
      <c r="BD140" s="710">
        <v>0</v>
      </c>
      <c r="BE140" s="710">
        <v>0</v>
      </c>
      <c r="BF140" s="710">
        <v>1720975.7270355972</v>
      </c>
      <c r="BG140" s="709">
        <v>1720975.727035597</v>
      </c>
      <c r="BH140" s="709">
        <v>0</v>
      </c>
      <c r="BI140" s="710">
        <v>1493418.3</v>
      </c>
      <c r="BJ140" s="710">
        <v>1374350</v>
      </c>
      <c r="BK140" s="709">
        <v>1601907.4270355972</v>
      </c>
      <c r="BL140" s="709">
        <v>4035.0313023566678</v>
      </c>
      <c r="BM140" s="709">
        <v>3959.2227595533504</v>
      </c>
      <c r="BN140" s="711">
        <v>1.9147329515722795E-2</v>
      </c>
      <c r="BO140" s="711">
        <v>0</v>
      </c>
      <c r="BP140" s="709">
        <v>0</v>
      </c>
      <c r="BQ140" s="710">
        <v>1720975.7270355972</v>
      </c>
      <c r="BR140" s="710">
        <v>4323.1925114246778</v>
      </c>
      <c r="BS140" s="710" t="s">
        <v>1284</v>
      </c>
      <c r="BT140" s="710">
        <v>4334.9514534901691</v>
      </c>
      <c r="BU140" s="711">
        <v>1.9317352158477297E-2</v>
      </c>
      <c r="BV140" s="709">
        <v>0</v>
      </c>
      <c r="BW140" s="709">
        <v>1720975.7270355972</v>
      </c>
      <c r="BX140" s="709">
        <v>0</v>
      </c>
      <c r="BY140" s="709">
        <v>1720975.7270355972</v>
      </c>
      <c r="BZ140" s="512">
        <f t="shared" si="8"/>
        <v>0</v>
      </c>
      <c r="CA140" s="512">
        <f t="shared" si="9"/>
        <v>0</v>
      </c>
      <c r="CB140" s="709">
        <f t="shared" si="10"/>
        <v>0</v>
      </c>
      <c r="CC140" s="709"/>
      <c r="CD140" s="709"/>
      <c r="CF140" s="709">
        <f t="shared" si="11"/>
        <v>324087.10011210333</v>
      </c>
    </row>
    <row r="141" spans="1:84" ht="15" x14ac:dyDescent="0.25">
      <c r="A141" s="706" t="e">
        <f>VLOOKUP(D141,'DfE No.'!#REF!,3,FALSE)</f>
        <v>#REF!</v>
      </c>
      <c r="B141" s="511" t="str">
        <f>VLOOKUP(D141,'Adjusted Factors 20-21'!C:F,4,FALSE)</f>
        <v>Recoupment Academy</v>
      </c>
      <c r="C141" s="706">
        <v>144211</v>
      </c>
      <c r="D141" s="706">
        <v>9352058</v>
      </c>
      <c r="E141" s="707" t="s">
        <v>1245</v>
      </c>
      <c r="F141" s="708">
        <v>105</v>
      </c>
      <c r="G141" s="708">
        <v>105</v>
      </c>
      <c r="H141" s="708">
        <v>0</v>
      </c>
      <c r="I141" s="709">
        <v>301178.96549999999</v>
      </c>
      <c r="J141" s="709">
        <v>0</v>
      </c>
      <c r="K141" s="709">
        <v>0</v>
      </c>
      <c r="L141" s="709">
        <v>7199.9999999999827</v>
      </c>
      <c r="M141" s="709">
        <v>0</v>
      </c>
      <c r="N141" s="709">
        <v>8959.9999999999782</v>
      </c>
      <c r="O141" s="709">
        <v>0</v>
      </c>
      <c r="P141" s="709">
        <v>209.99999999999991</v>
      </c>
      <c r="Q141" s="709">
        <v>0</v>
      </c>
      <c r="R141" s="709">
        <v>0</v>
      </c>
      <c r="S141" s="709">
        <v>0</v>
      </c>
      <c r="T141" s="709">
        <v>0</v>
      </c>
      <c r="U141" s="709">
        <v>0</v>
      </c>
      <c r="V141" s="709">
        <v>0</v>
      </c>
      <c r="W141" s="709">
        <v>0</v>
      </c>
      <c r="X141" s="709">
        <v>0</v>
      </c>
      <c r="Y141" s="709">
        <v>0</v>
      </c>
      <c r="Z141" s="709">
        <v>0</v>
      </c>
      <c r="AA141" s="709">
        <v>0</v>
      </c>
      <c r="AB141" s="709">
        <v>624.16666666666595</v>
      </c>
      <c r="AC141" s="709">
        <v>0</v>
      </c>
      <c r="AD141" s="709">
        <v>0</v>
      </c>
      <c r="AE141" s="709">
        <v>36851.4204545455</v>
      </c>
      <c r="AF141" s="709">
        <v>0</v>
      </c>
      <c r="AG141" s="709">
        <v>0</v>
      </c>
      <c r="AH141" s="709">
        <v>0</v>
      </c>
      <c r="AI141" s="709">
        <v>114400</v>
      </c>
      <c r="AJ141" s="709">
        <v>15551.401869158875</v>
      </c>
      <c r="AK141" s="709">
        <v>0</v>
      </c>
      <c r="AL141" s="709">
        <v>0</v>
      </c>
      <c r="AM141" s="709">
        <v>1794.56</v>
      </c>
      <c r="AN141" s="709">
        <v>0</v>
      </c>
      <c r="AO141" s="709">
        <v>0</v>
      </c>
      <c r="AP141" s="709">
        <v>0</v>
      </c>
      <c r="AQ141" s="709">
        <v>10750</v>
      </c>
      <c r="AR141" s="709">
        <v>0</v>
      </c>
      <c r="AS141" s="709">
        <v>0</v>
      </c>
      <c r="AT141" s="709">
        <v>0</v>
      </c>
      <c r="AU141" s="709">
        <v>0</v>
      </c>
      <c r="AV141" s="709">
        <v>301178.96549999999</v>
      </c>
      <c r="AW141" s="709">
        <v>53845.587121212127</v>
      </c>
      <c r="AX141" s="709">
        <v>142495.96186915887</v>
      </c>
      <c r="AY141" s="709">
        <v>54989.220454545473</v>
      </c>
      <c r="AZ141" s="710">
        <v>497520.51449037099</v>
      </c>
      <c r="BA141" s="710">
        <v>484975.95449037099</v>
      </c>
      <c r="BB141" s="710">
        <v>3750</v>
      </c>
      <c r="BC141" s="710">
        <v>393750</v>
      </c>
      <c r="BD141" s="710">
        <v>0</v>
      </c>
      <c r="BE141" s="710">
        <v>0</v>
      </c>
      <c r="BF141" s="710">
        <v>497520.51449037099</v>
      </c>
      <c r="BG141" s="709">
        <v>497520.5144903711</v>
      </c>
      <c r="BH141" s="709">
        <v>0</v>
      </c>
      <c r="BI141" s="710">
        <v>406294.56</v>
      </c>
      <c r="BJ141" s="710">
        <v>274548.5981308411</v>
      </c>
      <c r="BK141" s="709">
        <v>365774.55262121215</v>
      </c>
      <c r="BL141" s="709">
        <v>3483.5671678210679</v>
      </c>
      <c r="BM141" s="709">
        <v>3247.1096707699157</v>
      </c>
      <c r="BN141" s="711">
        <v>7.2820914913873588E-2</v>
      </c>
      <c r="BO141" s="711">
        <v>0</v>
      </c>
      <c r="BP141" s="709">
        <v>0</v>
      </c>
      <c r="BQ141" s="710">
        <v>497520.51449037099</v>
      </c>
      <c r="BR141" s="710">
        <v>4618.8186141940096</v>
      </c>
      <c r="BS141" s="710" t="s">
        <v>1284</v>
      </c>
      <c r="BT141" s="710">
        <v>4738.2906141940093</v>
      </c>
      <c r="BU141" s="711">
        <v>5.2878785841846687E-2</v>
      </c>
      <c r="BV141" s="709">
        <v>0</v>
      </c>
      <c r="BW141" s="709">
        <v>497520.51449037099</v>
      </c>
      <c r="BX141" s="709">
        <v>0</v>
      </c>
      <c r="BY141" s="709">
        <v>497520.51449037099</v>
      </c>
      <c r="BZ141" s="512">
        <f t="shared" si="8"/>
        <v>0</v>
      </c>
      <c r="CA141" s="512">
        <f t="shared" si="9"/>
        <v>0</v>
      </c>
      <c r="CB141" s="709">
        <f t="shared" si="10"/>
        <v>0</v>
      </c>
      <c r="CC141" s="709"/>
      <c r="CD141" s="709"/>
      <c r="CF141" s="709">
        <f t="shared" si="11"/>
        <v>16369.99999999996</v>
      </c>
    </row>
    <row r="142" spans="1:84" ht="15" x14ac:dyDescent="0.25">
      <c r="A142" s="706" t="e">
        <f>VLOOKUP(D142,'DfE No.'!#REF!,3,FALSE)</f>
        <v>#REF!</v>
      </c>
      <c r="B142" s="511" t="str">
        <f>VLOOKUP(D142,'Adjusted Factors 20-21'!C:F,4,FALSE)</f>
        <v>Recoupment Academy</v>
      </c>
      <c r="C142" s="706">
        <v>141985</v>
      </c>
      <c r="D142" s="706">
        <v>9352059</v>
      </c>
      <c r="E142" s="707" t="s">
        <v>1099</v>
      </c>
      <c r="F142" s="708">
        <v>360</v>
      </c>
      <c r="G142" s="708">
        <v>360</v>
      </c>
      <c r="H142" s="708">
        <v>0</v>
      </c>
      <c r="I142" s="709">
        <v>1032613.5959999999</v>
      </c>
      <c r="J142" s="709">
        <v>0</v>
      </c>
      <c r="K142" s="709">
        <v>0</v>
      </c>
      <c r="L142" s="709">
        <v>32850.000000000036</v>
      </c>
      <c r="M142" s="709">
        <v>0</v>
      </c>
      <c r="N142" s="709">
        <v>47925.581395348832</v>
      </c>
      <c r="O142" s="709">
        <v>0</v>
      </c>
      <c r="P142" s="709">
        <v>15330.000000000018</v>
      </c>
      <c r="Q142" s="709">
        <v>25499.999999999967</v>
      </c>
      <c r="R142" s="709">
        <v>19499.999999999938</v>
      </c>
      <c r="S142" s="709">
        <v>14174.999999999996</v>
      </c>
      <c r="T142" s="709">
        <v>2610.0000000000055</v>
      </c>
      <c r="U142" s="709">
        <v>0</v>
      </c>
      <c r="V142" s="709">
        <v>0</v>
      </c>
      <c r="W142" s="709">
        <v>0</v>
      </c>
      <c r="X142" s="709">
        <v>0</v>
      </c>
      <c r="Y142" s="709">
        <v>0</v>
      </c>
      <c r="Z142" s="709">
        <v>0</v>
      </c>
      <c r="AA142" s="709">
        <v>0</v>
      </c>
      <c r="AB142" s="709">
        <v>7133.3333333333258</v>
      </c>
      <c r="AC142" s="709">
        <v>0</v>
      </c>
      <c r="AD142" s="709">
        <v>0</v>
      </c>
      <c r="AE142" s="709">
        <v>93423.417721518839</v>
      </c>
      <c r="AF142" s="709">
        <v>0</v>
      </c>
      <c r="AG142" s="709">
        <v>349.9999999999979</v>
      </c>
      <c r="AH142" s="709">
        <v>0</v>
      </c>
      <c r="AI142" s="709">
        <v>114400</v>
      </c>
      <c r="AJ142" s="709">
        <v>0</v>
      </c>
      <c r="AK142" s="709">
        <v>0</v>
      </c>
      <c r="AL142" s="709">
        <v>0</v>
      </c>
      <c r="AM142" s="709">
        <v>6955.2</v>
      </c>
      <c r="AN142" s="709">
        <v>0</v>
      </c>
      <c r="AO142" s="709">
        <v>0</v>
      </c>
      <c r="AP142" s="709">
        <v>0</v>
      </c>
      <c r="AQ142" s="709">
        <v>0</v>
      </c>
      <c r="AR142" s="709">
        <v>0</v>
      </c>
      <c r="AS142" s="709">
        <v>0</v>
      </c>
      <c r="AT142" s="709">
        <v>0</v>
      </c>
      <c r="AU142" s="709">
        <v>0</v>
      </c>
      <c r="AV142" s="709">
        <v>1032613.5959999999</v>
      </c>
      <c r="AW142" s="709">
        <v>258797.33245020095</v>
      </c>
      <c r="AX142" s="709">
        <v>121355.2</v>
      </c>
      <c r="AY142" s="709">
        <v>182321.50841919321</v>
      </c>
      <c r="AZ142" s="710">
        <v>1412766.1284502009</v>
      </c>
      <c r="BA142" s="710">
        <v>1405810.9284502009</v>
      </c>
      <c r="BB142" s="710">
        <v>3750</v>
      </c>
      <c r="BC142" s="710">
        <v>1350000</v>
      </c>
      <c r="BD142" s="710">
        <v>0</v>
      </c>
      <c r="BE142" s="710">
        <v>0</v>
      </c>
      <c r="BF142" s="710">
        <v>1412766.1284502009</v>
      </c>
      <c r="BG142" s="709">
        <v>1412766.1284502007</v>
      </c>
      <c r="BH142" s="709">
        <v>0</v>
      </c>
      <c r="BI142" s="710">
        <v>1356955.2</v>
      </c>
      <c r="BJ142" s="710">
        <v>1235600</v>
      </c>
      <c r="BK142" s="709">
        <v>1291410.9284502009</v>
      </c>
      <c r="BL142" s="709">
        <v>3587.2525790283357</v>
      </c>
      <c r="BM142" s="709">
        <v>3481.3958845758352</v>
      </c>
      <c r="BN142" s="711">
        <v>3.0406393861006655E-2</v>
      </c>
      <c r="BO142" s="711">
        <v>0</v>
      </c>
      <c r="BP142" s="709">
        <v>0</v>
      </c>
      <c r="BQ142" s="710">
        <v>1412766.1284502009</v>
      </c>
      <c r="BR142" s="710">
        <v>3905.0303568061136</v>
      </c>
      <c r="BS142" s="710" t="s">
        <v>1284</v>
      </c>
      <c r="BT142" s="710">
        <v>3924.3503568061137</v>
      </c>
      <c r="BU142" s="711">
        <v>3.5209162075571232E-2</v>
      </c>
      <c r="BV142" s="709">
        <v>0</v>
      </c>
      <c r="BW142" s="709">
        <v>1412766.1284502009</v>
      </c>
      <c r="BX142" s="709">
        <v>0</v>
      </c>
      <c r="BY142" s="709">
        <v>1412766.1284502009</v>
      </c>
      <c r="BZ142" s="512">
        <f t="shared" si="8"/>
        <v>0</v>
      </c>
      <c r="CA142" s="512">
        <f t="shared" si="9"/>
        <v>0</v>
      </c>
      <c r="CB142" s="709">
        <f t="shared" si="10"/>
        <v>0</v>
      </c>
      <c r="CC142" s="709"/>
      <c r="CD142" s="709"/>
      <c r="CF142" s="709">
        <f t="shared" si="11"/>
        <v>157890.5813953488</v>
      </c>
    </row>
    <row r="143" spans="1:84" ht="15" x14ac:dyDescent="0.25">
      <c r="A143" s="706" t="e">
        <f>VLOOKUP(D143,'DfE No.'!#REF!,3,FALSE)</f>
        <v>#REF!</v>
      </c>
      <c r="B143" s="511" t="str">
        <f>VLOOKUP(D143,'Adjusted Factors 20-21'!C:F,4,FALSE)</f>
        <v>Recoupment Academy</v>
      </c>
      <c r="C143" s="706">
        <v>143359</v>
      </c>
      <c r="D143" s="706">
        <v>9352060</v>
      </c>
      <c r="E143" s="707" t="s">
        <v>1246</v>
      </c>
      <c r="F143" s="708">
        <v>162</v>
      </c>
      <c r="G143" s="708">
        <v>162</v>
      </c>
      <c r="H143" s="708">
        <v>0</v>
      </c>
      <c r="I143" s="709">
        <v>464676.11819999997</v>
      </c>
      <c r="J143" s="709">
        <v>0</v>
      </c>
      <c r="K143" s="709">
        <v>0</v>
      </c>
      <c r="L143" s="709">
        <v>9000.0000000000164</v>
      </c>
      <c r="M143" s="709">
        <v>0</v>
      </c>
      <c r="N143" s="709">
        <v>13195.636363636364</v>
      </c>
      <c r="O143" s="709">
        <v>0</v>
      </c>
      <c r="P143" s="709">
        <v>420.00000000000063</v>
      </c>
      <c r="Q143" s="709">
        <v>0</v>
      </c>
      <c r="R143" s="709">
        <v>0</v>
      </c>
      <c r="S143" s="709">
        <v>0</v>
      </c>
      <c r="T143" s="709">
        <v>0</v>
      </c>
      <c r="U143" s="709">
        <v>0</v>
      </c>
      <c r="V143" s="709">
        <v>0</v>
      </c>
      <c r="W143" s="709">
        <v>0</v>
      </c>
      <c r="X143" s="709">
        <v>0</v>
      </c>
      <c r="Y143" s="709">
        <v>0</v>
      </c>
      <c r="Z143" s="709">
        <v>0</v>
      </c>
      <c r="AA143" s="709">
        <v>0</v>
      </c>
      <c r="AB143" s="709">
        <v>0</v>
      </c>
      <c r="AC143" s="709">
        <v>0</v>
      </c>
      <c r="AD143" s="709">
        <v>0</v>
      </c>
      <c r="AE143" s="709">
        <v>48061.928571428653</v>
      </c>
      <c r="AF143" s="709">
        <v>0</v>
      </c>
      <c r="AG143" s="709">
        <v>245.0000000000008</v>
      </c>
      <c r="AH143" s="709">
        <v>0</v>
      </c>
      <c r="AI143" s="709">
        <v>114400</v>
      </c>
      <c r="AJ143" s="709">
        <v>0</v>
      </c>
      <c r="AK143" s="709">
        <v>0</v>
      </c>
      <c r="AL143" s="709">
        <v>0</v>
      </c>
      <c r="AM143" s="709">
        <v>12964.28</v>
      </c>
      <c r="AN143" s="709">
        <v>0</v>
      </c>
      <c r="AO143" s="709">
        <v>0</v>
      </c>
      <c r="AP143" s="709">
        <v>0</v>
      </c>
      <c r="AQ143" s="709">
        <v>0</v>
      </c>
      <c r="AR143" s="709">
        <v>0</v>
      </c>
      <c r="AS143" s="709">
        <v>0</v>
      </c>
      <c r="AT143" s="709">
        <v>0</v>
      </c>
      <c r="AU143" s="709">
        <v>0</v>
      </c>
      <c r="AV143" s="709">
        <v>464676.11819999997</v>
      </c>
      <c r="AW143" s="709">
        <v>70922.564935065035</v>
      </c>
      <c r="AX143" s="709">
        <v>127364.28</v>
      </c>
      <c r="AY143" s="709">
        <v>69322.546753246846</v>
      </c>
      <c r="AZ143" s="710">
        <v>662962.96313506505</v>
      </c>
      <c r="BA143" s="710">
        <v>649998.68313506502</v>
      </c>
      <c r="BB143" s="710">
        <v>3750</v>
      </c>
      <c r="BC143" s="710">
        <v>607500</v>
      </c>
      <c r="BD143" s="710">
        <v>0</v>
      </c>
      <c r="BE143" s="710">
        <v>0</v>
      </c>
      <c r="BF143" s="710">
        <v>662962.96313506505</v>
      </c>
      <c r="BG143" s="709">
        <v>662962.96313506505</v>
      </c>
      <c r="BH143" s="709">
        <v>0</v>
      </c>
      <c r="BI143" s="710">
        <v>620464.28</v>
      </c>
      <c r="BJ143" s="710">
        <v>493100</v>
      </c>
      <c r="BK143" s="709">
        <v>535598.68313506502</v>
      </c>
      <c r="BL143" s="709">
        <v>3306.1647107102781</v>
      </c>
      <c r="BM143" s="709">
        <v>3146.8952932926832</v>
      </c>
      <c r="BN143" s="711">
        <v>5.0611603683498138E-2</v>
      </c>
      <c r="BO143" s="711">
        <v>0</v>
      </c>
      <c r="BP143" s="709">
        <v>0</v>
      </c>
      <c r="BQ143" s="710">
        <v>662962.96313506505</v>
      </c>
      <c r="BR143" s="710">
        <v>4012.3375502164508</v>
      </c>
      <c r="BS143" s="710" t="s">
        <v>1284</v>
      </c>
      <c r="BT143" s="710">
        <v>4092.3639699695373</v>
      </c>
      <c r="BU143" s="711">
        <v>4.3388724272582335E-2</v>
      </c>
      <c r="BV143" s="709">
        <v>0</v>
      </c>
      <c r="BW143" s="709">
        <v>662962.96313506505</v>
      </c>
      <c r="BX143" s="709">
        <v>0</v>
      </c>
      <c r="BY143" s="709">
        <v>662962.96313506505</v>
      </c>
      <c r="BZ143" s="512">
        <f t="shared" si="8"/>
        <v>0</v>
      </c>
      <c r="CA143" s="512">
        <f t="shared" si="9"/>
        <v>0</v>
      </c>
      <c r="CB143" s="709">
        <f t="shared" si="10"/>
        <v>0</v>
      </c>
      <c r="CC143" s="709"/>
      <c r="CD143" s="709"/>
      <c r="CF143" s="709">
        <f t="shared" si="11"/>
        <v>22615.636363636382</v>
      </c>
    </row>
    <row r="144" spans="1:84" ht="15" x14ac:dyDescent="0.25">
      <c r="A144" s="706" t="e">
        <f>VLOOKUP(D144,'DfE No.'!#REF!,3,FALSE)</f>
        <v>#REF!</v>
      </c>
      <c r="B144" s="511" t="str">
        <f>VLOOKUP(D144,'Adjusted Factors 20-21'!C:F,4,FALSE)</f>
        <v>Recoupment Academy</v>
      </c>
      <c r="C144" s="706">
        <v>143492</v>
      </c>
      <c r="D144" s="706">
        <v>9352063</v>
      </c>
      <c r="E144" s="707" t="s">
        <v>592</v>
      </c>
      <c r="F144" s="708">
        <v>358</v>
      </c>
      <c r="G144" s="708">
        <v>358</v>
      </c>
      <c r="H144" s="708">
        <v>0</v>
      </c>
      <c r="I144" s="709">
        <v>1026876.8537999999</v>
      </c>
      <c r="J144" s="709">
        <v>0</v>
      </c>
      <c r="K144" s="709">
        <v>0</v>
      </c>
      <c r="L144" s="709">
        <v>24300.000000000062</v>
      </c>
      <c r="M144" s="709">
        <v>0</v>
      </c>
      <c r="N144" s="709">
        <v>43558.328690807801</v>
      </c>
      <c r="O144" s="709">
        <v>0</v>
      </c>
      <c r="P144" s="709">
        <v>16170.000000000033</v>
      </c>
      <c r="Q144" s="709">
        <v>0</v>
      </c>
      <c r="R144" s="709">
        <v>375.00000000000074</v>
      </c>
      <c r="S144" s="709">
        <v>0</v>
      </c>
      <c r="T144" s="709">
        <v>14355.000000000004</v>
      </c>
      <c r="U144" s="709">
        <v>0</v>
      </c>
      <c r="V144" s="709">
        <v>0</v>
      </c>
      <c r="W144" s="709">
        <v>0</v>
      </c>
      <c r="X144" s="709">
        <v>0</v>
      </c>
      <c r="Y144" s="709">
        <v>0</v>
      </c>
      <c r="Z144" s="709">
        <v>0</v>
      </c>
      <c r="AA144" s="709">
        <v>0</v>
      </c>
      <c r="AB144" s="709">
        <v>1204.5911949685537</v>
      </c>
      <c r="AC144" s="709">
        <v>0</v>
      </c>
      <c r="AD144" s="709">
        <v>0</v>
      </c>
      <c r="AE144" s="709">
        <v>83927.358490566039</v>
      </c>
      <c r="AF144" s="709">
        <v>0</v>
      </c>
      <c r="AG144" s="709">
        <v>0</v>
      </c>
      <c r="AH144" s="709">
        <v>0</v>
      </c>
      <c r="AI144" s="709">
        <v>114400</v>
      </c>
      <c r="AJ144" s="709">
        <v>0</v>
      </c>
      <c r="AK144" s="709">
        <v>0</v>
      </c>
      <c r="AL144" s="709">
        <v>0</v>
      </c>
      <c r="AM144" s="709">
        <v>7005.6</v>
      </c>
      <c r="AN144" s="709">
        <v>0</v>
      </c>
      <c r="AO144" s="709">
        <v>0</v>
      </c>
      <c r="AP144" s="709">
        <v>0</v>
      </c>
      <c r="AQ144" s="709">
        <v>0</v>
      </c>
      <c r="AR144" s="709">
        <v>0</v>
      </c>
      <c r="AS144" s="709">
        <v>0</v>
      </c>
      <c r="AT144" s="709">
        <v>0</v>
      </c>
      <c r="AU144" s="709">
        <v>0</v>
      </c>
      <c r="AV144" s="709">
        <v>1026876.8537999999</v>
      </c>
      <c r="AW144" s="709">
        <v>183890.2783763425</v>
      </c>
      <c r="AX144" s="709">
        <v>121405.6</v>
      </c>
      <c r="AY144" s="709">
        <v>143259.32283596997</v>
      </c>
      <c r="AZ144" s="710">
        <v>1332172.7321763425</v>
      </c>
      <c r="BA144" s="710">
        <v>1325167.1321763424</v>
      </c>
      <c r="BB144" s="710">
        <v>3750</v>
      </c>
      <c r="BC144" s="710">
        <v>1342500</v>
      </c>
      <c r="BD144" s="710">
        <v>17332.86782365758</v>
      </c>
      <c r="BE144" s="710">
        <v>0</v>
      </c>
      <c r="BF144" s="710">
        <v>1349505.6</v>
      </c>
      <c r="BG144" s="709">
        <v>1349505.5999999999</v>
      </c>
      <c r="BH144" s="709">
        <v>0</v>
      </c>
      <c r="BI144" s="710">
        <v>1349505.6</v>
      </c>
      <c r="BJ144" s="710">
        <v>1228100</v>
      </c>
      <c r="BK144" s="709">
        <v>1228100</v>
      </c>
      <c r="BL144" s="709">
        <v>3430.4469273743016</v>
      </c>
      <c r="BM144" s="709">
        <v>3298.3194186629526</v>
      </c>
      <c r="BN144" s="711">
        <v>4.00590397533147E-2</v>
      </c>
      <c r="BO144" s="711">
        <v>0</v>
      </c>
      <c r="BP144" s="709">
        <v>0</v>
      </c>
      <c r="BQ144" s="710">
        <v>1349505.6</v>
      </c>
      <c r="BR144" s="710">
        <v>3750</v>
      </c>
      <c r="BS144" s="710" t="s">
        <v>1284</v>
      </c>
      <c r="BT144" s="710">
        <v>3769.5687150837994</v>
      </c>
      <c r="BU144" s="711">
        <v>3.65951997181857E-2</v>
      </c>
      <c r="BV144" s="709">
        <v>0</v>
      </c>
      <c r="BW144" s="709">
        <v>1349505.6</v>
      </c>
      <c r="BX144" s="709">
        <v>0</v>
      </c>
      <c r="BY144" s="709">
        <v>1349505.6</v>
      </c>
      <c r="BZ144" s="512">
        <f t="shared" si="8"/>
        <v>0</v>
      </c>
      <c r="CA144" s="512">
        <f t="shared" si="9"/>
        <v>0</v>
      </c>
      <c r="CB144" s="709">
        <f t="shared" si="10"/>
        <v>17332.86782365758</v>
      </c>
      <c r="CC144" s="709"/>
      <c r="CD144" s="709"/>
      <c r="CF144" s="709">
        <f t="shared" si="11"/>
        <v>98758.328690807888</v>
      </c>
    </row>
    <row r="145" spans="1:84" ht="15" x14ac:dyDescent="0.25">
      <c r="A145" s="706" t="e">
        <f>VLOOKUP(D145,'DfE No.'!#REF!,3,FALSE)</f>
        <v>#REF!</v>
      </c>
      <c r="B145" s="511" t="str">
        <f>VLOOKUP(D145,'Adjusted Factors 20-21'!C:F,4,FALSE)</f>
        <v>Recoupment Academy</v>
      </c>
      <c r="C145" s="706">
        <v>143491</v>
      </c>
      <c r="D145" s="706">
        <v>9352064</v>
      </c>
      <c r="E145" s="707" t="s">
        <v>594</v>
      </c>
      <c r="F145" s="708">
        <v>59</v>
      </c>
      <c r="G145" s="708">
        <v>59</v>
      </c>
      <c r="H145" s="708">
        <v>0</v>
      </c>
      <c r="I145" s="709">
        <v>169233.89489999998</v>
      </c>
      <c r="J145" s="709">
        <v>0</v>
      </c>
      <c r="K145" s="709">
        <v>0</v>
      </c>
      <c r="L145" s="709">
        <v>5849.9999999999882</v>
      </c>
      <c r="M145" s="709">
        <v>0</v>
      </c>
      <c r="N145" s="709">
        <v>9440</v>
      </c>
      <c r="O145" s="709">
        <v>0</v>
      </c>
      <c r="P145" s="709">
        <v>2100.0000000000023</v>
      </c>
      <c r="Q145" s="709">
        <v>0</v>
      </c>
      <c r="R145" s="709">
        <v>0</v>
      </c>
      <c r="S145" s="709">
        <v>0</v>
      </c>
      <c r="T145" s="709">
        <v>1739.9999999999993</v>
      </c>
      <c r="U145" s="709">
        <v>0</v>
      </c>
      <c r="V145" s="709">
        <v>0</v>
      </c>
      <c r="W145" s="709">
        <v>0</v>
      </c>
      <c r="X145" s="709">
        <v>0</v>
      </c>
      <c r="Y145" s="709">
        <v>0</v>
      </c>
      <c r="Z145" s="709">
        <v>0</v>
      </c>
      <c r="AA145" s="709">
        <v>0</v>
      </c>
      <c r="AB145" s="709">
        <v>0</v>
      </c>
      <c r="AC145" s="709">
        <v>0</v>
      </c>
      <c r="AD145" s="709">
        <v>0</v>
      </c>
      <c r="AE145" s="709">
        <v>12889.23076923076</v>
      </c>
      <c r="AF145" s="709">
        <v>0</v>
      </c>
      <c r="AG145" s="709">
        <v>0</v>
      </c>
      <c r="AH145" s="709">
        <v>0</v>
      </c>
      <c r="AI145" s="709">
        <v>114400</v>
      </c>
      <c r="AJ145" s="709">
        <v>0</v>
      </c>
      <c r="AK145" s="709">
        <v>0</v>
      </c>
      <c r="AL145" s="709">
        <v>0</v>
      </c>
      <c r="AM145" s="709">
        <v>998.06</v>
      </c>
      <c r="AN145" s="709">
        <v>0</v>
      </c>
      <c r="AO145" s="709">
        <v>0</v>
      </c>
      <c r="AP145" s="709">
        <v>0</v>
      </c>
      <c r="AQ145" s="709">
        <v>0</v>
      </c>
      <c r="AR145" s="709">
        <v>0</v>
      </c>
      <c r="AS145" s="709">
        <v>0</v>
      </c>
      <c r="AT145" s="709">
        <v>0</v>
      </c>
      <c r="AU145" s="709">
        <v>0</v>
      </c>
      <c r="AV145" s="709">
        <v>169233.89489999998</v>
      </c>
      <c r="AW145" s="709">
        <v>32019.230769230751</v>
      </c>
      <c r="AX145" s="709">
        <v>115398.06</v>
      </c>
      <c r="AY145" s="709">
        <v>32407.030769230758</v>
      </c>
      <c r="AZ145" s="710">
        <v>316651.18566923076</v>
      </c>
      <c r="BA145" s="710">
        <v>315653.12566923077</v>
      </c>
      <c r="BB145" s="710">
        <v>3750</v>
      </c>
      <c r="BC145" s="710">
        <v>221250</v>
      </c>
      <c r="BD145" s="710">
        <v>0</v>
      </c>
      <c r="BE145" s="710">
        <v>0</v>
      </c>
      <c r="BF145" s="710">
        <v>316651.18566923076</v>
      </c>
      <c r="BG145" s="709">
        <v>316651.18566923076</v>
      </c>
      <c r="BH145" s="709">
        <v>0</v>
      </c>
      <c r="BI145" s="710">
        <v>222248.06</v>
      </c>
      <c r="BJ145" s="710">
        <v>106850</v>
      </c>
      <c r="BK145" s="709">
        <v>201253.12566923077</v>
      </c>
      <c r="BL145" s="709">
        <v>3411.0699265971316</v>
      </c>
      <c r="BM145" s="709">
        <v>3166.3339684210532</v>
      </c>
      <c r="BN145" s="711">
        <v>7.7293160044680995E-2</v>
      </c>
      <c r="BO145" s="711">
        <v>0</v>
      </c>
      <c r="BP145" s="709">
        <v>0</v>
      </c>
      <c r="BQ145" s="710">
        <v>316651.18566923076</v>
      </c>
      <c r="BR145" s="710">
        <v>5350.0529774445895</v>
      </c>
      <c r="BS145" s="710" t="s">
        <v>1284</v>
      </c>
      <c r="BT145" s="710">
        <v>5366.9692486310296</v>
      </c>
      <c r="BU145" s="711">
        <v>3.4235129746845949E-2</v>
      </c>
      <c r="BV145" s="709">
        <v>0</v>
      </c>
      <c r="BW145" s="709">
        <v>316651.18566923076</v>
      </c>
      <c r="BX145" s="709">
        <v>0</v>
      </c>
      <c r="BY145" s="709">
        <v>316651.18566923076</v>
      </c>
      <c r="BZ145" s="512">
        <f t="shared" si="8"/>
        <v>0</v>
      </c>
      <c r="CA145" s="512">
        <f t="shared" si="9"/>
        <v>0</v>
      </c>
      <c r="CB145" s="709">
        <f t="shared" si="10"/>
        <v>0</v>
      </c>
      <c r="CC145" s="709"/>
      <c r="CD145" s="709"/>
      <c r="CF145" s="709">
        <f t="shared" si="11"/>
        <v>19129.999999999993</v>
      </c>
    </row>
    <row r="146" spans="1:84" ht="15" x14ac:dyDescent="0.25">
      <c r="A146" s="706" t="e">
        <f>VLOOKUP(D146,'DfE No.'!#REF!,3,FALSE)</f>
        <v>#REF!</v>
      </c>
      <c r="B146" s="511" t="str">
        <f>VLOOKUP(D146,'Adjusted Factors 20-21'!C:F,4,FALSE)</f>
        <v>Recoupment Academy</v>
      </c>
      <c r="C146" s="706">
        <v>142016</v>
      </c>
      <c r="D146" s="706">
        <v>9352065</v>
      </c>
      <c r="E146" s="707" t="s">
        <v>1100</v>
      </c>
      <c r="F146" s="708">
        <v>402</v>
      </c>
      <c r="G146" s="708">
        <v>402</v>
      </c>
      <c r="H146" s="708">
        <v>0</v>
      </c>
      <c r="I146" s="709">
        <v>1153085.1821999999</v>
      </c>
      <c r="J146" s="709">
        <v>0</v>
      </c>
      <c r="K146" s="709">
        <v>0</v>
      </c>
      <c r="L146" s="709">
        <v>70199.999999999942</v>
      </c>
      <c r="M146" s="709">
        <v>0</v>
      </c>
      <c r="N146" s="709">
        <v>99561.670761670757</v>
      </c>
      <c r="O146" s="709">
        <v>0</v>
      </c>
      <c r="P146" s="709">
        <v>2100.0000000000032</v>
      </c>
      <c r="Q146" s="709">
        <v>19749.99999999996</v>
      </c>
      <c r="R146" s="709">
        <v>11250.000000000002</v>
      </c>
      <c r="S146" s="709">
        <v>1215.0000000000002</v>
      </c>
      <c r="T146" s="709">
        <v>73515.000000000044</v>
      </c>
      <c r="U146" s="709">
        <v>31800.000000000124</v>
      </c>
      <c r="V146" s="709">
        <v>0</v>
      </c>
      <c r="W146" s="709">
        <v>0</v>
      </c>
      <c r="X146" s="709">
        <v>0</v>
      </c>
      <c r="Y146" s="709">
        <v>0</v>
      </c>
      <c r="Z146" s="709">
        <v>0</v>
      </c>
      <c r="AA146" s="709">
        <v>0</v>
      </c>
      <c r="AB146" s="709">
        <v>8652.2413793103533</v>
      </c>
      <c r="AC146" s="709">
        <v>0</v>
      </c>
      <c r="AD146" s="709">
        <v>0</v>
      </c>
      <c r="AE146" s="709">
        <v>153265.47337278089</v>
      </c>
      <c r="AF146" s="709">
        <v>0</v>
      </c>
      <c r="AG146" s="709">
        <v>0</v>
      </c>
      <c r="AH146" s="709">
        <v>0</v>
      </c>
      <c r="AI146" s="709">
        <v>114400</v>
      </c>
      <c r="AJ146" s="709">
        <v>0</v>
      </c>
      <c r="AK146" s="709">
        <v>0</v>
      </c>
      <c r="AL146" s="709">
        <v>0</v>
      </c>
      <c r="AM146" s="709">
        <v>7862.4</v>
      </c>
      <c r="AN146" s="709">
        <v>0</v>
      </c>
      <c r="AO146" s="709">
        <v>0</v>
      </c>
      <c r="AP146" s="709">
        <v>0</v>
      </c>
      <c r="AQ146" s="709">
        <v>0</v>
      </c>
      <c r="AR146" s="709">
        <v>0</v>
      </c>
      <c r="AS146" s="709">
        <v>0</v>
      </c>
      <c r="AT146" s="709">
        <v>0</v>
      </c>
      <c r="AU146" s="709">
        <v>0</v>
      </c>
      <c r="AV146" s="709">
        <v>1153085.1821999999</v>
      </c>
      <c r="AW146" s="709">
        <v>471309.38551376207</v>
      </c>
      <c r="AX146" s="709">
        <v>122262.39999999999</v>
      </c>
      <c r="AY146" s="709">
        <v>317914.10875361628</v>
      </c>
      <c r="AZ146" s="710">
        <v>1746656.9677137618</v>
      </c>
      <c r="BA146" s="710">
        <v>1738794.5677137619</v>
      </c>
      <c r="BB146" s="710">
        <v>3750</v>
      </c>
      <c r="BC146" s="710">
        <v>1507500</v>
      </c>
      <c r="BD146" s="710">
        <v>0</v>
      </c>
      <c r="BE146" s="710">
        <v>0</v>
      </c>
      <c r="BF146" s="710">
        <v>1746656.9677137618</v>
      </c>
      <c r="BG146" s="709">
        <v>1746656.9677137621</v>
      </c>
      <c r="BH146" s="709">
        <v>0</v>
      </c>
      <c r="BI146" s="710">
        <v>1515362.4</v>
      </c>
      <c r="BJ146" s="710">
        <v>1393100</v>
      </c>
      <c r="BK146" s="709">
        <v>1624394.5677137619</v>
      </c>
      <c r="BL146" s="709">
        <v>4040.7825067506515</v>
      </c>
      <c r="BM146" s="709">
        <v>4005.6136597014925</v>
      </c>
      <c r="BN146" s="711">
        <v>8.7798899337136454E-3</v>
      </c>
      <c r="BO146" s="711">
        <v>9.6201100662863543E-3</v>
      </c>
      <c r="BP146" s="709">
        <v>15490.846604318076</v>
      </c>
      <c r="BQ146" s="710">
        <v>1762147.81431808</v>
      </c>
      <c r="BR146" s="710">
        <v>4363.8940654678609</v>
      </c>
      <c r="BS146" s="710" t="s">
        <v>1284</v>
      </c>
      <c r="BT146" s="710">
        <v>4383.4522744230844</v>
      </c>
      <c r="BU146" s="711">
        <v>1.7441884887291703E-2</v>
      </c>
      <c r="BV146" s="709">
        <v>0</v>
      </c>
      <c r="BW146" s="709">
        <v>1762147.81431808</v>
      </c>
      <c r="BX146" s="709">
        <v>0</v>
      </c>
      <c r="BY146" s="709">
        <v>1762147.81431808</v>
      </c>
      <c r="BZ146" s="512">
        <f t="shared" si="8"/>
        <v>0</v>
      </c>
      <c r="CA146" s="512">
        <f t="shared" si="9"/>
        <v>0</v>
      </c>
      <c r="CB146" s="709">
        <f t="shared" si="10"/>
        <v>0</v>
      </c>
      <c r="CC146" s="709"/>
      <c r="CD146" s="709"/>
      <c r="CF146" s="709">
        <f t="shared" si="11"/>
        <v>309391.6707616708</v>
      </c>
    </row>
    <row r="147" spans="1:84" ht="15" x14ac:dyDescent="0.25">
      <c r="A147" s="706" t="e">
        <f>VLOOKUP(D147,'DfE No.'!#REF!,3,FALSE)</f>
        <v>#REF!</v>
      </c>
      <c r="B147" s="511" t="str">
        <f>VLOOKUP(D147,'Adjusted Factors 20-21'!C:F,4,FALSE)</f>
        <v>Recoupment Academy</v>
      </c>
      <c r="C147" s="706">
        <v>144443</v>
      </c>
      <c r="D147" s="706">
        <v>9352067</v>
      </c>
      <c r="E147" s="707" t="s">
        <v>609</v>
      </c>
      <c r="F147" s="708">
        <v>204</v>
      </c>
      <c r="G147" s="708">
        <v>204</v>
      </c>
      <c r="H147" s="708">
        <v>0</v>
      </c>
      <c r="I147" s="709">
        <v>585147.70439999993</v>
      </c>
      <c r="J147" s="709">
        <v>0</v>
      </c>
      <c r="K147" s="709">
        <v>0</v>
      </c>
      <c r="L147" s="709">
        <v>21600.000000000015</v>
      </c>
      <c r="M147" s="709">
        <v>0</v>
      </c>
      <c r="N147" s="709">
        <v>36816.682464454978</v>
      </c>
      <c r="O147" s="709">
        <v>0</v>
      </c>
      <c r="P147" s="709">
        <v>17690.149253731361</v>
      </c>
      <c r="Q147" s="709">
        <v>0</v>
      </c>
      <c r="R147" s="709">
        <v>0</v>
      </c>
      <c r="S147" s="709">
        <v>0</v>
      </c>
      <c r="T147" s="709">
        <v>1324.477611940302</v>
      </c>
      <c r="U147" s="709">
        <v>0</v>
      </c>
      <c r="V147" s="709">
        <v>0</v>
      </c>
      <c r="W147" s="709">
        <v>0</v>
      </c>
      <c r="X147" s="709">
        <v>0</v>
      </c>
      <c r="Y147" s="709">
        <v>0</v>
      </c>
      <c r="Z147" s="709">
        <v>0</v>
      </c>
      <c r="AA147" s="709">
        <v>0</v>
      </c>
      <c r="AB147" s="709">
        <v>6029.8342541436477</v>
      </c>
      <c r="AC147" s="709">
        <v>0</v>
      </c>
      <c r="AD147" s="709">
        <v>0</v>
      </c>
      <c r="AE147" s="709">
        <v>81791.999999999985</v>
      </c>
      <c r="AF147" s="709">
        <v>0</v>
      </c>
      <c r="AG147" s="709">
        <v>8634.8275862068604</v>
      </c>
      <c r="AH147" s="709">
        <v>0</v>
      </c>
      <c r="AI147" s="709">
        <v>114400</v>
      </c>
      <c r="AJ147" s="709">
        <v>0</v>
      </c>
      <c r="AK147" s="709">
        <v>0</v>
      </c>
      <c r="AL147" s="709">
        <v>0</v>
      </c>
      <c r="AM147" s="709">
        <v>4384.8</v>
      </c>
      <c r="AN147" s="709">
        <v>0</v>
      </c>
      <c r="AO147" s="709">
        <v>0</v>
      </c>
      <c r="AP147" s="709">
        <v>0</v>
      </c>
      <c r="AQ147" s="709">
        <v>0</v>
      </c>
      <c r="AR147" s="709">
        <v>0</v>
      </c>
      <c r="AS147" s="709">
        <v>0</v>
      </c>
      <c r="AT147" s="709">
        <v>0</v>
      </c>
      <c r="AU147" s="709">
        <v>0</v>
      </c>
      <c r="AV147" s="709">
        <v>585147.70439999993</v>
      </c>
      <c r="AW147" s="709">
        <v>173887.97117047713</v>
      </c>
      <c r="AX147" s="709">
        <v>118784.8</v>
      </c>
      <c r="AY147" s="709">
        <v>130460.45466506331</v>
      </c>
      <c r="AZ147" s="710">
        <v>877820.47557047708</v>
      </c>
      <c r="BA147" s="710">
        <v>873435.67557047703</v>
      </c>
      <c r="BB147" s="710">
        <v>3750</v>
      </c>
      <c r="BC147" s="710">
        <v>765000</v>
      </c>
      <c r="BD147" s="710">
        <v>0</v>
      </c>
      <c r="BE147" s="710">
        <v>0</v>
      </c>
      <c r="BF147" s="710">
        <v>877820.47557047708</v>
      </c>
      <c r="BG147" s="709">
        <v>877820.4755704772</v>
      </c>
      <c r="BH147" s="709">
        <v>0</v>
      </c>
      <c r="BI147" s="710">
        <v>769384.8</v>
      </c>
      <c r="BJ147" s="710">
        <v>650600</v>
      </c>
      <c r="BK147" s="709">
        <v>759035.67557047703</v>
      </c>
      <c r="BL147" s="709">
        <v>3720.7631155415543</v>
      </c>
      <c r="BM147" s="709">
        <v>3522.6984280373831</v>
      </c>
      <c r="BN147" s="711">
        <v>5.6225274899424145E-2</v>
      </c>
      <c r="BO147" s="711">
        <v>0</v>
      </c>
      <c r="BP147" s="709">
        <v>0</v>
      </c>
      <c r="BQ147" s="710">
        <v>877820.47557047708</v>
      </c>
      <c r="BR147" s="710">
        <v>4281.5474292670442</v>
      </c>
      <c r="BS147" s="710" t="s">
        <v>1284</v>
      </c>
      <c r="BT147" s="710">
        <v>4303.0415469141035</v>
      </c>
      <c r="BU147" s="711">
        <v>5.5246053588322575E-2</v>
      </c>
      <c r="BV147" s="709">
        <v>0</v>
      </c>
      <c r="BW147" s="709">
        <v>877820.47557047708</v>
      </c>
      <c r="BX147" s="709">
        <v>0</v>
      </c>
      <c r="BY147" s="709">
        <v>877820.47557047708</v>
      </c>
      <c r="BZ147" s="512">
        <f t="shared" si="8"/>
        <v>0</v>
      </c>
      <c r="CA147" s="512">
        <f t="shared" si="9"/>
        <v>0</v>
      </c>
      <c r="CB147" s="709">
        <f t="shared" si="10"/>
        <v>0</v>
      </c>
      <c r="CC147" s="709"/>
      <c r="CD147" s="709"/>
      <c r="CF147" s="709">
        <f t="shared" si="11"/>
        <v>77431.309330126649</v>
      </c>
    </row>
    <row r="148" spans="1:84" ht="15" x14ac:dyDescent="0.25">
      <c r="A148" s="706" t="e">
        <f>VLOOKUP(D148,'DfE No.'!#REF!,3,FALSE)</f>
        <v>#REF!</v>
      </c>
      <c r="B148" s="511" t="str">
        <f>VLOOKUP(D148,'Adjusted Factors 20-21'!C:F,4,FALSE)</f>
        <v>Recoupment Academy</v>
      </c>
      <c r="C148" s="706">
        <v>146021</v>
      </c>
      <c r="D148" s="706">
        <v>9352069</v>
      </c>
      <c r="E148" s="707" t="s">
        <v>737</v>
      </c>
      <c r="F148" s="708">
        <v>434</v>
      </c>
      <c r="G148" s="708">
        <v>434</v>
      </c>
      <c r="H148" s="708">
        <v>0</v>
      </c>
      <c r="I148" s="709">
        <v>1244873.0573999998</v>
      </c>
      <c r="J148" s="709">
        <v>0</v>
      </c>
      <c r="K148" s="709">
        <v>0</v>
      </c>
      <c r="L148" s="709">
        <v>22949.99999999996</v>
      </c>
      <c r="M148" s="709">
        <v>0</v>
      </c>
      <c r="N148" s="709">
        <v>39458.258823529417</v>
      </c>
      <c r="O148" s="709">
        <v>0</v>
      </c>
      <c r="P148" s="709">
        <v>210.97222222222177</v>
      </c>
      <c r="Q148" s="709">
        <v>251.15740740740688</v>
      </c>
      <c r="R148" s="709">
        <v>2260.4166666666688</v>
      </c>
      <c r="S148" s="709">
        <v>5289.3750000000018</v>
      </c>
      <c r="T148" s="709">
        <v>0</v>
      </c>
      <c r="U148" s="709">
        <v>0</v>
      </c>
      <c r="V148" s="709">
        <v>0</v>
      </c>
      <c r="W148" s="709">
        <v>0</v>
      </c>
      <c r="X148" s="709">
        <v>0</v>
      </c>
      <c r="Y148" s="709">
        <v>0</v>
      </c>
      <c r="Z148" s="709">
        <v>0</v>
      </c>
      <c r="AA148" s="709">
        <v>0</v>
      </c>
      <c r="AB148" s="709">
        <v>1289.9444444444455</v>
      </c>
      <c r="AC148" s="709">
        <v>0</v>
      </c>
      <c r="AD148" s="709">
        <v>0</v>
      </c>
      <c r="AE148" s="709">
        <v>105281.16666666679</v>
      </c>
      <c r="AF148" s="709">
        <v>0</v>
      </c>
      <c r="AG148" s="709">
        <v>0</v>
      </c>
      <c r="AH148" s="709">
        <v>0</v>
      </c>
      <c r="AI148" s="709">
        <v>114400</v>
      </c>
      <c r="AJ148" s="709">
        <v>0</v>
      </c>
      <c r="AK148" s="709">
        <v>0</v>
      </c>
      <c r="AL148" s="709">
        <v>0</v>
      </c>
      <c r="AM148" s="709">
        <v>5796</v>
      </c>
      <c r="AN148" s="709">
        <v>0</v>
      </c>
      <c r="AO148" s="709">
        <v>0</v>
      </c>
      <c r="AP148" s="709">
        <v>0</v>
      </c>
      <c r="AQ148" s="709">
        <v>0</v>
      </c>
      <c r="AR148" s="709">
        <v>0</v>
      </c>
      <c r="AS148" s="709">
        <v>0</v>
      </c>
      <c r="AT148" s="709">
        <v>0</v>
      </c>
      <c r="AU148" s="709">
        <v>0</v>
      </c>
      <c r="AV148" s="709">
        <v>1244873.0573999998</v>
      </c>
      <c r="AW148" s="709">
        <v>176991.29123093694</v>
      </c>
      <c r="AX148" s="709">
        <v>120196</v>
      </c>
      <c r="AY148" s="709">
        <v>150444.05672657961</v>
      </c>
      <c r="AZ148" s="710">
        <v>1542060.3486309368</v>
      </c>
      <c r="BA148" s="710">
        <v>1536264.3486309368</v>
      </c>
      <c r="BB148" s="710">
        <v>3750</v>
      </c>
      <c r="BC148" s="710">
        <v>1627500</v>
      </c>
      <c r="BD148" s="710">
        <v>91235.651369063184</v>
      </c>
      <c r="BE148" s="710">
        <v>0</v>
      </c>
      <c r="BF148" s="710">
        <v>1633296</v>
      </c>
      <c r="BG148" s="709">
        <v>1633296</v>
      </c>
      <c r="BH148" s="709">
        <v>0</v>
      </c>
      <c r="BI148" s="710">
        <v>1633296</v>
      </c>
      <c r="BJ148" s="710">
        <v>1513100</v>
      </c>
      <c r="BK148" s="709">
        <v>1513100</v>
      </c>
      <c r="BL148" s="709">
        <v>3486.4055299539173</v>
      </c>
      <c r="BM148" s="709">
        <v>3232.0843091334896</v>
      </c>
      <c r="BN148" s="711">
        <v>7.8686443946324625E-2</v>
      </c>
      <c r="BO148" s="711">
        <v>0</v>
      </c>
      <c r="BP148" s="709">
        <v>0</v>
      </c>
      <c r="BQ148" s="710">
        <v>1633296</v>
      </c>
      <c r="BR148" s="710">
        <v>3750</v>
      </c>
      <c r="BS148" s="710" t="s">
        <v>1284</v>
      </c>
      <c r="BT148" s="710">
        <v>3763.3548387096776</v>
      </c>
      <c r="BU148" s="711">
        <v>7.0072560616097901E-2</v>
      </c>
      <c r="BV148" s="709">
        <v>0</v>
      </c>
      <c r="BW148" s="709">
        <v>1633296</v>
      </c>
      <c r="BX148" s="709">
        <v>0</v>
      </c>
      <c r="BY148" s="709">
        <v>1633296</v>
      </c>
      <c r="BZ148" s="512">
        <f t="shared" si="8"/>
        <v>0</v>
      </c>
      <c r="CA148" s="512">
        <f t="shared" si="9"/>
        <v>0</v>
      </c>
      <c r="CB148" s="709">
        <f t="shared" si="10"/>
        <v>91235.651369063184</v>
      </c>
      <c r="CC148" s="709"/>
      <c r="CD148" s="709"/>
      <c r="CF148" s="709">
        <f t="shared" si="11"/>
        <v>70420.180119825687</v>
      </c>
    </row>
    <row r="149" spans="1:84" ht="15" x14ac:dyDescent="0.25">
      <c r="A149" s="706" t="e">
        <f>VLOOKUP(D149,'DfE No.'!#REF!,3,FALSE)</f>
        <v>#REF!</v>
      </c>
      <c r="B149" s="511" t="str">
        <f>VLOOKUP(D149,'Adjusted Factors 20-21'!C:F,4,FALSE)</f>
        <v>Recoupment Academy</v>
      </c>
      <c r="C149" s="706">
        <v>141550</v>
      </c>
      <c r="D149" s="706">
        <v>9352073</v>
      </c>
      <c r="E149" s="707" t="s">
        <v>1101</v>
      </c>
      <c r="F149" s="708">
        <v>81</v>
      </c>
      <c r="G149" s="708">
        <v>81</v>
      </c>
      <c r="H149" s="708">
        <v>0</v>
      </c>
      <c r="I149" s="709">
        <v>232338.05909999998</v>
      </c>
      <c r="J149" s="709">
        <v>0</v>
      </c>
      <c r="K149" s="709">
        <v>0</v>
      </c>
      <c r="L149" s="709">
        <v>2700.0000000000009</v>
      </c>
      <c r="M149" s="709">
        <v>0</v>
      </c>
      <c r="N149" s="709">
        <v>3360.0000000000009</v>
      </c>
      <c r="O149" s="709">
        <v>0</v>
      </c>
      <c r="P149" s="709">
        <v>0</v>
      </c>
      <c r="Q149" s="709">
        <v>0</v>
      </c>
      <c r="R149" s="709">
        <v>0</v>
      </c>
      <c r="S149" s="709">
        <v>0</v>
      </c>
      <c r="T149" s="709">
        <v>0</v>
      </c>
      <c r="U149" s="709">
        <v>0</v>
      </c>
      <c r="V149" s="709">
        <v>0</v>
      </c>
      <c r="W149" s="709">
        <v>0</v>
      </c>
      <c r="X149" s="709">
        <v>0</v>
      </c>
      <c r="Y149" s="709">
        <v>0</v>
      </c>
      <c r="Z149" s="709">
        <v>0</v>
      </c>
      <c r="AA149" s="709">
        <v>0</v>
      </c>
      <c r="AB149" s="709">
        <v>0</v>
      </c>
      <c r="AC149" s="709">
        <v>0</v>
      </c>
      <c r="AD149" s="709">
        <v>0</v>
      </c>
      <c r="AE149" s="709">
        <v>20003.47826086952</v>
      </c>
      <c r="AF149" s="709">
        <v>0</v>
      </c>
      <c r="AG149" s="709">
        <v>997.50000000000182</v>
      </c>
      <c r="AH149" s="709">
        <v>0</v>
      </c>
      <c r="AI149" s="709">
        <v>114400</v>
      </c>
      <c r="AJ149" s="709">
        <v>23882.510013351133</v>
      </c>
      <c r="AK149" s="709">
        <v>0</v>
      </c>
      <c r="AL149" s="709">
        <v>0</v>
      </c>
      <c r="AM149" s="709">
        <v>1764</v>
      </c>
      <c r="AN149" s="709">
        <v>0</v>
      </c>
      <c r="AO149" s="709">
        <v>0</v>
      </c>
      <c r="AP149" s="709">
        <v>0</v>
      </c>
      <c r="AQ149" s="709">
        <v>0</v>
      </c>
      <c r="AR149" s="709">
        <v>0</v>
      </c>
      <c r="AS149" s="709">
        <v>0</v>
      </c>
      <c r="AT149" s="709">
        <v>0</v>
      </c>
      <c r="AU149" s="709">
        <v>0</v>
      </c>
      <c r="AV149" s="709">
        <v>232338.05909999998</v>
      </c>
      <c r="AW149" s="709">
        <v>27060.978260869524</v>
      </c>
      <c r="AX149" s="709">
        <v>140046.51001335113</v>
      </c>
      <c r="AY149" s="709">
        <v>32986.27826086952</v>
      </c>
      <c r="AZ149" s="710">
        <v>399445.54737422068</v>
      </c>
      <c r="BA149" s="710">
        <v>397681.54737422068</v>
      </c>
      <c r="BB149" s="710">
        <v>3750</v>
      </c>
      <c r="BC149" s="710">
        <v>303750</v>
      </c>
      <c r="BD149" s="710">
        <v>0</v>
      </c>
      <c r="BE149" s="710">
        <v>0</v>
      </c>
      <c r="BF149" s="710">
        <v>399445.54737422068</v>
      </c>
      <c r="BG149" s="709">
        <v>399445.54737422062</v>
      </c>
      <c r="BH149" s="709">
        <v>0</v>
      </c>
      <c r="BI149" s="710">
        <v>305514</v>
      </c>
      <c r="BJ149" s="710">
        <v>165467.48998664887</v>
      </c>
      <c r="BK149" s="709">
        <v>259399.03736086955</v>
      </c>
      <c r="BL149" s="709">
        <v>3202.4572513687599</v>
      </c>
      <c r="BM149" s="709">
        <v>3217.5834623331107</v>
      </c>
      <c r="BN149" s="711">
        <v>-4.7011091216209097E-3</v>
      </c>
      <c r="BO149" s="711">
        <v>2.3101109121620909E-2</v>
      </c>
      <c r="BP149" s="709">
        <v>6020.7094803736809</v>
      </c>
      <c r="BQ149" s="710">
        <v>405466.25685459434</v>
      </c>
      <c r="BR149" s="710">
        <v>4983.9784796863496</v>
      </c>
      <c r="BS149" s="710" t="s">
        <v>1284</v>
      </c>
      <c r="BT149" s="710">
        <v>5005.7562574641279</v>
      </c>
      <c r="BU149" s="711">
        <v>7.8311498028162951E-3</v>
      </c>
      <c r="BV149" s="709">
        <v>0</v>
      </c>
      <c r="BW149" s="709">
        <v>405466.25685459434</v>
      </c>
      <c r="BX149" s="709">
        <v>0</v>
      </c>
      <c r="BY149" s="709">
        <v>405466.25685459434</v>
      </c>
      <c r="BZ149" s="512">
        <f t="shared" si="8"/>
        <v>0</v>
      </c>
      <c r="CA149" s="512">
        <f t="shared" si="9"/>
        <v>0</v>
      </c>
      <c r="CB149" s="709">
        <f t="shared" si="10"/>
        <v>0</v>
      </c>
      <c r="CC149" s="709"/>
      <c r="CD149" s="709"/>
      <c r="CF149" s="709">
        <f t="shared" si="11"/>
        <v>6060.0000000000018</v>
      </c>
    </row>
    <row r="150" spans="1:84" ht="15" x14ac:dyDescent="0.25">
      <c r="A150" s="706" t="e">
        <f>VLOOKUP(D150,'DfE No.'!#REF!,3,FALSE)</f>
        <v>#REF!</v>
      </c>
      <c r="B150" s="511" t="str">
        <f>VLOOKUP(D150,'Adjusted Factors 20-21'!C:F,4,FALSE)</f>
        <v>Recoupment Academy</v>
      </c>
      <c r="C150" s="706">
        <v>147261</v>
      </c>
      <c r="D150" s="706">
        <v>9352074</v>
      </c>
      <c r="E150" s="707" t="s">
        <v>1496</v>
      </c>
      <c r="F150" s="708">
        <v>216</v>
      </c>
      <c r="G150" s="708">
        <v>216</v>
      </c>
      <c r="H150" s="708">
        <v>0</v>
      </c>
      <c r="I150" s="709">
        <v>619568.15759999992</v>
      </c>
      <c r="J150" s="709">
        <v>0</v>
      </c>
      <c r="K150" s="709">
        <v>0</v>
      </c>
      <c r="L150" s="709">
        <v>28799.999999999971</v>
      </c>
      <c r="M150" s="709">
        <v>0</v>
      </c>
      <c r="N150" s="709">
        <v>59944.778761061942</v>
      </c>
      <c r="O150" s="709">
        <v>0</v>
      </c>
      <c r="P150" s="709">
        <v>6930.00000000001</v>
      </c>
      <c r="Q150" s="709">
        <v>19750.000000000015</v>
      </c>
      <c r="R150" s="709">
        <v>14250.000000000007</v>
      </c>
      <c r="S150" s="709">
        <v>1619.9999999999984</v>
      </c>
      <c r="T150" s="709">
        <v>0</v>
      </c>
      <c r="U150" s="709">
        <v>0</v>
      </c>
      <c r="V150" s="709">
        <v>0</v>
      </c>
      <c r="W150" s="709">
        <v>0</v>
      </c>
      <c r="X150" s="709">
        <v>0</v>
      </c>
      <c r="Y150" s="709">
        <v>0</v>
      </c>
      <c r="Z150" s="709">
        <v>0</v>
      </c>
      <c r="AA150" s="709">
        <v>0</v>
      </c>
      <c r="AB150" s="709">
        <v>5884.9999999999973</v>
      </c>
      <c r="AC150" s="709">
        <v>0</v>
      </c>
      <c r="AD150" s="709">
        <v>0</v>
      </c>
      <c r="AE150" s="709">
        <v>95188.965517241406</v>
      </c>
      <c r="AF150" s="709">
        <v>0</v>
      </c>
      <c r="AG150" s="709">
        <v>11409.999999999931</v>
      </c>
      <c r="AH150" s="709">
        <v>0</v>
      </c>
      <c r="AI150" s="709">
        <v>114400</v>
      </c>
      <c r="AJ150" s="709">
        <v>0</v>
      </c>
      <c r="AK150" s="709">
        <v>0</v>
      </c>
      <c r="AL150" s="709">
        <v>0</v>
      </c>
      <c r="AM150" s="709">
        <v>18975.189999999999</v>
      </c>
      <c r="AN150" s="709">
        <v>0</v>
      </c>
      <c r="AO150" s="709">
        <v>0</v>
      </c>
      <c r="AP150" s="709">
        <v>0</v>
      </c>
      <c r="AQ150" s="709">
        <v>0</v>
      </c>
      <c r="AR150" s="709">
        <v>0</v>
      </c>
      <c r="AS150" s="709">
        <v>0</v>
      </c>
      <c r="AT150" s="709">
        <v>0</v>
      </c>
      <c r="AU150" s="709">
        <v>0</v>
      </c>
      <c r="AV150" s="709">
        <v>619568.15759999992</v>
      </c>
      <c r="AW150" s="709">
        <v>243778.74427830329</v>
      </c>
      <c r="AX150" s="709">
        <v>133375.19</v>
      </c>
      <c r="AY150" s="709">
        <v>170789.15489777236</v>
      </c>
      <c r="AZ150" s="710">
        <v>996722.09187830309</v>
      </c>
      <c r="BA150" s="710">
        <v>977746.90187830315</v>
      </c>
      <c r="BB150" s="710">
        <v>3750</v>
      </c>
      <c r="BC150" s="710">
        <v>810000</v>
      </c>
      <c r="BD150" s="710">
        <v>0</v>
      </c>
      <c r="BE150" s="710">
        <v>0</v>
      </c>
      <c r="BF150" s="710">
        <v>996722.09187830309</v>
      </c>
      <c r="BG150" s="709">
        <v>996722.09187830309</v>
      </c>
      <c r="BH150" s="709">
        <v>0</v>
      </c>
      <c r="BI150" s="710">
        <v>828975.19</v>
      </c>
      <c r="BJ150" s="710">
        <v>695600</v>
      </c>
      <c r="BK150" s="709">
        <v>863346.90187830315</v>
      </c>
      <c r="BL150" s="709">
        <v>3996.9763975847368</v>
      </c>
      <c r="BM150" s="709">
        <v>3814.3685464788732</v>
      </c>
      <c r="BN150" s="711">
        <v>4.7873677878985464E-2</v>
      </c>
      <c r="BO150" s="711">
        <v>0</v>
      </c>
      <c r="BP150" s="709">
        <v>0</v>
      </c>
      <c r="BQ150" s="710">
        <v>996722.09187830309</v>
      </c>
      <c r="BR150" s="710">
        <v>4526.6060272143668</v>
      </c>
      <c r="BS150" s="710" t="s">
        <v>1284</v>
      </c>
      <c r="BT150" s="710">
        <v>4614.4541290662182</v>
      </c>
      <c r="BU150" s="711">
        <v>3.9531336551573482E-2</v>
      </c>
      <c r="BV150" s="709">
        <v>0</v>
      </c>
      <c r="BW150" s="709">
        <v>996722.09187830309</v>
      </c>
      <c r="BX150" s="709">
        <v>0</v>
      </c>
      <c r="BY150" s="709">
        <v>996722.09187830309</v>
      </c>
      <c r="BZ150" s="512">
        <f t="shared" si="8"/>
        <v>0</v>
      </c>
      <c r="CA150" s="512">
        <f t="shared" si="9"/>
        <v>0</v>
      </c>
      <c r="CB150" s="709">
        <f t="shared" si="10"/>
        <v>0</v>
      </c>
      <c r="CC150" s="709"/>
      <c r="CD150" s="709"/>
      <c r="CF150" s="709">
        <f t="shared" si="11"/>
        <v>131294.77876106196</v>
      </c>
    </row>
    <row r="151" spans="1:84" ht="15" x14ac:dyDescent="0.25">
      <c r="A151" s="706" t="e">
        <f>VLOOKUP(D151,'DfE No.'!#REF!,3,FALSE)</f>
        <v>#REF!</v>
      </c>
      <c r="B151" s="511" t="str">
        <f>VLOOKUP(D151,'Adjusted Factors 20-21'!C:F,4,FALSE)</f>
        <v>Recoupment Academy</v>
      </c>
      <c r="C151" s="706">
        <v>147239</v>
      </c>
      <c r="D151" s="706">
        <v>9352075</v>
      </c>
      <c r="E151" s="707" t="s">
        <v>1497</v>
      </c>
      <c r="F151" s="708">
        <v>128</v>
      </c>
      <c r="G151" s="708">
        <v>128</v>
      </c>
      <c r="H151" s="708">
        <v>0</v>
      </c>
      <c r="I151" s="709">
        <v>367151.50079999998</v>
      </c>
      <c r="J151" s="709">
        <v>0</v>
      </c>
      <c r="K151" s="709">
        <v>0</v>
      </c>
      <c r="L151" s="709">
        <v>17100</v>
      </c>
      <c r="M151" s="709">
        <v>0</v>
      </c>
      <c r="N151" s="709">
        <v>22096.842105263157</v>
      </c>
      <c r="O151" s="709">
        <v>0</v>
      </c>
      <c r="P151" s="709">
        <v>2940</v>
      </c>
      <c r="Q151" s="709">
        <v>16500</v>
      </c>
      <c r="R151" s="709">
        <v>7875</v>
      </c>
      <c r="S151" s="709">
        <v>405</v>
      </c>
      <c r="T151" s="709">
        <v>0</v>
      </c>
      <c r="U151" s="709">
        <v>0</v>
      </c>
      <c r="V151" s="709">
        <v>0</v>
      </c>
      <c r="W151" s="709">
        <v>0</v>
      </c>
      <c r="X151" s="709">
        <v>0</v>
      </c>
      <c r="Y151" s="709">
        <v>0</v>
      </c>
      <c r="Z151" s="709">
        <v>0</v>
      </c>
      <c r="AA151" s="709">
        <v>0</v>
      </c>
      <c r="AB151" s="709">
        <v>11672.727272727241</v>
      </c>
      <c r="AC151" s="709">
        <v>0</v>
      </c>
      <c r="AD151" s="709">
        <v>0</v>
      </c>
      <c r="AE151" s="709">
        <v>52669.090909090861</v>
      </c>
      <c r="AF151" s="709">
        <v>0</v>
      </c>
      <c r="AG151" s="709">
        <v>0</v>
      </c>
      <c r="AH151" s="709">
        <v>0</v>
      </c>
      <c r="AI151" s="709">
        <v>114400</v>
      </c>
      <c r="AJ151" s="709">
        <v>0</v>
      </c>
      <c r="AK151" s="709">
        <v>0</v>
      </c>
      <c r="AL151" s="709">
        <v>0</v>
      </c>
      <c r="AM151" s="709">
        <v>15354.92</v>
      </c>
      <c r="AN151" s="709">
        <v>0</v>
      </c>
      <c r="AO151" s="709">
        <v>0</v>
      </c>
      <c r="AP151" s="709">
        <v>0</v>
      </c>
      <c r="AQ151" s="709">
        <v>0</v>
      </c>
      <c r="AR151" s="709">
        <v>0</v>
      </c>
      <c r="AS151" s="709">
        <v>0</v>
      </c>
      <c r="AT151" s="709">
        <v>0</v>
      </c>
      <c r="AU151" s="709">
        <v>0</v>
      </c>
      <c r="AV151" s="709">
        <v>367151.50079999998</v>
      </c>
      <c r="AW151" s="709">
        <v>131258.66028708126</v>
      </c>
      <c r="AX151" s="709">
        <v>129754.92</v>
      </c>
      <c r="AY151" s="709">
        <v>96080.311961722444</v>
      </c>
      <c r="AZ151" s="710">
        <v>628165.08108708123</v>
      </c>
      <c r="BA151" s="710">
        <v>612810.16108708119</v>
      </c>
      <c r="BB151" s="710">
        <v>3750</v>
      </c>
      <c r="BC151" s="710">
        <v>480000</v>
      </c>
      <c r="BD151" s="710">
        <v>0</v>
      </c>
      <c r="BE151" s="710">
        <v>0</v>
      </c>
      <c r="BF151" s="710">
        <v>628165.08108708123</v>
      </c>
      <c r="BG151" s="709">
        <v>628165.08108708123</v>
      </c>
      <c r="BH151" s="709">
        <v>0</v>
      </c>
      <c r="BI151" s="710">
        <v>495354.92</v>
      </c>
      <c r="BJ151" s="710">
        <v>365600</v>
      </c>
      <c r="BK151" s="709">
        <v>498410.16108708124</v>
      </c>
      <c r="BL151" s="709">
        <v>3893.8293834928222</v>
      </c>
      <c r="BM151" s="709">
        <v>3695.9217744360903</v>
      </c>
      <c r="BN151" s="711">
        <v>5.3547564352042561E-2</v>
      </c>
      <c r="BO151" s="711">
        <v>0</v>
      </c>
      <c r="BP151" s="709">
        <v>0</v>
      </c>
      <c r="BQ151" s="710">
        <v>628165.08108708123</v>
      </c>
      <c r="BR151" s="710">
        <v>4787.5793834928218</v>
      </c>
      <c r="BS151" s="710" t="s">
        <v>1284</v>
      </c>
      <c r="BT151" s="710">
        <v>4907.5396959928221</v>
      </c>
      <c r="BU151" s="711">
        <v>5.3261911197531653E-2</v>
      </c>
      <c r="BV151" s="709">
        <v>0</v>
      </c>
      <c r="BW151" s="709">
        <v>628165.08108708123</v>
      </c>
      <c r="BX151" s="709">
        <v>0</v>
      </c>
      <c r="BY151" s="709">
        <v>628165.08108708123</v>
      </c>
      <c r="BZ151" s="512">
        <f t="shared" si="8"/>
        <v>0</v>
      </c>
      <c r="CA151" s="512">
        <f t="shared" si="9"/>
        <v>0</v>
      </c>
      <c r="CB151" s="709">
        <f t="shared" si="10"/>
        <v>0</v>
      </c>
      <c r="CC151" s="709"/>
      <c r="CD151" s="709"/>
      <c r="CF151" s="709">
        <f t="shared" si="11"/>
        <v>66916.84210526316</v>
      </c>
    </row>
    <row r="152" spans="1:84" ht="15" x14ac:dyDescent="0.25">
      <c r="A152" s="706" t="e">
        <f>VLOOKUP(D152,'DfE No.'!#REF!,3,FALSE)</f>
        <v>#REF!</v>
      </c>
      <c r="B152" s="511" t="str">
        <f>VLOOKUP(D152,'Adjusted Factors 20-21'!C:F,4,FALSE)</f>
        <v>Recoupment Academy</v>
      </c>
      <c r="C152" s="706">
        <v>142017</v>
      </c>
      <c r="D152" s="706">
        <v>9352078</v>
      </c>
      <c r="E152" s="707" t="s">
        <v>1102</v>
      </c>
      <c r="F152" s="708">
        <v>213</v>
      </c>
      <c r="G152" s="708">
        <v>213</v>
      </c>
      <c r="H152" s="708">
        <v>0</v>
      </c>
      <c r="I152" s="709">
        <v>610963.04429999995</v>
      </c>
      <c r="J152" s="709">
        <v>0</v>
      </c>
      <c r="K152" s="709">
        <v>0</v>
      </c>
      <c r="L152" s="709">
        <v>36449.999999999993</v>
      </c>
      <c r="M152" s="709">
        <v>0</v>
      </c>
      <c r="N152" s="709">
        <v>50444.405286343608</v>
      </c>
      <c r="O152" s="709">
        <v>0</v>
      </c>
      <c r="P152" s="709">
        <v>4641.7924528301719</v>
      </c>
      <c r="Q152" s="709">
        <v>251.17924528301876</v>
      </c>
      <c r="R152" s="709">
        <v>753.53773584905628</v>
      </c>
      <c r="S152" s="709">
        <v>0</v>
      </c>
      <c r="T152" s="709">
        <v>30593.632075471698</v>
      </c>
      <c r="U152" s="709">
        <v>0</v>
      </c>
      <c r="V152" s="709">
        <v>0</v>
      </c>
      <c r="W152" s="709">
        <v>0</v>
      </c>
      <c r="X152" s="709">
        <v>0</v>
      </c>
      <c r="Y152" s="709">
        <v>0</v>
      </c>
      <c r="Z152" s="709">
        <v>0</v>
      </c>
      <c r="AA152" s="709">
        <v>0</v>
      </c>
      <c r="AB152" s="709">
        <v>1789.8691099476423</v>
      </c>
      <c r="AC152" s="709">
        <v>0</v>
      </c>
      <c r="AD152" s="709">
        <v>0</v>
      </c>
      <c r="AE152" s="709">
        <v>84463.56382978725</v>
      </c>
      <c r="AF152" s="709">
        <v>0</v>
      </c>
      <c r="AG152" s="709">
        <v>10692.499999999935</v>
      </c>
      <c r="AH152" s="709">
        <v>0</v>
      </c>
      <c r="AI152" s="709">
        <v>114400</v>
      </c>
      <c r="AJ152" s="709">
        <v>0</v>
      </c>
      <c r="AK152" s="709">
        <v>0</v>
      </c>
      <c r="AL152" s="709">
        <v>0</v>
      </c>
      <c r="AM152" s="709">
        <v>4632.24</v>
      </c>
      <c r="AN152" s="709">
        <v>0</v>
      </c>
      <c r="AO152" s="709">
        <v>0</v>
      </c>
      <c r="AP152" s="709">
        <v>0</v>
      </c>
      <c r="AQ152" s="709">
        <v>0</v>
      </c>
      <c r="AR152" s="709">
        <v>0</v>
      </c>
      <c r="AS152" s="709">
        <v>0</v>
      </c>
      <c r="AT152" s="709">
        <v>0</v>
      </c>
      <c r="AU152" s="709">
        <v>0</v>
      </c>
      <c r="AV152" s="709">
        <v>610963.04429999995</v>
      </c>
      <c r="AW152" s="709">
        <v>220080.47973551234</v>
      </c>
      <c r="AX152" s="709">
        <v>119032.24</v>
      </c>
      <c r="AY152" s="709">
        <v>155983.63722767599</v>
      </c>
      <c r="AZ152" s="710">
        <v>950075.76403551223</v>
      </c>
      <c r="BA152" s="710">
        <v>945443.52403551224</v>
      </c>
      <c r="BB152" s="710">
        <v>3750</v>
      </c>
      <c r="BC152" s="710">
        <v>798750</v>
      </c>
      <c r="BD152" s="710">
        <v>0</v>
      </c>
      <c r="BE152" s="710">
        <v>0</v>
      </c>
      <c r="BF152" s="710">
        <v>950075.76403551223</v>
      </c>
      <c r="BG152" s="709">
        <v>950075.76403551234</v>
      </c>
      <c r="BH152" s="709">
        <v>0</v>
      </c>
      <c r="BI152" s="710">
        <v>803382.24</v>
      </c>
      <c r="BJ152" s="710">
        <v>684350</v>
      </c>
      <c r="BK152" s="709">
        <v>831043.52403551224</v>
      </c>
      <c r="BL152" s="709">
        <v>3901.6127888991186</v>
      </c>
      <c r="BM152" s="709">
        <v>3744.8946454545453</v>
      </c>
      <c r="BN152" s="711">
        <v>4.1848478604009247E-2</v>
      </c>
      <c r="BO152" s="711">
        <v>0</v>
      </c>
      <c r="BP152" s="709">
        <v>0</v>
      </c>
      <c r="BQ152" s="710">
        <v>950075.76403551223</v>
      </c>
      <c r="BR152" s="710">
        <v>4438.7019907770527</v>
      </c>
      <c r="BS152" s="710" t="s">
        <v>1284</v>
      </c>
      <c r="BT152" s="710">
        <v>4460.4495964108555</v>
      </c>
      <c r="BU152" s="711">
        <v>4.7807004147321308E-2</v>
      </c>
      <c r="BV152" s="709">
        <v>0</v>
      </c>
      <c r="BW152" s="709">
        <v>950075.76403551223</v>
      </c>
      <c r="BX152" s="709">
        <v>0</v>
      </c>
      <c r="BY152" s="709">
        <v>950075.76403551223</v>
      </c>
      <c r="BZ152" s="512">
        <f t="shared" si="8"/>
        <v>0</v>
      </c>
      <c r="CA152" s="512">
        <f t="shared" si="9"/>
        <v>0</v>
      </c>
      <c r="CB152" s="709">
        <f t="shared" si="10"/>
        <v>0</v>
      </c>
      <c r="CC152" s="709"/>
      <c r="CD152" s="709"/>
      <c r="CF152" s="709">
        <f t="shared" si="11"/>
        <v>123134.54679577753</v>
      </c>
    </row>
    <row r="153" spans="1:84" ht="15" x14ac:dyDescent="0.25">
      <c r="A153" s="706" t="e">
        <f>VLOOKUP(D153,'DfE No.'!#REF!,3,FALSE)</f>
        <v>#REF!</v>
      </c>
      <c r="B153" s="511" t="str">
        <f>VLOOKUP(D153,'Adjusted Factors 20-21'!C:F,4,FALSE)</f>
        <v>Recoupment Academy</v>
      </c>
      <c r="C153" s="706">
        <v>144444</v>
      </c>
      <c r="D153" s="706">
        <v>9352080</v>
      </c>
      <c r="E153" s="707" t="s">
        <v>639</v>
      </c>
      <c r="F153" s="708">
        <v>276</v>
      </c>
      <c r="G153" s="708">
        <v>276</v>
      </c>
      <c r="H153" s="708">
        <v>0</v>
      </c>
      <c r="I153" s="709">
        <v>791670.42359999998</v>
      </c>
      <c r="J153" s="709">
        <v>0</v>
      </c>
      <c r="K153" s="709">
        <v>0</v>
      </c>
      <c r="L153" s="709">
        <v>21600.000000000015</v>
      </c>
      <c r="M153" s="709">
        <v>0</v>
      </c>
      <c r="N153" s="709">
        <v>28344.913494809691</v>
      </c>
      <c r="O153" s="709">
        <v>0</v>
      </c>
      <c r="P153" s="709">
        <v>10538.181818181829</v>
      </c>
      <c r="Q153" s="709">
        <v>0</v>
      </c>
      <c r="R153" s="709">
        <v>0</v>
      </c>
      <c r="S153" s="709">
        <v>0</v>
      </c>
      <c r="T153" s="709">
        <v>0</v>
      </c>
      <c r="U153" s="709">
        <v>0</v>
      </c>
      <c r="V153" s="709">
        <v>0</v>
      </c>
      <c r="W153" s="709">
        <v>0</v>
      </c>
      <c r="X153" s="709">
        <v>0</v>
      </c>
      <c r="Y153" s="709">
        <v>0</v>
      </c>
      <c r="Z153" s="709">
        <v>0</v>
      </c>
      <c r="AA153" s="709">
        <v>0</v>
      </c>
      <c r="AB153" s="709">
        <v>2502.7118644067818</v>
      </c>
      <c r="AC153" s="709">
        <v>0</v>
      </c>
      <c r="AD153" s="709">
        <v>0</v>
      </c>
      <c r="AE153" s="709">
        <v>87800.259740259833</v>
      </c>
      <c r="AF153" s="709">
        <v>0</v>
      </c>
      <c r="AG153" s="709">
        <v>0</v>
      </c>
      <c r="AH153" s="709">
        <v>0</v>
      </c>
      <c r="AI153" s="709">
        <v>114400</v>
      </c>
      <c r="AJ153" s="709">
        <v>0</v>
      </c>
      <c r="AK153" s="709">
        <v>0</v>
      </c>
      <c r="AL153" s="709">
        <v>0</v>
      </c>
      <c r="AM153" s="709">
        <v>6048</v>
      </c>
      <c r="AN153" s="709">
        <v>0</v>
      </c>
      <c r="AO153" s="709">
        <v>0</v>
      </c>
      <c r="AP153" s="709">
        <v>0</v>
      </c>
      <c r="AQ153" s="709">
        <v>0</v>
      </c>
      <c r="AR153" s="709">
        <v>0</v>
      </c>
      <c r="AS153" s="709">
        <v>0</v>
      </c>
      <c r="AT153" s="709">
        <v>0</v>
      </c>
      <c r="AU153" s="709">
        <v>0</v>
      </c>
      <c r="AV153" s="709">
        <v>791670.42359999998</v>
      </c>
      <c r="AW153" s="709">
        <v>150786.06691765814</v>
      </c>
      <c r="AX153" s="709">
        <v>120448</v>
      </c>
      <c r="AY153" s="709">
        <v>127994.6073967556</v>
      </c>
      <c r="AZ153" s="710">
        <v>1062904.4905176582</v>
      </c>
      <c r="BA153" s="710">
        <v>1056856.4905176582</v>
      </c>
      <c r="BB153" s="710">
        <v>3750</v>
      </c>
      <c r="BC153" s="710">
        <v>1035000</v>
      </c>
      <c r="BD153" s="710">
        <v>0</v>
      </c>
      <c r="BE153" s="710">
        <v>0</v>
      </c>
      <c r="BF153" s="710">
        <v>1062904.4905176582</v>
      </c>
      <c r="BG153" s="709">
        <v>1062904.4905176582</v>
      </c>
      <c r="BH153" s="709">
        <v>0</v>
      </c>
      <c r="BI153" s="710">
        <v>1041048</v>
      </c>
      <c r="BJ153" s="710">
        <v>920600</v>
      </c>
      <c r="BK153" s="709">
        <v>942456.49051765818</v>
      </c>
      <c r="BL153" s="709">
        <v>3414.6974294118049</v>
      </c>
      <c r="BM153" s="709">
        <v>3314.7077954861111</v>
      </c>
      <c r="BN153" s="711">
        <v>3.0165444465981985E-2</v>
      </c>
      <c r="BO153" s="711">
        <v>0</v>
      </c>
      <c r="BP153" s="709">
        <v>0</v>
      </c>
      <c r="BQ153" s="710">
        <v>1062904.4905176582</v>
      </c>
      <c r="BR153" s="710">
        <v>3829.1901830349934</v>
      </c>
      <c r="BS153" s="710" t="s">
        <v>1284</v>
      </c>
      <c r="BT153" s="710">
        <v>3851.1032265132544</v>
      </c>
      <c r="BU153" s="711">
        <v>3.1658731359680115E-2</v>
      </c>
      <c r="BV153" s="709">
        <v>0</v>
      </c>
      <c r="BW153" s="709">
        <v>1062904.4905176582</v>
      </c>
      <c r="BX153" s="709">
        <v>0</v>
      </c>
      <c r="BY153" s="709">
        <v>1062904.4905176582</v>
      </c>
      <c r="BZ153" s="512">
        <f t="shared" si="8"/>
        <v>0</v>
      </c>
      <c r="CA153" s="512">
        <f t="shared" si="9"/>
        <v>0</v>
      </c>
      <c r="CB153" s="709">
        <f t="shared" si="10"/>
        <v>0</v>
      </c>
      <c r="CC153" s="709"/>
      <c r="CD153" s="709"/>
      <c r="CF153" s="709">
        <f t="shared" si="11"/>
        <v>60483.095312991536</v>
      </c>
    </row>
    <row r="154" spans="1:84" ht="15" x14ac:dyDescent="0.25">
      <c r="A154" s="706" t="e">
        <f>VLOOKUP(D154,'DfE No.'!#REF!,3,FALSE)</f>
        <v>#REF!</v>
      </c>
      <c r="B154" s="511" t="str">
        <f>VLOOKUP(D154,'Adjusted Factors 20-21'!C:F,4,FALSE)</f>
        <v>Recoupment Academy</v>
      </c>
      <c r="C154" s="706">
        <v>144850</v>
      </c>
      <c r="D154" s="706">
        <v>9352083</v>
      </c>
      <c r="E154" s="707" t="s">
        <v>753</v>
      </c>
      <c r="F154" s="708">
        <v>107</v>
      </c>
      <c r="G154" s="708">
        <v>107</v>
      </c>
      <c r="H154" s="708">
        <v>0</v>
      </c>
      <c r="I154" s="709">
        <v>306915.70769999997</v>
      </c>
      <c r="J154" s="709">
        <v>0</v>
      </c>
      <c r="K154" s="709">
        <v>0</v>
      </c>
      <c r="L154" s="709">
        <v>3149.9999999999977</v>
      </c>
      <c r="M154" s="709">
        <v>0</v>
      </c>
      <c r="N154" s="709">
        <v>3919.9999999999968</v>
      </c>
      <c r="O154" s="709">
        <v>0</v>
      </c>
      <c r="P154" s="709">
        <v>0</v>
      </c>
      <c r="Q154" s="709">
        <v>0</v>
      </c>
      <c r="R154" s="709">
        <v>0</v>
      </c>
      <c r="S154" s="709">
        <v>408.82075471698101</v>
      </c>
      <c r="T154" s="709">
        <v>0</v>
      </c>
      <c r="U154" s="709">
        <v>0</v>
      </c>
      <c r="V154" s="709">
        <v>0</v>
      </c>
      <c r="W154" s="709">
        <v>0</v>
      </c>
      <c r="X154" s="709">
        <v>0</v>
      </c>
      <c r="Y154" s="709">
        <v>0</v>
      </c>
      <c r="Z154" s="709">
        <v>0</v>
      </c>
      <c r="AA154" s="709">
        <v>0</v>
      </c>
      <c r="AB154" s="709">
        <v>0</v>
      </c>
      <c r="AC154" s="709">
        <v>0</v>
      </c>
      <c r="AD154" s="709">
        <v>0</v>
      </c>
      <c r="AE154" s="709">
        <v>28488.75</v>
      </c>
      <c r="AF154" s="709">
        <v>0</v>
      </c>
      <c r="AG154" s="709">
        <v>0</v>
      </c>
      <c r="AH154" s="709">
        <v>0</v>
      </c>
      <c r="AI154" s="709">
        <v>114400</v>
      </c>
      <c r="AJ154" s="709">
        <v>0</v>
      </c>
      <c r="AK154" s="709">
        <v>0</v>
      </c>
      <c r="AL154" s="709">
        <v>0</v>
      </c>
      <c r="AM154" s="709">
        <v>2091.6</v>
      </c>
      <c r="AN154" s="709">
        <v>0</v>
      </c>
      <c r="AO154" s="709">
        <v>0</v>
      </c>
      <c r="AP154" s="709">
        <v>0</v>
      </c>
      <c r="AQ154" s="709">
        <v>0</v>
      </c>
      <c r="AR154" s="709">
        <v>0</v>
      </c>
      <c r="AS154" s="709">
        <v>0</v>
      </c>
      <c r="AT154" s="709">
        <v>0</v>
      </c>
      <c r="AU154" s="709">
        <v>0</v>
      </c>
      <c r="AV154" s="709">
        <v>306915.70769999997</v>
      </c>
      <c r="AW154" s="709">
        <v>35967.570754716973</v>
      </c>
      <c r="AX154" s="709">
        <v>116491.6</v>
      </c>
      <c r="AY154" s="709">
        <v>42180.960377358482</v>
      </c>
      <c r="AZ154" s="710">
        <v>459374.87845471699</v>
      </c>
      <c r="BA154" s="710">
        <v>457283.27845471702</v>
      </c>
      <c r="BB154" s="710">
        <v>3750</v>
      </c>
      <c r="BC154" s="710">
        <v>401250</v>
      </c>
      <c r="BD154" s="710">
        <v>0</v>
      </c>
      <c r="BE154" s="710">
        <v>0</v>
      </c>
      <c r="BF154" s="710">
        <v>459374.87845471699</v>
      </c>
      <c r="BG154" s="709">
        <v>459374.87845471699</v>
      </c>
      <c r="BH154" s="709">
        <v>0</v>
      </c>
      <c r="BI154" s="710">
        <v>403341.6</v>
      </c>
      <c r="BJ154" s="710">
        <v>286850</v>
      </c>
      <c r="BK154" s="709">
        <v>342883.27845471702</v>
      </c>
      <c r="BL154" s="709">
        <v>3204.5166210721218</v>
      </c>
      <c r="BM154" s="709">
        <v>3099.8240000000001</v>
      </c>
      <c r="BN154" s="711">
        <v>3.3773730725396571E-2</v>
      </c>
      <c r="BO154" s="711">
        <v>0</v>
      </c>
      <c r="BP154" s="709">
        <v>0</v>
      </c>
      <c r="BQ154" s="710">
        <v>459374.87845471699</v>
      </c>
      <c r="BR154" s="710">
        <v>4273.6754995767942</v>
      </c>
      <c r="BS154" s="710" t="s">
        <v>1284</v>
      </c>
      <c r="BT154" s="710">
        <v>4293.2231631281966</v>
      </c>
      <c r="BU154" s="711">
        <v>-1.0417177927013466E-3</v>
      </c>
      <c r="BV154" s="709">
        <v>0</v>
      </c>
      <c r="BW154" s="709">
        <v>459374.87845471699</v>
      </c>
      <c r="BX154" s="709">
        <v>0</v>
      </c>
      <c r="BY154" s="709">
        <v>459374.87845471699</v>
      </c>
      <c r="BZ154" s="512">
        <f t="shared" si="8"/>
        <v>0</v>
      </c>
      <c r="CA154" s="512">
        <f t="shared" si="9"/>
        <v>0</v>
      </c>
      <c r="CB154" s="709">
        <f t="shared" si="10"/>
        <v>0</v>
      </c>
      <c r="CC154" s="709"/>
      <c r="CD154" s="709"/>
      <c r="CF154" s="709">
        <f t="shared" si="11"/>
        <v>7478.8207547169759</v>
      </c>
    </row>
    <row r="155" spans="1:84" ht="15" x14ac:dyDescent="0.25">
      <c r="A155" s="706" t="e">
        <f>VLOOKUP(D155,'DfE No.'!#REF!,3,FALSE)</f>
        <v>#REF!</v>
      </c>
      <c r="B155" s="511" t="str">
        <f>VLOOKUP(D155,'Adjusted Factors 20-21'!C:F,4,FALSE)</f>
        <v>Recoupment Academy</v>
      </c>
      <c r="C155" s="706">
        <v>144442</v>
      </c>
      <c r="D155" s="706">
        <v>9352086</v>
      </c>
      <c r="E155" s="707" t="s">
        <v>643</v>
      </c>
      <c r="F155" s="708">
        <v>90</v>
      </c>
      <c r="G155" s="708">
        <v>90</v>
      </c>
      <c r="H155" s="708">
        <v>0</v>
      </c>
      <c r="I155" s="709">
        <v>258153.39899999998</v>
      </c>
      <c r="J155" s="709">
        <v>0</v>
      </c>
      <c r="K155" s="709">
        <v>0</v>
      </c>
      <c r="L155" s="709">
        <v>5399.9999999999864</v>
      </c>
      <c r="M155" s="709">
        <v>0</v>
      </c>
      <c r="N155" s="709">
        <v>8400</v>
      </c>
      <c r="O155" s="709">
        <v>0</v>
      </c>
      <c r="P155" s="709">
        <v>3150.0000000000059</v>
      </c>
      <c r="Q155" s="709">
        <v>0</v>
      </c>
      <c r="R155" s="709">
        <v>0</v>
      </c>
      <c r="S155" s="709">
        <v>0</v>
      </c>
      <c r="T155" s="709">
        <v>0</v>
      </c>
      <c r="U155" s="709">
        <v>0</v>
      </c>
      <c r="V155" s="709">
        <v>0</v>
      </c>
      <c r="W155" s="709">
        <v>0</v>
      </c>
      <c r="X155" s="709">
        <v>0</v>
      </c>
      <c r="Y155" s="709">
        <v>0</v>
      </c>
      <c r="Z155" s="709">
        <v>0</v>
      </c>
      <c r="AA155" s="709">
        <v>0</v>
      </c>
      <c r="AB155" s="709">
        <v>0</v>
      </c>
      <c r="AC155" s="709">
        <v>0</v>
      </c>
      <c r="AD155" s="709">
        <v>0</v>
      </c>
      <c r="AE155" s="709">
        <v>27034.615384615379</v>
      </c>
      <c r="AF155" s="709">
        <v>0</v>
      </c>
      <c r="AG155" s="709">
        <v>0</v>
      </c>
      <c r="AH155" s="709">
        <v>0</v>
      </c>
      <c r="AI155" s="709">
        <v>114400</v>
      </c>
      <c r="AJ155" s="709">
        <v>0</v>
      </c>
      <c r="AK155" s="709">
        <v>0</v>
      </c>
      <c r="AL155" s="709">
        <v>0</v>
      </c>
      <c r="AM155" s="709">
        <v>1727.38</v>
      </c>
      <c r="AN155" s="709">
        <v>0</v>
      </c>
      <c r="AO155" s="709">
        <v>0</v>
      </c>
      <c r="AP155" s="709">
        <v>0</v>
      </c>
      <c r="AQ155" s="709">
        <v>0</v>
      </c>
      <c r="AR155" s="709">
        <v>0</v>
      </c>
      <c r="AS155" s="709">
        <v>0</v>
      </c>
      <c r="AT155" s="709">
        <v>0</v>
      </c>
      <c r="AU155" s="709">
        <v>0</v>
      </c>
      <c r="AV155" s="709">
        <v>258153.39899999998</v>
      </c>
      <c r="AW155" s="709">
        <v>43984.615384615376</v>
      </c>
      <c r="AX155" s="709">
        <v>116127.38</v>
      </c>
      <c r="AY155" s="709">
        <v>45462.415384615379</v>
      </c>
      <c r="AZ155" s="710">
        <v>418265.39438461536</v>
      </c>
      <c r="BA155" s="710">
        <v>416538.01438461535</v>
      </c>
      <c r="BB155" s="710">
        <v>3750</v>
      </c>
      <c r="BC155" s="710">
        <v>337500</v>
      </c>
      <c r="BD155" s="710">
        <v>0</v>
      </c>
      <c r="BE155" s="710">
        <v>0</v>
      </c>
      <c r="BF155" s="710">
        <v>418265.39438461536</v>
      </c>
      <c r="BG155" s="709">
        <v>418265.39438461536</v>
      </c>
      <c r="BH155" s="709">
        <v>0</v>
      </c>
      <c r="BI155" s="710">
        <v>339227.38</v>
      </c>
      <c r="BJ155" s="710">
        <v>223100</v>
      </c>
      <c r="BK155" s="709">
        <v>302138.01438461535</v>
      </c>
      <c r="BL155" s="709">
        <v>3357.0890487179486</v>
      </c>
      <c r="BM155" s="709">
        <v>3192.7002326315792</v>
      </c>
      <c r="BN155" s="711">
        <v>5.1488960474962008E-2</v>
      </c>
      <c r="BO155" s="711">
        <v>0</v>
      </c>
      <c r="BP155" s="709">
        <v>0</v>
      </c>
      <c r="BQ155" s="710">
        <v>418265.39438461536</v>
      </c>
      <c r="BR155" s="710">
        <v>4628.2001598290599</v>
      </c>
      <c r="BS155" s="710" t="s">
        <v>1284</v>
      </c>
      <c r="BT155" s="710">
        <v>4647.3932709401706</v>
      </c>
      <c r="BU155" s="711">
        <v>5.2999231069528419E-2</v>
      </c>
      <c r="BV155" s="709">
        <v>0</v>
      </c>
      <c r="BW155" s="709">
        <v>418265.39438461536</v>
      </c>
      <c r="BX155" s="709">
        <v>0</v>
      </c>
      <c r="BY155" s="709">
        <v>418265.39438461536</v>
      </c>
      <c r="BZ155" s="512">
        <f t="shared" si="8"/>
        <v>0</v>
      </c>
      <c r="CA155" s="512">
        <f t="shared" si="9"/>
        <v>0</v>
      </c>
      <c r="CB155" s="709">
        <f t="shared" si="10"/>
        <v>0</v>
      </c>
      <c r="CC155" s="709"/>
      <c r="CD155" s="709"/>
      <c r="CF155" s="709">
        <f t="shared" si="11"/>
        <v>16949.999999999993</v>
      </c>
    </row>
    <row r="156" spans="1:84" ht="15" x14ac:dyDescent="0.25">
      <c r="A156" s="706" t="e">
        <f>VLOOKUP(D156,'DfE No.'!#REF!,3,FALSE)</f>
        <v>#REF!</v>
      </c>
      <c r="B156" s="511" t="str">
        <f>VLOOKUP(D156,'Adjusted Factors 20-21'!C:F,4,FALSE)</f>
        <v>Recoupment Academy</v>
      </c>
      <c r="C156" s="706">
        <v>143074</v>
      </c>
      <c r="D156" s="706">
        <v>9352087</v>
      </c>
      <c r="E156" s="707" t="s">
        <v>1103</v>
      </c>
      <c r="F156" s="708">
        <v>74</v>
      </c>
      <c r="G156" s="708">
        <v>74</v>
      </c>
      <c r="H156" s="708">
        <v>0</v>
      </c>
      <c r="I156" s="709">
        <v>212259.4614</v>
      </c>
      <c r="J156" s="709">
        <v>0</v>
      </c>
      <c r="K156" s="709">
        <v>0</v>
      </c>
      <c r="L156" s="709">
        <v>5399.9999999999945</v>
      </c>
      <c r="M156" s="709">
        <v>0</v>
      </c>
      <c r="N156" s="709">
        <v>6719.9999999999927</v>
      </c>
      <c r="O156" s="709">
        <v>0</v>
      </c>
      <c r="P156" s="709">
        <v>209.9999999999998</v>
      </c>
      <c r="Q156" s="709">
        <v>0</v>
      </c>
      <c r="R156" s="709">
        <v>0</v>
      </c>
      <c r="S156" s="709">
        <v>0</v>
      </c>
      <c r="T156" s="709">
        <v>434.99999999999955</v>
      </c>
      <c r="U156" s="709">
        <v>0</v>
      </c>
      <c r="V156" s="709">
        <v>0</v>
      </c>
      <c r="W156" s="709">
        <v>0</v>
      </c>
      <c r="X156" s="709">
        <v>0</v>
      </c>
      <c r="Y156" s="709">
        <v>0</v>
      </c>
      <c r="Z156" s="709">
        <v>0</v>
      </c>
      <c r="AA156" s="709">
        <v>0</v>
      </c>
      <c r="AB156" s="709">
        <v>618.59375</v>
      </c>
      <c r="AC156" s="709">
        <v>0</v>
      </c>
      <c r="AD156" s="709">
        <v>0</v>
      </c>
      <c r="AE156" s="709">
        <v>21609.193548387109</v>
      </c>
      <c r="AF156" s="709">
        <v>0</v>
      </c>
      <c r="AG156" s="709">
        <v>4864.9999999999918</v>
      </c>
      <c r="AH156" s="709">
        <v>0</v>
      </c>
      <c r="AI156" s="709">
        <v>114400</v>
      </c>
      <c r="AJ156" s="709">
        <v>26000</v>
      </c>
      <c r="AK156" s="709">
        <v>0</v>
      </c>
      <c r="AL156" s="709">
        <v>1000</v>
      </c>
      <c r="AM156" s="709">
        <v>1326.2</v>
      </c>
      <c r="AN156" s="709">
        <v>0</v>
      </c>
      <c r="AO156" s="709">
        <v>0</v>
      </c>
      <c r="AP156" s="709">
        <v>0</v>
      </c>
      <c r="AQ156" s="709">
        <v>0</v>
      </c>
      <c r="AR156" s="709">
        <v>0</v>
      </c>
      <c r="AS156" s="709">
        <v>0</v>
      </c>
      <c r="AT156" s="709">
        <v>0</v>
      </c>
      <c r="AU156" s="709">
        <v>0</v>
      </c>
      <c r="AV156" s="709">
        <v>212259.4614</v>
      </c>
      <c r="AW156" s="709">
        <v>39857.787298387091</v>
      </c>
      <c r="AX156" s="709">
        <v>142726.20000000001</v>
      </c>
      <c r="AY156" s="709">
        <v>37944.493548387101</v>
      </c>
      <c r="AZ156" s="710">
        <v>394843.44869838713</v>
      </c>
      <c r="BA156" s="710">
        <v>392517.24869838712</v>
      </c>
      <c r="BB156" s="710">
        <v>3750</v>
      </c>
      <c r="BC156" s="710">
        <v>277500</v>
      </c>
      <c r="BD156" s="710">
        <v>0</v>
      </c>
      <c r="BE156" s="710">
        <v>0</v>
      </c>
      <c r="BF156" s="710">
        <v>394843.44869838713</v>
      </c>
      <c r="BG156" s="709">
        <v>394843.44869838713</v>
      </c>
      <c r="BH156" s="709">
        <v>0</v>
      </c>
      <c r="BI156" s="710">
        <v>279826.2</v>
      </c>
      <c r="BJ156" s="710">
        <v>138100</v>
      </c>
      <c r="BK156" s="709">
        <v>253117.24869838712</v>
      </c>
      <c r="BL156" s="709">
        <v>3420.503360789015</v>
      </c>
      <c r="BM156" s="709">
        <v>2968.6450650000002</v>
      </c>
      <c r="BN156" s="711">
        <v>0.15221027973885279</v>
      </c>
      <c r="BO156" s="711">
        <v>0</v>
      </c>
      <c r="BP156" s="709">
        <v>0</v>
      </c>
      <c r="BQ156" s="710">
        <v>394843.44869838713</v>
      </c>
      <c r="BR156" s="710">
        <v>5304.2871445727988</v>
      </c>
      <c r="BS156" s="710" t="s">
        <v>1284</v>
      </c>
      <c r="BT156" s="710">
        <v>5335.7222797079339</v>
      </c>
      <c r="BU156" s="711">
        <v>1.3018940236926291E-3</v>
      </c>
      <c r="BV156" s="709">
        <v>0</v>
      </c>
      <c r="BW156" s="709">
        <v>394843.44869838713</v>
      </c>
      <c r="BX156" s="709">
        <v>0</v>
      </c>
      <c r="BY156" s="709">
        <v>394843.44869838713</v>
      </c>
      <c r="BZ156" s="512">
        <f t="shared" si="8"/>
        <v>0</v>
      </c>
      <c r="CA156" s="512">
        <f t="shared" si="9"/>
        <v>0</v>
      </c>
      <c r="CB156" s="709">
        <f t="shared" si="10"/>
        <v>0</v>
      </c>
      <c r="CC156" s="709"/>
      <c r="CD156" s="709"/>
      <c r="CF156" s="709">
        <f t="shared" si="11"/>
        <v>12764.999999999987</v>
      </c>
    </row>
    <row r="157" spans="1:84" ht="15" x14ac:dyDescent="0.25">
      <c r="A157" s="706" t="e">
        <f>VLOOKUP(D157,'DfE No.'!#REF!,3,FALSE)</f>
        <v>#REF!</v>
      </c>
      <c r="B157" s="511" t="str">
        <f>VLOOKUP(D157,'Adjusted Factors 20-21'!C:F,4,FALSE)</f>
        <v>Recoupment Academy</v>
      </c>
      <c r="C157" s="706">
        <v>144445</v>
      </c>
      <c r="D157" s="706">
        <v>9352088</v>
      </c>
      <c r="E157" s="707" t="s">
        <v>647</v>
      </c>
      <c r="F157" s="708">
        <v>97</v>
      </c>
      <c r="G157" s="708">
        <v>97</v>
      </c>
      <c r="H157" s="708">
        <v>0</v>
      </c>
      <c r="I157" s="709">
        <v>278231.99669999996</v>
      </c>
      <c r="J157" s="709">
        <v>0</v>
      </c>
      <c r="K157" s="709">
        <v>0</v>
      </c>
      <c r="L157" s="709">
        <v>4050.0000000000018</v>
      </c>
      <c r="M157" s="709">
        <v>0</v>
      </c>
      <c r="N157" s="709">
        <v>5378.2178217821784</v>
      </c>
      <c r="O157" s="709">
        <v>0</v>
      </c>
      <c r="P157" s="709">
        <v>1890.0000000000007</v>
      </c>
      <c r="Q157" s="709">
        <v>0</v>
      </c>
      <c r="R157" s="709">
        <v>0</v>
      </c>
      <c r="S157" s="709">
        <v>0</v>
      </c>
      <c r="T157" s="709">
        <v>869.99999999999886</v>
      </c>
      <c r="U157" s="709">
        <v>0</v>
      </c>
      <c r="V157" s="709">
        <v>0</v>
      </c>
      <c r="W157" s="709">
        <v>0</v>
      </c>
      <c r="X157" s="709">
        <v>0</v>
      </c>
      <c r="Y157" s="709">
        <v>0</v>
      </c>
      <c r="Z157" s="709">
        <v>0</v>
      </c>
      <c r="AA157" s="709">
        <v>0</v>
      </c>
      <c r="AB157" s="709">
        <v>0</v>
      </c>
      <c r="AC157" s="709">
        <v>0</v>
      </c>
      <c r="AD157" s="709">
        <v>0</v>
      </c>
      <c r="AE157" s="709">
        <v>26456.15853658539</v>
      </c>
      <c r="AF157" s="709">
        <v>0</v>
      </c>
      <c r="AG157" s="709">
        <v>0</v>
      </c>
      <c r="AH157" s="709">
        <v>0</v>
      </c>
      <c r="AI157" s="709">
        <v>114400</v>
      </c>
      <c r="AJ157" s="709">
        <v>18328.43791722296</v>
      </c>
      <c r="AK157" s="709">
        <v>0</v>
      </c>
      <c r="AL157" s="709">
        <v>0</v>
      </c>
      <c r="AM157" s="709">
        <v>3175.2</v>
      </c>
      <c r="AN157" s="709">
        <v>0</v>
      </c>
      <c r="AO157" s="709">
        <v>0</v>
      </c>
      <c r="AP157" s="709">
        <v>0</v>
      </c>
      <c r="AQ157" s="709">
        <v>0</v>
      </c>
      <c r="AR157" s="709">
        <v>0</v>
      </c>
      <c r="AS157" s="709">
        <v>0</v>
      </c>
      <c r="AT157" s="709">
        <v>0</v>
      </c>
      <c r="AU157" s="709">
        <v>0</v>
      </c>
      <c r="AV157" s="709">
        <v>278231.99669999996</v>
      </c>
      <c r="AW157" s="709">
        <v>38644.376358367568</v>
      </c>
      <c r="AX157" s="709">
        <v>135903.63791722298</v>
      </c>
      <c r="AY157" s="709">
        <v>42503.067447476482</v>
      </c>
      <c r="AZ157" s="710">
        <v>452780.0109755905</v>
      </c>
      <c r="BA157" s="710">
        <v>449604.81097559049</v>
      </c>
      <c r="BB157" s="710">
        <v>3750</v>
      </c>
      <c r="BC157" s="710">
        <v>363750</v>
      </c>
      <c r="BD157" s="710">
        <v>0</v>
      </c>
      <c r="BE157" s="710">
        <v>0</v>
      </c>
      <c r="BF157" s="710">
        <v>452780.0109755905</v>
      </c>
      <c r="BG157" s="709">
        <v>452780.0109755905</v>
      </c>
      <c r="BH157" s="709">
        <v>0</v>
      </c>
      <c r="BI157" s="710">
        <v>366925.2</v>
      </c>
      <c r="BJ157" s="710">
        <v>231021.56208277703</v>
      </c>
      <c r="BK157" s="709">
        <v>316876.37305836752</v>
      </c>
      <c r="BL157" s="709">
        <v>3266.7667325604898</v>
      </c>
      <c r="BM157" s="709">
        <v>3125.9855361896675</v>
      </c>
      <c r="BN157" s="711">
        <v>4.5035779833589237E-2</v>
      </c>
      <c r="BO157" s="711">
        <v>0</v>
      </c>
      <c r="BP157" s="709">
        <v>0</v>
      </c>
      <c r="BQ157" s="710">
        <v>452780.0109755905</v>
      </c>
      <c r="BR157" s="710">
        <v>4635.1011440782522</v>
      </c>
      <c r="BS157" s="710" t="s">
        <v>1284</v>
      </c>
      <c r="BT157" s="710">
        <v>4667.8351646968094</v>
      </c>
      <c r="BU157" s="711">
        <v>3.7587284068262949E-2</v>
      </c>
      <c r="BV157" s="709">
        <v>0</v>
      </c>
      <c r="BW157" s="709">
        <v>452780.0109755905</v>
      </c>
      <c r="BX157" s="709">
        <v>0</v>
      </c>
      <c r="BY157" s="709">
        <v>452780.0109755905</v>
      </c>
      <c r="BZ157" s="512">
        <f t="shared" si="8"/>
        <v>0</v>
      </c>
      <c r="CA157" s="512">
        <f t="shared" si="9"/>
        <v>0</v>
      </c>
      <c r="CB157" s="709">
        <f t="shared" si="10"/>
        <v>0</v>
      </c>
      <c r="CC157" s="709"/>
      <c r="CD157" s="709"/>
      <c r="CF157" s="709">
        <f t="shared" si="11"/>
        <v>12188.217821782178</v>
      </c>
    </row>
    <row r="158" spans="1:84" ht="15" x14ac:dyDescent="0.25">
      <c r="A158" s="706" t="e">
        <f>VLOOKUP(D158,'DfE No.'!#REF!,3,FALSE)</f>
        <v>#REF!</v>
      </c>
      <c r="B158" s="511" t="str">
        <f>VLOOKUP(D158,'Adjusted Factors 20-21'!C:F,4,FALSE)</f>
        <v>Recoupment Academy</v>
      </c>
      <c r="C158" s="706">
        <v>142018</v>
      </c>
      <c r="D158" s="706">
        <v>9352090</v>
      </c>
      <c r="E158" s="707" t="s">
        <v>1104</v>
      </c>
      <c r="F158" s="708">
        <v>98</v>
      </c>
      <c r="G158" s="708">
        <v>98</v>
      </c>
      <c r="H158" s="708">
        <v>0</v>
      </c>
      <c r="I158" s="709">
        <v>281100.36780000001</v>
      </c>
      <c r="J158" s="709">
        <v>0</v>
      </c>
      <c r="K158" s="709">
        <v>0</v>
      </c>
      <c r="L158" s="709">
        <v>4950.0000000000146</v>
      </c>
      <c r="M158" s="709">
        <v>0</v>
      </c>
      <c r="N158" s="709">
        <v>10482.696629213482</v>
      </c>
      <c r="O158" s="709">
        <v>0</v>
      </c>
      <c r="P158" s="709">
        <v>643.125</v>
      </c>
      <c r="Q158" s="709">
        <v>0</v>
      </c>
      <c r="R158" s="709">
        <v>382.81250000000119</v>
      </c>
      <c r="S158" s="709">
        <v>1240.3125</v>
      </c>
      <c r="T158" s="709">
        <v>444.06250000000142</v>
      </c>
      <c r="U158" s="709">
        <v>0</v>
      </c>
      <c r="V158" s="709">
        <v>0</v>
      </c>
      <c r="W158" s="709">
        <v>0</v>
      </c>
      <c r="X158" s="709">
        <v>0</v>
      </c>
      <c r="Y158" s="709">
        <v>0</v>
      </c>
      <c r="Z158" s="709">
        <v>0</v>
      </c>
      <c r="AA158" s="709">
        <v>0</v>
      </c>
      <c r="AB158" s="709">
        <v>1991.0126582278483</v>
      </c>
      <c r="AC158" s="709">
        <v>0</v>
      </c>
      <c r="AD158" s="709">
        <v>0</v>
      </c>
      <c r="AE158" s="709">
        <v>27542.083333333343</v>
      </c>
      <c r="AF158" s="709">
        <v>0</v>
      </c>
      <c r="AG158" s="709">
        <v>8855</v>
      </c>
      <c r="AH158" s="709">
        <v>0</v>
      </c>
      <c r="AI158" s="709">
        <v>114400</v>
      </c>
      <c r="AJ158" s="709">
        <v>0</v>
      </c>
      <c r="AK158" s="709">
        <v>0</v>
      </c>
      <c r="AL158" s="709">
        <v>0</v>
      </c>
      <c r="AM158" s="709">
        <v>2343.6</v>
      </c>
      <c r="AN158" s="709">
        <v>0</v>
      </c>
      <c r="AO158" s="709">
        <v>0</v>
      </c>
      <c r="AP158" s="709">
        <v>0</v>
      </c>
      <c r="AQ158" s="709">
        <v>0</v>
      </c>
      <c r="AR158" s="709">
        <v>0</v>
      </c>
      <c r="AS158" s="709">
        <v>0</v>
      </c>
      <c r="AT158" s="709">
        <v>0</v>
      </c>
      <c r="AU158" s="709">
        <v>0</v>
      </c>
      <c r="AV158" s="709">
        <v>281100.36780000001</v>
      </c>
      <c r="AW158" s="709">
        <v>56531.105120774693</v>
      </c>
      <c r="AX158" s="709">
        <v>116743.6</v>
      </c>
      <c r="AY158" s="709">
        <v>46566.387897940091</v>
      </c>
      <c r="AZ158" s="710">
        <v>454375.07292077469</v>
      </c>
      <c r="BA158" s="710">
        <v>452031.47292077472</v>
      </c>
      <c r="BB158" s="710">
        <v>3750</v>
      </c>
      <c r="BC158" s="710">
        <v>367500</v>
      </c>
      <c r="BD158" s="710">
        <v>0</v>
      </c>
      <c r="BE158" s="710">
        <v>0</v>
      </c>
      <c r="BF158" s="710">
        <v>454375.07292077469</v>
      </c>
      <c r="BG158" s="709">
        <v>454375.07292077469</v>
      </c>
      <c r="BH158" s="709">
        <v>0</v>
      </c>
      <c r="BI158" s="710">
        <v>369843.6</v>
      </c>
      <c r="BJ158" s="710">
        <v>253099.99999999997</v>
      </c>
      <c r="BK158" s="709">
        <v>337631.47292077472</v>
      </c>
      <c r="BL158" s="709">
        <v>3445.2191114364769</v>
      </c>
      <c r="BM158" s="709">
        <v>3322.707028409091</v>
      </c>
      <c r="BN158" s="711">
        <v>3.6871166184652922E-2</v>
      </c>
      <c r="BO158" s="711">
        <v>0</v>
      </c>
      <c r="BP158" s="709">
        <v>0</v>
      </c>
      <c r="BQ158" s="710">
        <v>454375.07292077469</v>
      </c>
      <c r="BR158" s="710">
        <v>4612.5660502119872</v>
      </c>
      <c r="BS158" s="710" t="s">
        <v>1284</v>
      </c>
      <c r="BT158" s="710">
        <v>4636.4803359262723</v>
      </c>
      <c r="BU158" s="711">
        <v>-2.3943649976155834E-3</v>
      </c>
      <c r="BV158" s="709">
        <v>0</v>
      </c>
      <c r="BW158" s="709">
        <v>454375.07292077469</v>
      </c>
      <c r="BX158" s="709">
        <v>0</v>
      </c>
      <c r="BY158" s="709">
        <v>454375.07292077469</v>
      </c>
      <c r="BZ158" s="512">
        <f t="shared" si="8"/>
        <v>0</v>
      </c>
      <c r="CA158" s="512">
        <f t="shared" si="9"/>
        <v>0</v>
      </c>
      <c r="CB158" s="709">
        <f t="shared" si="10"/>
        <v>0</v>
      </c>
      <c r="CC158" s="709"/>
      <c r="CD158" s="709"/>
      <c r="CF158" s="709">
        <f t="shared" si="11"/>
        <v>18143.009129213497</v>
      </c>
    </row>
    <row r="159" spans="1:84" ht="15" x14ac:dyDescent="0.25">
      <c r="A159" s="706" t="e">
        <f>VLOOKUP(D159,'DfE No.'!#REF!,3,FALSE)</f>
        <v>#REF!</v>
      </c>
      <c r="B159" s="511" t="str">
        <f>VLOOKUP(D159,'Adjusted Factors 20-21'!C:F,4,FALSE)</f>
        <v>Recoupment Academy</v>
      </c>
      <c r="C159" s="706">
        <v>141554</v>
      </c>
      <c r="D159" s="706">
        <v>9352091</v>
      </c>
      <c r="E159" s="707" t="s">
        <v>655</v>
      </c>
      <c r="F159" s="708">
        <v>278</v>
      </c>
      <c r="G159" s="708">
        <v>278</v>
      </c>
      <c r="H159" s="708">
        <v>0</v>
      </c>
      <c r="I159" s="709">
        <v>797407.16579999996</v>
      </c>
      <c r="J159" s="709">
        <v>0</v>
      </c>
      <c r="K159" s="709">
        <v>0</v>
      </c>
      <c r="L159" s="709">
        <v>23849.999999999938</v>
      </c>
      <c r="M159" s="709">
        <v>0</v>
      </c>
      <c r="N159" s="709">
        <v>48840.784313725489</v>
      </c>
      <c r="O159" s="709">
        <v>0</v>
      </c>
      <c r="P159" s="709">
        <v>17640</v>
      </c>
      <c r="Q159" s="709">
        <v>0</v>
      </c>
      <c r="R159" s="709">
        <v>0</v>
      </c>
      <c r="S159" s="709">
        <v>0</v>
      </c>
      <c r="T159" s="709">
        <v>0</v>
      </c>
      <c r="U159" s="709">
        <v>0</v>
      </c>
      <c r="V159" s="709">
        <v>0</v>
      </c>
      <c r="W159" s="709">
        <v>0</v>
      </c>
      <c r="X159" s="709">
        <v>0</v>
      </c>
      <c r="Y159" s="709">
        <v>0</v>
      </c>
      <c r="Z159" s="709">
        <v>0</v>
      </c>
      <c r="AA159" s="709">
        <v>0</v>
      </c>
      <c r="AB159" s="709">
        <v>1898.6808510638282</v>
      </c>
      <c r="AC159" s="709">
        <v>0</v>
      </c>
      <c r="AD159" s="709">
        <v>0</v>
      </c>
      <c r="AE159" s="709">
        <v>99119.086956521685</v>
      </c>
      <c r="AF159" s="709">
        <v>0</v>
      </c>
      <c r="AG159" s="709">
        <v>9030.0000000000055</v>
      </c>
      <c r="AH159" s="709">
        <v>0</v>
      </c>
      <c r="AI159" s="709">
        <v>114400</v>
      </c>
      <c r="AJ159" s="709">
        <v>0</v>
      </c>
      <c r="AK159" s="709">
        <v>0</v>
      </c>
      <c r="AL159" s="709">
        <v>0</v>
      </c>
      <c r="AM159" s="709">
        <v>4492.87</v>
      </c>
      <c r="AN159" s="709">
        <v>0</v>
      </c>
      <c r="AO159" s="709">
        <v>0</v>
      </c>
      <c r="AP159" s="709">
        <v>0</v>
      </c>
      <c r="AQ159" s="709">
        <v>0</v>
      </c>
      <c r="AR159" s="709">
        <v>0</v>
      </c>
      <c r="AS159" s="709">
        <v>0</v>
      </c>
      <c r="AT159" s="709">
        <v>0</v>
      </c>
      <c r="AU159" s="709">
        <v>0</v>
      </c>
      <c r="AV159" s="709">
        <v>797407.16579999996</v>
      </c>
      <c r="AW159" s="709">
        <v>200378.55212131093</v>
      </c>
      <c r="AX159" s="709">
        <v>118892.87</v>
      </c>
      <c r="AY159" s="709">
        <v>154237.27911338437</v>
      </c>
      <c r="AZ159" s="710">
        <v>1116678.5879213109</v>
      </c>
      <c r="BA159" s="710">
        <v>1112185.7179213108</v>
      </c>
      <c r="BB159" s="710">
        <v>3750</v>
      </c>
      <c r="BC159" s="710">
        <v>1042500</v>
      </c>
      <c r="BD159" s="710">
        <v>0</v>
      </c>
      <c r="BE159" s="710">
        <v>0</v>
      </c>
      <c r="BF159" s="710">
        <v>1116678.5879213109</v>
      </c>
      <c r="BG159" s="709">
        <v>1116678.5879213109</v>
      </c>
      <c r="BH159" s="709">
        <v>0</v>
      </c>
      <c r="BI159" s="710">
        <v>1046992.87</v>
      </c>
      <c r="BJ159" s="710">
        <v>928100</v>
      </c>
      <c r="BK159" s="709">
        <v>997785.71792131092</v>
      </c>
      <c r="BL159" s="709">
        <v>3589.1572587097517</v>
      </c>
      <c r="BM159" s="709">
        <v>3388.3685104417673</v>
      </c>
      <c r="BN159" s="711">
        <v>5.9258238190215626E-2</v>
      </c>
      <c r="BO159" s="711">
        <v>0</v>
      </c>
      <c r="BP159" s="709">
        <v>0</v>
      </c>
      <c r="BQ159" s="710">
        <v>1116678.5879213109</v>
      </c>
      <c r="BR159" s="710">
        <v>4000.6680500766574</v>
      </c>
      <c r="BS159" s="710" t="s">
        <v>1284</v>
      </c>
      <c r="BT159" s="710">
        <v>4016.8294529543559</v>
      </c>
      <c r="BU159" s="711">
        <v>4.0026124324313184E-2</v>
      </c>
      <c r="BV159" s="709">
        <v>0</v>
      </c>
      <c r="BW159" s="709">
        <v>1116678.5879213109</v>
      </c>
      <c r="BX159" s="709">
        <v>0</v>
      </c>
      <c r="BY159" s="709">
        <v>1116678.5879213109</v>
      </c>
      <c r="BZ159" s="512">
        <f t="shared" si="8"/>
        <v>0</v>
      </c>
      <c r="CA159" s="512">
        <f t="shared" si="9"/>
        <v>0</v>
      </c>
      <c r="CB159" s="709">
        <f t="shared" si="10"/>
        <v>0</v>
      </c>
      <c r="CC159" s="709"/>
      <c r="CD159" s="709"/>
      <c r="CF159" s="709">
        <f t="shared" si="11"/>
        <v>90330.784313725424</v>
      </c>
    </row>
    <row r="160" spans="1:84" ht="15" x14ac:dyDescent="0.25">
      <c r="A160" s="706" t="e">
        <f>VLOOKUP(D160,'DfE No.'!#REF!,3,FALSE)</f>
        <v>#REF!</v>
      </c>
      <c r="B160" s="511" t="str">
        <f>VLOOKUP(D160,'Adjusted Factors 20-21'!C:F,4,FALSE)</f>
        <v>Recoupment Academy</v>
      </c>
      <c r="C160" s="706">
        <v>142025</v>
      </c>
      <c r="D160" s="706">
        <v>9352093</v>
      </c>
      <c r="E160" s="707" t="s">
        <v>917</v>
      </c>
      <c r="F160" s="708">
        <v>323</v>
      </c>
      <c r="G160" s="708">
        <v>323</v>
      </c>
      <c r="H160" s="708">
        <v>0</v>
      </c>
      <c r="I160" s="709">
        <v>926483.86529999995</v>
      </c>
      <c r="J160" s="709">
        <v>0</v>
      </c>
      <c r="K160" s="709">
        <v>0</v>
      </c>
      <c r="L160" s="709">
        <v>16199.99999999998</v>
      </c>
      <c r="M160" s="709">
        <v>0</v>
      </c>
      <c r="N160" s="709">
        <v>35401.590214067277</v>
      </c>
      <c r="O160" s="709">
        <v>0</v>
      </c>
      <c r="P160" s="709">
        <v>0</v>
      </c>
      <c r="Q160" s="709">
        <v>0</v>
      </c>
      <c r="R160" s="709">
        <v>750.00000000000068</v>
      </c>
      <c r="S160" s="709">
        <v>0</v>
      </c>
      <c r="T160" s="709">
        <v>0</v>
      </c>
      <c r="U160" s="709">
        <v>0</v>
      </c>
      <c r="V160" s="709">
        <v>0</v>
      </c>
      <c r="W160" s="709">
        <v>0</v>
      </c>
      <c r="X160" s="709">
        <v>0</v>
      </c>
      <c r="Y160" s="709">
        <v>0</v>
      </c>
      <c r="Z160" s="709">
        <v>0</v>
      </c>
      <c r="AA160" s="709">
        <v>0</v>
      </c>
      <c r="AB160" s="709">
        <v>18581.182795698907</v>
      </c>
      <c r="AC160" s="709">
        <v>0</v>
      </c>
      <c r="AD160" s="709">
        <v>0</v>
      </c>
      <c r="AE160" s="709">
        <v>147982.75471698112</v>
      </c>
      <c r="AF160" s="709">
        <v>0</v>
      </c>
      <c r="AG160" s="709">
        <v>7542.5000000000055</v>
      </c>
      <c r="AH160" s="709">
        <v>0</v>
      </c>
      <c r="AI160" s="709">
        <v>114400</v>
      </c>
      <c r="AJ160" s="709">
        <v>0</v>
      </c>
      <c r="AK160" s="709">
        <v>0</v>
      </c>
      <c r="AL160" s="709">
        <v>0</v>
      </c>
      <c r="AM160" s="709">
        <v>0</v>
      </c>
      <c r="AN160" s="709">
        <v>0</v>
      </c>
      <c r="AO160" s="709">
        <v>0</v>
      </c>
      <c r="AP160" s="709">
        <v>0</v>
      </c>
      <c r="AQ160" s="709">
        <v>0</v>
      </c>
      <c r="AR160" s="709">
        <v>0</v>
      </c>
      <c r="AS160" s="709">
        <v>0</v>
      </c>
      <c r="AT160" s="709">
        <v>0</v>
      </c>
      <c r="AU160" s="709">
        <v>0</v>
      </c>
      <c r="AV160" s="709">
        <v>926483.86529999995</v>
      </c>
      <c r="AW160" s="709">
        <v>226458.02772674727</v>
      </c>
      <c r="AX160" s="709">
        <v>114400</v>
      </c>
      <c r="AY160" s="709">
        <v>184111.34982401473</v>
      </c>
      <c r="AZ160" s="710">
        <v>1267341.8930267473</v>
      </c>
      <c r="BA160" s="710">
        <v>1267341.8930267473</v>
      </c>
      <c r="BB160" s="710">
        <v>3750</v>
      </c>
      <c r="BC160" s="710">
        <v>1211250</v>
      </c>
      <c r="BD160" s="710">
        <v>0</v>
      </c>
      <c r="BE160" s="710">
        <v>0</v>
      </c>
      <c r="BF160" s="710">
        <v>1267341.8930267473</v>
      </c>
      <c r="BG160" s="709">
        <v>1267341.8930267473</v>
      </c>
      <c r="BH160" s="709">
        <v>0</v>
      </c>
      <c r="BI160" s="710">
        <v>1211250</v>
      </c>
      <c r="BJ160" s="710">
        <v>1096850</v>
      </c>
      <c r="BK160" s="709">
        <v>1152941.8930267473</v>
      </c>
      <c r="BL160" s="709">
        <v>3569.4795449744497</v>
      </c>
      <c r="BM160" s="709">
        <v>3424.9200161490685</v>
      </c>
      <c r="BN160" s="711">
        <v>4.2208147385561987E-2</v>
      </c>
      <c r="BO160" s="711">
        <v>0</v>
      </c>
      <c r="BP160" s="709">
        <v>0</v>
      </c>
      <c r="BQ160" s="710">
        <v>1267341.8930267473</v>
      </c>
      <c r="BR160" s="710">
        <v>3923.6591115379174</v>
      </c>
      <c r="BS160" s="710" t="s">
        <v>1284</v>
      </c>
      <c r="BT160" s="710">
        <v>3923.6591115379174</v>
      </c>
      <c r="BU160" s="711">
        <v>3.7950269966582351E-2</v>
      </c>
      <c r="BV160" s="709">
        <v>0</v>
      </c>
      <c r="BW160" s="709">
        <v>1267341.8930267473</v>
      </c>
      <c r="BX160" s="709">
        <v>0</v>
      </c>
      <c r="BY160" s="709">
        <v>1267341.8930267473</v>
      </c>
      <c r="BZ160" s="512">
        <f t="shared" si="8"/>
        <v>0</v>
      </c>
      <c r="CA160" s="512">
        <f t="shared" si="9"/>
        <v>0</v>
      </c>
      <c r="CB160" s="709">
        <f t="shared" si="10"/>
        <v>0</v>
      </c>
      <c r="CC160" s="709"/>
      <c r="CD160" s="709"/>
      <c r="CF160" s="709">
        <f t="shared" si="11"/>
        <v>52351.590214067255</v>
      </c>
    </row>
    <row r="161" spans="1:84" ht="15" x14ac:dyDescent="0.25">
      <c r="A161" s="706" t="e">
        <f>VLOOKUP(D161,'DfE No.'!#REF!,3,FALSE)</f>
        <v>#REF!</v>
      </c>
      <c r="B161" s="511" t="str">
        <f>VLOOKUP(D161,'Adjusted Factors 20-21'!C:F,4,FALSE)</f>
        <v>Recoupment Academy</v>
      </c>
      <c r="C161" s="706">
        <v>143069</v>
      </c>
      <c r="D161" s="706">
        <v>9352096</v>
      </c>
      <c r="E161" s="707" t="s">
        <v>688</v>
      </c>
      <c r="F161" s="708">
        <v>75</v>
      </c>
      <c r="G161" s="708">
        <v>75</v>
      </c>
      <c r="H161" s="708">
        <v>0</v>
      </c>
      <c r="I161" s="709">
        <v>215127.83249999999</v>
      </c>
      <c r="J161" s="709">
        <v>0</v>
      </c>
      <c r="K161" s="709">
        <v>0</v>
      </c>
      <c r="L161" s="709">
        <v>5400</v>
      </c>
      <c r="M161" s="709">
        <v>0</v>
      </c>
      <c r="N161" s="709">
        <v>8873.2394366197168</v>
      </c>
      <c r="O161" s="709">
        <v>0</v>
      </c>
      <c r="P161" s="709">
        <v>0</v>
      </c>
      <c r="Q161" s="709">
        <v>0</v>
      </c>
      <c r="R161" s="709">
        <v>0</v>
      </c>
      <c r="S161" s="709">
        <v>0</v>
      </c>
      <c r="T161" s="709">
        <v>0</v>
      </c>
      <c r="U161" s="709">
        <v>0</v>
      </c>
      <c r="V161" s="709">
        <v>0</v>
      </c>
      <c r="W161" s="709">
        <v>0</v>
      </c>
      <c r="X161" s="709">
        <v>0</v>
      </c>
      <c r="Y161" s="709">
        <v>0</v>
      </c>
      <c r="Z161" s="709">
        <v>0</v>
      </c>
      <c r="AA161" s="709">
        <v>0</v>
      </c>
      <c r="AB161" s="709">
        <v>0</v>
      </c>
      <c r="AC161" s="709">
        <v>0</v>
      </c>
      <c r="AD161" s="709">
        <v>0</v>
      </c>
      <c r="AE161" s="709">
        <v>19280.172413793138</v>
      </c>
      <c r="AF161" s="709">
        <v>0</v>
      </c>
      <c r="AG161" s="709">
        <v>4930.7432432432342</v>
      </c>
      <c r="AH161" s="709">
        <v>0</v>
      </c>
      <c r="AI161" s="709">
        <v>114400</v>
      </c>
      <c r="AJ161" s="709">
        <v>25965.287049399198</v>
      </c>
      <c r="AK161" s="709">
        <v>0</v>
      </c>
      <c r="AL161" s="709">
        <v>0</v>
      </c>
      <c r="AM161" s="709">
        <v>806.4</v>
      </c>
      <c r="AN161" s="709">
        <v>0</v>
      </c>
      <c r="AO161" s="709">
        <v>0</v>
      </c>
      <c r="AP161" s="709">
        <v>0</v>
      </c>
      <c r="AQ161" s="709">
        <v>0</v>
      </c>
      <c r="AR161" s="709">
        <v>0</v>
      </c>
      <c r="AS161" s="709">
        <v>0</v>
      </c>
      <c r="AT161" s="709">
        <v>0</v>
      </c>
      <c r="AU161" s="709">
        <v>0</v>
      </c>
      <c r="AV161" s="709">
        <v>215127.83249999999</v>
      </c>
      <c r="AW161" s="709">
        <v>38484.155093656089</v>
      </c>
      <c r="AX161" s="709">
        <v>141171.68704939919</v>
      </c>
      <c r="AY161" s="709">
        <v>36369.592132102996</v>
      </c>
      <c r="AZ161" s="710">
        <v>394783.6746430553</v>
      </c>
      <c r="BA161" s="710">
        <v>393977.27464305528</v>
      </c>
      <c r="BB161" s="710">
        <v>3750</v>
      </c>
      <c r="BC161" s="710">
        <v>281250</v>
      </c>
      <c r="BD161" s="710">
        <v>0</v>
      </c>
      <c r="BE161" s="710">
        <v>0</v>
      </c>
      <c r="BF161" s="710">
        <v>394783.6746430553</v>
      </c>
      <c r="BG161" s="709">
        <v>394783.67464305524</v>
      </c>
      <c r="BH161" s="709">
        <v>0</v>
      </c>
      <c r="BI161" s="710">
        <v>282056.40000000002</v>
      </c>
      <c r="BJ161" s="710">
        <v>140884.71295060084</v>
      </c>
      <c r="BK161" s="709">
        <v>253611.98759365611</v>
      </c>
      <c r="BL161" s="709">
        <v>3381.4931679154147</v>
      </c>
      <c r="BM161" s="709">
        <v>3113.7122625088355</v>
      </c>
      <c r="BN161" s="711">
        <v>8.6000530180915954E-2</v>
      </c>
      <c r="BO161" s="711">
        <v>0</v>
      </c>
      <c r="BP161" s="709">
        <v>0</v>
      </c>
      <c r="BQ161" s="710">
        <v>394783.6746430553</v>
      </c>
      <c r="BR161" s="710">
        <v>5253.0303285740702</v>
      </c>
      <c r="BS161" s="710" t="s">
        <v>1284</v>
      </c>
      <c r="BT161" s="710">
        <v>5263.7823285740706</v>
      </c>
      <c r="BU161" s="711">
        <v>1.4394228018667743E-2</v>
      </c>
      <c r="BV161" s="709">
        <v>0</v>
      </c>
      <c r="BW161" s="709">
        <v>394783.6746430553</v>
      </c>
      <c r="BX161" s="709">
        <v>0</v>
      </c>
      <c r="BY161" s="709">
        <v>394783.6746430553</v>
      </c>
      <c r="BZ161" s="512">
        <f t="shared" si="8"/>
        <v>0</v>
      </c>
      <c r="CA161" s="512">
        <f t="shared" si="9"/>
        <v>0</v>
      </c>
      <c r="CB161" s="709">
        <f t="shared" si="10"/>
        <v>0</v>
      </c>
      <c r="CC161" s="709"/>
      <c r="CD161" s="709"/>
      <c r="CF161" s="709">
        <f t="shared" si="11"/>
        <v>14273.239436619717</v>
      </c>
    </row>
    <row r="162" spans="1:84" ht="15" x14ac:dyDescent="0.25">
      <c r="A162" s="706" t="e">
        <f>VLOOKUP(D162,'DfE No.'!#REF!,3,FALSE)</f>
        <v>#REF!</v>
      </c>
      <c r="B162" s="511" t="str">
        <f>VLOOKUP(D162,'Adjusted Factors 20-21'!C:F,4,FALSE)</f>
        <v>Recoupment Academy</v>
      </c>
      <c r="C162" s="706">
        <v>143361</v>
      </c>
      <c r="D162" s="706">
        <v>9352097</v>
      </c>
      <c r="E162" s="707" t="s">
        <v>1247</v>
      </c>
      <c r="F162" s="708">
        <v>111</v>
      </c>
      <c r="G162" s="708">
        <v>111</v>
      </c>
      <c r="H162" s="708">
        <v>0</v>
      </c>
      <c r="I162" s="709">
        <v>318389.19209999999</v>
      </c>
      <c r="J162" s="709">
        <v>0</v>
      </c>
      <c r="K162" s="709">
        <v>0</v>
      </c>
      <c r="L162" s="709">
        <v>7199.9999999999927</v>
      </c>
      <c r="M162" s="709">
        <v>0</v>
      </c>
      <c r="N162" s="709">
        <v>8959.9999999999909</v>
      </c>
      <c r="O162" s="709">
        <v>0</v>
      </c>
      <c r="P162" s="709">
        <v>0</v>
      </c>
      <c r="Q162" s="709">
        <v>252.27272727272725</v>
      </c>
      <c r="R162" s="709">
        <v>0</v>
      </c>
      <c r="S162" s="709">
        <v>0</v>
      </c>
      <c r="T162" s="709">
        <v>0</v>
      </c>
      <c r="U162" s="709">
        <v>0</v>
      </c>
      <c r="V162" s="709">
        <v>0</v>
      </c>
      <c r="W162" s="709">
        <v>0</v>
      </c>
      <c r="X162" s="709">
        <v>0</v>
      </c>
      <c r="Y162" s="709">
        <v>0</v>
      </c>
      <c r="Z162" s="709">
        <v>0</v>
      </c>
      <c r="AA162" s="709">
        <v>0</v>
      </c>
      <c r="AB162" s="709">
        <v>0</v>
      </c>
      <c r="AC162" s="709">
        <v>0</v>
      </c>
      <c r="AD162" s="709">
        <v>0</v>
      </c>
      <c r="AE162" s="709">
        <v>36777.999999999993</v>
      </c>
      <c r="AF162" s="709">
        <v>0</v>
      </c>
      <c r="AG162" s="709">
        <v>0</v>
      </c>
      <c r="AH162" s="709">
        <v>0</v>
      </c>
      <c r="AI162" s="709">
        <v>114400</v>
      </c>
      <c r="AJ162" s="709">
        <v>0</v>
      </c>
      <c r="AK162" s="709">
        <v>0</v>
      </c>
      <c r="AL162" s="709">
        <v>0</v>
      </c>
      <c r="AM162" s="709">
        <v>2177.75</v>
      </c>
      <c r="AN162" s="709">
        <v>0</v>
      </c>
      <c r="AO162" s="709">
        <v>0</v>
      </c>
      <c r="AP162" s="709">
        <v>0</v>
      </c>
      <c r="AQ162" s="709">
        <v>0</v>
      </c>
      <c r="AR162" s="709">
        <v>0</v>
      </c>
      <c r="AS162" s="709">
        <v>0</v>
      </c>
      <c r="AT162" s="709">
        <v>0</v>
      </c>
      <c r="AU162" s="709">
        <v>0</v>
      </c>
      <c r="AV162" s="709">
        <v>318389.19209999999</v>
      </c>
      <c r="AW162" s="709">
        <v>53190.272727272706</v>
      </c>
      <c r="AX162" s="709">
        <v>116577.75</v>
      </c>
      <c r="AY162" s="709">
        <v>54936.936363636341</v>
      </c>
      <c r="AZ162" s="710">
        <v>488157.21482727269</v>
      </c>
      <c r="BA162" s="710">
        <v>485979.46482727269</v>
      </c>
      <c r="BB162" s="710">
        <v>3750</v>
      </c>
      <c r="BC162" s="710">
        <v>416250</v>
      </c>
      <c r="BD162" s="710">
        <v>0</v>
      </c>
      <c r="BE162" s="710">
        <v>0</v>
      </c>
      <c r="BF162" s="710">
        <v>488157.21482727269</v>
      </c>
      <c r="BG162" s="709">
        <v>488157.21482727269</v>
      </c>
      <c r="BH162" s="709">
        <v>0</v>
      </c>
      <c r="BI162" s="710">
        <v>418427.75</v>
      </c>
      <c r="BJ162" s="710">
        <v>301850</v>
      </c>
      <c r="BK162" s="709">
        <v>371579.46482727269</v>
      </c>
      <c r="BL162" s="709">
        <v>3347.5627461916461</v>
      </c>
      <c r="BM162" s="709">
        <v>3203.1896779999997</v>
      </c>
      <c r="BN162" s="711">
        <v>4.5071657536618202E-2</v>
      </c>
      <c r="BO162" s="711">
        <v>0</v>
      </c>
      <c r="BP162" s="709">
        <v>0</v>
      </c>
      <c r="BQ162" s="710">
        <v>488157.21482727269</v>
      </c>
      <c r="BR162" s="710">
        <v>4378.1933768222762</v>
      </c>
      <c r="BS162" s="710" t="s">
        <v>1284</v>
      </c>
      <c r="BT162" s="710">
        <v>4397.8127461916456</v>
      </c>
      <c r="BU162" s="711">
        <v>6.6862592692384926E-3</v>
      </c>
      <c r="BV162" s="709">
        <v>0</v>
      </c>
      <c r="BW162" s="709">
        <v>488157.21482727269</v>
      </c>
      <c r="BX162" s="709">
        <v>0</v>
      </c>
      <c r="BY162" s="709">
        <v>488157.21482727269</v>
      </c>
      <c r="BZ162" s="512">
        <f t="shared" si="8"/>
        <v>0</v>
      </c>
      <c r="CA162" s="512">
        <f t="shared" si="9"/>
        <v>0</v>
      </c>
      <c r="CB162" s="709">
        <f t="shared" si="10"/>
        <v>0</v>
      </c>
      <c r="CC162" s="709"/>
      <c r="CD162" s="709"/>
      <c r="CF162" s="709">
        <f t="shared" si="11"/>
        <v>16412.27272727271</v>
      </c>
    </row>
    <row r="163" spans="1:84" ht="15" x14ac:dyDescent="0.25">
      <c r="A163" s="706" t="e">
        <f>VLOOKUP(D163,'DfE No.'!#REF!,3,FALSE)</f>
        <v>#REF!</v>
      </c>
      <c r="B163" s="511" t="str">
        <f>VLOOKUP(D163,'Adjusted Factors 20-21'!C:F,4,FALSE)</f>
        <v>Recoupment Academy</v>
      </c>
      <c r="C163" s="706">
        <v>143806</v>
      </c>
      <c r="D163" s="706">
        <v>9352098</v>
      </c>
      <c r="E163" s="707" t="s">
        <v>690</v>
      </c>
      <c r="F163" s="708">
        <v>37</v>
      </c>
      <c r="G163" s="708">
        <v>37</v>
      </c>
      <c r="H163" s="708">
        <v>0</v>
      </c>
      <c r="I163" s="709">
        <v>106129.7307</v>
      </c>
      <c r="J163" s="709">
        <v>0</v>
      </c>
      <c r="K163" s="709">
        <v>0</v>
      </c>
      <c r="L163" s="709">
        <v>900.0000000000008</v>
      </c>
      <c r="M163" s="709">
        <v>0</v>
      </c>
      <c r="N163" s="709">
        <v>5040</v>
      </c>
      <c r="O163" s="709">
        <v>0</v>
      </c>
      <c r="P163" s="709">
        <v>420.0000000000004</v>
      </c>
      <c r="Q163" s="709">
        <v>0</v>
      </c>
      <c r="R163" s="709">
        <v>0</v>
      </c>
      <c r="S163" s="709">
        <v>0</v>
      </c>
      <c r="T163" s="709">
        <v>0</v>
      </c>
      <c r="U163" s="709">
        <v>0</v>
      </c>
      <c r="V163" s="709">
        <v>0</v>
      </c>
      <c r="W163" s="709">
        <v>0</v>
      </c>
      <c r="X163" s="709">
        <v>0</v>
      </c>
      <c r="Y163" s="709">
        <v>0</v>
      </c>
      <c r="Z163" s="709">
        <v>0</v>
      </c>
      <c r="AA163" s="709">
        <v>0</v>
      </c>
      <c r="AB163" s="709">
        <v>0</v>
      </c>
      <c r="AC163" s="709">
        <v>0</v>
      </c>
      <c r="AD163" s="709">
        <v>0</v>
      </c>
      <c r="AE163" s="709">
        <v>13134.999999999985</v>
      </c>
      <c r="AF163" s="709">
        <v>0</v>
      </c>
      <c r="AG163" s="709">
        <v>3307.499999999995</v>
      </c>
      <c r="AH163" s="709">
        <v>0</v>
      </c>
      <c r="AI163" s="709">
        <v>114400</v>
      </c>
      <c r="AJ163" s="709">
        <v>26000</v>
      </c>
      <c r="AK163" s="709">
        <v>0</v>
      </c>
      <c r="AL163" s="709">
        <v>1000</v>
      </c>
      <c r="AM163" s="709">
        <v>889.65</v>
      </c>
      <c r="AN163" s="709">
        <v>0</v>
      </c>
      <c r="AO163" s="709">
        <v>0</v>
      </c>
      <c r="AP163" s="709">
        <v>0</v>
      </c>
      <c r="AQ163" s="709">
        <v>0</v>
      </c>
      <c r="AR163" s="709">
        <v>0</v>
      </c>
      <c r="AS163" s="709">
        <v>0</v>
      </c>
      <c r="AT163" s="709">
        <v>0</v>
      </c>
      <c r="AU163" s="709">
        <v>0</v>
      </c>
      <c r="AV163" s="709">
        <v>106129.7307</v>
      </c>
      <c r="AW163" s="709">
        <v>22802.499999999982</v>
      </c>
      <c r="AX163" s="709">
        <v>142289.65</v>
      </c>
      <c r="AY163" s="709">
        <v>26267.799999999985</v>
      </c>
      <c r="AZ163" s="710">
        <v>271221.88069999998</v>
      </c>
      <c r="BA163" s="710">
        <v>269332.23069999996</v>
      </c>
      <c r="BB163" s="710">
        <v>3750</v>
      </c>
      <c r="BC163" s="710">
        <v>138750</v>
      </c>
      <c r="BD163" s="710">
        <v>0</v>
      </c>
      <c r="BE163" s="710">
        <v>0</v>
      </c>
      <c r="BF163" s="710">
        <v>271221.88069999998</v>
      </c>
      <c r="BG163" s="709">
        <v>271221.88069999998</v>
      </c>
      <c r="BH163" s="709">
        <v>0</v>
      </c>
      <c r="BI163" s="710">
        <v>140639.65</v>
      </c>
      <c r="BJ163" s="710">
        <v>-650.0000000000058</v>
      </c>
      <c r="BK163" s="709">
        <v>129932.23069999999</v>
      </c>
      <c r="BL163" s="709">
        <v>3511.6819108108102</v>
      </c>
      <c r="BM163" s="709">
        <v>3312.5971499999996</v>
      </c>
      <c r="BN163" s="711">
        <v>6.0099297257081394E-2</v>
      </c>
      <c r="BO163" s="711">
        <v>0</v>
      </c>
      <c r="BP163" s="709">
        <v>0</v>
      </c>
      <c r="BQ163" s="710">
        <v>271221.88069999998</v>
      </c>
      <c r="BR163" s="710">
        <v>7279.2494783783768</v>
      </c>
      <c r="BS163" s="710" t="s">
        <v>1284</v>
      </c>
      <c r="BT163" s="710">
        <v>7330.3210999999992</v>
      </c>
      <c r="BU163" s="711">
        <v>1.3158543901645947E-2</v>
      </c>
      <c r="BV163" s="709">
        <v>0</v>
      </c>
      <c r="BW163" s="709">
        <v>271221.88069999998</v>
      </c>
      <c r="BX163" s="709">
        <v>0</v>
      </c>
      <c r="BY163" s="709">
        <v>271221.88069999998</v>
      </c>
      <c r="BZ163" s="512">
        <f t="shared" si="8"/>
        <v>0</v>
      </c>
      <c r="CA163" s="512">
        <f t="shared" si="9"/>
        <v>0</v>
      </c>
      <c r="CB163" s="709">
        <f t="shared" si="10"/>
        <v>0</v>
      </c>
      <c r="CC163" s="709"/>
      <c r="CD163" s="709"/>
      <c r="CF163" s="709">
        <f t="shared" si="11"/>
        <v>6360.0000000000009</v>
      </c>
    </row>
    <row r="164" spans="1:84" ht="15" x14ac:dyDescent="0.25">
      <c r="A164" s="706" t="e">
        <f>VLOOKUP(D164,'DfE No.'!#REF!,3,FALSE)</f>
        <v>#REF!</v>
      </c>
      <c r="B164" s="511" t="str">
        <f>VLOOKUP(D164,'Adjusted Factors 20-21'!C:F,4,FALSE)</f>
        <v>Recoupment Academy</v>
      </c>
      <c r="C164" s="706">
        <v>142026</v>
      </c>
      <c r="D164" s="706">
        <v>9352099</v>
      </c>
      <c r="E164" s="707" t="s">
        <v>1248</v>
      </c>
      <c r="F164" s="708">
        <v>213</v>
      </c>
      <c r="G164" s="708">
        <v>213</v>
      </c>
      <c r="H164" s="708">
        <v>0</v>
      </c>
      <c r="I164" s="709">
        <v>610963.04429999995</v>
      </c>
      <c r="J164" s="709">
        <v>0</v>
      </c>
      <c r="K164" s="709">
        <v>0</v>
      </c>
      <c r="L164" s="709">
        <v>23849.999999999982</v>
      </c>
      <c r="M164" s="709">
        <v>0</v>
      </c>
      <c r="N164" s="709">
        <v>40304.657534246573</v>
      </c>
      <c r="O164" s="709">
        <v>0</v>
      </c>
      <c r="P164" s="709">
        <v>10500.000000000013</v>
      </c>
      <c r="Q164" s="709">
        <v>8000.0000000000227</v>
      </c>
      <c r="R164" s="709">
        <v>2624.9999999999986</v>
      </c>
      <c r="S164" s="709">
        <v>12149.999999999982</v>
      </c>
      <c r="T164" s="709">
        <v>0</v>
      </c>
      <c r="U164" s="709">
        <v>0</v>
      </c>
      <c r="V164" s="709">
        <v>0</v>
      </c>
      <c r="W164" s="709">
        <v>0</v>
      </c>
      <c r="X164" s="709">
        <v>0</v>
      </c>
      <c r="Y164" s="709">
        <v>0</v>
      </c>
      <c r="Z164" s="709">
        <v>0</v>
      </c>
      <c r="AA164" s="709">
        <v>0</v>
      </c>
      <c r="AB164" s="709">
        <v>7769.6590909090928</v>
      </c>
      <c r="AC164" s="709">
        <v>0</v>
      </c>
      <c r="AD164" s="709">
        <v>0</v>
      </c>
      <c r="AE164" s="709">
        <v>67113.905325443673</v>
      </c>
      <c r="AF164" s="709">
        <v>0</v>
      </c>
      <c r="AG164" s="709">
        <v>1067.4999999999936</v>
      </c>
      <c r="AH164" s="709">
        <v>0</v>
      </c>
      <c r="AI164" s="709">
        <v>114400</v>
      </c>
      <c r="AJ164" s="709">
        <v>0</v>
      </c>
      <c r="AK164" s="709">
        <v>0</v>
      </c>
      <c r="AL164" s="709">
        <v>0</v>
      </c>
      <c r="AM164" s="709">
        <v>5241.6000000000004</v>
      </c>
      <c r="AN164" s="709">
        <v>0</v>
      </c>
      <c r="AO164" s="709">
        <v>0</v>
      </c>
      <c r="AP164" s="709">
        <v>0</v>
      </c>
      <c r="AQ164" s="709">
        <v>0</v>
      </c>
      <c r="AR164" s="709">
        <v>0</v>
      </c>
      <c r="AS164" s="709">
        <v>0</v>
      </c>
      <c r="AT164" s="709">
        <v>0</v>
      </c>
      <c r="AU164" s="709">
        <v>0</v>
      </c>
      <c r="AV164" s="709">
        <v>610963.04429999995</v>
      </c>
      <c r="AW164" s="709">
        <v>173380.72195059934</v>
      </c>
      <c r="AX164" s="709">
        <v>119641.60000000001</v>
      </c>
      <c r="AY164" s="709">
        <v>125781.53409256697</v>
      </c>
      <c r="AZ164" s="710">
        <v>903985.36625059927</v>
      </c>
      <c r="BA164" s="710">
        <v>898743.76625059929</v>
      </c>
      <c r="BB164" s="710">
        <v>3750</v>
      </c>
      <c r="BC164" s="710">
        <v>798750</v>
      </c>
      <c r="BD164" s="710">
        <v>0</v>
      </c>
      <c r="BE164" s="710">
        <v>0</v>
      </c>
      <c r="BF164" s="710">
        <v>903985.36625059927</v>
      </c>
      <c r="BG164" s="709">
        <v>903985.36625059927</v>
      </c>
      <c r="BH164" s="709">
        <v>0</v>
      </c>
      <c r="BI164" s="710">
        <v>803991.6</v>
      </c>
      <c r="BJ164" s="710">
        <v>684350</v>
      </c>
      <c r="BK164" s="709">
        <v>784343.76625059929</v>
      </c>
      <c r="BL164" s="709">
        <v>3682.365099768072</v>
      </c>
      <c r="BM164" s="709">
        <v>3566.4878516129033</v>
      </c>
      <c r="BN164" s="711">
        <v>3.2490576997974217E-2</v>
      </c>
      <c r="BO164" s="711">
        <v>0</v>
      </c>
      <c r="BP164" s="709">
        <v>0</v>
      </c>
      <c r="BQ164" s="710">
        <v>903985.36625059927</v>
      </c>
      <c r="BR164" s="710">
        <v>4219.4543016460057</v>
      </c>
      <c r="BS164" s="710" t="s">
        <v>1284</v>
      </c>
      <c r="BT164" s="710">
        <v>4244.0627523502317</v>
      </c>
      <c r="BU164" s="711">
        <v>3.0656838596246017E-2</v>
      </c>
      <c r="BV164" s="709">
        <v>0</v>
      </c>
      <c r="BW164" s="709">
        <v>903985.36625059927</v>
      </c>
      <c r="BX164" s="709">
        <v>0</v>
      </c>
      <c r="BY164" s="709">
        <v>903985.36625059927</v>
      </c>
      <c r="BZ164" s="512">
        <f t="shared" si="8"/>
        <v>0</v>
      </c>
      <c r="CA164" s="512">
        <f t="shared" si="9"/>
        <v>0</v>
      </c>
      <c r="CB164" s="709">
        <f t="shared" si="10"/>
        <v>0</v>
      </c>
      <c r="CC164" s="709"/>
      <c r="CD164" s="709"/>
      <c r="CF164" s="709">
        <f t="shared" si="11"/>
        <v>97429.65753424658</v>
      </c>
    </row>
    <row r="165" spans="1:84" ht="15" x14ac:dyDescent="0.25">
      <c r="A165" s="706" t="e">
        <f>VLOOKUP(D165,'DfE No.'!#REF!,3,FALSE)</f>
        <v>#REF!</v>
      </c>
      <c r="B165" s="511" t="str">
        <f>VLOOKUP(D165,'Adjusted Factors 20-21'!C:F,4,FALSE)</f>
        <v>Recoupment Academy</v>
      </c>
      <c r="C165" s="706">
        <v>146173</v>
      </c>
      <c r="D165" s="706">
        <v>9352100</v>
      </c>
      <c r="E165" s="707" t="s">
        <v>692</v>
      </c>
      <c r="F165" s="708">
        <v>67</v>
      </c>
      <c r="G165" s="708">
        <v>67</v>
      </c>
      <c r="H165" s="708">
        <v>0</v>
      </c>
      <c r="I165" s="709">
        <v>192180.86369999999</v>
      </c>
      <c r="J165" s="709">
        <v>0</v>
      </c>
      <c r="K165" s="709">
        <v>0</v>
      </c>
      <c r="L165" s="709">
        <v>2250.0000000000005</v>
      </c>
      <c r="M165" s="709">
        <v>0</v>
      </c>
      <c r="N165" s="709">
        <v>5723.3898305084749</v>
      </c>
      <c r="O165" s="709">
        <v>0</v>
      </c>
      <c r="P165" s="709">
        <v>0</v>
      </c>
      <c r="Q165" s="709">
        <v>0</v>
      </c>
      <c r="R165" s="709">
        <v>0</v>
      </c>
      <c r="S165" s="709">
        <v>0</v>
      </c>
      <c r="T165" s="709">
        <v>0</v>
      </c>
      <c r="U165" s="709">
        <v>0</v>
      </c>
      <c r="V165" s="709">
        <v>0</v>
      </c>
      <c r="W165" s="709">
        <v>0</v>
      </c>
      <c r="X165" s="709">
        <v>0</v>
      </c>
      <c r="Y165" s="709">
        <v>0</v>
      </c>
      <c r="Z165" s="709">
        <v>0</v>
      </c>
      <c r="AA165" s="709">
        <v>0</v>
      </c>
      <c r="AB165" s="709">
        <v>578.14516129032199</v>
      </c>
      <c r="AC165" s="709">
        <v>0</v>
      </c>
      <c r="AD165" s="709">
        <v>0</v>
      </c>
      <c r="AE165" s="709">
        <v>24564.836065573756</v>
      </c>
      <c r="AF165" s="709">
        <v>0</v>
      </c>
      <c r="AG165" s="709">
        <v>5232.5000000000255</v>
      </c>
      <c r="AH165" s="709">
        <v>0</v>
      </c>
      <c r="AI165" s="709">
        <v>114400</v>
      </c>
      <c r="AJ165" s="709">
        <v>0</v>
      </c>
      <c r="AK165" s="709">
        <v>0</v>
      </c>
      <c r="AL165" s="709">
        <v>1000</v>
      </c>
      <c r="AM165" s="709">
        <v>967.68</v>
      </c>
      <c r="AN165" s="709">
        <v>0</v>
      </c>
      <c r="AO165" s="709">
        <v>0</v>
      </c>
      <c r="AP165" s="709">
        <v>0</v>
      </c>
      <c r="AQ165" s="709">
        <v>3430</v>
      </c>
      <c r="AR165" s="709">
        <v>0</v>
      </c>
      <c r="AS165" s="709">
        <v>0</v>
      </c>
      <c r="AT165" s="709">
        <v>0</v>
      </c>
      <c r="AU165" s="709">
        <v>0</v>
      </c>
      <c r="AV165" s="709">
        <v>192180.86369999999</v>
      </c>
      <c r="AW165" s="709">
        <v>38348.871057372584</v>
      </c>
      <c r="AX165" s="709">
        <v>119797.68</v>
      </c>
      <c r="AY165" s="709">
        <v>38504.330980827988</v>
      </c>
      <c r="AZ165" s="710">
        <v>350327.41475737258</v>
      </c>
      <c r="BA165" s="710">
        <v>344929.73475737259</v>
      </c>
      <c r="BB165" s="710">
        <v>3750</v>
      </c>
      <c r="BC165" s="710">
        <v>251250</v>
      </c>
      <c r="BD165" s="710">
        <v>0</v>
      </c>
      <c r="BE165" s="710">
        <v>0</v>
      </c>
      <c r="BF165" s="710">
        <v>350327.41475737258</v>
      </c>
      <c r="BG165" s="709">
        <v>350327.41475737258</v>
      </c>
      <c r="BH165" s="709">
        <v>0</v>
      </c>
      <c r="BI165" s="710">
        <v>256647.67999999999</v>
      </c>
      <c r="BJ165" s="710">
        <v>141280</v>
      </c>
      <c r="BK165" s="709">
        <v>234959.73475737259</v>
      </c>
      <c r="BL165" s="709">
        <v>3506.8617127966058</v>
      </c>
      <c r="BM165" s="709">
        <v>3283.2189035087727</v>
      </c>
      <c r="BN165" s="711">
        <v>6.811693519698804E-2</v>
      </c>
      <c r="BO165" s="711">
        <v>0</v>
      </c>
      <c r="BP165" s="709">
        <v>0</v>
      </c>
      <c r="BQ165" s="710">
        <v>350327.41475737258</v>
      </c>
      <c r="BR165" s="710">
        <v>5148.2049963786949</v>
      </c>
      <c r="BS165" s="710" t="s">
        <v>1284</v>
      </c>
      <c r="BT165" s="710">
        <v>5228.7673844383971</v>
      </c>
      <c r="BU165" s="711">
        <v>-1.8047724856085523E-2</v>
      </c>
      <c r="BV165" s="709">
        <v>0</v>
      </c>
      <c r="BW165" s="709">
        <v>350327.41475737258</v>
      </c>
      <c r="BX165" s="709">
        <v>0</v>
      </c>
      <c r="BY165" s="709">
        <v>350327.41475737258</v>
      </c>
      <c r="BZ165" s="512">
        <f t="shared" si="8"/>
        <v>0</v>
      </c>
      <c r="CA165" s="512">
        <f t="shared" si="9"/>
        <v>0</v>
      </c>
      <c r="CB165" s="709">
        <f t="shared" si="10"/>
        <v>0</v>
      </c>
      <c r="CC165" s="709"/>
      <c r="CD165" s="709"/>
      <c r="CF165" s="709">
        <f t="shared" si="11"/>
        <v>7973.3898305084749</v>
      </c>
    </row>
    <row r="166" spans="1:84" ht="15" x14ac:dyDescent="0.25">
      <c r="A166" s="706" t="e">
        <f>VLOOKUP(D166,'DfE No.'!#REF!,3,FALSE)</f>
        <v>#REF!</v>
      </c>
      <c r="B166" s="511" t="str">
        <f>VLOOKUP(D166,'Adjusted Factors 20-21'!C:F,4,FALSE)</f>
        <v>Recoupment Academy</v>
      </c>
      <c r="C166" s="706">
        <v>142027</v>
      </c>
      <c r="D166" s="706">
        <v>9352103</v>
      </c>
      <c r="E166" s="707" t="s">
        <v>1105</v>
      </c>
      <c r="F166" s="708">
        <v>512</v>
      </c>
      <c r="G166" s="708">
        <v>512</v>
      </c>
      <c r="H166" s="708">
        <v>0</v>
      </c>
      <c r="I166" s="709">
        <v>1468606.0031999999</v>
      </c>
      <c r="J166" s="709">
        <v>0</v>
      </c>
      <c r="K166" s="709">
        <v>0</v>
      </c>
      <c r="L166" s="709">
        <v>34650</v>
      </c>
      <c r="M166" s="709">
        <v>0</v>
      </c>
      <c r="N166" s="709">
        <v>62233.798449612405</v>
      </c>
      <c r="O166" s="709">
        <v>0</v>
      </c>
      <c r="P166" s="709">
        <v>210</v>
      </c>
      <c r="Q166" s="709">
        <v>0</v>
      </c>
      <c r="R166" s="709">
        <v>51375</v>
      </c>
      <c r="S166" s="709">
        <v>0</v>
      </c>
      <c r="T166" s="709">
        <v>0</v>
      </c>
      <c r="U166" s="709">
        <v>0</v>
      </c>
      <c r="V166" s="709">
        <v>0</v>
      </c>
      <c r="W166" s="709">
        <v>0</v>
      </c>
      <c r="X166" s="709">
        <v>0</v>
      </c>
      <c r="Y166" s="709">
        <v>0</v>
      </c>
      <c r="Z166" s="709">
        <v>0</v>
      </c>
      <c r="AA166" s="709">
        <v>0</v>
      </c>
      <c r="AB166" s="709">
        <v>21070.769230769223</v>
      </c>
      <c r="AC166" s="709">
        <v>0</v>
      </c>
      <c r="AD166" s="709">
        <v>0</v>
      </c>
      <c r="AE166" s="709">
        <v>184032.00000000003</v>
      </c>
      <c r="AF166" s="709">
        <v>0</v>
      </c>
      <c r="AG166" s="709">
        <v>7245.0000000000009</v>
      </c>
      <c r="AH166" s="709">
        <v>0</v>
      </c>
      <c r="AI166" s="709">
        <v>114400</v>
      </c>
      <c r="AJ166" s="709">
        <v>0</v>
      </c>
      <c r="AK166" s="709">
        <v>0</v>
      </c>
      <c r="AL166" s="709">
        <v>0</v>
      </c>
      <c r="AM166" s="709">
        <v>8668.7999999999993</v>
      </c>
      <c r="AN166" s="709">
        <v>0</v>
      </c>
      <c r="AO166" s="709">
        <v>0</v>
      </c>
      <c r="AP166" s="709">
        <v>0</v>
      </c>
      <c r="AQ166" s="709">
        <v>0</v>
      </c>
      <c r="AR166" s="709">
        <v>0</v>
      </c>
      <c r="AS166" s="709">
        <v>0</v>
      </c>
      <c r="AT166" s="709">
        <v>0</v>
      </c>
      <c r="AU166" s="709">
        <v>0</v>
      </c>
      <c r="AV166" s="709">
        <v>1468606.0031999999</v>
      </c>
      <c r="AW166" s="709">
        <v>360816.56768038165</v>
      </c>
      <c r="AX166" s="709">
        <v>123068.8</v>
      </c>
      <c r="AY166" s="709">
        <v>268219.19922480622</v>
      </c>
      <c r="AZ166" s="710">
        <v>1952491.3708803817</v>
      </c>
      <c r="BA166" s="710">
        <v>1943822.5708803816</v>
      </c>
      <c r="BB166" s="710">
        <v>3750</v>
      </c>
      <c r="BC166" s="710">
        <v>1920000</v>
      </c>
      <c r="BD166" s="710">
        <v>0</v>
      </c>
      <c r="BE166" s="710">
        <v>0</v>
      </c>
      <c r="BF166" s="710">
        <v>1952491.3708803817</v>
      </c>
      <c r="BG166" s="709">
        <v>1952491.3708803817</v>
      </c>
      <c r="BH166" s="709">
        <v>0</v>
      </c>
      <c r="BI166" s="710">
        <v>1928668.8</v>
      </c>
      <c r="BJ166" s="710">
        <v>1805600</v>
      </c>
      <c r="BK166" s="709">
        <v>1829422.5708803816</v>
      </c>
      <c r="BL166" s="709">
        <v>3573.0909587507454</v>
      </c>
      <c r="BM166" s="709">
        <v>3455.3954721247565</v>
      </c>
      <c r="BN166" s="711">
        <v>3.4061365066736286E-2</v>
      </c>
      <c r="BO166" s="711">
        <v>0</v>
      </c>
      <c r="BP166" s="709">
        <v>0</v>
      </c>
      <c r="BQ166" s="710">
        <v>1952491.3708803817</v>
      </c>
      <c r="BR166" s="710">
        <v>3796.5284587507454</v>
      </c>
      <c r="BS166" s="710" t="s">
        <v>1284</v>
      </c>
      <c r="BT166" s="710">
        <v>3813.4597087507454</v>
      </c>
      <c r="BU166" s="711">
        <v>3.2115487025733414E-2</v>
      </c>
      <c r="BV166" s="709">
        <v>0</v>
      </c>
      <c r="BW166" s="709">
        <v>1952491.3708803817</v>
      </c>
      <c r="BX166" s="709">
        <v>0</v>
      </c>
      <c r="BY166" s="709">
        <v>1952491.3708803817</v>
      </c>
      <c r="BZ166" s="512">
        <f t="shared" si="8"/>
        <v>0</v>
      </c>
      <c r="CA166" s="512">
        <f t="shared" si="9"/>
        <v>0</v>
      </c>
      <c r="CB166" s="709">
        <f t="shared" si="10"/>
        <v>0</v>
      </c>
      <c r="CC166" s="709"/>
      <c r="CD166" s="709"/>
      <c r="CF166" s="709">
        <f t="shared" si="11"/>
        <v>148468.7984496124</v>
      </c>
    </row>
    <row r="167" spans="1:84" ht="15" x14ac:dyDescent="0.25">
      <c r="A167" s="706" t="e">
        <f>VLOOKUP(D167,'DfE No.'!#REF!,3,FALSE)</f>
        <v>#REF!</v>
      </c>
      <c r="B167" s="511" t="str">
        <f>VLOOKUP(D167,'Adjusted Factors 20-21'!C:F,4,FALSE)</f>
        <v>Recoupment Academy</v>
      </c>
      <c r="C167" s="706">
        <v>142187</v>
      </c>
      <c r="D167" s="706">
        <v>9352104</v>
      </c>
      <c r="E167" s="707" t="s">
        <v>1106</v>
      </c>
      <c r="F167" s="708">
        <v>308</v>
      </c>
      <c r="G167" s="708">
        <v>308</v>
      </c>
      <c r="H167" s="708">
        <v>0</v>
      </c>
      <c r="I167" s="709">
        <v>883458.29879999999</v>
      </c>
      <c r="J167" s="709">
        <v>0</v>
      </c>
      <c r="K167" s="709">
        <v>0</v>
      </c>
      <c r="L167" s="709">
        <v>28800.000000000033</v>
      </c>
      <c r="M167" s="709">
        <v>0</v>
      </c>
      <c r="N167" s="709">
        <v>40059.870967741932</v>
      </c>
      <c r="O167" s="709">
        <v>0</v>
      </c>
      <c r="P167" s="709">
        <v>1896.1563517915299</v>
      </c>
      <c r="Q167" s="709">
        <v>6521.1726384364783</v>
      </c>
      <c r="R167" s="709">
        <v>1504.8859934853474</v>
      </c>
      <c r="S167" s="709">
        <v>0</v>
      </c>
      <c r="T167" s="709">
        <v>31858.4364820847</v>
      </c>
      <c r="U167" s="709">
        <v>3009.7719869706907</v>
      </c>
      <c r="V167" s="709">
        <v>0</v>
      </c>
      <c r="W167" s="709">
        <v>0</v>
      </c>
      <c r="X167" s="709">
        <v>0</v>
      </c>
      <c r="Y167" s="709">
        <v>0</v>
      </c>
      <c r="Z167" s="709">
        <v>0</v>
      </c>
      <c r="AA167" s="709">
        <v>0</v>
      </c>
      <c r="AB167" s="709">
        <v>1879.6197718631213</v>
      </c>
      <c r="AC167" s="709">
        <v>0</v>
      </c>
      <c r="AD167" s="709">
        <v>0</v>
      </c>
      <c r="AE167" s="709">
        <v>89920.540540540518</v>
      </c>
      <c r="AF167" s="709">
        <v>0</v>
      </c>
      <c r="AG167" s="709">
        <v>0</v>
      </c>
      <c r="AH167" s="709">
        <v>0</v>
      </c>
      <c r="AI167" s="709">
        <v>114400</v>
      </c>
      <c r="AJ167" s="709">
        <v>0</v>
      </c>
      <c r="AK167" s="709">
        <v>0</v>
      </c>
      <c r="AL167" s="709">
        <v>0</v>
      </c>
      <c r="AM167" s="709">
        <v>7207.2</v>
      </c>
      <c r="AN167" s="709">
        <v>0</v>
      </c>
      <c r="AO167" s="709">
        <v>0</v>
      </c>
      <c r="AP167" s="709">
        <v>0</v>
      </c>
      <c r="AQ167" s="709">
        <v>0</v>
      </c>
      <c r="AR167" s="709">
        <v>0</v>
      </c>
      <c r="AS167" s="709">
        <v>0</v>
      </c>
      <c r="AT167" s="709">
        <v>0</v>
      </c>
      <c r="AU167" s="709">
        <v>0</v>
      </c>
      <c r="AV167" s="709">
        <v>883458.29879999999</v>
      </c>
      <c r="AW167" s="709">
        <v>205450.45473291434</v>
      </c>
      <c r="AX167" s="709">
        <v>121607.2</v>
      </c>
      <c r="AY167" s="709">
        <v>156698.48775079587</v>
      </c>
      <c r="AZ167" s="710">
        <v>1210515.9535329144</v>
      </c>
      <c r="BA167" s="710">
        <v>1203308.7535329144</v>
      </c>
      <c r="BB167" s="710">
        <v>3750</v>
      </c>
      <c r="BC167" s="710">
        <v>1155000</v>
      </c>
      <c r="BD167" s="710">
        <v>0</v>
      </c>
      <c r="BE167" s="710">
        <v>0</v>
      </c>
      <c r="BF167" s="710">
        <v>1210515.9535329144</v>
      </c>
      <c r="BG167" s="709">
        <v>1210515.9535329142</v>
      </c>
      <c r="BH167" s="709">
        <v>0</v>
      </c>
      <c r="BI167" s="710">
        <v>1162207.2</v>
      </c>
      <c r="BJ167" s="710">
        <v>1040600</v>
      </c>
      <c r="BK167" s="709">
        <v>1088908.7535329144</v>
      </c>
      <c r="BL167" s="709">
        <v>3535.4180309510211</v>
      </c>
      <c r="BM167" s="709">
        <v>3397.9211222929939</v>
      </c>
      <c r="BN167" s="711">
        <v>4.0465008959725705E-2</v>
      </c>
      <c r="BO167" s="711">
        <v>0</v>
      </c>
      <c r="BP167" s="709">
        <v>0</v>
      </c>
      <c r="BQ167" s="710">
        <v>1210515.9535329144</v>
      </c>
      <c r="BR167" s="710">
        <v>3906.8466023795922</v>
      </c>
      <c r="BS167" s="710" t="s">
        <v>1284</v>
      </c>
      <c r="BT167" s="710">
        <v>3930.2466023795923</v>
      </c>
      <c r="BU167" s="711">
        <v>3.8631096579737401E-2</v>
      </c>
      <c r="BV167" s="709">
        <v>0</v>
      </c>
      <c r="BW167" s="709">
        <v>1210515.9535329144</v>
      </c>
      <c r="BX167" s="709">
        <v>0</v>
      </c>
      <c r="BY167" s="709">
        <v>1210515.9535329144</v>
      </c>
      <c r="BZ167" s="512">
        <f t="shared" si="8"/>
        <v>0</v>
      </c>
      <c r="CA167" s="512">
        <f t="shared" si="9"/>
        <v>0</v>
      </c>
      <c r="CB167" s="709">
        <f t="shared" si="10"/>
        <v>0</v>
      </c>
      <c r="CC167" s="709"/>
      <c r="CD167" s="709"/>
      <c r="CF167" s="709">
        <f t="shared" si="11"/>
        <v>113650.29442051072</v>
      </c>
    </row>
    <row r="168" spans="1:84" ht="15" x14ac:dyDescent="0.25">
      <c r="A168" s="706" t="e">
        <f>VLOOKUP(D168,'DfE No.'!#REF!,3,FALSE)</f>
        <v>#REF!</v>
      </c>
      <c r="B168" s="511" t="str">
        <f>VLOOKUP(D168,'Adjusted Factors 20-21'!C:F,4,FALSE)</f>
        <v>Recoupment Academy</v>
      </c>
      <c r="C168" s="706">
        <v>146494</v>
      </c>
      <c r="D168" s="706">
        <v>9352106</v>
      </c>
      <c r="E168" s="707" t="s">
        <v>700</v>
      </c>
      <c r="F168" s="708">
        <v>272</v>
      </c>
      <c r="G168" s="708">
        <v>272</v>
      </c>
      <c r="H168" s="708">
        <v>0</v>
      </c>
      <c r="I168" s="709">
        <v>780196.93919999991</v>
      </c>
      <c r="J168" s="709">
        <v>0</v>
      </c>
      <c r="K168" s="709">
        <v>0</v>
      </c>
      <c r="L168" s="709">
        <v>25650.000000000029</v>
      </c>
      <c r="M168" s="709">
        <v>0</v>
      </c>
      <c r="N168" s="709">
        <v>37809.929078014182</v>
      </c>
      <c r="O168" s="709">
        <v>0</v>
      </c>
      <c r="P168" s="709">
        <v>1264.6494464944637</v>
      </c>
      <c r="Q168" s="709">
        <v>0</v>
      </c>
      <c r="R168" s="709">
        <v>0</v>
      </c>
      <c r="S168" s="709">
        <v>0</v>
      </c>
      <c r="T168" s="709">
        <v>436.60516605166009</v>
      </c>
      <c r="U168" s="709">
        <v>0</v>
      </c>
      <c r="V168" s="709">
        <v>0</v>
      </c>
      <c r="W168" s="709">
        <v>0</v>
      </c>
      <c r="X168" s="709">
        <v>0</v>
      </c>
      <c r="Y168" s="709">
        <v>0</v>
      </c>
      <c r="Z168" s="709">
        <v>0</v>
      </c>
      <c r="AA168" s="709">
        <v>0</v>
      </c>
      <c r="AB168" s="709">
        <v>3563.7551020408096</v>
      </c>
      <c r="AC168" s="709">
        <v>0</v>
      </c>
      <c r="AD168" s="709">
        <v>0</v>
      </c>
      <c r="AE168" s="709">
        <v>116346.88524590161</v>
      </c>
      <c r="AF168" s="709">
        <v>0</v>
      </c>
      <c r="AG168" s="709">
        <v>6720.0000000000118</v>
      </c>
      <c r="AH168" s="709">
        <v>0</v>
      </c>
      <c r="AI168" s="709">
        <v>114400</v>
      </c>
      <c r="AJ168" s="709">
        <v>0</v>
      </c>
      <c r="AK168" s="709">
        <v>0</v>
      </c>
      <c r="AL168" s="709">
        <v>0</v>
      </c>
      <c r="AM168" s="709">
        <v>7408.8</v>
      </c>
      <c r="AN168" s="709">
        <v>0</v>
      </c>
      <c r="AO168" s="709">
        <v>0</v>
      </c>
      <c r="AP168" s="709">
        <v>0</v>
      </c>
      <c r="AQ168" s="709">
        <v>0</v>
      </c>
      <c r="AR168" s="709">
        <v>0</v>
      </c>
      <c r="AS168" s="709">
        <v>0</v>
      </c>
      <c r="AT168" s="709">
        <v>0</v>
      </c>
      <c r="AU168" s="709">
        <v>0</v>
      </c>
      <c r="AV168" s="709">
        <v>780196.93919999991</v>
      </c>
      <c r="AW168" s="709">
        <v>191791.82403850276</v>
      </c>
      <c r="AX168" s="709">
        <v>121808.8</v>
      </c>
      <c r="AY168" s="709">
        <v>158880.27709118175</v>
      </c>
      <c r="AZ168" s="710">
        <v>1093797.5632385027</v>
      </c>
      <c r="BA168" s="710">
        <v>1086388.7632385027</v>
      </c>
      <c r="BB168" s="710">
        <v>3750</v>
      </c>
      <c r="BC168" s="710">
        <v>1020000</v>
      </c>
      <c r="BD168" s="710">
        <v>0</v>
      </c>
      <c r="BE168" s="710">
        <v>0</v>
      </c>
      <c r="BF168" s="710">
        <v>1093797.5632385027</v>
      </c>
      <c r="BG168" s="709">
        <v>1093797.5632385027</v>
      </c>
      <c r="BH168" s="709">
        <v>0</v>
      </c>
      <c r="BI168" s="710">
        <v>1027408.8</v>
      </c>
      <c r="BJ168" s="710">
        <v>905600</v>
      </c>
      <c r="BK168" s="709">
        <v>971988.76323850267</v>
      </c>
      <c r="BL168" s="709">
        <v>3573.4881001415538</v>
      </c>
      <c r="BM168" s="709">
        <v>3379.760488278388</v>
      </c>
      <c r="BN168" s="711">
        <v>5.731992327120447E-2</v>
      </c>
      <c r="BO168" s="711">
        <v>0</v>
      </c>
      <c r="BP168" s="709">
        <v>0</v>
      </c>
      <c r="BQ168" s="710">
        <v>1093797.5632385027</v>
      </c>
      <c r="BR168" s="710">
        <v>3994.0763354356714</v>
      </c>
      <c r="BS168" s="710" t="s">
        <v>1284</v>
      </c>
      <c r="BT168" s="710">
        <v>4021.3145707297895</v>
      </c>
      <c r="BU168" s="711">
        <v>2.2075619107200461E-2</v>
      </c>
      <c r="BV168" s="709">
        <v>0</v>
      </c>
      <c r="BW168" s="709">
        <v>1093797.5632385027</v>
      </c>
      <c r="BX168" s="709">
        <v>0</v>
      </c>
      <c r="BY168" s="709">
        <v>1093797.5632385027</v>
      </c>
      <c r="BZ168" s="512">
        <f t="shared" si="8"/>
        <v>0</v>
      </c>
      <c r="CA168" s="512">
        <f t="shared" si="9"/>
        <v>0</v>
      </c>
      <c r="CB168" s="709">
        <f t="shared" si="10"/>
        <v>0</v>
      </c>
      <c r="CC168" s="709"/>
      <c r="CD168" s="709"/>
      <c r="CF168" s="709">
        <f t="shared" si="11"/>
        <v>65161.183690560334</v>
      </c>
    </row>
    <row r="169" spans="1:84" ht="15" x14ac:dyDescent="0.25">
      <c r="A169" s="706" t="e">
        <f>VLOOKUP(D169,'DfE No.'!#REF!,3,FALSE)</f>
        <v>#REF!</v>
      </c>
      <c r="B169" s="511" t="str">
        <f>VLOOKUP(D169,'Adjusted Factors 20-21'!C:F,4,FALSE)</f>
        <v>Recoupment Academy</v>
      </c>
      <c r="C169" s="706">
        <v>145694</v>
      </c>
      <c r="D169" s="706">
        <v>9352109</v>
      </c>
      <c r="E169" s="707" t="s">
        <v>704</v>
      </c>
      <c r="F169" s="708">
        <v>56</v>
      </c>
      <c r="G169" s="708">
        <v>56</v>
      </c>
      <c r="H169" s="708">
        <v>0</v>
      </c>
      <c r="I169" s="709">
        <v>160628.78159999999</v>
      </c>
      <c r="J169" s="709">
        <v>0</v>
      </c>
      <c r="K169" s="709">
        <v>0</v>
      </c>
      <c r="L169" s="709">
        <v>1799.9999999999991</v>
      </c>
      <c r="M169" s="709">
        <v>0</v>
      </c>
      <c r="N169" s="709">
        <v>3244.1379310344828</v>
      </c>
      <c r="O169" s="709">
        <v>0</v>
      </c>
      <c r="P169" s="709">
        <v>0</v>
      </c>
      <c r="Q169" s="709">
        <v>0</v>
      </c>
      <c r="R169" s="709">
        <v>375.00000000000091</v>
      </c>
      <c r="S169" s="709">
        <v>405.00000000000097</v>
      </c>
      <c r="T169" s="709">
        <v>0</v>
      </c>
      <c r="U169" s="709">
        <v>0</v>
      </c>
      <c r="V169" s="709">
        <v>0</v>
      </c>
      <c r="W169" s="709">
        <v>0</v>
      </c>
      <c r="X169" s="709">
        <v>0</v>
      </c>
      <c r="Y169" s="709">
        <v>0</v>
      </c>
      <c r="Z169" s="709">
        <v>0</v>
      </c>
      <c r="AA169" s="709">
        <v>0</v>
      </c>
      <c r="AB169" s="709">
        <v>599.20000000000005</v>
      </c>
      <c r="AC169" s="709">
        <v>0</v>
      </c>
      <c r="AD169" s="709">
        <v>0</v>
      </c>
      <c r="AE169" s="709">
        <v>15822.857142857167</v>
      </c>
      <c r="AF169" s="709">
        <v>0</v>
      </c>
      <c r="AG169" s="709">
        <v>0</v>
      </c>
      <c r="AH169" s="709">
        <v>0</v>
      </c>
      <c r="AI169" s="709">
        <v>114400</v>
      </c>
      <c r="AJ169" s="709">
        <v>26000</v>
      </c>
      <c r="AK169" s="709">
        <v>0</v>
      </c>
      <c r="AL169" s="709">
        <v>0</v>
      </c>
      <c r="AM169" s="709">
        <v>559.74</v>
      </c>
      <c r="AN169" s="709">
        <v>0</v>
      </c>
      <c r="AO169" s="709">
        <v>0</v>
      </c>
      <c r="AP169" s="709">
        <v>0</v>
      </c>
      <c r="AQ169" s="709">
        <v>0</v>
      </c>
      <c r="AR169" s="709">
        <v>0</v>
      </c>
      <c r="AS169" s="709">
        <v>0</v>
      </c>
      <c r="AT169" s="709">
        <v>0</v>
      </c>
      <c r="AU169" s="709">
        <v>0</v>
      </c>
      <c r="AV169" s="709">
        <v>160628.78159999999</v>
      </c>
      <c r="AW169" s="709">
        <v>22246.195073891649</v>
      </c>
      <c r="AX169" s="709">
        <v>140959.74</v>
      </c>
      <c r="AY169" s="709">
        <v>28687.726108374409</v>
      </c>
      <c r="AZ169" s="710">
        <v>323834.71667389164</v>
      </c>
      <c r="BA169" s="710">
        <v>323274.97667389165</v>
      </c>
      <c r="BB169" s="710">
        <v>3750</v>
      </c>
      <c r="BC169" s="710">
        <v>210000</v>
      </c>
      <c r="BD169" s="710">
        <v>0</v>
      </c>
      <c r="BE169" s="710">
        <v>0</v>
      </c>
      <c r="BF169" s="710">
        <v>323834.71667389164</v>
      </c>
      <c r="BG169" s="709">
        <v>323834.71667389164</v>
      </c>
      <c r="BH169" s="709">
        <v>0</v>
      </c>
      <c r="BI169" s="710">
        <v>210559.74</v>
      </c>
      <c r="BJ169" s="710">
        <v>69599.999999999985</v>
      </c>
      <c r="BK169" s="709">
        <v>182874.97667389165</v>
      </c>
      <c r="BL169" s="709">
        <v>3265.624583462351</v>
      </c>
      <c r="BM169" s="709">
        <v>3125.1376881355932</v>
      </c>
      <c r="BN169" s="711">
        <v>4.4953825829853286E-2</v>
      </c>
      <c r="BO169" s="711">
        <v>0</v>
      </c>
      <c r="BP169" s="709">
        <v>0</v>
      </c>
      <c r="BQ169" s="710">
        <v>323834.71667389164</v>
      </c>
      <c r="BR169" s="710">
        <v>5772.7674406052083</v>
      </c>
      <c r="BS169" s="710" t="s">
        <v>1284</v>
      </c>
      <c r="BT169" s="710">
        <v>5782.7627977480652</v>
      </c>
      <c r="BU169" s="711">
        <v>4.2679718660449062E-2</v>
      </c>
      <c r="BV169" s="709">
        <v>0</v>
      </c>
      <c r="BW169" s="709">
        <v>323834.71667389164</v>
      </c>
      <c r="BX169" s="709">
        <v>0</v>
      </c>
      <c r="BY169" s="709">
        <v>323834.71667389164</v>
      </c>
      <c r="BZ169" s="512">
        <f t="shared" si="8"/>
        <v>0</v>
      </c>
      <c r="CA169" s="512">
        <f t="shared" si="9"/>
        <v>0</v>
      </c>
      <c r="CB169" s="709">
        <f t="shared" si="10"/>
        <v>0</v>
      </c>
      <c r="CC169" s="709"/>
      <c r="CD169" s="709"/>
      <c r="CF169" s="709">
        <f t="shared" si="11"/>
        <v>5824.1379310344837</v>
      </c>
    </row>
    <row r="170" spans="1:84" ht="15" x14ac:dyDescent="0.25">
      <c r="A170" s="706" t="e">
        <f>VLOOKUP(D170,'DfE No.'!#REF!,3,FALSE)</f>
        <v>#REF!</v>
      </c>
      <c r="B170" s="511" t="str">
        <f>VLOOKUP(D170,'Adjusted Factors 20-21'!C:F,4,FALSE)</f>
        <v>Recoupment Academy</v>
      </c>
      <c r="C170" s="706">
        <v>142580</v>
      </c>
      <c r="D170" s="706">
        <v>9352113</v>
      </c>
      <c r="E170" s="707" t="s">
        <v>1249</v>
      </c>
      <c r="F170" s="708">
        <v>358</v>
      </c>
      <c r="G170" s="708">
        <v>358</v>
      </c>
      <c r="H170" s="708">
        <v>0</v>
      </c>
      <c r="I170" s="709">
        <v>1026876.8537999999</v>
      </c>
      <c r="J170" s="709">
        <v>0</v>
      </c>
      <c r="K170" s="709">
        <v>0</v>
      </c>
      <c r="L170" s="709">
        <v>44100.00000000008</v>
      </c>
      <c r="M170" s="709">
        <v>0</v>
      </c>
      <c r="N170" s="709">
        <v>57279.999999999993</v>
      </c>
      <c r="O170" s="709">
        <v>0</v>
      </c>
      <c r="P170" s="709">
        <v>11647.605633802837</v>
      </c>
      <c r="Q170" s="709">
        <v>504.22535211267615</v>
      </c>
      <c r="R170" s="709">
        <v>30253.521126760519</v>
      </c>
      <c r="S170" s="709">
        <v>6534.7605633802859</v>
      </c>
      <c r="T170" s="709">
        <v>14476.309859154924</v>
      </c>
      <c r="U170" s="709">
        <v>3630.4225352112621</v>
      </c>
      <c r="V170" s="709">
        <v>0</v>
      </c>
      <c r="W170" s="709">
        <v>0</v>
      </c>
      <c r="X170" s="709">
        <v>0</v>
      </c>
      <c r="Y170" s="709">
        <v>0</v>
      </c>
      <c r="Z170" s="709">
        <v>0</v>
      </c>
      <c r="AA170" s="709">
        <v>0</v>
      </c>
      <c r="AB170" s="709">
        <v>3683.269230769225</v>
      </c>
      <c r="AC170" s="709">
        <v>0</v>
      </c>
      <c r="AD170" s="709">
        <v>0</v>
      </c>
      <c r="AE170" s="709">
        <v>138535.99378881996</v>
      </c>
      <c r="AF170" s="709">
        <v>0</v>
      </c>
      <c r="AG170" s="709">
        <v>9205.0000000000018</v>
      </c>
      <c r="AH170" s="709">
        <v>0</v>
      </c>
      <c r="AI170" s="709">
        <v>114400</v>
      </c>
      <c r="AJ170" s="709">
        <v>0</v>
      </c>
      <c r="AK170" s="709">
        <v>0</v>
      </c>
      <c r="AL170" s="709">
        <v>0</v>
      </c>
      <c r="AM170" s="709">
        <v>7963.2</v>
      </c>
      <c r="AN170" s="709">
        <v>0</v>
      </c>
      <c r="AO170" s="709">
        <v>0</v>
      </c>
      <c r="AP170" s="709">
        <v>0</v>
      </c>
      <c r="AQ170" s="709">
        <v>0</v>
      </c>
      <c r="AR170" s="709">
        <v>0</v>
      </c>
      <c r="AS170" s="709">
        <v>0</v>
      </c>
      <c r="AT170" s="709">
        <v>0</v>
      </c>
      <c r="AU170" s="709">
        <v>0</v>
      </c>
      <c r="AV170" s="709">
        <v>1026876.8537999999</v>
      </c>
      <c r="AW170" s="709">
        <v>319851.10809001175</v>
      </c>
      <c r="AX170" s="709">
        <v>122363.2</v>
      </c>
      <c r="AY170" s="709">
        <v>232702.21632403124</v>
      </c>
      <c r="AZ170" s="710">
        <v>1469091.1618900115</v>
      </c>
      <c r="BA170" s="710">
        <v>1461127.9618900116</v>
      </c>
      <c r="BB170" s="710">
        <v>3750</v>
      </c>
      <c r="BC170" s="710">
        <v>1342500</v>
      </c>
      <c r="BD170" s="710">
        <v>0</v>
      </c>
      <c r="BE170" s="710">
        <v>0</v>
      </c>
      <c r="BF170" s="710">
        <v>1469091.1618900115</v>
      </c>
      <c r="BG170" s="709">
        <v>1469091.161890012</v>
      </c>
      <c r="BH170" s="709">
        <v>0</v>
      </c>
      <c r="BI170" s="710">
        <v>1350463.2</v>
      </c>
      <c r="BJ170" s="710">
        <v>1228100</v>
      </c>
      <c r="BK170" s="709">
        <v>1346727.9618900116</v>
      </c>
      <c r="BL170" s="709">
        <v>3761.8099494134403</v>
      </c>
      <c r="BM170" s="709">
        <v>3724.7691598337947</v>
      </c>
      <c r="BN170" s="711">
        <v>9.9444523915942443E-3</v>
      </c>
      <c r="BO170" s="711">
        <v>8.4555476084057554E-3</v>
      </c>
      <c r="BP170" s="709">
        <v>11275.196740144023</v>
      </c>
      <c r="BQ170" s="710">
        <v>1480366.3586301554</v>
      </c>
      <c r="BR170" s="710">
        <v>4112.8579850004344</v>
      </c>
      <c r="BS170" s="710" t="s">
        <v>1284</v>
      </c>
      <c r="BT170" s="710">
        <v>4135.101560419429</v>
      </c>
      <c r="BU170" s="711">
        <v>1.8296900642688962E-2</v>
      </c>
      <c r="BV170" s="709">
        <v>0</v>
      </c>
      <c r="BW170" s="709">
        <v>1480366.3586301554</v>
      </c>
      <c r="BX170" s="709">
        <v>0</v>
      </c>
      <c r="BY170" s="709">
        <v>1480366.3586301554</v>
      </c>
      <c r="BZ170" s="512">
        <f t="shared" si="8"/>
        <v>0</v>
      </c>
      <c r="CA170" s="512">
        <f t="shared" si="9"/>
        <v>0</v>
      </c>
      <c r="CB170" s="709">
        <f t="shared" si="10"/>
        <v>0</v>
      </c>
      <c r="CC170" s="709"/>
      <c r="CD170" s="709"/>
      <c r="CF170" s="709">
        <f t="shared" si="11"/>
        <v>168426.84507042257</v>
      </c>
    </row>
    <row r="171" spans="1:84" ht="15" x14ac:dyDescent="0.25">
      <c r="A171" s="706" t="e">
        <f>VLOOKUP(D171,'DfE No.'!#REF!,3,FALSE)</f>
        <v>#REF!</v>
      </c>
      <c r="B171" s="511" t="str">
        <f>VLOOKUP(D171,'Adjusted Factors 20-21'!C:F,4,FALSE)</f>
        <v>Recoupment Academy</v>
      </c>
      <c r="C171" s="706">
        <v>142770</v>
      </c>
      <c r="D171" s="706">
        <v>9352116</v>
      </c>
      <c r="E171" s="707" t="s">
        <v>1107</v>
      </c>
      <c r="F171" s="708">
        <v>88</v>
      </c>
      <c r="G171" s="708">
        <v>88</v>
      </c>
      <c r="H171" s="708">
        <v>0</v>
      </c>
      <c r="I171" s="709">
        <v>252416.6568</v>
      </c>
      <c r="J171" s="709">
        <v>0</v>
      </c>
      <c r="K171" s="709">
        <v>0</v>
      </c>
      <c r="L171" s="709">
        <v>8550.0000000000036</v>
      </c>
      <c r="M171" s="709">
        <v>0</v>
      </c>
      <c r="N171" s="709">
        <v>12033.488372093023</v>
      </c>
      <c r="O171" s="709">
        <v>0</v>
      </c>
      <c r="P171" s="709">
        <v>3823.4482758620707</v>
      </c>
      <c r="Q171" s="709">
        <v>0</v>
      </c>
      <c r="R171" s="709">
        <v>0</v>
      </c>
      <c r="S171" s="709">
        <v>0</v>
      </c>
      <c r="T171" s="709">
        <v>0</v>
      </c>
      <c r="U171" s="709">
        <v>0</v>
      </c>
      <c r="V171" s="709">
        <v>0</v>
      </c>
      <c r="W171" s="709">
        <v>0</v>
      </c>
      <c r="X171" s="709">
        <v>0</v>
      </c>
      <c r="Y171" s="709">
        <v>0</v>
      </c>
      <c r="Z171" s="709">
        <v>0</v>
      </c>
      <c r="AA171" s="709">
        <v>0</v>
      </c>
      <c r="AB171" s="709">
        <v>0</v>
      </c>
      <c r="AC171" s="709">
        <v>0</v>
      </c>
      <c r="AD171" s="709">
        <v>0</v>
      </c>
      <c r="AE171" s="709">
        <v>34663.561643835608</v>
      </c>
      <c r="AF171" s="709">
        <v>0</v>
      </c>
      <c r="AG171" s="709">
        <v>3254.9999999999791</v>
      </c>
      <c r="AH171" s="709">
        <v>0</v>
      </c>
      <c r="AI171" s="709">
        <v>114400</v>
      </c>
      <c r="AJ171" s="709">
        <v>0</v>
      </c>
      <c r="AK171" s="709">
        <v>0</v>
      </c>
      <c r="AL171" s="709">
        <v>0</v>
      </c>
      <c r="AM171" s="709">
        <v>1984.86</v>
      </c>
      <c r="AN171" s="709">
        <v>0</v>
      </c>
      <c r="AO171" s="709">
        <v>0</v>
      </c>
      <c r="AP171" s="709">
        <v>0</v>
      </c>
      <c r="AQ171" s="709">
        <v>0</v>
      </c>
      <c r="AR171" s="709">
        <v>0</v>
      </c>
      <c r="AS171" s="709">
        <v>0</v>
      </c>
      <c r="AT171" s="709">
        <v>0</v>
      </c>
      <c r="AU171" s="709">
        <v>0</v>
      </c>
      <c r="AV171" s="709">
        <v>252416.6568</v>
      </c>
      <c r="AW171" s="709">
        <v>62325.498291790682</v>
      </c>
      <c r="AX171" s="709">
        <v>116384.86</v>
      </c>
      <c r="AY171" s="709">
        <v>56819.829967813159</v>
      </c>
      <c r="AZ171" s="710">
        <v>431127.01509179064</v>
      </c>
      <c r="BA171" s="710">
        <v>429142.15509179066</v>
      </c>
      <c r="BB171" s="710">
        <v>3750</v>
      </c>
      <c r="BC171" s="710">
        <v>330000</v>
      </c>
      <c r="BD171" s="710">
        <v>0</v>
      </c>
      <c r="BE171" s="710">
        <v>0</v>
      </c>
      <c r="BF171" s="710">
        <v>431127.01509179064</v>
      </c>
      <c r="BG171" s="709">
        <v>431127.0150917907</v>
      </c>
      <c r="BH171" s="709">
        <v>0</v>
      </c>
      <c r="BI171" s="710">
        <v>331984.86</v>
      </c>
      <c r="BJ171" s="710">
        <v>215600</v>
      </c>
      <c r="BK171" s="709">
        <v>314742.15509179066</v>
      </c>
      <c r="BL171" s="709">
        <v>3576.6153987703483</v>
      </c>
      <c r="BM171" s="709">
        <v>3321.0392219512191</v>
      </c>
      <c r="BN171" s="711">
        <v>7.6956687271211993E-2</v>
      </c>
      <c r="BO171" s="711">
        <v>0</v>
      </c>
      <c r="BP171" s="709">
        <v>0</v>
      </c>
      <c r="BQ171" s="710">
        <v>431127.01509179064</v>
      </c>
      <c r="BR171" s="710">
        <v>4876.6153987703483</v>
      </c>
      <c r="BS171" s="710" t="s">
        <v>1284</v>
      </c>
      <c r="BT171" s="710">
        <v>4899.1706260430756</v>
      </c>
      <c r="BU171" s="711">
        <v>3.3588547383391232E-2</v>
      </c>
      <c r="BV171" s="709">
        <v>0</v>
      </c>
      <c r="BW171" s="709">
        <v>431127.01509179064</v>
      </c>
      <c r="BX171" s="709">
        <v>0</v>
      </c>
      <c r="BY171" s="709">
        <v>431127.01509179064</v>
      </c>
      <c r="BZ171" s="512">
        <f t="shared" si="8"/>
        <v>0</v>
      </c>
      <c r="CA171" s="512">
        <f t="shared" si="9"/>
        <v>0</v>
      </c>
      <c r="CB171" s="709">
        <f t="shared" si="10"/>
        <v>0</v>
      </c>
      <c r="CC171" s="709"/>
      <c r="CD171" s="709"/>
      <c r="CF171" s="709">
        <f t="shared" si="11"/>
        <v>24406.936647955095</v>
      </c>
    </row>
    <row r="172" spans="1:84" ht="15" x14ac:dyDescent="0.25">
      <c r="A172" s="706" t="e">
        <f>VLOOKUP(D172,'DfE No.'!#REF!,3,FALSE)</f>
        <v>#REF!</v>
      </c>
      <c r="B172" s="511" t="str">
        <f>VLOOKUP(D172,'Adjusted Factors 20-21'!C:F,4,FALSE)</f>
        <v>Recoupment Academy</v>
      </c>
      <c r="C172" s="706">
        <v>142786</v>
      </c>
      <c r="D172" s="706">
        <v>9352120</v>
      </c>
      <c r="E172" s="707" t="s">
        <v>597</v>
      </c>
      <c r="F172" s="708">
        <v>90</v>
      </c>
      <c r="G172" s="708">
        <v>90</v>
      </c>
      <c r="H172" s="708">
        <v>0</v>
      </c>
      <c r="I172" s="709">
        <v>258153.39899999998</v>
      </c>
      <c r="J172" s="709">
        <v>0</v>
      </c>
      <c r="K172" s="709">
        <v>0</v>
      </c>
      <c r="L172" s="709">
        <v>8549.9999999999945</v>
      </c>
      <c r="M172" s="709">
        <v>0</v>
      </c>
      <c r="N172" s="709">
        <v>10639.999999999995</v>
      </c>
      <c r="O172" s="709">
        <v>0</v>
      </c>
      <c r="P172" s="709">
        <v>2729.9999999999914</v>
      </c>
      <c r="Q172" s="709">
        <v>0</v>
      </c>
      <c r="R172" s="709">
        <v>374.9999999999996</v>
      </c>
      <c r="S172" s="709">
        <v>0</v>
      </c>
      <c r="T172" s="709">
        <v>4784.9999999999918</v>
      </c>
      <c r="U172" s="709">
        <v>599.99999999999932</v>
      </c>
      <c r="V172" s="709">
        <v>0</v>
      </c>
      <c r="W172" s="709">
        <v>0</v>
      </c>
      <c r="X172" s="709">
        <v>0</v>
      </c>
      <c r="Y172" s="709">
        <v>0</v>
      </c>
      <c r="Z172" s="709">
        <v>0</v>
      </c>
      <c r="AA172" s="709">
        <v>0</v>
      </c>
      <c r="AB172" s="709">
        <v>1805.625</v>
      </c>
      <c r="AC172" s="709">
        <v>0</v>
      </c>
      <c r="AD172" s="709">
        <v>0</v>
      </c>
      <c r="AE172" s="709">
        <v>32381.756756756775</v>
      </c>
      <c r="AF172" s="709">
        <v>0</v>
      </c>
      <c r="AG172" s="709">
        <v>4024.9999999999914</v>
      </c>
      <c r="AH172" s="709">
        <v>0</v>
      </c>
      <c r="AI172" s="709">
        <v>114400</v>
      </c>
      <c r="AJ172" s="709">
        <v>0</v>
      </c>
      <c r="AK172" s="709">
        <v>0</v>
      </c>
      <c r="AL172" s="709">
        <v>0</v>
      </c>
      <c r="AM172" s="709">
        <v>1266.1600000000001</v>
      </c>
      <c r="AN172" s="709">
        <v>0</v>
      </c>
      <c r="AO172" s="709">
        <v>0</v>
      </c>
      <c r="AP172" s="709">
        <v>0</v>
      </c>
      <c r="AQ172" s="709">
        <v>0</v>
      </c>
      <c r="AR172" s="709">
        <v>0</v>
      </c>
      <c r="AS172" s="709">
        <v>0</v>
      </c>
      <c r="AT172" s="709">
        <v>0</v>
      </c>
      <c r="AU172" s="709">
        <v>0</v>
      </c>
      <c r="AV172" s="709">
        <v>258153.39899999998</v>
      </c>
      <c r="AW172" s="709">
        <v>65892.381756756731</v>
      </c>
      <c r="AX172" s="709">
        <v>115666.16</v>
      </c>
      <c r="AY172" s="709">
        <v>56174.556756756763</v>
      </c>
      <c r="AZ172" s="710">
        <v>439711.9407567567</v>
      </c>
      <c r="BA172" s="710">
        <v>438445.78075675672</v>
      </c>
      <c r="BB172" s="710">
        <v>3750</v>
      </c>
      <c r="BC172" s="710">
        <v>337500</v>
      </c>
      <c r="BD172" s="710">
        <v>0</v>
      </c>
      <c r="BE172" s="710">
        <v>0</v>
      </c>
      <c r="BF172" s="710">
        <v>439711.9407567567</v>
      </c>
      <c r="BG172" s="709">
        <v>439711.94075675681</v>
      </c>
      <c r="BH172" s="709">
        <v>0</v>
      </c>
      <c r="BI172" s="710">
        <v>338766.16</v>
      </c>
      <c r="BJ172" s="710">
        <v>223099.99999999997</v>
      </c>
      <c r="BK172" s="709">
        <v>324045.78075675672</v>
      </c>
      <c r="BL172" s="709">
        <v>3600.5086750750747</v>
      </c>
      <c r="BM172" s="709">
        <v>3391.2107694736842</v>
      </c>
      <c r="BN172" s="711">
        <v>6.1717752103586758E-2</v>
      </c>
      <c r="BO172" s="711">
        <v>0</v>
      </c>
      <c r="BP172" s="709">
        <v>0</v>
      </c>
      <c r="BQ172" s="710">
        <v>439711.9407567567</v>
      </c>
      <c r="BR172" s="710">
        <v>4871.6197861861856</v>
      </c>
      <c r="BS172" s="710" t="s">
        <v>1284</v>
      </c>
      <c r="BT172" s="710">
        <v>4885.6882306306297</v>
      </c>
      <c r="BU172" s="711">
        <v>6.0360564011131324E-2</v>
      </c>
      <c r="BV172" s="709">
        <v>0</v>
      </c>
      <c r="BW172" s="709">
        <v>439711.9407567567</v>
      </c>
      <c r="BX172" s="709">
        <v>0</v>
      </c>
      <c r="BY172" s="709">
        <v>439711.9407567567</v>
      </c>
      <c r="BZ172" s="512">
        <f t="shared" si="8"/>
        <v>0</v>
      </c>
      <c r="CA172" s="512">
        <f t="shared" si="9"/>
        <v>0</v>
      </c>
      <c r="CB172" s="709">
        <f t="shared" si="10"/>
        <v>0</v>
      </c>
      <c r="CC172" s="709"/>
      <c r="CD172" s="709"/>
      <c r="CF172" s="709">
        <f t="shared" si="11"/>
        <v>27679.999999999975</v>
      </c>
    </row>
    <row r="173" spans="1:84" ht="15" x14ac:dyDescent="0.25">
      <c r="A173" s="706" t="e">
        <f>VLOOKUP(D173,'DfE No.'!#REF!,3,FALSE)</f>
        <v>#REF!</v>
      </c>
      <c r="B173" s="511" t="str">
        <f>VLOOKUP(D173,'Adjusted Factors 20-21'!C:F,4,FALSE)</f>
        <v>Recoupment Academy</v>
      </c>
      <c r="C173" s="706">
        <v>144446</v>
      </c>
      <c r="D173" s="706">
        <v>9352122</v>
      </c>
      <c r="E173" s="707" t="s">
        <v>710</v>
      </c>
      <c r="F173" s="708">
        <v>86</v>
      </c>
      <c r="G173" s="708">
        <v>86</v>
      </c>
      <c r="H173" s="708">
        <v>0</v>
      </c>
      <c r="I173" s="709">
        <v>246679.91459999999</v>
      </c>
      <c r="J173" s="709">
        <v>0</v>
      </c>
      <c r="K173" s="709">
        <v>0</v>
      </c>
      <c r="L173" s="709">
        <v>4500.0000000000055</v>
      </c>
      <c r="M173" s="709">
        <v>0</v>
      </c>
      <c r="N173" s="709">
        <v>10822.471910112359</v>
      </c>
      <c r="O173" s="709">
        <v>0</v>
      </c>
      <c r="P173" s="709">
        <v>424.94117647058852</v>
      </c>
      <c r="Q173" s="709">
        <v>0</v>
      </c>
      <c r="R173" s="709">
        <v>0</v>
      </c>
      <c r="S173" s="709">
        <v>0</v>
      </c>
      <c r="T173" s="709">
        <v>0</v>
      </c>
      <c r="U173" s="709">
        <v>0</v>
      </c>
      <c r="V173" s="709">
        <v>0</v>
      </c>
      <c r="W173" s="709">
        <v>0</v>
      </c>
      <c r="X173" s="709">
        <v>0</v>
      </c>
      <c r="Y173" s="709">
        <v>0</v>
      </c>
      <c r="Z173" s="709">
        <v>0</v>
      </c>
      <c r="AA173" s="709">
        <v>0</v>
      </c>
      <c r="AB173" s="709">
        <v>0</v>
      </c>
      <c r="AC173" s="709">
        <v>0</v>
      </c>
      <c r="AD173" s="709">
        <v>0</v>
      </c>
      <c r="AE173" s="709">
        <v>30529.999999999967</v>
      </c>
      <c r="AF173" s="709">
        <v>0</v>
      </c>
      <c r="AG173" s="709">
        <v>734.99999999999909</v>
      </c>
      <c r="AH173" s="709">
        <v>0</v>
      </c>
      <c r="AI173" s="709">
        <v>114400</v>
      </c>
      <c r="AJ173" s="709">
        <v>22146.862483311077</v>
      </c>
      <c r="AK173" s="709">
        <v>0</v>
      </c>
      <c r="AL173" s="709">
        <v>0</v>
      </c>
      <c r="AM173" s="709">
        <v>1090.52</v>
      </c>
      <c r="AN173" s="709">
        <v>0</v>
      </c>
      <c r="AO173" s="709">
        <v>0</v>
      </c>
      <c r="AP173" s="709">
        <v>0</v>
      </c>
      <c r="AQ173" s="709">
        <v>0</v>
      </c>
      <c r="AR173" s="709">
        <v>0</v>
      </c>
      <c r="AS173" s="709">
        <v>0</v>
      </c>
      <c r="AT173" s="709">
        <v>0</v>
      </c>
      <c r="AU173" s="709">
        <v>0</v>
      </c>
      <c r="AV173" s="709">
        <v>246679.91459999999</v>
      </c>
      <c r="AW173" s="709">
        <v>47012.413086582921</v>
      </c>
      <c r="AX173" s="709">
        <v>137637.38248331106</v>
      </c>
      <c r="AY173" s="709">
        <v>48356.506543291442</v>
      </c>
      <c r="AZ173" s="710">
        <v>431329.71016989398</v>
      </c>
      <c r="BA173" s="710">
        <v>430239.19016989396</v>
      </c>
      <c r="BB173" s="710">
        <v>3750</v>
      </c>
      <c r="BC173" s="710">
        <v>322500</v>
      </c>
      <c r="BD173" s="710">
        <v>0</v>
      </c>
      <c r="BE173" s="710">
        <v>0</v>
      </c>
      <c r="BF173" s="710">
        <v>431329.71016989398</v>
      </c>
      <c r="BG173" s="709">
        <v>431329.71016989392</v>
      </c>
      <c r="BH173" s="709">
        <v>0</v>
      </c>
      <c r="BI173" s="710">
        <v>323590.52</v>
      </c>
      <c r="BJ173" s="710">
        <v>185953.13751668896</v>
      </c>
      <c r="BK173" s="709">
        <v>293692.32768658292</v>
      </c>
      <c r="BL173" s="709">
        <v>3415.0270661230575</v>
      </c>
      <c r="BM173" s="709">
        <v>3169.9731757754535</v>
      </c>
      <c r="BN173" s="711">
        <v>7.7304720500563168E-2</v>
      </c>
      <c r="BO173" s="711">
        <v>0</v>
      </c>
      <c r="BP173" s="709">
        <v>0</v>
      </c>
      <c r="BQ173" s="710">
        <v>431329.71016989398</v>
      </c>
      <c r="BR173" s="710">
        <v>5002.7812810452788</v>
      </c>
      <c r="BS173" s="710" t="s">
        <v>1284</v>
      </c>
      <c r="BT173" s="710">
        <v>5015.461746161558</v>
      </c>
      <c r="BU173" s="711">
        <v>5.1613313560309404E-2</v>
      </c>
      <c r="BV173" s="709">
        <v>0</v>
      </c>
      <c r="BW173" s="709">
        <v>431329.71016989398</v>
      </c>
      <c r="BX173" s="709">
        <v>0</v>
      </c>
      <c r="BY173" s="709">
        <v>431329.71016989398</v>
      </c>
      <c r="BZ173" s="512">
        <f t="shared" si="8"/>
        <v>0</v>
      </c>
      <c r="CA173" s="512">
        <f t="shared" si="9"/>
        <v>0</v>
      </c>
      <c r="CB173" s="709">
        <f t="shared" si="10"/>
        <v>0</v>
      </c>
      <c r="CC173" s="709"/>
      <c r="CD173" s="709"/>
      <c r="CF173" s="709">
        <f t="shared" si="11"/>
        <v>15747.413086582954</v>
      </c>
    </row>
    <row r="174" spans="1:84" ht="15" x14ac:dyDescent="0.25">
      <c r="A174" s="706" t="e">
        <f>VLOOKUP(D174,'DfE No.'!#REF!,3,FALSE)</f>
        <v>#REF!</v>
      </c>
      <c r="B174" s="511" t="str">
        <f>VLOOKUP(D174,'Adjusted Factors 20-21'!C:F,4,FALSE)</f>
        <v>Recoupment Academy</v>
      </c>
      <c r="C174" s="706">
        <v>141551</v>
      </c>
      <c r="D174" s="706">
        <v>9352123</v>
      </c>
      <c r="E174" s="707" t="s">
        <v>1108</v>
      </c>
      <c r="F174" s="708">
        <v>147</v>
      </c>
      <c r="G174" s="708">
        <v>147</v>
      </c>
      <c r="H174" s="708">
        <v>0</v>
      </c>
      <c r="I174" s="709">
        <v>421650.55169999995</v>
      </c>
      <c r="J174" s="709">
        <v>0</v>
      </c>
      <c r="K174" s="709">
        <v>0</v>
      </c>
      <c r="L174" s="709">
        <v>11700.00000000002</v>
      </c>
      <c r="M174" s="709">
        <v>0</v>
      </c>
      <c r="N174" s="709">
        <v>16915.068493150684</v>
      </c>
      <c r="O174" s="709">
        <v>0</v>
      </c>
      <c r="P174" s="709">
        <v>0</v>
      </c>
      <c r="Q174" s="709">
        <v>0</v>
      </c>
      <c r="R174" s="709">
        <v>0</v>
      </c>
      <c r="S174" s="709">
        <v>0</v>
      </c>
      <c r="T174" s="709">
        <v>0</v>
      </c>
      <c r="U174" s="709">
        <v>0</v>
      </c>
      <c r="V174" s="709">
        <v>0</v>
      </c>
      <c r="W174" s="709">
        <v>0</v>
      </c>
      <c r="X174" s="709">
        <v>0</v>
      </c>
      <c r="Y174" s="709">
        <v>0</v>
      </c>
      <c r="Z174" s="709">
        <v>0</v>
      </c>
      <c r="AA174" s="709">
        <v>0</v>
      </c>
      <c r="AB174" s="709">
        <v>666.48305084745766</v>
      </c>
      <c r="AC174" s="709">
        <v>0</v>
      </c>
      <c r="AD174" s="709">
        <v>0</v>
      </c>
      <c r="AE174" s="709">
        <v>52634.870689655145</v>
      </c>
      <c r="AF174" s="709">
        <v>0</v>
      </c>
      <c r="AG174" s="709">
        <v>0</v>
      </c>
      <c r="AH174" s="709">
        <v>0</v>
      </c>
      <c r="AI174" s="709">
        <v>114400</v>
      </c>
      <c r="AJ174" s="709">
        <v>0</v>
      </c>
      <c r="AK174" s="709">
        <v>0</v>
      </c>
      <c r="AL174" s="709">
        <v>0</v>
      </c>
      <c r="AM174" s="709">
        <v>3402</v>
      </c>
      <c r="AN174" s="709">
        <v>0</v>
      </c>
      <c r="AO174" s="709">
        <v>0</v>
      </c>
      <c r="AP174" s="709">
        <v>0</v>
      </c>
      <c r="AQ174" s="709">
        <v>0</v>
      </c>
      <c r="AR174" s="709">
        <v>0</v>
      </c>
      <c r="AS174" s="709">
        <v>0</v>
      </c>
      <c r="AT174" s="709">
        <v>0</v>
      </c>
      <c r="AU174" s="709">
        <v>0</v>
      </c>
      <c r="AV174" s="709">
        <v>421650.55169999995</v>
      </c>
      <c r="AW174" s="709">
        <v>81916.422233653313</v>
      </c>
      <c r="AX174" s="709">
        <v>117802</v>
      </c>
      <c r="AY174" s="709">
        <v>76895.204936230497</v>
      </c>
      <c r="AZ174" s="710">
        <v>621368.97393365321</v>
      </c>
      <c r="BA174" s="710">
        <v>617966.97393365321</v>
      </c>
      <c r="BB174" s="710">
        <v>3750</v>
      </c>
      <c r="BC174" s="710">
        <v>551250</v>
      </c>
      <c r="BD174" s="710">
        <v>0</v>
      </c>
      <c r="BE174" s="710">
        <v>0</v>
      </c>
      <c r="BF174" s="710">
        <v>621368.97393365321</v>
      </c>
      <c r="BG174" s="709">
        <v>621368.97393365321</v>
      </c>
      <c r="BH174" s="709">
        <v>0</v>
      </c>
      <c r="BI174" s="710">
        <v>554652</v>
      </c>
      <c r="BJ174" s="710">
        <v>436850</v>
      </c>
      <c r="BK174" s="709">
        <v>503566.97393365321</v>
      </c>
      <c r="BL174" s="709">
        <v>3425.6256730180489</v>
      </c>
      <c r="BM174" s="709">
        <v>3283.5425013513518</v>
      </c>
      <c r="BN174" s="711">
        <v>4.3271305794952364E-2</v>
      </c>
      <c r="BO174" s="711">
        <v>0</v>
      </c>
      <c r="BP174" s="709">
        <v>0</v>
      </c>
      <c r="BQ174" s="710">
        <v>621368.97393365321</v>
      </c>
      <c r="BR174" s="710">
        <v>4203.8569655350557</v>
      </c>
      <c r="BS174" s="710" t="s">
        <v>1284</v>
      </c>
      <c r="BT174" s="710">
        <v>4226.9998226779126</v>
      </c>
      <c r="BU174" s="711">
        <v>3.6390097586937342E-2</v>
      </c>
      <c r="BV174" s="709">
        <v>0</v>
      </c>
      <c r="BW174" s="709">
        <v>621368.97393365321</v>
      </c>
      <c r="BX174" s="709">
        <v>0</v>
      </c>
      <c r="BY174" s="709">
        <v>621368.97393365321</v>
      </c>
      <c r="BZ174" s="512">
        <f t="shared" si="8"/>
        <v>0</v>
      </c>
      <c r="CA174" s="512">
        <f t="shared" si="9"/>
        <v>0</v>
      </c>
      <c r="CB174" s="709">
        <f t="shared" si="10"/>
        <v>0</v>
      </c>
      <c r="CC174" s="709"/>
      <c r="CD174" s="709"/>
      <c r="CF174" s="709">
        <f t="shared" si="11"/>
        <v>28615.068493150706</v>
      </c>
    </row>
    <row r="175" spans="1:84" ht="15" x14ac:dyDescent="0.25">
      <c r="A175" s="706" t="e">
        <f>VLOOKUP(D175,'DfE No.'!#REF!,3,FALSE)</f>
        <v>#REF!</v>
      </c>
      <c r="B175" s="511" t="str">
        <f>VLOOKUP(D175,'Adjusted Factors 20-21'!C:F,4,FALSE)</f>
        <v>Recoupment Academy</v>
      </c>
      <c r="C175" s="706">
        <v>145460</v>
      </c>
      <c r="D175" s="706">
        <v>9352126</v>
      </c>
      <c r="E175" s="707" t="s">
        <v>716</v>
      </c>
      <c r="F175" s="708">
        <v>101</v>
      </c>
      <c r="G175" s="708">
        <v>101</v>
      </c>
      <c r="H175" s="708">
        <v>0</v>
      </c>
      <c r="I175" s="709">
        <v>289705.48109999998</v>
      </c>
      <c r="J175" s="709">
        <v>0</v>
      </c>
      <c r="K175" s="709">
        <v>0</v>
      </c>
      <c r="L175" s="709">
        <v>1350</v>
      </c>
      <c r="M175" s="709">
        <v>0</v>
      </c>
      <c r="N175" s="709">
        <v>3294.7572815533981</v>
      </c>
      <c r="O175" s="709">
        <v>0</v>
      </c>
      <c r="P175" s="709">
        <v>424.2</v>
      </c>
      <c r="Q175" s="709">
        <v>0</v>
      </c>
      <c r="R175" s="709">
        <v>0</v>
      </c>
      <c r="S175" s="709">
        <v>0</v>
      </c>
      <c r="T175" s="709">
        <v>0</v>
      </c>
      <c r="U175" s="709">
        <v>0</v>
      </c>
      <c r="V175" s="709">
        <v>0</v>
      </c>
      <c r="W175" s="709">
        <v>0</v>
      </c>
      <c r="X175" s="709">
        <v>0</v>
      </c>
      <c r="Y175" s="709">
        <v>0</v>
      </c>
      <c r="Z175" s="709">
        <v>0</v>
      </c>
      <c r="AA175" s="709">
        <v>0</v>
      </c>
      <c r="AB175" s="709">
        <v>0</v>
      </c>
      <c r="AC175" s="709">
        <v>0</v>
      </c>
      <c r="AD175" s="709">
        <v>0</v>
      </c>
      <c r="AE175" s="709">
        <v>17112.613636363629</v>
      </c>
      <c r="AF175" s="709">
        <v>0</v>
      </c>
      <c r="AG175" s="709">
        <v>0</v>
      </c>
      <c r="AH175" s="709">
        <v>0</v>
      </c>
      <c r="AI175" s="709">
        <v>114400</v>
      </c>
      <c r="AJ175" s="709">
        <v>0</v>
      </c>
      <c r="AK175" s="709">
        <v>0</v>
      </c>
      <c r="AL175" s="709">
        <v>0</v>
      </c>
      <c r="AM175" s="709">
        <v>1839.6</v>
      </c>
      <c r="AN175" s="709">
        <v>0</v>
      </c>
      <c r="AO175" s="709">
        <v>0</v>
      </c>
      <c r="AP175" s="709">
        <v>0</v>
      </c>
      <c r="AQ175" s="709">
        <v>0</v>
      </c>
      <c r="AR175" s="709">
        <v>0</v>
      </c>
      <c r="AS175" s="709">
        <v>0</v>
      </c>
      <c r="AT175" s="709">
        <v>0</v>
      </c>
      <c r="AU175" s="709">
        <v>0</v>
      </c>
      <c r="AV175" s="709">
        <v>289705.48109999998</v>
      </c>
      <c r="AW175" s="709">
        <v>22181.570917917026</v>
      </c>
      <c r="AX175" s="709">
        <v>116239.6</v>
      </c>
      <c r="AY175" s="709">
        <v>29599.892277140327</v>
      </c>
      <c r="AZ175" s="710">
        <v>428126.65201791702</v>
      </c>
      <c r="BA175" s="710">
        <v>426287.05201791704</v>
      </c>
      <c r="BB175" s="710">
        <v>3750</v>
      </c>
      <c r="BC175" s="710">
        <v>378750</v>
      </c>
      <c r="BD175" s="710">
        <v>0</v>
      </c>
      <c r="BE175" s="710">
        <v>0</v>
      </c>
      <c r="BF175" s="710">
        <v>428126.65201791702</v>
      </c>
      <c r="BG175" s="709">
        <v>428126.65201791702</v>
      </c>
      <c r="BH175" s="709">
        <v>0</v>
      </c>
      <c r="BI175" s="710">
        <v>380589.6</v>
      </c>
      <c r="BJ175" s="710">
        <v>264350</v>
      </c>
      <c r="BK175" s="709">
        <v>311887.05201791704</v>
      </c>
      <c r="BL175" s="709">
        <v>3087.9906140387825</v>
      </c>
      <c r="BM175" s="709">
        <v>2938.591763461538</v>
      </c>
      <c r="BN175" s="711">
        <v>5.0840287662570358E-2</v>
      </c>
      <c r="BO175" s="711">
        <v>0</v>
      </c>
      <c r="BP175" s="709">
        <v>0</v>
      </c>
      <c r="BQ175" s="710">
        <v>428126.65201791702</v>
      </c>
      <c r="BR175" s="710">
        <v>4220.6638813655154</v>
      </c>
      <c r="BS175" s="710" t="s">
        <v>1284</v>
      </c>
      <c r="BT175" s="710">
        <v>4238.8777427516534</v>
      </c>
      <c r="BU175" s="711">
        <v>4.775741246201437E-2</v>
      </c>
      <c r="BV175" s="709">
        <v>0</v>
      </c>
      <c r="BW175" s="709">
        <v>428126.65201791702</v>
      </c>
      <c r="BX175" s="709">
        <v>0</v>
      </c>
      <c r="BY175" s="709">
        <v>428126.65201791702</v>
      </c>
      <c r="BZ175" s="512">
        <f t="shared" si="8"/>
        <v>0</v>
      </c>
      <c r="CA175" s="512">
        <f t="shared" si="9"/>
        <v>0</v>
      </c>
      <c r="CB175" s="709">
        <f t="shared" si="10"/>
        <v>0</v>
      </c>
      <c r="CC175" s="709"/>
      <c r="CD175" s="709"/>
      <c r="CF175" s="709">
        <f t="shared" si="11"/>
        <v>5068.9572815533984</v>
      </c>
    </row>
    <row r="176" spans="1:84" ht="15" x14ac:dyDescent="0.25">
      <c r="A176" s="706" t="e">
        <f>VLOOKUP(D176,'DfE No.'!#REF!,3,FALSE)</f>
        <v>#REF!</v>
      </c>
      <c r="B176" s="511" t="str">
        <f>VLOOKUP(D176,'Adjusted Factors 20-21'!C:F,4,FALSE)</f>
        <v>Recoupment Academy</v>
      </c>
      <c r="C176" s="706">
        <v>145835</v>
      </c>
      <c r="D176" s="706">
        <v>9352133</v>
      </c>
      <c r="E176" s="707" t="s">
        <v>733</v>
      </c>
      <c r="F176" s="708">
        <v>208</v>
      </c>
      <c r="G176" s="708">
        <v>208</v>
      </c>
      <c r="H176" s="708">
        <v>0</v>
      </c>
      <c r="I176" s="709">
        <v>596621.1888</v>
      </c>
      <c r="J176" s="709">
        <v>0</v>
      </c>
      <c r="K176" s="709">
        <v>0</v>
      </c>
      <c r="L176" s="709">
        <v>7649.9999999999964</v>
      </c>
      <c r="M176" s="709">
        <v>0</v>
      </c>
      <c r="N176" s="709">
        <v>12070.466321243523</v>
      </c>
      <c r="O176" s="709">
        <v>0</v>
      </c>
      <c r="P176" s="709">
        <v>0</v>
      </c>
      <c r="Q176" s="709">
        <v>250.00000000000011</v>
      </c>
      <c r="R176" s="709">
        <v>375.00000000000017</v>
      </c>
      <c r="S176" s="709">
        <v>0</v>
      </c>
      <c r="T176" s="709">
        <v>0</v>
      </c>
      <c r="U176" s="709">
        <v>0</v>
      </c>
      <c r="V176" s="709">
        <v>0</v>
      </c>
      <c r="W176" s="709">
        <v>0</v>
      </c>
      <c r="X176" s="709">
        <v>0</v>
      </c>
      <c r="Y176" s="709">
        <v>0</v>
      </c>
      <c r="Z176" s="709">
        <v>0</v>
      </c>
      <c r="AA176" s="709">
        <v>0</v>
      </c>
      <c r="AB176" s="709">
        <v>0</v>
      </c>
      <c r="AC176" s="709">
        <v>0</v>
      </c>
      <c r="AD176" s="709">
        <v>0</v>
      </c>
      <c r="AE176" s="709">
        <v>56962.285714285688</v>
      </c>
      <c r="AF176" s="709">
        <v>0</v>
      </c>
      <c r="AG176" s="709">
        <v>455.0000000000004</v>
      </c>
      <c r="AH176" s="709">
        <v>0</v>
      </c>
      <c r="AI176" s="709">
        <v>114400</v>
      </c>
      <c r="AJ176" s="709">
        <v>0</v>
      </c>
      <c r="AK176" s="709">
        <v>0</v>
      </c>
      <c r="AL176" s="709">
        <v>0</v>
      </c>
      <c r="AM176" s="709">
        <v>4208.3999999999996</v>
      </c>
      <c r="AN176" s="709">
        <v>0</v>
      </c>
      <c r="AO176" s="709">
        <v>0</v>
      </c>
      <c r="AP176" s="709">
        <v>0</v>
      </c>
      <c r="AQ176" s="709">
        <v>0</v>
      </c>
      <c r="AR176" s="709">
        <v>0</v>
      </c>
      <c r="AS176" s="709">
        <v>0</v>
      </c>
      <c r="AT176" s="709">
        <v>0</v>
      </c>
      <c r="AU176" s="709">
        <v>0</v>
      </c>
      <c r="AV176" s="709">
        <v>596621.1888</v>
      </c>
      <c r="AW176" s="709">
        <v>77762.752035529207</v>
      </c>
      <c r="AX176" s="709">
        <v>118608.4</v>
      </c>
      <c r="AY176" s="709">
        <v>77087.818874907447</v>
      </c>
      <c r="AZ176" s="710">
        <v>792992.34083552926</v>
      </c>
      <c r="BA176" s="710">
        <v>788783.94083552924</v>
      </c>
      <c r="BB176" s="710">
        <v>3750</v>
      </c>
      <c r="BC176" s="710">
        <v>780000</v>
      </c>
      <c r="BD176" s="710">
        <v>0</v>
      </c>
      <c r="BE176" s="710">
        <v>0</v>
      </c>
      <c r="BF176" s="710">
        <v>792992.34083552926</v>
      </c>
      <c r="BG176" s="709">
        <v>792992.34083552926</v>
      </c>
      <c r="BH176" s="709">
        <v>0</v>
      </c>
      <c r="BI176" s="710">
        <v>784208.4</v>
      </c>
      <c r="BJ176" s="710">
        <v>665600</v>
      </c>
      <c r="BK176" s="709">
        <v>674383.94083552924</v>
      </c>
      <c r="BL176" s="709">
        <v>3242.2304847861983</v>
      </c>
      <c r="BM176" s="709">
        <v>3157.2739502564104</v>
      </c>
      <c r="BN176" s="711">
        <v>2.6908192278623247E-2</v>
      </c>
      <c r="BO176" s="711">
        <v>0</v>
      </c>
      <c r="BP176" s="709">
        <v>0</v>
      </c>
      <c r="BQ176" s="710">
        <v>792992.34083552926</v>
      </c>
      <c r="BR176" s="710">
        <v>3792.2304847861983</v>
      </c>
      <c r="BS176" s="710" t="s">
        <v>1284</v>
      </c>
      <c r="BT176" s="710">
        <v>3812.4631770938909</v>
      </c>
      <c r="BU176" s="711">
        <v>1.3550356478864822E-2</v>
      </c>
      <c r="BV176" s="709">
        <v>0</v>
      </c>
      <c r="BW176" s="709">
        <v>792992.34083552926</v>
      </c>
      <c r="BX176" s="709">
        <v>0</v>
      </c>
      <c r="BY176" s="709">
        <v>792992.34083552926</v>
      </c>
      <c r="BZ176" s="512">
        <f t="shared" si="8"/>
        <v>0</v>
      </c>
      <c r="CA176" s="512">
        <f t="shared" si="9"/>
        <v>0</v>
      </c>
      <c r="CB176" s="709">
        <f t="shared" si="10"/>
        <v>0</v>
      </c>
      <c r="CC176" s="709"/>
      <c r="CD176" s="709"/>
      <c r="CF176" s="709">
        <f t="shared" si="11"/>
        <v>20345.466321243519</v>
      </c>
    </row>
    <row r="177" spans="1:84" ht="15" x14ac:dyDescent="0.25">
      <c r="A177" s="706" t="e">
        <f>VLOOKUP(D177,'DfE No.'!#REF!,3,FALSE)</f>
        <v>#REF!</v>
      </c>
      <c r="B177" s="511" t="str">
        <f>VLOOKUP(D177,'Adjusted Factors 20-21'!C:F,4,FALSE)</f>
        <v>Recoupment Academy</v>
      </c>
      <c r="C177" s="706">
        <v>146875</v>
      </c>
      <c r="D177" s="706">
        <v>9352136</v>
      </c>
      <c r="E177" s="707" t="s">
        <v>1187</v>
      </c>
      <c r="F177" s="708">
        <v>132</v>
      </c>
      <c r="G177" s="708">
        <v>132</v>
      </c>
      <c r="H177" s="708">
        <v>0</v>
      </c>
      <c r="I177" s="709">
        <v>378624.9852</v>
      </c>
      <c r="J177" s="709">
        <v>0</v>
      </c>
      <c r="K177" s="709">
        <v>0</v>
      </c>
      <c r="L177" s="709">
        <v>2700.0000000000023</v>
      </c>
      <c r="M177" s="709">
        <v>0</v>
      </c>
      <c r="N177" s="709">
        <v>7609.411764705882</v>
      </c>
      <c r="O177" s="709">
        <v>0</v>
      </c>
      <c r="P177" s="709">
        <v>2730.0000000000005</v>
      </c>
      <c r="Q177" s="709">
        <v>0</v>
      </c>
      <c r="R177" s="709">
        <v>0</v>
      </c>
      <c r="S177" s="709">
        <v>0</v>
      </c>
      <c r="T177" s="709">
        <v>0</v>
      </c>
      <c r="U177" s="709">
        <v>0</v>
      </c>
      <c r="V177" s="709">
        <v>0</v>
      </c>
      <c r="W177" s="709">
        <v>0</v>
      </c>
      <c r="X177" s="709">
        <v>0</v>
      </c>
      <c r="Y177" s="709">
        <v>0</v>
      </c>
      <c r="Z177" s="709">
        <v>0</v>
      </c>
      <c r="AA177" s="709">
        <v>0</v>
      </c>
      <c r="AB177" s="709">
        <v>1238.947368421052</v>
      </c>
      <c r="AC177" s="709">
        <v>0</v>
      </c>
      <c r="AD177" s="709">
        <v>0</v>
      </c>
      <c r="AE177" s="709">
        <v>40165.714285714319</v>
      </c>
      <c r="AF177" s="709">
        <v>0</v>
      </c>
      <c r="AG177" s="709">
        <v>0</v>
      </c>
      <c r="AH177" s="709">
        <v>0</v>
      </c>
      <c r="AI177" s="709">
        <v>114400</v>
      </c>
      <c r="AJ177" s="709">
        <v>0</v>
      </c>
      <c r="AK177" s="709">
        <v>0</v>
      </c>
      <c r="AL177" s="709">
        <v>0</v>
      </c>
      <c r="AM177" s="709">
        <v>2520</v>
      </c>
      <c r="AN177" s="709">
        <v>0</v>
      </c>
      <c r="AO177" s="709">
        <v>0</v>
      </c>
      <c r="AP177" s="709">
        <v>0</v>
      </c>
      <c r="AQ177" s="709">
        <v>0</v>
      </c>
      <c r="AR177" s="709">
        <v>0</v>
      </c>
      <c r="AS177" s="709">
        <v>0</v>
      </c>
      <c r="AT177" s="709">
        <v>0</v>
      </c>
      <c r="AU177" s="709">
        <v>0</v>
      </c>
      <c r="AV177" s="709">
        <v>378624.9852</v>
      </c>
      <c r="AW177" s="709">
        <v>54444.073418841253</v>
      </c>
      <c r="AX177" s="709">
        <v>116920</v>
      </c>
      <c r="AY177" s="709">
        <v>56638.220168067259</v>
      </c>
      <c r="AZ177" s="710">
        <v>549989.05861884123</v>
      </c>
      <c r="BA177" s="710">
        <v>547469.05861884123</v>
      </c>
      <c r="BB177" s="710">
        <v>3750</v>
      </c>
      <c r="BC177" s="710">
        <v>495000</v>
      </c>
      <c r="BD177" s="710">
        <v>0</v>
      </c>
      <c r="BE177" s="710">
        <v>0</v>
      </c>
      <c r="BF177" s="710">
        <v>549989.05861884123</v>
      </c>
      <c r="BG177" s="709">
        <v>549989.05861884123</v>
      </c>
      <c r="BH177" s="709">
        <v>0</v>
      </c>
      <c r="BI177" s="710">
        <v>497520</v>
      </c>
      <c r="BJ177" s="710">
        <v>380600</v>
      </c>
      <c r="BK177" s="709">
        <v>433069.05861884123</v>
      </c>
      <c r="BL177" s="709">
        <v>3280.8262016578883</v>
      </c>
      <c r="BM177" s="709">
        <v>3094.9578064748207</v>
      </c>
      <c r="BN177" s="711">
        <v>6.0055227503981082E-2</v>
      </c>
      <c r="BO177" s="711">
        <v>0</v>
      </c>
      <c r="BP177" s="709">
        <v>0</v>
      </c>
      <c r="BQ177" s="710">
        <v>549989.05861884123</v>
      </c>
      <c r="BR177" s="710">
        <v>4147.4928683245544</v>
      </c>
      <c r="BS177" s="710" t="s">
        <v>1284</v>
      </c>
      <c r="BT177" s="710">
        <v>4166.5837774154643</v>
      </c>
      <c r="BU177" s="711">
        <v>4.1126779369718536E-2</v>
      </c>
      <c r="BV177" s="709">
        <v>0</v>
      </c>
      <c r="BW177" s="709">
        <v>549989.05861884123</v>
      </c>
      <c r="BX177" s="709">
        <v>0</v>
      </c>
      <c r="BY177" s="709">
        <v>549989.05861884123</v>
      </c>
      <c r="BZ177" s="512">
        <f t="shared" si="8"/>
        <v>0</v>
      </c>
      <c r="CA177" s="512">
        <f t="shared" si="9"/>
        <v>0</v>
      </c>
      <c r="CB177" s="709">
        <f t="shared" si="10"/>
        <v>0</v>
      </c>
      <c r="CC177" s="709"/>
      <c r="CD177" s="709"/>
      <c r="CF177" s="709">
        <f t="shared" si="11"/>
        <v>13039.411764705885</v>
      </c>
    </row>
    <row r="178" spans="1:84" ht="15" x14ac:dyDescent="0.25">
      <c r="A178" s="706" t="e">
        <f>VLOOKUP(D178,'DfE No.'!#REF!,3,FALSE)</f>
        <v>#REF!</v>
      </c>
      <c r="B178" s="511" t="str">
        <f>VLOOKUP(D178,'Adjusted Factors 20-21'!C:F,4,FALSE)</f>
        <v>Recoupment Academy</v>
      </c>
      <c r="C178" s="706">
        <v>141640</v>
      </c>
      <c r="D178" s="706">
        <v>9352145</v>
      </c>
      <c r="E178" s="707" t="s">
        <v>670</v>
      </c>
      <c r="F178" s="708">
        <v>387</v>
      </c>
      <c r="G178" s="708">
        <v>387</v>
      </c>
      <c r="H178" s="708">
        <v>0</v>
      </c>
      <c r="I178" s="709">
        <v>1110059.6157</v>
      </c>
      <c r="J178" s="709">
        <v>0</v>
      </c>
      <c r="K178" s="709">
        <v>0</v>
      </c>
      <c r="L178" s="709">
        <v>25649.999999999938</v>
      </c>
      <c r="M178" s="709">
        <v>0</v>
      </c>
      <c r="N178" s="709">
        <v>38086.930693069306</v>
      </c>
      <c r="O178" s="709">
        <v>0</v>
      </c>
      <c r="P178" s="709">
        <v>9263.9378238341578</v>
      </c>
      <c r="Q178" s="709">
        <v>14036.269430051827</v>
      </c>
      <c r="R178" s="709">
        <v>15038.860103626892</v>
      </c>
      <c r="S178" s="709">
        <v>11369.378238341962</v>
      </c>
      <c r="T178" s="709">
        <v>4361.2694300518069</v>
      </c>
      <c r="U178" s="709">
        <v>0</v>
      </c>
      <c r="V178" s="709">
        <v>0</v>
      </c>
      <c r="W178" s="709">
        <v>0</v>
      </c>
      <c r="X178" s="709">
        <v>0</v>
      </c>
      <c r="Y178" s="709">
        <v>0</v>
      </c>
      <c r="Z178" s="709">
        <v>0</v>
      </c>
      <c r="AA178" s="709">
        <v>0</v>
      </c>
      <c r="AB178" s="709">
        <v>0</v>
      </c>
      <c r="AC178" s="709">
        <v>0</v>
      </c>
      <c r="AD178" s="709">
        <v>0</v>
      </c>
      <c r="AE178" s="709">
        <v>111425.62499999985</v>
      </c>
      <c r="AF178" s="709">
        <v>0</v>
      </c>
      <c r="AG178" s="709">
        <v>0</v>
      </c>
      <c r="AH178" s="709">
        <v>0</v>
      </c>
      <c r="AI178" s="709">
        <v>114400</v>
      </c>
      <c r="AJ178" s="709">
        <v>0</v>
      </c>
      <c r="AK178" s="709">
        <v>0</v>
      </c>
      <c r="AL178" s="709">
        <v>0</v>
      </c>
      <c r="AM178" s="709">
        <v>7660.8</v>
      </c>
      <c r="AN178" s="709">
        <v>0</v>
      </c>
      <c r="AO178" s="709">
        <v>0</v>
      </c>
      <c r="AP178" s="709">
        <v>0</v>
      </c>
      <c r="AQ178" s="709">
        <v>0</v>
      </c>
      <c r="AR178" s="709">
        <v>0</v>
      </c>
      <c r="AS178" s="709">
        <v>0</v>
      </c>
      <c r="AT178" s="709">
        <v>0</v>
      </c>
      <c r="AU178" s="709">
        <v>0</v>
      </c>
      <c r="AV178" s="709">
        <v>1110059.6157</v>
      </c>
      <c r="AW178" s="709">
        <v>229232.27071897575</v>
      </c>
      <c r="AX178" s="709">
        <v>122060.8</v>
      </c>
      <c r="AY178" s="709">
        <v>180281.74785948778</v>
      </c>
      <c r="AZ178" s="710">
        <v>1461352.6864189757</v>
      </c>
      <c r="BA178" s="710">
        <v>1453691.8864189757</v>
      </c>
      <c r="BB178" s="710">
        <v>3750</v>
      </c>
      <c r="BC178" s="710">
        <v>1451250</v>
      </c>
      <c r="BD178" s="710">
        <v>0</v>
      </c>
      <c r="BE178" s="710">
        <v>0</v>
      </c>
      <c r="BF178" s="710">
        <v>1461352.6864189757</v>
      </c>
      <c r="BG178" s="709">
        <v>1461352.6864189757</v>
      </c>
      <c r="BH178" s="709">
        <v>0</v>
      </c>
      <c r="BI178" s="710">
        <v>1458910.8</v>
      </c>
      <c r="BJ178" s="710">
        <v>1336850</v>
      </c>
      <c r="BK178" s="709">
        <v>1339291.8864189757</v>
      </c>
      <c r="BL178" s="709">
        <v>3460.7025488862419</v>
      </c>
      <c r="BM178" s="709">
        <v>3365.6881017326727</v>
      </c>
      <c r="BN178" s="711">
        <v>2.8230318520796743E-2</v>
      </c>
      <c r="BO178" s="711">
        <v>0</v>
      </c>
      <c r="BP178" s="709">
        <v>0</v>
      </c>
      <c r="BQ178" s="710">
        <v>1461352.6864189757</v>
      </c>
      <c r="BR178" s="710">
        <v>3756.3097840283608</v>
      </c>
      <c r="BS178" s="710" t="s">
        <v>1284</v>
      </c>
      <c r="BT178" s="710">
        <v>3776.1051328655703</v>
      </c>
      <c r="BU178" s="711">
        <v>2.9788539189139929E-2</v>
      </c>
      <c r="BV178" s="709">
        <v>0</v>
      </c>
      <c r="BW178" s="709">
        <v>1461352.6864189757</v>
      </c>
      <c r="BX178" s="709">
        <v>0</v>
      </c>
      <c r="BY178" s="709">
        <v>1461352.6864189757</v>
      </c>
      <c r="BZ178" s="512">
        <f t="shared" si="8"/>
        <v>0</v>
      </c>
      <c r="CA178" s="512">
        <f t="shared" si="9"/>
        <v>0</v>
      </c>
      <c r="CB178" s="709">
        <f t="shared" si="10"/>
        <v>0</v>
      </c>
      <c r="CC178" s="709"/>
      <c r="CD178" s="709"/>
      <c r="CF178" s="709">
        <f t="shared" si="11"/>
        <v>117806.64571897588</v>
      </c>
    </row>
    <row r="179" spans="1:84" ht="15" x14ac:dyDescent="0.25">
      <c r="A179" s="706" t="e">
        <f>VLOOKUP(D179,'DfE No.'!#REF!,3,FALSE)</f>
        <v>#REF!</v>
      </c>
      <c r="B179" s="511" t="str">
        <f>VLOOKUP(D179,'Adjusted Factors 20-21'!C:F,4,FALSE)</f>
        <v>Recoupment Academy</v>
      </c>
      <c r="C179" s="706">
        <v>145541</v>
      </c>
      <c r="D179" s="706">
        <v>9352147</v>
      </c>
      <c r="E179" s="707" t="s">
        <v>668</v>
      </c>
      <c r="F179" s="708">
        <v>434</v>
      </c>
      <c r="G179" s="708">
        <v>434</v>
      </c>
      <c r="H179" s="708">
        <v>0</v>
      </c>
      <c r="I179" s="709">
        <v>1244873.0573999998</v>
      </c>
      <c r="J179" s="709">
        <v>0</v>
      </c>
      <c r="K179" s="709">
        <v>0</v>
      </c>
      <c r="L179" s="709">
        <v>90000.000000000073</v>
      </c>
      <c r="M179" s="709">
        <v>0</v>
      </c>
      <c r="N179" s="709">
        <v>116638.64693446089</v>
      </c>
      <c r="O179" s="709">
        <v>0</v>
      </c>
      <c r="P179" s="709">
        <v>2742.6388888888896</v>
      </c>
      <c r="Q179" s="709">
        <v>25869.212962962971</v>
      </c>
      <c r="R179" s="709">
        <v>13185.763888888887</v>
      </c>
      <c r="S179" s="709">
        <v>406.87499999999915</v>
      </c>
      <c r="T179" s="709">
        <v>68174.166666666642</v>
      </c>
      <c r="U179" s="709">
        <v>31344.444444444351</v>
      </c>
      <c r="V179" s="709">
        <v>0</v>
      </c>
      <c r="W179" s="709">
        <v>0</v>
      </c>
      <c r="X179" s="709">
        <v>0</v>
      </c>
      <c r="Y179" s="709">
        <v>0</v>
      </c>
      <c r="Z179" s="709">
        <v>0</v>
      </c>
      <c r="AA179" s="709">
        <v>0</v>
      </c>
      <c r="AB179" s="709">
        <v>8250.4060913705653</v>
      </c>
      <c r="AC179" s="709">
        <v>0</v>
      </c>
      <c r="AD179" s="709">
        <v>0</v>
      </c>
      <c r="AE179" s="709">
        <v>172720.57894736851</v>
      </c>
      <c r="AF179" s="709">
        <v>0</v>
      </c>
      <c r="AG179" s="709">
        <v>2590.0000000000173</v>
      </c>
      <c r="AH179" s="709">
        <v>0</v>
      </c>
      <c r="AI179" s="709">
        <v>114400</v>
      </c>
      <c r="AJ179" s="709">
        <v>0</v>
      </c>
      <c r="AK179" s="709">
        <v>0</v>
      </c>
      <c r="AL179" s="709">
        <v>0</v>
      </c>
      <c r="AM179" s="709">
        <v>9828</v>
      </c>
      <c r="AN179" s="709">
        <v>0</v>
      </c>
      <c r="AO179" s="709">
        <v>0</v>
      </c>
      <c r="AP179" s="709">
        <v>0</v>
      </c>
      <c r="AQ179" s="709">
        <v>0</v>
      </c>
      <c r="AR179" s="709">
        <v>0</v>
      </c>
      <c r="AS179" s="709">
        <v>0</v>
      </c>
      <c r="AT179" s="709">
        <v>0</v>
      </c>
      <c r="AU179" s="709">
        <v>0</v>
      </c>
      <c r="AV179" s="709">
        <v>1244873.0573999998</v>
      </c>
      <c r="AW179" s="709">
        <v>531922.73382505169</v>
      </c>
      <c r="AX179" s="709">
        <v>124228</v>
      </c>
      <c r="AY179" s="709">
        <v>356854.2533405248</v>
      </c>
      <c r="AZ179" s="710">
        <v>1901023.7912250515</v>
      </c>
      <c r="BA179" s="710">
        <v>1891195.7912250515</v>
      </c>
      <c r="BB179" s="710">
        <v>3750</v>
      </c>
      <c r="BC179" s="710">
        <v>1627500</v>
      </c>
      <c r="BD179" s="710">
        <v>0</v>
      </c>
      <c r="BE179" s="710">
        <v>0</v>
      </c>
      <c r="BF179" s="710">
        <v>1901023.7912250515</v>
      </c>
      <c r="BG179" s="709">
        <v>1901023.7912250517</v>
      </c>
      <c r="BH179" s="709">
        <v>0</v>
      </c>
      <c r="BI179" s="710">
        <v>1637328</v>
      </c>
      <c r="BJ179" s="710">
        <v>1513100</v>
      </c>
      <c r="BK179" s="709">
        <v>1776795.7912250515</v>
      </c>
      <c r="BL179" s="709">
        <v>4093.9995189517317</v>
      </c>
      <c r="BM179" s="709">
        <v>3980.913435193133</v>
      </c>
      <c r="BN179" s="711">
        <v>2.8407069281855012E-2</v>
      </c>
      <c r="BO179" s="711">
        <v>0</v>
      </c>
      <c r="BP179" s="709">
        <v>0</v>
      </c>
      <c r="BQ179" s="710">
        <v>1901023.7912250515</v>
      </c>
      <c r="BR179" s="710">
        <v>4357.5939889978144</v>
      </c>
      <c r="BS179" s="710" t="s">
        <v>1284</v>
      </c>
      <c r="BT179" s="710">
        <v>4380.2391502881374</v>
      </c>
      <c r="BU179" s="711">
        <v>1.1176288382033883E-2</v>
      </c>
      <c r="BV179" s="709">
        <v>0</v>
      </c>
      <c r="BW179" s="709">
        <v>1901023.7912250515</v>
      </c>
      <c r="BX179" s="709">
        <v>0</v>
      </c>
      <c r="BY179" s="709">
        <v>1901023.7912250515</v>
      </c>
      <c r="BZ179" s="512">
        <f t="shared" si="8"/>
        <v>0</v>
      </c>
      <c r="CA179" s="512">
        <f t="shared" si="9"/>
        <v>0</v>
      </c>
      <c r="CB179" s="709">
        <f t="shared" si="10"/>
        <v>0</v>
      </c>
      <c r="CC179" s="709"/>
      <c r="CD179" s="709"/>
      <c r="CF179" s="709">
        <f t="shared" si="11"/>
        <v>348361.74878631264</v>
      </c>
    </row>
    <row r="180" spans="1:84" ht="15" x14ac:dyDescent="0.25">
      <c r="A180" s="706" t="e">
        <f>VLOOKUP(D180,'DfE No.'!#REF!,3,FALSE)</f>
        <v>#REF!</v>
      </c>
      <c r="B180" s="511" t="str">
        <f>VLOOKUP(D180,'Adjusted Factors 20-21'!C:F,4,FALSE)</f>
        <v>Recoupment Academy</v>
      </c>
      <c r="C180" s="706">
        <v>143050</v>
      </c>
      <c r="D180" s="706">
        <v>9352150</v>
      </c>
      <c r="E180" s="707" t="s">
        <v>1109</v>
      </c>
      <c r="F180" s="708">
        <v>90</v>
      </c>
      <c r="G180" s="708">
        <v>90</v>
      </c>
      <c r="H180" s="708">
        <v>0</v>
      </c>
      <c r="I180" s="709">
        <v>258153.39899999998</v>
      </c>
      <c r="J180" s="709">
        <v>0</v>
      </c>
      <c r="K180" s="709">
        <v>0</v>
      </c>
      <c r="L180" s="709">
        <v>6750.0000000000127</v>
      </c>
      <c r="M180" s="709">
        <v>0</v>
      </c>
      <c r="N180" s="709">
        <v>8400.0000000000164</v>
      </c>
      <c r="O180" s="709">
        <v>0</v>
      </c>
      <c r="P180" s="709">
        <v>1050.0000000000009</v>
      </c>
      <c r="Q180" s="709">
        <v>0</v>
      </c>
      <c r="R180" s="709">
        <v>0</v>
      </c>
      <c r="S180" s="709">
        <v>0</v>
      </c>
      <c r="T180" s="709">
        <v>0</v>
      </c>
      <c r="U180" s="709">
        <v>0</v>
      </c>
      <c r="V180" s="709">
        <v>0</v>
      </c>
      <c r="W180" s="709">
        <v>0</v>
      </c>
      <c r="X180" s="709">
        <v>0</v>
      </c>
      <c r="Y180" s="709">
        <v>0</v>
      </c>
      <c r="Z180" s="709">
        <v>0</v>
      </c>
      <c r="AA180" s="709">
        <v>0</v>
      </c>
      <c r="AB180" s="709">
        <v>0</v>
      </c>
      <c r="AC180" s="709">
        <v>0</v>
      </c>
      <c r="AD180" s="709">
        <v>0</v>
      </c>
      <c r="AE180" s="709">
        <v>29492.307692307721</v>
      </c>
      <c r="AF180" s="709">
        <v>0</v>
      </c>
      <c r="AG180" s="709">
        <v>4024.9999999999914</v>
      </c>
      <c r="AH180" s="709">
        <v>0</v>
      </c>
      <c r="AI180" s="709">
        <v>114400</v>
      </c>
      <c r="AJ180" s="709">
        <v>20758.344459279037</v>
      </c>
      <c r="AK180" s="709">
        <v>0</v>
      </c>
      <c r="AL180" s="709">
        <v>0</v>
      </c>
      <c r="AM180" s="709">
        <v>2293.1999999999998</v>
      </c>
      <c r="AN180" s="709">
        <v>0</v>
      </c>
      <c r="AO180" s="709">
        <v>0</v>
      </c>
      <c r="AP180" s="709">
        <v>0</v>
      </c>
      <c r="AQ180" s="709">
        <v>0</v>
      </c>
      <c r="AR180" s="709">
        <v>0</v>
      </c>
      <c r="AS180" s="709">
        <v>0</v>
      </c>
      <c r="AT180" s="709">
        <v>0</v>
      </c>
      <c r="AU180" s="709">
        <v>0</v>
      </c>
      <c r="AV180" s="709">
        <v>258153.39899999998</v>
      </c>
      <c r="AW180" s="709">
        <v>49717.307692307739</v>
      </c>
      <c r="AX180" s="709">
        <v>137451.54445927904</v>
      </c>
      <c r="AY180" s="709">
        <v>47545.107692307734</v>
      </c>
      <c r="AZ180" s="710">
        <v>445322.25115158677</v>
      </c>
      <c r="BA180" s="710">
        <v>443029.05115158675</v>
      </c>
      <c r="BB180" s="710">
        <v>3750</v>
      </c>
      <c r="BC180" s="710">
        <v>337500</v>
      </c>
      <c r="BD180" s="710">
        <v>0</v>
      </c>
      <c r="BE180" s="710">
        <v>0</v>
      </c>
      <c r="BF180" s="710">
        <v>445322.25115158677</v>
      </c>
      <c r="BG180" s="709">
        <v>445322.25115158677</v>
      </c>
      <c r="BH180" s="709">
        <v>0</v>
      </c>
      <c r="BI180" s="710">
        <v>339793.2</v>
      </c>
      <c r="BJ180" s="710">
        <v>202341.65554072097</v>
      </c>
      <c r="BK180" s="709">
        <v>307870.70669230772</v>
      </c>
      <c r="BL180" s="709">
        <v>3420.7856299145301</v>
      </c>
      <c r="BM180" s="709">
        <v>3220.7935487991313</v>
      </c>
      <c r="BN180" s="711">
        <v>6.209403927487548E-2</v>
      </c>
      <c r="BO180" s="711">
        <v>0</v>
      </c>
      <c r="BP180" s="709">
        <v>0</v>
      </c>
      <c r="BQ180" s="710">
        <v>445322.25115158677</v>
      </c>
      <c r="BR180" s="710">
        <v>4922.5450127954082</v>
      </c>
      <c r="BS180" s="710" t="s">
        <v>1284</v>
      </c>
      <c r="BT180" s="710">
        <v>4948.0250127954087</v>
      </c>
      <c r="BU180" s="711">
        <v>4.5869016006373942E-2</v>
      </c>
      <c r="BV180" s="709">
        <v>0</v>
      </c>
      <c r="BW180" s="709">
        <v>445322.25115158677</v>
      </c>
      <c r="BX180" s="709">
        <v>0</v>
      </c>
      <c r="BY180" s="709">
        <v>445322.25115158677</v>
      </c>
      <c r="BZ180" s="512">
        <f t="shared" si="8"/>
        <v>0</v>
      </c>
      <c r="CA180" s="512">
        <f t="shared" si="9"/>
        <v>0</v>
      </c>
      <c r="CB180" s="709">
        <f t="shared" si="10"/>
        <v>0</v>
      </c>
      <c r="CC180" s="709"/>
      <c r="CD180" s="709"/>
      <c r="CF180" s="709">
        <f t="shared" si="11"/>
        <v>16200.000000000029</v>
      </c>
    </row>
    <row r="181" spans="1:84" ht="15" x14ac:dyDescent="0.25">
      <c r="A181" s="706" t="e">
        <f>VLOOKUP(D181,'DfE No.'!#REF!,3,FALSE)</f>
        <v>#REF!</v>
      </c>
      <c r="B181" s="511" t="str">
        <f>VLOOKUP(D181,'Adjusted Factors 20-21'!C:F,4,FALSE)</f>
        <v>Recoupment Academy</v>
      </c>
      <c r="C181" s="706">
        <v>145695</v>
      </c>
      <c r="D181" s="706">
        <v>9352152</v>
      </c>
      <c r="E181" s="707" t="s">
        <v>1091</v>
      </c>
      <c r="F181" s="708">
        <v>418</v>
      </c>
      <c r="G181" s="708">
        <v>418</v>
      </c>
      <c r="H181" s="708">
        <v>0</v>
      </c>
      <c r="I181" s="709">
        <v>1198979.1198</v>
      </c>
      <c r="J181" s="709">
        <v>0</v>
      </c>
      <c r="K181" s="709">
        <v>0</v>
      </c>
      <c r="L181" s="709">
        <v>29250.000000000076</v>
      </c>
      <c r="M181" s="709">
        <v>0</v>
      </c>
      <c r="N181" s="709">
        <v>52766.235011990408</v>
      </c>
      <c r="O181" s="709">
        <v>0</v>
      </c>
      <c r="P181" s="709">
        <v>14489.99999999998</v>
      </c>
      <c r="Q181" s="709">
        <v>5499.9999999999973</v>
      </c>
      <c r="R181" s="709">
        <v>2625.0000000000018</v>
      </c>
      <c r="S181" s="709">
        <v>1215.0000000000005</v>
      </c>
      <c r="T181" s="709">
        <v>11309.999999999993</v>
      </c>
      <c r="U181" s="709">
        <v>1199.9999999999998</v>
      </c>
      <c r="V181" s="709">
        <v>0</v>
      </c>
      <c r="W181" s="709">
        <v>0</v>
      </c>
      <c r="X181" s="709">
        <v>0</v>
      </c>
      <c r="Y181" s="709">
        <v>0</v>
      </c>
      <c r="Z181" s="709">
        <v>0</v>
      </c>
      <c r="AA181" s="709">
        <v>0</v>
      </c>
      <c r="AB181" s="709">
        <v>1873.99441340782</v>
      </c>
      <c r="AC181" s="709">
        <v>0</v>
      </c>
      <c r="AD181" s="709">
        <v>0</v>
      </c>
      <c r="AE181" s="709">
        <v>123797.27528089868</v>
      </c>
      <c r="AF181" s="709">
        <v>0</v>
      </c>
      <c r="AG181" s="709">
        <v>0</v>
      </c>
      <c r="AH181" s="709">
        <v>0</v>
      </c>
      <c r="AI181" s="709">
        <v>114400</v>
      </c>
      <c r="AJ181" s="709">
        <v>0</v>
      </c>
      <c r="AK181" s="709">
        <v>0</v>
      </c>
      <c r="AL181" s="709">
        <v>0</v>
      </c>
      <c r="AM181" s="709">
        <v>9072</v>
      </c>
      <c r="AN181" s="709">
        <v>0</v>
      </c>
      <c r="AO181" s="709">
        <v>0</v>
      </c>
      <c r="AP181" s="709">
        <v>0</v>
      </c>
      <c r="AQ181" s="709">
        <v>0</v>
      </c>
      <c r="AR181" s="709">
        <v>0</v>
      </c>
      <c r="AS181" s="709">
        <v>0</v>
      </c>
      <c r="AT181" s="709">
        <v>0</v>
      </c>
      <c r="AU181" s="709">
        <v>0</v>
      </c>
      <c r="AV181" s="709">
        <v>1198979.1198</v>
      </c>
      <c r="AW181" s="709">
        <v>244027.50470629698</v>
      </c>
      <c r="AX181" s="709">
        <v>123472</v>
      </c>
      <c r="AY181" s="709">
        <v>192928.19278689392</v>
      </c>
      <c r="AZ181" s="710">
        <v>1566478.6245062971</v>
      </c>
      <c r="BA181" s="710">
        <v>1557406.6245062971</v>
      </c>
      <c r="BB181" s="710">
        <v>3750</v>
      </c>
      <c r="BC181" s="710">
        <v>1567500</v>
      </c>
      <c r="BD181" s="710">
        <v>10093.375493702944</v>
      </c>
      <c r="BE181" s="710">
        <v>0</v>
      </c>
      <c r="BF181" s="710">
        <v>1576572</v>
      </c>
      <c r="BG181" s="709">
        <v>1576571.9999999998</v>
      </c>
      <c r="BH181" s="709">
        <v>0</v>
      </c>
      <c r="BI181" s="710">
        <v>1576572</v>
      </c>
      <c r="BJ181" s="710">
        <v>1453100</v>
      </c>
      <c r="BK181" s="709">
        <v>1453100</v>
      </c>
      <c r="BL181" s="709">
        <v>3476.3157894736842</v>
      </c>
      <c r="BM181" s="709">
        <v>3366.2988074340524</v>
      </c>
      <c r="BN181" s="711">
        <v>3.2681882486686256E-2</v>
      </c>
      <c r="BO181" s="711">
        <v>0</v>
      </c>
      <c r="BP181" s="709">
        <v>0</v>
      </c>
      <c r="BQ181" s="710">
        <v>1576572</v>
      </c>
      <c r="BR181" s="710">
        <v>3750</v>
      </c>
      <c r="BS181" s="710" t="s">
        <v>1284</v>
      </c>
      <c r="BT181" s="710">
        <v>3771.7033492822966</v>
      </c>
      <c r="BU181" s="711">
        <v>3.3427950776171E-2</v>
      </c>
      <c r="BV181" s="709">
        <v>0</v>
      </c>
      <c r="BW181" s="709">
        <v>1576572</v>
      </c>
      <c r="BX181" s="709">
        <v>0</v>
      </c>
      <c r="BY181" s="709">
        <v>1576572</v>
      </c>
      <c r="BZ181" s="512">
        <f t="shared" si="8"/>
        <v>0</v>
      </c>
      <c r="CA181" s="512">
        <f t="shared" si="9"/>
        <v>0</v>
      </c>
      <c r="CB181" s="709">
        <f t="shared" si="10"/>
        <v>10093.375493702944</v>
      </c>
      <c r="CC181" s="709"/>
      <c r="CD181" s="709"/>
      <c r="CF181" s="709">
        <f t="shared" si="11"/>
        <v>118356.23501199047</v>
      </c>
    </row>
    <row r="182" spans="1:84" ht="15" x14ac:dyDescent="0.25">
      <c r="A182" s="706" t="e">
        <f>VLOOKUP(D182,'DfE No.'!#REF!,3,FALSE)</f>
        <v>#REF!</v>
      </c>
      <c r="B182" s="511" t="str">
        <f>VLOOKUP(D182,'Adjusted Factors 20-21'!C:F,4,FALSE)</f>
        <v>Recoupment Academy</v>
      </c>
      <c r="C182" s="706">
        <v>144212</v>
      </c>
      <c r="D182" s="706">
        <v>9352154</v>
      </c>
      <c r="E182" s="707" t="s">
        <v>768</v>
      </c>
      <c r="F182" s="708">
        <v>335</v>
      </c>
      <c r="G182" s="708">
        <v>335</v>
      </c>
      <c r="H182" s="708">
        <v>0</v>
      </c>
      <c r="I182" s="709">
        <v>960904.31849999994</v>
      </c>
      <c r="J182" s="709">
        <v>0</v>
      </c>
      <c r="K182" s="709">
        <v>0</v>
      </c>
      <c r="L182" s="709">
        <v>16650.000000000022</v>
      </c>
      <c r="M182" s="709">
        <v>0</v>
      </c>
      <c r="N182" s="709">
        <v>33642.553191489358</v>
      </c>
      <c r="O182" s="709">
        <v>0</v>
      </c>
      <c r="P182" s="709">
        <v>27299.999999999975</v>
      </c>
      <c r="Q182" s="709">
        <v>3750.0000000000023</v>
      </c>
      <c r="R182" s="709">
        <v>22125.000000000047</v>
      </c>
      <c r="S182" s="709">
        <v>2429.9999999999959</v>
      </c>
      <c r="T182" s="709">
        <v>0</v>
      </c>
      <c r="U182" s="709">
        <v>599.99999999999966</v>
      </c>
      <c r="V182" s="709">
        <v>0</v>
      </c>
      <c r="W182" s="709">
        <v>0</v>
      </c>
      <c r="X182" s="709">
        <v>0</v>
      </c>
      <c r="Y182" s="709">
        <v>0</v>
      </c>
      <c r="Z182" s="709">
        <v>0</v>
      </c>
      <c r="AA182" s="709">
        <v>0</v>
      </c>
      <c r="AB182" s="709">
        <v>94811.860068259426</v>
      </c>
      <c r="AC182" s="709">
        <v>0</v>
      </c>
      <c r="AD182" s="709">
        <v>0</v>
      </c>
      <c r="AE182" s="709">
        <v>104461.14864864873</v>
      </c>
      <c r="AF182" s="709">
        <v>0</v>
      </c>
      <c r="AG182" s="709">
        <v>4352.9940119760467</v>
      </c>
      <c r="AH182" s="709">
        <v>0</v>
      </c>
      <c r="AI182" s="709">
        <v>114400</v>
      </c>
      <c r="AJ182" s="709">
        <v>0</v>
      </c>
      <c r="AK182" s="709">
        <v>0</v>
      </c>
      <c r="AL182" s="709">
        <v>0</v>
      </c>
      <c r="AM182" s="709">
        <v>7156.8</v>
      </c>
      <c r="AN182" s="709">
        <v>0</v>
      </c>
      <c r="AO182" s="709">
        <v>0</v>
      </c>
      <c r="AP182" s="709">
        <v>0</v>
      </c>
      <c r="AQ182" s="709">
        <v>0</v>
      </c>
      <c r="AR182" s="709">
        <v>0</v>
      </c>
      <c r="AS182" s="709">
        <v>0</v>
      </c>
      <c r="AT182" s="709">
        <v>0</v>
      </c>
      <c r="AU182" s="709">
        <v>0</v>
      </c>
      <c r="AV182" s="709">
        <v>960904.31849999994</v>
      </c>
      <c r="AW182" s="709">
        <v>310123.55592037365</v>
      </c>
      <c r="AX182" s="709">
        <v>121556.8</v>
      </c>
      <c r="AY182" s="709">
        <v>167662.7252443934</v>
      </c>
      <c r="AZ182" s="710">
        <v>1392584.6744203737</v>
      </c>
      <c r="BA182" s="710">
        <v>1385427.8744203737</v>
      </c>
      <c r="BB182" s="710">
        <v>3750</v>
      </c>
      <c r="BC182" s="710">
        <v>1256250</v>
      </c>
      <c r="BD182" s="710">
        <v>0</v>
      </c>
      <c r="BE182" s="710">
        <v>0</v>
      </c>
      <c r="BF182" s="710">
        <v>1392584.6744203737</v>
      </c>
      <c r="BG182" s="709">
        <v>1392584.6744203737</v>
      </c>
      <c r="BH182" s="709">
        <v>0</v>
      </c>
      <c r="BI182" s="710">
        <v>1263406.8</v>
      </c>
      <c r="BJ182" s="710">
        <v>1141850</v>
      </c>
      <c r="BK182" s="709">
        <v>1271027.8744203737</v>
      </c>
      <c r="BL182" s="709">
        <v>3794.1130579712649</v>
      </c>
      <c r="BM182" s="709">
        <v>3699.515248475609</v>
      </c>
      <c r="BN182" s="711">
        <v>2.5570325608100956E-2</v>
      </c>
      <c r="BO182" s="711">
        <v>0</v>
      </c>
      <c r="BP182" s="709">
        <v>0</v>
      </c>
      <c r="BQ182" s="710">
        <v>1392584.6744203737</v>
      </c>
      <c r="BR182" s="710">
        <v>4135.6055952846973</v>
      </c>
      <c r="BS182" s="710" t="s">
        <v>1284</v>
      </c>
      <c r="BT182" s="710">
        <v>4156.9691773742497</v>
      </c>
      <c r="BU182" s="711">
        <v>2.2151320095986859E-2</v>
      </c>
      <c r="BV182" s="709">
        <v>0</v>
      </c>
      <c r="BW182" s="709">
        <v>1392584.6744203737</v>
      </c>
      <c r="BX182" s="709">
        <v>0</v>
      </c>
      <c r="BY182" s="709">
        <v>1392584.6744203737</v>
      </c>
      <c r="BZ182" s="512">
        <f t="shared" si="8"/>
        <v>0</v>
      </c>
      <c r="CA182" s="512">
        <f t="shared" si="9"/>
        <v>0</v>
      </c>
      <c r="CB182" s="709">
        <f t="shared" si="10"/>
        <v>0</v>
      </c>
      <c r="CC182" s="709"/>
      <c r="CD182" s="709"/>
      <c r="CF182" s="709">
        <f t="shared" si="11"/>
        <v>106497.55319148939</v>
      </c>
    </row>
    <row r="183" spans="1:84" ht="15" x14ac:dyDescent="0.25">
      <c r="A183" s="706" t="e">
        <f>VLOOKUP(D183,'DfE No.'!#REF!,3,FALSE)</f>
        <v>#REF!</v>
      </c>
      <c r="B183" s="511" t="str">
        <f>VLOOKUP(D183,'Adjusted Factors 20-21'!C:F,4,FALSE)</f>
        <v>Recoupment Academy</v>
      </c>
      <c r="C183" s="706">
        <v>143147</v>
      </c>
      <c r="D183" s="706">
        <v>9352155</v>
      </c>
      <c r="E183" s="707" t="s">
        <v>1110</v>
      </c>
      <c r="F183" s="708">
        <v>181</v>
      </c>
      <c r="G183" s="708">
        <v>181</v>
      </c>
      <c r="H183" s="708">
        <v>0</v>
      </c>
      <c r="I183" s="709">
        <v>519175.1691</v>
      </c>
      <c r="J183" s="709">
        <v>0</v>
      </c>
      <c r="K183" s="709">
        <v>0</v>
      </c>
      <c r="L183" s="709">
        <v>11700</v>
      </c>
      <c r="M183" s="709">
        <v>0</v>
      </c>
      <c r="N183" s="709">
        <v>16290</v>
      </c>
      <c r="O183" s="709">
        <v>0</v>
      </c>
      <c r="P183" s="709">
        <v>3150.0000000000009</v>
      </c>
      <c r="Q183" s="709">
        <v>250.00000000000006</v>
      </c>
      <c r="R183" s="709">
        <v>750.00000000000148</v>
      </c>
      <c r="S183" s="709">
        <v>2429.9999999999977</v>
      </c>
      <c r="T183" s="709">
        <v>0</v>
      </c>
      <c r="U183" s="709">
        <v>0</v>
      </c>
      <c r="V183" s="709">
        <v>0</v>
      </c>
      <c r="W183" s="709">
        <v>0</v>
      </c>
      <c r="X183" s="709">
        <v>0</v>
      </c>
      <c r="Y183" s="709">
        <v>0</v>
      </c>
      <c r="Z183" s="709">
        <v>0</v>
      </c>
      <c r="AA183" s="709">
        <v>0</v>
      </c>
      <c r="AB183" s="709">
        <v>641.29139072847681</v>
      </c>
      <c r="AC183" s="709">
        <v>0</v>
      </c>
      <c r="AD183" s="709">
        <v>0</v>
      </c>
      <c r="AE183" s="709">
        <v>68567.416107382523</v>
      </c>
      <c r="AF183" s="709">
        <v>0</v>
      </c>
      <c r="AG183" s="709">
        <v>4497.4999999999973</v>
      </c>
      <c r="AH183" s="709">
        <v>0</v>
      </c>
      <c r="AI183" s="709">
        <v>114400</v>
      </c>
      <c r="AJ183" s="709">
        <v>0</v>
      </c>
      <c r="AK183" s="709">
        <v>0</v>
      </c>
      <c r="AL183" s="709">
        <v>0</v>
      </c>
      <c r="AM183" s="709">
        <v>3398.08</v>
      </c>
      <c r="AN183" s="709">
        <v>0</v>
      </c>
      <c r="AO183" s="709">
        <v>0</v>
      </c>
      <c r="AP183" s="709">
        <v>0</v>
      </c>
      <c r="AQ183" s="709">
        <v>0</v>
      </c>
      <c r="AR183" s="709">
        <v>0</v>
      </c>
      <c r="AS183" s="709">
        <v>0</v>
      </c>
      <c r="AT183" s="709">
        <v>0</v>
      </c>
      <c r="AU183" s="709">
        <v>0</v>
      </c>
      <c r="AV183" s="709">
        <v>519175.1691</v>
      </c>
      <c r="AW183" s="709">
        <v>108276.20749811101</v>
      </c>
      <c r="AX183" s="709">
        <v>117798.08</v>
      </c>
      <c r="AY183" s="709">
        <v>95805.216107382526</v>
      </c>
      <c r="AZ183" s="710">
        <v>745249.45659811096</v>
      </c>
      <c r="BA183" s="710">
        <v>741851.376598111</v>
      </c>
      <c r="BB183" s="710">
        <v>3750</v>
      </c>
      <c r="BC183" s="710">
        <v>678750</v>
      </c>
      <c r="BD183" s="710">
        <v>0</v>
      </c>
      <c r="BE183" s="710">
        <v>0</v>
      </c>
      <c r="BF183" s="710">
        <v>745249.45659811096</v>
      </c>
      <c r="BG183" s="709">
        <v>745249.45659811096</v>
      </c>
      <c r="BH183" s="709">
        <v>0</v>
      </c>
      <c r="BI183" s="710">
        <v>682148.08</v>
      </c>
      <c r="BJ183" s="710">
        <v>564350</v>
      </c>
      <c r="BK183" s="709">
        <v>627451.376598111</v>
      </c>
      <c r="BL183" s="709">
        <v>3466.5821911497846</v>
      </c>
      <c r="BM183" s="709">
        <v>3252.0073227848102</v>
      </c>
      <c r="BN183" s="711">
        <v>6.5982283269038378E-2</v>
      </c>
      <c r="BO183" s="711">
        <v>0</v>
      </c>
      <c r="BP183" s="709">
        <v>0</v>
      </c>
      <c r="BQ183" s="710">
        <v>745249.45659811096</v>
      </c>
      <c r="BR183" s="710">
        <v>4098.6263900448121</v>
      </c>
      <c r="BS183" s="710" t="s">
        <v>1284</v>
      </c>
      <c r="BT183" s="710">
        <v>4117.4003126967455</v>
      </c>
      <c r="BU183" s="711">
        <v>3.0875852567241235E-2</v>
      </c>
      <c r="BV183" s="709">
        <v>0</v>
      </c>
      <c r="BW183" s="709">
        <v>745249.45659811096</v>
      </c>
      <c r="BX183" s="709">
        <v>0</v>
      </c>
      <c r="BY183" s="709">
        <v>745249.45659811096</v>
      </c>
      <c r="BZ183" s="512">
        <f t="shared" si="8"/>
        <v>0</v>
      </c>
      <c r="CA183" s="512">
        <f t="shared" si="9"/>
        <v>0</v>
      </c>
      <c r="CB183" s="709">
        <f t="shared" si="10"/>
        <v>0</v>
      </c>
      <c r="CC183" s="709"/>
      <c r="CD183" s="709"/>
      <c r="CF183" s="709">
        <f t="shared" si="11"/>
        <v>34570</v>
      </c>
    </row>
    <row r="184" spans="1:84" ht="15" x14ac:dyDescent="0.25">
      <c r="A184" s="706" t="e">
        <f>VLOOKUP(D184,'DfE No.'!#REF!,3,FALSE)</f>
        <v>#REF!</v>
      </c>
      <c r="B184" s="511" t="str">
        <f>VLOOKUP(D184,'Adjusted Factors 20-21'!C:F,4,FALSE)</f>
        <v>Recoupment Academy</v>
      </c>
      <c r="C184" s="706">
        <v>141819</v>
      </c>
      <c r="D184" s="706">
        <v>9352158</v>
      </c>
      <c r="E184" s="707" t="s">
        <v>776</v>
      </c>
      <c r="F184" s="708">
        <v>414</v>
      </c>
      <c r="G184" s="708">
        <v>414</v>
      </c>
      <c r="H184" s="708">
        <v>0</v>
      </c>
      <c r="I184" s="709">
        <v>1187505.6354</v>
      </c>
      <c r="J184" s="709">
        <v>0</v>
      </c>
      <c r="K184" s="709">
        <v>0</v>
      </c>
      <c r="L184" s="709">
        <v>26100.000000000015</v>
      </c>
      <c r="M184" s="709">
        <v>0</v>
      </c>
      <c r="N184" s="709">
        <v>44027.307692307695</v>
      </c>
      <c r="O184" s="709">
        <v>0</v>
      </c>
      <c r="P184" s="709">
        <v>27576.610169491512</v>
      </c>
      <c r="Q184" s="709">
        <v>22554.479418886178</v>
      </c>
      <c r="R184" s="709">
        <v>6390.4358353510952</v>
      </c>
      <c r="S184" s="709">
        <v>5683.728813559328</v>
      </c>
      <c r="T184" s="709">
        <v>1308.1598062954001</v>
      </c>
      <c r="U184" s="709">
        <v>1202.9055690072648</v>
      </c>
      <c r="V184" s="709">
        <v>0</v>
      </c>
      <c r="W184" s="709">
        <v>0</v>
      </c>
      <c r="X184" s="709">
        <v>0</v>
      </c>
      <c r="Y184" s="709">
        <v>0</v>
      </c>
      <c r="Z184" s="709">
        <v>0</v>
      </c>
      <c r="AA184" s="709">
        <v>0</v>
      </c>
      <c r="AB184" s="709">
        <v>49913.239436619646</v>
      </c>
      <c r="AC184" s="709">
        <v>0</v>
      </c>
      <c r="AD184" s="709">
        <v>0</v>
      </c>
      <c r="AE184" s="709">
        <v>143683.13099041523</v>
      </c>
      <c r="AF184" s="709">
        <v>0</v>
      </c>
      <c r="AG184" s="709">
        <v>7139.9999999999873</v>
      </c>
      <c r="AH184" s="709">
        <v>0</v>
      </c>
      <c r="AI184" s="709">
        <v>114400</v>
      </c>
      <c r="AJ184" s="709">
        <v>0</v>
      </c>
      <c r="AK184" s="709">
        <v>0</v>
      </c>
      <c r="AL184" s="709">
        <v>0</v>
      </c>
      <c r="AM184" s="709">
        <v>6552</v>
      </c>
      <c r="AN184" s="709">
        <v>0</v>
      </c>
      <c r="AO184" s="709">
        <v>0</v>
      </c>
      <c r="AP184" s="709">
        <v>0</v>
      </c>
      <c r="AQ184" s="709">
        <v>0</v>
      </c>
      <c r="AR184" s="709">
        <v>0</v>
      </c>
      <c r="AS184" s="709">
        <v>0</v>
      </c>
      <c r="AT184" s="709">
        <v>0</v>
      </c>
      <c r="AU184" s="709">
        <v>0</v>
      </c>
      <c r="AV184" s="709">
        <v>1187505.6354</v>
      </c>
      <c r="AW184" s="709">
        <v>335579.99773193337</v>
      </c>
      <c r="AX184" s="709">
        <v>120952</v>
      </c>
      <c r="AY184" s="709">
        <v>221057.74464286448</v>
      </c>
      <c r="AZ184" s="710">
        <v>1644037.6331319334</v>
      </c>
      <c r="BA184" s="710">
        <v>1637485.6331319334</v>
      </c>
      <c r="BB184" s="710">
        <v>3750</v>
      </c>
      <c r="BC184" s="710">
        <v>1552500</v>
      </c>
      <c r="BD184" s="710">
        <v>0</v>
      </c>
      <c r="BE184" s="710">
        <v>0</v>
      </c>
      <c r="BF184" s="710">
        <v>1644037.6331319334</v>
      </c>
      <c r="BG184" s="709">
        <v>1644037.6331319329</v>
      </c>
      <c r="BH184" s="709">
        <v>0</v>
      </c>
      <c r="BI184" s="710">
        <v>1559052</v>
      </c>
      <c r="BJ184" s="710">
        <v>1438100</v>
      </c>
      <c r="BK184" s="709">
        <v>1523085.6331319334</v>
      </c>
      <c r="BL184" s="709">
        <v>3678.950804666506</v>
      </c>
      <c r="BM184" s="709">
        <v>3569.4141889688249</v>
      </c>
      <c r="BN184" s="711">
        <v>3.0687561011047963E-2</v>
      </c>
      <c r="BO184" s="711">
        <v>0</v>
      </c>
      <c r="BP184" s="709">
        <v>0</v>
      </c>
      <c r="BQ184" s="710">
        <v>1644037.6331319334</v>
      </c>
      <c r="BR184" s="710">
        <v>3955.2793070819648</v>
      </c>
      <c r="BS184" s="710" t="s">
        <v>1284</v>
      </c>
      <c r="BT184" s="710">
        <v>3971.1053940384863</v>
      </c>
      <c r="BU184" s="711">
        <v>2.8959365177551488E-2</v>
      </c>
      <c r="BV184" s="709">
        <v>0</v>
      </c>
      <c r="BW184" s="709">
        <v>1644037.6331319334</v>
      </c>
      <c r="BX184" s="709">
        <v>0</v>
      </c>
      <c r="BY184" s="709">
        <v>1644037.6331319334</v>
      </c>
      <c r="BZ184" s="512">
        <f t="shared" si="8"/>
        <v>0</v>
      </c>
      <c r="CA184" s="512">
        <f t="shared" si="9"/>
        <v>0</v>
      </c>
      <c r="CB184" s="709">
        <f t="shared" si="10"/>
        <v>0</v>
      </c>
      <c r="CC184" s="709"/>
      <c r="CD184" s="709"/>
      <c r="CF184" s="709">
        <f t="shared" si="11"/>
        <v>134843.62730489852</v>
      </c>
    </row>
    <row r="185" spans="1:84" ht="15" x14ac:dyDescent="0.25">
      <c r="A185" s="706" t="e">
        <f>VLOOKUP(D185,'DfE No.'!#REF!,3,FALSE)</f>
        <v>#REF!</v>
      </c>
      <c r="B185" s="511" t="str">
        <f>VLOOKUP(D185,'Adjusted Factors 20-21'!C:F,4,FALSE)</f>
        <v>Recoupment Academy</v>
      </c>
      <c r="C185" s="706">
        <v>141591</v>
      </c>
      <c r="D185" s="706">
        <v>9352159</v>
      </c>
      <c r="E185" s="707" t="s">
        <v>762</v>
      </c>
      <c r="F185" s="708">
        <v>376</v>
      </c>
      <c r="G185" s="708">
        <v>376</v>
      </c>
      <c r="H185" s="708">
        <v>0</v>
      </c>
      <c r="I185" s="709">
        <v>1078507.5336</v>
      </c>
      <c r="J185" s="709">
        <v>0</v>
      </c>
      <c r="K185" s="709">
        <v>0</v>
      </c>
      <c r="L185" s="709">
        <v>20700.000000000018</v>
      </c>
      <c r="M185" s="709">
        <v>0</v>
      </c>
      <c r="N185" s="709">
        <v>37751.919191919187</v>
      </c>
      <c r="O185" s="709">
        <v>0</v>
      </c>
      <c r="P185" s="709">
        <v>5250.0000000000027</v>
      </c>
      <c r="Q185" s="709">
        <v>3750</v>
      </c>
      <c r="R185" s="709">
        <v>11250</v>
      </c>
      <c r="S185" s="709">
        <v>16199.999999999962</v>
      </c>
      <c r="T185" s="709">
        <v>3044.9999999999927</v>
      </c>
      <c r="U185" s="709">
        <v>0</v>
      </c>
      <c r="V185" s="709">
        <v>0</v>
      </c>
      <c r="W185" s="709">
        <v>0</v>
      </c>
      <c r="X185" s="709">
        <v>0</v>
      </c>
      <c r="Y185" s="709">
        <v>0</v>
      </c>
      <c r="Z185" s="709">
        <v>0</v>
      </c>
      <c r="AA185" s="709">
        <v>0</v>
      </c>
      <c r="AB185" s="709">
        <v>28297.737003058159</v>
      </c>
      <c r="AC185" s="709">
        <v>0</v>
      </c>
      <c r="AD185" s="709">
        <v>0</v>
      </c>
      <c r="AE185" s="709">
        <v>152676.12040133763</v>
      </c>
      <c r="AF185" s="709">
        <v>0</v>
      </c>
      <c r="AG185" s="709">
        <v>7385.0000000000027</v>
      </c>
      <c r="AH185" s="709">
        <v>0</v>
      </c>
      <c r="AI185" s="709">
        <v>114400</v>
      </c>
      <c r="AJ185" s="709">
        <v>0</v>
      </c>
      <c r="AK185" s="709">
        <v>0</v>
      </c>
      <c r="AL185" s="709">
        <v>0</v>
      </c>
      <c r="AM185" s="709">
        <v>5631.85</v>
      </c>
      <c r="AN185" s="709">
        <v>0</v>
      </c>
      <c r="AO185" s="709">
        <v>0</v>
      </c>
      <c r="AP185" s="709">
        <v>0</v>
      </c>
      <c r="AQ185" s="709">
        <v>0</v>
      </c>
      <c r="AR185" s="709">
        <v>0</v>
      </c>
      <c r="AS185" s="709">
        <v>0</v>
      </c>
      <c r="AT185" s="709">
        <v>0</v>
      </c>
      <c r="AU185" s="709">
        <v>0</v>
      </c>
      <c r="AV185" s="709">
        <v>1078507.5336</v>
      </c>
      <c r="AW185" s="709">
        <v>286305.77659631497</v>
      </c>
      <c r="AX185" s="709">
        <v>120031.85</v>
      </c>
      <c r="AY185" s="709">
        <v>211602.37999729719</v>
      </c>
      <c r="AZ185" s="710">
        <v>1484845.160196315</v>
      </c>
      <c r="BA185" s="710">
        <v>1479213.3101963149</v>
      </c>
      <c r="BB185" s="710">
        <v>3750</v>
      </c>
      <c r="BC185" s="710">
        <v>1410000</v>
      </c>
      <c r="BD185" s="710">
        <v>0</v>
      </c>
      <c r="BE185" s="710">
        <v>0</v>
      </c>
      <c r="BF185" s="710">
        <v>1484845.160196315</v>
      </c>
      <c r="BG185" s="709">
        <v>1484845.160196315</v>
      </c>
      <c r="BH185" s="709">
        <v>0</v>
      </c>
      <c r="BI185" s="710">
        <v>1415631.85</v>
      </c>
      <c r="BJ185" s="710">
        <v>1295600</v>
      </c>
      <c r="BK185" s="709">
        <v>1364813.3101963149</v>
      </c>
      <c r="BL185" s="709">
        <v>3629.8226335008376</v>
      </c>
      <c r="BM185" s="709">
        <v>3501.4662482233507</v>
      </c>
      <c r="BN185" s="711">
        <v>3.6657895915065609E-2</v>
      </c>
      <c r="BO185" s="711">
        <v>0</v>
      </c>
      <c r="BP185" s="709">
        <v>0</v>
      </c>
      <c r="BQ185" s="710">
        <v>1484845.160196315</v>
      </c>
      <c r="BR185" s="710">
        <v>3934.0779526497736</v>
      </c>
      <c r="BS185" s="710" t="s">
        <v>1284</v>
      </c>
      <c r="BT185" s="710">
        <v>3949.0562771178593</v>
      </c>
      <c r="BU185" s="711">
        <v>3.8184136068428964E-2</v>
      </c>
      <c r="BV185" s="709">
        <v>0</v>
      </c>
      <c r="BW185" s="709">
        <v>1484845.160196315</v>
      </c>
      <c r="BX185" s="709">
        <v>0</v>
      </c>
      <c r="BY185" s="709">
        <v>1484845.160196315</v>
      </c>
      <c r="BZ185" s="512">
        <f t="shared" si="8"/>
        <v>0</v>
      </c>
      <c r="CA185" s="512">
        <f t="shared" si="9"/>
        <v>0</v>
      </c>
      <c r="CB185" s="709">
        <f t="shared" si="10"/>
        <v>0</v>
      </c>
      <c r="CC185" s="709"/>
      <c r="CD185" s="709"/>
      <c r="CF185" s="709">
        <f t="shared" si="11"/>
        <v>97946.919191919151</v>
      </c>
    </row>
    <row r="186" spans="1:84" ht="15" x14ac:dyDescent="0.25">
      <c r="A186" s="706" t="e">
        <f>VLOOKUP(D186,'DfE No.'!#REF!,3,FALSE)</f>
        <v>#REF!</v>
      </c>
      <c r="B186" s="511" t="str">
        <f>VLOOKUP(D186,'Adjusted Factors 20-21'!C:F,4,FALSE)</f>
        <v>Recoupment Academy</v>
      </c>
      <c r="C186" s="706">
        <v>145540</v>
      </c>
      <c r="D186" s="706">
        <v>9352167</v>
      </c>
      <c r="E186" s="707" t="s">
        <v>1390</v>
      </c>
      <c r="F186" s="708">
        <v>301</v>
      </c>
      <c r="G186" s="708">
        <v>301</v>
      </c>
      <c r="H186" s="708">
        <v>0</v>
      </c>
      <c r="I186" s="709">
        <v>863379.70109999995</v>
      </c>
      <c r="J186" s="709">
        <v>0</v>
      </c>
      <c r="K186" s="709">
        <v>0</v>
      </c>
      <c r="L186" s="709">
        <v>19350.000000000018</v>
      </c>
      <c r="M186" s="709">
        <v>0</v>
      </c>
      <c r="N186" s="709">
        <v>33492.377850162869</v>
      </c>
      <c r="O186" s="709">
        <v>0</v>
      </c>
      <c r="P186" s="709">
        <v>5707.9264214046816</v>
      </c>
      <c r="Q186" s="709">
        <v>1258.3612040133817</v>
      </c>
      <c r="R186" s="709">
        <v>6795.150501672244</v>
      </c>
      <c r="S186" s="709">
        <v>6523.3444816053479</v>
      </c>
      <c r="T186" s="709">
        <v>1751.6387959866245</v>
      </c>
      <c r="U186" s="709">
        <v>0</v>
      </c>
      <c r="V186" s="709">
        <v>0</v>
      </c>
      <c r="W186" s="709">
        <v>0</v>
      </c>
      <c r="X186" s="709">
        <v>0</v>
      </c>
      <c r="Y186" s="709">
        <v>0</v>
      </c>
      <c r="Z186" s="709">
        <v>0</v>
      </c>
      <c r="AA186" s="709">
        <v>0</v>
      </c>
      <c r="AB186" s="709">
        <v>28711.666666666693</v>
      </c>
      <c r="AC186" s="709">
        <v>0</v>
      </c>
      <c r="AD186" s="709">
        <v>0</v>
      </c>
      <c r="AE186" s="709">
        <v>93555.450643776901</v>
      </c>
      <c r="AF186" s="709">
        <v>0</v>
      </c>
      <c r="AG186" s="709">
        <v>1697.5000000000018</v>
      </c>
      <c r="AH186" s="709">
        <v>0</v>
      </c>
      <c r="AI186" s="709">
        <v>114400</v>
      </c>
      <c r="AJ186" s="709">
        <v>0</v>
      </c>
      <c r="AK186" s="709">
        <v>0</v>
      </c>
      <c r="AL186" s="709">
        <v>0</v>
      </c>
      <c r="AM186" s="709">
        <v>4536</v>
      </c>
      <c r="AN186" s="709">
        <v>0</v>
      </c>
      <c r="AO186" s="709">
        <v>0</v>
      </c>
      <c r="AP186" s="709">
        <v>0</v>
      </c>
      <c r="AQ186" s="709">
        <v>0</v>
      </c>
      <c r="AR186" s="709">
        <v>0</v>
      </c>
      <c r="AS186" s="709">
        <v>0</v>
      </c>
      <c r="AT186" s="709">
        <v>0</v>
      </c>
      <c r="AU186" s="709">
        <v>0</v>
      </c>
      <c r="AV186" s="709">
        <v>863379.70109999995</v>
      </c>
      <c r="AW186" s="709">
        <v>198843.41656528879</v>
      </c>
      <c r="AX186" s="709">
        <v>118936</v>
      </c>
      <c r="AY186" s="709">
        <v>140947.65027119947</v>
      </c>
      <c r="AZ186" s="710">
        <v>1181159.1176652887</v>
      </c>
      <c r="BA186" s="710">
        <v>1176623.1176652887</v>
      </c>
      <c r="BB186" s="710">
        <v>3750</v>
      </c>
      <c r="BC186" s="710">
        <v>1128750</v>
      </c>
      <c r="BD186" s="710">
        <v>0</v>
      </c>
      <c r="BE186" s="710">
        <v>0</v>
      </c>
      <c r="BF186" s="710">
        <v>1181159.1176652887</v>
      </c>
      <c r="BG186" s="709">
        <v>1181159.1176652887</v>
      </c>
      <c r="BH186" s="709">
        <v>0</v>
      </c>
      <c r="BI186" s="710">
        <v>1133286</v>
      </c>
      <c r="BJ186" s="710">
        <v>1014350</v>
      </c>
      <c r="BK186" s="709">
        <v>1062223.1176652887</v>
      </c>
      <c r="BL186" s="709">
        <v>3528.980457359763</v>
      </c>
      <c r="BM186" s="709">
        <v>3379.9238586885244</v>
      </c>
      <c r="BN186" s="711">
        <v>4.4100578860103497E-2</v>
      </c>
      <c r="BO186" s="711">
        <v>0</v>
      </c>
      <c r="BP186" s="709">
        <v>0</v>
      </c>
      <c r="BQ186" s="710">
        <v>1181159.1176652887</v>
      </c>
      <c r="BR186" s="710">
        <v>3909.0469025424877</v>
      </c>
      <c r="BS186" s="710" t="s">
        <v>1284</v>
      </c>
      <c r="BT186" s="710">
        <v>3924.1166699843479</v>
      </c>
      <c r="BU186" s="711">
        <v>2.5273960235691284E-2</v>
      </c>
      <c r="BV186" s="709">
        <v>0</v>
      </c>
      <c r="BW186" s="709">
        <v>1181159.1176652887</v>
      </c>
      <c r="BX186" s="709">
        <v>0</v>
      </c>
      <c r="BY186" s="709">
        <v>1181159.1176652887</v>
      </c>
      <c r="BZ186" s="512">
        <f t="shared" si="8"/>
        <v>0</v>
      </c>
      <c r="CA186" s="512">
        <f t="shared" si="9"/>
        <v>0</v>
      </c>
      <c r="CB186" s="709">
        <f t="shared" si="10"/>
        <v>0</v>
      </c>
      <c r="CC186" s="709"/>
      <c r="CD186" s="709"/>
      <c r="CF186" s="709">
        <f t="shared" si="11"/>
        <v>74878.799254845173</v>
      </c>
    </row>
    <row r="187" spans="1:84" ht="15" x14ac:dyDescent="0.25">
      <c r="A187" s="706" t="e">
        <f>VLOOKUP(D187,'DfE No.'!#REF!,3,FALSE)</f>
        <v>#REF!</v>
      </c>
      <c r="B187" s="511" t="str">
        <f>VLOOKUP(D187,'Adjusted Factors 20-21'!C:F,4,FALSE)</f>
        <v>Recoupment Academy</v>
      </c>
      <c r="C187" s="706">
        <v>144329</v>
      </c>
      <c r="D187" s="706">
        <v>9352171</v>
      </c>
      <c r="E187" s="707" t="s">
        <v>785</v>
      </c>
      <c r="F187" s="708">
        <v>348</v>
      </c>
      <c r="G187" s="708">
        <v>348</v>
      </c>
      <c r="H187" s="708">
        <v>0</v>
      </c>
      <c r="I187" s="709">
        <v>998193.14279999991</v>
      </c>
      <c r="J187" s="709">
        <v>0</v>
      </c>
      <c r="K187" s="709">
        <v>0</v>
      </c>
      <c r="L187" s="709">
        <v>30600.000000000044</v>
      </c>
      <c r="M187" s="709">
        <v>0</v>
      </c>
      <c r="N187" s="709">
        <v>61956.069364161849</v>
      </c>
      <c r="O187" s="709">
        <v>0</v>
      </c>
      <c r="P187" s="709">
        <v>8634.8126801152885</v>
      </c>
      <c r="Q187" s="709">
        <v>23317.002881844412</v>
      </c>
      <c r="R187" s="709">
        <v>12410.662824207488</v>
      </c>
      <c r="S187" s="709">
        <v>4467.8386167146919</v>
      </c>
      <c r="T187" s="709">
        <v>0</v>
      </c>
      <c r="U187" s="709">
        <v>0</v>
      </c>
      <c r="V187" s="709">
        <v>0</v>
      </c>
      <c r="W187" s="709">
        <v>0</v>
      </c>
      <c r="X187" s="709">
        <v>0</v>
      </c>
      <c r="Y187" s="709">
        <v>0</v>
      </c>
      <c r="Z187" s="709">
        <v>0</v>
      </c>
      <c r="AA187" s="709">
        <v>0</v>
      </c>
      <c r="AB187" s="709">
        <v>10165.000000000002</v>
      </c>
      <c r="AC187" s="709">
        <v>0</v>
      </c>
      <c r="AD187" s="709">
        <v>0</v>
      </c>
      <c r="AE187" s="709">
        <v>136666.12500000003</v>
      </c>
      <c r="AF187" s="709">
        <v>0</v>
      </c>
      <c r="AG187" s="709">
        <v>0</v>
      </c>
      <c r="AH187" s="709">
        <v>0</v>
      </c>
      <c r="AI187" s="709">
        <v>114400</v>
      </c>
      <c r="AJ187" s="709">
        <v>0</v>
      </c>
      <c r="AK187" s="709">
        <v>0</v>
      </c>
      <c r="AL187" s="709">
        <v>1000</v>
      </c>
      <c r="AM187" s="709">
        <v>23229.32</v>
      </c>
      <c r="AN187" s="709">
        <v>0</v>
      </c>
      <c r="AO187" s="709">
        <v>0</v>
      </c>
      <c r="AP187" s="709">
        <v>0</v>
      </c>
      <c r="AQ187" s="709">
        <v>0</v>
      </c>
      <c r="AR187" s="709">
        <v>0</v>
      </c>
      <c r="AS187" s="709">
        <v>0</v>
      </c>
      <c r="AT187" s="709">
        <v>0</v>
      </c>
      <c r="AU187" s="709">
        <v>0</v>
      </c>
      <c r="AV187" s="709">
        <v>998193.14279999991</v>
      </c>
      <c r="AW187" s="709">
        <v>288217.51136704383</v>
      </c>
      <c r="AX187" s="709">
        <v>138629.32</v>
      </c>
      <c r="AY187" s="709">
        <v>217312.1181835219</v>
      </c>
      <c r="AZ187" s="710">
        <v>1425039.9741670438</v>
      </c>
      <c r="BA187" s="710">
        <v>1400810.6541670437</v>
      </c>
      <c r="BB187" s="710">
        <v>3750</v>
      </c>
      <c r="BC187" s="710">
        <v>1305000</v>
      </c>
      <c r="BD187" s="710">
        <v>0</v>
      </c>
      <c r="BE187" s="710">
        <v>0</v>
      </c>
      <c r="BF187" s="710">
        <v>1425039.9741670438</v>
      </c>
      <c r="BG187" s="709">
        <v>1425039.9741670433</v>
      </c>
      <c r="BH187" s="709">
        <v>0</v>
      </c>
      <c r="BI187" s="710">
        <v>1329229.32</v>
      </c>
      <c r="BJ187" s="710">
        <v>1191600</v>
      </c>
      <c r="BK187" s="709">
        <v>1287410.6541670437</v>
      </c>
      <c r="BL187" s="709">
        <v>3699.4559027788614</v>
      </c>
      <c r="BM187" s="709">
        <v>3543.3687034582131</v>
      </c>
      <c r="BN187" s="711">
        <v>4.4050510230084799E-2</v>
      </c>
      <c r="BO187" s="711">
        <v>0</v>
      </c>
      <c r="BP187" s="709">
        <v>0</v>
      </c>
      <c r="BQ187" s="710">
        <v>1425039.9741670438</v>
      </c>
      <c r="BR187" s="710">
        <v>4025.3179717443786</v>
      </c>
      <c r="BS187" s="710" t="s">
        <v>1284</v>
      </c>
      <c r="BT187" s="710">
        <v>4094.9424545029992</v>
      </c>
      <c r="BU187" s="711">
        <v>3.9622083477008463E-2</v>
      </c>
      <c r="BV187" s="709">
        <v>0</v>
      </c>
      <c r="BW187" s="709">
        <v>1425039.9741670438</v>
      </c>
      <c r="BX187" s="709">
        <v>0</v>
      </c>
      <c r="BY187" s="709">
        <v>1425039.9741670438</v>
      </c>
      <c r="BZ187" s="512">
        <f t="shared" si="8"/>
        <v>0</v>
      </c>
      <c r="CA187" s="512">
        <f t="shared" si="9"/>
        <v>0</v>
      </c>
      <c r="CB187" s="709">
        <f t="shared" si="10"/>
        <v>0</v>
      </c>
      <c r="CC187" s="709"/>
      <c r="CD187" s="709"/>
      <c r="CF187" s="709">
        <f t="shared" si="11"/>
        <v>141386.38636704377</v>
      </c>
    </row>
    <row r="188" spans="1:84" ht="15" x14ac:dyDescent="0.25">
      <c r="A188" s="706" t="e">
        <f>VLOOKUP(D188,'DfE No.'!#REF!,3,FALSE)</f>
        <v>#REF!</v>
      </c>
      <c r="B188" s="511" t="str">
        <f>VLOOKUP(D188,'Adjusted Factors 20-21'!C:F,4,FALSE)</f>
        <v>Recoupment Academy</v>
      </c>
      <c r="C188" s="706">
        <v>144213</v>
      </c>
      <c r="D188" s="706">
        <v>9352172</v>
      </c>
      <c r="E188" s="707" t="s">
        <v>1250</v>
      </c>
      <c r="F188" s="708">
        <v>262</v>
      </c>
      <c r="G188" s="708">
        <v>262</v>
      </c>
      <c r="H188" s="708">
        <v>0</v>
      </c>
      <c r="I188" s="709">
        <v>751513.22820000001</v>
      </c>
      <c r="J188" s="709">
        <v>0</v>
      </c>
      <c r="K188" s="709">
        <v>0</v>
      </c>
      <c r="L188" s="709">
        <v>14849.999999999945</v>
      </c>
      <c r="M188" s="709">
        <v>0</v>
      </c>
      <c r="N188" s="709">
        <v>22659.45945945946</v>
      </c>
      <c r="O188" s="709">
        <v>0</v>
      </c>
      <c r="P188" s="709">
        <v>6929.9999999999745</v>
      </c>
      <c r="Q188" s="709">
        <v>18249.999999999982</v>
      </c>
      <c r="R188" s="709">
        <v>10125.000000000018</v>
      </c>
      <c r="S188" s="709">
        <v>1620.0000000000018</v>
      </c>
      <c r="T188" s="709">
        <v>0</v>
      </c>
      <c r="U188" s="709">
        <v>0</v>
      </c>
      <c r="V188" s="709">
        <v>0</v>
      </c>
      <c r="W188" s="709">
        <v>0</v>
      </c>
      <c r="X188" s="709">
        <v>0</v>
      </c>
      <c r="Y188" s="709">
        <v>0</v>
      </c>
      <c r="Z188" s="709">
        <v>0</v>
      </c>
      <c r="AA188" s="709">
        <v>0</v>
      </c>
      <c r="AB188" s="709">
        <v>22818.372093023314</v>
      </c>
      <c r="AC188" s="709">
        <v>0</v>
      </c>
      <c r="AD188" s="709">
        <v>0</v>
      </c>
      <c r="AE188" s="709">
        <v>86991.705882352966</v>
      </c>
      <c r="AF188" s="709">
        <v>0</v>
      </c>
      <c r="AG188" s="709">
        <v>0</v>
      </c>
      <c r="AH188" s="709">
        <v>0</v>
      </c>
      <c r="AI188" s="709">
        <v>114400</v>
      </c>
      <c r="AJ188" s="709">
        <v>0</v>
      </c>
      <c r="AK188" s="709">
        <v>0</v>
      </c>
      <c r="AL188" s="709">
        <v>0</v>
      </c>
      <c r="AM188" s="709">
        <v>4309.2</v>
      </c>
      <c r="AN188" s="709">
        <v>0</v>
      </c>
      <c r="AO188" s="709">
        <v>0</v>
      </c>
      <c r="AP188" s="709">
        <v>0</v>
      </c>
      <c r="AQ188" s="709">
        <v>0</v>
      </c>
      <c r="AR188" s="709">
        <v>0</v>
      </c>
      <c r="AS188" s="709">
        <v>0</v>
      </c>
      <c r="AT188" s="709">
        <v>0</v>
      </c>
      <c r="AU188" s="709">
        <v>0</v>
      </c>
      <c r="AV188" s="709">
        <v>751513.22820000001</v>
      </c>
      <c r="AW188" s="709">
        <v>184244.53743483566</v>
      </c>
      <c r="AX188" s="709">
        <v>118709.2</v>
      </c>
      <c r="AY188" s="709">
        <v>134161.73561208264</v>
      </c>
      <c r="AZ188" s="710">
        <v>1054466.9656348357</v>
      </c>
      <c r="BA188" s="710">
        <v>1050157.7656348357</v>
      </c>
      <c r="BB188" s="710">
        <v>3750</v>
      </c>
      <c r="BC188" s="710">
        <v>982500</v>
      </c>
      <c r="BD188" s="710">
        <v>0</v>
      </c>
      <c r="BE188" s="710">
        <v>0</v>
      </c>
      <c r="BF188" s="710">
        <v>1054466.9656348357</v>
      </c>
      <c r="BG188" s="709">
        <v>1054466.9656348357</v>
      </c>
      <c r="BH188" s="709">
        <v>0</v>
      </c>
      <c r="BI188" s="710">
        <v>986809.2</v>
      </c>
      <c r="BJ188" s="710">
        <v>868100</v>
      </c>
      <c r="BK188" s="709">
        <v>935757.7656348357</v>
      </c>
      <c r="BL188" s="709">
        <v>3571.5945253238006</v>
      </c>
      <c r="BM188" s="709">
        <v>3469.2706258687258</v>
      </c>
      <c r="BN188" s="711">
        <v>2.9494355007099581E-2</v>
      </c>
      <c r="BO188" s="711">
        <v>0</v>
      </c>
      <c r="BP188" s="709">
        <v>0</v>
      </c>
      <c r="BQ188" s="710">
        <v>1054466.9656348357</v>
      </c>
      <c r="BR188" s="710">
        <v>4008.235746697846</v>
      </c>
      <c r="BS188" s="710" t="s">
        <v>1284</v>
      </c>
      <c r="BT188" s="710">
        <v>4024.6830749421206</v>
      </c>
      <c r="BU188" s="711">
        <v>2.4717587943622332E-2</v>
      </c>
      <c r="BV188" s="709">
        <v>0</v>
      </c>
      <c r="BW188" s="709">
        <v>1054466.9656348357</v>
      </c>
      <c r="BX188" s="709">
        <v>0</v>
      </c>
      <c r="BY188" s="709">
        <v>1054466.9656348357</v>
      </c>
      <c r="BZ188" s="512">
        <f t="shared" si="8"/>
        <v>0</v>
      </c>
      <c r="CA188" s="512">
        <f t="shared" si="9"/>
        <v>0</v>
      </c>
      <c r="CB188" s="709">
        <f t="shared" si="10"/>
        <v>0</v>
      </c>
      <c r="CC188" s="709"/>
      <c r="CD188" s="709"/>
      <c r="CF188" s="709">
        <f t="shared" si="11"/>
        <v>74434.45945945938</v>
      </c>
    </row>
    <row r="189" spans="1:84" ht="15" x14ac:dyDescent="0.25">
      <c r="A189" s="706" t="e">
        <f>VLOOKUP(D189,'DfE No.'!#REF!,3,FALSE)</f>
        <v>#REF!</v>
      </c>
      <c r="B189" s="511" t="str">
        <f>VLOOKUP(D189,'Adjusted Factors 20-21'!C:F,4,FALSE)</f>
        <v>Recoupment Academy</v>
      </c>
      <c r="C189" s="706">
        <v>144216</v>
      </c>
      <c r="D189" s="706">
        <v>9352185</v>
      </c>
      <c r="E189" s="707" t="s">
        <v>765</v>
      </c>
      <c r="F189" s="708">
        <v>357</v>
      </c>
      <c r="G189" s="708">
        <v>357</v>
      </c>
      <c r="H189" s="708">
        <v>0</v>
      </c>
      <c r="I189" s="709">
        <v>1024008.4826999999</v>
      </c>
      <c r="J189" s="709">
        <v>0</v>
      </c>
      <c r="K189" s="709">
        <v>0</v>
      </c>
      <c r="L189" s="709">
        <v>57150.00000000008</v>
      </c>
      <c r="M189" s="709">
        <v>0</v>
      </c>
      <c r="N189" s="709">
        <v>91508.57142857142</v>
      </c>
      <c r="O189" s="709">
        <v>0</v>
      </c>
      <c r="P189" s="709">
        <v>2948.2584269662907</v>
      </c>
      <c r="Q189" s="709">
        <v>8273.174157303376</v>
      </c>
      <c r="R189" s="709">
        <v>13913.974719101134</v>
      </c>
      <c r="S189" s="709">
        <v>17057.780898876455</v>
      </c>
      <c r="T189" s="709">
        <v>70667.949438202268</v>
      </c>
      <c r="U189" s="709">
        <v>0</v>
      </c>
      <c r="V189" s="709">
        <v>0</v>
      </c>
      <c r="W189" s="709">
        <v>0</v>
      </c>
      <c r="X189" s="709">
        <v>0</v>
      </c>
      <c r="Y189" s="709">
        <v>0</v>
      </c>
      <c r="Z189" s="709">
        <v>0</v>
      </c>
      <c r="AA189" s="709">
        <v>0</v>
      </c>
      <c r="AB189" s="709">
        <v>14840.827702702702</v>
      </c>
      <c r="AC189" s="709">
        <v>0</v>
      </c>
      <c r="AD189" s="709">
        <v>0</v>
      </c>
      <c r="AE189" s="709">
        <v>109621.14963503662</v>
      </c>
      <c r="AF189" s="709">
        <v>0</v>
      </c>
      <c r="AG189" s="709">
        <v>17132.499999999956</v>
      </c>
      <c r="AH189" s="709">
        <v>0</v>
      </c>
      <c r="AI189" s="709">
        <v>114400</v>
      </c>
      <c r="AJ189" s="709">
        <v>0</v>
      </c>
      <c r="AK189" s="709">
        <v>0</v>
      </c>
      <c r="AL189" s="709">
        <v>0</v>
      </c>
      <c r="AM189" s="709">
        <v>3180.43</v>
      </c>
      <c r="AN189" s="709">
        <v>0</v>
      </c>
      <c r="AO189" s="709">
        <v>0</v>
      </c>
      <c r="AP189" s="709">
        <v>0</v>
      </c>
      <c r="AQ189" s="709">
        <v>0</v>
      </c>
      <c r="AR189" s="709">
        <v>0</v>
      </c>
      <c r="AS189" s="709">
        <v>0</v>
      </c>
      <c r="AT189" s="709">
        <v>0</v>
      </c>
      <c r="AU189" s="709">
        <v>0</v>
      </c>
      <c r="AV189" s="709">
        <v>1024008.4826999999</v>
      </c>
      <c r="AW189" s="709">
        <v>403114.1864067603</v>
      </c>
      <c r="AX189" s="709">
        <v>117580.43</v>
      </c>
      <c r="AY189" s="709">
        <v>250333.80416954713</v>
      </c>
      <c r="AZ189" s="710">
        <v>1544703.0991067602</v>
      </c>
      <c r="BA189" s="710">
        <v>1541522.6691067603</v>
      </c>
      <c r="BB189" s="710">
        <v>3750</v>
      </c>
      <c r="BC189" s="710">
        <v>1338750</v>
      </c>
      <c r="BD189" s="710">
        <v>0</v>
      </c>
      <c r="BE189" s="710">
        <v>0</v>
      </c>
      <c r="BF189" s="710">
        <v>1544703.0991067602</v>
      </c>
      <c r="BG189" s="709">
        <v>1544703.0991067602</v>
      </c>
      <c r="BH189" s="709">
        <v>0</v>
      </c>
      <c r="BI189" s="710">
        <v>1341930.43</v>
      </c>
      <c r="BJ189" s="710">
        <v>1224350</v>
      </c>
      <c r="BK189" s="709">
        <v>1427122.6691067603</v>
      </c>
      <c r="BL189" s="709">
        <v>3997.5424904951269</v>
      </c>
      <c r="BM189" s="709">
        <v>3963.7229721739127</v>
      </c>
      <c r="BN189" s="711">
        <v>8.5322608463390733E-3</v>
      </c>
      <c r="BO189" s="711">
        <v>9.8677391536609264E-3</v>
      </c>
      <c r="BP189" s="709">
        <v>13963.335418942521</v>
      </c>
      <c r="BQ189" s="710">
        <v>1558666.4345257028</v>
      </c>
      <c r="BR189" s="710">
        <v>4357.1036541336216</v>
      </c>
      <c r="BS189" s="710" t="s">
        <v>1284</v>
      </c>
      <c r="BT189" s="710">
        <v>4366.0124216406239</v>
      </c>
      <c r="BU189" s="711">
        <v>1.4629255217790682E-2</v>
      </c>
      <c r="BV189" s="709">
        <v>0</v>
      </c>
      <c r="BW189" s="709">
        <v>1558666.4345257028</v>
      </c>
      <c r="BX189" s="709">
        <v>0</v>
      </c>
      <c r="BY189" s="709">
        <v>1558666.4345257028</v>
      </c>
      <c r="BZ189" s="512">
        <f t="shared" si="8"/>
        <v>0</v>
      </c>
      <c r="CA189" s="512">
        <f t="shared" si="9"/>
        <v>0</v>
      </c>
      <c r="CB189" s="709">
        <f t="shared" si="10"/>
        <v>0</v>
      </c>
      <c r="CC189" s="709"/>
      <c r="CD189" s="709"/>
      <c r="CF189" s="709">
        <f t="shared" si="11"/>
        <v>261519.70906902105</v>
      </c>
    </row>
    <row r="190" spans="1:84" ht="15" x14ac:dyDescent="0.25">
      <c r="A190" s="706" t="e">
        <f>VLOOKUP(D190,'DfE No.'!#REF!,3,FALSE)</f>
        <v>#REF!</v>
      </c>
      <c r="B190" s="511" t="str">
        <f>VLOOKUP(D190,'Adjusted Factors 20-21'!C:F,4,FALSE)</f>
        <v>Recoupment Academy</v>
      </c>
      <c r="C190" s="706">
        <v>144217</v>
      </c>
      <c r="D190" s="706">
        <v>9352186</v>
      </c>
      <c r="E190" s="707" t="s">
        <v>767</v>
      </c>
      <c r="F190" s="708">
        <v>417</v>
      </c>
      <c r="G190" s="708">
        <v>417</v>
      </c>
      <c r="H190" s="708">
        <v>0</v>
      </c>
      <c r="I190" s="709">
        <v>1196110.7486999999</v>
      </c>
      <c r="J190" s="709">
        <v>0</v>
      </c>
      <c r="K190" s="709">
        <v>0</v>
      </c>
      <c r="L190" s="709">
        <v>29699.999999999993</v>
      </c>
      <c r="M190" s="709">
        <v>0</v>
      </c>
      <c r="N190" s="709">
        <v>45233.898305084746</v>
      </c>
      <c r="O190" s="709">
        <v>0</v>
      </c>
      <c r="P190" s="709">
        <v>0</v>
      </c>
      <c r="Q190" s="709">
        <v>32750.000000000007</v>
      </c>
      <c r="R190" s="709">
        <v>19875.000000000055</v>
      </c>
      <c r="S190" s="709">
        <v>8504.9999999999964</v>
      </c>
      <c r="T190" s="709">
        <v>17400.000000000004</v>
      </c>
      <c r="U190" s="709">
        <v>599.99999999999943</v>
      </c>
      <c r="V190" s="709">
        <v>0</v>
      </c>
      <c r="W190" s="709">
        <v>0</v>
      </c>
      <c r="X190" s="709">
        <v>0</v>
      </c>
      <c r="Y190" s="709">
        <v>0</v>
      </c>
      <c r="Z190" s="709">
        <v>0</v>
      </c>
      <c r="AA190" s="709">
        <v>0</v>
      </c>
      <c r="AB190" s="709">
        <v>14956.089385474859</v>
      </c>
      <c r="AC190" s="709">
        <v>0</v>
      </c>
      <c r="AD190" s="709">
        <v>0</v>
      </c>
      <c r="AE190" s="709">
        <v>137131.57223796024</v>
      </c>
      <c r="AF190" s="709">
        <v>0</v>
      </c>
      <c r="AG190" s="709">
        <v>0</v>
      </c>
      <c r="AH190" s="709">
        <v>0</v>
      </c>
      <c r="AI190" s="709">
        <v>114400</v>
      </c>
      <c r="AJ190" s="709">
        <v>0</v>
      </c>
      <c r="AK190" s="709">
        <v>0</v>
      </c>
      <c r="AL190" s="709">
        <v>0</v>
      </c>
      <c r="AM190" s="709">
        <v>7106.4</v>
      </c>
      <c r="AN190" s="709">
        <v>0</v>
      </c>
      <c r="AO190" s="709">
        <v>0</v>
      </c>
      <c r="AP190" s="709">
        <v>0</v>
      </c>
      <c r="AQ190" s="709">
        <v>0</v>
      </c>
      <c r="AR190" s="709">
        <v>0</v>
      </c>
      <c r="AS190" s="709">
        <v>0</v>
      </c>
      <c r="AT190" s="709">
        <v>0</v>
      </c>
      <c r="AU190" s="709">
        <v>0</v>
      </c>
      <c r="AV190" s="709">
        <v>1196110.7486999999</v>
      </c>
      <c r="AW190" s="709">
        <v>306151.55992851988</v>
      </c>
      <c r="AX190" s="709">
        <v>121506.4</v>
      </c>
      <c r="AY190" s="709">
        <v>224116.32139050262</v>
      </c>
      <c r="AZ190" s="710">
        <v>1623768.7086285197</v>
      </c>
      <c r="BA190" s="710">
        <v>1616662.3086285198</v>
      </c>
      <c r="BB190" s="710">
        <v>3750</v>
      </c>
      <c r="BC190" s="710">
        <v>1563750</v>
      </c>
      <c r="BD190" s="710">
        <v>0</v>
      </c>
      <c r="BE190" s="710">
        <v>0</v>
      </c>
      <c r="BF190" s="710">
        <v>1623768.7086285197</v>
      </c>
      <c r="BG190" s="709">
        <v>1623768.7086285197</v>
      </c>
      <c r="BH190" s="709">
        <v>0</v>
      </c>
      <c r="BI190" s="710">
        <v>1570856.4</v>
      </c>
      <c r="BJ190" s="710">
        <v>1449350</v>
      </c>
      <c r="BK190" s="709">
        <v>1502262.3086285198</v>
      </c>
      <c r="BL190" s="709">
        <v>3602.5475027062826</v>
      </c>
      <c r="BM190" s="709">
        <v>3473.6876750000001</v>
      </c>
      <c r="BN190" s="711">
        <v>3.7095974008740561E-2</v>
      </c>
      <c r="BO190" s="711">
        <v>0</v>
      </c>
      <c r="BP190" s="709">
        <v>0</v>
      </c>
      <c r="BQ190" s="710">
        <v>1623768.7086285197</v>
      </c>
      <c r="BR190" s="710">
        <v>3876.8880302842199</v>
      </c>
      <c r="BS190" s="710" t="s">
        <v>1284</v>
      </c>
      <c r="BT190" s="710">
        <v>3893.929756902925</v>
      </c>
      <c r="BU190" s="711">
        <v>3.4587188588050877E-2</v>
      </c>
      <c r="BV190" s="709">
        <v>0</v>
      </c>
      <c r="BW190" s="709">
        <v>1623768.7086285197</v>
      </c>
      <c r="BX190" s="709">
        <v>0</v>
      </c>
      <c r="BY190" s="709">
        <v>1623768.7086285197</v>
      </c>
      <c r="BZ190" s="512">
        <f t="shared" si="8"/>
        <v>0</v>
      </c>
      <c r="CA190" s="512">
        <f t="shared" si="9"/>
        <v>0</v>
      </c>
      <c r="CB190" s="709">
        <f t="shared" si="10"/>
        <v>0</v>
      </c>
      <c r="CC190" s="709"/>
      <c r="CD190" s="709"/>
      <c r="CF190" s="709">
        <f t="shared" si="11"/>
        <v>154063.89830508479</v>
      </c>
    </row>
    <row r="191" spans="1:84" ht="15" x14ac:dyDescent="0.25">
      <c r="A191" s="706" t="e">
        <f>VLOOKUP(D191,'DfE No.'!#REF!,3,FALSE)</f>
        <v>#REF!</v>
      </c>
      <c r="B191" s="511" t="str">
        <f>VLOOKUP(D191,'Adjusted Factors 20-21'!C:F,4,FALSE)</f>
        <v>Recoupment Academy</v>
      </c>
      <c r="C191" s="706">
        <v>143549</v>
      </c>
      <c r="D191" s="706">
        <v>9352187</v>
      </c>
      <c r="E191" s="707" t="s">
        <v>1251</v>
      </c>
      <c r="F191" s="708">
        <v>115</v>
      </c>
      <c r="G191" s="708">
        <v>115</v>
      </c>
      <c r="H191" s="708">
        <v>0</v>
      </c>
      <c r="I191" s="709">
        <v>329862.6765</v>
      </c>
      <c r="J191" s="709">
        <v>0</v>
      </c>
      <c r="K191" s="709">
        <v>0</v>
      </c>
      <c r="L191" s="709">
        <v>2700.0000000000018</v>
      </c>
      <c r="M191" s="709">
        <v>0</v>
      </c>
      <c r="N191" s="709">
        <v>7666.6666666666661</v>
      </c>
      <c r="O191" s="709">
        <v>0</v>
      </c>
      <c r="P191" s="709">
        <v>0</v>
      </c>
      <c r="Q191" s="709">
        <v>0</v>
      </c>
      <c r="R191" s="709">
        <v>0</v>
      </c>
      <c r="S191" s="709">
        <v>0</v>
      </c>
      <c r="T191" s="709">
        <v>0</v>
      </c>
      <c r="U191" s="709">
        <v>0</v>
      </c>
      <c r="V191" s="709">
        <v>0</v>
      </c>
      <c r="W191" s="709">
        <v>0</v>
      </c>
      <c r="X191" s="709">
        <v>0</v>
      </c>
      <c r="Y191" s="709">
        <v>0</v>
      </c>
      <c r="Z191" s="709">
        <v>0</v>
      </c>
      <c r="AA191" s="709">
        <v>0</v>
      </c>
      <c r="AB191" s="709">
        <v>2986.65048543689</v>
      </c>
      <c r="AC191" s="709">
        <v>0</v>
      </c>
      <c r="AD191" s="709">
        <v>0</v>
      </c>
      <c r="AE191" s="709">
        <v>29651.842105263186</v>
      </c>
      <c r="AF191" s="709">
        <v>0</v>
      </c>
      <c r="AG191" s="709">
        <v>6212.50000000004</v>
      </c>
      <c r="AH191" s="709">
        <v>0</v>
      </c>
      <c r="AI191" s="709">
        <v>114400</v>
      </c>
      <c r="AJ191" s="709">
        <v>0</v>
      </c>
      <c r="AK191" s="709">
        <v>0</v>
      </c>
      <c r="AL191" s="709">
        <v>0</v>
      </c>
      <c r="AM191" s="709">
        <v>2998.8</v>
      </c>
      <c r="AN191" s="709">
        <v>0</v>
      </c>
      <c r="AO191" s="709">
        <v>0</v>
      </c>
      <c r="AP191" s="709">
        <v>0</v>
      </c>
      <c r="AQ191" s="709">
        <v>0</v>
      </c>
      <c r="AR191" s="709">
        <v>0</v>
      </c>
      <c r="AS191" s="709">
        <v>0</v>
      </c>
      <c r="AT191" s="709">
        <v>0</v>
      </c>
      <c r="AU191" s="709">
        <v>0</v>
      </c>
      <c r="AV191" s="709">
        <v>329862.6765</v>
      </c>
      <c r="AW191" s="709">
        <v>49217.659257366788</v>
      </c>
      <c r="AX191" s="709">
        <v>117398.8</v>
      </c>
      <c r="AY191" s="709">
        <v>44787.975438596521</v>
      </c>
      <c r="AZ191" s="710">
        <v>496479.13575736678</v>
      </c>
      <c r="BA191" s="710">
        <v>493480.33575736679</v>
      </c>
      <c r="BB191" s="710">
        <v>3750</v>
      </c>
      <c r="BC191" s="710">
        <v>431250</v>
      </c>
      <c r="BD191" s="710">
        <v>0</v>
      </c>
      <c r="BE191" s="710">
        <v>0</v>
      </c>
      <c r="BF191" s="710">
        <v>496479.13575736678</v>
      </c>
      <c r="BG191" s="709">
        <v>496479.13575736684</v>
      </c>
      <c r="BH191" s="709">
        <v>0</v>
      </c>
      <c r="BI191" s="710">
        <v>434248.8</v>
      </c>
      <c r="BJ191" s="710">
        <v>316850</v>
      </c>
      <c r="BK191" s="709">
        <v>379080.33575736679</v>
      </c>
      <c r="BL191" s="709">
        <v>3296.3507457162327</v>
      </c>
      <c r="BM191" s="709">
        <v>3209.5395628099168</v>
      </c>
      <c r="BN191" s="711">
        <v>2.7047861915219296E-2</v>
      </c>
      <c r="BO191" s="711">
        <v>0</v>
      </c>
      <c r="BP191" s="709">
        <v>0</v>
      </c>
      <c r="BQ191" s="710">
        <v>496479.13575736678</v>
      </c>
      <c r="BR191" s="710">
        <v>4291.1333544118852</v>
      </c>
      <c r="BS191" s="710" t="s">
        <v>1284</v>
      </c>
      <c r="BT191" s="710">
        <v>4317.2098761510151</v>
      </c>
      <c r="BU191" s="711">
        <v>3.3021040939097412E-2</v>
      </c>
      <c r="BV191" s="709">
        <v>0</v>
      </c>
      <c r="BW191" s="709">
        <v>496479.13575736678</v>
      </c>
      <c r="BX191" s="709">
        <v>0</v>
      </c>
      <c r="BY191" s="709">
        <v>496479.13575736678</v>
      </c>
      <c r="BZ191" s="512">
        <f t="shared" si="8"/>
        <v>0</v>
      </c>
      <c r="CA191" s="512">
        <f t="shared" si="9"/>
        <v>0</v>
      </c>
      <c r="CB191" s="709">
        <f t="shared" si="10"/>
        <v>0</v>
      </c>
      <c r="CC191" s="709"/>
      <c r="CD191" s="709"/>
      <c r="CF191" s="709">
        <f t="shared" si="11"/>
        <v>10366.666666666668</v>
      </c>
    </row>
    <row r="192" spans="1:84" ht="15" x14ac:dyDescent="0.25">
      <c r="A192" s="706" t="e">
        <f>VLOOKUP(D192,'DfE No.'!#REF!,3,FALSE)</f>
        <v>#REF!</v>
      </c>
      <c r="B192" s="511" t="str">
        <f>VLOOKUP(D192,'Adjusted Factors 20-21'!C:F,4,FALSE)</f>
        <v>Recoupment Academy</v>
      </c>
      <c r="C192" s="706">
        <v>143550</v>
      </c>
      <c r="D192" s="706">
        <v>9352188</v>
      </c>
      <c r="E192" s="707" t="s">
        <v>1391</v>
      </c>
      <c r="F192" s="708">
        <v>326</v>
      </c>
      <c r="G192" s="708">
        <v>326</v>
      </c>
      <c r="H192" s="708">
        <v>0</v>
      </c>
      <c r="I192" s="709">
        <v>935088.97859999991</v>
      </c>
      <c r="J192" s="709">
        <v>0</v>
      </c>
      <c r="K192" s="709">
        <v>0</v>
      </c>
      <c r="L192" s="709">
        <v>55799.999999999971</v>
      </c>
      <c r="M192" s="709">
        <v>0</v>
      </c>
      <c r="N192" s="709">
        <v>76808.780487804877</v>
      </c>
      <c r="O192" s="709">
        <v>0</v>
      </c>
      <c r="P192" s="709">
        <v>2939.9999999999991</v>
      </c>
      <c r="Q192" s="709">
        <v>5249.9999999999982</v>
      </c>
      <c r="R192" s="709">
        <v>33374.999999999985</v>
      </c>
      <c r="S192" s="709">
        <v>21060.000000000036</v>
      </c>
      <c r="T192" s="709">
        <v>35235.000000000051</v>
      </c>
      <c r="U192" s="709">
        <v>0</v>
      </c>
      <c r="V192" s="709">
        <v>0</v>
      </c>
      <c r="W192" s="709">
        <v>0</v>
      </c>
      <c r="X192" s="709">
        <v>0</v>
      </c>
      <c r="Y192" s="709">
        <v>0</v>
      </c>
      <c r="Z192" s="709">
        <v>0</v>
      </c>
      <c r="AA192" s="709">
        <v>0</v>
      </c>
      <c r="AB192" s="709">
        <v>35266.727941176439</v>
      </c>
      <c r="AC192" s="709">
        <v>0</v>
      </c>
      <c r="AD192" s="709">
        <v>0</v>
      </c>
      <c r="AE192" s="709">
        <v>111904.2148760331</v>
      </c>
      <c r="AF192" s="709">
        <v>0</v>
      </c>
      <c r="AG192" s="709">
        <v>17884.999999999862</v>
      </c>
      <c r="AH192" s="709">
        <v>0</v>
      </c>
      <c r="AI192" s="709">
        <v>114400</v>
      </c>
      <c r="AJ192" s="709">
        <v>0</v>
      </c>
      <c r="AK192" s="709">
        <v>0</v>
      </c>
      <c r="AL192" s="709">
        <v>0</v>
      </c>
      <c r="AM192" s="709">
        <v>5745.6</v>
      </c>
      <c r="AN192" s="709">
        <v>0</v>
      </c>
      <c r="AO192" s="709">
        <v>0</v>
      </c>
      <c r="AP192" s="709">
        <v>0</v>
      </c>
      <c r="AQ192" s="709">
        <v>0</v>
      </c>
      <c r="AR192" s="709">
        <v>0</v>
      </c>
      <c r="AS192" s="709">
        <v>0</v>
      </c>
      <c r="AT192" s="709">
        <v>0</v>
      </c>
      <c r="AU192" s="709">
        <v>0</v>
      </c>
      <c r="AV192" s="709">
        <v>935088.97859999991</v>
      </c>
      <c r="AW192" s="709">
        <v>395524.72330501431</v>
      </c>
      <c r="AX192" s="709">
        <v>120145.60000000001</v>
      </c>
      <c r="AY192" s="709">
        <v>237091.40511993557</v>
      </c>
      <c r="AZ192" s="710">
        <v>1450759.3019050143</v>
      </c>
      <c r="BA192" s="710">
        <v>1445013.7019050142</v>
      </c>
      <c r="BB192" s="710">
        <v>3750</v>
      </c>
      <c r="BC192" s="710">
        <v>1222500</v>
      </c>
      <c r="BD192" s="710">
        <v>0</v>
      </c>
      <c r="BE192" s="710">
        <v>0</v>
      </c>
      <c r="BF192" s="710">
        <v>1450759.3019050143</v>
      </c>
      <c r="BG192" s="709">
        <v>1450759.3019050141</v>
      </c>
      <c r="BH192" s="709">
        <v>0</v>
      </c>
      <c r="BI192" s="710">
        <v>1228245.6000000001</v>
      </c>
      <c r="BJ192" s="710">
        <v>1108100</v>
      </c>
      <c r="BK192" s="709">
        <v>1330613.7019050142</v>
      </c>
      <c r="BL192" s="709">
        <v>4081.637122408019</v>
      </c>
      <c r="BM192" s="709">
        <v>3892.9578258461543</v>
      </c>
      <c r="BN192" s="711">
        <v>4.8466822658386824E-2</v>
      </c>
      <c r="BO192" s="711">
        <v>0</v>
      </c>
      <c r="BP192" s="709">
        <v>0</v>
      </c>
      <c r="BQ192" s="710">
        <v>1450759.3019050143</v>
      </c>
      <c r="BR192" s="710">
        <v>4432.5573678067922</v>
      </c>
      <c r="BS192" s="710" t="s">
        <v>1284</v>
      </c>
      <c r="BT192" s="710">
        <v>4450.1819076840929</v>
      </c>
      <c r="BU192" s="711">
        <v>4.4408414783484229E-2</v>
      </c>
      <c r="BV192" s="709">
        <v>0</v>
      </c>
      <c r="BW192" s="709">
        <v>1450759.3019050143</v>
      </c>
      <c r="BX192" s="709">
        <v>0</v>
      </c>
      <c r="BY192" s="709">
        <v>1450759.3019050143</v>
      </c>
      <c r="BZ192" s="512">
        <f t="shared" si="8"/>
        <v>0</v>
      </c>
      <c r="CA192" s="512">
        <f t="shared" si="9"/>
        <v>0</v>
      </c>
      <c r="CB192" s="709">
        <f t="shared" si="10"/>
        <v>0</v>
      </c>
      <c r="CC192" s="709"/>
      <c r="CD192" s="709"/>
      <c r="CF192" s="709">
        <f t="shared" si="11"/>
        <v>230468.78048780494</v>
      </c>
    </row>
    <row r="193" spans="1:84" ht="15" x14ac:dyDescent="0.25">
      <c r="A193" s="706" t="e">
        <f>VLOOKUP(D193,'DfE No.'!#REF!,3,FALSE)</f>
        <v>#REF!</v>
      </c>
      <c r="B193" s="511" t="str">
        <f>VLOOKUP(D193,'Adjusted Factors 20-21'!C:F,4,FALSE)</f>
        <v>Recoupment Academy</v>
      </c>
      <c r="C193" s="706">
        <v>143671</v>
      </c>
      <c r="D193" s="706">
        <v>9352189</v>
      </c>
      <c r="E193" s="707" t="s">
        <v>1392</v>
      </c>
      <c r="F193" s="708">
        <v>85.5</v>
      </c>
      <c r="G193" s="708">
        <v>85.5</v>
      </c>
      <c r="H193" s="708">
        <v>0</v>
      </c>
      <c r="I193" s="709">
        <v>245245.72904999999</v>
      </c>
      <c r="J193" s="709">
        <v>0</v>
      </c>
      <c r="K193" s="709">
        <v>0</v>
      </c>
      <c r="L193" s="709">
        <v>10184.558823529405</v>
      </c>
      <c r="M193" s="709">
        <v>0</v>
      </c>
      <c r="N193" s="709">
        <v>12674.117647058816</v>
      </c>
      <c r="O193" s="709">
        <v>0</v>
      </c>
      <c r="P193" s="709">
        <v>7458.2307692307622</v>
      </c>
      <c r="Q193" s="709">
        <v>328.84615384615415</v>
      </c>
      <c r="R193" s="709">
        <v>1479.8076923076937</v>
      </c>
      <c r="S193" s="709">
        <v>532.73076923076974</v>
      </c>
      <c r="T193" s="709">
        <v>3433.1538461538457</v>
      </c>
      <c r="U193" s="709">
        <v>1578.4615384615402</v>
      </c>
      <c r="V193" s="709">
        <v>0</v>
      </c>
      <c r="W193" s="709">
        <v>0</v>
      </c>
      <c r="X193" s="709">
        <v>0</v>
      </c>
      <c r="Y193" s="709">
        <v>0</v>
      </c>
      <c r="Z193" s="709">
        <v>0</v>
      </c>
      <c r="AA193" s="709">
        <v>0</v>
      </c>
      <c r="AB193" s="709">
        <v>1829.7</v>
      </c>
      <c r="AC193" s="709">
        <v>0</v>
      </c>
      <c r="AD193" s="709">
        <v>0</v>
      </c>
      <c r="AE193" s="709">
        <v>22764.375</v>
      </c>
      <c r="AF193" s="709">
        <v>0</v>
      </c>
      <c r="AG193" s="709">
        <v>0</v>
      </c>
      <c r="AH193" s="709">
        <v>0</v>
      </c>
      <c r="AI193" s="709">
        <v>114400</v>
      </c>
      <c r="AJ193" s="709">
        <v>0</v>
      </c>
      <c r="AK193" s="709">
        <v>0</v>
      </c>
      <c r="AL193" s="709">
        <v>0</v>
      </c>
      <c r="AM193" s="709">
        <v>7459.2</v>
      </c>
      <c r="AN193" s="709">
        <v>0</v>
      </c>
      <c r="AO193" s="709">
        <v>0</v>
      </c>
      <c r="AP193" s="709">
        <v>0</v>
      </c>
      <c r="AQ193" s="709">
        <v>0</v>
      </c>
      <c r="AR193" s="709">
        <v>0</v>
      </c>
      <c r="AS193" s="709">
        <v>0</v>
      </c>
      <c r="AT193" s="709">
        <v>0</v>
      </c>
      <c r="AU193" s="709">
        <v>0</v>
      </c>
      <c r="AV193" s="709">
        <v>245245.72904999999</v>
      </c>
      <c r="AW193" s="709">
        <v>62263.982239818986</v>
      </c>
      <c r="AX193" s="709">
        <v>121859.2</v>
      </c>
      <c r="AY193" s="709">
        <v>51552.12861990949</v>
      </c>
      <c r="AZ193" s="710">
        <v>429368.91128981899</v>
      </c>
      <c r="BA193" s="710">
        <v>421909.71128981898</v>
      </c>
      <c r="BB193" s="710">
        <v>3750</v>
      </c>
      <c r="BC193" s="710">
        <v>320625</v>
      </c>
      <c r="BD193" s="710">
        <v>0</v>
      </c>
      <c r="BE193" s="710">
        <v>0</v>
      </c>
      <c r="BF193" s="710">
        <v>429368.91128981899</v>
      </c>
      <c r="BG193" s="709">
        <v>429368.91128981899</v>
      </c>
      <c r="BH193" s="709">
        <v>0</v>
      </c>
      <c r="BI193" s="710">
        <v>328084.2</v>
      </c>
      <c r="BJ193" s="710">
        <v>206225</v>
      </c>
      <c r="BK193" s="709">
        <v>307509.71128981898</v>
      </c>
      <c r="BL193" s="709">
        <v>3596.6048104072397</v>
      </c>
      <c r="BM193" s="709">
        <v>5080.4164066666663</v>
      </c>
      <c r="BN193" s="711">
        <v>-0.29206495639064683</v>
      </c>
      <c r="BO193" s="711">
        <v>0.31046495639064686</v>
      </c>
      <c r="BP193" s="709">
        <v>134858.40257114897</v>
      </c>
      <c r="BQ193" s="710">
        <v>564227.31386096799</v>
      </c>
      <c r="BR193" s="710">
        <v>6511.9077644557665</v>
      </c>
      <c r="BS193" s="710" t="s">
        <v>1284</v>
      </c>
      <c r="BT193" s="710">
        <v>6599.1498697189236</v>
      </c>
      <c r="BU193" s="711">
        <v>-0.1050057369625581</v>
      </c>
      <c r="BV193" s="709">
        <v>0</v>
      </c>
      <c r="BW193" s="709">
        <v>564227.31386096799</v>
      </c>
      <c r="BX193" s="709">
        <v>0</v>
      </c>
      <c r="BY193" s="709">
        <v>564227.31386096799</v>
      </c>
      <c r="BZ193" s="512">
        <f t="shared" si="8"/>
        <v>0</v>
      </c>
      <c r="CA193" s="512">
        <f t="shared" si="9"/>
        <v>0</v>
      </c>
      <c r="CB193" s="709">
        <f t="shared" si="10"/>
        <v>0</v>
      </c>
      <c r="CC193" s="709"/>
      <c r="CD193" s="709"/>
      <c r="CF193" s="709">
        <f t="shared" si="11"/>
        <v>37669.907239818989</v>
      </c>
    </row>
    <row r="194" spans="1:84" ht="15" x14ac:dyDescent="0.25">
      <c r="A194" s="706" t="e">
        <f>VLOOKUP(D194,'DfE No.'!#REF!,3,FALSE)</f>
        <v>#REF!</v>
      </c>
      <c r="B194" s="511" t="str">
        <f>VLOOKUP(D194,'Adjusted Factors 20-21'!C:F,4,FALSE)</f>
        <v>Recoupment Academy</v>
      </c>
      <c r="C194" s="706">
        <v>146460</v>
      </c>
      <c r="D194" s="706">
        <v>9352194</v>
      </c>
      <c r="E194" s="707" t="s">
        <v>757</v>
      </c>
      <c r="F194" s="708">
        <v>630</v>
      </c>
      <c r="G194" s="708">
        <v>630</v>
      </c>
      <c r="H194" s="708">
        <v>0</v>
      </c>
      <c r="I194" s="709">
        <v>1807073.7929999998</v>
      </c>
      <c r="J194" s="709">
        <v>0</v>
      </c>
      <c r="K194" s="709">
        <v>0</v>
      </c>
      <c r="L194" s="709">
        <v>12599.999999999987</v>
      </c>
      <c r="M194" s="709">
        <v>0</v>
      </c>
      <c r="N194" s="709">
        <v>17583.279742765273</v>
      </c>
      <c r="O194" s="709">
        <v>0</v>
      </c>
      <c r="P194" s="709">
        <v>419.99999999999937</v>
      </c>
      <c r="Q194" s="709">
        <v>1000.0000000000002</v>
      </c>
      <c r="R194" s="709">
        <v>6000.0000000000009</v>
      </c>
      <c r="S194" s="709">
        <v>10530.000000000007</v>
      </c>
      <c r="T194" s="709">
        <v>3480.0000000000009</v>
      </c>
      <c r="U194" s="709">
        <v>0</v>
      </c>
      <c r="V194" s="709">
        <v>0</v>
      </c>
      <c r="W194" s="709">
        <v>0</v>
      </c>
      <c r="X194" s="709">
        <v>0</v>
      </c>
      <c r="Y194" s="709">
        <v>0</v>
      </c>
      <c r="Z194" s="709">
        <v>0</v>
      </c>
      <c r="AA194" s="709">
        <v>0</v>
      </c>
      <c r="AB194" s="709">
        <v>15662.174721189576</v>
      </c>
      <c r="AC194" s="709">
        <v>0</v>
      </c>
      <c r="AD194" s="709">
        <v>0</v>
      </c>
      <c r="AE194" s="709">
        <v>165838.58490566057</v>
      </c>
      <c r="AF194" s="709">
        <v>0</v>
      </c>
      <c r="AG194" s="709">
        <v>0</v>
      </c>
      <c r="AH194" s="709">
        <v>0</v>
      </c>
      <c r="AI194" s="709">
        <v>114400</v>
      </c>
      <c r="AJ194" s="709">
        <v>0</v>
      </c>
      <c r="AK194" s="709">
        <v>0</v>
      </c>
      <c r="AL194" s="709">
        <v>0</v>
      </c>
      <c r="AM194" s="709">
        <v>51241.14</v>
      </c>
      <c r="AN194" s="709">
        <v>0</v>
      </c>
      <c r="AO194" s="709">
        <v>0</v>
      </c>
      <c r="AP194" s="709">
        <v>0</v>
      </c>
      <c r="AQ194" s="709">
        <v>0</v>
      </c>
      <c r="AR194" s="709">
        <v>0</v>
      </c>
      <c r="AS194" s="709">
        <v>0</v>
      </c>
      <c r="AT194" s="709">
        <v>0</v>
      </c>
      <c r="AU194" s="709">
        <v>0</v>
      </c>
      <c r="AV194" s="709">
        <v>1807073.7929999998</v>
      </c>
      <c r="AW194" s="709">
        <v>233114.03936961541</v>
      </c>
      <c r="AX194" s="709">
        <v>165641.14000000001</v>
      </c>
      <c r="AY194" s="709">
        <v>201598.0247770432</v>
      </c>
      <c r="AZ194" s="710">
        <v>2205828.9723696155</v>
      </c>
      <c r="BA194" s="710">
        <v>2154587.8323696153</v>
      </c>
      <c r="BB194" s="710">
        <v>3750</v>
      </c>
      <c r="BC194" s="710">
        <v>2362500</v>
      </c>
      <c r="BD194" s="710">
        <v>207912.16763038468</v>
      </c>
      <c r="BE194" s="710">
        <v>0</v>
      </c>
      <c r="BF194" s="710">
        <v>2413741.14</v>
      </c>
      <c r="BG194" s="709">
        <v>2413741.14</v>
      </c>
      <c r="BH194" s="709">
        <v>0</v>
      </c>
      <c r="BI194" s="710">
        <v>2413741.14</v>
      </c>
      <c r="BJ194" s="710">
        <v>2248100</v>
      </c>
      <c r="BK194" s="709">
        <v>2248100</v>
      </c>
      <c r="BL194" s="709">
        <v>3568.4126984126983</v>
      </c>
      <c r="BM194" s="709">
        <v>3316.6666666666665</v>
      </c>
      <c r="BN194" s="711">
        <v>7.5903326154582451E-2</v>
      </c>
      <c r="BO194" s="711">
        <v>0</v>
      </c>
      <c r="BP194" s="709">
        <v>0</v>
      </c>
      <c r="BQ194" s="710">
        <v>2413741.14</v>
      </c>
      <c r="BR194" s="710">
        <v>3750</v>
      </c>
      <c r="BS194" s="710" t="s">
        <v>1284</v>
      </c>
      <c r="BT194" s="710">
        <v>3831.3351428571432</v>
      </c>
      <c r="BU194" s="711">
        <v>6.9982817256643015E-2</v>
      </c>
      <c r="BV194" s="709">
        <v>0</v>
      </c>
      <c r="BW194" s="709">
        <v>2413741.14</v>
      </c>
      <c r="BX194" s="709">
        <v>0</v>
      </c>
      <c r="BY194" s="709">
        <v>2413741.14</v>
      </c>
      <c r="BZ194" s="512">
        <f t="shared" si="8"/>
        <v>0</v>
      </c>
      <c r="CA194" s="512">
        <f t="shared" si="9"/>
        <v>0</v>
      </c>
      <c r="CB194" s="709">
        <f t="shared" si="10"/>
        <v>207912.16763038468</v>
      </c>
      <c r="CC194" s="709"/>
      <c r="CD194" s="709"/>
      <c r="CF194" s="709">
        <f t="shared" si="11"/>
        <v>51613.279742765269</v>
      </c>
    </row>
    <row r="195" spans="1:84" ht="15" x14ac:dyDescent="0.25">
      <c r="A195" s="706" t="e">
        <f>VLOOKUP(D195,'DfE No.'!#REF!,3,FALSE)</f>
        <v>#REF!</v>
      </c>
      <c r="B195" s="511" t="str">
        <f>VLOOKUP(D195,'Adjusted Factors 20-21'!C:F,4,FALSE)</f>
        <v>Recoupment Academy</v>
      </c>
      <c r="C195" s="706">
        <v>143830</v>
      </c>
      <c r="D195" s="706">
        <v>9352197</v>
      </c>
      <c r="E195" s="707" t="s">
        <v>1252</v>
      </c>
      <c r="F195" s="708">
        <v>74</v>
      </c>
      <c r="G195" s="708">
        <v>74</v>
      </c>
      <c r="H195" s="708">
        <v>0</v>
      </c>
      <c r="I195" s="709">
        <v>212259.4614</v>
      </c>
      <c r="J195" s="709">
        <v>0</v>
      </c>
      <c r="K195" s="709">
        <v>0</v>
      </c>
      <c r="L195" s="709">
        <v>8099.9999999999918</v>
      </c>
      <c r="M195" s="709">
        <v>0</v>
      </c>
      <c r="N195" s="709">
        <v>11751.641791044776</v>
      </c>
      <c r="O195" s="709">
        <v>0</v>
      </c>
      <c r="P195" s="709">
        <v>0</v>
      </c>
      <c r="Q195" s="709">
        <v>0</v>
      </c>
      <c r="R195" s="709">
        <v>0</v>
      </c>
      <c r="S195" s="709">
        <v>0</v>
      </c>
      <c r="T195" s="709">
        <v>0</v>
      </c>
      <c r="U195" s="709">
        <v>0</v>
      </c>
      <c r="V195" s="709">
        <v>0</v>
      </c>
      <c r="W195" s="709">
        <v>0</v>
      </c>
      <c r="X195" s="709">
        <v>0</v>
      </c>
      <c r="Y195" s="709">
        <v>0</v>
      </c>
      <c r="Z195" s="709">
        <v>0</v>
      </c>
      <c r="AA195" s="709">
        <v>0</v>
      </c>
      <c r="AB195" s="709">
        <v>0</v>
      </c>
      <c r="AC195" s="709">
        <v>0</v>
      </c>
      <c r="AD195" s="709">
        <v>0</v>
      </c>
      <c r="AE195" s="709">
        <v>27652.631578947359</v>
      </c>
      <c r="AF195" s="709">
        <v>0</v>
      </c>
      <c r="AG195" s="709">
        <v>0</v>
      </c>
      <c r="AH195" s="709">
        <v>0</v>
      </c>
      <c r="AI195" s="709">
        <v>114400</v>
      </c>
      <c r="AJ195" s="709">
        <v>26000</v>
      </c>
      <c r="AK195" s="709">
        <v>0</v>
      </c>
      <c r="AL195" s="709">
        <v>0</v>
      </c>
      <c r="AM195" s="709">
        <v>1882.66</v>
      </c>
      <c r="AN195" s="709">
        <v>0</v>
      </c>
      <c r="AO195" s="709">
        <v>0</v>
      </c>
      <c r="AP195" s="709">
        <v>0</v>
      </c>
      <c r="AQ195" s="709">
        <v>0</v>
      </c>
      <c r="AR195" s="709">
        <v>0</v>
      </c>
      <c r="AS195" s="709">
        <v>0</v>
      </c>
      <c r="AT195" s="709">
        <v>0</v>
      </c>
      <c r="AU195" s="709">
        <v>0</v>
      </c>
      <c r="AV195" s="709">
        <v>212259.4614</v>
      </c>
      <c r="AW195" s="709">
        <v>47504.273369992123</v>
      </c>
      <c r="AX195" s="709">
        <v>142282.66</v>
      </c>
      <c r="AY195" s="709">
        <v>47531.252474469744</v>
      </c>
      <c r="AZ195" s="710">
        <v>402046.3947699921</v>
      </c>
      <c r="BA195" s="710">
        <v>400163.73476999212</v>
      </c>
      <c r="BB195" s="710">
        <v>3750</v>
      </c>
      <c r="BC195" s="710">
        <v>277500</v>
      </c>
      <c r="BD195" s="710">
        <v>0</v>
      </c>
      <c r="BE195" s="710">
        <v>0</v>
      </c>
      <c r="BF195" s="710">
        <v>402046.3947699921</v>
      </c>
      <c r="BG195" s="709">
        <v>402046.3947699921</v>
      </c>
      <c r="BH195" s="709">
        <v>0</v>
      </c>
      <c r="BI195" s="710">
        <v>279382.65999999997</v>
      </c>
      <c r="BJ195" s="710">
        <v>137099.99999999997</v>
      </c>
      <c r="BK195" s="709">
        <v>259763.73476999209</v>
      </c>
      <c r="BL195" s="709">
        <v>3510.3207401350282</v>
      </c>
      <c r="BM195" s="709">
        <v>3251.1955909090907</v>
      </c>
      <c r="BN195" s="711">
        <v>7.9701495028627806E-2</v>
      </c>
      <c r="BO195" s="711">
        <v>0</v>
      </c>
      <c r="BP195" s="709">
        <v>0</v>
      </c>
      <c r="BQ195" s="710">
        <v>402046.3947699921</v>
      </c>
      <c r="BR195" s="710">
        <v>5407.6180374323258</v>
      </c>
      <c r="BS195" s="710" t="s">
        <v>1284</v>
      </c>
      <c r="BT195" s="710">
        <v>5433.0593887836767</v>
      </c>
      <c r="BU195" s="711">
        <v>-1.7147253765625869E-2</v>
      </c>
      <c r="BV195" s="709">
        <v>0</v>
      </c>
      <c r="BW195" s="709">
        <v>402046.3947699921</v>
      </c>
      <c r="BX195" s="709">
        <v>0</v>
      </c>
      <c r="BY195" s="709">
        <v>402046.3947699921</v>
      </c>
      <c r="BZ195" s="512">
        <f t="shared" si="8"/>
        <v>0</v>
      </c>
      <c r="CA195" s="512">
        <f t="shared" si="9"/>
        <v>0</v>
      </c>
      <c r="CB195" s="709">
        <f t="shared" si="10"/>
        <v>0</v>
      </c>
      <c r="CC195" s="709"/>
      <c r="CD195" s="709"/>
      <c r="CF195" s="709">
        <f t="shared" si="11"/>
        <v>19851.641791044767</v>
      </c>
    </row>
    <row r="196" spans="1:84" ht="15" x14ac:dyDescent="0.25">
      <c r="A196" s="706" t="e">
        <f>VLOOKUP(D196,'DfE No.'!#REF!,3,FALSE)</f>
        <v>#REF!</v>
      </c>
      <c r="B196" s="511" t="str">
        <f>VLOOKUP(D196,'Adjusted Factors 20-21'!C:F,4,FALSE)</f>
        <v>Recoupment Academy</v>
      </c>
      <c r="C196" s="706">
        <v>143860</v>
      </c>
      <c r="D196" s="706">
        <v>9352198</v>
      </c>
      <c r="E196" s="707" t="s">
        <v>1253</v>
      </c>
      <c r="F196" s="708">
        <v>376</v>
      </c>
      <c r="G196" s="708">
        <v>376</v>
      </c>
      <c r="H196" s="708">
        <v>0</v>
      </c>
      <c r="I196" s="709">
        <v>1078507.5336</v>
      </c>
      <c r="J196" s="709">
        <v>0</v>
      </c>
      <c r="K196" s="709">
        <v>0</v>
      </c>
      <c r="L196" s="709">
        <v>42300</v>
      </c>
      <c r="M196" s="709">
        <v>0</v>
      </c>
      <c r="N196" s="709">
        <v>66207.010309278339</v>
      </c>
      <c r="O196" s="709">
        <v>0</v>
      </c>
      <c r="P196" s="709">
        <v>13124.718498659506</v>
      </c>
      <c r="Q196" s="709">
        <v>22176.943699731877</v>
      </c>
      <c r="R196" s="709">
        <v>5670.2412868632637</v>
      </c>
      <c r="S196" s="709">
        <v>38784.450402144786</v>
      </c>
      <c r="T196" s="709">
        <v>0</v>
      </c>
      <c r="U196" s="709">
        <v>0</v>
      </c>
      <c r="V196" s="709">
        <v>0</v>
      </c>
      <c r="W196" s="709">
        <v>0</v>
      </c>
      <c r="X196" s="709">
        <v>0</v>
      </c>
      <c r="Y196" s="709">
        <v>0</v>
      </c>
      <c r="Z196" s="709">
        <v>0</v>
      </c>
      <c r="AA196" s="709">
        <v>0</v>
      </c>
      <c r="AB196" s="709">
        <v>7205.7313432835908</v>
      </c>
      <c r="AC196" s="709">
        <v>0</v>
      </c>
      <c r="AD196" s="709">
        <v>0</v>
      </c>
      <c r="AE196" s="709">
        <v>116692.6380368097</v>
      </c>
      <c r="AF196" s="709">
        <v>0</v>
      </c>
      <c r="AG196" s="709">
        <v>384.99999999998641</v>
      </c>
      <c r="AH196" s="709">
        <v>0</v>
      </c>
      <c r="AI196" s="709">
        <v>114400</v>
      </c>
      <c r="AJ196" s="709">
        <v>0</v>
      </c>
      <c r="AK196" s="709">
        <v>0</v>
      </c>
      <c r="AL196" s="709">
        <v>0</v>
      </c>
      <c r="AM196" s="709">
        <v>5553.24</v>
      </c>
      <c r="AN196" s="709">
        <v>0</v>
      </c>
      <c r="AO196" s="709">
        <v>0</v>
      </c>
      <c r="AP196" s="709">
        <v>0</v>
      </c>
      <c r="AQ196" s="709">
        <v>0</v>
      </c>
      <c r="AR196" s="709">
        <v>0</v>
      </c>
      <c r="AS196" s="709">
        <v>0</v>
      </c>
      <c r="AT196" s="709">
        <v>0</v>
      </c>
      <c r="AU196" s="709">
        <v>0</v>
      </c>
      <c r="AV196" s="709">
        <v>1078507.5336</v>
      </c>
      <c r="AW196" s="709">
        <v>312546.73357677105</v>
      </c>
      <c r="AX196" s="709">
        <v>119953.24</v>
      </c>
      <c r="AY196" s="709">
        <v>220777.12013514858</v>
      </c>
      <c r="AZ196" s="710">
        <v>1511007.5071767711</v>
      </c>
      <c r="BA196" s="710">
        <v>1505454.2671767711</v>
      </c>
      <c r="BB196" s="710">
        <v>3750</v>
      </c>
      <c r="BC196" s="710">
        <v>1410000</v>
      </c>
      <c r="BD196" s="710">
        <v>0</v>
      </c>
      <c r="BE196" s="710">
        <v>0</v>
      </c>
      <c r="BF196" s="710">
        <v>1511007.5071767711</v>
      </c>
      <c r="BG196" s="709">
        <v>1511007.5071767711</v>
      </c>
      <c r="BH196" s="709">
        <v>0</v>
      </c>
      <c r="BI196" s="710">
        <v>1415553.24</v>
      </c>
      <c r="BJ196" s="710">
        <v>1295600</v>
      </c>
      <c r="BK196" s="709">
        <v>1391054.2671767711</v>
      </c>
      <c r="BL196" s="709">
        <v>3699.6124127041785</v>
      </c>
      <c r="BM196" s="709">
        <v>3560.7066449612403</v>
      </c>
      <c r="BN196" s="711">
        <v>3.9010730619862752E-2</v>
      </c>
      <c r="BO196" s="711">
        <v>0</v>
      </c>
      <c r="BP196" s="709">
        <v>0</v>
      </c>
      <c r="BQ196" s="710">
        <v>1511007.5071767711</v>
      </c>
      <c r="BR196" s="710">
        <v>4003.8677318531145</v>
      </c>
      <c r="BS196" s="710" t="s">
        <v>1284</v>
      </c>
      <c r="BT196" s="710">
        <v>4018.6369871722636</v>
      </c>
      <c r="BU196" s="711">
        <v>3.884960869022458E-2</v>
      </c>
      <c r="BV196" s="709">
        <v>0</v>
      </c>
      <c r="BW196" s="709">
        <v>1511007.5071767711</v>
      </c>
      <c r="BX196" s="709">
        <v>0</v>
      </c>
      <c r="BY196" s="709">
        <v>1511007.5071767711</v>
      </c>
      <c r="BZ196" s="512">
        <f t="shared" ref="BZ196:BZ259" si="12">IF(B196=0,CC196,0)</f>
        <v>0</v>
      </c>
      <c r="CA196" s="512">
        <f t="shared" ref="CA196:CA259" si="13">IF(B196=0,CD196,0)</f>
        <v>0</v>
      </c>
      <c r="CB196" s="709">
        <f t="shared" ref="CB196:CB259" si="14">BD196+BE196</f>
        <v>0</v>
      </c>
      <c r="CC196" s="709"/>
      <c r="CD196" s="709"/>
      <c r="CF196" s="709">
        <f t="shared" ref="CF196:CF259" si="15">L196+M196+N196+O196+P196+Q196+R196+S196+T196+U196+V196+W196+X196+Y196+Z196+AA196</f>
        <v>188263.36419667775</v>
      </c>
    </row>
    <row r="197" spans="1:84" ht="15" x14ac:dyDescent="0.25">
      <c r="A197" s="706" t="e">
        <f>VLOOKUP(D197,'DfE No.'!#REF!,3,FALSE)</f>
        <v>#REF!</v>
      </c>
      <c r="B197" s="511" t="str">
        <f>VLOOKUP(D197,'Adjusted Factors 20-21'!C:F,4,FALSE)</f>
        <v>Recoupment Academy</v>
      </c>
      <c r="C197" s="706">
        <v>143861</v>
      </c>
      <c r="D197" s="706">
        <v>9352199</v>
      </c>
      <c r="E197" s="707" t="s">
        <v>1254</v>
      </c>
      <c r="F197" s="708">
        <v>304</v>
      </c>
      <c r="G197" s="708">
        <v>304</v>
      </c>
      <c r="H197" s="708">
        <v>0</v>
      </c>
      <c r="I197" s="709">
        <v>871984.81439999992</v>
      </c>
      <c r="J197" s="709">
        <v>0</v>
      </c>
      <c r="K197" s="709">
        <v>0</v>
      </c>
      <c r="L197" s="709">
        <v>28349.999999999978</v>
      </c>
      <c r="M197" s="709">
        <v>0</v>
      </c>
      <c r="N197" s="709">
        <v>40218.51132686084</v>
      </c>
      <c r="O197" s="709">
        <v>0</v>
      </c>
      <c r="P197" s="709">
        <v>10113.267326732646</v>
      </c>
      <c r="Q197" s="709">
        <v>250.8250825082508</v>
      </c>
      <c r="R197" s="709">
        <v>0</v>
      </c>
      <c r="S197" s="709">
        <v>0</v>
      </c>
      <c r="T197" s="709">
        <v>0</v>
      </c>
      <c r="U197" s="709">
        <v>0</v>
      </c>
      <c r="V197" s="709">
        <v>0</v>
      </c>
      <c r="W197" s="709">
        <v>0</v>
      </c>
      <c r="X197" s="709">
        <v>0</v>
      </c>
      <c r="Y197" s="709">
        <v>0</v>
      </c>
      <c r="Z197" s="709">
        <v>0</v>
      </c>
      <c r="AA197" s="709">
        <v>0</v>
      </c>
      <c r="AB197" s="709">
        <v>23405.756457564552</v>
      </c>
      <c r="AC197" s="709">
        <v>0</v>
      </c>
      <c r="AD197" s="709">
        <v>0</v>
      </c>
      <c r="AE197" s="709">
        <v>103550.76923076926</v>
      </c>
      <c r="AF197" s="709">
        <v>0</v>
      </c>
      <c r="AG197" s="709">
        <v>16521.848184818453</v>
      </c>
      <c r="AH197" s="709">
        <v>0</v>
      </c>
      <c r="AI197" s="709">
        <v>114400</v>
      </c>
      <c r="AJ197" s="709">
        <v>0</v>
      </c>
      <c r="AK197" s="709">
        <v>0</v>
      </c>
      <c r="AL197" s="709">
        <v>0</v>
      </c>
      <c r="AM197" s="709">
        <v>3845.42</v>
      </c>
      <c r="AN197" s="709">
        <v>0</v>
      </c>
      <c r="AO197" s="709">
        <v>0</v>
      </c>
      <c r="AP197" s="709">
        <v>0</v>
      </c>
      <c r="AQ197" s="709">
        <v>0</v>
      </c>
      <c r="AR197" s="709">
        <v>0</v>
      </c>
      <c r="AS197" s="709">
        <v>0</v>
      </c>
      <c r="AT197" s="709">
        <v>0</v>
      </c>
      <c r="AU197" s="709">
        <v>0</v>
      </c>
      <c r="AV197" s="709">
        <v>871984.81439999992</v>
      </c>
      <c r="AW197" s="709">
        <v>222410.97760925398</v>
      </c>
      <c r="AX197" s="709">
        <v>118245.42</v>
      </c>
      <c r="AY197" s="709">
        <v>152969.87109882012</v>
      </c>
      <c r="AZ197" s="710">
        <v>1212641.2120092539</v>
      </c>
      <c r="BA197" s="710">
        <v>1208795.792009254</v>
      </c>
      <c r="BB197" s="710">
        <v>3750</v>
      </c>
      <c r="BC197" s="710">
        <v>1140000</v>
      </c>
      <c r="BD197" s="710">
        <v>0</v>
      </c>
      <c r="BE197" s="710">
        <v>0</v>
      </c>
      <c r="BF197" s="710">
        <v>1212641.2120092539</v>
      </c>
      <c r="BG197" s="709">
        <v>1212641.2120092539</v>
      </c>
      <c r="BH197" s="709">
        <v>0</v>
      </c>
      <c r="BI197" s="710">
        <v>1143845.42</v>
      </c>
      <c r="BJ197" s="710">
        <v>1025599.9999999999</v>
      </c>
      <c r="BK197" s="709">
        <v>1094395.792009254</v>
      </c>
      <c r="BL197" s="709">
        <v>3599.9861579251774</v>
      </c>
      <c r="BM197" s="709">
        <v>3411.5294608414238</v>
      </c>
      <c r="BN197" s="711">
        <v>5.5241116703495338E-2</v>
      </c>
      <c r="BO197" s="711">
        <v>0</v>
      </c>
      <c r="BP197" s="709">
        <v>0</v>
      </c>
      <c r="BQ197" s="710">
        <v>1212641.2120092539</v>
      </c>
      <c r="BR197" s="710">
        <v>3976.301947398862</v>
      </c>
      <c r="BS197" s="710" t="s">
        <v>1284</v>
      </c>
      <c r="BT197" s="710">
        <v>3988.9513552935982</v>
      </c>
      <c r="BU197" s="711">
        <v>5.2680008466398753E-2</v>
      </c>
      <c r="BV197" s="709">
        <v>0</v>
      </c>
      <c r="BW197" s="709">
        <v>1212641.2120092539</v>
      </c>
      <c r="BX197" s="709">
        <v>0</v>
      </c>
      <c r="BY197" s="709">
        <v>1212641.2120092539</v>
      </c>
      <c r="BZ197" s="512">
        <f t="shared" si="12"/>
        <v>0</v>
      </c>
      <c r="CA197" s="512">
        <f t="shared" si="13"/>
        <v>0</v>
      </c>
      <c r="CB197" s="709">
        <f t="shared" si="14"/>
        <v>0</v>
      </c>
      <c r="CC197" s="709"/>
      <c r="CD197" s="709"/>
      <c r="CF197" s="709">
        <f t="shared" si="15"/>
        <v>78932.603736101708</v>
      </c>
    </row>
    <row r="198" spans="1:84" ht="15" x14ac:dyDescent="0.25">
      <c r="A198" s="706" t="e">
        <f>VLOOKUP(D198,'DfE No.'!#REF!,3,FALSE)</f>
        <v>#REF!</v>
      </c>
      <c r="B198" s="511" t="str">
        <f>VLOOKUP(D198,'Adjusted Factors 20-21'!C:F,4,FALSE)</f>
        <v>Recoupment Academy</v>
      </c>
      <c r="C198" s="706">
        <v>144275</v>
      </c>
      <c r="D198" s="706">
        <v>9352200</v>
      </c>
      <c r="E198" s="707" t="s">
        <v>1393</v>
      </c>
      <c r="F198" s="708">
        <v>200</v>
      </c>
      <c r="G198" s="708">
        <v>200</v>
      </c>
      <c r="H198" s="708">
        <v>0</v>
      </c>
      <c r="I198" s="709">
        <v>573674.22</v>
      </c>
      <c r="J198" s="709">
        <v>0</v>
      </c>
      <c r="K198" s="709">
        <v>0</v>
      </c>
      <c r="L198" s="709">
        <v>16650</v>
      </c>
      <c r="M198" s="709">
        <v>0</v>
      </c>
      <c r="N198" s="709">
        <v>28000</v>
      </c>
      <c r="O198" s="709">
        <v>0</v>
      </c>
      <c r="P198" s="709">
        <v>210</v>
      </c>
      <c r="Q198" s="709">
        <v>0</v>
      </c>
      <c r="R198" s="709">
        <v>2250</v>
      </c>
      <c r="S198" s="709">
        <v>0</v>
      </c>
      <c r="T198" s="709">
        <v>0</v>
      </c>
      <c r="U198" s="709">
        <v>0</v>
      </c>
      <c r="V198" s="709">
        <v>0</v>
      </c>
      <c r="W198" s="709">
        <v>0</v>
      </c>
      <c r="X198" s="709">
        <v>0</v>
      </c>
      <c r="Y198" s="709">
        <v>0</v>
      </c>
      <c r="Z198" s="709">
        <v>0</v>
      </c>
      <c r="AA198" s="709">
        <v>0</v>
      </c>
      <c r="AB198" s="709">
        <v>2691.8238993710675</v>
      </c>
      <c r="AC198" s="709">
        <v>0</v>
      </c>
      <c r="AD198" s="709">
        <v>0</v>
      </c>
      <c r="AE198" s="709">
        <v>92846.153846153858</v>
      </c>
      <c r="AF198" s="709">
        <v>0</v>
      </c>
      <c r="AG198" s="709">
        <v>1750.0000000000016</v>
      </c>
      <c r="AH198" s="709">
        <v>0</v>
      </c>
      <c r="AI198" s="709">
        <v>114400</v>
      </c>
      <c r="AJ198" s="709">
        <v>0</v>
      </c>
      <c r="AK198" s="709">
        <v>0</v>
      </c>
      <c r="AL198" s="709">
        <v>0</v>
      </c>
      <c r="AM198" s="709">
        <v>4079.88</v>
      </c>
      <c r="AN198" s="709">
        <v>0</v>
      </c>
      <c r="AO198" s="709">
        <v>0</v>
      </c>
      <c r="AP198" s="709">
        <v>0</v>
      </c>
      <c r="AQ198" s="709">
        <v>0</v>
      </c>
      <c r="AR198" s="709">
        <v>0</v>
      </c>
      <c r="AS198" s="709">
        <v>0</v>
      </c>
      <c r="AT198" s="709">
        <v>0</v>
      </c>
      <c r="AU198" s="709">
        <v>0</v>
      </c>
      <c r="AV198" s="709">
        <v>573674.22</v>
      </c>
      <c r="AW198" s="709">
        <v>144397.97774552493</v>
      </c>
      <c r="AX198" s="709">
        <v>118479.88</v>
      </c>
      <c r="AY198" s="709">
        <v>126353.95384615386</v>
      </c>
      <c r="AZ198" s="710">
        <v>836552.07774552493</v>
      </c>
      <c r="BA198" s="710">
        <v>832472.19774552493</v>
      </c>
      <c r="BB198" s="710">
        <v>3750</v>
      </c>
      <c r="BC198" s="710">
        <v>750000</v>
      </c>
      <c r="BD198" s="710">
        <v>0</v>
      </c>
      <c r="BE198" s="710">
        <v>0</v>
      </c>
      <c r="BF198" s="710">
        <v>836552.07774552493</v>
      </c>
      <c r="BG198" s="709">
        <v>836552.07774552493</v>
      </c>
      <c r="BH198" s="709">
        <v>0</v>
      </c>
      <c r="BI198" s="710">
        <v>754079.88</v>
      </c>
      <c r="BJ198" s="710">
        <v>635600</v>
      </c>
      <c r="BK198" s="709">
        <v>718072.19774552493</v>
      </c>
      <c r="BL198" s="709">
        <v>3590.3609887276248</v>
      </c>
      <c r="BM198" s="709">
        <v>3441.8905554347825</v>
      </c>
      <c r="BN198" s="711">
        <v>4.3136302825900676E-2</v>
      </c>
      <c r="BO198" s="711">
        <v>0</v>
      </c>
      <c r="BP198" s="709">
        <v>0</v>
      </c>
      <c r="BQ198" s="710">
        <v>836552.07774552493</v>
      </c>
      <c r="BR198" s="710">
        <v>4162.3609887276243</v>
      </c>
      <c r="BS198" s="710" t="s">
        <v>1284</v>
      </c>
      <c r="BT198" s="710">
        <v>4182.7603887276246</v>
      </c>
      <c r="BU198" s="711">
        <v>3.9570980925967003E-3</v>
      </c>
      <c r="BV198" s="709">
        <v>0</v>
      </c>
      <c r="BW198" s="709">
        <v>836552.07774552493</v>
      </c>
      <c r="BX198" s="709">
        <v>0</v>
      </c>
      <c r="BY198" s="709">
        <v>836552.07774552493</v>
      </c>
      <c r="BZ198" s="512">
        <f t="shared" si="12"/>
        <v>0</v>
      </c>
      <c r="CA198" s="512">
        <f t="shared" si="13"/>
        <v>0</v>
      </c>
      <c r="CB198" s="709">
        <f t="shared" si="14"/>
        <v>0</v>
      </c>
      <c r="CC198" s="709"/>
      <c r="CD198" s="709"/>
      <c r="CF198" s="709">
        <f t="shared" si="15"/>
        <v>47110</v>
      </c>
    </row>
    <row r="199" spans="1:84" ht="15" x14ac:dyDescent="0.25">
      <c r="A199" s="706" t="e">
        <f>VLOOKUP(D199,'DfE No.'!#REF!,3,FALSE)</f>
        <v>#REF!</v>
      </c>
      <c r="B199" s="511" t="str">
        <f>VLOOKUP(D199,'Adjusted Factors 20-21'!C:F,4,FALSE)</f>
        <v>Recoupment Academy</v>
      </c>
      <c r="C199" s="706">
        <v>144276</v>
      </c>
      <c r="D199" s="706">
        <v>9352201</v>
      </c>
      <c r="E199" s="707" t="s">
        <v>1255</v>
      </c>
      <c r="F199" s="708">
        <v>236</v>
      </c>
      <c r="G199" s="708">
        <v>236</v>
      </c>
      <c r="H199" s="708">
        <v>0</v>
      </c>
      <c r="I199" s="709">
        <v>676935.57959999994</v>
      </c>
      <c r="J199" s="709">
        <v>0</v>
      </c>
      <c r="K199" s="709">
        <v>0</v>
      </c>
      <c r="L199" s="709">
        <v>25650.000000000047</v>
      </c>
      <c r="M199" s="709">
        <v>0</v>
      </c>
      <c r="N199" s="709">
        <v>42915.424354243536</v>
      </c>
      <c r="O199" s="709">
        <v>0</v>
      </c>
      <c r="P199" s="709">
        <v>7139.9999999999764</v>
      </c>
      <c r="Q199" s="709">
        <v>11749.999999999978</v>
      </c>
      <c r="R199" s="709">
        <v>0</v>
      </c>
      <c r="S199" s="709">
        <v>0</v>
      </c>
      <c r="T199" s="709">
        <v>0</v>
      </c>
      <c r="U199" s="709">
        <v>0</v>
      </c>
      <c r="V199" s="709">
        <v>0</v>
      </c>
      <c r="W199" s="709">
        <v>0</v>
      </c>
      <c r="X199" s="709">
        <v>0</v>
      </c>
      <c r="Y199" s="709">
        <v>0</v>
      </c>
      <c r="Z199" s="709">
        <v>0</v>
      </c>
      <c r="AA199" s="709">
        <v>0</v>
      </c>
      <c r="AB199" s="709">
        <v>15703.980099502447</v>
      </c>
      <c r="AC199" s="709">
        <v>0</v>
      </c>
      <c r="AD199" s="709">
        <v>0</v>
      </c>
      <c r="AE199" s="709">
        <v>99758.659793814339</v>
      </c>
      <c r="AF199" s="709">
        <v>0</v>
      </c>
      <c r="AG199" s="709">
        <v>0</v>
      </c>
      <c r="AH199" s="709">
        <v>0</v>
      </c>
      <c r="AI199" s="709">
        <v>114400</v>
      </c>
      <c r="AJ199" s="709">
        <v>0</v>
      </c>
      <c r="AK199" s="709">
        <v>0</v>
      </c>
      <c r="AL199" s="709">
        <v>0</v>
      </c>
      <c r="AM199" s="709">
        <v>9072</v>
      </c>
      <c r="AN199" s="709">
        <v>0</v>
      </c>
      <c r="AO199" s="709">
        <v>0</v>
      </c>
      <c r="AP199" s="709">
        <v>0</v>
      </c>
      <c r="AQ199" s="709">
        <v>0</v>
      </c>
      <c r="AR199" s="709">
        <v>0</v>
      </c>
      <c r="AS199" s="709">
        <v>0</v>
      </c>
      <c r="AT199" s="709">
        <v>0</v>
      </c>
      <c r="AU199" s="709">
        <v>0</v>
      </c>
      <c r="AV199" s="709">
        <v>676935.57959999994</v>
      </c>
      <c r="AW199" s="709">
        <v>202918.06424756031</v>
      </c>
      <c r="AX199" s="709">
        <v>123472</v>
      </c>
      <c r="AY199" s="709">
        <v>153439.17197093609</v>
      </c>
      <c r="AZ199" s="710">
        <v>1003325.6438475603</v>
      </c>
      <c r="BA199" s="710">
        <v>994253.64384756028</v>
      </c>
      <c r="BB199" s="710">
        <v>3750</v>
      </c>
      <c r="BC199" s="710">
        <v>885000</v>
      </c>
      <c r="BD199" s="710">
        <v>0</v>
      </c>
      <c r="BE199" s="710">
        <v>0</v>
      </c>
      <c r="BF199" s="710">
        <v>1003325.6438475603</v>
      </c>
      <c r="BG199" s="709">
        <v>1003325.6438475603</v>
      </c>
      <c r="BH199" s="709">
        <v>0</v>
      </c>
      <c r="BI199" s="710">
        <v>894072</v>
      </c>
      <c r="BJ199" s="710">
        <v>770600</v>
      </c>
      <c r="BK199" s="709">
        <v>879853.64384756028</v>
      </c>
      <c r="BL199" s="709">
        <v>3728.1934061337302</v>
      </c>
      <c r="BM199" s="709">
        <v>3557.9038521897814</v>
      </c>
      <c r="BN199" s="711">
        <v>4.7862325970146911E-2</v>
      </c>
      <c r="BO199" s="711">
        <v>0</v>
      </c>
      <c r="BP199" s="709">
        <v>0</v>
      </c>
      <c r="BQ199" s="710">
        <v>1003325.6438475603</v>
      </c>
      <c r="BR199" s="710">
        <v>4212.9391688455944</v>
      </c>
      <c r="BS199" s="710" t="s">
        <v>1284</v>
      </c>
      <c r="BT199" s="710">
        <v>4251.3798468116956</v>
      </c>
      <c r="BU199" s="711">
        <v>6.0585524074729724E-2</v>
      </c>
      <c r="BV199" s="709">
        <v>0</v>
      </c>
      <c r="BW199" s="709">
        <v>1003325.6438475603</v>
      </c>
      <c r="BX199" s="709">
        <v>0</v>
      </c>
      <c r="BY199" s="709">
        <v>1003325.6438475603</v>
      </c>
      <c r="BZ199" s="512">
        <f t="shared" si="12"/>
        <v>0</v>
      </c>
      <c r="CA199" s="512">
        <f t="shared" si="13"/>
        <v>0</v>
      </c>
      <c r="CB199" s="709">
        <f t="shared" si="14"/>
        <v>0</v>
      </c>
      <c r="CC199" s="709"/>
      <c r="CD199" s="709"/>
      <c r="CF199" s="709">
        <f t="shared" si="15"/>
        <v>87455.424354243529</v>
      </c>
    </row>
    <row r="200" spans="1:84" ht="15" x14ac:dyDescent="0.25">
      <c r="A200" s="706" t="e">
        <f>VLOOKUP(D200,'DfE No.'!#REF!,3,FALSE)</f>
        <v>#REF!</v>
      </c>
      <c r="B200" s="511" t="str">
        <f>VLOOKUP(D200,'Adjusted Factors 20-21'!C:F,4,FALSE)</f>
        <v>Recoupment Academy</v>
      </c>
      <c r="C200" s="706">
        <v>144399</v>
      </c>
      <c r="D200" s="706">
        <v>9352202</v>
      </c>
      <c r="E200" s="707" t="s">
        <v>851</v>
      </c>
      <c r="F200" s="708">
        <v>200</v>
      </c>
      <c r="G200" s="708">
        <v>200</v>
      </c>
      <c r="H200" s="708">
        <v>0</v>
      </c>
      <c r="I200" s="709">
        <v>573674.22</v>
      </c>
      <c r="J200" s="709">
        <v>0</v>
      </c>
      <c r="K200" s="709">
        <v>0</v>
      </c>
      <c r="L200" s="709">
        <v>8100</v>
      </c>
      <c r="M200" s="709">
        <v>0</v>
      </c>
      <c r="N200" s="709">
        <v>16951.351351351354</v>
      </c>
      <c r="O200" s="709">
        <v>0</v>
      </c>
      <c r="P200" s="709">
        <v>210</v>
      </c>
      <c r="Q200" s="709">
        <v>0</v>
      </c>
      <c r="R200" s="709">
        <v>0</v>
      </c>
      <c r="S200" s="709">
        <v>0</v>
      </c>
      <c r="T200" s="709">
        <v>0</v>
      </c>
      <c r="U200" s="709">
        <v>0</v>
      </c>
      <c r="V200" s="709">
        <v>0</v>
      </c>
      <c r="W200" s="709">
        <v>0</v>
      </c>
      <c r="X200" s="709">
        <v>0</v>
      </c>
      <c r="Y200" s="709">
        <v>0</v>
      </c>
      <c r="Z200" s="709">
        <v>0</v>
      </c>
      <c r="AA200" s="709">
        <v>0</v>
      </c>
      <c r="AB200" s="709">
        <v>629.41176470588221</v>
      </c>
      <c r="AC200" s="709">
        <v>0</v>
      </c>
      <c r="AD200" s="709">
        <v>0</v>
      </c>
      <c r="AE200" s="709">
        <v>51918.75</v>
      </c>
      <c r="AF200" s="709">
        <v>0</v>
      </c>
      <c r="AG200" s="709">
        <v>3500.0000000000009</v>
      </c>
      <c r="AH200" s="709">
        <v>0</v>
      </c>
      <c r="AI200" s="709">
        <v>114400</v>
      </c>
      <c r="AJ200" s="709">
        <v>0</v>
      </c>
      <c r="AK200" s="709">
        <v>0</v>
      </c>
      <c r="AL200" s="709">
        <v>0</v>
      </c>
      <c r="AM200" s="709">
        <v>4538.0200000000004</v>
      </c>
      <c r="AN200" s="709">
        <v>0</v>
      </c>
      <c r="AO200" s="709">
        <v>0</v>
      </c>
      <c r="AP200" s="709">
        <v>0</v>
      </c>
      <c r="AQ200" s="709">
        <v>0</v>
      </c>
      <c r="AR200" s="709">
        <v>0</v>
      </c>
      <c r="AS200" s="709">
        <v>0</v>
      </c>
      <c r="AT200" s="709">
        <v>0</v>
      </c>
      <c r="AU200" s="709">
        <v>0</v>
      </c>
      <c r="AV200" s="709">
        <v>573674.22</v>
      </c>
      <c r="AW200" s="709">
        <v>81309.513116057235</v>
      </c>
      <c r="AX200" s="709">
        <v>118938.02</v>
      </c>
      <c r="AY200" s="709">
        <v>74502.225675675683</v>
      </c>
      <c r="AZ200" s="710">
        <v>773921.75311605725</v>
      </c>
      <c r="BA200" s="710">
        <v>769383.73311605724</v>
      </c>
      <c r="BB200" s="710">
        <v>3750</v>
      </c>
      <c r="BC200" s="710">
        <v>750000</v>
      </c>
      <c r="BD200" s="710">
        <v>0</v>
      </c>
      <c r="BE200" s="710">
        <v>0</v>
      </c>
      <c r="BF200" s="710">
        <v>773921.75311605725</v>
      </c>
      <c r="BG200" s="709">
        <v>773921.75311605725</v>
      </c>
      <c r="BH200" s="709">
        <v>0</v>
      </c>
      <c r="BI200" s="710">
        <v>754538.02</v>
      </c>
      <c r="BJ200" s="710">
        <v>635600</v>
      </c>
      <c r="BK200" s="709">
        <v>654983.73311605724</v>
      </c>
      <c r="BL200" s="709">
        <v>3274.918665580286</v>
      </c>
      <c r="BM200" s="709">
        <v>3141.9049650793654</v>
      </c>
      <c r="BN200" s="711">
        <v>4.2335367230803743E-2</v>
      </c>
      <c r="BO200" s="711">
        <v>0</v>
      </c>
      <c r="BP200" s="709">
        <v>0</v>
      </c>
      <c r="BQ200" s="710">
        <v>773921.75311605725</v>
      </c>
      <c r="BR200" s="710">
        <v>3846.918665580286</v>
      </c>
      <c r="BS200" s="710" t="s">
        <v>1284</v>
      </c>
      <c r="BT200" s="710">
        <v>3869.6087655802862</v>
      </c>
      <c r="BU200" s="711">
        <v>2.6170446477399523E-2</v>
      </c>
      <c r="BV200" s="709">
        <v>0</v>
      </c>
      <c r="BW200" s="709">
        <v>773921.75311605725</v>
      </c>
      <c r="BX200" s="709">
        <v>0</v>
      </c>
      <c r="BY200" s="709">
        <v>773921.75311605725</v>
      </c>
      <c r="BZ200" s="512">
        <f t="shared" si="12"/>
        <v>0</v>
      </c>
      <c r="CA200" s="512">
        <f t="shared" si="13"/>
        <v>0</v>
      </c>
      <c r="CB200" s="709">
        <f t="shared" si="14"/>
        <v>0</v>
      </c>
      <c r="CC200" s="709"/>
      <c r="CD200" s="709"/>
      <c r="CF200" s="709">
        <f t="shared" si="15"/>
        <v>25261.351351351354</v>
      </c>
    </row>
    <row r="201" spans="1:84" ht="15" x14ac:dyDescent="0.25">
      <c r="A201" s="706" t="e">
        <f>VLOOKUP(D201,'DfE No.'!#REF!,3,FALSE)</f>
        <v>#REF!</v>
      </c>
      <c r="B201" s="511" t="str">
        <f>VLOOKUP(D201,'Adjusted Factors 20-21'!C:F,4,FALSE)</f>
        <v>Recoupment Academy</v>
      </c>
      <c r="C201" s="706">
        <v>144625</v>
      </c>
      <c r="D201" s="706">
        <v>9352203</v>
      </c>
      <c r="E201" s="707" t="s">
        <v>1256</v>
      </c>
      <c r="F201" s="708">
        <v>120</v>
      </c>
      <c r="G201" s="708">
        <v>120</v>
      </c>
      <c r="H201" s="708">
        <v>0</v>
      </c>
      <c r="I201" s="709">
        <v>344204.53200000001</v>
      </c>
      <c r="J201" s="709">
        <v>0</v>
      </c>
      <c r="K201" s="709">
        <v>0</v>
      </c>
      <c r="L201" s="709">
        <v>7650.0000000000173</v>
      </c>
      <c r="M201" s="709">
        <v>0</v>
      </c>
      <c r="N201" s="709">
        <v>11289.6</v>
      </c>
      <c r="O201" s="709">
        <v>0</v>
      </c>
      <c r="P201" s="709">
        <v>0</v>
      </c>
      <c r="Q201" s="709">
        <v>1749.9999999999989</v>
      </c>
      <c r="R201" s="709">
        <v>2624.9999999999982</v>
      </c>
      <c r="S201" s="709">
        <v>810.00000000000159</v>
      </c>
      <c r="T201" s="709">
        <v>0</v>
      </c>
      <c r="U201" s="709">
        <v>0</v>
      </c>
      <c r="V201" s="709">
        <v>0</v>
      </c>
      <c r="W201" s="709">
        <v>0</v>
      </c>
      <c r="X201" s="709">
        <v>0</v>
      </c>
      <c r="Y201" s="709">
        <v>0</v>
      </c>
      <c r="Z201" s="709">
        <v>0</v>
      </c>
      <c r="AA201" s="709">
        <v>0</v>
      </c>
      <c r="AB201" s="709">
        <v>599.99999999999966</v>
      </c>
      <c r="AC201" s="709">
        <v>0</v>
      </c>
      <c r="AD201" s="709">
        <v>0</v>
      </c>
      <c r="AE201" s="709">
        <v>35297.142857142833</v>
      </c>
      <c r="AF201" s="709">
        <v>0</v>
      </c>
      <c r="AG201" s="709">
        <v>6825.0000000000009</v>
      </c>
      <c r="AH201" s="709">
        <v>0</v>
      </c>
      <c r="AI201" s="709">
        <v>114400</v>
      </c>
      <c r="AJ201" s="709">
        <v>0</v>
      </c>
      <c r="AK201" s="709">
        <v>0</v>
      </c>
      <c r="AL201" s="709">
        <v>0</v>
      </c>
      <c r="AM201" s="709">
        <v>2245.7800000000002</v>
      </c>
      <c r="AN201" s="709">
        <v>0</v>
      </c>
      <c r="AO201" s="709">
        <v>0</v>
      </c>
      <c r="AP201" s="709">
        <v>0</v>
      </c>
      <c r="AQ201" s="709">
        <v>0</v>
      </c>
      <c r="AR201" s="709">
        <v>0</v>
      </c>
      <c r="AS201" s="709">
        <v>0</v>
      </c>
      <c r="AT201" s="709">
        <v>0</v>
      </c>
      <c r="AU201" s="709">
        <v>0</v>
      </c>
      <c r="AV201" s="709">
        <v>344204.53200000001</v>
      </c>
      <c r="AW201" s="709">
        <v>66846.742857142846</v>
      </c>
      <c r="AX201" s="709">
        <v>116645.78</v>
      </c>
      <c r="AY201" s="709">
        <v>57312.242857142846</v>
      </c>
      <c r="AZ201" s="710">
        <v>527697.05485714285</v>
      </c>
      <c r="BA201" s="710">
        <v>525451.27485714282</v>
      </c>
      <c r="BB201" s="710">
        <v>3750</v>
      </c>
      <c r="BC201" s="710">
        <v>450000</v>
      </c>
      <c r="BD201" s="710">
        <v>0</v>
      </c>
      <c r="BE201" s="710">
        <v>0</v>
      </c>
      <c r="BF201" s="710">
        <v>527697.05485714285</v>
      </c>
      <c r="BG201" s="709">
        <v>527697.05485714285</v>
      </c>
      <c r="BH201" s="709">
        <v>0</v>
      </c>
      <c r="BI201" s="710">
        <v>452245.78</v>
      </c>
      <c r="BJ201" s="710">
        <v>335600</v>
      </c>
      <c r="BK201" s="709">
        <v>411051.27485714282</v>
      </c>
      <c r="BL201" s="709">
        <v>3425.4272904761901</v>
      </c>
      <c r="BM201" s="709">
        <v>3248.6002790322582</v>
      </c>
      <c r="BN201" s="711">
        <v>5.4431754065048542E-2</v>
      </c>
      <c r="BO201" s="711">
        <v>0</v>
      </c>
      <c r="BP201" s="709">
        <v>0</v>
      </c>
      <c r="BQ201" s="710">
        <v>527697.05485714285</v>
      </c>
      <c r="BR201" s="710">
        <v>4378.7606238095232</v>
      </c>
      <c r="BS201" s="710" t="s">
        <v>1284</v>
      </c>
      <c r="BT201" s="710">
        <v>4397.4754571428575</v>
      </c>
      <c r="BU201" s="711">
        <v>5.0432065845381402E-2</v>
      </c>
      <c r="BV201" s="709">
        <v>0</v>
      </c>
      <c r="BW201" s="709">
        <v>527697.05485714285</v>
      </c>
      <c r="BX201" s="709">
        <v>0</v>
      </c>
      <c r="BY201" s="709">
        <v>527697.05485714285</v>
      </c>
      <c r="BZ201" s="512">
        <f t="shared" si="12"/>
        <v>0</v>
      </c>
      <c r="CA201" s="512">
        <f t="shared" si="13"/>
        <v>0</v>
      </c>
      <c r="CB201" s="709">
        <f t="shared" si="14"/>
        <v>0</v>
      </c>
      <c r="CC201" s="709"/>
      <c r="CD201" s="709"/>
      <c r="CF201" s="709">
        <f t="shared" si="15"/>
        <v>24124.600000000013</v>
      </c>
    </row>
    <row r="202" spans="1:84" ht="15" x14ac:dyDescent="0.25">
      <c r="A202" s="706" t="e">
        <f>VLOOKUP(D202,'DfE No.'!#REF!,3,FALSE)</f>
        <v>#REF!</v>
      </c>
      <c r="B202" s="511" t="str">
        <f>VLOOKUP(D202,'Adjusted Factors 20-21'!C:F,4,FALSE)</f>
        <v>Recoupment Academy</v>
      </c>
      <c r="C202" s="706">
        <v>144215</v>
      </c>
      <c r="D202" s="706">
        <v>9352204</v>
      </c>
      <c r="E202" s="707" t="s">
        <v>1257</v>
      </c>
      <c r="F202" s="708">
        <v>76</v>
      </c>
      <c r="G202" s="708">
        <v>76</v>
      </c>
      <c r="H202" s="708">
        <v>0</v>
      </c>
      <c r="I202" s="709">
        <v>217996.20359999998</v>
      </c>
      <c r="J202" s="709">
        <v>0</v>
      </c>
      <c r="K202" s="709">
        <v>0</v>
      </c>
      <c r="L202" s="709">
        <v>2699.9999999999986</v>
      </c>
      <c r="M202" s="709">
        <v>0</v>
      </c>
      <c r="N202" s="709">
        <v>4795.4929577464791</v>
      </c>
      <c r="O202" s="709">
        <v>0</v>
      </c>
      <c r="P202" s="709">
        <v>2099.9999999999991</v>
      </c>
      <c r="Q202" s="709">
        <v>0</v>
      </c>
      <c r="R202" s="709">
        <v>749.99999999999966</v>
      </c>
      <c r="S202" s="709">
        <v>0</v>
      </c>
      <c r="T202" s="709">
        <v>0</v>
      </c>
      <c r="U202" s="709">
        <v>0</v>
      </c>
      <c r="V202" s="709">
        <v>0</v>
      </c>
      <c r="W202" s="709">
        <v>0</v>
      </c>
      <c r="X202" s="709">
        <v>0</v>
      </c>
      <c r="Y202" s="709">
        <v>0</v>
      </c>
      <c r="Z202" s="709">
        <v>0</v>
      </c>
      <c r="AA202" s="709">
        <v>0</v>
      </c>
      <c r="AB202" s="709">
        <v>655.80645161290249</v>
      </c>
      <c r="AC202" s="709">
        <v>0</v>
      </c>
      <c r="AD202" s="709">
        <v>0</v>
      </c>
      <c r="AE202" s="709">
        <v>24693.559322033907</v>
      </c>
      <c r="AF202" s="709">
        <v>0</v>
      </c>
      <c r="AG202" s="709">
        <v>1259.999999999998</v>
      </c>
      <c r="AH202" s="709">
        <v>0</v>
      </c>
      <c r="AI202" s="709">
        <v>114400</v>
      </c>
      <c r="AJ202" s="709">
        <v>25618.157543391186</v>
      </c>
      <c r="AK202" s="709">
        <v>0</v>
      </c>
      <c r="AL202" s="709">
        <v>0</v>
      </c>
      <c r="AM202" s="709">
        <v>2016</v>
      </c>
      <c r="AN202" s="709">
        <v>0</v>
      </c>
      <c r="AO202" s="709">
        <v>0</v>
      </c>
      <c r="AP202" s="709">
        <v>0</v>
      </c>
      <c r="AQ202" s="709">
        <v>0</v>
      </c>
      <c r="AR202" s="709">
        <v>0</v>
      </c>
      <c r="AS202" s="709">
        <v>0</v>
      </c>
      <c r="AT202" s="709">
        <v>0</v>
      </c>
      <c r="AU202" s="709">
        <v>0</v>
      </c>
      <c r="AV202" s="709">
        <v>217996.20359999998</v>
      </c>
      <c r="AW202" s="709">
        <v>36954.85873139328</v>
      </c>
      <c r="AX202" s="709">
        <v>142034.15754339119</v>
      </c>
      <c r="AY202" s="709">
        <v>39819.105800907142</v>
      </c>
      <c r="AZ202" s="710">
        <v>396985.21987478447</v>
      </c>
      <c r="BA202" s="710">
        <v>394969.21987478447</v>
      </c>
      <c r="BB202" s="710">
        <v>3750</v>
      </c>
      <c r="BC202" s="710">
        <v>285000</v>
      </c>
      <c r="BD202" s="710">
        <v>0</v>
      </c>
      <c r="BE202" s="710">
        <v>0</v>
      </c>
      <c r="BF202" s="710">
        <v>396985.21987478447</v>
      </c>
      <c r="BG202" s="709">
        <v>396985.21987478447</v>
      </c>
      <c r="BH202" s="709">
        <v>0</v>
      </c>
      <c r="BI202" s="710">
        <v>287016</v>
      </c>
      <c r="BJ202" s="710">
        <v>144981.84245660881</v>
      </c>
      <c r="BK202" s="709">
        <v>254951.06233139327</v>
      </c>
      <c r="BL202" s="709">
        <v>3354.619241202543</v>
      </c>
      <c r="BM202" s="709">
        <v>3184.7340172628178</v>
      </c>
      <c r="BN202" s="711">
        <v>5.3343614574675333E-2</v>
      </c>
      <c r="BO202" s="711">
        <v>0</v>
      </c>
      <c r="BP202" s="709">
        <v>0</v>
      </c>
      <c r="BQ202" s="710">
        <v>396985.21987478447</v>
      </c>
      <c r="BR202" s="710">
        <v>5196.9634194050586</v>
      </c>
      <c r="BS202" s="710" t="s">
        <v>1284</v>
      </c>
      <c r="BT202" s="710">
        <v>5223.4897351945328</v>
      </c>
      <c r="BU202" s="711">
        <v>-1.5297536414371593E-2</v>
      </c>
      <c r="BV202" s="709">
        <v>0</v>
      </c>
      <c r="BW202" s="709">
        <v>396985.21987478447</v>
      </c>
      <c r="BX202" s="709">
        <v>0</v>
      </c>
      <c r="BY202" s="709">
        <v>396985.21987478447</v>
      </c>
      <c r="BZ202" s="512">
        <f t="shared" si="12"/>
        <v>0</v>
      </c>
      <c r="CA202" s="512">
        <f t="shared" si="13"/>
        <v>0</v>
      </c>
      <c r="CB202" s="709">
        <f t="shared" si="14"/>
        <v>0</v>
      </c>
      <c r="CC202" s="709"/>
      <c r="CD202" s="709"/>
      <c r="CF202" s="709">
        <f t="shared" si="15"/>
        <v>10345.492957746475</v>
      </c>
    </row>
    <row r="203" spans="1:84" ht="15" x14ac:dyDescent="0.25">
      <c r="A203" s="706" t="e">
        <f>VLOOKUP(D203,'DfE No.'!#REF!,3,FALSE)</f>
        <v>#REF!</v>
      </c>
      <c r="B203" s="511" t="str">
        <f>VLOOKUP(D203,'Adjusted Factors 20-21'!C:F,4,FALSE)</f>
        <v>Recoupment Academy</v>
      </c>
      <c r="C203" s="706">
        <v>144553</v>
      </c>
      <c r="D203" s="706">
        <v>9352205</v>
      </c>
      <c r="E203" s="707" t="s">
        <v>1258</v>
      </c>
      <c r="F203" s="708">
        <v>55</v>
      </c>
      <c r="G203" s="708">
        <v>55</v>
      </c>
      <c r="H203" s="708">
        <v>0</v>
      </c>
      <c r="I203" s="709">
        <v>157760.4105</v>
      </c>
      <c r="J203" s="709">
        <v>0</v>
      </c>
      <c r="K203" s="709">
        <v>0</v>
      </c>
      <c r="L203" s="709">
        <v>4950</v>
      </c>
      <c r="M203" s="709">
        <v>0</v>
      </c>
      <c r="N203" s="709">
        <v>7573.7704918032787</v>
      </c>
      <c r="O203" s="709">
        <v>0</v>
      </c>
      <c r="P203" s="709">
        <v>0</v>
      </c>
      <c r="Q203" s="709">
        <v>0</v>
      </c>
      <c r="R203" s="709">
        <v>0</v>
      </c>
      <c r="S203" s="709">
        <v>0</v>
      </c>
      <c r="T203" s="709">
        <v>0</v>
      </c>
      <c r="U203" s="709">
        <v>0</v>
      </c>
      <c r="V203" s="709">
        <v>0</v>
      </c>
      <c r="W203" s="709">
        <v>0</v>
      </c>
      <c r="X203" s="709">
        <v>0</v>
      </c>
      <c r="Y203" s="709">
        <v>0</v>
      </c>
      <c r="Z203" s="709">
        <v>0</v>
      </c>
      <c r="AA203" s="709">
        <v>0</v>
      </c>
      <c r="AB203" s="709">
        <v>0</v>
      </c>
      <c r="AC203" s="709">
        <v>0</v>
      </c>
      <c r="AD203" s="709">
        <v>0</v>
      </c>
      <c r="AE203" s="709">
        <v>20373.913043478275</v>
      </c>
      <c r="AF203" s="709">
        <v>0</v>
      </c>
      <c r="AG203" s="709">
        <v>3237.4999999999873</v>
      </c>
      <c r="AH203" s="709">
        <v>0</v>
      </c>
      <c r="AI203" s="709">
        <v>114400</v>
      </c>
      <c r="AJ203" s="709">
        <v>0</v>
      </c>
      <c r="AK203" s="709">
        <v>0</v>
      </c>
      <c r="AL203" s="709">
        <v>0</v>
      </c>
      <c r="AM203" s="709">
        <v>2142</v>
      </c>
      <c r="AN203" s="709">
        <v>0</v>
      </c>
      <c r="AO203" s="709">
        <v>0</v>
      </c>
      <c r="AP203" s="709">
        <v>0</v>
      </c>
      <c r="AQ203" s="709">
        <v>0</v>
      </c>
      <c r="AR203" s="709">
        <v>0</v>
      </c>
      <c r="AS203" s="709">
        <v>0</v>
      </c>
      <c r="AT203" s="709">
        <v>0</v>
      </c>
      <c r="AU203" s="709">
        <v>0</v>
      </c>
      <c r="AV203" s="709">
        <v>157760.4105</v>
      </c>
      <c r="AW203" s="709">
        <v>36135.18353528154</v>
      </c>
      <c r="AX203" s="709">
        <v>116542</v>
      </c>
      <c r="AY203" s="709">
        <v>36588.598289379908</v>
      </c>
      <c r="AZ203" s="710">
        <v>310437.59403528157</v>
      </c>
      <c r="BA203" s="710">
        <v>308295.59403528157</v>
      </c>
      <c r="BB203" s="710">
        <v>3750</v>
      </c>
      <c r="BC203" s="710">
        <v>206250</v>
      </c>
      <c r="BD203" s="710">
        <v>0</v>
      </c>
      <c r="BE203" s="710">
        <v>0</v>
      </c>
      <c r="BF203" s="710">
        <v>310437.59403528157</v>
      </c>
      <c r="BG203" s="709">
        <v>310437.59403528157</v>
      </c>
      <c r="BH203" s="709">
        <v>0</v>
      </c>
      <c r="BI203" s="710">
        <v>208392</v>
      </c>
      <c r="BJ203" s="710">
        <v>91850</v>
      </c>
      <c r="BK203" s="709">
        <v>193895.59403528157</v>
      </c>
      <c r="BL203" s="709">
        <v>3525.3744370051195</v>
      </c>
      <c r="BM203" s="709">
        <v>3246.3540392857135</v>
      </c>
      <c r="BN203" s="711">
        <v>8.5948850415833916E-2</v>
      </c>
      <c r="BO203" s="711">
        <v>0</v>
      </c>
      <c r="BP203" s="709">
        <v>0</v>
      </c>
      <c r="BQ203" s="710">
        <v>310437.59403528157</v>
      </c>
      <c r="BR203" s="710">
        <v>5605.374437005119</v>
      </c>
      <c r="BS203" s="710" t="s">
        <v>1284</v>
      </c>
      <c r="BT203" s="710">
        <v>5644.3198915505736</v>
      </c>
      <c r="BU203" s="711">
        <v>3.0858002565886E-2</v>
      </c>
      <c r="BV203" s="709">
        <v>0</v>
      </c>
      <c r="BW203" s="709">
        <v>310437.59403528157</v>
      </c>
      <c r="BX203" s="709">
        <v>0</v>
      </c>
      <c r="BY203" s="709">
        <v>310437.59403528157</v>
      </c>
      <c r="BZ203" s="512">
        <f t="shared" si="12"/>
        <v>0</v>
      </c>
      <c r="CA203" s="512">
        <f t="shared" si="13"/>
        <v>0</v>
      </c>
      <c r="CB203" s="709">
        <f t="shared" si="14"/>
        <v>0</v>
      </c>
      <c r="CC203" s="709"/>
      <c r="CD203" s="709"/>
      <c r="CF203" s="709">
        <f t="shared" si="15"/>
        <v>12523.77049180328</v>
      </c>
    </row>
    <row r="204" spans="1:84" ht="15" x14ac:dyDescent="0.25">
      <c r="A204" s="706" t="e">
        <f>VLOOKUP(D204,'DfE No.'!#REF!,3,FALSE)</f>
        <v>#REF!</v>
      </c>
      <c r="B204" s="511" t="str">
        <f>VLOOKUP(D204,'Adjusted Factors 20-21'!C:F,4,FALSE)</f>
        <v>Recoupment Academy</v>
      </c>
      <c r="C204" s="706">
        <v>144826</v>
      </c>
      <c r="D204" s="706">
        <v>9352206</v>
      </c>
      <c r="E204" s="707" t="s">
        <v>706</v>
      </c>
      <c r="F204" s="708">
        <v>54</v>
      </c>
      <c r="G204" s="708">
        <v>54</v>
      </c>
      <c r="H204" s="708">
        <v>0</v>
      </c>
      <c r="I204" s="709">
        <v>154892.03939999998</v>
      </c>
      <c r="J204" s="709">
        <v>0</v>
      </c>
      <c r="K204" s="709">
        <v>0</v>
      </c>
      <c r="L204" s="709">
        <v>6750.0000000000055</v>
      </c>
      <c r="M204" s="709">
        <v>0</v>
      </c>
      <c r="N204" s="709">
        <v>11275.93220338983</v>
      </c>
      <c r="O204" s="709">
        <v>0</v>
      </c>
      <c r="P204" s="709">
        <v>0</v>
      </c>
      <c r="Q204" s="709">
        <v>509.43396226415126</v>
      </c>
      <c r="R204" s="709">
        <v>382.07547169811346</v>
      </c>
      <c r="S204" s="709">
        <v>0</v>
      </c>
      <c r="T204" s="709">
        <v>0</v>
      </c>
      <c r="U204" s="709">
        <v>0</v>
      </c>
      <c r="V204" s="709">
        <v>0</v>
      </c>
      <c r="W204" s="709">
        <v>0</v>
      </c>
      <c r="X204" s="709">
        <v>0</v>
      </c>
      <c r="Y204" s="709">
        <v>0</v>
      </c>
      <c r="Z204" s="709">
        <v>0</v>
      </c>
      <c r="AA204" s="709">
        <v>0</v>
      </c>
      <c r="AB204" s="709">
        <v>577.80000000000007</v>
      </c>
      <c r="AC204" s="709">
        <v>0</v>
      </c>
      <c r="AD204" s="709">
        <v>0</v>
      </c>
      <c r="AE204" s="709">
        <v>14952.6</v>
      </c>
      <c r="AF204" s="709">
        <v>0</v>
      </c>
      <c r="AG204" s="709">
        <v>1540.0000000000007</v>
      </c>
      <c r="AH204" s="709">
        <v>0</v>
      </c>
      <c r="AI204" s="709">
        <v>114400</v>
      </c>
      <c r="AJ204" s="709">
        <v>0</v>
      </c>
      <c r="AK204" s="709">
        <v>0</v>
      </c>
      <c r="AL204" s="709">
        <v>0</v>
      </c>
      <c r="AM204" s="709">
        <v>770.11</v>
      </c>
      <c r="AN204" s="709">
        <v>0</v>
      </c>
      <c r="AO204" s="709">
        <v>0</v>
      </c>
      <c r="AP204" s="709">
        <v>0</v>
      </c>
      <c r="AQ204" s="709">
        <v>0</v>
      </c>
      <c r="AR204" s="709">
        <v>0</v>
      </c>
      <c r="AS204" s="709">
        <v>0</v>
      </c>
      <c r="AT204" s="709">
        <v>0</v>
      </c>
      <c r="AU204" s="709">
        <v>0</v>
      </c>
      <c r="AV204" s="709">
        <v>154892.03939999998</v>
      </c>
      <c r="AW204" s="709">
        <v>35987.841637352103</v>
      </c>
      <c r="AX204" s="709">
        <v>115170.11</v>
      </c>
      <c r="AY204" s="709">
        <v>34364.120818676049</v>
      </c>
      <c r="AZ204" s="710">
        <v>306049.99103735207</v>
      </c>
      <c r="BA204" s="710">
        <v>305279.88103735208</v>
      </c>
      <c r="BB204" s="710">
        <v>3750</v>
      </c>
      <c r="BC204" s="710">
        <v>202500</v>
      </c>
      <c r="BD204" s="710">
        <v>0</v>
      </c>
      <c r="BE204" s="710">
        <v>0</v>
      </c>
      <c r="BF204" s="710">
        <v>306049.99103735207</v>
      </c>
      <c r="BG204" s="709">
        <v>306049.99103735207</v>
      </c>
      <c r="BH204" s="709">
        <v>0</v>
      </c>
      <c r="BI204" s="710">
        <v>203270.11</v>
      </c>
      <c r="BJ204" s="710">
        <v>88099.999999999985</v>
      </c>
      <c r="BK204" s="709">
        <v>190879.88103735208</v>
      </c>
      <c r="BL204" s="709">
        <v>3534.8126118028163</v>
      </c>
      <c r="BM204" s="709">
        <v>3229.7261383333339</v>
      </c>
      <c r="BN204" s="711">
        <v>9.4462025695751101E-2</v>
      </c>
      <c r="BO204" s="711">
        <v>0</v>
      </c>
      <c r="BP204" s="709">
        <v>0</v>
      </c>
      <c r="BQ204" s="710">
        <v>306049.99103735207</v>
      </c>
      <c r="BR204" s="710">
        <v>5653.331130321335</v>
      </c>
      <c r="BS204" s="710" t="s">
        <v>1284</v>
      </c>
      <c r="BT204" s="710">
        <v>5667.5924266176307</v>
      </c>
      <c r="BU204" s="711">
        <v>9.198734135693809E-2</v>
      </c>
      <c r="BV204" s="709">
        <v>0</v>
      </c>
      <c r="BW204" s="709">
        <v>306049.99103735207</v>
      </c>
      <c r="BX204" s="709">
        <v>0</v>
      </c>
      <c r="BY204" s="709">
        <v>306049.99103735207</v>
      </c>
      <c r="BZ204" s="512">
        <f t="shared" si="12"/>
        <v>0</v>
      </c>
      <c r="CA204" s="512">
        <f t="shared" si="13"/>
        <v>0</v>
      </c>
      <c r="CB204" s="709">
        <f t="shared" si="14"/>
        <v>0</v>
      </c>
      <c r="CC204" s="709"/>
      <c r="CD204" s="709"/>
      <c r="CF204" s="709">
        <f t="shared" si="15"/>
        <v>18917.441637352102</v>
      </c>
    </row>
    <row r="205" spans="1:84" ht="15" x14ac:dyDescent="0.25">
      <c r="A205" s="706" t="e">
        <f>VLOOKUP(D205,'DfE No.'!#REF!,3,FALSE)</f>
        <v>#REF!</v>
      </c>
      <c r="B205" s="511" t="str">
        <f>VLOOKUP(D205,'Adjusted Factors 20-21'!C:F,4,FALSE)</f>
        <v>Recoupment Academy</v>
      </c>
      <c r="C205" s="706">
        <v>144827</v>
      </c>
      <c r="D205" s="706">
        <v>9352207</v>
      </c>
      <c r="E205" s="707" t="s">
        <v>1259</v>
      </c>
      <c r="F205" s="708">
        <v>84</v>
      </c>
      <c r="G205" s="708">
        <v>84</v>
      </c>
      <c r="H205" s="708">
        <v>0</v>
      </c>
      <c r="I205" s="709">
        <v>240943.17239999998</v>
      </c>
      <c r="J205" s="709">
        <v>0</v>
      </c>
      <c r="K205" s="709">
        <v>0</v>
      </c>
      <c r="L205" s="709">
        <v>11700.000000000018</v>
      </c>
      <c r="M205" s="709">
        <v>0</v>
      </c>
      <c r="N205" s="709">
        <v>14768.372093023256</v>
      </c>
      <c r="O205" s="709">
        <v>0</v>
      </c>
      <c r="P205" s="709">
        <v>209.99999999999994</v>
      </c>
      <c r="Q205" s="709">
        <v>0</v>
      </c>
      <c r="R205" s="709">
        <v>374.99999999999989</v>
      </c>
      <c r="S205" s="709">
        <v>0</v>
      </c>
      <c r="T205" s="709">
        <v>434.99999999999983</v>
      </c>
      <c r="U205" s="709">
        <v>0</v>
      </c>
      <c r="V205" s="709">
        <v>0</v>
      </c>
      <c r="W205" s="709">
        <v>0</v>
      </c>
      <c r="X205" s="709">
        <v>0</v>
      </c>
      <c r="Y205" s="709">
        <v>0</v>
      </c>
      <c r="Z205" s="709">
        <v>0</v>
      </c>
      <c r="AA205" s="709">
        <v>0</v>
      </c>
      <c r="AB205" s="709">
        <v>0</v>
      </c>
      <c r="AC205" s="709">
        <v>0</v>
      </c>
      <c r="AD205" s="709">
        <v>0</v>
      </c>
      <c r="AE205" s="709">
        <v>26460.000000000004</v>
      </c>
      <c r="AF205" s="709">
        <v>0</v>
      </c>
      <c r="AG205" s="709">
        <v>2589.9999999999977</v>
      </c>
      <c r="AH205" s="709">
        <v>0</v>
      </c>
      <c r="AI205" s="709">
        <v>114400</v>
      </c>
      <c r="AJ205" s="709">
        <v>22841.121495327101</v>
      </c>
      <c r="AK205" s="709">
        <v>0</v>
      </c>
      <c r="AL205" s="709">
        <v>0</v>
      </c>
      <c r="AM205" s="709">
        <v>1612.8</v>
      </c>
      <c r="AN205" s="709">
        <v>0</v>
      </c>
      <c r="AO205" s="709">
        <v>0</v>
      </c>
      <c r="AP205" s="709">
        <v>0</v>
      </c>
      <c r="AQ205" s="709">
        <v>0</v>
      </c>
      <c r="AR205" s="709">
        <v>0</v>
      </c>
      <c r="AS205" s="709">
        <v>0</v>
      </c>
      <c r="AT205" s="709">
        <v>0</v>
      </c>
      <c r="AU205" s="709">
        <v>0</v>
      </c>
      <c r="AV205" s="709">
        <v>240943.17239999998</v>
      </c>
      <c r="AW205" s="709">
        <v>56538.372093023281</v>
      </c>
      <c r="AX205" s="709">
        <v>138853.92149532709</v>
      </c>
      <c r="AY205" s="709">
        <v>50156.986046511636</v>
      </c>
      <c r="AZ205" s="710">
        <v>436335.46598835033</v>
      </c>
      <c r="BA205" s="710">
        <v>434722.66598835035</v>
      </c>
      <c r="BB205" s="710">
        <v>3750</v>
      </c>
      <c r="BC205" s="710">
        <v>315000</v>
      </c>
      <c r="BD205" s="710">
        <v>0</v>
      </c>
      <c r="BE205" s="710">
        <v>0</v>
      </c>
      <c r="BF205" s="710">
        <v>436335.46598835033</v>
      </c>
      <c r="BG205" s="709">
        <v>436335.46598835033</v>
      </c>
      <c r="BH205" s="709">
        <v>0</v>
      </c>
      <c r="BI205" s="710">
        <v>316612.8</v>
      </c>
      <c r="BJ205" s="710">
        <v>177758.8785046729</v>
      </c>
      <c r="BK205" s="709">
        <v>297481.54449302325</v>
      </c>
      <c r="BL205" s="709">
        <v>3541.4469582502766</v>
      </c>
      <c r="BM205" s="709">
        <v>3251.3718276399186</v>
      </c>
      <c r="BN205" s="711">
        <v>8.9216228099299105E-2</v>
      </c>
      <c r="BO205" s="711">
        <v>0</v>
      </c>
      <c r="BP205" s="709">
        <v>0</v>
      </c>
      <c r="BQ205" s="710">
        <v>436335.46598835033</v>
      </c>
      <c r="BR205" s="710">
        <v>5175.2698331946467</v>
      </c>
      <c r="BS205" s="710" t="s">
        <v>1284</v>
      </c>
      <c r="BT205" s="710">
        <v>5194.4698331946465</v>
      </c>
      <c r="BU205" s="711">
        <v>7.1601771079613741E-2</v>
      </c>
      <c r="BV205" s="709">
        <v>0</v>
      </c>
      <c r="BW205" s="709">
        <v>436335.46598835033</v>
      </c>
      <c r="BX205" s="709">
        <v>0</v>
      </c>
      <c r="BY205" s="709">
        <v>436335.46598835033</v>
      </c>
      <c r="BZ205" s="512">
        <f t="shared" si="12"/>
        <v>0</v>
      </c>
      <c r="CA205" s="512">
        <f t="shared" si="13"/>
        <v>0</v>
      </c>
      <c r="CB205" s="709">
        <f t="shared" si="14"/>
        <v>0</v>
      </c>
      <c r="CC205" s="709"/>
      <c r="CD205" s="709"/>
      <c r="CF205" s="709">
        <f t="shared" si="15"/>
        <v>27488.372093023274</v>
      </c>
    </row>
    <row r="206" spans="1:84" ht="15" x14ac:dyDescent="0.25">
      <c r="A206" s="706" t="e">
        <f>VLOOKUP(D206,'DfE No.'!#REF!,3,FALSE)</f>
        <v>#REF!</v>
      </c>
      <c r="B206" s="511" t="str">
        <f>VLOOKUP(D206,'Adjusted Factors 20-21'!C:F,4,FALSE)</f>
        <v>Recoupment Academy</v>
      </c>
      <c r="C206" s="706">
        <v>144828</v>
      </c>
      <c r="D206" s="706">
        <v>9352208</v>
      </c>
      <c r="E206" s="707" t="s">
        <v>1260</v>
      </c>
      <c r="F206" s="708">
        <v>94</v>
      </c>
      <c r="G206" s="708">
        <v>94</v>
      </c>
      <c r="H206" s="708">
        <v>0</v>
      </c>
      <c r="I206" s="709">
        <v>269626.88339999999</v>
      </c>
      <c r="J206" s="709">
        <v>0</v>
      </c>
      <c r="K206" s="709">
        <v>0</v>
      </c>
      <c r="L206" s="709">
        <v>6749.9999999999836</v>
      </c>
      <c r="M206" s="709">
        <v>0</v>
      </c>
      <c r="N206" s="709">
        <v>9570.9090909090901</v>
      </c>
      <c r="O206" s="709">
        <v>0</v>
      </c>
      <c r="P206" s="709">
        <v>1910.322580645161</v>
      </c>
      <c r="Q206" s="709">
        <v>1010.7526881720419</v>
      </c>
      <c r="R206" s="709">
        <v>1516.1290322580628</v>
      </c>
      <c r="S206" s="709">
        <v>818.70967741935397</v>
      </c>
      <c r="T206" s="709">
        <v>0</v>
      </c>
      <c r="U206" s="709">
        <v>0</v>
      </c>
      <c r="V206" s="709">
        <v>0</v>
      </c>
      <c r="W206" s="709">
        <v>0</v>
      </c>
      <c r="X206" s="709">
        <v>0</v>
      </c>
      <c r="Y206" s="709">
        <v>0</v>
      </c>
      <c r="Z206" s="709">
        <v>0</v>
      </c>
      <c r="AA206" s="709">
        <v>0</v>
      </c>
      <c r="AB206" s="709">
        <v>0</v>
      </c>
      <c r="AC206" s="709">
        <v>0</v>
      </c>
      <c r="AD206" s="709">
        <v>0</v>
      </c>
      <c r="AE206" s="709">
        <v>31203.116883116913</v>
      </c>
      <c r="AF206" s="709">
        <v>0</v>
      </c>
      <c r="AG206" s="709">
        <v>15190.000000000018</v>
      </c>
      <c r="AH206" s="709">
        <v>0</v>
      </c>
      <c r="AI206" s="709">
        <v>114400</v>
      </c>
      <c r="AJ206" s="709">
        <v>0</v>
      </c>
      <c r="AK206" s="709">
        <v>0</v>
      </c>
      <c r="AL206" s="709">
        <v>0</v>
      </c>
      <c r="AM206" s="709">
        <v>863.12</v>
      </c>
      <c r="AN206" s="709">
        <v>0</v>
      </c>
      <c r="AO206" s="709">
        <v>0</v>
      </c>
      <c r="AP206" s="709">
        <v>0</v>
      </c>
      <c r="AQ206" s="709">
        <v>0</v>
      </c>
      <c r="AR206" s="709">
        <v>0</v>
      </c>
      <c r="AS206" s="709">
        <v>0</v>
      </c>
      <c r="AT206" s="709">
        <v>0</v>
      </c>
      <c r="AU206" s="709">
        <v>0</v>
      </c>
      <c r="AV206" s="709">
        <v>269626.88339999999</v>
      </c>
      <c r="AW206" s="709">
        <v>67969.939952520625</v>
      </c>
      <c r="AX206" s="709">
        <v>115263.12</v>
      </c>
      <c r="AY206" s="709">
        <v>51944.32841781876</v>
      </c>
      <c r="AZ206" s="710">
        <v>452859.94335252058</v>
      </c>
      <c r="BA206" s="710">
        <v>451996.82335252059</v>
      </c>
      <c r="BB206" s="710">
        <v>3750</v>
      </c>
      <c r="BC206" s="710">
        <v>352500</v>
      </c>
      <c r="BD206" s="710">
        <v>0</v>
      </c>
      <c r="BE206" s="710">
        <v>0</v>
      </c>
      <c r="BF206" s="710">
        <v>452859.94335252058</v>
      </c>
      <c r="BG206" s="709">
        <v>452859.94335252058</v>
      </c>
      <c r="BH206" s="709">
        <v>0</v>
      </c>
      <c r="BI206" s="710">
        <v>353363.12</v>
      </c>
      <c r="BJ206" s="710">
        <v>238100</v>
      </c>
      <c r="BK206" s="709">
        <v>337596.82335252059</v>
      </c>
      <c r="BL206" s="709">
        <v>3591.4555675800061</v>
      </c>
      <c r="BM206" s="709">
        <v>3285.3288072916662</v>
      </c>
      <c r="BN206" s="711">
        <v>9.3179945827310456E-2</v>
      </c>
      <c r="BO206" s="711">
        <v>0</v>
      </c>
      <c r="BP206" s="709">
        <v>0</v>
      </c>
      <c r="BQ206" s="710">
        <v>452859.94335252058</v>
      </c>
      <c r="BR206" s="710">
        <v>4808.4768441757506</v>
      </c>
      <c r="BS206" s="710" t="s">
        <v>1284</v>
      </c>
      <c r="BT206" s="710">
        <v>4817.6589718353252</v>
      </c>
      <c r="BU206" s="711">
        <v>6.6773908788593683E-2</v>
      </c>
      <c r="BV206" s="709">
        <v>0</v>
      </c>
      <c r="BW206" s="709">
        <v>452859.94335252058</v>
      </c>
      <c r="BX206" s="709">
        <v>0</v>
      </c>
      <c r="BY206" s="709">
        <v>452859.94335252058</v>
      </c>
      <c r="BZ206" s="512">
        <f t="shared" si="12"/>
        <v>0</v>
      </c>
      <c r="CA206" s="512">
        <f t="shared" si="13"/>
        <v>0</v>
      </c>
      <c r="CB206" s="709">
        <f t="shared" si="14"/>
        <v>0</v>
      </c>
      <c r="CC206" s="709"/>
      <c r="CD206" s="709"/>
      <c r="CF206" s="709">
        <f t="shared" si="15"/>
        <v>21576.82306940369</v>
      </c>
    </row>
    <row r="207" spans="1:84" ht="15" x14ac:dyDescent="0.25">
      <c r="A207" s="706" t="e">
        <f>VLOOKUP(D207,'DfE No.'!#REF!,3,FALSE)</f>
        <v>#REF!</v>
      </c>
      <c r="B207" s="511" t="str">
        <f>VLOOKUP(D207,'Adjusted Factors 20-21'!C:F,4,FALSE)</f>
        <v>Recoupment Academy</v>
      </c>
      <c r="C207" s="706">
        <v>144218</v>
      </c>
      <c r="D207" s="706">
        <v>9352209</v>
      </c>
      <c r="E207" s="707" t="s">
        <v>1261</v>
      </c>
      <c r="F207" s="708">
        <v>412</v>
      </c>
      <c r="G207" s="708">
        <v>412</v>
      </c>
      <c r="H207" s="708">
        <v>0</v>
      </c>
      <c r="I207" s="709">
        <v>1181768.8932</v>
      </c>
      <c r="J207" s="709">
        <v>0</v>
      </c>
      <c r="K207" s="709">
        <v>0</v>
      </c>
      <c r="L207" s="709">
        <v>32849.999999999913</v>
      </c>
      <c r="M207" s="709">
        <v>0</v>
      </c>
      <c r="N207" s="709">
        <v>41484.137931034486</v>
      </c>
      <c r="O207" s="709">
        <v>0</v>
      </c>
      <c r="P207" s="709">
        <v>7140</v>
      </c>
      <c r="Q207" s="709">
        <v>1250.0000000000014</v>
      </c>
      <c r="R207" s="709">
        <v>25125.000000000004</v>
      </c>
      <c r="S207" s="709">
        <v>2025.000000000002</v>
      </c>
      <c r="T207" s="709">
        <v>0</v>
      </c>
      <c r="U207" s="709">
        <v>0</v>
      </c>
      <c r="V207" s="709">
        <v>0</v>
      </c>
      <c r="W207" s="709">
        <v>0</v>
      </c>
      <c r="X207" s="709">
        <v>0</v>
      </c>
      <c r="Y207" s="709">
        <v>0</v>
      </c>
      <c r="Z207" s="709">
        <v>0</v>
      </c>
      <c r="AA207" s="709">
        <v>0</v>
      </c>
      <c r="AB207" s="709">
        <v>4967.2112676056258</v>
      </c>
      <c r="AC207" s="709">
        <v>0</v>
      </c>
      <c r="AD207" s="709">
        <v>0</v>
      </c>
      <c r="AE207" s="709">
        <v>153062.79069767462</v>
      </c>
      <c r="AF207" s="709">
        <v>0</v>
      </c>
      <c r="AG207" s="709">
        <v>244.99999999998857</v>
      </c>
      <c r="AH207" s="709">
        <v>0</v>
      </c>
      <c r="AI207" s="709">
        <v>114400</v>
      </c>
      <c r="AJ207" s="709">
        <v>0</v>
      </c>
      <c r="AK207" s="709">
        <v>0</v>
      </c>
      <c r="AL207" s="709">
        <v>0</v>
      </c>
      <c r="AM207" s="709">
        <v>6426.14</v>
      </c>
      <c r="AN207" s="709">
        <v>0</v>
      </c>
      <c r="AO207" s="709">
        <v>0</v>
      </c>
      <c r="AP207" s="709">
        <v>0</v>
      </c>
      <c r="AQ207" s="709">
        <v>0</v>
      </c>
      <c r="AR207" s="709">
        <v>0</v>
      </c>
      <c r="AS207" s="709">
        <v>0</v>
      </c>
      <c r="AT207" s="709">
        <v>0</v>
      </c>
      <c r="AU207" s="709">
        <v>0</v>
      </c>
      <c r="AV207" s="709">
        <v>1181768.8932</v>
      </c>
      <c r="AW207" s="709">
        <v>268149.13989631465</v>
      </c>
      <c r="AX207" s="709">
        <v>120826.14</v>
      </c>
      <c r="AY207" s="709">
        <v>217952.65966319182</v>
      </c>
      <c r="AZ207" s="710">
        <v>1570744.1730963145</v>
      </c>
      <c r="BA207" s="710">
        <v>1564318.0330963146</v>
      </c>
      <c r="BB207" s="710">
        <v>3750</v>
      </c>
      <c r="BC207" s="710">
        <v>1545000</v>
      </c>
      <c r="BD207" s="710">
        <v>0</v>
      </c>
      <c r="BE207" s="710">
        <v>0</v>
      </c>
      <c r="BF207" s="710">
        <v>1570744.1730963145</v>
      </c>
      <c r="BG207" s="709">
        <v>1570744.1730963148</v>
      </c>
      <c r="BH207" s="709">
        <v>0</v>
      </c>
      <c r="BI207" s="710">
        <v>1551426.14</v>
      </c>
      <c r="BJ207" s="710">
        <v>1430600</v>
      </c>
      <c r="BK207" s="709">
        <v>1449918.0330963146</v>
      </c>
      <c r="BL207" s="709">
        <v>3519.2185269328024</v>
      </c>
      <c r="BM207" s="709">
        <v>3361.404905882353</v>
      </c>
      <c r="BN207" s="711">
        <v>4.6948709087167861E-2</v>
      </c>
      <c r="BO207" s="711">
        <v>0</v>
      </c>
      <c r="BP207" s="709">
        <v>0</v>
      </c>
      <c r="BQ207" s="710">
        <v>1570744.1730963145</v>
      </c>
      <c r="BR207" s="710">
        <v>3796.8884298454241</v>
      </c>
      <c r="BS207" s="710" t="s">
        <v>1284</v>
      </c>
      <c r="BT207" s="710">
        <v>3812.4858570298898</v>
      </c>
      <c r="BU207" s="711">
        <v>4.3087592725529866E-2</v>
      </c>
      <c r="BV207" s="709">
        <v>0</v>
      </c>
      <c r="BW207" s="709">
        <v>1570744.1730963145</v>
      </c>
      <c r="BX207" s="709">
        <v>0</v>
      </c>
      <c r="BY207" s="709">
        <v>1570744.1730963145</v>
      </c>
      <c r="BZ207" s="512">
        <f t="shared" si="12"/>
        <v>0</v>
      </c>
      <c r="CA207" s="512">
        <f t="shared" si="13"/>
        <v>0</v>
      </c>
      <c r="CB207" s="709">
        <f t="shared" si="14"/>
        <v>0</v>
      </c>
      <c r="CC207" s="709"/>
      <c r="CD207" s="709"/>
      <c r="CF207" s="709">
        <f t="shared" si="15"/>
        <v>109874.13793103441</v>
      </c>
    </row>
    <row r="208" spans="1:84" ht="15" x14ac:dyDescent="0.25">
      <c r="A208" s="706" t="e">
        <f>VLOOKUP(D208,'DfE No.'!#REF!,3,FALSE)</f>
        <v>#REF!</v>
      </c>
      <c r="B208" s="511" t="str">
        <f>VLOOKUP(D208,'Adjusted Factors 20-21'!C:F,4,FALSE)</f>
        <v>Recoupment Academy</v>
      </c>
      <c r="C208" s="706">
        <v>145031</v>
      </c>
      <c r="D208" s="706">
        <v>9352210</v>
      </c>
      <c r="E208" s="707" t="s">
        <v>1394</v>
      </c>
      <c r="F208" s="708">
        <v>103.5</v>
      </c>
      <c r="G208" s="708">
        <v>103.5</v>
      </c>
      <c r="H208" s="708">
        <v>0</v>
      </c>
      <c r="I208" s="709">
        <v>296876.40885000001</v>
      </c>
      <c r="J208" s="709">
        <v>0</v>
      </c>
      <c r="K208" s="709">
        <v>0</v>
      </c>
      <c r="L208" s="709">
        <v>4332.5581395348845</v>
      </c>
      <c r="M208" s="709">
        <v>0</v>
      </c>
      <c r="N208" s="709">
        <v>5519.9999999999991</v>
      </c>
      <c r="O208" s="709">
        <v>0</v>
      </c>
      <c r="P208" s="709">
        <v>0</v>
      </c>
      <c r="Q208" s="709">
        <v>0</v>
      </c>
      <c r="R208" s="709">
        <v>0</v>
      </c>
      <c r="S208" s="709">
        <v>0</v>
      </c>
      <c r="T208" s="709">
        <v>0</v>
      </c>
      <c r="U208" s="709">
        <v>0</v>
      </c>
      <c r="V208" s="709">
        <v>0</v>
      </c>
      <c r="W208" s="709">
        <v>0</v>
      </c>
      <c r="X208" s="709">
        <v>0</v>
      </c>
      <c r="Y208" s="709">
        <v>0</v>
      </c>
      <c r="Z208" s="709">
        <v>0</v>
      </c>
      <c r="AA208" s="709">
        <v>0</v>
      </c>
      <c r="AB208" s="709">
        <v>7910.3571428571495</v>
      </c>
      <c r="AC208" s="709">
        <v>0</v>
      </c>
      <c r="AD208" s="709">
        <v>0</v>
      </c>
      <c r="AE208" s="709">
        <v>41335.3125</v>
      </c>
      <c r="AF208" s="709">
        <v>0</v>
      </c>
      <c r="AG208" s="709">
        <v>9308.9825581395726</v>
      </c>
      <c r="AH208" s="709">
        <v>0</v>
      </c>
      <c r="AI208" s="709">
        <v>114400</v>
      </c>
      <c r="AJ208" s="709">
        <v>0</v>
      </c>
      <c r="AK208" s="709">
        <v>0</v>
      </c>
      <c r="AL208" s="709">
        <v>0</v>
      </c>
      <c r="AM208" s="709">
        <v>12499.2</v>
      </c>
      <c r="AN208" s="709">
        <v>0</v>
      </c>
      <c r="AO208" s="709">
        <v>0</v>
      </c>
      <c r="AP208" s="709">
        <v>0</v>
      </c>
      <c r="AQ208" s="709">
        <v>0</v>
      </c>
      <c r="AR208" s="709">
        <v>0</v>
      </c>
      <c r="AS208" s="709">
        <v>0</v>
      </c>
      <c r="AT208" s="709">
        <v>0</v>
      </c>
      <c r="AU208" s="709">
        <v>0</v>
      </c>
      <c r="AV208" s="709">
        <v>296876.40885000001</v>
      </c>
      <c r="AW208" s="709">
        <v>68407.210340531601</v>
      </c>
      <c r="AX208" s="709">
        <v>126899.2</v>
      </c>
      <c r="AY208" s="709">
        <v>56214.391569767438</v>
      </c>
      <c r="AZ208" s="710">
        <v>492182.81919053162</v>
      </c>
      <c r="BA208" s="710">
        <v>479683.61919053161</v>
      </c>
      <c r="BB208" s="710">
        <v>3750</v>
      </c>
      <c r="BC208" s="710">
        <v>388125</v>
      </c>
      <c r="BD208" s="710">
        <v>0</v>
      </c>
      <c r="BE208" s="710">
        <v>0</v>
      </c>
      <c r="BF208" s="710">
        <v>492182.81919053162</v>
      </c>
      <c r="BG208" s="709">
        <v>492182.81919053168</v>
      </c>
      <c r="BH208" s="709">
        <v>0</v>
      </c>
      <c r="BI208" s="710">
        <v>400624.2</v>
      </c>
      <c r="BJ208" s="710">
        <v>273725</v>
      </c>
      <c r="BK208" s="709">
        <v>365283.61919053161</v>
      </c>
      <c r="BL208" s="709">
        <v>3529.3103303433004</v>
      </c>
      <c r="BM208" s="709">
        <v>5064.8608565656559</v>
      </c>
      <c r="BN208" s="711">
        <v>-0.30317723817265346</v>
      </c>
      <c r="BO208" s="711">
        <v>0.32157723817265349</v>
      </c>
      <c r="BP208" s="709">
        <v>168575.00047925743</v>
      </c>
      <c r="BQ208" s="710">
        <v>660757.81966978905</v>
      </c>
      <c r="BR208" s="710">
        <v>6263.3683059883006</v>
      </c>
      <c r="BS208" s="710" t="s">
        <v>1284</v>
      </c>
      <c r="BT208" s="710">
        <v>6384.1335233796044</v>
      </c>
      <c r="BU208" s="711">
        <v>-0.17260850258168048</v>
      </c>
      <c r="BV208" s="709">
        <v>0</v>
      </c>
      <c r="BW208" s="709">
        <v>660757.81966978905</v>
      </c>
      <c r="BX208" s="709">
        <v>0</v>
      </c>
      <c r="BY208" s="709">
        <v>660757.81966978905</v>
      </c>
      <c r="BZ208" s="512">
        <f t="shared" si="12"/>
        <v>0</v>
      </c>
      <c r="CA208" s="512">
        <f t="shared" si="13"/>
        <v>0</v>
      </c>
      <c r="CB208" s="709">
        <f t="shared" si="14"/>
        <v>0</v>
      </c>
      <c r="CC208" s="709"/>
      <c r="CD208" s="709"/>
      <c r="CF208" s="709">
        <f t="shared" si="15"/>
        <v>9852.5581395348836</v>
      </c>
    </row>
    <row r="209" spans="1:84" ht="15" x14ac:dyDescent="0.25">
      <c r="A209" s="706" t="e">
        <f>VLOOKUP(D209,'DfE No.'!#REF!,3,FALSE)</f>
        <v>#REF!</v>
      </c>
      <c r="B209" s="511" t="str">
        <f>VLOOKUP(D209,'Adjusted Factors 20-21'!C:F,4,FALSE)</f>
        <v>Recoupment Academy</v>
      </c>
      <c r="C209" s="706">
        <v>145118</v>
      </c>
      <c r="D209" s="706">
        <v>9352211</v>
      </c>
      <c r="E209" s="707" t="s">
        <v>1262</v>
      </c>
      <c r="F209" s="708">
        <v>309</v>
      </c>
      <c r="G209" s="708">
        <v>309</v>
      </c>
      <c r="H209" s="708">
        <v>0</v>
      </c>
      <c r="I209" s="709">
        <v>886326.66989999998</v>
      </c>
      <c r="J209" s="709">
        <v>0</v>
      </c>
      <c r="K209" s="709">
        <v>0</v>
      </c>
      <c r="L209" s="709">
        <v>46800.000000000015</v>
      </c>
      <c r="M209" s="709">
        <v>0</v>
      </c>
      <c r="N209" s="709">
        <v>79030.208955223876</v>
      </c>
      <c r="O209" s="709">
        <v>0</v>
      </c>
      <c r="P209" s="709">
        <v>630.00000000000011</v>
      </c>
      <c r="Q209" s="709">
        <v>2249.9999999999991</v>
      </c>
      <c r="R209" s="709">
        <v>28875.000000000015</v>
      </c>
      <c r="S209" s="709">
        <v>72089.999999999985</v>
      </c>
      <c r="T209" s="709">
        <v>6959.9999999999991</v>
      </c>
      <c r="U209" s="709">
        <v>0</v>
      </c>
      <c r="V209" s="709">
        <v>0</v>
      </c>
      <c r="W209" s="709">
        <v>0</v>
      </c>
      <c r="X209" s="709">
        <v>0</v>
      </c>
      <c r="Y209" s="709">
        <v>0</v>
      </c>
      <c r="Z209" s="709">
        <v>0</v>
      </c>
      <c r="AA209" s="709">
        <v>0</v>
      </c>
      <c r="AB209" s="709">
        <v>21429.722222222284</v>
      </c>
      <c r="AC209" s="709">
        <v>0</v>
      </c>
      <c r="AD209" s="709">
        <v>0</v>
      </c>
      <c r="AE209" s="709">
        <v>120580.76335877863</v>
      </c>
      <c r="AF209" s="709">
        <v>0</v>
      </c>
      <c r="AG209" s="709">
        <v>0</v>
      </c>
      <c r="AH209" s="709">
        <v>0</v>
      </c>
      <c r="AI209" s="709">
        <v>114400</v>
      </c>
      <c r="AJ209" s="709">
        <v>0</v>
      </c>
      <c r="AK209" s="709">
        <v>0</v>
      </c>
      <c r="AL209" s="709">
        <v>0</v>
      </c>
      <c r="AM209" s="709">
        <v>9626.4</v>
      </c>
      <c r="AN209" s="709">
        <v>0</v>
      </c>
      <c r="AO209" s="709">
        <v>0</v>
      </c>
      <c r="AP209" s="709">
        <v>0</v>
      </c>
      <c r="AQ209" s="709">
        <v>0</v>
      </c>
      <c r="AR209" s="709">
        <v>0</v>
      </c>
      <c r="AS209" s="709">
        <v>0</v>
      </c>
      <c r="AT209" s="709">
        <v>0</v>
      </c>
      <c r="AU209" s="709">
        <v>0</v>
      </c>
      <c r="AV209" s="709">
        <v>886326.66989999998</v>
      </c>
      <c r="AW209" s="709">
        <v>378645.69453622482</v>
      </c>
      <c r="AX209" s="709">
        <v>124026.4</v>
      </c>
      <c r="AY209" s="709">
        <v>248851.16783639055</v>
      </c>
      <c r="AZ209" s="710">
        <v>1388998.7644362247</v>
      </c>
      <c r="BA209" s="710">
        <v>1379372.3644362248</v>
      </c>
      <c r="BB209" s="710">
        <v>3750</v>
      </c>
      <c r="BC209" s="710">
        <v>1158750</v>
      </c>
      <c r="BD209" s="710">
        <v>0</v>
      </c>
      <c r="BE209" s="710">
        <v>0</v>
      </c>
      <c r="BF209" s="710">
        <v>1388998.7644362247</v>
      </c>
      <c r="BG209" s="709">
        <v>1388998.7644362245</v>
      </c>
      <c r="BH209" s="709">
        <v>0</v>
      </c>
      <c r="BI209" s="710">
        <v>1168376.3999999999</v>
      </c>
      <c r="BJ209" s="710">
        <v>1044349.9999999999</v>
      </c>
      <c r="BK209" s="709">
        <v>1264972.3644362248</v>
      </c>
      <c r="BL209" s="709">
        <v>4093.7616972046112</v>
      </c>
      <c r="BM209" s="709">
        <v>4132.9167976331364</v>
      </c>
      <c r="BN209" s="711">
        <v>-9.4739629045880579E-3</v>
      </c>
      <c r="BO209" s="711">
        <v>2.7873962904588059E-2</v>
      </c>
      <c r="BP209" s="709">
        <v>35597.037777037251</v>
      </c>
      <c r="BQ209" s="710">
        <v>1424595.8022132621</v>
      </c>
      <c r="BR209" s="710">
        <v>4579.1890039264144</v>
      </c>
      <c r="BS209" s="710" t="s">
        <v>1284</v>
      </c>
      <c r="BT209" s="710">
        <v>4610.342401984667</v>
      </c>
      <c r="BU209" s="711">
        <v>2.4554661211874995E-2</v>
      </c>
      <c r="BV209" s="709">
        <v>0</v>
      </c>
      <c r="BW209" s="709">
        <v>1424595.8022132621</v>
      </c>
      <c r="BX209" s="709">
        <v>0</v>
      </c>
      <c r="BY209" s="709">
        <v>1424595.8022132621</v>
      </c>
      <c r="BZ209" s="512">
        <f t="shared" si="12"/>
        <v>0</v>
      </c>
      <c r="CA209" s="512">
        <f t="shared" si="13"/>
        <v>0</v>
      </c>
      <c r="CB209" s="709">
        <f t="shared" si="14"/>
        <v>0</v>
      </c>
      <c r="CC209" s="709"/>
      <c r="CD209" s="709"/>
      <c r="CF209" s="709">
        <f t="shared" si="15"/>
        <v>236635.2089552239</v>
      </c>
    </row>
    <row r="210" spans="1:84" ht="15" x14ac:dyDescent="0.25">
      <c r="A210" s="706" t="e">
        <f>VLOOKUP(D210,'DfE No.'!#REF!,3,FALSE)</f>
        <v>#REF!</v>
      </c>
      <c r="B210" s="511" t="str">
        <f>VLOOKUP(D210,'Adjusted Factors 20-21'!C:F,4,FALSE)</f>
        <v>Recoupment Academy</v>
      </c>
      <c r="C210" s="706">
        <v>145234</v>
      </c>
      <c r="D210" s="706">
        <v>9352212</v>
      </c>
      <c r="E210" s="707" t="s">
        <v>1395</v>
      </c>
      <c r="F210" s="708">
        <v>138</v>
      </c>
      <c r="G210" s="708">
        <v>138</v>
      </c>
      <c r="H210" s="708">
        <v>0</v>
      </c>
      <c r="I210" s="709">
        <v>395835.21179999999</v>
      </c>
      <c r="J210" s="709">
        <v>0</v>
      </c>
      <c r="K210" s="709">
        <v>0</v>
      </c>
      <c r="L210" s="709">
        <v>4049.9999999999982</v>
      </c>
      <c r="M210" s="709">
        <v>0</v>
      </c>
      <c r="N210" s="709">
        <v>11309.268292682927</v>
      </c>
      <c r="O210" s="709">
        <v>0</v>
      </c>
      <c r="P210" s="709">
        <v>209.99999999999994</v>
      </c>
      <c r="Q210" s="709">
        <v>0</v>
      </c>
      <c r="R210" s="709">
        <v>0</v>
      </c>
      <c r="S210" s="709">
        <v>0</v>
      </c>
      <c r="T210" s="709">
        <v>0</v>
      </c>
      <c r="U210" s="709">
        <v>0</v>
      </c>
      <c r="V210" s="709">
        <v>0</v>
      </c>
      <c r="W210" s="709">
        <v>0</v>
      </c>
      <c r="X210" s="709">
        <v>0</v>
      </c>
      <c r="Y210" s="709">
        <v>0</v>
      </c>
      <c r="Z210" s="709">
        <v>0</v>
      </c>
      <c r="AA210" s="709">
        <v>0</v>
      </c>
      <c r="AB210" s="709">
        <v>1200.4878048780477</v>
      </c>
      <c r="AC210" s="709">
        <v>0</v>
      </c>
      <c r="AD210" s="709">
        <v>0</v>
      </c>
      <c r="AE210" s="709">
        <v>48574.830508474559</v>
      </c>
      <c r="AF210" s="709">
        <v>0</v>
      </c>
      <c r="AG210" s="709">
        <v>0</v>
      </c>
      <c r="AH210" s="709">
        <v>0</v>
      </c>
      <c r="AI210" s="709">
        <v>114400</v>
      </c>
      <c r="AJ210" s="709">
        <v>4096.1281708945207</v>
      </c>
      <c r="AK210" s="709">
        <v>0</v>
      </c>
      <c r="AL210" s="709">
        <v>0</v>
      </c>
      <c r="AM210" s="709">
        <v>3679.2</v>
      </c>
      <c r="AN210" s="709">
        <v>0</v>
      </c>
      <c r="AO210" s="709">
        <v>0</v>
      </c>
      <c r="AP210" s="709">
        <v>0</v>
      </c>
      <c r="AQ210" s="709">
        <v>0</v>
      </c>
      <c r="AR210" s="709">
        <v>0</v>
      </c>
      <c r="AS210" s="709">
        <v>0</v>
      </c>
      <c r="AT210" s="709">
        <v>0</v>
      </c>
      <c r="AU210" s="709">
        <v>0</v>
      </c>
      <c r="AV210" s="709">
        <v>395835.21179999999</v>
      </c>
      <c r="AW210" s="709">
        <v>65344.586606035533</v>
      </c>
      <c r="AX210" s="709">
        <v>122175.32817089451</v>
      </c>
      <c r="AY210" s="709">
        <v>66312.264654816026</v>
      </c>
      <c r="AZ210" s="710">
        <v>583355.12657693005</v>
      </c>
      <c r="BA210" s="710">
        <v>579675.9265769301</v>
      </c>
      <c r="BB210" s="710">
        <v>3750</v>
      </c>
      <c r="BC210" s="710">
        <v>517500</v>
      </c>
      <c r="BD210" s="710">
        <v>0</v>
      </c>
      <c r="BE210" s="710">
        <v>0</v>
      </c>
      <c r="BF210" s="710">
        <v>583355.12657693005</v>
      </c>
      <c r="BG210" s="709">
        <v>583355.12657693005</v>
      </c>
      <c r="BH210" s="709">
        <v>0</v>
      </c>
      <c r="BI210" s="710">
        <v>521179.2</v>
      </c>
      <c r="BJ210" s="710">
        <v>399003.87182910548</v>
      </c>
      <c r="BK210" s="709">
        <v>461179.79840603552</v>
      </c>
      <c r="BL210" s="709">
        <v>3341.8825971451852</v>
      </c>
      <c r="BM210" s="709">
        <v>3131.7981306155625</v>
      </c>
      <c r="BN210" s="711">
        <v>6.7081100941946747E-2</v>
      </c>
      <c r="BO210" s="711">
        <v>0</v>
      </c>
      <c r="BP210" s="709">
        <v>0</v>
      </c>
      <c r="BQ210" s="710">
        <v>583355.12657693005</v>
      </c>
      <c r="BR210" s="710">
        <v>4200.5501925864501</v>
      </c>
      <c r="BS210" s="710" t="s">
        <v>1284</v>
      </c>
      <c r="BT210" s="710">
        <v>4227.2110621516667</v>
      </c>
      <c r="BU210" s="711">
        <v>6.2376833751461636E-2</v>
      </c>
      <c r="BV210" s="709">
        <v>0</v>
      </c>
      <c r="BW210" s="709">
        <v>583355.12657693005</v>
      </c>
      <c r="BX210" s="709">
        <v>0</v>
      </c>
      <c r="BY210" s="709">
        <v>583355.12657693005</v>
      </c>
      <c r="BZ210" s="512">
        <f t="shared" si="12"/>
        <v>0</v>
      </c>
      <c r="CA210" s="512">
        <f t="shared" si="13"/>
        <v>0</v>
      </c>
      <c r="CB210" s="709">
        <f t="shared" si="14"/>
        <v>0</v>
      </c>
      <c r="CC210" s="709"/>
      <c r="CD210" s="709"/>
      <c r="CF210" s="709">
        <f t="shared" si="15"/>
        <v>15569.268292682926</v>
      </c>
    </row>
    <row r="211" spans="1:84" ht="15" x14ac:dyDescent="0.25">
      <c r="A211" s="706" t="e">
        <f>VLOOKUP(D211,'DfE No.'!#REF!,3,FALSE)</f>
        <v>#REF!</v>
      </c>
      <c r="B211" s="511" t="str">
        <f>VLOOKUP(D211,'Adjusted Factors 20-21'!C:F,4,FALSE)</f>
        <v>Recoupment Academy</v>
      </c>
      <c r="C211" s="706">
        <v>145237</v>
      </c>
      <c r="D211" s="706">
        <v>9352213</v>
      </c>
      <c r="E211" s="707" t="s">
        <v>1396</v>
      </c>
      <c r="F211" s="708">
        <v>186</v>
      </c>
      <c r="G211" s="708">
        <v>186</v>
      </c>
      <c r="H211" s="708">
        <v>0</v>
      </c>
      <c r="I211" s="709">
        <v>533517.0246</v>
      </c>
      <c r="J211" s="709">
        <v>0</v>
      </c>
      <c r="K211" s="709">
        <v>0</v>
      </c>
      <c r="L211" s="709">
        <v>4950.0000000000036</v>
      </c>
      <c r="M211" s="709">
        <v>0</v>
      </c>
      <c r="N211" s="709">
        <v>9057.391304347826</v>
      </c>
      <c r="O211" s="709">
        <v>0</v>
      </c>
      <c r="P211" s="709">
        <v>0</v>
      </c>
      <c r="Q211" s="709">
        <v>0</v>
      </c>
      <c r="R211" s="709">
        <v>0</v>
      </c>
      <c r="S211" s="709">
        <v>0</v>
      </c>
      <c r="T211" s="709">
        <v>0</v>
      </c>
      <c r="U211" s="709">
        <v>0</v>
      </c>
      <c r="V211" s="709">
        <v>0</v>
      </c>
      <c r="W211" s="709">
        <v>0</v>
      </c>
      <c r="X211" s="709">
        <v>0</v>
      </c>
      <c r="Y211" s="709">
        <v>0</v>
      </c>
      <c r="Z211" s="709">
        <v>0</v>
      </c>
      <c r="AA211" s="709">
        <v>0</v>
      </c>
      <c r="AB211" s="709">
        <v>0</v>
      </c>
      <c r="AC211" s="709">
        <v>0</v>
      </c>
      <c r="AD211" s="709">
        <v>0</v>
      </c>
      <c r="AE211" s="709">
        <v>52397.999999999985</v>
      </c>
      <c r="AF211" s="709">
        <v>0</v>
      </c>
      <c r="AG211" s="709">
        <v>0</v>
      </c>
      <c r="AH211" s="709">
        <v>0</v>
      </c>
      <c r="AI211" s="709">
        <v>114400</v>
      </c>
      <c r="AJ211" s="709">
        <v>0</v>
      </c>
      <c r="AK211" s="709">
        <v>0</v>
      </c>
      <c r="AL211" s="709">
        <v>0</v>
      </c>
      <c r="AM211" s="709">
        <v>2091.6</v>
      </c>
      <c r="AN211" s="709">
        <v>0</v>
      </c>
      <c r="AO211" s="709">
        <v>0</v>
      </c>
      <c r="AP211" s="709">
        <v>0</v>
      </c>
      <c r="AQ211" s="709">
        <v>0</v>
      </c>
      <c r="AR211" s="709">
        <v>0</v>
      </c>
      <c r="AS211" s="709">
        <v>0</v>
      </c>
      <c r="AT211" s="709">
        <v>0</v>
      </c>
      <c r="AU211" s="709">
        <v>0</v>
      </c>
      <c r="AV211" s="709">
        <v>533517.0246</v>
      </c>
      <c r="AW211" s="709">
        <v>66405.39130434781</v>
      </c>
      <c r="AX211" s="709">
        <v>116491.6</v>
      </c>
      <c r="AY211" s="709">
        <v>69354.495652173893</v>
      </c>
      <c r="AZ211" s="710">
        <v>716414.01590434776</v>
      </c>
      <c r="BA211" s="710">
        <v>714322.41590434778</v>
      </c>
      <c r="BB211" s="710">
        <v>3750</v>
      </c>
      <c r="BC211" s="710">
        <v>697500</v>
      </c>
      <c r="BD211" s="710">
        <v>0</v>
      </c>
      <c r="BE211" s="710">
        <v>0</v>
      </c>
      <c r="BF211" s="710">
        <v>716414.01590434776</v>
      </c>
      <c r="BG211" s="709">
        <v>716414.01590434776</v>
      </c>
      <c r="BH211" s="709">
        <v>0</v>
      </c>
      <c r="BI211" s="710">
        <v>699591.6</v>
      </c>
      <c r="BJ211" s="710">
        <v>583100</v>
      </c>
      <c r="BK211" s="709">
        <v>599922.41590434778</v>
      </c>
      <c r="BL211" s="709">
        <v>3225.3893328190743</v>
      </c>
      <c r="BM211" s="709">
        <v>3122.0350978021979</v>
      </c>
      <c r="BN211" s="711">
        <v>3.3104763969384617E-2</v>
      </c>
      <c r="BO211" s="711">
        <v>0</v>
      </c>
      <c r="BP211" s="709">
        <v>0</v>
      </c>
      <c r="BQ211" s="710">
        <v>716414.01590434776</v>
      </c>
      <c r="BR211" s="710">
        <v>3840.4430962599345</v>
      </c>
      <c r="BS211" s="710" t="s">
        <v>1284</v>
      </c>
      <c r="BT211" s="710">
        <v>3851.6882575502568</v>
      </c>
      <c r="BU211" s="711">
        <v>1.3689066829847496E-2</v>
      </c>
      <c r="BV211" s="709">
        <v>0</v>
      </c>
      <c r="BW211" s="709">
        <v>716414.01590434776</v>
      </c>
      <c r="BX211" s="709">
        <v>0</v>
      </c>
      <c r="BY211" s="709">
        <v>716414.01590434776</v>
      </c>
      <c r="BZ211" s="512">
        <f t="shared" si="12"/>
        <v>0</v>
      </c>
      <c r="CA211" s="512">
        <f t="shared" si="13"/>
        <v>0</v>
      </c>
      <c r="CB211" s="709">
        <f t="shared" si="14"/>
        <v>0</v>
      </c>
      <c r="CC211" s="709"/>
      <c r="CD211" s="709"/>
      <c r="CF211" s="709">
        <f t="shared" si="15"/>
        <v>14007.39130434783</v>
      </c>
    </row>
    <row r="212" spans="1:84" ht="15" x14ac:dyDescent="0.25">
      <c r="A212" s="706" t="e">
        <f>VLOOKUP(D212,'DfE No.'!#REF!,3,FALSE)</f>
        <v>#REF!</v>
      </c>
      <c r="B212" s="511" t="str">
        <f>VLOOKUP(D212,'Adjusted Factors 20-21'!C:F,4,FALSE)</f>
        <v>Recoupment Academy</v>
      </c>
      <c r="C212" s="706">
        <v>145476</v>
      </c>
      <c r="D212" s="706">
        <v>9352214</v>
      </c>
      <c r="E212" s="707" t="s">
        <v>1397</v>
      </c>
      <c r="F212" s="708">
        <v>273</v>
      </c>
      <c r="G212" s="708">
        <v>273</v>
      </c>
      <c r="H212" s="708">
        <v>0</v>
      </c>
      <c r="I212" s="709">
        <v>783065.31030000001</v>
      </c>
      <c r="J212" s="709">
        <v>0</v>
      </c>
      <c r="K212" s="709">
        <v>0</v>
      </c>
      <c r="L212" s="709">
        <v>18000.000000000058</v>
      </c>
      <c r="M212" s="709">
        <v>0</v>
      </c>
      <c r="N212" s="709">
        <v>38628.042704626336</v>
      </c>
      <c r="O212" s="709">
        <v>0</v>
      </c>
      <c r="P212" s="709">
        <v>9342.6666666666697</v>
      </c>
      <c r="Q212" s="709">
        <v>0</v>
      </c>
      <c r="R212" s="709">
        <v>0</v>
      </c>
      <c r="S212" s="709">
        <v>0</v>
      </c>
      <c r="T212" s="709">
        <v>0</v>
      </c>
      <c r="U212" s="709">
        <v>0</v>
      </c>
      <c r="V212" s="709">
        <v>0</v>
      </c>
      <c r="W212" s="709">
        <v>0</v>
      </c>
      <c r="X212" s="709">
        <v>0</v>
      </c>
      <c r="Y212" s="709">
        <v>0</v>
      </c>
      <c r="Z212" s="709">
        <v>0</v>
      </c>
      <c r="AA212" s="709">
        <v>0</v>
      </c>
      <c r="AB212" s="709">
        <v>15888.828451882831</v>
      </c>
      <c r="AC212" s="709">
        <v>0</v>
      </c>
      <c r="AD212" s="709">
        <v>0</v>
      </c>
      <c r="AE212" s="709">
        <v>108242.72727272719</v>
      </c>
      <c r="AF212" s="709">
        <v>0</v>
      </c>
      <c r="AG212" s="709">
        <v>0</v>
      </c>
      <c r="AH212" s="709">
        <v>0</v>
      </c>
      <c r="AI212" s="709">
        <v>114400</v>
      </c>
      <c r="AJ212" s="709">
        <v>0</v>
      </c>
      <c r="AK212" s="709">
        <v>0</v>
      </c>
      <c r="AL212" s="709">
        <v>0</v>
      </c>
      <c r="AM212" s="709">
        <v>6048</v>
      </c>
      <c r="AN212" s="709">
        <v>0</v>
      </c>
      <c r="AO212" s="709">
        <v>0</v>
      </c>
      <c r="AP212" s="709">
        <v>0</v>
      </c>
      <c r="AQ212" s="709">
        <v>0</v>
      </c>
      <c r="AR212" s="709">
        <v>0</v>
      </c>
      <c r="AS212" s="709">
        <v>0</v>
      </c>
      <c r="AT212" s="709">
        <v>0</v>
      </c>
      <c r="AU212" s="709">
        <v>0</v>
      </c>
      <c r="AV212" s="709">
        <v>783065.31030000001</v>
      </c>
      <c r="AW212" s="709">
        <v>190102.26509590307</v>
      </c>
      <c r="AX212" s="709">
        <v>120448</v>
      </c>
      <c r="AY212" s="709">
        <v>151180.88195837371</v>
      </c>
      <c r="AZ212" s="710">
        <v>1093615.5753959031</v>
      </c>
      <c r="BA212" s="710">
        <v>1087567.5753959031</v>
      </c>
      <c r="BB212" s="710">
        <v>3750</v>
      </c>
      <c r="BC212" s="710">
        <v>1023750</v>
      </c>
      <c r="BD212" s="710">
        <v>0</v>
      </c>
      <c r="BE212" s="710">
        <v>0</v>
      </c>
      <c r="BF212" s="710">
        <v>1093615.5753959031</v>
      </c>
      <c r="BG212" s="709">
        <v>1093615.5753959031</v>
      </c>
      <c r="BH212" s="709">
        <v>0</v>
      </c>
      <c r="BI212" s="710">
        <v>1029798</v>
      </c>
      <c r="BJ212" s="710">
        <v>909350</v>
      </c>
      <c r="BK212" s="709">
        <v>973167.57539590308</v>
      </c>
      <c r="BL212" s="709">
        <v>3564.7163933915863</v>
      </c>
      <c r="BM212" s="709">
        <v>3498.7346385714281</v>
      </c>
      <c r="BN212" s="711">
        <v>1.8858747986414657E-2</v>
      </c>
      <c r="BO212" s="711">
        <v>0</v>
      </c>
      <c r="BP212" s="709">
        <v>0</v>
      </c>
      <c r="BQ212" s="710">
        <v>1093615.5753959031</v>
      </c>
      <c r="BR212" s="710">
        <v>3983.7640124392055</v>
      </c>
      <c r="BS212" s="710" t="s">
        <v>1284</v>
      </c>
      <c r="BT212" s="710">
        <v>4005.9178585930517</v>
      </c>
      <c r="BU212" s="711">
        <v>1.2470790452903113E-3</v>
      </c>
      <c r="BV212" s="709">
        <v>0</v>
      </c>
      <c r="BW212" s="709">
        <v>1093615.5753959031</v>
      </c>
      <c r="BX212" s="709">
        <v>0</v>
      </c>
      <c r="BY212" s="709">
        <v>1093615.5753959031</v>
      </c>
      <c r="BZ212" s="512">
        <f t="shared" si="12"/>
        <v>0</v>
      </c>
      <c r="CA212" s="512">
        <f t="shared" si="13"/>
        <v>0</v>
      </c>
      <c r="CB212" s="709">
        <f t="shared" si="14"/>
        <v>0</v>
      </c>
      <c r="CC212" s="709"/>
      <c r="CD212" s="709"/>
      <c r="CF212" s="709">
        <f t="shared" si="15"/>
        <v>65970.709371293065</v>
      </c>
    </row>
    <row r="213" spans="1:84" ht="15" x14ac:dyDescent="0.25">
      <c r="A213" s="706" t="e">
        <f>VLOOKUP(D213,'DfE No.'!#REF!,3,FALSE)</f>
        <v>#REF!</v>
      </c>
      <c r="B213" s="511" t="str">
        <f>VLOOKUP(D213,'Adjusted Factors 20-21'!C:F,4,FALSE)</f>
        <v>Recoupment Academy</v>
      </c>
      <c r="C213" s="706">
        <v>145559</v>
      </c>
      <c r="D213" s="706">
        <v>9352215</v>
      </c>
      <c r="E213" s="707" t="s">
        <v>672</v>
      </c>
      <c r="F213" s="708">
        <v>483</v>
      </c>
      <c r="G213" s="708">
        <v>483</v>
      </c>
      <c r="H213" s="708">
        <v>0</v>
      </c>
      <c r="I213" s="709">
        <v>1385423.2412999999</v>
      </c>
      <c r="J213" s="709">
        <v>0</v>
      </c>
      <c r="K213" s="709">
        <v>0</v>
      </c>
      <c r="L213" s="709">
        <v>87300.000000000015</v>
      </c>
      <c r="M213" s="709">
        <v>0</v>
      </c>
      <c r="N213" s="709">
        <v>137386.66666666666</v>
      </c>
      <c r="O213" s="709">
        <v>0</v>
      </c>
      <c r="P213" s="709">
        <v>1897.858627858627</v>
      </c>
      <c r="Q213" s="709">
        <v>5773.9085239085216</v>
      </c>
      <c r="R213" s="709">
        <v>5271.8295218295207</v>
      </c>
      <c r="S213" s="709">
        <v>406.68399168399191</v>
      </c>
      <c r="T213" s="709">
        <v>121432.82744282745</v>
      </c>
      <c r="U213" s="709">
        <v>72901.871101871235</v>
      </c>
      <c r="V213" s="709">
        <v>0</v>
      </c>
      <c r="W213" s="709">
        <v>0</v>
      </c>
      <c r="X213" s="709">
        <v>0</v>
      </c>
      <c r="Y213" s="709">
        <v>0</v>
      </c>
      <c r="Z213" s="709">
        <v>0</v>
      </c>
      <c r="AA213" s="709">
        <v>0</v>
      </c>
      <c r="AB213" s="709">
        <v>6211.6586538461443</v>
      </c>
      <c r="AC213" s="709">
        <v>0</v>
      </c>
      <c r="AD213" s="709">
        <v>0</v>
      </c>
      <c r="AE213" s="709">
        <v>163900.36764705874</v>
      </c>
      <c r="AF213" s="709">
        <v>0</v>
      </c>
      <c r="AG213" s="709">
        <v>2642.4999999999909</v>
      </c>
      <c r="AH213" s="709">
        <v>0</v>
      </c>
      <c r="AI213" s="709">
        <v>114400</v>
      </c>
      <c r="AJ213" s="709">
        <v>0</v>
      </c>
      <c r="AK213" s="709">
        <v>0</v>
      </c>
      <c r="AL213" s="709">
        <v>1000</v>
      </c>
      <c r="AM213" s="709">
        <v>32336.720000000001</v>
      </c>
      <c r="AN213" s="709">
        <v>0</v>
      </c>
      <c r="AO213" s="709">
        <v>0</v>
      </c>
      <c r="AP213" s="709">
        <v>0</v>
      </c>
      <c r="AQ213" s="709">
        <v>0</v>
      </c>
      <c r="AR213" s="709">
        <v>0</v>
      </c>
      <c r="AS213" s="709">
        <v>0</v>
      </c>
      <c r="AT213" s="709">
        <v>0</v>
      </c>
      <c r="AU213" s="709">
        <v>0</v>
      </c>
      <c r="AV213" s="709">
        <v>1385423.2412999999</v>
      </c>
      <c r="AW213" s="709">
        <v>605126.17217755085</v>
      </c>
      <c r="AX213" s="709">
        <v>147736.72</v>
      </c>
      <c r="AY213" s="709">
        <v>390038.99058538175</v>
      </c>
      <c r="AZ213" s="710">
        <v>2138286.1334775509</v>
      </c>
      <c r="BA213" s="710">
        <v>2104949.4134775507</v>
      </c>
      <c r="BB213" s="710">
        <v>3750</v>
      </c>
      <c r="BC213" s="710">
        <v>1811250</v>
      </c>
      <c r="BD213" s="710">
        <v>0</v>
      </c>
      <c r="BE213" s="710">
        <v>0</v>
      </c>
      <c r="BF213" s="710">
        <v>2138286.1334775509</v>
      </c>
      <c r="BG213" s="709">
        <v>2138286.1334775509</v>
      </c>
      <c r="BH213" s="709">
        <v>0</v>
      </c>
      <c r="BI213" s="710">
        <v>1844586.72</v>
      </c>
      <c r="BJ213" s="710">
        <v>1697850</v>
      </c>
      <c r="BK213" s="709">
        <v>1991549.413477551</v>
      </c>
      <c r="BL213" s="709">
        <v>4123.2907111336463</v>
      </c>
      <c r="BM213" s="709">
        <v>4205.8025764822132</v>
      </c>
      <c r="BN213" s="711">
        <v>-1.9618577869049893E-2</v>
      </c>
      <c r="BO213" s="711">
        <v>3.8018577869049892E-2</v>
      </c>
      <c r="BP213" s="709">
        <v>77231.039621070566</v>
      </c>
      <c r="BQ213" s="710">
        <v>2215517.1730986214</v>
      </c>
      <c r="BR213" s="710">
        <v>4517.9719525851369</v>
      </c>
      <c r="BS213" s="710" t="s">
        <v>1284</v>
      </c>
      <c r="BT213" s="710">
        <v>4586.9920768087404</v>
      </c>
      <c r="BU213" s="711">
        <v>2.0527211099954812E-2</v>
      </c>
      <c r="BV213" s="709">
        <v>0</v>
      </c>
      <c r="BW213" s="709">
        <v>2215517.1730986214</v>
      </c>
      <c r="BX213" s="709">
        <v>0</v>
      </c>
      <c r="BY213" s="709">
        <v>2215517.1730986214</v>
      </c>
      <c r="BZ213" s="512">
        <f t="shared" si="12"/>
        <v>0</v>
      </c>
      <c r="CA213" s="512">
        <f t="shared" si="13"/>
        <v>0</v>
      </c>
      <c r="CB213" s="709">
        <f t="shared" si="14"/>
        <v>0</v>
      </c>
      <c r="CC213" s="709"/>
      <c r="CD213" s="709"/>
      <c r="CF213" s="709">
        <f t="shared" si="15"/>
        <v>432371.64587664604</v>
      </c>
    </row>
    <row r="214" spans="1:84" ht="15" x14ac:dyDescent="0.25">
      <c r="A214" s="706" t="e">
        <f>VLOOKUP(D214,'DfE No.'!#REF!,3,FALSE)</f>
        <v>#REF!</v>
      </c>
      <c r="B214" s="511" t="str">
        <f>VLOOKUP(D214,'Adjusted Factors 20-21'!C:F,4,FALSE)</f>
        <v>Recoupment Academy</v>
      </c>
      <c r="C214" s="706">
        <v>145277</v>
      </c>
      <c r="D214" s="706">
        <v>9352216</v>
      </c>
      <c r="E214" s="707" t="s">
        <v>1398</v>
      </c>
      <c r="F214" s="708">
        <v>223</v>
      </c>
      <c r="G214" s="708">
        <v>223</v>
      </c>
      <c r="H214" s="708">
        <v>0</v>
      </c>
      <c r="I214" s="709">
        <v>639646.75529999996</v>
      </c>
      <c r="J214" s="709">
        <v>0</v>
      </c>
      <c r="K214" s="709">
        <v>0</v>
      </c>
      <c r="L214" s="709">
        <v>9449.9999999999945</v>
      </c>
      <c r="M214" s="709">
        <v>0</v>
      </c>
      <c r="N214" s="709">
        <v>18563.243243243247</v>
      </c>
      <c r="O214" s="709">
        <v>0</v>
      </c>
      <c r="P214" s="709">
        <v>210.94594594594574</v>
      </c>
      <c r="Q214" s="709">
        <v>0</v>
      </c>
      <c r="R214" s="709">
        <v>376.68918918918882</v>
      </c>
      <c r="S214" s="709">
        <v>0</v>
      </c>
      <c r="T214" s="709">
        <v>0</v>
      </c>
      <c r="U214" s="709">
        <v>0</v>
      </c>
      <c r="V214" s="709">
        <v>0</v>
      </c>
      <c r="W214" s="709">
        <v>0</v>
      </c>
      <c r="X214" s="709">
        <v>0</v>
      </c>
      <c r="Y214" s="709">
        <v>0</v>
      </c>
      <c r="Z214" s="709">
        <v>0</v>
      </c>
      <c r="AA214" s="709">
        <v>0</v>
      </c>
      <c r="AB214" s="709">
        <v>2579.5675675675648</v>
      </c>
      <c r="AC214" s="709">
        <v>0</v>
      </c>
      <c r="AD214" s="709">
        <v>0</v>
      </c>
      <c r="AE214" s="709">
        <v>87498.15789473684</v>
      </c>
      <c r="AF214" s="709">
        <v>0</v>
      </c>
      <c r="AG214" s="709">
        <v>0</v>
      </c>
      <c r="AH214" s="709">
        <v>0</v>
      </c>
      <c r="AI214" s="709">
        <v>114400</v>
      </c>
      <c r="AJ214" s="709">
        <v>0</v>
      </c>
      <c r="AK214" s="709">
        <v>0</v>
      </c>
      <c r="AL214" s="709">
        <v>0</v>
      </c>
      <c r="AM214" s="709">
        <v>4151.2</v>
      </c>
      <c r="AN214" s="709">
        <v>0</v>
      </c>
      <c r="AO214" s="709">
        <v>0</v>
      </c>
      <c r="AP214" s="709">
        <v>0</v>
      </c>
      <c r="AQ214" s="709">
        <v>0</v>
      </c>
      <c r="AR214" s="709">
        <v>0</v>
      </c>
      <c r="AS214" s="709">
        <v>0</v>
      </c>
      <c r="AT214" s="709">
        <v>0</v>
      </c>
      <c r="AU214" s="709">
        <v>0</v>
      </c>
      <c r="AV214" s="709">
        <v>639646.75529999996</v>
      </c>
      <c r="AW214" s="709">
        <v>118678.60384068277</v>
      </c>
      <c r="AX214" s="709">
        <v>118551.2</v>
      </c>
      <c r="AY214" s="709">
        <v>111751.39708392603</v>
      </c>
      <c r="AZ214" s="710">
        <v>876876.55914068269</v>
      </c>
      <c r="BA214" s="710">
        <v>872725.35914068273</v>
      </c>
      <c r="BB214" s="710">
        <v>3750</v>
      </c>
      <c r="BC214" s="710">
        <v>836250</v>
      </c>
      <c r="BD214" s="710">
        <v>0</v>
      </c>
      <c r="BE214" s="710">
        <v>0</v>
      </c>
      <c r="BF214" s="710">
        <v>876876.55914068269</v>
      </c>
      <c r="BG214" s="709">
        <v>876876.55914068269</v>
      </c>
      <c r="BH214" s="709">
        <v>0</v>
      </c>
      <c r="BI214" s="710">
        <v>840401.2</v>
      </c>
      <c r="BJ214" s="710">
        <v>721850</v>
      </c>
      <c r="BK214" s="709">
        <v>758325.35914068273</v>
      </c>
      <c r="BL214" s="709">
        <v>3400.5621486129271</v>
      </c>
      <c r="BM214" s="709">
        <v>3266.6186916666666</v>
      </c>
      <c r="BN214" s="711">
        <v>4.1003701254743341E-2</v>
      </c>
      <c r="BO214" s="711">
        <v>0</v>
      </c>
      <c r="BP214" s="709">
        <v>0</v>
      </c>
      <c r="BQ214" s="710">
        <v>876876.55914068269</v>
      </c>
      <c r="BR214" s="710">
        <v>3913.5666329178598</v>
      </c>
      <c r="BS214" s="710" t="s">
        <v>1284</v>
      </c>
      <c r="BT214" s="710">
        <v>3932.181879554631</v>
      </c>
      <c r="BU214" s="711">
        <v>2.3422054996705244E-2</v>
      </c>
      <c r="BV214" s="709">
        <v>0</v>
      </c>
      <c r="BW214" s="709">
        <v>876876.55914068269</v>
      </c>
      <c r="BX214" s="709">
        <v>0</v>
      </c>
      <c r="BY214" s="709">
        <v>876876.55914068269</v>
      </c>
      <c r="BZ214" s="512">
        <f t="shared" si="12"/>
        <v>0</v>
      </c>
      <c r="CA214" s="512">
        <f t="shared" si="13"/>
        <v>0</v>
      </c>
      <c r="CB214" s="709">
        <f t="shared" si="14"/>
        <v>0</v>
      </c>
      <c r="CC214" s="709"/>
      <c r="CD214" s="709"/>
      <c r="CF214" s="709">
        <f t="shared" si="15"/>
        <v>28600.878378378377</v>
      </c>
    </row>
    <row r="215" spans="1:84" ht="15" x14ac:dyDescent="0.25">
      <c r="A215" s="706" t="e">
        <f>VLOOKUP(D215,'DfE No.'!#REF!,3,FALSE)</f>
        <v>#REF!</v>
      </c>
      <c r="B215" s="511" t="str">
        <f>VLOOKUP(D215,'Adjusted Factors 20-21'!C:F,4,FALSE)</f>
        <v>Recoupment Academy</v>
      </c>
      <c r="C215" s="706">
        <v>145851</v>
      </c>
      <c r="D215" s="706">
        <v>9352217</v>
      </c>
      <c r="E215" s="707" t="s">
        <v>1399</v>
      </c>
      <c r="F215" s="708">
        <v>362</v>
      </c>
      <c r="G215" s="708">
        <v>362</v>
      </c>
      <c r="H215" s="708">
        <v>0</v>
      </c>
      <c r="I215" s="709">
        <v>1038350.3382</v>
      </c>
      <c r="J215" s="709">
        <v>0</v>
      </c>
      <c r="K215" s="709">
        <v>0</v>
      </c>
      <c r="L215" s="709">
        <v>46800</v>
      </c>
      <c r="M215" s="709">
        <v>0</v>
      </c>
      <c r="N215" s="709">
        <v>71167.659574468082</v>
      </c>
      <c r="O215" s="709">
        <v>0</v>
      </c>
      <c r="P215" s="709">
        <v>1050.0000000000002</v>
      </c>
      <c r="Q215" s="709">
        <v>13499.999999999996</v>
      </c>
      <c r="R215" s="709">
        <v>29624.999999999996</v>
      </c>
      <c r="S215" s="709">
        <v>53055</v>
      </c>
      <c r="T215" s="709">
        <v>5219.9999999999955</v>
      </c>
      <c r="U215" s="709">
        <v>0</v>
      </c>
      <c r="V215" s="709">
        <v>0</v>
      </c>
      <c r="W215" s="709">
        <v>0</v>
      </c>
      <c r="X215" s="709">
        <v>0</v>
      </c>
      <c r="Y215" s="709">
        <v>0</v>
      </c>
      <c r="Z215" s="709">
        <v>0</v>
      </c>
      <c r="AA215" s="709">
        <v>0</v>
      </c>
      <c r="AB215" s="709">
        <v>6287.9870129870196</v>
      </c>
      <c r="AC215" s="709">
        <v>0</v>
      </c>
      <c r="AD215" s="709">
        <v>0</v>
      </c>
      <c r="AE215" s="709">
        <v>195318.17880794685</v>
      </c>
      <c r="AF215" s="709">
        <v>0</v>
      </c>
      <c r="AG215" s="709">
        <v>1175.7479224376659</v>
      </c>
      <c r="AH215" s="709">
        <v>0</v>
      </c>
      <c r="AI215" s="709">
        <v>114400</v>
      </c>
      <c r="AJ215" s="709">
        <v>0</v>
      </c>
      <c r="AK215" s="709">
        <v>0</v>
      </c>
      <c r="AL215" s="709">
        <v>0</v>
      </c>
      <c r="AM215" s="709">
        <v>6440.64</v>
      </c>
      <c r="AN215" s="709">
        <v>0</v>
      </c>
      <c r="AO215" s="709">
        <v>0</v>
      </c>
      <c r="AP215" s="709">
        <v>0</v>
      </c>
      <c r="AQ215" s="709">
        <v>0</v>
      </c>
      <c r="AR215" s="709">
        <v>0</v>
      </c>
      <c r="AS215" s="709">
        <v>0</v>
      </c>
      <c r="AT215" s="709">
        <v>0</v>
      </c>
      <c r="AU215" s="709">
        <v>0</v>
      </c>
      <c r="AV215" s="709">
        <v>1038350.3382</v>
      </c>
      <c r="AW215" s="709">
        <v>423199.57331783959</v>
      </c>
      <c r="AX215" s="709">
        <v>120840.64</v>
      </c>
      <c r="AY215" s="709">
        <v>315479.80859518086</v>
      </c>
      <c r="AZ215" s="710">
        <v>1582390.5515178395</v>
      </c>
      <c r="BA215" s="710">
        <v>1575949.9115178396</v>
      </c>
      <c r="BB215" s="710">
        <v>3750</v>
      </c>
      <c r="BC215" s="710">
        <v>1357500</v>
      </c>
      <c r="BD215" s="710">
        <v>0</v>
      </c>
      <c r="BE215" s="710">
        <v>0</v>
      </c>
      <c r="BF215" s="710">
        <v>1582390.5515178395</v>
      </c>
      <c r="BG215" s="709">
        <v>1582390.5515178398</v>
      </c>
      <c r="BH215" s="709">
        <v>0</v>
      </c>
      <c r="BI215" s="710">
        <v>1363940.64</v>
      </c>
      <c r="BJ215" s="710">
        <v>1243100</v>
      </c>
      <c r="BK215" s="709">
        <v>1461549.9115178396</v>
      </c>
      <c r="BL215" s="709">
        <v>4037.430694800662</v>
      </c>
      <c r="BM215" s="709">
        <v>3945.9087283018866</v>
      </c>
      <c r="BN215" s="711">
        <v>2.3194141780912812E-2</v>
      </c>
      <c r="BO215" s="711">
        <v>0</v>
      </c>
      <c r="BP215" s="709">
        <v>0</v>
      </c>
      <c r="BQ215" s="710">
        <v>1582390.5515178395</v>
      </c>
      <c r="BR215" s="710">
        <v>4353.4527942481755</v>
      </c>
      <c r="BS215" s="710" t="s">
        <v>1284</v>
      </c>
      <c r="BT215" s="710">
        <v>4371.2446174525958</v>
      </c>
      <c r="BU215" s="711">
        <v>2.7201206276095569E-2</v>
      </c>
      <c r="BV215" s="709">
        <v>0</v>
      </c>
      <c r="BW215" s="709">
        <v>1582390.5515178395</v>
      </c>
      <c r="BX215" s="709">
        <v>0</v>
      </c>
      <c r="BY215" s="709">
        <v>1582390.5515178395</v>
      </c>
      <c r="BZ215" s="512">
        <f t="shared" si="12"/>
        <v>0</v>
      </c>
      <c r="CA215" s="512">
        <f t="shared" si="13"/>
        <v>0</v>
      </c>
      <c r="CB215" s="709">
        <f t="shared" si="14"/>
        <v>0</v>
      </c>
      <c r="CC215" s="709"/>
      <c r="CD215" s="709"/>
      <c r="CF215" s="709">
        <f t="shared" si="15"/>
        <v>220417.65957446807</v>
      </c>
    </row>
    <row r="216" spans="1:84" ht="15" x14ac:dyDescent="0.25">
      <c r="A216" s="706" t="e">
        <f>VLOOKUP(D216,'DfE No.'!#REF!,3,FALSE)</f>
        <v>#REF!</v>
      </c>
      <c r="B216" s="511" t="str">
        <f>VLOOKUP(D216,'Adjusted Factors 20-21'!C:F,4,FALSE)</f>
        <v>Recoupment Academy</v>
      </c>
      <c r="C216" s="706">
        <v>145698</v>
      </c>
      <c r="D216" s="706">
        <v>9352220</v>
      </c>
      <c r="E216" s="707" t="s">
        <v>1400</v>
      </c>
      <c r="F216" s="708">
        <v>404</v>
      </c>
      <c r="G216" s="708">
        <v>404</v>
      </c>
      <c r="H216" s="708">
        <v>0</v>
      </c>
      <c r="I216" s="709">
        <v>1158821.9243999999</v>
      </c>
      <c r="J216" s="709">
        <v>0</v>
      </c>
      <c r="K216" s="709">
        <v>0</v>
      </c>
      <c r="L216" s="709">
        <v>15749.999999999993</v>
      </c>
      <c r="M216" s="709">
        <v>0</v>
      </c>
      <c r="N216" s="709">
        <v>30165.333333333332</v>
      </c>
      <c r="O216" s="709">
        <v>0</v>
      </c>
      <c r="P216" s="709">
        <v>1684.1687344913175</v>
      </c>
      <c r="Q216" s="709">
        <v>0</v>
      </c>
      <c r="R216" s="709">
        <v>0</v>
      </c>
      <c r="S216" s="709">
        <v>0</v>
      </c>
      <c r="T216" s="709">
        <v>0</v>
      </c>
      <c r="U216" s="709">
        <v>0</v>
      </c>
      <c r="V216" s="709">
        <v>0</v>
      </c>
      <c r="W216" s="709">
        <v>0</v>
      </c>
      <c r="X216" s="709">
        <v>0</v>
      </c>
      <c r="Y216" s="709">
        <v>0</v>
      </c>
      <c r="Z216" s="709">
        <v>0</v>
      </c>
      <c r="AA216" s="709">
        <v>0</v>
      </c>
      <c r="AB216" s="709">
        <v>9908.9971346704824</v>
      </c>
      <c r="AC216" s="709">
        <v>0</v>
      </c>
      <c r="AD216" s="709">
        <v>0</v>
      </c>
      <c r="AE216" s="709">
        <v>125120.11869436194</v>
      </c>
      <c r="AF216" s="709">
        <v>0</v>
      </c>
      <c r="AG216" s="709">
        <v>0</v>
      </c>
      <c r="AH216" s="709">
        <v>0</v>
      </c>
      <c r="AI216" s="709">
        <v>114400</v>
      </c>
      <c r="AJ216" s="709">
        <v>0</v>
      </c>
      <c r="AK216" s="709">
        <v>0</v>
      </c>
      <c r="AL216" s="709">
        <v>0</v>
      </c>
      <c r="AM216" s="709">
        <v>7610.4</v>
      </c>
      <c r="AN216" s="709">
        <v>0</v>
      </c>
      <c r="AO216" s="709">
        <v>0</v>
      </c>
      <c r="AP216" s="709">
        <v>0</v>
      </c>
      <c r="AQ216" s="709">
        <v>0</v>
      </c>
      <c r="AR216" s="709">
        <v>0</v>
      </c>
      <c r="AS216" s="709">
        <v>0</v>
      </c>
      <c r="AT216" s="709">
        <v>0</v>
      </c>
      <c r="AU216" s="709">
        <v>0</v>
      </c>
      <c r="AV216" s="709">
        <v>1158821.9243999999</v>
      </c>
      <c r="AW216" s="709">
        <v>182628.61789685706</v>
      </c>
      <c r="AX216" s="709">
        <v>122010.4</v>
      </c>
      <c r="AY216" s="709">
        <v>158872.66972827425</v>
      </c>
      <c r="AZ216" s="710">
        <v>1463460.9422968568</v>
      </c>
      <c r="BA216" s="710">
        <v>1455850.5422968569</v>
      </c>
      <c r="BB216" s="710">
        <v>3750</v>
      </c>
      <c r="BC216" s="710">
        <v>1515000</v>
      </c>
      <c r="BD216" s="710">
        <v>59149.457703143125</v>
      </c>
      <c r="BE216" s="710">
        <v>0</v>
      </c>
      <c r="BF216" s="710">
        <v>1522610.4</v>
      </c>
      <c r="BG216" s="709">
        <v>1522610.4</v>
      </c>
      <c r="BH216" s="709">
        <v>0</v>
      </c>
      <c r="BI216" s="710">
        <v>1522610.4</v>
      </c>
      <c r="BJ216" s="710">
        <v>1400600</v>
      </c>
      <c r="BK216" s="709">
        <v>1400600</v>
      </c>
      <c r="BL216" s="709">
        <v>3466.8316831683169</v>
      </c>
      <c r="BM216" s="709">
        <v>3236.2621662531024</v>
      </c>
      <c r="BN216" s="711">
        <v>7.1245623830953286E-2</v>
      </c>
      <c r="BO216" s="711">
        <v>0</v>
      </c>
      <c r="BP216" s="709">
        <v>0</v>
      </c>
      <c r="BQ216" s="710">
        <v>1522610.4</v>
      </c>
      <c r="BR216" s="710">
        <v>3750</v>
      </c>
      <c r="BS216" s="710" t="s">
        <v>1284</v>
      </c>
      <c r="BT216" s="710">
        <v>3768.8376237623761</v>
      </c>
      <c r="BU216" s="711">
        <v>6.8188602666298337E-2</v>
      </c>
      <c r="BV216" s="709">
        <v>0</v>
      </c>
      <c r="BW216" s="709">
        <v>1522610.4</v>
      </c>
      <c r="BX216" s="709">
        <v>0</v>
      </c>
      <c r="BY216" s="709">
        <v>1522610.4</v>
      </c>
      <c r="BZ216" s="512">
        <f t="shared" si="12"/>
        <v>0</v>
      </c>
      <c r="CA216" s="512">
        <f t="shared" si="13"/>
        <v>0</v>
      </c>
      <c r="CB216" s="709">
        <f t="shared" si="14"/>
        <v>59149.457703143125</v>
      </c>
      <c r="CC216" s="709"/>
      <c r="CD216" s="709"/>
      <c r="CF216" s="709">
        <f t="shared" si="15"/>
        <v>47599.502067824644</v>
      </c>
    </row>
    <row r="217" spans="1:84" ht="15" x14ac:dyDescent="0.25">
      <c r="A217" s="706" t="e">
        <f>VLOOKUP(D217,'DfE No.'!#REF!,3,FALSE)</f>
        <v>#REF!</v>
      </c>
      <c r="B217" s="511" t="str">
        <f>VLOOKUP(D217,'Adjusted Factors 20-21'!C:F,4,FALSE)</f>
        <v>Recoupment Academy</v>
      </c>
      <c r="C217" s="706">
        <v>145979</v>
      </c>
      <c r="D217" s="706">
        <v>9352221</v>
      </c>
      <c r="E217" s="707" t="s">
        <v>1401</v>
      </c>
      <c r="F217" s="708">
        <v>44</v>
      </c>
      <c r="G217" s="708">
        <v>44</v>
      </c>
      <c r="H217" s="708">
        <v>0</v>
      </c>
      <c r="I217" s="709">
        <v>126208.3284</v>
      </c>
      <c r="J217" s="709">
        <v>0</v>
      </c>
      <c r="K217" s="709">
        <v>0</v>
      </c>
      <c r="L217" s="709">
        <v>900.0000000000008</v>
      </c>
      <c r="M217" s="709">
        <v>0</v>
      </c>
      <c r="N217" s="709">
        <v>3733.3333333333335</v>
      </c>
      <c r="O217" s="709">
        <v>0</v>
      </c>
      <c r="P217" s="709">
        <v>0</v>
      </c>
      <c r="Q217" s="709">
        <v>0</v>
      </c>
      <c r="R217" s="709">
        <v>374.99999999999955</v>
      </c>
      <c r="S217" s="709">
        <v>1215.0000000000005</v>
      </c>
      <c r="T217" s="709">
        <v>434.99999999999949</v>
      </c>
      <c r="U217" s="709">
        <v>0</v>
      </c>
      <c r="V217" s="709">
        <v>0</v>
      </c>
      <c r="W217" s="709">
        <v>0</v>
      </c>
      <c r="X217" s="709">
        <v>0</v>
      </c>
      <c r="Y217" s="709">
        <v>0</v>
      </c>
      <c r="Z217" s="709">
        <v>0</v>
      </c>
      <c r="AA217" s="709">
        <v>0</v>
      </c>
      <c r="AB217" s="709">
        <v>672.57142857142912</v>
      </c>
      <c r="AC217" s="709">
        <v>0</v>
      </c>
      <c r="AD217" s="709">
        <v>0</v>
      </c>
      <c r="AE217" s="709">
        <v>15116.12903225805</v>
      </c>
      <c r="AF217" s="709">
        <v>0</v>
      </c>
      <c r="AG217" s="709">
        <v>2065.0000000000141</v>
      </c>
      <c r="AH217" s="709">
        <v>0</v>
      </c>
      <c r="AI217" s="709">
        <v>114400</v>
      </c>
      <c r="AJ217" s="709">
        <v>0</v>
      </c>
      <c r="AK217" s="709">
        <v>0</v>
      </c>
      <c r="AL217" s="709">
        <v>0</v>
      </c>
      <c r="AM217" s="709">
        <v>1184.76</v>
      </c>
      <c r="AN217" s="709">
        <v>0</v>
      </c>
      <c r="AO217" s="709">
        <v>0</v>
      </c>
      <c r="AP217" s="709">
        <v>0</v>
      </c>
      <c r="AQ217" s="709">
        <v>0</v>
      </c>
      <c r="AR217" s="709">
        <v>0</v>
      </c>
      <c r="AS217" s="709">
        <v>0</v>
      </c>
      <c r="AT217" s="709">
        <v>0</v>
      </c>
      <c r="AU217" s="709">
        <v>0</v>
      </c>
      <c r="AV217" s="709">
        <v>126208.3284</v>
      </c>
      <c r="AW217" s="709">
        <v>24512.033794162828</v>
      </c>
      <c r="AX217" s="709">
        <v>115584.76</v>
      </c>
      <c r="AY217" s="709">
        <v>28398.095698924717</v>
      </c>
      <c r="AZ217" s="710">
        <v>266305.1221941628</v>
      </c>
      <c r="BA217" s="710">
        <v>265120.36219416279</v>
      </c>
      <c r="BB217" s="710">
        <v>3750</v>
      </c>
      <c r="BC217" s="710">
        <v>165000</v>
      </c>
      <c r="BD217" s="710">
        <v>0</v>
      </c>
      <c r="BE217" s="710">
        <v>0</v>
      </c>
      <c r="BF217" s="710">
        <v>266305.1221941628</v>
      </c>
      <c r="BG217" s="709">
        <v>266305.1221941628</v>
      </c>
      <c r="BH217" s="709">
        <v>0</v>
      </c>
      <c r="BI217" s="710">
        <v>166184.76</v>
      </c>
      <c r="BJ217" s="710">
        <v>50600.000000000007</v>
      </c>
      <c r="BK217" s="709">
        <v>150720.36219416279</v>
      </c>
      <c r="BL217" s="709">
        <v>3425.4627771400633</v>
      </c>
      <c r="BM217" s="709">
        <v>3203.2828766666671</v>
      </c>
      <c r="BN217" s="711">
        <v>6.9360062482085982E-2</v>
      </c>
      <c r="BO217" s="711">
        <v>0</v>
      </c>
      <c r="BP217" s="709">
        <v>0</v>
      </c>
      <c r="BQ217" s="710">
        <v>266305.1221941628</v>
      </c>
      <c r="BR217" s="710">
        <v>6025.4627771400637</v>
      </c>
      <c r="BS217" s="710" t="s">
        <v>1284</v>
      </c>
      <c r="BT217" s="710">
        <v>6052.3891407764277</v>
      </c>
      <c r="BU217" s="711">
        <v>-0.14098101456866807</v>
      </c>
      <c r="BV217" s="709">
        <v>0</v>
      </c>
      <c r="BW217" s="709">
        <v>266305.1221941628</v>
      </c>
      <c r="BX217" s="709">
        <v>0</v>
      </c>
      <c r="BY217" s="709">
        <v>266305.1221941628</v>
      </c>
      <c r="BZ217" s="512">
        <f t="shared" si="12"/>
        <v>0</v>
      </c>
      <c r="CA217" s="512">
        <f t="shared" si="13"/>
        <v>0</v>
      </c>
      <c r="CB217" s="709">
        <f t="shared" si="14"/>
        <v>0</v>
      </c>
      <c r="CC217" s="709"/>
      <c r="CD217" s="709"/>
      <c r="CF217" s="709">
        <f t="shared" si="15"/>
        <v>6658.333333333333</v>
      </c>
    </row>
    <row r="218" spans="1:84" ht="15" x14ac:dyDescent="0.25">
      <c r="A218" s="706" t="e">
        <f>VLOOKUP(D218,'DfE No.'!#REF!,3,FALSE)</f>
        <v>#REF!</v>
      </c>
      <c r="B218" s="511" t="str">
        <f>VLOOKUP(D218,'Adjusted Factors 20-21'!C:F,4,FALSE)</f>
        <v>Recoupment Academy</v>
      </c>
      <c r="C218" s="706">
        <v>146086</v>
      </c>
      <c r="D218" s="706">
        <v>9352222</v>
      </c>
      <c r="E218" s="707" t="s">
        <v>1402</v>
      </c>
      <c r="F218" s="708">
        <v>197</v>
      </c>
      <c r="G218" s="708">
        <v>197</v>
      </c>
      <c r="H218" s="708">
        <v>0</v>
      </c>
      <c r="I218" s="709">
        <v>565069.1067</v>
      </c>
      <c r="J218" s="709">
        <v>0</v>
      </c>
      <c r="K218" s="709">
        <v>0</v>
      </c>
      <c r="L218" s="709">
        <v>14850.000000000007</v>
      </c>
      <c r="M218" s="709">
        <v>0</v>
      </c>
      <c r="N218" s="709">
        <v>18480.000000000007</v>
      </c>
      <c r="O218" s="709">
        <v>0</v>
      </c>
      <c r="P218" s="709">
        <v>4410.0000000000164</v>
      </c>
      <c r="Q218" s="709">
        <v>0</v>
      </c>
      <c r="R218" s="709">
        <v>0</v>
      </c>
      <c r="S218" s="709">
        <v>0</v>
      </c>
      <c r="T218" s="709">
        <v>0</v>
      </c>
      <c r="U218" s="709">
        <v>0</v>
      </c>
      <c r="V218" s="709">
        <v>0</v>
      </c>
      <c r="W218" s="709">
        <v>0</v>
      </c>
      <c r="X218" s="709">
        <v>0</v>
      </c>
      <c r="Y218" s="709">
        <v>0</v>
      </c>
      <c r="Z218" s="709">
        <v>0</v>
      </c>
      <c r="AA218" s="709">
        <v>0</v>
      </c>
      <c r="AB218" s="709">
        <v>23982.095808383263</v>
      </c>
      <c r="AC218" s="709">
        <v>0</v>
      </c>
      <c r="AD218" s="709">
        <v>0</v>
      </c>
      <c r="AE218" s="709">
        <v>78676.875</v>
      </c>
      <c r="AF218" s="709">
        <v>0</v>
      </c>
      <c r="AG218" s="709">
        <v>8032.50000000007</v>
      </c>
      <c r="AH218" s="709">
        <v>0</v>
      </c>
      <c r="AI218" s="709">
        <v>114400</v>
      </c>
      <c r="AJ218" s="709">
        <v>0</v>
      </c>
      <c r="AK218" s="709">
        <v>0</v>
      </c>
      <c r="AL218" s="709">
        <v>0</v>
      </c>
      <c r="AM218" s="709">
        <v>4040.33</v>
      </c>
      <c r="AN218" s="709">
        <v>0</v>
      </c>
      <c r="AO218" s="709">
        <v>0</v>
      </c>
      <c r="AP218" s="709">
        <v>0</v>
      </c>
      <c r="AQ218" s="709">
        <v>0</v>
      </c>
      <c r="AR218" s="709">
        <v>0</v>
      </c>
      <c r="AS218" s="709">
        <v>0</v>
      </c>
      <c r="AT218" s="709">
        <v>0</v>
      </c>
      <c r="AU218" s="709">
        <v>0</v>
      </c>
      <c r="AV218" s="709">
        <v>565069.1067</v>
      </c>
      <c r="AW218" s="709">
        <v>148431.47080838337</v>
      </c>
      <c r="AX218" s="709">
        <v>118440.33</v>
      </c>
      <c r="AY218" s="709">
        <v>107499.67500000002</v>
      </c>
      <c r="AZ218" s="710">
        <v>831940.90750838339</v>
      </c>
      <c r="BA218" s="710">
        <v>827900.57750838343</v>
      </c>
      <c r="BB218" s="710">
        <v>3750</v>
      </c>
      <c r="BC218" s="710">
        <v>738750</v>
      </c>
      <c r="BD218" s="710">
        <v>0</v>
      </c>
      <c r="BE218" s="710">
        <v>0</v>
      </c>
      <c r="BF218" s="710">
        <v>831940.90750838339</v>
      </c>
      <c r="BG218" s="709">
        <v>831940.90750838339</v>
      </c>
      <c r="BH218" s="709">
        <v>0</v>
      </c>
      <c r="BI218" s="710">
        <v>742790.33</v>
      </c>
      <c r="BJ218" s="710">
        <v>624350</v>
      </c>
      <c r="BK218" s="709">
        <v>713500.57750838343</v>
      </c>
      <c r="BL218" s="709">
        <v>3621.8303426821494</v>
      </c>
      <c r="BM218" s="709">
        <v>3406.0561262626265</v>
      </c>
      <c r="BN218" s="711">
        <v>6.3350164654005892E-2</v>
      </c>
      <c r="BO218" s="711">
        <v>0</v>
      </c>
      <c r="BP218" s="709">
        <v>0</v>
      </c>
      <c r="BQ218" s="710">
        <v>831940.90750838339</v>
      </c>
      <c r="BR218" s="710">
        <v>4202.5410025806268</v>
      </c>
      <c r="BS218" s="710" t="s">
        <v>1284</v>
      </c>
      <c r="BT218" s="710">
        <v>4223.0502919207274</v>
      </c>
      <c r="BU218" s="711">
        <v>5.5515121986492222E-2</v>
      </c>
      <c r="BV218" s="709">
        <v>0</v>
      </c>
      <c r="BW218" s="709">
        <v>831940.90750838339</v>
      </c>
      <c r="BX218" s="709">
        <v>0</v>
      </c>
      <c r="BY218" s="709">
        <v>831940.90750838339</v>
      </c>
      <c r="BZ218" s="512">
        <f t="shared" si="12"/>
        <v>0</v>
      </c>
      <c r="CA218" s="512">
        <f t="shared" si="13"/>
        <v>0</v>
      </c>
      <c r="CB218" s="709">
        <f t="shared" si="14"/>
        <v>0</v>
      </c>
      <c r="CC218" s="709"/>
      <c r="CD218" s="709"/>
      <c r="CF218" s="709">
        <f t="shared" si="15"/>
        <v>37740.000000000029</v>
      </c>
    </row>
    <row r="219" spans="1:84" ht="15" x14ac:dyDescent="0.25">
      <c r="A219" s="706" t="e">
        <f>VLOOKUP(D219,'DfE No.'!#REF!,3,FALSE)</f>
        <v>#REF!</v>
      </c>
      <c r="B219" s="511" t="str">
        <f>VLOOKUP(D219,'Adjusted Factors 20-21'!C:F,4,FALSE)</f>
        <v>Recoupment Academy</v>
      </c>
      <c r="C219" s="706">
        <v>146271</v>
      </c>
      <c r="D219" s="706">
        <v>9352223</v>
      </c>
      <c r="E219" s="707" t="s">
        <v>800</v>
      </c>
      <c r="F219" s="708">
        <v>147</v>
      </c>
      <c r="G219" s="708">
        <v>147</v>
      </c>
      <c r="H219" s="708">
        <v>0</v>
      </c>
      <c r="I219" s="709">
        <v>421650.55169999995</v>
      </c>
      <c r="J219" s="709">
        <v>0</v>
      </c>
      <c r="K219" s="709">
        <v>0</v>
      </c>
      <c r="L219" s="709">
        <v>9450.0000000000073</v>
      </c>
      <c r="M219" s="709">
        <v>0</v>
      </c>
      <c r="N219" s="709">
        <v>16686.486486486487</v>
      </c>
      <c r="O219" s="709">
        <v>0</v>
      </c>
      <c r="P219" s="709">
        <v>0</v>
      </c>
      <c r="Q219" s="709">
        <v>0</v>
      </c>
      <c r="R219" s="709">
        <v>377.56849315068496</v>
      </c>
      <c r="S219" s="709">
        <v>407.77397260273972</v>
      </c>
      <c r="T219" s="709">
        <v>0</v>
      </c>
      <c r="U219" s="709">
        <v>0</v>
      </c>
      <c r="V219" s="709">
        <v>0</v>
      </c>
      <c r="W219" s="709">
        <v>0</v>
      </c>
      <c r="X219" s="709">
        <v>0</v>
      </c>
      <c r="Y219" s="709">
        <v>0</v>
      </c>
      <c r="Z219" s="709">
        <v>0</v>
      </c>
      <c r="AA219" s="709">
        <v>0</v>
      </c>
      <c r="AB219" s="709">
        <v>609.6511627906973</v>
      </c>
      <c r="AC219" s="709">
        <v>0</v>
      </c>
      <c r="AD219" s="709">
        <v>0</v>
      </c>
      <c r="AE219" s="709">
        <v>45972.500000000051</v>
      </c>
      <c r="AF219" s="709">
        <v>0</v>
      </c>
      <c r="AG219" s="709">
        <v>0</v>
      </c>
      <c r="AH219" s="709">
        <v>0</v>
      </c>
      <c r="AI219" s="709">
        <v>114400</v>
      </c>
      <c r="AJ219" s="709">
        <v>0</v>
      </c>
      <c r="AK219" s="709">
        <v>0</v>
      </c>
      <c r="AL219" s="709">
        <v>0</v>
      </c>
      <c r="AM219" s="709">
        <v>2696.4</v>
      </c>
      <c r="AN219" s="709">
        <v>0</v>
      </c>
      <c r="AO219" s="709">
        <v>0</v>
      </c>
      <c r="AP219" s="709">
        <v>0</v>
      </c>
      <c r="AQ219" s="709">
        <v>0</v>
      </c>
      <c r="AR219" s="709">
        <v>0</v>
      </c>
      <c r="AS219" s="709">
        <v>0</v>
      </c>
      <c r="AT219" s="709">
        <v>0</v>
      </c>
      <c r="AU219" s="709">
        <v>0</v>
      </c>
      <c r="AV219" s="709">
        <v>421650.55169999995</v>
      </c>
      <c r="AW219" s="709">
        <v>73503.980115030659</v>
      </c>
      <c r="AX219" s="709">
        <v>117096.4</v>
      </c>
      <c r="AY219" s="709">
        <v>69386.214476120003</v>
      </c>
      <c r="AZ219" s="710">
        <v>612250.93181503064</v>
      </c>
      <c r="BA219" s="710">
        <v>609554.53181503061</v>
      </c>
      <c r="BB219" s="710">
        <v>3750</v>
      </c>
      <c r="BC219" s="710">
        <v>551250</v>
      </c>
      <c r="BD219" s="710">
        <v>0</v>
      </c>
      <c r="BE219" s="710">
        <v>0</v>
      </c>
      <c r="BF219" s="710">
        <v>612250.93181503064</v>
      </c>
      <c r="BG219" s="709">
        <v>612250.93181503064</v>
      </c>
      <c r="BH219" s="709">
        <v>0</v>
      </c>
      <c r="BI219" s="710">
        <v>553946.4</v>
      </c>
      <c r="BJ219" s="710">
        <v>436850</v>
      </c>
      <c r="BK219" s="709">
        <v>495154.53181503061</v>
      </c>
      <c r="BL219" s="709">
        <v>3368.3981756124531</v>
      </c>
      <c r="BM219" s="709">
        <v>3266.1227724832215</v>
      </c>
      <c r="BN219" s="711">
        <v>3.1314010603303785E-2</v>
      </c>
      <c r="BO219" s="711">
        <v>0</v>
      </c>
      <c r="BP219" s="709">
        <v>0</v>
      </c>
      <c r="BQ219" s="710">
        <v>612250.93181503064</v>
      </c>
      <c r="BR219" s="710">
        <v>4146.6294681294603</v>
      </c>
      <c r="BS219" s="710" t="s">
        <v>1284</v>
      </c>
      <c r="BT219" s="710">
        <v>4164.972325272317</v>
      </c>
      <c r="BU219" s="711">
        <v>2.5278450777958428E-2</v>
      </c>
      <c r="BV219" s="709">
        <v>0</v>
      </c>
      <c r="BW219" s="709">
        <v>612250.93181503064</v>
      </c>
      <c r="BX219" s="709">
        <v>0</v>
      </c>
      <c r="BY219" s="709">
        <v>612250.93181503064</v>
      </c>
      <c r="BZ219" s="512">
        <f t="shared" si="12"/>
        <v>0</v>
      </c>
      <c r="CA219" s="512">
        <f t="shared" si="13"/>
        <v>0</v>
      </c>
      <c r="CB219" s="709">
        <f t="shared" si="14"/>
        <v>0</v>
      </c>
      <c r="CC219" s="709"/>
      <c r="CD219" s="709"/>
      <c r="CF219" s="709">
        <f t="shared" si="15"/>
        <v>26921.828952239917</v>
      </c>
    </row>
    <row r="220" spans="1:84" ht="15" x14ac:dyDescent="0.25">
      <c r="A220" s="706" t="e">
        <f>VLOOKUP(D220,'DfE No.'!#REF!,3,FALSE)</f>
        <v>#REF!</v>
      </c>
      <c r="B220" s="511" t="str">
        <f>VLOOKUP(D220,'Adjusted Factors 20-21'!C:F,4,FALSE)</f>
        <v>Recoupment Academy</v>
      </c>
      <c r="C220" s="706">
        <v>146280</v>
      </c>
      <c r="D220" s="706">
        <v>9352224</v>
      </c>
      <c r="E220" s="707" t="s">
        <v>842</v>
      </c>
      <c r="F220" s="708">
        <v>148</v>
      </c>
      <c r="G220" s="708">
        <v>148</v>
      </c>
      <c r="H220" s="708">
        <v>0</v>
      </c>
      <c r="I220" s="709">
        <v>424518.9228</v>
      </c>
      <c r="J220" s="709">
        <v>0</v>
      </c>
      <c r="K220" s="709">
        <v>0</v>
      </c>
      <c r="L220" s="709">
        <v>17100.000000000018</v>
      </c>
      <c r="M220" s="709">
        <v>0</v>
      </c>
      <c r="N220" s="709">
        <v>34706</v>
      </c>
      <c r="O220" s="709">
        <v>0</v>
      </c>
      <c r="P220" s="709">
        <v>12897.142857142862</v>
      </c>
      <c r="Q220" s="709">
        <v>0</v>
      </c>
      <c r="R220" s="709">
        <v>14346.938775510192</v>
      </c>
      <c r="S220" s="709">
        <v>0</v>
      </c>
      <c r="T220" s="709">
        <v>0</v>
      </c>
      <c r="U220" s="709">
        <v>0</v>
      </c>
      <c r="V220" s="709">
        <v>0</v>
      </c>
      <c r="W220" s="709">
        <v>0</v>
      </c>
      <c r="X220" s="709">
        <v>0</v>
      </c>
      <c r="Y220" s="709">
        <v>0</v>
      </c>
      <c r="Z220" s="709">
        <v>0</v>
      </c>
      <c r="AA220" s="709">
        <v>0</v>
      </c>
      <c r="AB220" s="709">
        <v>3654.4615384615422</v>
      </c>
      <c r="AC220" s="709">
        <v>0</v>
      </c>
      <c r="AD220" s="709">
        <v>0</v>
      </c>
      <c r="AE220" s="709">
        <v>62547.619047619082</v>
      </c>
      <c r="AF220" s="709">
        <v>0</v>
      </c>
      <c r="AG220" s="709">
        <v>0</v>
      </c>
      <c r="AH220" s="709">
        <v>0</v>
      </c>
      <c r="AI220" s="709">
        <v>114400</v>
      </c>
      <c r="AJ220" s="709">
        <v>0</v>
      </c>
      <c r="AK220" s="709">
        <v>0</v>
      </c>
      <c r="AL220" s="709">
        <v>0</v>
      </c>
      <c r="AM220" s="709">
        <v>9777.6</v>
      </c>
      <c r="AN220" s="709">
        <v>0</v>
      </c>
      <c r="AO220" s="709">
        <v>0</v>
      </c>
      <c r="AP220" s="709">
        <v>0</v>
      </c>
      <c r="AQ220" s="709">
        <v>0</v>
      </c>
      <c r="AR220" s="709">
        <v>0</v>
      </c>
      <c r="AS220" s="709">
        <v>0</v>
      </c>
      <c r="AT220" s="709">
        <v>0</v>
      </c>
      <c r="AU220" s="709">
        <v>0</v>
      </c>
      <c r="AV220" s="709">
        <v>424518.9228</v>
      </c>
      <c r="AW220" s="709">
        <v>145252.16221873369</v>
      </c>
      <c r="AX220" s="709">
        <v>124177.60000000001</v>
      </c>
      <c r="AY220" s="709">
        <v>112025.45986394562</v>
      </c>
      <c r="AZ220" s="710">
        <v>693948.68501873373</v>
      </c>
      <c r="BA220" s="710">
        <v>684171.08501873375</v>
      </c>
      <c r="BB220" s="710">
        <v>3750</v>
      </c>
      <c r="BC220" s="710">
        <v>555000</v>
      </c>
      <c r="BD220" s="710">
        <v>0</v>
      </c>
      <c r="BE220" s="710">
        <v>0</v>
      </c>
      <c r="BF220" s="710">
        <v>693948.68501873373</v>
      </c>
      <c r="BG220" s="709">
        <v>693948.68501873361</v>
      </c>
      <c r="BH220" s="709">
        <v>0</v>
      </c>
      <c r="BI220" s="710">
        <v>564777.6</v>
      </c>
      <c r="BJ220" s="710">
        <v>440600</v>
      </c>
      <c r="BK220" s="709">
        <v>569771.08501873375</v>
      </c>
      <c r="BL220" s="709">
        <v>3849.8046285049577</v>
      </c>
      <c r="BM220" s="709">
        <v>3691.1361411392404</v>
      </c>
      <c r="BN220" s="711">
        <v>4.2986354688273699E-2</v>
      </c>
      <c r="BO220" s="711">
        <v>0</v>
      </c>
      <c r="BP220" s="709">
        <v>0</v>
      </c>
      <c r="BQ220" s="710">
        <v>693948.68501873373</v>
      </c>
      <c r="BR220" s="710">
        <v>4622.7776014779311</v>
      </c>
      <c r="BS220" s="710" t="s">
        <v>1284</v>
      </c>
      <c r="BT220" s="710">
        <v>4688.8424663427959</v>
      </c>
      <c r="BU220" s="711">
        <v>4.8535662634157095E-2</v>
      </c>
      <c r="BV220" s="709">
        <v>0</v>
      </c>
      <c r="BW220" s="709">
        <v>693948.68501873373</v>
      </c>
      <c r="BX220" s="709">
        <v>0</v>
      </c>
      <c r="BY220" s="709">
        <v>693948.68501873373</v>
      </c>
      <c r="BZ220" s="512">
        <f t="shared" si="12"/>
        <v>0</v>
      </c>
      <c r="CA220" s="512">
        <f t="shared" si="13"/>
        <v>0</v>
      </c>
      <c r="CB220" s="709">
        <f t="shared" si="14"/>
        <v>0</v>
      </c>
      <c r="CC220" s="709"/>
      <c r="CD220" s="709"/>
      <c r="CF220" s="709">
        <f t="shared" si="15"/>
        <v>79050.081632653077</v>
      </c>
    </row>
    <row r="221" spans="1:84" ht="15" x14ac:dyDescent="0.25">
      <c r="A221" s="706" t="e">
        <f>VLOOKUP(D221,'DfE No.'!#REF!,3,FALSE)</f>
        <v>#REF!</v>
      </c>
      <c r="B221" s="511" t="str">
        <f>VLOOKUP(D221,'Adjusted Factors 20-21'!C:F,4,FALSE)</f>
        <v>Recoupment Academy</v>
      </c>
      <c r="C221" s="706">
        <v>146323</v>
      </c>
      <c r="D221" s="706">
        <v>9352225</v>
      </c>
      <c r="E221" s="707" t="s">
        <v>758</v>
      </c>
      <c r="F221" s="708">
        <v>623</v>
      </c>
      <c r="G221" s="708">
        <v>623</v>
      </c>
      <c r="H221" s="708">
        <v>0</v>
      </c>
      <c r="I221" s="709">
        <v>1786995.1952999998</v>
      </c>
      <c r="J221" s="709">
        <v>0</v>
      </c>
      <c r="K221" s="709">
        <v>0</v>
      </c>
      <c r="L221" s="709">
        <v>19800.000000000011</v>
      </c>
      <c r="M221" s="709">
        <v>0</v>
      </c>
      <c r="N221" s="709">
        <v>39696.282051282047</v>
      </c>
      <c r="O221" s="709">
        <v>0</v>
      </c>
      <c r="P221" s="709">
        <v>2519.9999999999964</v>
      </c>
      <c r="Q221" s="709">
        <v>2749.9999999999973</v>
      </c>
      <c r="R221" s="709">
        <v>2625.0000000000055</v>
      </c>
      <c r="S221" s="709">
        <v>4859.9999999999927</v>
      </c>
      <c r="T221" s="709">
        <v>0</v>
      </c>
      <c r="U221" s="709">
        <v>0</v>
      </c>
      <c r="V221" s="709">
        <v>0</v>
      </c>
      <c r="W221" s="709">
        <v>0</v>
      </c>
      <c r="X221" s="709">
        <v>0</v>
      </c>
      <c r="Y221" s="709">
        <v>0</v>
      </c>
      <c r="Z221" s="709">
        <v>0</v>
      </c>
      <c r="AA221" s="709">
        <v>0</v>
      </c>
      <c r="AB221" s="709">
        <v>27411.999999999996</v>
      </c>
      <c r="AC221" s="709">
        <v>0</v>
      </c>
      <c r="AD221" s="709">
        <v>0</v>
      </c>
      <c r="AE221" s="709">
        <v>182110.91170825332</v>
      </c>
      <c r="AF221" s="709">
        <v>0</v>
      </c>
      <c r="AG221" s="709">
        <v>0</v>
      </c>
      <c r="AH221" s="709">
        <v>0</v>
      </c>
      <c r="AI221" s="709">
        <v>114400</v>
      </c>
      <c r="AJ221" s="709">
        <v>0</v>
      </c>
      <c r="AK221" s="709">
        <v>0</v>
      </c>
      <c r="AL221" s="709">
        <v>0</v>
      </c>
      <c r="AM221" s="709">
        <v>9021.6</v>
      </c>
      <c r="AN221" s="709">
        <v>0</v>
      </c>
      <c r="AO221" s="709">
        <v>0</v>
      </c>
      <c r="AP221" s="709">
        <v>0</v>
      </c>
      <c r="AQ221" s="709">
        <v>0</v>
      </c>
      <c r="AR221" s="709">
        <v>0</v>
      </c>
      <c r="AS221" s="709">
        <v>0</v>
      </c>
      <c r="AT221" s="709">
        <v>0</v>
      </c>
      <c r="AU221" s="709">
        <v>0</v>
      </c>
      <c r="AV221" s="709">
        <v>1786995.1952999998</v>
      </c>
      <c r="AW221" s="709">
        <v>281774.19375953538</v>
      </c>
      <c r="AX221" s="709">
        <v>123421.6</v>
      </c>
      <c r="AY221" s="709">
        <v>228189.35273389434</v>
      </c>
      <c r="AZ221" s="710">
        <v>2192190.9890595353</v>
      </c>
      <c r="BA221" s="710">
        <v>2183169.3890595352</v>
      </c>
      <c r="BB221" s="710">
        <v>3750</v>
      </c>
      <c r="BC221" s="710">
        <v>2336250</v>
      </c>
      <c r="BD221" s="710">
        <v>153080.61094046477</v>
      </c>
      <c r="BE221" s="710">
        <v>0</v>
      </c>
      <c r="BF221" s="710">
        <v>2345271.6</v>
      </c>
      <c r="BG221" s="709">
        <v>2345271.6</v>
      </c>
      <c r="BH221" s="709">
        <v>0</v>
      </c>
      <c r="BI221" s="710">
        <v>2345271.6</v>
      </c>
      <c r="BJ221" s="710">
        <v>2221850</v>
      </c>
      <c r="BK221" s="709">
        <v>2221850</v>
      </c>
      <c r="BL221" s="709">
        <v>3566.3723916532904</v>
      </c>
      <c r="BM221" s="709">
        <v>3316.96</v>
      </c>
      <c r="BN221" s="711">
        <v>7.5193065835370443E-2</v>
      </c>
      <c r="BO221" s="711">
        <v>0</v>
      </c>
      <c r="BP221" s="709">
        <v>0</v>
      </c>
      <c r="BQ221" s="710">
        <v>2345271.6</v>
      </c>
      <c r="BR221" s="710">
        <v>3750</v>
      </c>
      <c r="BS221" s="710" t="s">
        <v>1284</v>
      </c>
      <c r="BT221" s="710">
        <v>3764.4808988764048</v>
      </c>
      <c r="BU221" s="711">
        <v>6.6791313559344978E-2</v>
      </c>
      <c r="BV221" s="709">
        <v>0</v>
      </c>
      <c r="BW221" s="709">
        <v>2345271.6</v>
      </c>
      <c r="BX221" s="709">
        <v>0</v>
      </c>
      <c r="BY221" s="709">
        <v>2345271.6</v>
      </c>
      <c r="BZ221" s="512">
        <f t="shared" si="12"/>
        <v>0</v>
      </c>
      <c r="CA221" s="512">
        <f t="shared" si="13"/>
        <v>0</v>
      </c>
      <c r="CB221" s="709">
        <f t="shared" si="14"/>
        <v>153080.61094046477</v>
      </c>
      <c r="CC221" s="709"/>
      <c r="CD221" s="709"/>
      <c r="CF221" s="709">
        <f t="shared" si="15"/>
        <v>72251.282051282062</v>
      </c>
    </row>
    <row r="222" spans="1:84" ht="15" x14ac:dyDescent="0.25">
      <c r="A222" s="706" t="e">
        <f>VLOOKUP(D222,'DfE No.'!#REF!,3,FALSE)</f>
        <v>#REF!</v>
      </c>
      <c r="B222" s="511" t="str">
        <f>VLOOKUP(D222,'Adjusted Factors 20-21'!C:F,4,FALSE)</f>
        <v>Recoupment Academy</v>
      </c>
      <c r="C222" s="706">
        <v>146532</v>
      </c>
      <c r="D222" s="706">
        <v>9352226</v>
      </c>
      <c r="E222" s="707" t="s">
        <v>745</v>
      </c>
      <c r="F222" s="708">
        <v>175</v>
      </c>
      <c r="G222" s="708">
        <v>175</v>
      </c>
      <c r="H222" s="708">
        <v>0</v>
      </c>
      <c r="I222" s="709">
        <v>501964.94249999995</v>
      </c>
      <c r="J222" s="709">
        <v>0</v>
      </c>
      <c r="K222" s="709">
        <v>0</v>
      </c>
      <c r="L222" s="709">
        <v>22500.000000000018</v>
      </c>
      <c r="M222" s="709">
        <v>0</v>
      </c>
      <c r="N222" s="709">
        <v>31722.543352601158</v>
      </c>
      <c r="O222" s="709">
        <v>0</v>
      </c>
      <c r="P222" s="709">
        <v>6299.9999999999854</v>
      </c>
      <c r="Q222" s="709">
        <v>8750</v>
      </c>
      <c r="R222" s="709">
        <v>15374.999999999982</v>
      </c>
      <c r="S222" s="709">
        <v>0</v>
      </c>
      <c r="T222" s="709">
        <v>0</v>
      </c>
      <c r="U222" s="709">
        <v>0</v>
      </c>
      <c r="V222" s="709">
        <v>0</v>
      </c>
      <c r="W222" s="709">
        <v>0</v>
      </c>
      <c r="X222" s="709">
        <v>0</v>
      </c>
      <c r="Y222" s="709">
        <v>0</v>
      </c>
      <c r="Z222" s="709">
        <v>0</v>
      </c>
      <c r="AA222" s="709">
        <v>0</v>
      </c>
      <c r="AB222" s="709">
        <v>6644.3548387096807</v>
      </c>
      <c r="AC222" s="709">
        <v>0</v>
      </c>
      <c r="AD222" s="709">
        <v>0</v>
      </c>
      <c r="AE222" s="709">
        <v>76524.834437086058</v>
      </c>
      <c r="AF222" s="709">
        <v>0</v>
      </c>
      <c r="AG222" s="709">
        <v>0</v>
      </c>
      <c r="AH222" s="709">
        <v>0</v>
      </c>
      <c r="AI222" s="709">
        <v>114400</v>
      </c>
      <c r="AJ222" s="709">
        <v>0</v>
      </c>
      <c r="AK222" s="709">
        <v>0</v>
      </c>
      <c r="AL222" s="709">
        <v>0</v>
      </c>
      <c r="AM222" s="709">
        <v>4914</v>
      </c>
      <c r="AN222" s="709">
        <v>0</v>
      </c>
      <c r="AO222" s="709">
        <v>0</v>
      </c>
      <c r="AP222" s="709">
        <v>0</v>
      </c>
      <c r="AQ222" s="709">
        <v>0</v>
      </c>
      <c r="AR222" s="709">
        <v>0</v>
      </c>
      <c r="AS222" s="709">
        <v>0</v>
      </c>
      <c r="AT222" s="709">
        <v>0</v>
      </c>
      <c r="AU222" s="709">
        <v>0</v>
      </c>
      <c r="AV222" s="709">
        <v>501964.94249999995</v>
      </c>
      <c r="AW222" s="709">
        <v>167816.73262839689</v>
      </c>
      <c r="AX222" s="709">
        <v>119314</v>
      </c>
      <c r="AY222" s="709">
        <v>128801.40611338663</v>
      </c>
      <c r="AZ222" s="710">
        <v>789095.67512839683</v>
      </c>
      <c r="BA222" s="710">
        <v>784181.67512839683</v>
      </c>
      <c r="BB222" s="710">
        <v>3750</v>
      </c>
      <c r="BC222" s="710">
        <v>656250</v>
      </c>
      <c r="BD222" s="710">
        <v>0</v>
      </c>
      <c r="BE222" s="710">
        <v>0</v>
      </c>
      <c r="BF222" s="710">
        <v>789095.67512839683</v>
      </c>
      <c r="BG222" s="709">
        <v>789095.67512839683</v>
      </c>
      <c r="BH222" s="709">
        <v>0</v>
      </c>
      <c r="BI222" s="710">
        <v>661164</v>
      </c>
      <c r="BJ222" s="710">
        <v>541850</v>
      </c>
      <c r="BK222" s="709">
        <v>669781.67512839683</v>
      </c>
      <c r="BL222" s="709">
        <v>3827.3238578765531</v>
      </c>
      <c r="BM222" s="709">
        <v>3682.5704538043474</v>
      </c>
      <c r="BN222" s="711">
        <v>3.9307707995828174E-2</v>
      </c>
      <c r="BO222" s="711">
        <v>0</v>
      </c>
      <c r="BP222" s="709">
        <v>0</v>
      </c>
      <c r="BQ222" s="710">
        <v>789095.67512839683</v>
      </c>
      <c r="BR222" s="710">
        <v>4481.0381435908394</v>
      </c>
      <c r="BS222" s="710" t="s">
        <v>1284</v>
      </c>
      <c r="BT222" s="710">
        <v>4509.1181435908393</v>
      </c>
      <c r="BU222" s="711">
        <v>2.1230226197170632E-2</v>
      </c>
      <c r="BV222" s="709">
        <v>0</v>
      </c>
      <c r="BW222" s="709">
        <v>789095.67512839683</v>
      </c>
      <c r="BX222" s="709">
        <v>0</v>
      </c>
      <c r="BY222" s="709">
        <v>789095.67512839683</v>
      </c>
      <c r="BZ222" s="512">
        <f t="shared" si="12"/>
        <v>0</v>
      </c>
      <c r="CA222" s="512">
        <f t="shared" si="13"/>
        <v>0</v>
      </c>
      <c r="CB222" s="709">
        <f t="shared" si="14"/>
        <v>0</v>
      </c>
      <c r="CC222" s="709"/>
      <c r="CD222" s="709"/>
      <c r="CF222" s="709">
        <f t="shared" si="15"/>
        <v>84647.543352601147</v>
      </c>
    </row>
    <row r="223" spans="1:84" ht="15" x14ac:dyDescent="0.25">
      <c r="A223" s="706" t="e">
        <f>VLOOKUP(D223,'DfE No.'!#REF!,3,FALSE)</f>
        <v>#REF!</v>
      </c>
      <c r="B223" s="511" t="str">
        <f>VLOOKUP(D223,'Adjusted Factors 20-21'!C:F,4,FALSE)</f>
        <v>Recoupment Academy</v>
      </c>
      <c r="C223" s="706">
        <v>146961</v>
      </c>
      <c r="D223" s="706">
        <v>9352228</v>
      </c>
      <c r="E223" s="707" t="s">
        <v>1498</v>
      </c>
      <c r="F223" s="708">
        <v>51</v>
      </c>
      <c r="G223" s="708">
        <v>51</v>
      </c>
      <c r="H223" s="708">
        <v>0</v>
      </c>
      <c r="I223" s="709">
        <v>146286.92609999998</v>
      </c>
      <c r="J223" s="709">
        <v>0</v>
      </c>
      <c r="K223" s="709">
        <v>0</v>
      </c>
      <c r="L223" s="709">
        <v>2249.9999999999995</v>
      </c>
      <c r="M223" s="709">
        <v>0</v>
      </c>
      <c r="N223" s="709">
        <v>7140</v>
      </c>
      <c r="O223" s="709">
        <v>0</v>
      </c>
      <c r="P223" s="709">
        <v>0</v>
      </c>
      <c r="Q223" s="709">
        <v>0</v>
      </c>
      <c r="R223" s="709">
        <v>0</v>
      </c>
      <c r="S223" s="709">
        <v>0</v>
      </c>
      <c r="T223" s="709">
        <v>0</v>
      </c>
      <c r="U223" s="709">
        <v>0</v>
      </c>
      <c r="V223" s="709">
        <v>0</v>
      </c>
      <c r="W223" s="709">
        <v>0</v>
      </c>
      <c r="X223" s="709">
        <v>0</v>
      </c>
      <c r="Y223" s="709">
        <v>0</v>
      </c>
      <c r="Z223" s="709">
        <v>0</v>
      </c>
      <c r="AA223" s="709">
        <v>0</v>
      </c>
      <c r="AB223" s="709">
        <v>0</v>
      </c>
      <c r="AC223" s="709">
        <v>0</v>
      </c>
      <c r="AD223" s="709">
        <v>0</v>
      </c>
      <c r="AE223" s="709">
        <v>12988.369565217408</v>
      </c>
      <c r="AF223" s="709">
        <v>0</v>
      </c>
      <c r="AG223" s="709">
        <v>2572.4999999999814</v>
      </c>
      <c r="AH223" s="709">
        <v>0</v>
      </c>
      <c r="AI223" s="709">
        <v>114400</v>
      </c>
      <c r="AJ223" s="709">
        <v>26000</v>
      </c>
      <c r="AK223" s="709">
        <v>0</v>
      </c>
      <c r="AL223" s="709">
        <v>0</v>
      </c>
      <c r="AM223" s="709">
        <v>1103.3499999999999</v>
      </c>
      <c r="AN223" s="709">
        <v>0</v>
      </c>
      <c r="AO223" s="709">
        <v>0</v>
      </c>
      <c r="AP223" s="709">
        <v>0</v>
      </c>
      <c r="AQ223" s="709">
        <v>26500</v>
      </c>
      <c r="AR223" s="709">
        <v>0</v>
      </c>
      <c r="AS223" s="709">
        <v>0</v>
      </c>
      <c r="AT223" s="709">
        <v>0</v>
      </c>
      <c r="AU223" s="709">
        <v>0</v>
      </c>
      <c r="AV223" s="709">
        <v>146286.92609999998</v>
      </c>
      <c r="AW223" s="709">
        <v>24950.869565217388</v>
      </c>
      <c r="AX223" s="709">
        <v>168003.35</v>
      </c>
      <c r="AY223" s="709">
        <v>27636.169565217406</v>
      </c>
      <c r="AZ223" s="710">
        <v>339241.14566521737</v>
      </c>
      <c r="BA223" s="710">
        <v>311637.79566521739</v>
      </c>
      <c r="BB223" s="710">
        <v>3750</v>
      </c>
      <c r="BC223" s="710">
        <v>191250</v>
      </c>
      <c r="BD223" s="710">
        <v>0</v>
      </c>
      <c r="BE223" s="710">
        <v>0</v>
      </c>
      <c r="BF223" s="710">
        <v>339241.14566521737</v>
      </c>
      <c r="BG223" s="709">
        <v>339241.14566521737</v>
      </c>
      <c r="BH223" s="709">
        <v>0</v>
      </c>
      <c r="BI223" s="710">
        <v>218853.35</v>
      </c>
      <c r="BJ223" s="710">
        <v>77350</v>
      </c>
      <c r="BK223" s="709">
        <v>197737.79566521736</v>
      </c>
      <c r="BL223" s="709">
        <v>3877.2116797101444</v>
      </c>
      <c r="BM223" s="709">
        <v>3811.4781019230777</v>
      </c>
      <c r="BN223" s="711">
        <v>1.7246216829607617E-2</v>
      </c>
      <c r="BO223" s="711">
        <v>1.1537831703923827E-3</v>
      </c>
      <c r="BP223" s="709">
        <v>224.27858370421544</v>
      </c>
      <c r="BQ223" s="710">
        <v>339465.42424892157</v>
      </c>
      <c r="BR223" s="710">
        <v>6114.9426323317957</v>
      </c>
      <c r="BS223" s="710" t="s">
        <v>1284</v>
      </c>
      <c r="BT223" s="710">
        <v>6656.1847891945408</v>
      </c>
      <c r="BU223" s="711">
        <v>1.3389978343633313E-2</v>
      </c>
      <c r="BV223" s="709">
        <v>0</v>
      </c>
      <c r="BW223" s="709">
        <v>339465.42424892157</v>
      </c>
      <c r="BX223" s="709">
        <v>0</v>
      </c>
      <c r="BY223" s="709">
        <v>339465.42424892157</v>
      </c>
      <c r="BZ223" s="512">
        <f t="shared" si="12"/>
        <v>0</v>
      </c>
      <c r="CA223" s="512">
        <f t="shared" si="13"/>
        <v>0</v>
      </c>
      <c r="CB223" s="709">
        <f t="shared" si="14"/>
        <v>0</v>
      </c>
      <c r="CC223" s="709"/>
      <c r="CD223" s="709"/>
      <c r="CF223" s="709">
        <f t="shared" si="15"/>
        <v>9390</v>
      </c>
    </row>
    <row r="224" spans="1:84" ht="15" x14ac:dyDescent="0.25">
      <c r="A224" s="706" t="e">
        <f>VLOOKUP(D224,'DfE No.'!#REF!,3,FALSE)</f>
        <v>#REF!</v>
      </c>
      <c r="B224" s="511" t="str">
        <f>VLOOKUP(D224,'Adjusted Factors 20-21'!C:F,4,FALSE)</f>
        <v>Recoupment Academy</v>
      </c>
      <c r="C224" s="706">
        <v>141849</v>
      </c>
      <c r="D224" s="706">
        <v>9352927</v>
      </c>
      <c r="E224" s="707" t="s">
        <v>788</v>
      </c>
      <c r="F224" s="708">
        <v>291</v>
      </c>
      <c r="G224" s="708">
        <v>291</v>
      </c>
      <c r="H224" s="708">
        <v>0</v>
      </c>
      <c r="I224" s="709">
        <v>834695.99009999994</v>
      </c>
      <c r="J224" s="709">
        <v>0</v>
      </c>
      <c r="K224" s="709">
        <v>0</v>
      </c>
      <c r="L224" s="709">
        <v>42749.999999999949</v>
      </c>
      <c r="M224" s="709">
        <v>0</v>
      </c>
      <c r="N224" s="709">
        <v>69543.43949044586</v>
      </c>
      <c r="O224" s="709">
        <v>0</v>
      </c>
      <c r="P224" s="709">
        <v>1469.9999999999991</v>
      </c>
      <c r="Q224" s="709">
        <v>3749.9999999999986</v>
      </c>
      <c r="R224" s="709">
        <v>38250.000000000029</v>
      </c>
      <c r="S224" s="709">
        <v>53459.999999999956</v>
      </c>
      <c r="T224" s="709">
        <v>435.00000000000028</v>
      </c>
      <c r="U224" s="709">
        <v>1200.0000000000009</v>
      </c>
      <c r="V224" s="709">
        <v>0</v>
      </c>
      <c r="W224" s="709">
        <v>0</v>
      </c>
      <c r="X224" s="709">
        <v>0</v>
      </c>
      <c r="Y224" s="709">
        <v>0</v>
      </c>
      <c r="Z224" s="709">
        <v>0</v>
      </c>
      <c r="AA224" s="709">
        <v>0</v>
      </c>
      <c r="AB224" s="709">
        <v>18315.882352941113</v>
      </c>
      <c r="AC224" s="709">
        <v>0</v>
      </c>
      <c r="AD224" s="709">
        <v>0</v>
      </c>
      <c r="AE224" s="709">
        <v>127241.52439024393</v>
      </c>
      <c r="AF224" s="709">
        <v>0</v>
      </c>
      <c r="AG224" s="709">
        <v>9222.5000000000091</v>
      </c>
      <c r="AH224" s="709">
        <v>0</v>
      </c>
      <c r="AI224" s="709">
        <v>114400</v>
      </c>
      <c r="AJ224" s="709">
        <v>0</v>
      </c>
      <c r="AK224" s="709">
        <v>0</v>
      </c>
      <c r="AL224" s="709">
        <v>0</v>
      </c>
      <c r="AM224" s="709">
        <v>4313.38</v>
      </c>
      <c r="AN224" s="709">
        <v>0</v>
      </c>
      <c r="AO224" s="709">
        <v>0</v>
      </c>
      <c r="AP224" s="709">
        <v>0</v>
      </c>
      <c r="AQ224" s="709">
        <v>0</v>
      </c>
      <c r="AR224" s="709">
        <v>0</v>
      </c>
      <c r="AS224" s="709">
        <v>0</v>
      </c>
      <c r="AT224" s="709">
        <v>0</v>
      </c>
      <c r="AU224" s="709">
        <v>0</v>
      </c>
      <c r="AV224" s="709">
        <v>834695.99009999994</v>
      </c>
      <c r="AW224" s="709">
        <v>365638.34623363079</v>
      </c>
      <c r="AX224" s="709">
        <v>118713.38</v>
      </c>
      <c r="AY224" s="709">
        <v>242623.5441354668</v>
      </c>
      <c r="AZ224" s="710">
        <v>1319047.7163336305</v>
      </c>
      <c r="BA224" s="710">
        <v>1314734.3363336306</v>
      </c>
      <c r="BB224" s="710">
        <v>3750</v>
      </c>
      <c r="BC224" s="710">
        <v>1091250</v>
      </c>
      <c r="BD224" s="710">
        <v>0</v>
      </c>
      <c r="BE224" s="710">
        <v>0</v>
      </c>
      <c r="BF224" s="710">
        <v>1319047.7163336305</v>
      </c>
      <c r="BG224" s="709">
        <v>1319047.716333631</v>
      </c>
      <c r="BH224" s="709">
        <v>0</v>
      </c>
      <c r="BI224" s="710">
        <v>1095563.3799999999</v>
      </c>
      <c r="BJ224" s="710">
        <v>976849.99999999988</v>
      </c>
      <c r="BK224" s="709">
        <v>1200334.3363336306</v>
      </c>
      <c r="BL224" s="709">
        <v>4124.8602623148818</v>
      </c>
      <c r="BM224" s="709">
        <v>4019.1599179810728</v>
      </c>
      <c r="BN224" s="711">
        <v>2.6299113867284226E-2</v>
      </c>
      <c r="BO224" s="711">
        <v>0</v>
      </c>
      <c r="BP224" s="709">
        <v>0</v>
      </c>
      <c r="BQ224" s="710">
        <v>1319047.7163336305</v>
      </c>
      <c r="BR224" s="710">
        <v>4517.9874100812049</v>
      </c>
      <c r="BS224" s="710" t="s">
        <v>1284</v>
      </c>
      <c r="BT224" s="710">
        <v>4532.8100217650535</v>
      </c>
      <c r="BU224" s="711">
        <v>3.2126767773525966E-2</v>
      </c>
      <c r="BV224" s="709">
        <v>0</v>
      </c>
      <c r="BW224" s="709">
        <v>1319047.7163336305</v>
      </c>
      <c r="BX224" s="709">
        <v>0</v>
      </c>
      <c r="BY224" s="709">
        <v>1319047.7163336305</v>
      </c>
      <c r="BZ224" s="512">
        <f t="shared" si="12"/>
        <v>0</v>
      </c>
      <c r="CA224" s="512">
        <f t="shared" si="13"/>
        <v>0</v>
      </c>
      <c r="CB224" s="709">
        <f t="shared" si="14"/>
        <v>0</v>
      </c>
      <c r="CC224" s="709"/>
      <c r="CD224" s="709"/>
      <c r="CF224" s="709">
        <f t="shared" si="15"/>
        <v>210858.43949044577</v>
      </c>
    </row>
    <row r="225" spans="1:84" ht="15" x14ac:dyDescent="0.25">
      <c r="A225" s="706" t="e">
        <f>VLOOKUP(D225,'DfE No.'!#REF!,3,FALSE)</f>
        <v>#REF!</v>
      </c>
      <c r="B225" s="511" t="str">
        <f>VLOOKUP(D225,'Adjusted Factors 20-21'!C:F,4,FALSE)</f>
        <v>Recoupment Academy</v>
      </c>
      <c r="C225" s="706">
        <v>143056</v>
      </c>
      <c r="D225" s="706">
        <v>9353002</v>
      </c>
      <c r="E225" s="707" t="s">
        <v>1403</v>
      </c>
      <c r="F225" s="708">
        <v>58</v>
      </c>
      <c r="G225" s="708">
        <v>58</v>
      </c>
      <c r="H225" s="708">
        <v>0</v>
      </c>
      <c r="I225" s="709">
        <v>166365.5238</v>
      </c>
      <c r="J225" s="709">
        <v>0</v>
      </c>
      <c r="K225" s="709">
        <v>0</v>
      </c>
      <c r="L225" s="709">
        <v>2249.9999999999991</v>
      </c>
      <c r="M225" s="709">
        <v>0</v>
      </c>
      <c r="N225" s="709">
        <v>2799.9999999999991</v>
      </c>
      <c r="O225" s="709">
        <v>0</v>
      </c>
      <c r="P225" s="709">
        <v>0</v>
      </c>
      <c r="Q225" s="709">
        <v>0</v>
      </c>
      <c r="R225" s="709">
        <v>0</v>
      </c>
      <c r="S225" s="709">
        <v>0</v>
      </c>
      <c r="T225" s="709">
        <v>0</v>
      </c>
      <c r="U225" s="709">
        <v>0</v>
      </c>
      <c r="V225" s="709">
        <v>0</v>
      </c>
      <c r="W225" s="709">
        <v>0</v>
      </c>
      <c r="X225" s="709">
        <v>0</v>
      </c>
      <c r="Y225" s="709">
        <v>0</v>
      </c>
      <c r="Z225" s="709">
        <v>0</v>
      </c>
      <c r="AA225" s="709">
        <v>0</v>
      </c>
      <c r="AB225" s="709">
        <v>1241.1999999999998</v>
      </c>
      <c r="AC225" s="709">
        <v>0</v>
      </c>
      <c r="AD225" s="709">
        <v>0</v>
      </c>
      <c r="AE225" s="709">
        <v>24450.624999999978</v>
      </c>
      <c r="AF225" s="709">
        <v>0</v>
      </c>
      <c r="AG225" s="709">
        <v>3080.0000000000109</v>
      </c>
      <c r="AH225" s="709">
        <v>0</v>
      </c>
      <c r="AI225" s="709">
        <v>114400</v>
      </c>
      <c r="AJ225" s="709">
        <v>0</v>
      </c>
      <c r="AK225" s="709">
        <v>0</v>
      </c>
      <c r="AL225" s="709">
        <v>0</v>
      </c>
      <c r="AM225" s="709">
        <v>1753.3</v>
      </c>
      <c r="AN225" s="709">
        <v>0</v>
      </c>
      <c r="AO225" s="709">
        <v>0</v>
      </c>
      <c r="AP225" s="709">
        <v>0</v>
      </c>
      <c r="AQ225" s="709">
        <v>0</v>
      </c>
      <c r="AR225" s="709">
        <v>0</v>
      </c>
      <c r="AS225" s="709">
        <v>0</v>
      </c>
      <c r="AT225" s="709">
        <v>0</v>
      </c>
      <c r="AU225" s="709">
        <v>0</v>
      </c>
      <c r="AV225" s="709">
        <v>166365.5238</v>
      </c>
      <c r="AW225" s="709">
        <v>33821.824999999983</v>
      </c>
      <c r="AX225" s="709">
        <v>116153.3</v>
      </c>
      <c r="AY225" s="709">
        <v>36928.424999999974</v>
      </c>
      <c r="AZ225" s="710">
        <v>316340.64879999997</v>
      </c>
      <c r="BA225" s="710">
        <v>314587.34879999998</v>
      </c>
      <c r="BB225" s="710">
        <v>3750</v>
      </c>
      <c r="BC225" s="710">
        <v>217500</v>
      </c>
      <c r="BD225" s="710">
        <v>0</v>
      </c>
      <c r="BE225" s="710">
        <v>0</v>
      </c>
      <c r="BF225" s="710">
        <v>316340.64879999997</v>
      </c>
      <c r="BG225" s="709">
        <v>316340.64879999997</v>
      </c>
      <c r="BH225" s="709">
        <v>0</v>
      </c>
      <c r="BI225" s="710">
        <v>219253.3</v>
      </c>
      <c r="BJ225" s="710">
        <v>103099.99999999999</v>
      </c>
      <c r="BK225" s="709">
        <v>200187.34879999998</v>
      </c>
      <c r="BL225" s="709">
        <v>3451.5060137931032</v>
      </c>
      <c r="BM225" s="709">
        <v>3135.6714147540979</v>
      </c>
      <c r="BN225" s="711">
        <v>0.10072311708201521</v>
      </c>
      <c r="BO225" s="711">
        <v>0</v>
      </c>
      <c r="BP225" s="709">
        <v>0</v>
      </c>
      <c r="BQ225" s="710">
        <v>316340.64879999997</v>
      </c>
      <c r="BR225" s="710">
        <v>5423.9198068965516</v>
      </c>
      <c r="BS225" s="710" t="s">
        <v>1284</v>
      </c>
      <c r="BT225" s="710">
        <v>5454.1491172413789</v>
      </c>
      <c r="BU225" s="711">
        <v>8.5667512159353532E-2</v>
      </c>
      <c r="BV225" s="709">
        <v>0</v>
      </c>
      <c r="BW225" s="709">
        <v>316340.64879999997</v>
      </c>
      <c r="BX225" s="709">
        <v>0</v>
      </c>
      <c r="BY225" s="709">
        <v>316340.64879999997</v>
      </c>
      <c r="BZ225" s="512">
        <f t="shared" si="12"/>
        <v>0</v>
      </c>
      <c r="CA225" s="512">
        <f t="shared" si="13"/>
        <v>0</v>
      </c>
      <c r="CB225" s="709">
        <f t="shared" si="14"/>
        <v>0</v>
      </c>
      <c r="CC225" s="709"/>
      <c r="CD225" s="709"/>
      <c r="CF225" s="709">
        <f t="shared" si="15"/>
        <v>5049.9999999999982</v>
      </c>
    </row>
    <row r="226" spans="1:84" ht="15" x14ac:dyDescent="0.25">
      <c r="A226" s="706" t="e">
        <f>VLOOKUP(D226,'DfE No.'!#REF!,3,FALSE)</f>
        <v>#REF!</v>
      </c>
      <c r="B226" s="511" t="str">
        <f>VLOOKUP(D226,'Adjusted Factors 20-21'!C:F,4,FALSE)</f>
        <v>Recoupment Academy</v>
      </c>
      <c r="C226" s="706">
        <v>142547</v>
      </c>
      <c r="D226" s="706">
        <v>9353025</v>
      </c>
      <c r="E226" s="707" t="s">
        <v>1111</v>
      </c>
      <c r="F226" s="708">
        <v>204</v>
      </c>
      <c r="G226" s="708">
        <v>204</v>
      </c>
      <c r="H226" s="708">
        <v>0</v>
      </c>
      <c r="I226" s="709">
        <v>585147.70439999993</v>
      </c>
      <c r="J226" s="709">
        <v>0</v>
      </c>
      <c r="K226" s="709">
        <v>0</v>
      </c>
      <c r="L226" s="709">
        <v>3600</v>
      </c>
      <c r="M226" s="709">
        <v>0</v>
      </c>
      <c r="N226" s="709">
        <v>5414.2180094786727</v>
      </c>
      <c r="O226" s="709">
        <v>0</v>
      </c>
      <c r="P226" s="709">
        <v>422.06896551724122</v>
      </c>
      <c r="Q226" s="709">
        <v>0</v>
      </c>
      <c r="R226" s="709">
        <v>0</v>
      </c>
      <c r="S226" s="709">
        <v>0</v>
      </c>
      <c r="T226" s="709">
        <v>0</v>
      </c>
      <c r="U226" s="709">
        <v>0</v>
      </c>
      <c r="V226" s="709">
        <v>0</v>
      </c>
      <c r="W226" s="709">
        <v>0</v>
      </c>
      <c r="X226" s="709">
        <v>0</v>
      </c>
      <c r="Y226" s="709">
        <v>0</v>
      </c>
      <c r="Z226" s="709">
        <v>0</v>
      </c>
      <c r="AA226" s="709">
        <v>0</v>
      </c>
      <c r="AB226" s="709">
        <v>627.24137931034488</v>
      </c>
      <c r="AC226" s="709">
        <v>0</v>
      </c>
      <c r="AD226" s="709">
        <v>0</v>
      </c>
      <c r="AE226" s="709">
        <v>49841.999999999927</v>
      </c>
      <c r="AF226" s="709">
        <v>0</v>
      </c>
      <c r="AG226" s="709">
        <v>0</v>
      </c>
      <c r="AH226" s="709">
        <v>0</v>
      </c>
      <c r="AI226" s="709">
        <v>114400</v>
      </c>
      <c r="AJ226" s="709">
        <v>0</v>
      </c>
      <c r="AK226" s="709">
        <v>0</v>
      </c>
      <c r="AL226" s="709">
        <v>0</v>
      </c>
      <c r="AM226" s="709">
        <v>2445.6</v>
      </c>
      <c r="AN226" s="709">
        <v>0</v>
      </c>
      <c r="AO226" s="709">
        <v>0</v>
      </c>
      <c r="AP226" s="709">
        <v>0</v>
      </c>
      <c r="AQ226" s="709">
        <v>0</v>
      </c>
      <c r="AR226" s="709">
        <v>0</v>
      </c>
      <c r="AS226" s="709">
        <v>0</v>
      </c>
      <c r="AT226" s="709">
        <v>0</v>
      </c>
      <c r="AU226" s="709">
        <v>0</v>
      </c>
      <c r="AV226" s="709">
        <v>585147.70439999993</v>
      </c>
      <c r="AW226" s="709">
        <v>59905.528354306181</v>
      </c>
      <c r="AX226" s="709">
        <v>116845.6</v>
      </c>
      <c r="AY226" s="709">
        <v>64512.943487497891</v>
      </c>
      <c r="AZ226" s="710">
        <v>761898.83275430615</v>
      </c>
      <c r="BA226" s="710">
        <v>759453.23275430617</v>
      </c>
      <c r="BB226" s="710">
        <v>3750</v>
      </c>
      <c r="BC226" s="710">
        <v>765000</v>
      </c>
      <c r="BD226" s="710">
        <v>5546.7672456938308</v>
      </c>
      <c r="BE226" s="710">
        <v>0</v>
      </c>
      <c r="BF226" s="710">
        <v>767445.6</v>
      </c>
      <c r="BG226" s="709">
        <v>767445.59999999986</v>
      </c>
      <c r="BH226" s="709">
        <v>0</v>
      </c>
      <c r="BI226" s="710">
        <v>767445.6</v>
      </c>
      <c r="BJ226" s="710">
        <v>650600</v>
      </c>
      <c r="BK226" s="709">
        <v>650600</v>
      </c>
      <c r="BL226" s="709">
        <v>3189.2156862745096</v>
      </c>
      <c r="BM226" s="709">
        <v>3098.4301165094339</v>
      </c>
      <c r="BN226" s="711">
        <v>2.9300505853380697E-2</v>
      </c>
      <c r="BO226" s="711">
        <v>0</v>
      </c>
      <c r="BP226" s="709">
        <v>0</v>
      </c>
      <c r="BQ226" s="710">
        <v>767445.6</v>
      </c>
      <c r="BR226" s="710">
        <v>3750</v>
      </c>
      <c r="BS226" s="710" t="s">
        <v>1284</v>
      </c>
      <c r="BT226" s="710">
        <v>3761.9882352941177</v>
      </c>
      <c r="BU226" s="711">
        <v>3.0852362990944737E-2</v>
      </c>
      <c r="BV226" s="709">
        <v>0</v>
      </c>
      <c r="BW226" s="709">
        <v>767445.6</v>
      </c>
      <c r="BX226" s="709">
        <v>0</v>
      </c>
      <c r="BY226" s="709">
        <v>767445.6</v>
      </c>
      <c r="BZ226" s="512">
        <f t="shared" si="12"/>
        <v>0</v>
      </c>
      <c r="CA226" s="512">
        <f t="shared" si="13"/>
        <v>0</v>
      </c>
      <c r="CB226" s="709">
        <f t="shared" si="14"/>
        <v>5546.7672456938308</v>
      </c>
      <c r="CC226" s="709"/>
      <c r="CD226" s="709"/>
      <c r="CF226" s="709">
        <f t="shared" si="15"/>
        <v>9436.2869749959136</v>
      </c>
    </row>
    <row r="227" spans="1:84" ht="15" x14ac:dyDescent="0.25">
      <c r="A227" s="706" t="e">
        <f>VLOOKUP(D227,'DfE No.'!#REF!,3,FALSE)</f>
        <v>#REF!</v>
      </c>
      <c r="B227" s="511" t="str">
        <f>VLOOKUP(D227,'Adjusted Factors 20-21'!C:F,4,FALSE)</f>
        <v>Recoupment Academy</v>
      </c>
      <c r="C227" s="706">
        <v>142554</v>
      </c>
      <c r="D227" s="706">
        <v>9353054</v>
      </c>
      <c r="E227" s="707" t="s">
        <v>1263</v>
      </c>
      <c r="F227" s="708">
        <v>117</v>
      </c>
      <c r="G227" s="708">
        <v>117</v>
      </c>
      <c r="H227" s="708">
        <v>0</v>
      </c>
      <c r="I227" s="709">
        <v>335599.41869999998</v>
      </c>
      <c r="J227" s="709">
        <v>0</v>
      </c>
      <c r="K227" s="709">
        <v>0</v>
      </c>
      <c r="L227" s="709">
        <v>5400.0000000000227</v>
      </c>
      <c r="M227" s="709">
        <v>0</v>
      </c>
      <c r="N227" s="709">
        <v>10721.454545454544</v>
      </c>
      <c r="O227" s="709">
        <v>0</v>
      </c>
      <c r="P227" s="709">
        <v>0</v>
      </c>
      <c r="Q227" s="709">
        <v>0</v>
      </c>
      <c r="R227" s="709">
        <v>0</v>
      </c>
      <c r="S227" s="709">
        <v>0</v>
      </c>
      <c r="T227" s="709">
        <v>0</v>
      </c>
      <c r="U227" s="709">
        <v>0</v>
      </c>
      <c r="V227" s="709">
        <v>0</v>
      </c>
      <c r="W227" s="709">
        <v>0</v>
      </c>
      <c r="X227" s="709">
        <v>0</v>
      </c>
      <c r="Y227" s="709">
        <v>0</v>
      </c>
      <c r="Z227" s="709">
        <v>0</v>
      </c>
      <c r="AA227" s="709">
        <v>0</v>
      </c>
      <c r="AB227" s="709">
        <v>0</v>
      </c>
      <c r="AC227" s="709">
        <v>0</v>
      </c>
      <c r="AD227" s="709">
        <v>0</v>
      </c>
      <c r="AE227" s="709">
        <v>44595.47368421049</v>
      </c>
      <c r="AF227" s="709">
        <v>0</v>
      </c>
      <c r="AG227" s="709">
        <v>0</v>
      </c>
      <c r="AH227" s="709">
        <v>0</v>
      </c>
      <c r="AI227" s="709">
        <v>114400</v>
      </c>
      <c r="AJ227" s="709">
        <v>11385.847797062745</v>
      </c>
      <c r="AK227" s="709">
        <v>0</v>
      </c>
      <c r="AL227" s="709">
        <v>0</v>
      </c>
      <c r="AM227" s="709">
        <v>2696.4</v>
      </c>
      <c r="AN227" s="709">
        <v>0</v>
      </c>
      <c r="AO227" s="709">
        <v>0</v>
      </c>
      <c r="AP227" s="709">
        <v>0</v>
      </c>
      <c r="AQ227" s="709">
        <v>0</v>
      </c>
      <c r="AR227" s="709">
        <v>0</v>
      </c>
      <c r="AS227" s="709">
        <v>0</v>
      </c>
      <c r="AT227" s="709">
        <v>0</v>
      </c>
      <c r="AU227" s="709">
        <v>0</v>
      </c>
      <c r="AV227" s="709">
        <v>335599.41869999998</v>
      </c>
      <c r="AW227" s="709">
        <v>60716.928229665056</v>
      </c>
      <c r="AX227" s="709">
        <v>128482.24779706274</v>
      </c>
      <c r="AY227" s="709">
        <v>62609.000956937773</v>
      </c>
      <c r="AZ227" s="710">
        <v>524798.59472672781</v>
      </c>
      <c r="BA227" s="710">
        <v>522102.19472672779</v>
      </c>
      <c r="BB227" s="710">
        <v>3750</v>
      </c>
      <c r="BC227" s="710">
        <v>438750</v>
      </c>
      <c r="BD227" s="710">
        <v>0</v>
      </c>
      <c r="BE227" s="710">
        <v>0</v>
      </c>
      <c r="BF227" s="710">
        <v>524798.59472672781</v>
      </c>
      <c r="BG227" s="709">
        <v>524798.59472672781</v>
      </c>
      <c r="BH227" s="709">
        <v>0</v>
      </c>
      <c r="BI227" s="710">
        <v>441446.40000000002</v>
      </c>
      <c r="BJ227" s="710">
        <v>312964.15220293729</v>
      </c>
      <c r="BK227" s="709">
        <v>396316.34692966507</v>
      </c>
      <c r="BL227" s="709">
        <v>3387.3192045270521</v>
      </c>
      <c r="BM227" s="709">
        <v>3235.4563189453806</v>
      </c>
      <c r="BN227" s="711">
        <v>4.6937084173391715E-2</v>
      </c>
      <c r="BO227" s="711">
        <v>0</v>
      </c>
      <c r="BP227" s="709">
        <v>0</v>
      </c>
      <c r="BQ227" s="710">
        <v>524798.59472672781</v>
      </c>
      <c r="BR227" s="710">
        <v>4462.4119207412632</v>
      </c>
      <c r="BS227" s="710" t="s">
        <v>1284</v>
      </c>
      <c r="BT227" s="710">
        <v>4485.4580745874173</v>
      </c>
      <c r="BU227" s="711">
        <v>2.1059088164387285E-2</v>
      </c>
      <c r="BV227" s="709">
        <v>0</v>
      </c>
      <c r="BW227" s="709">
        <v>524798.59472672781</v>
      </c>
      <c r="BX227" s="709">
        <v>0</v>
      </c>
      <c r="BY227" s="709">
        <v>524798.59472672781</v>
      </c>
      <c r="BZ227" s="512">
        <f t="shared" si="12"/>
        <v>0</v>
      </c>
      <c r="CA227" s="512">
        <f t="shared" si="13"/>
        <v>0</v>
      </c>
      <c r="CB227" s="709">
        <f t="shared" si="14"/>
        <v>0</v>
      </c>
      <c r="CC227" s="709"/>
      <c r="CD227" s="709"/>
      <c r="CF227" s="709">
        <f t="shared" si="15"/>
        <v>16121.454545454566</v>
      </c>
    </row>
    <row r="228" spans="1:84" ht="15" x14ac:dyDescent="0.25">
      <c r="A228" s="706" t="e">
        <f>VLOOKUP(D228,'DfE No.'!#REF!,3,FALSE)</f>
        <v>#REF!</v>
      </c>
      <c r="B228" s="511" t="str">
        <f>VLOOKUP(D228,'Adjusted Factors 20-21'!C:F,4,FALSE)</f>
        <v>Recoupment Academy</v>
      </c>
      <c r="C228" s="706">
        <v>142562</v>
      </c>
      <c r="D228" s="706">
        <v>9353062</v>
      </c>
      <c r="E228" s="707" t="s">
        <v>1264</v>
      </c>
      <c r="F228" s="708">
        <v>209</v>
      </c>
      <c r="G228" s="708">
        <v>209</v>
      </c>
      <c r="H228" s="708">
        <v>0</v>
      </c>
      <c r="I228" s="709">
        <v>599489.55989999999</v>
      </c>
      <c r="J228" s="709">
        <v>0</v>
      </c>
      <c r="K228" s="709">
        <v>0</v>
      </c>
      <c r="L228" s="709">
        <v>10799.999999999955</v>
      </c>
      <c r="M228" s="709">
        <v>0</v>
      </c>
      <c r="N228" s="709">
        <v>15566.896551724138</v>
      </c>
      <c r="O228" s="709">
        <v>0</v>
      </c>
      <c r="P228" s="709">
        <v>0</v>
      </c>
      <c r="Q228" s="709">
        <v>0</v>
      </c>
      <c r="R228" s="709">
        <v>0</v>
      </c>
      <c r="S228" s="709">
        <v>0</v>
      </c>
      <c r="T228" s="709">
        <v>0</v>
      </c>
      <c r="U228" s="709">
        <v>0</v>
      </c>
      <c r="V228" s="709">
        <v>0</v>
      </c>
      <c r="W228" s="709">
        <v>0</v>
      </c>
      <c r="X228" s="709">
        <v>0</v>
      </c>
      <c r="Y228" s="709">
        <v>0</v>
      </c>
      <c r="Z228" s="709">
        <v>0</v>
      </c>
      <c r="AA228" s="709">
        <v>0</v>
      </c>
      <c r="AB228" s="709">
        <v>621.19444444444503</v>
      </c>
      <c r="AC228" s="709">
        <v>0</v>
      </c>
      <c r="AD228" s="709">
        <v>0</v>
      </c>
      <c r="AE228" s="709">
        <v>56271.48876404496</v>
      </c>
      <c r="AF228" s="709">
        <v>0</v>
      </c>
      <c r="AG228" s="709">
        <v>0</v>
      </c>
      <c r="AH228" s="709">
        <v>0</v>
      </c>
      <c r="AI228" s="709">
        <v>114400</v>
      </c>
      <c r="AJ228" s="709">
        <v>0</v>
      </c>
      <c r="AK228" s="709">
        <v>0</v>
      </c>
      <c r="AL228" s="709">
        <v>0</v>
      </c>
      <c r="AM228" s="709">
        <v>3225.6</v>
      </c>
      <c r="AN228" s="709">
        <v>0</v>
      </c>
      <c r="AO228" s="709">
        <v>0</v>
      </c>
      <c r="AP228" s="709">
        <v>0</v>
      </c>
      <c r="AQ228" s="709">
        <v>0</v>
      </c>
      <c r="AR228" s="709">
        <v>0</v>
      </c>
      <c r="AS228" s="709">
        <v>0</v>
      </c>
      <c r="AT228" s="709">
        <v>0</v>
      </c>
      <c r="AU228" s="709">
        <v>0</v>
      </c>
      <c r="AV228" s="709">
        <v>599489.55989999999</v>
      </c>
      <c r="AW228" s="709">
        <v>83259.579760213499</v>
      </c>
      <c r="AX228" s="709">
        <v>117625.60000000001</v>
      </c>
      <c r="AY228" s="709">
        <v>79407.737039907006</v>
      </c>
      <c r="AZ228" s="710">
        <v>800374.73966021347</v>
      </c>
      <c r="BA228" s="710">
        <v>797149.13966021349</v>
      </c>
      <c r="BB228" s="710">
        <v>3750</v>
      </c>
      <c r="BC228" s="710">
        <v>783750</v>
      </c>
      <c r="BD228" s="710">
        <v>0</v>
      </c>
      <c r="BE228" s="710">
        <v>0</v>
      </c>
      <c r="BF228" s="710">
        <v>800374.73966021347</v>
      </c>
      <c r="BG228" s="709">
        <v>800374.73966021359</v>
      </c>
      <c r="BH228" s="709">
        <v>0</v>
      </c>
      <c r="BI228" s="710">
        <v>786975.6</v>
      </c>
      <c r="BJ228" s="710">
        <v>669350</v>
      </c>
      <c r="BK228" s="709">
        <v>682749.13966021349</v>
      </c>
      <c r="BL228" s="709">
        <v>3266.7422950249447</v>
      </c>
      <c r="BM228" s="709">
        <v>3190.395588292683</v>
      </c>
      <c r="BN228" s="711">
        <v>2.3930169353424326E-2</v>
      </c>
      <c r="BO228" s="711">
        <v>0</v>
      </c>
      <c r="BP228" s="709">
        <v>0</v>
      </c>
      <c r="BQ228" s="710">
        <v>800374.73966021347</v>
      </c>
      <c r="BR228" s="710">
        <v>3814.1107160775764</v>
      </c>
      <c r="BS228" s="710" t="s">
        <v>1284</v>
      </c>
      <c r="BT228" s="710">
        <v>3829.5442089005428</v>
      </c>
      <c r="BU228" s="711">
        <v>1.7656572873760101E-2</v>
      </c>
      <c r="BV228" s="709">
        <v>0</v>
      </c>
      <c r="BW228" s="709">
        <v>800374.73966021347</v>
      </c>
      <c r="BX228" s="709">
        <v>0</v>
      </c>
      <c r="BY228" s="709">
        <v>800374.73966021347</v>
      </c>
      <c r="BZ228" s="512">
        <f t="shared" si="12"/>
        <v>0</v>
      </c>
      <c r="CA228" s="512">
        <f t="shared" si="13"/>
        <v>0</v>
      </c>
      <c r="CB228" s="709">
        <f t="shared" si="14"/>
        <v>0</v>
      </c>
      <c r="CC228" s="709"/>
      <c r="CD228" s="709"/>
      <c r="CF228" s="709">
        <f t="shared" si="15"/>
        <v>26366.896551724094</v>
      </c>
    </row>
    <row r="229" spans="1:84" ht="15" x14ac:dyDescent="0.25">
      <c r="A229" s="706" t="e">
        <f>VLOOKUP(D229,'DfE No.'!#REF!,3,FALSE)</f>
        <v>#REF!</v>
      </c>
      <c r="B229" s="511" t="str">
        <f>VLOOKUP(D229,'Adjusted Factors 20-21'!C:F,4,FALSE)</f>
        <v>Recoupment Academy</v>
      </c>
      <c r="C229" s="706">
        <v>146148</v>
      </c>
      <c r="D229" s="706">
        <v>9353081</v>
      </c>
      <c r="E229" s="707" t="s">
        <v>1404</v>
      </c>
      <c r="F229" s="708">
        <v>41</v>
      </c>
      <c r="G229" s="708">
        <v>41</v>
      </c>
      <c r="H229" s="708">
        <v>0</v>
      </c>
      <c r="I229" s="709">
        <v>117603.21509999999</v>
      </c>
      <c r="J229" s="709">
        <v>0</v>
      </c>
      <c r="K229" s="709">
        <v>0</v>
      </c>
      <c r="L229" s="709">
        <v>3149.9999999999968</v>
      </c>
      <c r="M229" s="709">
        <v>0</v>
      </c>
      <c r="N229" s="709">
        <v>5989.565217391304</v>
      </c>
      <c r="O229" s="709">
        <v>0</v>
      </c>
      <c r="P229" s="709">
        <v>0</v>
      </c>
      <c r="Q229" s="709">
        <v>0</v>
      </c>
      <c r="R229" s="709">
        <v>0</v>
      </c>
      <c r="S229" s="709">
        <v>404.9999999999996</v>
      </c>
      <c r="T229" s="709">
        <v>0</v>
      </c>
      <c r="U229" s="709">
        <v>0</v>
      </c>
      <c r="V229" s="709">
        <v>0</v>
      </c>
      <c r="W229" s="709">
        <v>0</v>
      </c>
      <c r="X229" s="709">
        <v>0</v>
      </c>
      <c r="Y229" s="709">
        <v>0</v>
      </c>
      <c r="Z229" s="709">
        <v>0</v>
      </c>
      <c r="AA229" s="709">
        <v>0</v>
      </c>
      <c r="AB229" s="709">
        <v>0</v>
      </c>
      <c r="AC229" s="709">
        <v>0</v>
      </c>
      <c r="AD229" s="709">
        <v>0</v>
      </c>
      <c r="AE229" s="709">
        <v>16374.375</v>
      </c>
      <c r="AF229" s="709">
        <v>0</v>
      </c>
      <c r="AG229" s="709">
        <v>2222.4999999999955</v>
      </c>
      <c r="AH229" s="709">
        <v>0</v>
      </c>
      <c r="AI229" s="709">
        <v>114400</v>
      </c>
      <c r="AJ229" s="709">
        <v>26000</v>
      </c>
      <c r="AK229" s="709">
        <v>0</v>
      </c>
      <c r="AL229" s="709">
        <v>0</v>
      </c>
      <c r="AM229" s="709">
        <v>997.92</v>
      </c>
      <c r="AN229" s="709">
        <v>0</v>
      </c>
      <c r="AO229" s="709">
        <v>0</v>
      </c>
      <c r="AP229" s="709">
        <v>0</v>
      </c>
      <c r="AQ229" s="709">
        <v>0</v>
      </c>
      <c r="AR229" s="709">
        <v>0</v>
      </c>
      <c r="AS229" s="709">
        <v>0</v>
      </c>
      <c r="AT229" s="709">
        <v>0</v>
      </c>
      <c r="AU229" s="709">
        <v>0</v>
      </c>
      <c r="AV229" s="709">
        <v>117603.21509999999</v>
      </c>
      <c r="AW229" s="709">
        <v>28141.440217391297</v>
      </c>
      <c r="AX229" s="709">
        <v>141397.92000000001</v>
      </c>
      <c r="AY229" s="709">
        <v>31099.457608695648</v>
      </c>
      <c r="AZ229" s="710">
        <v>287142.57531739131</v>
      </c>
      <c r="BA229" s="710">
        <v>286144.65531739133</v>
      </c>
      <c r="BB229" s="710">
        <v>3750</v>
      </c>
      <c r="BC229" s="710">
        <v>153750</v>
      </c>
      <c r="BD229" s="710">
        <v>0</v>
      </c>
      <c r="BE229" s="710">
        <v>0</v>
      </c>
      <c r="BF229" s="710">
        <v>287142.57531739131</v>
      </c>
      <c r="BG229" s="709">
        <v>287142.57531739131</v>
      </c>
      <c r="BH229" s="709">
        <v>0</v>
      </c>
      <c r="BI229" s="710">
        <v>154747.92000000001</v>
      </c>
      <c r="BJ229" s="710">
        <v>13350.000000000013</v>
      </c>
      <c r="BK229" s="709">
        <v>145744.6553173913</v>
      </c>
      <c r="BL229" s="709">
        <v>3554.7476906680804</v>
      </c>
      <c r="BM229" s="709">
        <v>3124.6898681818184</v>
      </c>
      <c r="BN229" s="711">
        <v>0.13763216211166016</v>
      </c>
      <c r="BO229" s="711">
        <v>0</v>
      </c>
      <c r="BP229" s="709">
        <v>0</v>
      </c>
      <c r="BQ229" s="710">
        <v>287142.57531739131</v>
      </c>
      <c r="BR229" s="710">
        <v>6979.13793457052</v>
      </c>
      <c r="BS229" s="710" t="s">
        <v>1284</v>
      </c>
      <c r="BT229" s="710">
        <v>7003.4774467656416</v>
      </c>
      <c r="BU229" s="711">
        <v>9.9232927925673398E-2</v>
      </c>
      <c r="BV229" s="709">
        <v>0</v>
      </c>
      <c r="BW229" s="709">
        <v>287142.57531739131</v>
      </c>
      <c r="BX229" s="709">
        <v>0</v>
      </c>
      <c r="BY229" s="709">
        <v>287142.57531739131</v>
      </c>
      <c r="BZ229" s="512">
        <f t="shared" si="12"/>
        <v>0</v>
      </c>
      <c r="CA229" s="512">
        <f t="shared" si="13"/>
        <v>0</v>
      </c>
      <c r="CB229" s="709">
        <f t="shared" si="14"/>
        <v>0</v>
      </c>
      <c r="CC229" s="709"/>
      <c r="CD229" s="709"/>
      <c r="CF229" s="709">
        <f t="shared" si="15"/>
        <v>9544.5652173913004</v>
      </c>
    </row>
    <row r="230" spans="1:84" ht="15" x14ac:dyDescent="0.25">
      <c r="A230" s="706" t="e">
        <f>VLOOKUP(D230,'DfE No.'!#REF!,3,FALSE)</f>
        <v>#REF!</v>
      </c>
      <c r="B230" s="511" t="str">
        <f>VLOOKUP(D230,'Adjusted Factors 20-21'!C:F,4,FALSE)</f>
        <v>Recoupment Academy</v>
      </c>
      <c r="C230" s="706">
        <v>146234</v>
      </c>
      <c r="D230" s="706">
        <v>9353084</v>
      </c>
      <c r="E230" s="707" t="s">
        <v>1405</v>
      </c>
      <c r="F230" s="708">
        <v>66</v>
      </c>
      <c r="G230" s="708">
        <v>66</v>
      </c>
      <c r="H230" s="708">
        <v>0</v>
      </c>
      <c r="I230" s="709">
        <v>189312.4926</v>
      </c>
      <c r="J230" s="709">
        <v>0</v>
      </c>
      <c r="K230" s="709">
        <v>0</v>
      </c>
      <c r="L230" s="709">
        <v>2250.0000000000014</v>
      </c>
      <c r="M230" s="709">
        <v>0</v>
      </c>
      <c r="N230" s="709">
        <v>12320</v>
      </c>
      <c r="O230" s="709">
        <v>0</v>
      </c>
      <c r="P230" s="709">
        <v>0</v>
      </c>
      <c r="Q230" s="709">
        <v>0</v>
      </c>
      <c r="R230" s="709">
        <v>0</v>
      </c>
      <c r="S230" s="709">
        <v>0</v>
      </c>
      <c r="T230" s="709">
        <v>0</v>
      </c>
      <c r="U230" s="709">
        <v>0</v>
      </c>
      <c r="V230" s="709">
        <v>0</v>
      </c>
      <c r="W230" s="709">
        <v>0</v>
      </c>
      <c r="X230" s="709">
        <v>0</v>
      </c>
      <c r="Y230" s="709">
        <v>0</v>
      </c>
      <c r="Z230" s="709">
        <v>0</v>
      </c>
      <c r="AA230" s="709">
        <v>0</v>
      </c>
      <c r="AB230" s="709">
        <v>619.47368421052602</v>
      </c>
      <c r="AC230" s="709">
        <v>0</v>
      </c>
      <c r="AD230" s="709">
        <v>0</v>
      </c>
      <c r="AE230" s="709">
        <v>28942.941176470591</v>
      </c>
      <c r="AF230" s="709">
        <v>0</v>
      </c>
      <c r="AG230" s="709">
        <v>0</v>
      </c>
      <c r="AH230" s="709">
        <v>0</v>
      </c>
      <c r="AI230" s="709">
        <v>114400</v>
      </c>
      <c r="AJ230" s="709">
        <v>26000</v>
      </c>
      <c r="AK230" s="709">
        <v>0</v>
      </c>
      <c r="AL230" s="709">
        <v>0</v>
      </c>
      <c r="AM230" s="709">
        <v>826.56</v>
      </c>
      <c r="AN230" s="709">
        <v>0</v>
      </c>
      <c r="AO230" s="709">
        <v>0</v>
      </c>
      <c r="AP230" s="709">
        <v>0</v>
      </c>
      <c r="AQ230" s="709">
        <v>0</v>
      </c>
      <c r="AR230" s="709">
        <v>0</v>
      </c>
      <c r="AS230" s="709">
        <v>0</v>
      </c>
      <c r="AT230" s="709">
        <v>0</v>
      </c>
      <c r="AU230" s="709">
        <v>0</v>
      </c>
      <c r="AV230" s="709">
        <v>189312.4926</v>
      </c>
      <c r="AW230" s="709">
        <v>44132.414860681121</v>
      </c>
      <c r="AX230" s="709">
        <v>141226.56</v>
      </c>
      <c r="AY230" s="709">
        <v>46180.74117647059</v>
      </c>
      <c r="AZ230" s="710">
        <v>374671.4674606811</v>
      </c>
      <c r="BA230" s="710">
        <v>373844.9074606811</v>
      </c>
      <c r="BB230" s="710">
        <v>3750</v>
      </c>
      <c r="BC230" s="710">
        <v>247500</v>
      </c>
      <c r="BD230" s="710">
        <v>0</v>
      </c>
      <c r="BE230" s="710">
        <v>0</v>
      </c>
      <c r="BF230" s="710">
        <v>374671.4674606811</v>
      </c>
      <c r="BG230" s="709">
        <v>374671.4674606811</v>
      </c>
      <c r="BH230" s="709">
        <v>0</v>
      </c>
      <c r="BI230" s="710">
        <v>248326.56</v>
      </c>
      <c r="BJ230" s="710">
        <v>107100</v>
      </c>
      <c r="BK230" s="709">
        <v>233444.9074606811</v>
      </c>
      <c r="BL230" s="709">
        <v>3537.0440524345622</v>
      </c>
      <c r="BM230" s="709">
        <v>3347.5176548387089</v>
      </c>
      <c r="BN230" s="711">
        <v>5.6616997171590744E-2</v>
      </c>
      <c r="BO230" s="711">
        <v>0</v>
      </c>
      <c r="BP230" s="709">
        <v>0</v>
      </c>
      <c r="BQ230" s="710">
        <v>374671.4674606811</v>
      </c>
      <c r="BR230" s="710">
        <v>5664.3167797072892</v>
      </c>
      <c r="BS230" s="710" t="s">
        <v>1284</v>
      </c>
      <c r="BT230" s="710">
        <v>5676.840416070926</v>
      </c>
      <c r="BU230" s="711">
        <v>5.8927692394330489E-3</v>
      </c>
      <c r="BV230" s="709">
        <v>0</v>
      </c>
      <c r="BW230" s="709">
        <v>374671.4674606811</v>
      </c>
      <c r="BX230" s="709">
        <v>0</v>
      </c>
      <c r="BY230" s="709">
        <v>374671.4674606811</v>
      </c>
      <c r="BZ230" s="512">
        <f t="shared" si="12"/>
        <v>0</v>
      </c>
      <c r="CA230" s="512">
        <f t="shared" si="13"/>
        <v>0</v>
      </c>
      <c r="CB230" s="709">
        <f t="shared" si="14"/>
        <v>0</v>
      </c>
      <c r="CC230" s="709"/>
      <c r="CD230" s="709"/>
      <c r="CF230" s="709">
        <f t="shared" si="15"/>
        <v>14570.000000000002</v>
      </c>
    </row>
    <row r="231" spans="1:84" ht="15" x14ac:dyDescent="0.25">
      <c r="A231" s="706" t="e">
        <f>VLOOKUP(D231,'DfE No.'!#REF!,3,FALSE)</f>
        <v>#REF!</v>
      </c>
      <c r="B231" s="511" t="str">
        <f>VLOOKUP(D231,'Adjusted Factors 20-21'!C:F,4,FALSE)</f>
        <v>Recoupment Academy</v>
      </c>
      <c r="C231" s="706">
        <v>145696</v>
      </c>
      <c r="D231" s="706">
        <v>9353089</v>
      </c>
      <c r="E231" s="707" t="s">
        <v>1406</v>
      </c>
      <c r="F231" s="708">
        <v>129</v>
      </c>
      <c r="G231" s="708">
        <v>129</v>
      </c>
      <c r="H231" s="708">
        <v>0</v>
      </c>
      <c r="I231" s="709">
        <v>370019.87189999997</v>
      </c>
      <c r="J231" s="709">
        <v>0</v>
      </c>
      <c r="K231" s="709">
        <v>0</v>
      </c>
      <c r="L231" s="709">
        <v>6750.0000000000082</v>
      </c>
      <c r="M231" s="709">
        <v>0</v>
      </c>
      <c r="N231" s="709">
        <v>10002.461538461539</v>
      </c>
      <c r="O231" s="709">
        <v>0</v>
      </c>
      <c r="P231" s="709">
        <v>0</v>
      </c>
      <c r="Q231" s="709">
        <v>0</v>
      </c>
      <c r="R231" s="709">
        <v>0</v>
      </c>
      <c r="S231" s="709">
        <v>0</v>
      </c>
      <c r="T231" s="709">
        <v>0</v>
      </c>
      <c r="U231" s="709">
        <v>0</v>
      </c>
      <c r="V231" s="709">
        <v>0</v>
      </c>
      <c r="W231" s="709">
        <v>0</v>
      </c>
      <c r="X231" s="709">
        <v>0</v>
      </c>
      <c r="Y231" s="709">
        <v>0</v>
      </c>
      <c r="Z231" s="709">
        <v>0</v>
      </c>
      <c r="AA231" s="709">
        <v>0</v>
      </c>
      <c r="AB231" s="709">
        <v>594.95689655172384</v>
      </c>
      <c r="AC231" s="709">
        <v>0</v>
      </c>
      <c r="AD231" s="709">
        <v>0</v>
      </c>
      <c r="AE231" s="709">
        <v>44589.868421052633</v>
      </c>
      <c r="AF231" s="709">
        <v>0</v>
      </c>
      <c r="AG231" s="709">
        <v>0</v>
      </c>
      <c r="AH231" s="709">
        <v>0</v>
      </c>
      <c r="AI231" s="709">
        <v>114400</v>
      </c>
      <c r="AJ231" s="709">
        <v>7220.293724966622</v>
      </c>
      <c r="AK231" s="709">
        <v>0</v>
      </c>
      <c r="AL231" s="709">
        <v>0</v>
      </c>
      <c r="AM231" s="709">
        <v>4435.2</v>
      </c>
      <c r="AN231" s="709">
        <v>0</v>
      </c>
      <c r="AO231" s="709">
        <v>0</v>
      </c>
      <c r="AP231" s="709">
        <v>0</v>
      </c>
      <c r="AQ231" s="709">
        <v>0</v>
      </c>
      <c r="AR231" s="709">
        <v>0</v>
      </c>
      <c r="AS231" s="709">
        <v>0</v>
      </c>
      <c r="AT231" s="709">
        <v>0</v>
      </c>
      <c r="AU231" s="709">
        <v>0</v>
      </c>
      <c r="AV231" s="709">
        <v>370019.87189999997</v>
      </c>
      <c r="AW231" s="709">
        <v>61937.286856065904</v>
      </c>
      <c r="AX231" s="709">
        <v>126055.49372496663</v>
      </c>
      <c r="AY231" s="709">
        <v>62918.89919028341</v>
      </c>
      <c r="AZ231" s="710">
        <v>558012.65248103254</v>
      </c>
      <c r="BA231" s="710">
        <v>553577.45248103258</v>
      </c>
      <c r="BB231" s="710">
        <v>3750</v>
      </c>
      <c r="BC231" s="710">
        <v>483750</v>
      </c>
      <c r="BD231" s="710">
        <v>0</v>
      </c>
      <c r="BE231" s="710">
        <v>0</v>
      </c>
      <c r="BF231" s="710">
        <v>558012.65248103254</v>
      </c>
      <c r="BG231" s="709">
        <v>558012.65248103254</v>
      </c>
      <c r="BH231" s="709">
        <v>0</v>
      </c>
      <c r="BI231" s="710">
        <v>488185.2</v>
      </c>
      <c r="BJ231" s="710">
        <v>362129.70627503336</v>
      </c>
      <c r="BK231" s="709">
        <v>431957.15875606588</v>
      </c>
      <c r="BL231" s="709">
        <v>3348.5051066361698</v>
      </c>
      <c r="BM231" s="709">
        <v>3155.3216250002547</v>
      </c>
      <c r="BN231" s="711">
        <v>6.1224656182521327E-2</v>
      </c>
      <c r="BO231" s="711">
        <v>0</v>
      </c>
      <c r="BP231" s="709">
        <v>0</v>
      </c>
      <c r="BQ231" s="710">
        <v>558012.65248103254</v>
      </c>
      <c r="BR231" s="710">
        <v>4291.2980812483147</v>
      </c>
      <c r="BS231" s="710" t="s">
        <v>1284</v>
      </c>
      <c r="BT231" s="710">
        <v>4325.6794765971517</v>
      </c>
      <c r="BU231" s="711">
        <v>1.816891076517102E-2</v>
      </c>
      <c r="BV231" s="709">
        <v>0</v>
      </c>
      <c r="BW231" s="709">
        <v>558012.65248103254</v>
      </c>
      <c r="BX231" s="709">
        <v>0</v>
      </c>
      <c r="BY231" s="709">
        <v>558012.65248103254</v>
      </c>
      <c r="BZ231" s="512">
        <f t="shared" si="12"/>
        <v>0</v>
      </c>
      <c r="CA231" s="512">
        <f t="shared" si="13"/>
        <v>0</v>
      </c>
      <c r="CB231" s="709">
        <f t="shared" si="14"/>
        <v>0</v>
      </c>
      <c r="CC231" s="709"/>
      <c r="CD231" s="709"/>
      <c r="CF231" s="709">
        <f t="shared" si="15"/>
        <v>16752.461538461546</v>
      </c>
    </row>
    <row r="232" spans="1:84" ht="15" x14ac:dyDescent="0.25">
      <c r="A232" s="706" t="e">
        <f>VLOOKUP(D232,'DfE No.'!#REF!,3,FALSE)</f>
        <v>#REF!</v>
      </c>
      <c r="B232" s="511" t="str">
        <f>VLOOKUP(D232,'Adjusted Factors 20-21'!C:F,4,FALSE)</f>
        <v>Recoupment Academy</v>
      </c>
      <c r="C232" s="706">
        <v>146175</v>
      </c>
      <c r="D232" s="706">
        <v>9353091</v>
      </c>
      <c r="E232" s="707" t="s">
        <v>1499</v>
      </c>
      <c r="F232" s="708">
        <v>86</v>
      </c>
      <c r="G232" s="708">
        <v>86</v>
      </c>
      <c r="H232" s="708">
        <v>0</v>
      </c>
      <c r="I232" s="709">
        <v>246679.91459999999</v>
      </c>
      <c r="J232" s="709">
        <v>0</v>
      </c>
      <c r="K232" s="709">
        <v>0</v>
      </c>
      <c r="L232" s="709">
        <v>13950.000000000009</v>
      </c>
      <c r="M232" s="709">
        <v>0</v>
      </c>
      <c r="N232" s="709">
        <v>17360.000000000011</v>
      </c>
      <c r="O232" s="709">
        <v>0</v>
      </c>
      <c r="P232" s="709">
        <v>210.00000000000023</v>
      </c>
      <c r="Q232" s="709">
        <v>250.00000000000028</v>
      </c>
      <c r="R232" s="709">
        <v>0</v>
      </c>
      <c r="S232" s="709">
        <v>0</v>
      </c>
      <c r="T232" s="709">
        <v>0</v>
      </c>
      <c r="U232" s="709">
        <v>0</v>
      </c>
      <c r="V232" s="709">
        <v>0</v>
      </c>
      <c r="W232" s="709">
        <v>0</v>
      </c>
      <c r="X232" s="709">
        <v>0</v>
      </c>
      <c r="Y232" s="709">
        <v>0</v>
      </c>
      <c r="Z232" s="709">
        <v>0</v>
      </c>
      <c r="AA232" s="709">
        <v>0</v>
      </c>
      <c r="AB232" s="709">
        <v>0</v>
      </c>
      <c r="AC232" s="709">
        <v>0</v>
      </c>
      <c r="AD232" s="709">
        <v>0</v>
      </c>
      <c r="AE232" s="709">
        <v>43681.384615384617</v>
      </c>
      <c r="AF232" s="709">
        <v>0</v>
      </c>
      <c r="AG232" s="709">
        <v>9485.0000000000018</v>
      </c>
      <c r="AH232" s="709">
        <v>0</v>
      </c>
      <c r="AI232" s="709">
        <v>114400</v>
      </c>
      <c r="AJ232" s="709">
        <v>0</v>
      </c>
      <c r="AK232" s="709">
        <v>0</v>
      </c>
      <c r="AL232" s="709">
        <v>1000</v>
      </c>
      <c r="AM232" s="709">
        <v>1486.8</v>
      </c>
      <c r="AN232" s="709">
        <v>0</v>
      </c>
      <c r="AO232" s="709">
        <v>0</v>
      </c>
      <c r="AP232" s="709">
        <v>0</v>
      </c>
      <c r="AQ232" s="709">
        <v>0</v>
      </c>
      <c r="AR232" s="709">
        <v>0</v>
      </c>
      <c r="AS232" s="709">
        <v>0</v>
      </c>
      <c r="AT232" s="709">
        <v>0</v>
      </c>
      <c r="AU232" s="709">
        <v>0</v>
      </c>
      <c r="AV232" s="709">
        <v>246679.91459999999</v>
      </c>
      <c r="AW232" s="709">
        <v>84936.384615384639</v>
      </c>
      <c r="AX232" s="709">
        <v>116886.8</v>
      </c>
      <c r="AY232" s="709">
        <v>69519.184615384627</v>
      </c>
      <c r="AZ232" s="710">
        <v>448503.09921538463</v>
      </c>
      <c r="BA232" s="710">
        <v>446016.29921538464</v>
      </c>
      <c r="BB232" s="710">
        <v>3750</v>
      </c>
      <c r="BC232" s="710">
        <v>322500</v>
      </c>
      <c r="BD232" s="710">
        <v>0</v>
      </c>
      <c r="BE232" s="710">
        <v>0</v>
      </c>
      <c r="BF232" s="710">
        <v>448503.09921538463</v>
      </c>
      <c r="BG232" s="709">
        <v>448503.09921538463</v>
      </c>
      <c r="BH232" s="709">
        <v>0</v>
      </c>
      <c r="BI232" s="710">
        <v>324986.8</v>
      </c>
      <c r="BJ232" s="710">
        <v>209100</v>
      </c>
      <c r="BK232" s="709">
        <v>332616.29921538464</v>
      </c>
      <c r="BL232" s="709">
        <v>3867.6313862254028</v>
      </c>
      <c r="BM232" s="709">
        <v>3371.9310441860466</v>
      </c>
      <c r="BN232" s="711">
        <v>0.14700785263508073</v>
      </c>
      <c r="BO232" s="711">
        <v>0</v>
      </c>
      <c r="BP232" s="709">
        <v>0</v>
      </c>
      <c r="BQ232" s="710">
        <v>448503.09921538463</v>
      </c>
      <c r="BR232" s="710">
        <v>5186.2360373881938</v>
      </c>
      <c r="BS232" s="710" t="s">
        <v>1284</v>
      </c>
      <c r="BT232" s="710">
        <v>5215.1523164579612</v>
      </c>
      <c r="BU232" s="711">
        <v>0.10083953864942408</v>
      </c>
      <c r="BV232" s="709">
        <v>0</v>
      </c>
      <c r="BW232" s="709">
        <v>448503.09921538463</v>
      </c>
      <c r="BX232" s="709">
        <v>0</v>
      </c>
      <c r="BY232" s="709">
        <v>448503.09921538463</v>
      </c>
      <c r="BZ232" s="512">
        <f t="shared" si="12"/>
        <v>0</v>
      </c>
      <c r="CA232" s="512">
        <f t="shared" si="13"/>
        <v>0</v>
      </c>
      <c r="CB232" s="709">
        <f t="shared" si="14"/>
        <v>0</v>
      </c>
      <c r="CC232" s="709"/>
      <c r="CD232" s="709"/>
      <c r="CF232" s="709">
        <f t="shared" si="15"/>
        <v>31770.000000000022</v>
      </c>
    </row>
    <row r="233" spans="1:84" ht="15" x14ac:dyDescent="0.25">
      <c r="A233" s="706" t="e">
        <f>VLOOKUP(D233,'DfE No.'!#REF!,3,FALSE)</f>
        <v>#REF!</v>
      </c>
      <c r="B233" s="511" t="str">
        <f>VLOOKUP(D233,'Adjusted Factors 20-21'!C:F,4,FALSE)</f>
        <v>Recoupment Academy</v>
      </c>
      <c r="C233" s="706">
        <v>145539</v>
      </c>
      <c r="D233" s="706">
        <v>9353092</v>
      </c>
      <c r="E233" s="707" t="s">
        <v>1407</v>
      </c>
      <c r="F233" s="708">
        <v>90</v>
      </c>
      <c r="G233" s="708">
        <v>90</v>
      </c>
      <c r="H233" s="708">
        <v>0</v>
      </c>
      <c r="I233" s="709">
        <v>258153.39899999998</v>
      </c>
      <c r="J233" s="709">
        <v>0</v>
      </c>
      <c r="K233" s="709">
        <v>0</v>
      </c>
      <c r="L233" s="709">
        <v>2250.0000000000018</v>
      </c>
      <c r="M233" s="709">
        <v>0</v>
      </c>
      <c r="N233" s="709">
        <v>2800.0000000000023</v>
      </c>
      <c r="O233" s="709">
        <v>0</v>
      </c>
      <c r="P233" s="709">
        <v>424.71910112359643</v>
      </c>
      <c r="Q233" s="709">
        <v>1011.2359550561798</v>
      </c>
      <c r="R233" s="709">
        <v>758.42696629213651</v>
      </c>
      <c r="S233" s="709">
        <v>409.55056179775374</v>
      </c>
      <c r="T233" s="709">
        <v>879.77528089887835</v>
      </c>
      <c r="U233" s="709">
        <v>0</v>
      </c>
      <c r="V233" s="709">
        <v>0</v>
      </c>
      <c r="W233" s="709">
        <v>0</v>
      </c>
      <c r="X233" s="709">
        <v>0</v>
      </c>
      <c r="Y233" s="709">
        <v>0</v>
      </c>
      <c r="Z233" s="709">
        <v>0</v>
      </c>
      <c r="AA233" s="709">
        <v>0</v>
      </c>
      <c r="AB233" s="709">
        <v>625.32467532467604</v>
      </c>
      <c r="AC233" s="709">
        <v>0</v>
      </c>
      <c r="AD233" s="709">
        <v>0</v>
      </c>
      <c r="AE233" s="709">
        <v>15134.210526315766</v>
      </c>
      <c r="AF233" s="709">
        <v>0</v>
      </c>
      <c r="AG233" s="709">
        <v>0</v>
      </c>
      <c r="AH233" s="709">
        <v>0</v>
      </c>
      <c r="AI233" s="709">
        <v>114400</v>
      </c>
      <c r="AJ233" s="709">
        <v>20758.344459279037</v>
      </c>
      <c r="AK233" s="709">
        <v>0</v>
      </c>
      <c r="AL233" s="709">
        <v>0</v>
      </c>
      <c r="AM233" s="709">
        <v>1525.81</v>
      </c>
      <c r="AN233" s="709">
        <v>0</v>
      </c>
      <c r="AO233" s="709">
        <v>0</v>
      </c>
      <c r="AP233" s="709">
        <v>0</v>
      </c>
      <c r="AQ233" s="709">
        <v>0</v>
      </c>
      <c r="AR233" s="709">
        <v>0</v>
      </c>
      <c r="AS233" s="709">
        <v>0</v>
      </c>
      <c r="AT233" s="709">
        <v>0</v>
      </c>
      <c r="AU233" s="709">
        <v>0</v>
      </c>
      <c r="AV233" s="709">
        <v>258153.39899999998</v>
      </c>
      <c r="AW233" s="709">
        <v>24293.243066808995</v>
      </c>
      <c r="AX233" s="709">
        <v>136684.15445927903</v>
      </c>
      <c r="AY233" s="709">
        <v>29353.86445890004</v>
      </c>
      <c r="AZ233" s="710">
        <v>419130.79652608803</v>
      </c>
      <c r="BA233" s="710">
        <v>417604.98652608803</v>
      </c>
      <c r="BB233" s="710">
        <v>3750</v>
      </c>
      <c r="BC233" s="710">
        <v>337500</v>
      </c>
      <c r="BD233" s="710">
        <v>0</v>
      </c>
      <c r="BE233" s="710">
        <v>0</v>
      </c>
      <c r="BF233" s="710">
        <v>419130.79652608803</v>
      </c>
      <c r="BG233" s="709">
        <v>419130.79652608797</v>
      </c>
      <c r="BH233" s="709">
        <v>0</v>
      </c>
      <c r="BI233" s="710">
        <v>339025.81</v>
      </c>
      <c r="BJ233" s="710">
        <v>202341.65554072097</v>
      </c>
      <c r="BK233" s="709">
        <v>282446.642066809</v>
      </c>
      <c r="BL233" s="709">
        <v>3138.2960229645446</v>
      </c>
      <c r="BM233" s="709">
        <v>2942.7145014812736</v>
      </c>
      <c r="BN233" s="711">
        <v>6.6462961794228143E-2</v>
      </c>
      <c r="BO233" s="711">
        <v>0</v>
      </c>
      <c r="BP233" s="709">
        <v>0</v>
      </c>
      <c r="BQ233" s="710">
        <v>419130.79652608803</v>
      </c>
      <c r="BR233" s="710">
        <v>4640.0554058454227</v>
      </c>
      <c r="BS233" s="710" t="s">
        <v>1284</v>
      </c>
      <c r="BT233" s="710">
        <v>4657.008850289867</v>
      </c>
      <c r="BU233" s="711">
        <v>4.9717150275433664E-2</v>
      </c>
      <c r="BV233" s="709">
        <v>0</v>
      </c>
      <c r="BW233" s="709">
        <v>419130.79652608803</v>
      </c>
      <c r="BX233" s="709">
        <v>0</v>
      </c>
      <c r="BY233" s="709">
        <v>419130.79652608803</v>
      </c>
      <c r="BZ233" s="512">
        <f t="shared" si="12"/>
        <v>0</v>
      </c>
      <c r="CA233" s="512">
        <f t="shared" si="13"/>
        <v>0</v>
      </c>
      <c r="CB233" s="709">
        <f t="shared" si="14"/>
        <v>0</v>
      </c>
      <c r="CC233" s="709"/>
      <c r="CD233" s="709"/>
      <c r="CF233" s="709">
        <f t="shared" si="15"/>
        <v>8533.7078651685497</v>
      </c>
    </row>
    <row r="234" spans="1:84" ht="15" x14ac:dyDescent="0.25">
      <c r="A234" s="706" t="e">
        <f>VLOOKUP(D234,'DfE No.'!#REF!,3,FALSE)</f>
        <v>#REF!</v>
      </c>
      <c r="B234" s="511" t="str">
        <f>VLOOKUP(D234,'Adjusted Factors 20-21'!C:F,4,FALSE)</f>
        <v>Recoupment Academy</v>
      </c>
      <c r="C234" s="706">
        <v>143807</v>
      </c>
      <c r="D234" s="706">
        <v>9353096</v>
      </c>
      <c r="E234" s="707" t="s">
        <v>1408</v>
      </c>
      <c r="F234" s="708">
        <v>171</v>
      </c>
      <c r="G234" s="708">
        <v>171</v>
      </c>
      <c r="H234" s="708">
        <v>0</v>
      </c>
      <c r="I234" s="709">
        <v>490491.45809999999</v>
      </c>
      <c r="J234" s="709">
        <v>0</v>
      </c>
      <c r="K234" s="709">
        <v>0</v>
      </c>
      <c r="L234" s="709">
        <v>3150.0000000000018</v>
      </c>
      <c r="M234" s="709">
        <v>0</v>
      </c>
      <c r="N234" s="709">
        <v>5349.7206703910615</v>
      </c>
      <c r="O234" s="709">
        <v>0</v>
      </c>
      <c r="P234" s="709">
        <v>210.00000000000006</v>
      </c>
      <c r="Q234" s="709">
        <v>0</v>
      </c>
      <c r="R234" s="709">
        <v>1500.0000000000014</v>
      </c>
      <c r="S234" s="709">
        <v>0</v>
      </c>
      <c r="T234" s="709">
        <v>0</v>
      </c>
      <c r="U234" s="709">
        <v>0</v>
      </c>
      <c r="V234" s="709">
        <v>0</v>
      </c>
      <c r="W234" s="709">
        <v>0</v>
      </c>
      <c r="X234" s="709">
        <v>0</v>
      </c>
      <c r="Y234" s="709">
        <v>0</v>
      </c>
      <c r="Z234" s="709">
        <v>0</v>
      </c>
      <c r="AA234" s="709">
        <v>0</v>
      </c>
      <c r="AB234" s="709">
        <v>597.94117647058818</v>
      </c>
      <c r="AC234" s="709">
        <v>0</v>
      </c>
      <c r="AD234" s="709">
        <v>0</v>
      </c>
      <c r="AE234" s="709">
        <v>39538.125000000044</v>
      </c>
      <c r="AF234" s="709">
        <v>0</v>
      </c>
      <c r="AG234" s="709">
        <v>0</v>
      </c>
      <c r="AH234" s="709">
        <v>0</v>
      </c>
      <c r="AI234" s="709">
        <v>114400</v>
      </c>
      <c r="AJ234" s="709">
        <v>0</v>
      </c>
      <c r="AK234" s="709">
        <v>0</v>
      </c>
      <c r="AL234" s="709">
        <v>0</v>
      </c>
      <c r="AM234" s="709">
        <v>2998.8</v>
      </c>
      <c r="AN234" s="709">
        <v>0</v>
      </c>
      <c r="AO234" s="709">
        <v>0</v>
      </c>
      <c r="AP234" s="709">
        <v>0</v>
      </c>
      <c r="AQ234" s="709">
        <v>0</v>
      </c>
      <c r="AR234" s="709">
        <v>0</v>
      </c>
      <c r="AS234" s="709">
        <v>0</v>
      </c>
      <c r="AT234" s="709">
        <v>0</v>
      </c>
      <c r="AU234" s="709">
        <v>0</v>
      </c>
      <c r="AV234" s="709">
        <v>490491.45809999999</v>
      </c>
      <c r="AW234" s="709">
        <v>50345.786846861694</v>
      </c>
      <c r="AX234" s="709">
        <v>117398.8</v>
      </c>
      <c r="AY234" s="709">
        <v>54595.785335195571</v>
      </c>
      <c r="AZ234" s="710">
        <v>658236.04494686169</v>
      </c>
      <c r="BA234" s="710">
        <v>655237.24494686164</v>
      </c>
      <c r="BB234" s="710">
        <v>3750</v>
      </c>
      <c r="BC234" s="710">
        <v>641250</v>
      </c>
      <c r="BD234" s="710">
        <v>0</v>
      </c>
      <c r="BE234" s="710">
        <v>0</v>
      </c>
      <c r="BF234" s="710">
        <v>658236.04494686169</v>
      </c>
      <c r="BG234" s="709">
        <v>658236.04494686169</v>
      </c>
      <c r="BH234" s="709">
        <v>0</v>
      </c>
      <c r="BI234" s="710">
        <v>644248.80000000005</v>
      </c>
      <c r="BJ234" s="710">
        <v>526850</v>
      </c>
      <c r="BK234" s="709">
        <v>540837.24494686164</v>
      </c>
      <c r="BL234" s="709">
        <v>3162.790906121998</v>
      </c>
      <c r="BM234" s="709">
        <v>3042.9049106741572</v>
      </c>
      <c r="BN234" s="711">
        <v>3.9398534941823056E-2</v>
      </c>
      <c r="BO234" s="711">
        <v>0</v>
      </c>
      <c r="BP234" s="709">
        <v>0</v>
      </c>
      <c r="BQ234" s="710">
        <v>658236.04494686169</v>
      </c>
      <c r="BR234" s="710">
        <v>3831.7967540752143</v>
      </c>
      <c r="BS234" s="710" t="s">
        <v>1284</v>
      </c>
      <c r="BT234" s="710">
        <v>3849.3335961804778</v>
      </c>
      <c r="BU234" s="711">
        <v>2.0389986224101708E-2</v>
      </c>
      <c r="BV234" s="709">
        <v>0</v>
      </c>
      <c r="BW234" s="709">
        <v>658236.04494686169</v>
      </c>
      <c r="BX234" s="709">
        <v>0</v>
      </c>
      <c r="BY234" s="709">
        <v>658236.04494686169</v>
      </c>
      <c r="BZ234" s="512">
        <f t="shared" si="12"/>
        <v>0</v>
      </c>
      <c r="CA234" s="512">
        <f t="shared" si="13"/>
        <v>0</v>
      </c>
      <c r="CB234" s="709">
        <f t="shared" si="14"/>
        <v>0</v>
      </c>
      <c r="CC234" s="709"/>
      <c r="CD234" s="709"/>
      <c r="CF234" s="709">
        <f t="shared" si="15"/>
        <v>10209.720670391065</v>
      </c>
    </row>
    <row r="235" spans="1:84" ht="15" x14ac:dyDescent="0.25">
      <c r="A235" s="706" t="e">
        <f>VLOOKUP(D235,'DfE No.'!#REF!,3,FALSE)</f>
        <v>#REF!</v>
      </c>
      <c r="B235" s="511" t="str">
        <f>VLOOKUP(D235,'Adjusted Factors 20-21'!C:F,4,FALSE)</f>
        <v>Recoupment Academy</v>
      </c>
      <c r="C235" s="706">
        <v>142994</v>
      </c>
      <c r="D235" s="706">
        <v>9353097</v>
      </c>
      <c r="E235" s="707" t="s">
        <v>1112</v>
      </c>
      <c r="F235" s="708">
        <v>97</v>
      </c>
      <c r="G235" s="708">
        <v>97</v>
      </c>
      <c r="H235" s="708">
        <v>0</v>
      </c>
      <c r="I235" s="709">
        <v>278231.99669999996</v>
      </c>
      <c r="J235" s="709">
        <v>0</v>
      </c>
      <c r="K235" s="709">
        <v>0</v>
      </c>
      <c r="L235" s="709">
        <v>1350.0000000000005</v>
      </c>
      <c r="M235" s="709">
        <v>0</v>
      </c>
      <c r="N235" s="709">
        <v>2800</v>
      </c>
      <c r="O235" s="709">
        <v>0</v>
      </c>
      <c r="P235" s="709">
        <v>1890.0000000000007</v>
      </c>
      <c r="Q235" s="709">
        <v>1999.9999999999995</v>
      </c>
      <c r="R235" s="709">
        <v>749.99999999999898</v>
      </c>
      <c r="S235" s="709">
        <v>405.00000000000142</v>
      </c>
      <c r="T235" s="709">
        <v>0</v>
      </c>
      <c r="U235" s="709">
        <v>0</v>
      </c>
      <c r="V235" s="709">
        <v>0</v>
      </c>
      <c r="W235" s="709">
        <v>0</v>
      </c>
      <c r="X235" s="709">
        <v>0</v>
      </c>
      <c r="Y235" s="709">
        <v>0</v>
      </c>
      <c r="Z235" s="709">
        <v>0</v>
      </c>
      <c r="AA235" s="709">
        <v>0</v>
      </c>
      <c r="AB235" s="709">
        <v>0</v>
      </c>
      <c r="AC235" s="709">
        <v>0</v>
      </c>
      <c r="AD235" s="709">
        <v>0</v>
      </c>
      <c r="AE235" s="709">
        <v>20405.925925925942</v>
      </c>
      <c r="AF235" s="709">
        <v>0</v>
      </c>
      <c r="AG235" s="709">
        <v>0</v>
      </c>
      <c r="AH235" s="709">
        <v>0</v>
      </c>
      <c r="AI235" s="709">
        <v>114400</v>
      </c>
      <c r="AJ235" s="709">
        <v>0</v>
      </c>
      <c r="AK235" s="709">
        <v>0</v>
      </c>
      <c r="AL235" s="709">
        <v>0</v>
      </c>
      <c r="AM235" s="709">
        <v>1612.8</v>
      </c>
      <c r="AN235" s="709">
        <v>0</v>
      </c>
      <c r="AO235" s="709">
        <v>0</v>
      </c>
      <c r="AP235" s="709">
        <v>0</v>
      </c>
      <c r="AQ235" s="709">
        <v>0</v>
      </c>
      <c r="AR235" s="709">
        <v>0</v>
      </c>
      <c r="AS235" s="709">
        <v>0</v>
      </c>
      <c r="AT235" s="709">
        <v>0</v>
      </c>
      <c r="AU235" s="709">
        <v>0</v>
      </c>
      <c r="AV235" s="709">
        <v>278231.99669999996</v>
      </c>
      <c r="AW235" s="709">
        <v>29600.925925925942</v>
      </c>
      <c r="AX235" s="709">
        <v>116012.8</v>
      </c>
      <c r="AY235" s="709">
        <v>34956.225925925944</v>
      </c>
      <c r="AZ235" s="710">
        <v>423845.7226259259</v>
      </c>
      <c r="BA235" s="710">
        <v>422232.92262592592</v>
      </c>
      <c r="BB235" s="710">
        <v>3750</v>
      </c>
      <c r="BC235" s="710">
        <v>363750</v>
      </c>
      <c r="BD235" s="710">
        <v>0</v>
      </c>
      <c r="BE235" s="710">
        <v>0</v>
      </c>
      <c r="BF235" s="710">
        <v>423845.7226259259</v>
      </c>
      <c r="BG235" s="709">
        <v>423845.7226259259</v>
      </c>
      <c r="BH235" s="709">
        <v>0</v>
      </c>
      <c r="BI235" s="710">
        <v>365362.8</v>
      </c>
      <c r="BJ235" s="710">
        <v>249350</v>
      </c>
      <c r="BK235" s="709">
        <v>307832.92262592592</v>
      </c>
      <c r="BL235" s="709">
        <v>3173.5352848033599</v>
      </c>
      <c r="BM235" s="709">
        <v>3021.7642515151515</v>
      </c>
      <c r="BN235" s="711">
        <v>5.0225967565837887E-2</v>
      </c>
      <c r="BO235" s="711">
        <v>0</v>
      </c>
      <c r="BP235" s="709">
        <v>0</v>
      </c>
      <c r="BQ235" s="710">
        <v>423845.7226259259</v>
      </c>
      <c r="BR235" s="710">
        <v>4352.9167281023292</v>
      </c>
      <c r="BS235" s="710" t="s">
        <v>1284</v>
      </c>
      <c r="BT235" s="710">
        <v>4369.54353222604</v>
      </c>
      <c r="BU235" s="711">
        <v>4.1992324295009542E-2</v>
      </c>
      <c r="BV235" s="709">
        <v>0</v>
      </c>
      <c r="BW235" s="709">
        <v>423845.7226259259</v>
      </c>
      <c r="BX235" s="709">
        <v>0</v>
      </c>
      <c r="BY235" s="709">
        <v>423845.7226259259</v>
      </c>
      <c r="BZ235" s="512">
        <f t="shared" si="12"/>
        <v>0</v>
      </c>
      <c r="CA235" s="512">
        <f t="shared" si="13"/>
        <v>0</v>
      </c>
      <c r="CB235" s="709">
        <f t="shared" si="14"/>
        <v>0</v>
      </c>
      <c r="CC235" s="709"/>
      <c r="CD235" s="709"/>
      <c r="CF235" s="709">
        <f t="shared" si="15"/>
        <v>9195</v>
      </c>
    </row>
    <row r="236" spans="1:84" ht="15" x14ac:dyDescent="0.25">
      <c r="A236" s="706" t="e">
        <f>VLOOKUP(D236,'DfE No.'!#REF!,3,FALSE)</f>
        <v>#REF!</v>
      </c>
      <c r="B236" s="511" t="str">
        <f>VLOOKUP(D236,'Adjusted Factors 20-21'!C:F,4,FALSE)</f>
        <v>Recoupment Academy</v>
      </c>
      <c r="C236" s="706">
        <v>143070</v>
      </c>
      <c r="D236" s="706">
        <v>9353098</v>
      </c>
      <c r="E236" s="707" t="s">
        <v>1409</v>
      </c>
      <c r="F236" s="708">
        <v>91</v>
      </c>
      <c r="G236" s="708">
        <v>91</v>
      </c>
      <c r="H236" s="708">
        <v>0</v>
      </c>
      <c r="I236" s="709">
        <v>261021.77009999999</v>
      </c>
      <c r="J236" s="709">
        <v>0</v>
      </c>
      <c r="K236" s="709">
        <v>0</v>
      </c>
      <c r="L236" s="709">
        <v>3599.9999999999995</v>
      </c>
      <c r="M236" s="709">
        <v>0</v>
      </c>
      <c r="N236" s="709">
        <v>6871.0112359550558</v>
      </c>
      <c r="O236" s="709">
        <v>0</v>
      </c>
      <c r="P236" s="709">
        <v>420.00000000000045</v>
      </c>
      <c r="Q236" s="709">
        <v>250.00000000000028</v>
      </c>
      <c r="R236" s="709">
        <v>750.0000000000008</v>
      </c>
      <c r="S236" s="709">
        <v>0</v>
      </c>
      <c r="T236" s="709">
        <v>0</v>
      </c>
      <c r="U236" s="709">
        <v>0</v>
      </c>
      <c r="V236" s="709">
        <v>0</v>
      </c>
      <c r="W236" s="709">
        <v>0</v>
      </c>
      <c r="X236" s="709">
        <v>0</v>
      </c>
      <c r="Y236" s="709">
        <v>0</v>
      </c>
      <c r="Z236" s="709">
        <v>0</v>
      </c>
      <c r="AA236" s="709">
        <v>0</v>
      </c>
      <c r="AB236" s="709">
        <v>1232.5316455696188</v>
      </c>
      <c r="AC236" s="709">
        <v>0</v>
      </c>
      <c r="AD236" s="709">
        <v>0</v>
      </c>
      <c r="AE236" s="709">
        <v>38517.499999999956</v>
      </c>
      <c r="AF236" s="709">
        <v>0</v>
      </c>
      <c r="AG236" s="709">
        <v>3097.4999999999995</v>
      </c>
      <c r="AH236" s="709">
        <v>0</v>
      </c>
      <c r="AI236" s="709">
        <v>114400</v>
      </c>
      <c r="AJ236" s="709">
        <v>0</v>
      </c>
      <c r="AK236" s="709">
        <v>0</v>
      </c>
      <c r="AL236" s="709">
        <v>0</v>
      </c>
      <c r="AM236" s="709">
        <v>1814.4</v>
      </c>
      <c r="AN236" s="709">
        <v>0</v>
      </c>
      <c r="AO236" s="709">
        <v>0</v>
      </c>
      <c r="AP236" s="709">
        <v>0</v>
      </c>
      <c r="AQ236" s="709">
        <v>0</v>
      </c>
      <c r="AR236" s="709">
        <v>0</v>
      </c>
      <c r="AS236" s="709">
        <v>0</v>
      </c>
      <c r="AT236" s="709">
        <v>0</v>
      </c>
      <c r="AU236" s="709">
        <v>0</v>
      </c>
      <c r="AV236" s="709">
        <v>261021.77009999999</v>
      </c>
      <c r="AW236" s="709">
        <v>54738.542881524627</v>
      </c>
      <c r="AX236" s="709">
        <v>116214.39999999999</v>
      </c>
      <c r="AY236" s="709">
        <v>54415.805617977487</v>
      </c>
      <c r="AZ236" s="710">
        <v>431974.71298152464</v>
      </c>
      <c r="BA236" s="710">
        <v>430160.31298152462</v>
      </c>
      <c r="BB236" s="710">
        <v>3750</v>
      </c>
      <c r="BC236" s="710">
        <v>341250</v>
      </c>
      <c r="BD236" s="710">
        <v>0</v>
      </c>
      <c r="BE236" s="710">
        <v>0</v>
      </c>
      <c r="BF236" s="710">
        <v>431974.71298152464</v>
      </c>
      <c r="BG236" s="709">
        <v>431974.71298152453</v>
      </c>
      <c r="BH236" s="709">
        <v>0</v>
      </c>
      <c r="BI236" s="710">
        <v>343064.4</v>
      </c>
      <c r="BJ236" s="710">
        <v>226850.00000000003</v>
      </c>
      <c r="BK236" s="709">
        <v>315760.31298152462</v>
      </c>
      <c r="BL236" s="709">
        <v>3469.8935492475234</v>
      </c>
      <c r="BM236" s="709">
        <v>3207.1295719101122</v>
      </c>
      <c r="BN236" s="711">
        <v>8.1931200921487382E-2</v>
      </c>
      <c r="BO236" s="711">
        <v>0</v>
      </c>
      <c r="BP236" s="709">
        <v>0</v>
      </c>
      <c r="BQ236" s="710">
        <v>431974.71298152464</v>
      </c>
      <c r="BR236" s="710">
        <v>4727.0364063903808</v>
      </c>
      <c r="BS236" s="710" t="s">
        <v>1284</v>
      </c>
      <c r="BT236" s="710">
        <v>4746.9748679288423</v>
      </c>
      <c r="BU236" s="711">
        <v>5.186719574541665E-2</v>
      </c>
      <c r="BV236" s="709">
        <v>0</v>
      </c>
      <c r="BW236" s="709">
        <v>431974.71298152464</v>
      </c>
      <c r="BX236" s="709">
        <v>0</v>
      </c>
      <c r="BY236" s="709">
        <v>431974.71298152464</v>
      </c>
      <c r="BZ236" s="512">
        <f t="shared" si="12"/>
        <v>0</v>
      </c>
      <c r="CA236" s="512">
        <f t="shared" si="13"/>
        <v>0</v>
      </c>
      <c r="CB236" s="709">
        <f t="shared" si="14"/>
        <v>0</v>
      </c>
      <c r="CC236" s="709"/>
      <c r="CD236" s="709"/>
      <c r="CF236" s="709">
        <f t="shared" si="15"/>
        <v>11891.011235955055</v>
      </c>
    </row>
    <row r="237" spans="1:84" ht="15" x14ac:dyDescent="0.25">
      <c r="A237" s="706" t="e">
        <f>VLOOKUP(D237,'DfE No.'!#REF!,3,FALSE)</f>
        <v>#REF!</v>
      </c>
      <c r="B237" s="511" t="str">
        <f>VLOOKUP(D237,'Adjusted Factors 20-21'!C:F,4,FALSE)</f>
        <v>Recoupment Academy</v>
      </c>
      <c r="C237" s="706">
        <v>143071</v>
      </c>
      <c r="D237" s="706">
        <v>9353099</v>
      </c>
      <c r="E237" s="707" t="s">
        <v>1410</v>
      </c>
      <c r="F237" s="708">
        <v>80</v>
      </c>
      <c r="G237" s="708">
        <v>80</v>
      </c>
      <c r="H237" s="708">
        <v>0</v>
      </c>
      <c r="I237" s="709">
        <v>229469.68799999999</v>
      </c>
      <c r="J237" s="709">
        <v>0</v>
      </c>
      <c r="K237" s="709">
        <v>0</v>
      </c>
      <c r="L237" s="709">
        <v>450</v>
      </c>
      <c r="M237" s="709">
        <v>0</v>
      </c>
      <c r="N237" s="709">
        <v>2159.0361445783133</v>
      </c>
      <c r="O237" s="709">
        <v>0</v>
      </c>
      <c r="P237" s="709">
        <v>630</v>
      </c>
      <c r="Q237" s="709">
        <v>0</v>
      </c>
      <c r="R237" s="709">
        <v>750</v>
      </c>
      <c r="S237" s="709">
        <v>0</v>
      </c>
      <c r="T237" s="709">
        <v>0</v>
      </c>
      <c r="U237" s="709">
        <v>0</v>
      </c>
      <c r="V237" s="709">
        <v>0</v>
      </c>
      <c r="W237" s="709">
        <v>0</v>
      </c>
      <c r="X237" s="709">
        <v>0</v>
      </c>
      <c r="Y237" s="709">
        <v>0</v>
      </c>
      <c r="Z237" s="709">
        <v>0</v>
      </c>
      <c r="AA237" s="709">
        <v>0</v>
      </c>
      <c r="AB237" s="709">
        <v>0</v>
      </c>
      <c r="AC237" s="709">
        <v>0</v>
      </c>
      <c r="AD237" s="709">
        <v>0</v>
      </c>
      <c r="AE237" s="709">
        <v>20724.324324324305</v>
      </c>
      <c r="AF237" s="709">
        <v>0</v>
      </c>
      <c r="AG237" s="709">
        <v>0</v>
      </c>
      <c r="AH237" s="709">
        <v>0</v>
      </c>
      <c r="AI237" s="709">
        <v>114400</v>
      </c>
      <c r="AJ237" s="709">
        <v>0</v>
      </c>
      <c r="AK237" s="709">
        <v>0</v>
      </c>
      <c r="AL237" s="709">
        <v>0</v>
      </c>
      <c r="AM237" s="709">
        <v>955.28</v>
      </c>
      <c r="AN237" s="709">
        <v>0</v>
      </c>
      <c r="AO237" s="709">
        <v>0</v>
      </c>
      <c r="AP237" s="709">
        <v>0</v>
      </c>
      <c r="AQ237" s="709">
        <v>0</v>
      </c>
      <c r="AR237" s="709">
        <v>0</v>
      </c>
      <c r="AS237" s="709">
        <v>0</v>
      </c>
      <c r="AT237" s="709">
        <v>0</v>
      </c>
      <c r="AU237" s="709">
        <v>0</v>
      </c>
      <c r="AV237" s="709">
        <v>229469.68799999999</v>
      </c>
      <c r="AW237" s="709">
        <v>24713.360468902618</v>
      </c>
      <c r="AX237" s="709">
        <v>115355.28</v>
      </c>
      <c r="AY237" s="709">
        <v>32671.642396613461</v>
      </c>
      <c r="AZ237" s="710">
        <v>369538.32846890262</v>
      </c>
      <c r="BA237" s="710">
        <v>368583.04846890259</v>
      </c>
      <c r="BB237" s="710">
        <v>3750</v>
      </c>
      <c r="BC237" s="710">
        <v>300000</v>
      </c>
      <c r="BD237" s="710">
        <v>0</v>
      </c>
      <c r="BE237" s="710">
        <v>0</v>
      </c>
      <c r="BF237" s="710">
        <v>369538.32846890262</v>
      </c>
      <c r="BG237" s="709">
        <v>369538.32846890262</v>
      </c>
      <c r="BH237" s="709">
        <v>0</v>
      </c>
      <c r="BI237" s="710">
        <v>300955.28000000003</v>
      </c>
      <c r="BJ237" s="710">
        <v>185600.00000000003</v>
      </c>
      <c r="BK237" s="709">
        <v>254183.04846890262</v>
      </c>
      <c r="BL237" s="709">
        <v>3177.2881058612829</v>
      </c>
      <c r="BM237" s="709">
        <v>3034.8802638554221</v>
      </c>
      <c r="BN237" s="711">
        <v>4.6923710204286657E-2</v>
      </c>
      <c r="BO237" s="711">
        <v>0</v>
      </c>
      <c r="BP237" s="709">
        <v>0</v>
      </c>
      <c r="BQ237" s="710">
        <v>369538.32846890262</v>
      </c>
      <c r="BR237" s="710">
        <v>4607.288105861282</v>
      </c>
      <c r="BS237" s="710" t="s">
        <v>1284</v>
      </c>
      <c r="BT237" s="710">
        <v>4619.2291058612827</v>
      </c>
      <c r="BU237" s="711">
        <v>4.4204848265022134E-2</v>
      </c>
      <c r="BV237" s="709">
        <v>0</v>
      </c>
      <c r="BW237" s="709">
        <v>369538.32846890262</v>
      </c>
      <c r="BX237" s="709">
        <v>0</v>
      </c>
      <c r="BY237" s="709">
        <v>369538.32846890262</v>
      </c>
      <c r="BZ237" s="512">
        <f t="shared" si="12"/>
        <v>0</v>
      </c>
      <c r="CA237" s="512">
        <f t="shared" si="13"/>
        <v>0</v>
      </c>
      <c r="CB237" s="709">
        <f t="shared" si="14"/>
        <v>0</v>
      </c>
      <c r="CC237" s="709"/>
      <c r="CD237" s="709"/>
      <c r="CF237" s="709">
        <f t="shared" si="15"/>
        <v>3989.0361445783133</v>
      </c>
    </row>
    <row r="238" spans="1:84" ht="15" x14ac:dyDescent="0.25">
      <c r="A238" s="706" t="e">
        <f>VLOOKUP(D238,'DfE No.'!#REF!,3,FALSE)</f>
        <v>#REF!</v>
      </c>
      <c r="B238" s="511" t="str">
        <f>VLOOKUP(D238,'Adjusted Factors 20-21'!C:F,4,FALSE)</f>
        <v>Recoupment Academy</v>
      </c>
      <c r="C238" s="706">
        <v>144849</v>
      </c>
      <c r="D238" s="706">
        <v>9353101</v>
      </c>
      <c r="E238" s="707" t="s">
        <v>1265</v>
      </c>
      <c r="F238" s="708">
        <v>91</v>
      </c>
      <c r="G238" s="708">
        <v>91</v>
      </c>
      <c r="H238" s="708">
        <v>0</v>
      </c>
      <c r="I238" s="709">
        <v>261021.77009999999</v>
      </c>
      <c r="J238" s="709">
        <v>0</v>
      </c>
      <c r="K238" s="709">
        <v>0</v>
      </c>
      <c r="L238" s="709">
        <v>5400.0000000000055</v>
      </c>
      <c r="M238" s="709">
        <v>0</v>
      </c>
      <c r="N238" s="709">
        <v>9758.2978723404267</v>
      </c>
      <c r="O238" s="709">
        <v>0</v>
      </c>
      <c r="P238" s="709">
        <v>1469.9999999999995</v>
      </c>
      <c r="Q238" s="709">
        <v>0</v>
      </c>
      <c r="R238" s="709">
        <v>0</v>
      </c>
      <c r="S238" s="709">
        <v>0</v>
      </c>
      <c r="T238" s="709">
        <v>870.00000000000091</v>
      </c>
      <c r="U238" s="709">
        <v>0</v>
      </c>
      <c r="V238" s="709">
        <v>0</v>
      </c>
      <c r="W238" s="709">
        <v>0</v>
      </c>
      <c r="X238" s="709">
        <v>0</v>
      </c>
      <c r="Y238" s="709">
        <v>0</v>
      </c>
      <c r="Z238" s="709">
        <v>0</v>
      </c>
      <c r="AA238" s="709">
        <v>0</v>
      </c>
      <c r="AB238" s="709">
        <v>0</v>
      </c>
      <c r="AC238" s="709">
        <v>0</v>
      </c>
      <c r="AD238" s="709">
        <v>0</v>
      </c>
      <c r="AE238" s="709">
        <v>30604.736842105307</v>
      </c>
      <c r="AF238" s="709">
        <v>0</v>
      </c>
      <c r="AG238" s="709">
        <v>0</v>
      </c>
      <c r="AH238" s="709">
        <v>0</v>
      </c>
      <c r="AI238" s="709">
        <v>114400</v>
      </c>
      <c r="AJ238" s="709">
        <v>0</v>
      </c>
      <c r="AK238" s="709">
        <v>0</v>
      </c>
      <c r="AL238" s="709">
        <v>1000</v>
      </c>
      <c r="AM238" s="709">
        <v>794.07</v>
      </c>
      <c r="AN238" s="709">
        <v>0</v>
      </c>
      <c r="AO238" s="709">
        <v>0</v>
      </c>
      <c r="AP238" s="709">
        <v>0</v>
      </c>
      <c r="AQ238" s="709">
        <v>0</v>
      </c>
      <c r="AR238" s="709">
        <v>0</v>
      </c>
      <c r="AS238" s="709">
        <v>0</v>
      </c>
      <c r="AT238" s="709">
        <v>0</v>
      </c>
      <c r="AU238" s="709">
        <v>0</v>
      </c>
      <c r="AV238" s="709">
        <v>261021.77009999999</v>
      </c>
      <c r="AW238" s="709">
        <v>48103.034714445734</v>
      </c>
      <c r="AX238" s="709">
        <v>116194.07</v>
      </c>
      <c r="AY238" s="709">
        <v>49306.685778275525</v>
      </c>
      <c r="AZ238" s="710">
        <v>425318.87481444573</v>
      </c>
      <c r="BA238" s="710">
        <v>423524.80481444573</v>
      </c>
      <c r="BB238" s="710">
        <v>3750</v>
      </c>
      <c r="BC238" s="710">
        <v>341250</v>
      </c>
      <c r="BD238" s="710">
        <v>0</v>
      </c>
      <c r="BE238" s="710">
        <v>0</v>
      </c>
      <c r="BF238" s="710">
        <v>425318.87481444573</v>
      </c>
      <c r="BG238" s="709">
        <v>425318.87481444573</v>
      </c>
      <c r="BH238" s="709">
        <v>0</v>
      </c>
      <c r="BI238" s="710">
        <v>343044.07</v>
      </c>
      <c r="BJ238" s="710">
        <v>227850</v>
      </c>
      <c r="BK238" s="709">
        <v>310124.80481444573</v>
      </c>
      <c r="BL238" s="709">
        <v>3407.9648880708323</v>
      </c>
      <c r="BM238" s="709">
        <v>3253.1505904255318</v>
      </c>
      <c r="BN238" s="711">
        <v>4.7589035103674633E-2</v>
      </c>
      <c r="BO238" s="711">
        <v>0</v>
      </c>
      <c r="BP238" s="709">
        <v>0</v>
      </c>
      <c r="BQ238" s="710">
        <v>425318.87481444573</v>
      </c>
      <c r="BR238" s="710">
        <v>4654.1187342246785</v>
      </c>
      <c r="BS238" s="710" t="s">
        <v>1284</v>
      </c>
      <c r="BT238" s="710">
        <v>4673.8337891697338</v>
      </c>
      <c r="BU238" s="711">
        <v>4.3756153834466627E-2</v>
      </c>
      <c r="BV238" s="709">
        <v>0</v>
      </c>
      <c r="BW238" s="709">
        <v>425318.87481444573</v>
      </c>
      <c r="BX238" s="709">
        <v>0</v>
      </c>
      <c r="BY238" s="709">
        <v>425318.87481444573</v>
      </c>
      <c r="BZ238" s="512">
        <f t="shared" si="12"/>
        <v>0</v>
      </c>
      <c r="CA238" s="512">
        <f t="shared" si="13"/>
        <v>0</v>
      </c>
      <c r="CB238" s="709">
        <f t="shared" si="14"/>
        <v>0</v>
      </c>
      <c r="CC238" s="709"/>
      <c r="CD238" s="709"/>
      <c r="CF238" s="709">
        <f t="shared" si="15"/>
        <v>17498.29787234043</v>
      </c>
    </row>
    <row r="239" spans="1:84" ht="15" x14ac:dyDescent="0.25">
      <c r="A239" s="706" t="e">
        <f>VLOOKUP(D239,'DfE No.'!#REF!,3,FALSE)</f>
        <v>#REF!</v>
      </c>
      <c r="B239" s="511" t="str">
        <f>VLOOKUP(D239,'Adjusted Factors 20-21'!C:F,4,FALSE)</f>
        <v>Recoupment Academy</v>
      </c>
      <c r="C239" s="706">
        <v>145697</v>
      </c>
      <c r="D239" s="706">
        <v>9353102</v>
      </c>
      <c r="E239" s="707" t="s">
        <v>1411</v>
      </c>
      <c r="F239" s="708">
        <v>99</v>
      </c>
      <c r="G239" s="708">
        <v>99</v>
      </c>
      <c r="H239" s="708">
        <v>0</v>
      </c>
      <c r="I239" s="709">
        <v>283968.7389</v>
      </c>
      <c r="J239" s="709">
        <v>0</v>
      </c>
      <c r="K239" s="709">
        <v>0</v>
      </c>
      <c r="L239" s="709">
        <v>3599.9999999999995</v>
      </c>
      <c r="M239" s="709">
        <v>0</v>
      </c>
      <c r="N239" s="709">
        <v>11671.57894736842</v>
      </c>
      <c r="O239" s="709">
        <v>0</v>
      </c>
      <c r="P239" s="709">
        <v>0</v>
      </c>
      <c r="Q239" s="709">
        <v>249.99999999999997</v>
      </c>
      <c r="R239" s="709">
        <v>0</v>
      </c>
      <c r="S239" s="709">
        <v>0</v>
      </c>
      <c r="T239" s="709">
        <v>0</v>
      </c>
      <c r="U239" s="709">
        <v>0</v>
      </c>
      <c r="V239" s="709">
        <v>0</v>
      </c>
      <c r="W239" s="709">
        <v>0</v>
      </c>
      <c r="X239" s="709">
        <v>0</v>
      </c>
      <c r="Y239" s="709">
        <v>0</v>
      </c>
      <c r="Z239" s="709">
        <v>0</v>
      </c>
      <c r="AA239" s="709">
        <v>0</v>
      </c>
      <c r="AB239" s="709">
        <v>608.79310344827479</v>
      </c>
      <c r="AC239" s="709">
        <v>0</v>
      </c>
      <c r="AD239" s="709">
        <v>0</v>
      </c>
      <c r="AE239" s="709">
        <v>39231.627906976755</v>
      </c>
      <c r="AF239" s="709">
        <v>0</v>
      </c>
      <c r="AG239" s="709">
        <v>3552.4999999999991</v>
      </c>
      <c r="AH239" s="709">
        <v>0</v>
      </c>
      <c r="AI239" s="709">
        <v>114400</v>
      </c>
      <c r="AJ239" s="709">
        <v>0</v>
      </c>
      <c r="AK239" s="709">
        <v>0</v>
      </c>
      <c r="AL239" s="709">
        <v>0</v>
      </c>
      <c r="AM239" s="709">
        <v>2570.4</v>
      </c>
      <c r="AN239" s="709">
        <v>0</v>
      </c>
      <c r="AO239" s="709">
        <v>0</v>
      </c>
      <c r="AP239" s="709">
        <v>0</v>
      </c>
      <c r="AQ239" s="709">
        <v>4750</v>
      </c>
      <c r="AR239" s="709">
        <v>0</v>
      </c>
      <c r="AS239" s="709">
        <v>0</v>
      </c>
      <c r="AT239" s="709">
        <v>0</v>
      </c>
      <c r="AU239" s="709">
        <v>0</v>
      </c>
      <c r="AV239" s="709">
        <v>283968.7389</v>
      </c>
      <c r="AW239" s="709">
        <v>58914.49995779345</v>
      </c>
      <c r="AX239" s="709">
        <v>121720.4</v>
      </c>
      <c r="AY239" s="709">
        <v>56945.217380660964</v>
      </c>
      <c r="AZ239" s="710">
        <v>464603.63885779341</v>
      </c>
      <c r="BA239" s="710">
        <v>457283.23885779339</v>
      </c>
      <c r="BB239" s="710">
        <v>3750</v>
      </c>
      <c r="BC239" s="710">
        <v>371250</v>
      </c>
      <c r="BD239" s="710">
        <v>0</v>
      </c>
      <c r="BE239" s="710">
        <v>0</v>
      </c>
      <c r="BF239" s="710">
        <v>464603.63885779341</v>
      </c>
      <c r="BG239" s="709">
        <v>464603.63885779341</v>
      </c>
      <c r="BH239" s="709">
        <v>0</v>
      </c>
      <c r="BI239" s="710">
        <v>378570.4</v>
      </c>
      <c r="BJ239" s="710">
        <v>261600.00000000003</v>
      </c>
      <c r="BK239" s="709">
        <v>347633.23885779339</v>
      </c>
      <c r="BL239" s="709">
        <v>3511.4468571494281</v>
      </c>
      <c r="BM239" s="709">
        <v>3274.5181301075268</v>
      </c>
      <c r="BN239" s="711">
        <v>7.2355295535994235E-2</v>
      </c>
      <c r="BO239" s="711">
        <v>0</v>
      </c>
      <c r="BP239" s="709">
        <v>0</v>
      </c>
      <c r="BQ239" s="710">
        <v>464603.63885779341</v>
      </c>
      <c r="BR239" s="710">
        <v>4619.022614725186</v>
      </c>
      <c r="BS239" s="710" t="s">
        <v>1284</v>
      </c>
      <c r="BT239" s="710">
        <v>4692.9660490686201</v>
      </c>
      <c r="BU239" s="711">
        <v>3.9259830910597371E-2</v>
      </c>
      <c r="BV239" s="709">
        <v>0</v>
      </c>
      <c r="BW239" s="709">
        <v>464603.63885779341</v>
      </c>
      <c r="BX239" s="709">
        <v>0</v>
      </c>
      <c r="BY239" s="709">
        <v>464603.63885779341</v>
      </c>
      <c r="BZ239" s="512">
        <f t="shared" si="12"/>
        <v>0</v>
      </c>
      <c r="CA239" s="512">
        <f t="shared" si="13"/>
        <v>0</v>
      </c>
      <c r="CB239" s="709">
        <f t="shared" si="14"/>
        <v>0</v>
      </c>
      <c r="CC239" s="709"/>
      <c r="CD239" s="709"/>
      <c r="CF239" s="709">
        <f t="shared" si="15"/>
        <v>15521.57894736842</v>
      </c>
    </row>
    <row r="240" spans="1:84" ht="15" x14ac:dyDescent="0.25">
      <c r="A240" s="706" t="e">
        <f>VLOOKUP(D240,'DfE No.'!#REF!,3,FALSE)</f>
        <v>#REF!</v>
      </c>
      <c r="B240" s="511" t="str">
        <f>VLOOKUP(D240,'Adjusted Factors 20-21'!C:F,4,FALSE)</f>
        <v>Recoupment Academy</v>
      </c>
      <c r="C240" s="706">
        <v>142595</v>
      </c>
      <c r="D240" s="706">
        <v>9353115</v>
      </c>
      <c r="E240" s="707" t="s">
        <v>1113</v>
      </c>
      <c r="F240" s="708">
        <v>104</v>
      </c>
      <c r="G240" s="708">
        <v>104</v>
      </c>
      <c r="H240" s="708">
        <v>0</v>
      </c>
      <c r="I240" s="709">
        <v>298310.5944</v>
      </c>
      <c r="J240" s="709">
        <v>0</v>
      </c>
      <c r="K240" s="709">
        <v>0</v>
      </c>
      <c r="L240" s="709">
        <v>2700.0000000000005</v>
      </c>
      <c r="M240" s="709">
        <v>0</v>
      </c>
      <c r="N240" s="709">
        <v>5709.8039215686267</v>
      </c>
      <c r="O240" s="709">
        <v>0</v>
      </c>
      <c r="P240" s="709">
        <v>1470</v>
      </c>
      <c r="Q240" s="709">
        <v>1500.0000000000002</v>
      </c>
      <c r="R240" s="709">
        <v>749.99999999999886</v>
      </c>
      <c r="S240" s="709">
        <v>1214.999999999998</v>
      </c>
      <c r="T240" s="709">
        <v>0</v>
      </c>
      <c r="U240" s="709">
        <v>0</v>
      </c>
      <c r="V240" s="709">
        <v>0</v>
      </c>
      <c r="W240" s="709">
        <v>0</v>
      </c>
      <c r="X240" s="709">
        <v>0</v>
      </c>
      <c r="Y240" s="709">
        <v>0</v>
      </c>
      <c r="Z240" s="709">
        <v>0</v>
      </c>
      <c r="AA240" s="709">
        <v>0</v>
      </c>
      <c r="AB240" s="709">
        <v>1875.5056179775265</v>
      </c>
      <c r="AC240" s="709">
        <v>0</v>
      </c>
      <c r="AD240" s="709">
        <v>0</v>
      </c>
      <c r="AE240" s="709">
        <v>28008.275862068986</v>
      </c>
      <c r="AF240" s="709">
        <v>0</v>
      </c>
      <c r="AG240" s="709">
        <v>0</v>
      </c>
      <c r="AH240" s="709">
        <v>0</v>
      </c>
      <c r="AI240" s="709">
        <v>114400</v>
      </c>
      <c r="AJ240" s="709">
        <v>0</v>
      </c>
      <c r="AK240" s="709">
        <v>0</v>
      </c>
      <c r="AL240" s="709">
        <v>0</v>
      </c>
      <c r="AM240" s="709">
        <v>1566.56</v>
      </c>
      <c r="AN240" s="709">
        <v>0</v>
      </c>
      <c r="AO240" s="709">
        <v>0</v>
      </c>
      <c r="AP240" s="709">
        <v>0</v>
      </c>
      <c r="AQ240" s="709">
        <v>0</v>
      </c>
      <c r="AR240" s="709">
        <v>0</v>
      </c>
      <c r="AS240" s="709">
        <v>0</v>
      </c>
      <c r="AT240" s="709">
        <v>0</v>
      </c>
      <c r="AU240" s="709">
        <v>0</v>
      </c>
      <c r="AV240" s="709">
        <v>298310.5944</v>
      </c>
      <c r="AW240" s="709">
        <v>43228.585401615135</v>
      </c>
      <c r="AX240" s="709">
        <v>115966.56</v>
      </c>
      <c r="AY240" s="709">
        <v>44633.477822853296</v>
      </c>
      <c r="AZ240" s="710">
        <v>457505.73980161513</v>
      </c>
      <c r="BA240" s="710">
        <v>455939.17980161513</v>
      </c>
      <c r="BB240" s="710">
        <v>3750</v>
      </c>
      <c r="BC240" s="710">
        <v>390000</v>
      </c>
      <c r="BD240" s="710">
        <v>0</v>
      </c>
      <c r="BE240" s="710">
        <v>0</v>
      </c>
      <c r="BF240" s="710">
        <v>457505.73980161513</v>
      </c>
      <c r="BG240" s="709">
        <v>457505.73980161513</v>
      </c>
      <c r="BH240" s="709">
        <v>0</v>
      </c>
      <c r="BI240" s="710">
        <v>391566.56</v>
      </c>
      <c r="BJ240" s="710">
        <v>275600</v>
      </c>
      <c r="BK240" s="709">
        <v>341539.17980161513</v>
      </c>
      <c r="BL240" s="709">
        <v>3284.0305750155303</v>
      </c>
      <c r="BM240" s="709">
        <v>3123.8830168316831</v>
      </c>
      <c r="BN240" s="711">
        <v>5.1265542698289861E-2</v>
      </c>
      <c r="BO240" s="711">
        <v>0</v>
      </c>
      <c r="BP240" s="709">
        <v>0</v>
      </c>
      <c r="BQ240" s="710">
        <v>457505.73980161513</v>
      </c>
      <c r="BR240" s="710">
        <v>4384.0305750155303</v>
      </c>
      <c r="BS240" s="710" t="s">
        <v>1284</v>
      </c>
      <c r="BT240" s="710">
        <v>4399.0936519386069</v>
      </c>
      <c r="BU240" s="711">
        <v>3.0069125083051373E-2</v>
      </c>
      <c r="BV240" s="709">
        <v>0</v>
      </c>
      <c r="BW240" s="709">
        <v>457505.73980161513</v>
      </c>
      <c r="BX240" s="709">
        <v>0</v>
      </c>
      <c r="BY240" s="709">
        <v>457505.73980161513</v>
      </c>
      <c r="BZ240" s="512">
        <f t="shared" si="12"/>
        <v>0</v>
      </c>
      <c r="CA240" s="512">
        <f t="shared" si="13"/>
        <v>0</v>
      </c>
      <c r="CB240" s="709">
        <f t="shared" si="14"/>
        <v>0</v>
      </c>
      <c r="CC240" s="709"/>
      <c r="CD240" s="709"/>
      <c r="CF240" s="709">
        <f t="shared" si="15"/>
        <v>13344.803921568624</v>
      </c>
    </row>
    <row r="241" spans="1:84" ht="15" x14ac:dyDescent="0.25">
      <c r="A241" s="706" t="e">
        <f>VLOOKUP(D241,'DfE No.'!#REF!,3,FALSE)</f>
        <v>#REF!</v>
      </c>
      <c r="B241" s="511" t="str">
        <f>VLOOKUP(D241,'Adjusted Factors 20-21'!C:F,4,FALSE)</f>
        <v>Recoupment Academy</v>
      </c>
      <c r="C241" s="706">
        <v>143065</v>
      </c>
      <c r="D241" s="706">
        <v>9353116</v>
      </c>
      <c r="E241" s="707" t="s">
        <v>1412</v>
      </c>
      <c r="F241" s="708">
        <v>132</v>
      </c>
      <c r="G241" s="708">
        <v>132</v>
      </c>
      <c r="H241" s="708">
        <v>0</v>
      </c>
      <c r="I241" s="709">
        <v>378624.9852</v>
      </c>
      <c r="J241" s="709">
        <v>0</v>
      </c>
      <c r="K241" s="709">
        <v>0</v>
      </c>
      <c r="L241" s="709">
        <v>3599.9999999999995</v>
      </c>
      <c r="M241" s="709">
        <v>0</v>
      </c>
      <c r="N241" s="709">
        <v>7225.2631578947367</v>
      </c>
      <c r="O241" s="709">
        <v>0</v>
      </c>
      <c r="P241" s="709">
        <v>0</v>
      </c>
      <c r="Q241" s="709">
        <v>0</v>
      </c>
      <c r="R241" s="709">
        <v>0</v>
      </c>
      <c r="S241" s="709">
        <v>0</v>
      </c>
      <c r="T241" s="709">
        <v>0</v>
      </c>
      <c r="U241" s="709">
        <v>0</v>
      </c>
      <c r="V241" s="709">
        <v>0</v>
      </c>
      <c r="W241" s="709">
        <v>0</v>
      </c>
      <c r="X241" s="709">
        <v>0</v>
      </c>
      <c r="Y241" s="709">
        <v>0</v>
      </c>
      <c r="Z241" s="709">
        <v>0</v>
      </c>
      <c r="AA241" s="709">
        <v>0</v>
      </c>
      <c r="AB241" s="709">
        <v>593.44537815126012</v>
      </c>
      <c r="AC241" s="709">
        <v>0</v>
      </c>
      <c r="AD241" s="709">
        <v>0</v>
      </c>
      <c r="AE241" s="709">
        <v>34549.322033898337</v>
      </c>
      <c r="AF241" s="709">
        <v>0</v>
      </c>
      <c r="AG241" s="709">
        <v>6195.0000000000409</v>
      </c>
      <c r="AH241" s="709">
        <v>0</v>
      </c>
      <c r="AI241" s="709">
        <v>114400</v>
      </c>
      <c r="AJ241" s="709">
        <v>6178.9052069425861</v>
      </c>
      <c r="AK241" s="709">
        <v>0</v>
      </c>
      <c r="AL241" s="709">
        <v>0</v>
      </c>
      <c r="AM241" s="709">
        <v>3502.8</v>
      </c>
      <c r="AN241" s="709">
        <v>0</v>
      </c>
      <c r="AO241" s="709">
        <v>0</v>
      </c>
      <c r="AP241" s="709">
        <v>0</v>
      </c>
      <c r="AQ241" s="709">
        <v>0</v>
      </c>
      <c r="AR241" s="709">
        <v>0</v>
      </c>
      <c r="AS241" s="709">
        <v>0</v>
      </c>
      <c r="AT241" s="709">
        <v>0</v>
      </c>
      <c r="AU241" s="709">
        <v>0</v>
      </c>
      <c r="AV241" s="709">
        <v>378624.9852</v>
      </c>
      <c r="AW241" s="709">
        <v>52163.030569944378</v>
      </c>
      <c r="AX241" s="709">
        <v>124081.70520694258</v>
      </c>
      <c r="AY241" s="709">
        <v>49914.7536128457</v>
      </c>
      <c r="AZ241" s="710">
        <v>554869.72097688692</v>
      </c>
      <c r="BA241" s="710">
        <v>551366.92097688687</v>
      </c>
      <c r="BB241" s="710">
        <v>3750</v>
      </c>
      <c r="BC241" s="710">
        <v>495000</v>
      </c>
      <c r="BD241" s="710">
        <v>0</v>
      </c>
      <c r="BE241" s="710">
        <v>0</v>
      </c>
      <c r="BF241" s="710">
        <v>554869.72097688692</v>
      </c>
      <c r="BG241" s="709">
        <v>554869.72097688692</v>
      </c>
      <c r="BH241" s="709">
        <v>0</v>
      </c>
      <c r="BI241" s="710">
        <v>498502.8</v>
      </c>
      <c r="BJ241" s="710">
        <v>374421.09479305742</v>
      </c>
      <c r="BK241" s="709">
        <v>430788.01576994435</v>
      </c>
      <c r="BL241" s="709">
        <v>3263.5455740147299</v>
      </c>
      <c r="BM241" s="709">
        <v>3151.5015503237396</v>
      </c>
      <c r="BN241" s="711">
        <v>3.5552584030771162E-2</v>
      </c>
      <c r="BO241" s="711">
        <v>0</v>
      </c>
      <c r="BP241" s="709">
        <v>0</v>
      </c>
      <c r="BQ241" s="710">
        <v>554869.72097688692</v>
      </c>
      <c r="BR241" s="710">
        <v>4177.0221286127789</v>
      </c>
      <c r="BS241" s="710" t="s">
        <v>1284</v>
      </c>
      <c r="BT241" s="710">
        <v>4203.5584922491435</v>
      </c>
      <c r="BU241" s="711">
        <v>2.9164310552049377E-2</v>
      </c>
      <c r="BV241" s="709">
        <v>0</v>
      </c>
      <c r="BW241" s="709">
        <v>554869.72097688692</v>
      </c>
      <c r="BX241" s="709">
        <v>0</v>
      </c>
      <c r="BY241" s="709">
        <v>554869.72097688692</v>
      </c>
      <c r="BZ241" s="512">
        <f t="shared" si="12"/>
        <v>0</v>
      </c>
      <c r="CA241" s="512">
        <f t="shared" si="13"/>
        <v>0</v>
      </c>
      <c r="CB241" s="709">
        <f t="shared" si="14"/>
        <v>0</v>
      </c>
      <c r="CC241" s="709"/>
      <c r="CD241" s="709"/>
      <c r="CF241" s="709">
        <f t="shared" si="15"/>
        <v>10825.263157894737</v>
      </c>
    </row>
    <row r="242" spans="1:84" ht="15" x14ac:dyDescent="0.25">
      <c r="A242" s="706" t="e">
        <f>VLOOKUP(D242,'DfE No.'!#REF!,3,FALSE)</f>
        <v>#REF!</v>
      </c>
      <c r="B242" s="511" t="str">
        <f>VLOOKUP(D242,'Adjusted Factors 20-21'!C:F,4,FALSE)</f>
        <v>Recoupment Academy</v>
      </c>
      <c r="C242" s="706">
        <v>142597</v>
      </c>
      <c r="D242" s="706">
        <v>9353302</v>
      </c>
      <c r="E242" s="707" t="s">
        <v>1266</v>
      </c>
      <c r="F242" s="708">
        <v>184</v>
      </c>
      <c r="G242" s="708">
        <v>184</v>
      </c>
      <c r="H242" s="708">
        <v>0</v>
      </c>
      <c r="I242" s="709">
        <v>527780.28240000003</v>
      </c>
      <c r="J242" s="709">
        <v>0</v>
      </c>
      <c r="K242" s="709">
        <v>0</v>
      </c>
      <c r="L242" s="709">
        <v>10350</v>
      </c>
      <c r="M242" s="709">
        <v>0</v>
      </c>
      <c r="N242" s="709">
        <v>19551.179487179485</v>
      </c>
      <c r="O242" s="709">
        <v>0</v>
      </c>
      <c r="P242" s="709">
        <v>11130.000000000018</v>
      </c>
      <c r="Q242" s="709">
        <v>0</v>
      </c>
      <c r="R242" s="709">
        <v>0</v>
      </c>
      <c r="S242" s="709">
        <v>0</v>
      </c>
      <c r="T242" s="709">
        <v>1305.0000000000034</v>
      </c>
      <c r="U242" s="709">
        <v>0</v>
      </c>
      <c r="V242" s="709">
        <v>0</v>
      </c>
      <c r="W242" s="709">
        <v>0</v>
      </c>
      <c r="X242" s="709">
        <v>0</v>
      </c>
      <c r="Y242" s="709">
        <v>0</v>
      </c>
      <c r="Z242" s="709">
        <v>0</v>
      </c>
      <c r="AA242" s="709">
        <v>0</v>
      </c>
      <c r="AB242" s="709">
        <v>2508.025477707004</v>
      </c>
      <c r="AC242" s="709">
        <v>0</v>
      </c>
      <c r="AD242" s="709">
        <v>0</v>
      </c>
      <c r="AE242" s="709">
        <v>55610.27027027031</v>
      </c>
      <c r="AF242" s="709">
        <v>0</v>
      </c>
      <c r="AG242" s="709">
        <v>5215.0000000000018</v>
      </c>
      <c r="AH242" s="709">
        <v>0</v>
      </c>
      <c r="AI242" s="709">
        <v>114400</v>
      </c>
      <c r="AJ242" s="709">
        <v>0</v>
      </c>
      <c r="AK242" s="709">
        <v>0</v>
      </c>
      <c r="AL242" s="709">
        <v>0</v>
      </c>
      <c r="AM242" s="709">
        <v>3452.4</v>
      </c>
      <c r="AN242" s="709">
        <v>0</v>
      </c>
      <c r="AO242" s="709">
        <v>0</v>
      </c>
      <c r="AP242" s="709">
        <v>0</v>
      </c>
      <c r="AQ242" s="709">
        <v>0</v>
      </c>
      <c r="AR242" s="709">
        <v>0</v>
      </c>
      <c r="AS242" s="709">
        <v>0</v>
      </c>
      <c r="AT242" s="709">
        <v>0</v>
      </c>
      <c r="AU242" s="709">
        <v>0</v>
      </c>
      <c r="AV242" s="709">
        <v>527780.28240000003</v>
      </c>
      <c r="AW242" s="709">
        <v>105669.47523515682</v>
      </c>
      <c r="AX242" s="709">
        <v>117852.4</v>
      </c>
      <c r="AY242" s="709">
        <v>86731.160013860062</v>
      </c>
      <c r="AZ242" s="710">
        <v>751302.15763515688</v>
      </c>
      <c r="BA242" s="710">
        <v>747849.75763515686</v>
      </c>
      <c r="BB242" s="710">
        <v>3750</v>
      </c>
      <c r="BC242" s="710">
        <v>690000</v>
      </c>
      <c r="BD242" s="710">
        <v>0</v>
      </c>
      <c r="BE242" s="710">
        <v>0</v>
      </c>
      <c r="BF242" s="710">
        <v>751302.15763515688</v>
      </c>
      <c r="BG242" s="709">
        <v>751302.15763515688</v>
      </c>
      <c r="BH242" s="709">
        <v>0</v>
      </c>
      <c r="BI242" s="710">
        <v>693452.4</v>
      </c>
      <c r="BJ242" s="710">
        <v>575600</v>
      </c>
      <c r="BK242" s="709">
        <v>633449.75763515686</v>
      </c>
      <c r="BL242" s="709">
        <v>3442.6617262780264</v>
      </c>
      <c r="BM242" s="709">
        <v>3325.3926965174132</v>
      </c>
      <c r="BN242" s="711">
        <v>3.5264716219358283E-2</v>
      </c>
      <c r="BO242" s="711">
        <v>0</v>
      </c>
      <c r="BP242" s="709">
        <v>0</v>
      </c>
      <c r="BQ242" s="710">
        <v>751302.15763515688</v>
      </c>
      <c r="BR242" s="710">
        <v>4064.4008567128089</v>
      </c>
      <c r="BS242" s="710" t="s">
        <v>1284</v>
      </c>
      <c r="BT242" s="710">
        <v>4083.1639001910698</v>
      </c>
      <c r="BU242" s="711">
        <v>4.8431044337683637E-2</v>
      </c>
      <c r="BV242" s="709">
        <v>0</v>
      </c>
      <c r="BW242" s="709">
        <v>751302.15763515688</v>
      </c>
      <c r="BX242" s="709">
        <v>0</v>
      </c>
      <c r="BY242" s="709">
        <v>751302.15763515688</v>
      </c>
      <c r="BZ242" s="512">
        <f t="shared" si="12"/>
        <v>0</v>
      </c>
      <c r="CA242" s="512">
        <f t="shared" si="13"/>
        <v>0</v>
      </c>
      <c r="CB242" s="709">
        <f t="shared" si="14"/>
        <v>0</v>
      </c>
      <c r="CC242" s="709"/>
      <c r="CD242" s="709"/>
      <c r="CF242" s="709">
        <f t="shared" si="15"/>
        <v>42336.179487179499</v>
      </c>
    </row>
    <row r="243" spans="1:84" ht="15" x14ac:dyDescent="0.25">
      <c r="A243" s="706" t="e">
        <f>VLOOKUP(D243,'DfE No.'!#REF!,3,FALSE)</f>
        <v>#REF!</v>
      </c>
      <c r="B243" s="511" t="str">
        <f>VLOOKUP(D243,'Adjusted Factors 20-21'!C:F,4,FALSE)</f>
        <v>Recoupment Academy</v>
      </c>
      <c r="C243" s="706">
        <v>139149</v>
      </c>
      <c r="D243" s="706">
        <v>9353312</v>
      </c>
      <c r="E243" s="707" t="s">
        <v>1267</v>
      </c>
      <c r="F243" s="708">
        <v>85</v>
      </c>
      <c r="G243" s="708">
        <v>85</v>
      </c>
      <c r="H243" s="708">
        <v>0</v>
      </c>
      <c r="I243" s="709">
        <v>243811.5435</v>
      </c>
      <c r="J243" s="709">
        <v>0</v>
      </c>
      <c r="K243" s="709">
        <v>0</v>
      </c>
      <c r="L243" s="709">
        <v>4949.9999999999864</v>
      </c>
      <c r="M243" s="709">
        <v>0</v>
      </c>
      <c r="N243" s="709">
        <v>6308.4337349397601</v>
      </c>
      <c r="O243" s="709">
        <v>0</v>
      </c>
      <c r="P243" s="709">
        <v>629.99999999999966</v>
      </c>
      <c r="Q243" s="709">
        <v>1249.9999999999998</v>
      </c>
      <c r="R243" s="709">
        <v>2625.0000000000005</v>
      </c>
      <c r="S243" s="709">
        <v>0</v>
      </c>
      <c r="T243" s="709">
        <v>870.00000000000057</v>
      </c>
      <c r="U243" s="709">
        <v>0</v>
      </c>
      <c r="V243" s="709">
        <v>0</v>
      </c>
      <c r="W243" s="709">
        <v>0</v>
      </c>
      <c r="X243" s="709">
        <v>0</v>
      </c>
      <c r="Y243" s="709">
        <v>0</v>
      </c>
      <c r="Z243" s="709">
        <v>0</v>
      </c>
      <c r="AA243" s="709">
        <v>0</v>
      </c>
      <c r="AB243" s="709">
        <v>0</v>
      </c>
      <c r="AC243" s="709">
        <v>0</v>
      </c>
      <c r="AD243" s="709">
        <v>0</v>
      </c>
      <c r="AE243" s="709">
        <v>24927.173913043502</v>
      </c>
      <c r="AF243" s="709">
        <v>0</v>
      </c>
      <c r="AG243" s="709">
        <v>0</v>
      </c>
      <c r="AH243" s="709">
        <v>0</v>
      </c>
      <c r="AI243" s="709">
        <v>114400</v>
      </c>
      <c r="AJ243" s="709">
        <v>22493.991989319089</v>
      </c>
      <c r="AK243" s="709">
        <v>0</v>
      </c>
      <c r="AL243" s="709">
        <v>0</v>
      </c>
      <c r="AM243" s="709">
        <v>1295.74</v>
      </c>
      <c r="AN243" s="709">
        <v>0</v>
      </c>
      <c r="AO243" s="709">
        <v>0</v>
      </c>
      <c r="AP243" s="709">
        <v>0</v>
      </c>
      <c r="AQ243" s="709">
        <v>0</v>
      </c>
      <c r="AR243" s="709">
        <v>0</v>
      </c>
      <c r="AS243" s="709">
        <v>0</v>
      </c>
      <c r="AT243" s="709">
        <v>0</v>
      </c>
      <c r="AU243" s="709">
        <v>0</v>
      </c>
      <c r="AV243" s="709">
        <v>243811.5435</v>
      </c>
      <c r="AW243" s="709">
        <v>41560.607647983248</v>
      </c>
      <c r="AX243" s="709">
        <v>138189.73198931909</v>
      </c>
      <c r="AY243" s="709">
        <v>43196.690780513381</v>
      </c>
      <c r="AZ243" s="710">
        <v>423561.88313730236</v>
      </c>
      <c r="BA243" s="710">
        <v>422266.14313730237</v>
      </c>
      <c r="BB243" s="710">
        <v>3750</v>
      </c>
      <c r="BC243" s="710">
        <v>318750</v>
      </c>
      <c r="BD243" s="710">
        <v>0</v>
      </c>
      <c r="BE243" s="710">
        <v>0</v>
      </c>
      <c r="BF243" s="710">
        <v>423561.88313730236</v>
      </c>
      <c r="BG243" s="709">
        <v>423561.88313730236</v>
      </c>
      <c r="BH243" s="709">
        <v>0</v>
      </c>
      <c r="BI243" s="710">
        <v>320045.74</v>
      </c>
      <c r="BJ243" s="710">
        <v>181856.0080106809</v>
      </c>
      <c r="BK243" s="709">
        <v>285372.15114798327</v>
      </c>
      <c r="BL243" s="709">
        <v>3357.3194252703915</v>
      </c>
      <c r="BM243" s="709">
        <v>3146.4234513176302</v>
      </c>
      <c r="BN243" s="711">
        <v>6.7027206355344274E-2</v>
      </c>
      <c r="BO243" s="711">
        <v>0</v>
      </c>
      <c r="BP243" s="709">
        <v>0</v>
      </c>
      <c r="BQ243" s="710">
        <v>423561.88313730236</v>
      </c>
      <c r="BR243" s="710">
        <v>4967.8369780859102</v>
      </c>
      <c r="BS243" s="710" t="s">
        <v>1284</v>
      </c>
      <c r="BT243" s="710">
        <v>4983.0809780859099</v>
      </c>
      <c r="BU243" s="711">
        <v>4.0498937037523275E-2</v>
      </c>
      <c r="BV243" s="709">
        <v>0</v>
      </c>
      <c r="BW243" s="709">
        <v>423561.88313730236</v>
      </c>
      <c r="BX243" s="709">
        <v>0</v>
      </c>
      <c r="BY243" s="709">
        <v>423561.88313730236</v>
      </c>
      <c r="BZ243" s="512">
        <f t="shared" si="12"/>
        <v>0</v>
      </c>
      <c r="CA243" s="512">
        <f t="shared" si="13"/>
        <v>0</v>
      </c>
      <c r="CB243" s="709">
        <f t="shared" si="14"/>
        <v>0</v>
      </c>
      <c r="CC243" s="709"/>
      <c r="CD243" s="709"/>
      <c r="CF243" s="709">
        <f t="shared" si="15"/>
        <v>16633.433734939747</v>
      </c>
    </row>
    <row r="244" spans="1:84" ht="15" x14ac:dyDescent="0.25">
      <c r="A244" s="706" t="e">
        <f>VLOOKUP(D244,'DfE No.'!#REF!,3,FALSE)</f>
        <v>#REF!</v>
      </c>
      <c r="B244" s="511" t="str">
        <f>VLOOKUP(D244,'Adjusted Factors 20-21'!C:F,4,FALSE)</f>
        <v>Recoupment Academy</v>
      </c>
      <c r="C244" s="706">
        <v>137419</v>
      </c>
      <c r="D244" s="706">
        <v>9353314</v>
      </c>
      <c r="E244" s="707" t="s">
        <v>1268</v>
      </c>
      <c r="F244" s="708">
        <v>406</v>
      </c>
      <c r="G244" s="708">
        <v>406</v>
      </c>
      <c r="H244" s="708">
        <v>0</v>
      </c>
      <c r="I244" s="709">
        <v>1164558.6665999999</v>
      </c>
      <c r="J244" s="709">
        <v>0</v>
      </c>
      <c r="K244" s="709">
        <v>0</v>
      </c>
      <c r="L244" s="709">
        <v>26100.000000000022</v>
      </c>
      <c r="M244" s="709">
        <v>0</v>
      </c>
      <c r="N244" s="709">
        <v>44163.453237410075</v>
      </c>
      <c r="O244" s="709">
        <v>0</v>
      </c>
      <c r="P244" s="709">
        <v>0</v>
      </c>
      <c r="Q244" s="709">
        <v>0</v>
      </c>
      <c r="R244" s="709">
        <v>17668.51851851846</v>
      </c>
      <c r="S244" s="709">
        <v>0</v>
      </c>
      <c r="T244" s="709">
        <v>0</v>
      </c>
      <c r="U244" s="709">
        <v>0</v>
      </c>
      <c r="V244" s="709">
        <v>0</v>
      </c>
      <c r="W244" s="709">
        <v>0</v>
      </c>
      <c r="X244" s="709">
        <v>0</v>
      </c>
      <c r="Y244" s="709">
        <v>0</v>
      </c>
      <c r="Z244" s="709">
        <v>0</v>
      </c>
      <c r="AA244" s="709">
        <v>0</v>
      </c>
      <c r="AB244" s="709">
        <v>6277.7456647398749</v>
      </c>
      <c r="AC244" s="709">
        <v>0</v>
      </c>
      <c r="AD244" s="709">
        <v>0</v>
      </c>
      <c r="AE244" s="709">
        <v>169140.79411764693</v>
      </c>
      <c r="AF244" s="709">
        <v>0</v>
      </c>
      <c r="AG244" s="709">
        <v>0</v>
      </c>
      <c r="AH244" s="709">
        <v>0</v>
      </c>
      <c r="AI244" s="709">
        <v>114400</v>
      </c>
      <c r="AJ244" s="709">
        <v>0</v>
      </c>
      <c r="AK244" s="709">
        <v>0</v>
      </c>
      <c r="AL244" s="709">
        <v>0</v>
      </c>
      <c r="AM244" s="709">
        <v>6400.8</v>
      </c>
      <c r="AN244" s="709">
        <v>0</v>
      </c>
      <c r="AO244" s="709">
        <v>0</v>
      </c>
      <c r="AP244" s="709">
        <v>0</v>
      </c>
      <c r="AQ244" s="709">
        <v>0</v>
      </c>
      <c r="AR244" s="709">
        <v>0</v>
      </c>
      <c r="AS244" s="709">
        <v>0</v>
      </c>
      <c r="AT244" s="709">
        <v>0</v>
      </c>
      <c r="AU244" s="709">
        <v>0</v>
      </c>
      <c r="AV244" s="709">
        <v>1164558.6665999999</v>
      </c>
      <c r="AW244" s="709">
        <v>263350.51153831539</v>
      </c>
      <c r="AX244" s="709">
        <v>120800.8</v>
      </c>
      <c r="AY244" s="709">
        <v>223059.57999561122</v>
      </c>
      <c r="AZ244" s="710">
        <v>1548709.9781383153</v>
      </c>
      <c r="BA244" s="710">
        <v>1542309.1781383152</v>
      </c>
      <c r="BB244" s="710">
        <v>3750</v>
      </c>
      <c r="BC244" s="710">
        <v>1522500</v>
      </c>
      <c r="BD244" s="710">
        <v>0</v>
      </c>
      <c r="BE244" s="710">
        <v>0</v>
      </c>
      <c r="BF244" s="710">
        <v>1548709.9781383153</v>
      </c>
      <c r="BG244" s="709">
        <v>1548709.9781383155</v>
      </c>
      <c r="BH244" s="709">
        <v>0</v>
      </c>
      <c r="BI244" s="710">
        <v>1528900.8</v>
      </c>
      <c r="BJ244" s="710">
        <v>1408100</v>
      </c>
      <c r="BK244" s="709">
        <v>1427909.1781383152</v>
      </c>
      <c r="BL244" s="709">
        <v>3517.0176801436337</v>
      </c>
      <c r="BM244" s="709">
        <v>3344.6304798076922</v>
      </c>
      <c r="BN244" s="711">
        <v>5.1541478610771185E-2</v>
      </c>
      <c r="BO244" s="711">
        <v>0</v>
      </c>
      <c r="BP244" s="709">
        <v>0</v>
      </c>
      <c r="BQ244" s="710">
        <v>1548709.9781383153</v>
      </c>
      <c r="BR244" s="710">
        <v>3798.7910791584118</v>
      </c>
      <c r="BS244" s="710" t="s">
        <v>1284</v>
      </c>
      <c r="BT244" s="710">
        <v>3814.5565963997915</v>
      </c>
      <c r="BU244" s="711">
        <v>5.1653917840601027E-2</v>
      </c>
      <c r="BV244" s="709">
        <v>0</v>
      </c>
      <c r="BW244" s="709">
        <v>1548709.9781383153</v>
      </c>
      <c r="BX244" s="709">
        <v>0</v>
      </c>
      <c r="BY244" s="709">
        <v>1548709.9781383153</v>
      </c>
      <c r="BZ244" s="512">
        <f t="shared" si="12"/>
        <v>0</v>
      </c>
      <c r="CA244" s="512">
        <f t="shared" si="13"/>
        <v>0</v>
      </c>
      <c r="CB244" s="709">
        <f t="shared" si="14"/>
        <v>0</v>
      </c>
      <c r="CC244" s="709"/>
      <c r="CD244" s="709"/>
      <c r="CF244" s="709">
        <f t="shared" si="15"/>
        <v>87931.971755928564</v>
      </c>
    </row>
    <row r="245" spans="1:84" ht="15" x14ac:dyDescent="0.25">
      <c r="A245" s="706" t="e">
        <f>VLOOKUP(D245,'DfE No.'!#REF!,3,FALSE)</f>
        <v>#REF!</v>
      </c>
      <c r="B245" s="511" t="str">
        <f>VLOOKUP(D245,'Adjusted Factors 20-21'!C:F,4,FALSE)</f>
        <v>Recoupment Academy</v>
      </c>
      <c r="C245" s="706">
        <v>139448</v>
      </c>
      <c r="D245" s="706">
        <v>9353318</v>
      </c>
      <c r="E245" s="707" t="s">
        <v>1413</v>
      </c>
      <c r="F245" s="708">
        <v>308</v>
      </c>
      <c r="G245" s="708">
        <v>308</v>
      </c>
      <c r="H245" s="708">
        <v>0</v>
      </c>
      <c r="I245" s="709">
        <v>883458.29879999999</v>
      </c>
      <c r="J245" s="709">
        <v>0</v>
      </c>
      <c r="K245" s="709">
        <v>0</v>
      </c>
      <c r="L245" s="709">
        <v>7200.0000000000082</v>
      </c>
      <c r="M245" s="709">
        <v>0</v>
      </c>
      <c r="N245" s="709">
        <v>17192.540192926044</v>
      </c>
      <c r="O245" s="709">
        <v>0</v>
      </c>
      <c r="P245" s="709">
        <v>12179.99999999998</v>
      </c>
      <c r="Q245" s="709">
        <v>0</v>
      </c>
      <c r="R245" s="709">
        <v>0</v>
      </c>
      <c r="S245" s="709">
        <v>0</v>
      </c>
      <c r="T245" s="709">
        <v>0</v>
      </c>
      <c r="U245" s="709">
        <v>0</v>
      </c>
      <c r="V245" s="709">
        <v>0</v>
      </c>
      <c r="W245" s="709">
        <v>0</v>
      </c>
      <c r="X245" s="709">
        <v>0</v>
      </c>
      <c r="Y245" s="709">
        <v>0</v>
      </c>
      <c r="Z245" s="709">
        <v>0</v>
      </c>
      <c r="AA245" s="709">
        <v>0</v>
      </c>
      <c r="AB245" s="709">
        <v>23718.333333333347</v>
      </c>
      <c r="AC245" s="709">
        <v>0</v>
      </c>
      <c r="AD245" s="709">
        <v>0</v>
      </c>
      <c r="AE245" s="709">
        <v>84273.913043478315</v>
      </c>
      <c r="AF245" s="709">
        <v>0</v>
      </c>
      <c r="AG245" s="709">
        <v>0</v>
      </c>
      <c r="AH245" s="709">
        <v>0</v>
      </c>
      <c r="AI245" s="709">
        <v>114400</v>
      </c>
      <c r="AJ245" s="709">
        <v>0</v>
      </c>
      <c r="AK245" s="709">
        <v>0</v>
      </c>
      <c r="AL245" s="709">
        <v>0</v>
      </c>
      <c r="AM245" s="709">
        <v>6451.2</v>
      </c>
      <c r="AN245" s="709">
        <v>0</v>
      </c>
      <c r="AO245" s="709">
        <v>0</v>
      </c>
      <c r="AP245" s="709">
        <v>0</v>
      </c>
      <c r="AQ245" s="709">
        <v>0</v>
      </c>
      <c r="AR245" s="709">
        <v>0</v>
      </c>
      <c r="AS245" s="709">
        <v>0</v>
      </c>
      <c r="AT245" s="709">
        <v>0</v>
      </c>
      <c r="AU245" s="709">
        <v>0</v>
      </c>
      <c r="AV245" s="709">
        <v>883458.29879999999</v>
      </c>
      <c r="AW245" s="709">
        <v>144564.78656973771</v>
      </c>
      <c r="AX245" s="709">
        <v>120851.2</v>
      </c>
      <c r="AY245" s="709">
        <v>112512.98313994134</v>
      </c>
      <c r="AZ245" s="710">
        <v>1148874.2853697378</v>
      </c>
      <c r="BA245" s="710">
        <v>1142423.0853697378</v>
      </c>
      <c r="BB245" s="710">
        <v>3750</v>
      </c>
      <c r="BC245" s="710">
        <v>1155000</v>
      </c>
      <c r="BD245" s="710">
        <v>12576.914630262181</v>
      </c>
      <c r="BE245" s="710">
        <v>0</v>
      </c>
      <c r="BF245" s="710">
        <v>1161451.2</v>
      </c>
      <c r="BG245" s="709">
        <v>1161451.2</v>
      </c>
      <c r="BH245" s="709">
        <v>0</v>
      </c>
      <c r="BI245" s="710">
        <v>1161451.2</v>
      </c>
      <c r="BJ245" s="710">
        <v>1040600</v>
      </c>
      <c r="BK245" s="709">
        <v>1040600</v>
      </c>
      <c r="BL245" s="709">
        <v>3378.5714285714284</v>
      </c>
      <c r="BM245" s="709">
        <v>3246.4290932038839</v>
      </c>
      <c r="BN245" s="711">
        <v>4.0703903142124062E-2</v>
      </c>
      <c r="BO245" s="711">
        <v>0</v>
      </c>
      <c r="BP245" s="709">
        <v>0</v>
      </c>
      <c r="BQ245" s="710">
        <v>1161451.2</v>
      </c>
      <c r="BR245" s="710">
        <v>3750</v>
      </c>
      <c r="BS245" s="710" t="s">
        <v>1284</v>
      </c>
      <c r="BT245" s="710">
        <v>3770.9454545454546</v>
      </c>
      <c r="BU245" s="711">
        <v>3.6921273138288635E-2</v>
      </c>
      <c r="BV245" s="709">
        <v>0</v>
      </c>
      <c r="BW245" s="709">
        <v>1161451.2</v>
      </c>
      <c r="BX245" s="709">
        <v>0</v>
      </c>
      <c r="BY245" s="709">
        <v>1161451.2</v>
      </c>
      <c r="BZ245" s="512">
        <f t="shared" si="12"/>
        <v>0</v>
      </c>
      <c r="CA245" s="512">
        <f t="shared" si="13"/>
        <v>0</v>
      </c>
      <c r="CB245" s="709">
        <f t="shared" si="14"/>
        <v>12576.914630262181</v>
      </c>
      <c r="CC245" s="709"/>
      <c r="CD245" s="709"/>
      <c r="CF245" s="709">
        <f t="shared" si="15"/>
        <v>36572.540192926033</v>
      </c>
    </row>
    <row r="246" spans="1:84" ht="15" x14ac:dyDescent="0.25">
      <c r="A246" s="706" t="e">
        <f>VLOOKUP(D246,'DfE No.'!#REF!,3,FALSE)</f>
        <v>#REF!</v>
      </c>
      <c r="B246" s="511" t="str">
        <f>VLOOKUP(D246,'Adjusted Factors 20-21'!C:F,4,FALSE)</f>
        <v>Recoupment Academy</v>
      </c>
      <c r="C246" s="706">
        <v>143624</v>
      </c>
      <c r="D246" s="706">
        <v>9353320</v>
      </c>
      <c r="E246" s="707" t="s">
        <v>1269</v>
      </c>
      <c r="F246" s="708">
        <v>278</v>
      </c>
      <c r="G246" s="708">
        <v>278</v>
      </c>
      <c r="H246" s="708">
        <v>0</v>
      </c>
      <c r="I246" s="709">
        <v>797407.16579999996</v>
      </c>
      <c r="J246" s="709">
        <v>0</v>
      </c>
      <c r="K246" s="709">
        <v>0</v>
      </c>
      <c r="L246" s="709">
        <v>9000.0000000000055</v>
      </c>
      <c r="M246" s="709">
        <v>0</v>
      </c>
      <c r="N246" s="709">
        <v>14507.813620071685</v>
      </c>
      <c r="O246" s="709">
        <v>0</v>
      </c>
      <c r="P246" s="709">
        <v>9273.357400722005</v>
      </c>
      <c r="Q246" s="709">
        <v>8781.5884476533993</v>
      </c>
      <c r="R246" s="709">
        <v>0</v>
      </c>
      <c r="S246" s="709">
        <v>0</v>
      </c>
      <c r="T246" s="709">
        <v>0</v>
      </c>
      <c r="U246" s="709">
        <v>0</v>
      </c>
      <c r="V246" s="709">
        <v>0</v>
      </c>
      <c r="W246" s="709">
        <v>0</v>
      </c>
      <c r="X246" s="709">
        <v>0</v>
      </c>
      <c r="Y246" s="709">
        <v>0</v>
      </c>
      <c r="Z246" s="709">
        <v>0</v>
      </c>
      <c r="AA246" s="709">
        <v>0</v>
      </c>
      <c r="AB246" s="709">
        <v>33192.96137339055</v>
      </c>
      <c r="AC246" s="709">
        <v>0</v>
      </c>
      <c r="AD246" s="709">
        <v>0</v>
      </c>
      <c r="AE246" s="709">
        <v>86082.026431718041</v>
      </c>
      <c r="AF246" s="709">
        <v>0</v>
      </c>
      <c r="AG246" s="709">
        <v>0</v>
      </c>
      <c r="AH246" s="709">
        <v>0</v>
      </c>
      <c r="AI246" s="709">
        <v>114400</v>
      </c>
      <c r="AJ246" s="709">
        <v>0</v>
      </c>
      <c r="AK246" s="709">
        <v>0</v>
      </c>
      <c r="AL246" s="709">
        <v>0</v>
      </c>
      <c r="AM246" s="709">
        <v>6652.8</v>
      </c>
      <c r="AN246" s="709">
        <v>0</v>
      </c>
      <c r="AO246" s="709">
        <v>0</v>
      </c>
      <c r="AP246" s="709">
        <v>0</v>
      </c>
      <c r="AQ246" s="709">
        <v>0</v>
      </c>
      <c r="AR246" s="709">
        <v>0</v>
      </c>
      <c r="AS246" s="709">
        <v>0</v>
      </c>
      <c r="AT246" s="709">
        <v>0</v>
      </c>
      <c r="AU246" s="709">
        <v>0</v>
      </c>
      <c r="AV246" s="709">
        <v>797407.16579999996</v>
      </c>
      <c r="AW246" s="709">
        <v>160837.74727355567</v>
      </c>
      <c r="AX246" s="709">
        <v>121052.8</v>
      </c>
      <c r="AY246" s="709">
        <v>116816.20616594159</v>
      </c>
      <c r="AZ246" s="710">
        <v>1079297.7130735556</v>
      </c>
      <c r="BA246" s="710">
        <v>1072644.9130735556</v>
      </c>
      <c r="BB246" s="710">
        <v>3750</v>
      </c>
      <c r="BC246" s="710">
        <v>1042500</v>
      </c>
      <c r="BD246" s="710">
        <v>0</v>
      </c>
      <c r="BE246" s="710">
        <v>0</v>
      </c>
      <c r="BF246" s="710">
        <v>1079297.7130735556</v>
      </c>
      <c r="BG246" s="709">
        <v>1079297.7130735556</v>
      </c>
      <c r="BH246" s="709">
        <v>0</v>
      </c>
      <c r="BI246" s="710">
        <v>1049152.8</v>
      </c>
      <c r="BJ246" s="710">
        <v>928100</v>
      </c>
      <c r="BK246" s="709">
        <v>958244.91307355557</v>
      </c>
      <c r="BL246" s="709">
        <v>3446.9241477466026</v>
      </c>
      <c r="BM246" s="709">
        <v>3330.1614546762589</v>
      </c>
      <c r="BN246" s="711">
        <v>3.506217180743109E-2</v>
      </c>
      <c r="BO246" s="711">
        <v>0</v>
      </c>
      <c r="BP246" s="709">
        <v>0</v>
      </c>
      <c r="BQ246" s="710">
        <v>1079297.7130735556</v>
      </c>
      <c r="BR246" s="710">
        <v>3858.4349391135092</v>
      </c>
      <c r="BS246" s="710" t="s">
        <v>1284</v>
      </c>
      <c r="BT246" s="710">
        <v>3882.3658743653082</v>
      </c>
      <c r="BU246" s="711">
        <v>3.1270846860958157E-2</v>
      </c>
      <c r="BV246" s="709">
        <v>0</v>
      </c>
      <c r="BW246" s="709">
        <v>1079297.7130735556</v>
      </c>
      <c r="BX246" s="709">
        <v>0</v>
      </c>
      <c r="BY246" s="709">
        <v>1079297.7130735556</v>
      </c>
      <c r="BZ246" s="512">
        <f t="shared" si="12"/>
        <v>0</v>
      </c>
      <c r="CA246" s="512">
        <f t="shared" si="13"/>
        <v>0</v>
      </c>
      <c r="CB246" s="709">
        <f t="shared" si="14"/>
        <v>0</v>
      </c>
      <c r="CC246" s="709"/>
      <c r="CD246" s="709"/>
      <c r="CF246" s="709">
        <f t="shared" si="15"/>
        <v>41562.759468447097</v>
      </c>
    </row>
    <row r="247" spans="1:84" ht="15" x14ac:dyDescent="0.25">
      <c r="A247" s="706" t="e">
        <f>VLOOKUP(D247,'DfE No.'!#REF!,3,FALSE)</f>
        <v>#REF!</v>
      </c>
      <c r="B247" s="511" t="str">
        <f>VLOOKUP(D247,'Adjusted Factors 20-21'!C:F,4,FALSE)</f>
        <v>Recoupment Academy</v>
      </c>
      <c r="C247" s="706">
        <v>145692</v>
      </c>
      <c r="D247" s="706">
        <v>9353323</v>
      </c>
      <c r="E247" s="707" t="s">
        <v>1414</v>
      </c>
      <c r="F247" s="708">
        <v>189</v>
      </c>
      <c r="G247" s="708">
        <v>189</v>
      </c>
      <c r="H247" s="708">
        <v>0</v>
      </c>
      <c r="I247" s="709">
        <v>542122.13789999997</v>
      </c>
      <c r="J247" s="709">
        <v>0</v>
      </c>
      <c r="K247" s="709">
        <v>0</v>
      </c>
      <c r="L247" s="709">
        <v>11249.999999999976</v>
      </c>
      <c r="M247" s="709">
        <v>0</v>
      </c>
      <c r="N247" s="709">
        <v>17640</v>
      </c>
      <c r="O247" s="709">
        <v>0</v>
      </c>
      <c r="P247" s="709">
        <v>1061.229946524064</v>
      </c>
      <c r="Q247" s="709">
        <v>252.67379679144386</v>
      </c>
      <c r="R247" s="709">
        <v>758.02139037433153</v>
      </c>
      <c r="S247" s="709">
        <v>0</v>
      </c>
      <c r="T247" s="709">
        <v>0</v>
      </c>
      <c r="U247" s="709">
        <v>0</v>
      </c>
      <c r="V247" s="709">
        <v>0</v>
      </c>
      <c r="W247" s="709">
        <v>0</v>
      </c>
      <c r="X247" s="709">
        <v>0</v>
      </c>
      <c r="Y247" s="709">
        <v>0</v>
      </c>
      <c r="Z247" s="709">
        <v>0</v>
      </c>
      <c r="AA247" s="709">
        <v>0</v>
      </c>
      <c r="AB247" s="709">
        <v>0</v>
      </c>
      <c r="AC247" s="709">
        <v>0</v>
      </c>
      <c r="AD247" s="709">
        <v>0</v>
      </c>
      <c r="AE247" s="709">
        <v>54003.292682926782</v>
      </c>
      <c r="AF247" s="709">
        <v>0</v>
      </c>
      <c r="AG247" s="709">
        <v>8452.4999999999818</v>
      </c>
      <c r="AH247" s="709">
        <v>0</v>
      </c>
      <c r="AI247" s="709">
        <v>114400</v>
      </c>
      <c r="AJ247" s="709">
        <v>0</v>
      </c>
      <c r="AK247" s="709">
        <v>0</v>
      </c>
      <c r="AL247" s="709">
        <v>0</v>
      </c>
      <c r="AM247" s="709">
        <v>3779.14</v>
      </c>
      <c r="AN247" s="709">
        <v>0</v>
      </c>
      <c r="AO247" s="709">
        <v>0</v>
      </c>
      <c r="AP247" s="709">
        <v>0</v>
      </c>
      <c r="AQ247" s="709">
        <v>0</v>
      </c>
      <c r="AR247" s="709">
        <v>0</v>
      </c>
      <c r="AS247" s="709">
        <v>0</v>
      </c>
      <c r="AT247" s="709">
        <v>0</v>
      </c>
      <c r="AU247" s="709">
        <v>0</v>
      </c>
      <c r="AV247" s="709">
        <v>542122.13789999997</v>
      </c>
      <c r="AW247" s="709">
        <v>93417.717816616583</v>
      </c>
      <c r="AX247" s="709">
        <v>118179.14</v>
      </c>
      <c r="AY247" s="709">
        <v>79437.0552497717</v>
      </c>
      <c r="AZ247" s="710">
        <v>753718.99571661663</v>
      </c>
      <c r="BA247" s="710">
        <v>749939.85571661661</v>
      </c>
      <c r="BB247" s="710">
        <v>3750</v>
      </c>
      <c r="BC247" s="710">
        <v>708750</v>
      </c>
      <c r="BD247" s="710">
        <v>0</v>
      </c>
      <c r="BE247" s="710">
        <v>0</v>
      </c>
      <c r="BF247" s="710">
        <v>753718.99571661663</v>
      </c>
      <c r="BG247" s="709">
        <v>753718.99571661651</v>
      </c>
      <c r="BH247" s="709">
        <v>0</v>
      </c>
      <c r="BI247" s="710">
        <v>712529.14</v>
      </c>
      <c r="BJ247" s="710">
        <v>594350</v>
      </c>
      <c r="BK247" s="709">
        <v>635539.85571661661</v>
      </c>
      <c r="BL247" s="709">
        <v>3362.6447392413579</v>
      </c>
      <c r="BM247" s="709">
        <v>3122.1673331606216</v>
      </c>
      <c r="BN247" s="711">
        <v>7.7022587331120718E-2</v>
      </c>
      <c r="BO247" s="711">
        <v>0</v>
      </c>
      <c r="BP247" s="709">
        <v>0</v>
      </c>
      <c r="BQ247" s="710">
        <v>753718.99571661663</v>
      </c>
      <c r="BR247" s="710">
        <v>3967.9357445323631</v>
      </c>
      <c r="BS247" s="710" t="s">
        <v>1284</v>
      </c>
      <c r="BT247" s="710">
        <v>3987.9311942678128</v>
      </c>
      <c r="BU247" s="711">
        <v>7.0940779082833139E-2</v>
      </c>
      <c r="BV247" s="709">
        <v>0</v>
      </c>
      <c r="BW247" s="709">
        <v>753718.99571661663</v>
      </c>
      <c r="BX247" s="709">
        <v>0</v>
      </c>
      <c r="BY247" s="709">
        <v>753718.99571661663</v>
      </c>
      <c r="BZ247" s="512">
        <f t="shared" si="12"/>
        <v>0</v>
      </c>
      <c r="CA247" s="512">
        <f t="shared" si="13"/>
        <v>0</v>
      </c>
      <c r="CB247" s="709">
        <f t="shared" si="14"/>
        <v>0</v>
      </c>
      <c r="CC247" s="709"/>
      <c r="CD247" s="709"/>
      <c r="CF247" s="709">
        <f t="shared" si="15"/>
        <v>30961.92513368982</v>
      </c>
    </row>
    <row r="248" spans="1:84" ht="15" x14ac:dyDescent="0.25">
      <c r="A248" s="706" t="e">
        <f>VLOOKUP(D248,'DfE No.'!#REF!,3,FALSE)</f>
        <v>#REF!</v>
      </c>
      <c r="B248" s="511" t="str">
        <f>VLOOKUP(D248,'Adjusted Factors 20-21'!C:F,4,FALSE)</f>
        <v>Recoupment Academy</v>
      </c>
      <c r="C248" s="706">
        <v>142598</v>
      </c>
      <c r="D248" s="706">
        <v>9353328</v>
      </c>
      <c r="E248" s="707" t="s">
        <v>1270</v>
      </c>
      <c r="F248" s="708">
        <v>196</v>
      </c>
      <c r="G248" s="708">
        <v>196</v>
      </c>
      <c r="H248" s="708">
        <v>0</v>
      </c>
      <c r="I248" s="709">
        <v>562200.73560000001</v>
      </c>
      <c r="J248" s="709">
        <v>0</v>
      </c>
      <c r="K248" s="709">
        <v>0</v>
      </c>
      <c r="L248" s="709">
        <v>4499.9999999999991</v>
      </c>
      <c r="M248" s="709">
        <v>0</v>
      </c>
      <c r="N248" s="709">
        <v>8530.5699481865286</v>
      </c>
      <c r="O248" s="709">
        <v>0</v>
      </c>
      <c r="P248" s="709">
        <v>5065.8461538461506</v>
      </c>
      <c r="Q248" s="709">
        <v>0</v>
      </c>
      <c r="R248" s="709">
        <v>376.92307692307708</v>
      </c>
      <c r="S248" s="709">
        <v>0</v>
      </c>
      <c r="T248" s="709">
        <v>0</v>
      </c>
      <c r="U248" s="709">
        <v>0</v>
      </c>
      <c r="V248" s="709">
        <v>0</v>
      </c>
      <c r="W248" s="709">
        <v>0</v>
      </c>
      <c r="X248" s="709">
        <v>0</v>
      </c>
      <c r="Y248" s="709">
        <v>0</v>
      </c>
      <c r="Z248" s="709">
        <v>0</v>
      </c>
      <c r="AA248" s="709">
        <v>0</v>
      </c>
      <c r="AB248" s="709">
        <v>1883.712574850297</v>
      </c>
      <c r="AC248" s="709">
        <v>0</v>
      </c>
      <c r="AD248" s="709">
        <v>0</v>
      </c>
      <c r="AE248" s="709">
        <v>37137.79141104297</v>
      </c>
      <c r="AF248" s="709">
        <v>0</v>
      </c>
      <c r="AG248" s="709">
        <v>0</v>
      </c>
      <c r="AH248" s="709">
        <v>0</v>
      </c>
      <c r="AI248" s="709">
        <v>114400</v>
      </c>
      <c r="AJ248" s="709">
        <v>0</v>
      </c>
      <c r="AK248" s="709">
        <v>0</v>
      </c>
      <c r="AL248" s="709">
        <v>0</v>
      </c>
      <c r="AM248" s="709">
        <v>3351.6</v>
      </c>
      <c r="AN248" s="709">
        <v>0</v>
      </c>
      <c r="AO248" s="709">
        <v>0</v>
      </c>
      <c r="AP248" s="709">
        <v>0</v>
      </c>
      <c r="AQ248" s="709">
        <v>0</v>
      </c>
      <c r="AR248" s="709">
        <v>0</v>
      </c>
      <c r="AS248" s="709">
        <v>0</v>
      </c>
      <c r="AT248" s="709">
        <v>0</v>
      </c>
      <c r="AU248" s="709">
        <v>0</v>
      </c>
      <c r="AV248" s="709">
        <v>562200.73560000001</v>
      </c>
      <c r="AW248" s="709">
        <v>57494.843164849022</v>
      </c>
      <c r="AX248" s="709">
        <v>117751.6</v>
      </c>
      <c r="AY248" s="709">
        <v>56327.261000520855</v>
      </c>
      <c r="AZ248" s="710">
        <v>737447.17876484897</v>
      </c>
      <c r="BA248" s="710">
        <v>734095.57876484899</v>
      </c>
      <c r="BB248" s="710">
        <v>3750</v>
      </c>
      <c r="BC248" s="710">
        <v>735000</v>
      </c>
      <c r="BD248" s="710">
        <v>904.42123515100684</v>
      </c>
      <c r="BE248" s="710">
        <v>0</v>
      </c>
      <c r="BF248" s="710">
        <v>738351.6</v>
      </c>
      <c r="BG248" s="709">
        <v>738351.60000000009</v>
      </c>
      <c r="BH248" s="709">
        <v>0</v>
      </c>
      <c r="BI248" s="710">
        <v>738351.6</v>
      </c>
      <c r="BJ248" s="710">
        <v>620600</v>
      </c>
      <c r="BK248" s="709">
        <v>620600</v>
      </c>
      <c r="BL248" s="709">
        <v>3166.3265306122448</v>
      </c>
      <c r="BM248" s="709">
        <v>3083.5185834196891</v>
      </c>
      <c r="BN248" s="711">
        <v>2.6855018042641378E-2</v>
      </c>
      <c r="BO248" s="711">
        <v>0</v>
      </c>
      <c r="BP248" s="709">
        <v>0</v>
      </c>
      <c r="BQ248" s="710">
        <v>738351.6</v>
      </c>
      <c r="BR248" s="710">
        <v>3750</v>
      </c>
      <c r="BS248" s="710" t="s">
        <v>1284</v>
      </c>
      <c r="BT248" s="710">
        <v>3767.1</v>
      </c>
      <c r="BU248" s="711">
        <v>2.0514901572796784E-2</v>
      </c>
      <c r="BV248" s="709">
        <v>0</v>
      </c>
      <c r="BW248" s="709">
        <v>738351.6</v>
      </c>
      <c r="BX248" s="709">
        <v>0</v>
      </c>
      <c r="BY248" s="709">
        <v>738351.6</v>
      </c>
      <c r="BZ248" s="512">
        <f t="shared" si="12"/>
        <v>0</v>
      </c>
      <c r="CA248" s="512">
        <f t="shared" si="13"/>
        <v>0</v>
      </c>
      <c r="CB248" s="709">
        <f t="shared" si="14"/>
        <v>904.42123515100684</v>
      </c>
      <c r="CC248" s="709"/>
      <c r="CD248" s="709"/>
      <c r="CF248" s="709">
        <f t="shared" si="15"/>
        <v>18473.339178955757</v>
      </c>
    </row>
    <row r="249" spans="1:84" ht="15" x14ac:dyDescent="0.25">
      <c r="A249" s="706" t="e">
        <f>VLOOKUP(D249,'DfE No.'!#REF!,3,FALSE)</f>
        <v>#REF!</v>
      </c>
      <c r="B249" s="511" t="str">
        <f>VLOOKUP(D249,'Adjusted Factors 20-21'!C:F,4,FALSE)</f>
        <v>Recoupment Academy</v>
      </c>
      <c r="C249" s="706">
        <v>145693</v>
      </c>
      <c r="D249" s="706">
        <v>9353331</v>
      </c>
      <c r="E249" s="707" t="s">
        <v>1415</v>
      </c>
      <c r="F249" s="708">
        <v>117</v>
      </c>
      <c r="G249" s="708">
        <v>117</v>
      </c>
      <c r="H249" s="708">
        <v>0</v>
      </c>
      <c r="I249" s="709">
        <v>335599.41869999998</v>
      </c>
      <c r="J249" s="709">
        <v>0</v>
      </c>
      <c r="K249" s="709">
        <v>0</v>
      </c>
      <c r="L249" s="709">
        <v>4049.9999999999982</v>
      </c>
      <c r="M249" s="709">
        <v>0</v>
      </c>
      <c r="N249" s="709">
        <v>6720</v>
      </c>
      <c r="O249" s="709">
        <v>0</v>
      </c>
      <c r="P249" s="709">
        <v>0</v>
      </c>
      <c r="Q249" s="709">
        <v>0</v>
      </c>
      <c r="R249" s="709">
        <v>0</v>
      </c>
      <c r="S249" s="709">
        <v>0</v>
      </c>
      <c r="T249" s="709">
        <v>0</v>
      </c>
      <c r="U249" s="709">
        <v>0</v>
      </c>
      <c r="V249" s="709">
        <v>0</v>
      </c>
      <c r="W249" s="709">
        <v>0</v>
      </c>
      <c r="X249" s="709">
        <v>0</v>
      </c>
      <c r="Y249" s="709">
        <v>0</v>
      </c>
      <c r="Z249" s="709">
        <v>0</v>
      </c>
      <c r="AA249" s="709">
        <v>0</v>
      </c>
      <c r="AB249" s="709">
        <v>0</v>
      </c>
      <c r="AC249" s="709">
        <v>0</v>
      </c>
      <c r="AD249" s="709">
        <v>0</v>
      </c>
      <c r="AE249" s="709">
        <v>35265.566037735814</v>
      </c>
      <c r="AF249" s="709">
        <v>0</v>
      </c>
      <c r="AG249" s="709">
        <v>0</v>
      </c>
      <c r="AH249" s="709">
        <v>0</v>
      </c>
      <c r="AI249" s="709">
        <v>114400</v>
      </c>
      <c r="AJ249" s="709">
        <v>11385.847797062745</v>
      </c>
      <c r="AK249" s="709">
        <v>0</v>
      </c>
      <c r="AL249" s="709">
        <v>0</v>
      </c>
      <c r="AM249" s="709">
        <v>2016</v>
      </c>
      <c r="AN249" s="709">
        <v>0</v>
      </c>
      <c r="AO249" s="709">
        <v>0</v>
      </c>
      <c r="AP249" s="709">
        <v>0</v>
      </c>
      <c r="AQ249" s="709">
        <v>0</v>
      </c>
      <c r="AR249" s="709">
        <v>0</v>
      </c>
      <c r="AS249" s="709">
        <v>0</v>
      </c>
      <c r="AT249" s="709">
        <v>0</v>
      </c>
      <c r="AU249" s="709">
        <v>0</v>
      </c>
      <c r="AV249" s="709">
        <v>335599.41869999998</v>
      </c>
      <c r="AW249" s="709">
        <v>46035.566037735814</v>
      </c>
      <c r="AX249" s="709">
        <v>127801.84779706274</v>
      </c>
      <c r="AY249" s="709">
        <v>50603.366037735817</v>
      </c>
      <c r="AZ249" s="710">
        <v>509436.83253479854</v>
      </c>
      <c r="BA249" s="710">
        <v>507420.83253479854</v>
      </c>
      <c r="BB249" s="710">
        <v>3750</v>
      </c>
      <c r="BC249" s="710">
        <v>438750</v>
      </c>
      <c r="BD249" s="710">
        <v>0</v>
      </c>
      <c r="BE249" s="710">
        <v>0</v>
      </c>
      <c r="BF249" s="710">
        <v>509436.83253479854</v>
      </c>
      <c r="BG249" s="709">
        <v>509436.83253479854</v>
      </c>
      <c r="BH249" s="709">
        <v>0</v>
      </c>
      <c r="BI249" s="710">
        <v>440766</v>
      </c>
      <c r="BJ249" s="710">
        <v>312964.15220293729</v>
      </c>
      <c r="BK249" s="709">
        <v>381634.98473773582</v>
      </c>
      <c r="BL249" s="709">
        <v>3261.8374763909046</v>
      </c>
      <c r="BM249" s="709">
        <v>3132.6755534147219</v>
      </c>
      <c r="BN249" s="711">
        <v>4.1230545830190389E-2</v>
      </c>
      <c r="BO249" s="711">
        <v>0</v>
      </c>
      <c r="BP249" s="709">
        <v>0</v>
      </c>
      <c r="BQ249" s="710">
        <v>509436.83253479854</v>
      </c>
      <c r="BR249" s="710">
        <v>4336.9301926051157</v>
      </c>
      <c r="BS249" s="710" t="s">
        <v>1284</v>
      </c>
      <c r="BT249" s="710">
        <v>4354.1609618358852</v>
      </c>
      <c r="BU249" s="711">
        <v>3.2835095563256811E-2</v>
      </c>
      <c r="BV249" s="709">
        <v>0</v>
      </c>
      <c r="BW249" s="709">
        <v>509436.83253479854</v>
      </c>
      <c r="BX249" s="709">
        <v>0</v>
      </c>
      <c r="BY249" s="709">
        <v>509436.83253479854</v>
      </c>
      <c r="BZ249" s="512">
        <f t="shared" si="12"/>
        <v>0</v>
      </c>
      <c r="CA249" s="512">
        <f t="shared" si="13"/>
        <v>0</v>
      </c>
      <c r="CB249" s="709">
        <f t="shared" si="14"/>
        <v>0</v>
      </c>
      <c r="CC249" s="709"/>
      <c r="CD249" s="709"/>
      <c r="CF249" s="709">
        <f t="shared" si="15"/>
        <v>10769.999999999998</v>
      </c>
    </row>
    <row r="250" spans="1:84" ht="15" x14ac:dyDescent="0.25">
      <c r="A250" s="706" t="e">
        <f>VLOOKUP(D250,'DfE No.'!#REF!,3,FALSE)</f>
        <v>#REF!</v>
      </c>
      <c r="B250" s="511" t="str">
        <f>VLOOKUP(D250,'Adjusted Factors 20-21'!C:F,4,FALSE)</f>
        <v>Recoupment Academy</v>
      </c>
      <c r="C250" s="706">
        <v>142806</v>
      </c>
      <c r="D250" s="706">
        <v>9353335</v>
      </c>
      <c r="E250" s="707" t="s">
        <v>1271</v>
      </c>
      <c r="F250" s="708">
        <v>205</v>
      </c>
      <c r="G250" s="708">
        <v>205</v>
      </c>
      <c r="H250" s="708">
        <v>0</v>
      </c>
      <c r="I250" s="709">
        <v>588016.07549999992</v>
      </c>
      <c r="J250" s="709">
        <v>0</v>
      </c>
      <c r="K250" s="709">
        <v>0</v>
      </c>
      <c r="L250" s="709">
        <v>11249.999999999989</v>
      </c>
      <c r="M250" s="709">
        <v>0</v>
      </c>
      <c r="N250" s="709">
        <v>20519.806763285022</v>
      </c>
      <c r="O250" s="709">
        <v>0</v>
      </c>
      <c r="P250" s="709">
        <v>13649.999999999985</v>
      </c>
      <c r="Q250" s="709">
        <v>5999.9999999999836</v>
      </c>
      <c r="R250" s="709">
        <v>6000.0000000000027</v>
      </c>
      <c r="S250" s="709">
        <v>3644.9999999999964</v>
      </c>
      <c r="T250" s="709">
        <v>6525.0000000000027</v>
      </c>
      <c r="U250" s="709">
        <v>6000.0000000000064</v>
      </c>
      <c r="V250" s="709">
        <v>0</v>
      </c>
      <c r="W250" s="709">
        <v>0</v>
      </c>
      <c r="X250" s="709">
        <v>0</v>
      </c>
      <c r="Y250" s="709">
        <v>0</v>
      </c>
      <c r="Z250" s="709">
        <v>0</v>
      </c>
      <c r="AA250" s="709">
        <v>0</v>
      </c>
      <c r="AB250" s="709">
        <v>8824.4252873563182</v>
      </c>
      <c r="AC250" s="709">
        <v>0</v>
      </c>
      <c r="AD250" s="709">
        <v>0</v>
      </c>
      <c r="AE250" s="709">
        <v>61131.000000000007</v>
      </c>
      <c r="AF250" s="709">
        <v>0</v>
      </c>
      <c r="AG250" s="709">
        <v>0</v>
      </c>
      <c r="AH250" s="709">
        <v>0</v>
      </c>
      <c r="AI250" s="709">
        <v>114400</v>
      </c>
      <c r="AJ250" s="709">
        <v>0</v>
      </c>
      <c r="AK250" s="709">
        <v>0</v>
      </c>
      <c r="AL250" s="709">
        <v>0</v>
      </c>
      <c r="AM250" s="709">
        <v>3502.8</v>
      </c>
      <c r="AN250" s="709">
        <v>0</v>
      </c>
      <c r="AO250" s="709">
        <v>0</v>
      </c>
      <c r="AP250" s="709">
        <v>0</v>
      </c>
      <c r="AQ250" s="709">
        <v>0</v>
      </c>
      <c r="AR250" s="709">
        <v>0</v>
      </c>
      <c r="AS250" s="709">
        <v>0</v>
      </c>
      <c r="AT250" s="709">
        <v>0</v>
      </c>
      <c r="AU250" s="709">
        <v>0</v>
      </c>
      <c r="AV250" s="709">
        <v>588016.07549999992</v>
      </c>
      <c r="AW250" s="709">
        <v>143545.23205064132</v>
      </c>
      <c r="AX250" s="709">
        <v>117902.8</v>
      </c>
      <c r="AY250" s="709">
        <v>107878.70338164251</v>
      </c>
      <c r="AZ250" s="710">
        <v>849464.10755064129</v>
      </c>
      <c r="BA250" s="710">
        <v>845961.30755064124</v>
      </c>
      <c r="BB250" s="710">
        <v>3750</v>
      </c>
      <c r="BC250" s="710">
        <v>768750</v>
      </c>
      <c r="BD250" s="710">
        <v>0</v>
      </c>
      <c r="BE250" s="710">
        <v>0</v>
      </c>
      <c r="BF250" s="710">
        <v>849464.10755064129</v>
      </c>
      <c r="BG250" s="709">
        <v>849464.10755064141</v>
      </c>
      <c r="BH250" s="709">
        <v>0</v>
      </c>
      <c r="BI250" s="710">
        <v>772252.8</v>
      </c>
      <c r="BJ250" s="710">
        <v>654350</v>
      </c>
      <c r="BK250" s="709">
        <v>731561.30755064124</v>
      </c>
      <c r="BL250" s="709">
        <v>3568.5917441494694</v>
      </c>
      <c r="BM250" s="709">
        <v>3465.5712367149754</v>
      </c>
      <c r="BN250" s="711">
        <v>2.9726847436599636E-2</v>
      </c>
      <c r="BO250" s="711">
        <v>0</v>
      </c>
      <c r="BP250" s="709">
        <v>0</v>
      </c>
      <c r="BQ250" s="710">
        <v>849464.10755064129</v>
      </c>
      <c r="BR250" s="710">
        <v>4126.6405246372742</v>
      </c>
      <c r="BS250" s="710" t="s">
        <v>1284</v>
      </c>
      <c r="BT250" s="710">
        <v>4143.7273539055668</v>
      </c>
      <c r="BU250" s="711">
        <v>2.7286852617112833E-2</v>
      </c>
      <c r="BV250" s="709">
        <v>0</v>
      </c>
      <c r="BW250" s="709">
        <v>849464.10755064129</v>
      </c>
      <c r="BX250" s="709">
        <v>0</v>
      </c>
      <c r="BY250" s="709">
        <v>849464.10755064129</v>
      </c>
      <c r="BZ250" s="512">
        <f t="shared" si="12"/>
        <v>0</v>
      </c>
      <c r="CA250" s="512">
        <f t="shared" si="13"/>
        <v>0</v>
      </c>
      <c r="CB250" s="709">
        <f t="shared" si="14"/>
        <v>0</v>
      </c>
      <c r="CC250" s="709"/>
      <c r="CD250" s="709"/>
      <c r="CF250" s="709">
        <f t="shared" si="15"/>
        <v>73589.806763284985</v>
      </c>
    </row>
    <row r="251" spans="1:84" ht="15" x14ac:dyDescent="0.25">
      <c r="A251" s="706" t="e">
        <f>VLOOKUP(D251,'DfE No.'!#REF!,3,FALSE)</f>
        <v>#REF!</v>
      </c>
      <c r="B251" s="511" t="str">
        <f>VLOOKUP(D251,'Adjusted Factors 20-21'!C:F,4,FALSE)</f>
        <v>Recoupment Academy</v>
      </c>
      <c r="C251" s="706">
        <v>146229</v>
      </c>
      <c r="D251" s="706">
        <v>9353339</v>
      </c>
      <c r="E251" s="707" t="s">
        <v>1500</v>
      </c>
      <c r="F251" s="708">
        <v>417</v>
      </c>
      <c r="G251" s="708">
        <v>417</v>
      </c>
      <c r="H251" s="708">
        <v>0</v>
      </c>
      <c r="I251" s="709">
        <v>1196110.7486999999</v>
      </c>
      <c r="J251" s="709">
        <v>0</v>
      </c>
      <c r="K251" s="709">
        <v>0</v>
      </c>
      <c r="L251" s="709">
        <v>29250.000000000025</v>
      </c>
      <c r="M251" s="709">
        <v>0</v>
      </c>
      <c r="N251" s="709">
        <v>42356.849642004774</v>
      </c>
      <c r="O251" s="709">
        <v>0</v>
      </c>
      <c r="P251" s="709">
        <v>12180.000000000038</v>
      </c>
      <c r="Q251" s="709">
        <v>10750.000000000018</v>
      </c>
      <c r="R251" s="709">
        <v>51749.999999999978</v>
      </c>
      <c r="S251" s="709">
        <v>10529.999999999993</v>
      </c>
      <c r="T251" s="709">
        <v>3480.0000000000068</v>
      </c>
      <c r="U251" s="709">
        <v>4200.0000000000055</v>
      </c>
      <c r="V251" s="709">
        <v>0</v>
      </c>
      <c r="W251" s="709">
        <v>0</v>
      </c>
      <c r="X251" s="709">
        <v>0</v>
      </c>
      <c r="Y251" s="709">
        <v>0</v>
      </c>
      <c r="Z251" s="709">
        <v>0</v>
      </c>
      <c r="AA251" s="709">
        <v>0</v>
      </c>
      <c r="AB251" s="709">
        <v>77489.579831932846</v>
      </c>
      <c r="AC251" s="709">
        <v>0</v>
      </c>
      <c r="AD251" s="709">
        <v>0</v>
      </c>
      <c r="AE251" s="709">
        <v>207149.64765100661</v>
      </c>
      <c r="AF251" s="709">
        <v>0</v>
      </c>
      <c r="AG251" s="709">
        <v>3482.500000000005</v>
      </c>
      <c r="AH251" s="709">
        <v>0</v>
      </c>
      <c r="AI251" s="709">
        <v>114400</v>
      </c>
      <c r="AJ251" s="709">
        <v>0</v>
      </c>
      <c r="AK251" s="709">
        <v>0</v>
      </c>
      <c r="AL251" s="709">
        <v>0</v>
      </c>
      <c r="AM251" s="709">
        <v>5392.8</v>
      </c>
      <c r="AN251" s="709">
        <v>0</v>
      </c>
      <c r="AO251" s="709">
        <v>0</v>
      </c>
      <c r="AP251" s="709">
        <v>0</v>
      </c>
      <c r="AQ251" s="709">
        <v>0</v>
      </c>
      <c r="AR251" s="709">
        <v>0</v>
      </c>
      <c r="AS251" s="709">
        <v>0</v>
      </c>
      <c r="AT251" s="709">
        <v>0</v>
      </c>
      <c r="AU251" s="709">
        <v>0</v>
      </c>
      <c r="AV251" s="709">
        <v>1196110.7486999999</v>
      </c>
      <c r="AW251" s="709">
        <v>452618.57712494431</v>
      </c>
      <c r="AX251" s="709">
        <v>119792.8</v>
      </c>
      <c r="AY251" s="709">
        <v>299350.87247200904</v>
      </c>
      <c r="AZ251" s="710">
        <v>1768522.1258249443</v>
      </c>
      <c r="BA251" s="710">
        <v>1763129.3258249443</v>
      </c>
      <c r="BB251" s="710">
        <v>3750</v>
      </c>
      <c r="BC251" s="710">
        <v>1563750</v>
      </c>
      <c r="BD251" s="710">
        <v>0</v>
      </c>
      <c r="BE251" s="710">
        <v>0</v>
      </c>
      <c r="BF251" s="710">
        <v>1768522.1258249443</v>
      </c>
      <c r="BG251" s="709">
        <v>1768522.1258249443</v>
      </c>
      <c r="BH251" s="709">
        <v>0</v>
      </c>
      <c r="BI251" s="710">
        <v>1569142.8</v>
      </c>
      <c r="BJ251" s="710">
        <v>1449350</v>
      </c>
      <c r="BK251" s="709">
        <v>1648729.3258249443</v>
      </c>
      <c r="BL251" s="709">
        <v>3953.787352098188</v>
      </c>
      <c r="BM251" s="709">
        <v>3830.7235489260142</v>
      </c>
      <c r="BN251" s="711">
        <v>3.2125472277078314E-2</v>
      </c>
      <c r="BO251" s="711">
        <v>0</v>
      </c>
      <c r="BP251" s="709">
        <v>0</v>
      </c>
      <c r="BQ251" s="710">
        <v>1768522.1258249443</v>
      </c>
      <c r="BR251" s="710">
        <v>4228.1278796761253</v>
      </c>
      <c r="BS251" s="710" t="s">
        <v>1284</v>
      </c>
      <c r="BT251" s="710">
        <v>4241.0602537768445</v>
      </c>
      <c r="BU251" s="711">
        <v>3.3458550233077311E-2</v>
      </c>
      <c r="BV251" s="709">
        <v>0</v>
      </c>
      <c r="BW251" s="709">
        <v>1768522.1258249443</v>
      </c>
      <c r="BX251" s="709">
        <v>0</v>
      </c>
      <c r="BY251" s="709">
        <v>1768522.1258249443</v>
      </c>
      <c r="BZ251" s="512">
        <f t="shared" si="12"/>
        <v>0</v>
      </c>
      <c r="CA251" s="512">
        <f t="shared" si="13"/>
        <v>0</v>
      </c>
      <c r="CB251" s="709">
        <f t="shared" si="14"/>
        <v>0</v>
      </c>
      <c r="CC251" s="709"/>
      <c r="CD251" s="709"/>
      <c r="CF251" s="709">
        <f t="shared" si="15"/>
        <v>164496.84964200485</v>
      </c>
    </row>
    <row r="252" spans="1:84" ht="15" x14ac:dyDescent="0.25">
      <c r="A252" s="706" t="e">
        <f>VLOOKUP(D252,'DfE No.'!#REF!,3,FALSE)</f>
        <v>#REF!</v>
      </c>
      <c r="B252" s="511" t="str">
        <f>VLOOKUP(D252,'Adjusted Factors 20-21'!C:F,4,FALSE)</f>
        <v>Recoupment Academy</v>
      </c>
      <c r="C252" s="706">
        <v>145382</v>
      </c>
      <c r="D252" s="706">
        <v>9353340</v>
      </c>
      <c r="E252" s="707" t="s">
        <v>781</v>
      </c>
      <c r="F252" s="708">
        <v>210</v>
      </c>
      <c r="G252" s="708">
        <v>210</v>
      </c>
      <c r="H252" s="708">
        <v>0</v>
      </c>
      <c r="I252" s="709">
        <v>602357.93099999998</v>
      </c>
      <c r="J252" s="709">
        <v>0</v>
      </c>
      <c r="K252" s="709">
        <v>0</v>
      </c>
      <c r="L252" s="709">
        <v>4950.0000000000027</v>
      </c>
      <c r="M252" s="709">
        <v>0</v>
      </c>
      <c r="N252" s="709">
        <v>8320.7547169811314</v>
      </c>
      <c r="O252" s="709">
        <v>0</v>
      </c>
      <c r="P252" s="709">
        <v>2940.0000000000009</v>
      </c>
      <c r="Q252" s="709">
        <v>2000</v>
      </c>
      <c r="R252" s="709">
        <v>1125.0000000000009</v>
      </c>
      <c r="S252" s="709">
        <v>4049.9999999999986</v>
      </c>
      <c r="T252" s="709">
        <v>0</v>
      </c>
      <c r="U252" s="709">
        <v>599.99999999999977</v>
      </c>
      <c r="V252" s="709">
        <v>0</v>
      </c>
      <c r="W252" s="709">
        <v>0</v>
      </c>
      <c r="X252" s="709">
        <v>0</v>
      </c>
      <c r="Y252" s="709">
        <v>0</v>
      </c>
      <c r="Z252" s="709">
        <v>0</v>
      </c>
      <c r="AA252" s="709">
        <v>0</v>
      </c>
      <c r="AB252" s="709">
        <v>21845.833333333285</v>
      </c>
      <c r="AC252" s="709">
        <v>0</v>
      </c>
      <c r="AD252" s="709">
        <v>0</v>
      </c>
      <c r="AE252" s="709">
        <v>40896.000000000029</v>
      </c>
      <c r="AF252" s="709">
        <v>0</v>
      </c>
      <c r="AG252" s="709">
        <v>0</v>
      </c>
      <c r="AH252" s="709">
        <v>0</v>
      </c>
      <c r="AI252" s="709">
        <v>114400</v>
      </c>
      <c r="AJ252" s="709">
        <v>0</v>
      </c>
      <c r="AK252" s="709">
        <v>0</v>
      </c>
      <c r="AL252" s="709">
        <v>0</v>
      </c>
      <c r="AM252" s="709">
        <v>4233.6000000000004</v>
      </c>
      <c r="AN252" s="709">
        <v>0</v>
      </c>
      <c r="AO252" s="709">
        <v>0</v>
      </c>
      <c r="AP252" s="709">
        <v>0</v>
      </c>
      <c r="AQ252" s="709">
        <v>0</v>
      </c>
      <c r="AR252" s="709">
        <v>0</v>
      </c>
      <c r="AS252" s="709">
        <v>0</v>
      </c>
      <c r="AT252" s="709">
        <v>0</v>
      </c>
      <c r="AU252" s="709">
        <v>0</v>
      </c>
      <c r="AV252" s="709">
        <v>602357.93099999998</v>
      </c>
      <c r="AW252" s="709">
        <v>86727.588050314444</v>
      </c>
      <c r="AX252" s="709">
        <v>118633.60000000001</v>
      </c>
      <c r="AY252" s="709">
        <v>62841.67735849059</v>
      </c>
      <c r="AZ252" s="710">
        <v>807719.11905031442</v>
      </c>
      <c r="BA252" s="710">
        <v>803485.51905031444</v>
      </c>
      <c r="BB252" s="710">
        <v>3750</v>
      </c>
      <c r="BC252" s="710">
        <v>787500</v>
      </c>
      <c r="BD252" s="710">
        <v>0</v>
      </c>
      <c r="BE252" s="710">
        <v>0</v>
      </c>
      <c r="BF252" s="710">
        <v>807719.11905031442</v>
      </c>
      <c r="BG252" s="709">
        <v>807719.1190503143</v>
      </c>
      <c r="BH252" s="709">
        <v>0</v>
      </c>
      <c r="BI252" s="710">
        <v>791733.6</v>
      </c>
      <c r="BJ252" s="710">
        <v>673100</v>
      </c>
      <c r="BK252" s="709">
        <v>689085.51905031444</v>
      </c>
      <c r="BL252" s="709">
        <v>3281.3596145253068</v>
      </c>
      <c r="BM252" s="709">
        <v>3147.720496244131</v>
      </c>
      <c r="BN252" s="711">
        <v>4.2455840167713227E-2</v>
      </c>
      <c r="BO252" s="711">
        <v>0</v>
      </c>
      <c r="BP252" s="709">
        <v>0</v>
      </c>
      <c r="BQ252" s="710">
        <v>807719.11905031442</v>
      </c>
      <c r="BR252" s="710">
        <v>3826.1215192872114</v>
      </c>
      <c r="BS252" s="710" t="s">
        <v>1284</v>
      </c>
      <c r="BT252" s="710">
        <v>3846.2815192872117</v>
      </c>
      <c r="BU252" s="711">
        <v>4.3820939042642726E-2</v>
      </c>
      <c r="BV252" s="709">
        <v>0</v>
      </c>
      <c r="BW252" s="709">
        <v>807719.11905031442</v>
      </c>
      <c r="BX252" s="709">
        <v>0</v>
      </c>
      <c r="BY252" s="709">
        <v>807719.11905031442</v>
      </c>
      <c r="BZ252" s="512">
        <f t="shared" si="12"/>
        <v>0</v>
      </c>
      <c r="CA252" s="512">
        <f t="shared" si="13"/>
        <v>0</v>
      </c>
      <c r="CB252" s="709">
        <f t="shared" si="14"/>
        <v>0</v>
      </c>
      <c r="CC252" s="709"/>
      <c r="CD252" s="709"/>
      <c r="CF252" s="709">
        <f t="shared" si="15"/>
        <v>23985.754716981133</v>
      </c>
    </row>
    <row r="253" spans="1:84" ht="15" x14ac:dyDescent="0.25">
      <c r="A253" s="706" t="e">
        <f>VLOOKUP(D253,'DfE No.'!#REF!,3,FALSE)</f>
        <v>#REF!</v>
      </c>
      <c r="B253" s="511" t="str">
        <f>VLOOKUP(D253,'Adjusted Factors 20-21'!C:F,4,FALSE)</f>
        <v>Recoupment Academy</v>
      </c>
      <c r="C253" s="706">
        <v>146977</v>
      </c>
      <c r="D253" s="706">
        <v>9353341</v>
      </c>
      <c r="E253" s="707" t="s">
        <v>782</v>
      </c>
      <c r="F253" s="708">
        <v>207</v>
      </c>
      <c r="G253" s="708">
        <v>207</v>
      </c>
      <c r="H253" s="708">
        <v>0</v>
      </c>
      <c r="I253" s="709">
        <v>593752.81770000001</v>
      </c>
      <c r="J253" s="709">
        <v>0</v>
      </c>
      <c r="K253" s="709">
        <v>0</v>
      </c>
      <c r="L253" s="709">
        <v>15750.000000000025</v>
      </c>
      <c r="M253" s="709">
        <v>0</v>
      </c>
      <c r="N253" s="709">
        <v>24434.117647058825</v>
      </c>
      <c r="O253" s="709">
        <v>0</v>
      </c>
      <c r="P253" s="709">
        <v>1469.9999999999982</v>
      </c>
      <c r="Q253" s="709">
        <v>1499.9999999999995</v>
      </c>
      <c r="R253" s="709">
        <v>16500.000000000004</v>
      </c>
      <c r="S253" s="709">
        <v>29565.000000000011</v>
      </c>
      <c r="T253" s="709">
        <v>1304.9999999999995</v>
      </c>
      <c r="U253" s="709">
        <v>0</v>
      </c>
      <c r="V253" s="709">
        <v>0</v>
      </c>
      <c r="W253" s="709">
        <v>0</v>
      </c>
      <c r="X253" s="709">
        <v>0</v>
      </c>
      <c r="Y253" s="709">
        <v>0</v>
      </c>
      <c r="Z253" s="709">
        <v>0</v>
      </c>
      <c r="AA253" s="709">
        <v>0</v>
      </c>
      <c r="AB253" s="709">
        <v>6186.8715083798888</v>
      </c>
      <c r="AC253" s="709">
        <v>0</v>
      </c>
      <c r="AD253" s="709">
        <v>0</v>
      </c>
      <c r="AE253" s="709">
        <v>84218.764044943746</v>
      </c>
      <c r="AF253" s="709">
        <v>0</v>
      </c>
      <c r="AG253" s="709">
        <v>0</v>
      </c>
      <c r="AH253" s="709">
        <v>0</v>
      </c>
      <c r="AI253" s="709">
        <v>114400</v>
      </c>
      <c r="AJ253" s="709">
        <v>0</v>
      </c>
      <c r="AK253" s="709">
        <v>0</v>
      </c>
      <c r="AL253" s="709">
        <v>0</v>
      </c>
      <c r="AM253" s="709">
        <v>3326.4</v>
      </c>
      <c r="AN253" s="709">
        <v>0</v>
      </c>
      <c r="AO253" s="709">
        <v>0</v>
      </c>
      <c r="AP253" s="709">
        <v>0</v>
      </c>
      <c r="AQ253" s="709">
        <v>0</v>
      </c>
      <c r="AR253" s="709">
        <v>0</v>
      </c>
      <c r="AS253" s="709">
        <v>0</v>
      </c>
      <c r="AT253" s="709">
        <v>0</v>
      </c>
      <c r="AU253" s="709">
        <v>0</v>
      </c>
      <c r="AV253" s="709">
        <v>593752.81770000001</v>
      </c>
      <c r="AW253" s="709">
        <v>180929.75320038252</v>
      </c>
      <c r="AX253" s="709">
        <v>117726.39999999999</v>
      </c>
      <c r="AY253" s="709">
        <v>139433.62286847318</v>
      </c>
      <c r="AZ253" s="710">
        <v>892408.9709003825</v>
      </c>
      <c r="BA253" s="710">
        <v>889082.57090038247</v>
      </c>
      <c r="BB253" s="710">
        <v>3750</v>
      </c>
      <c r="BC253" s="710">
        <v>776250</v>
      </c>
      <c r="BD253" s="710">
        <v>0</v>
      </c>
      <c r="BE253" s="710">
        <v>0</v>
      </c>
      <c r="BF253" s="710">
        <v>892408.9709003825</v>
      </c>
      <c r="BG253" s="709">
        <v>892408.9709003825</v>
      </c>
      <c r="BH253" s="709">
        <v>0</v>
      </c>
      <c r="BI253" s="710">
        <v>779576.4</v>
      </c>
      <c r="BJ253" s="710">
        <v>661850</v>
      </c>
      <c r="BK253" s="709">
        <v>774682.57090038247</v>
      </c>
      <c r="BL253" s="709">
        <v>3742.4278787458093</v>
      </c>
      <c r="BM253" s="709">
        <v>3571.5743965853658</v>
      </c>
      <c r="BN253" s="711">
        <v>4.7837021769388151E-2</v>
      </c>
      <c r="BO253" s="711">
        <v>0</v>
      </c>
      <c r="BP253" s="709">
        <v>0</v>
      </c>
      <c r="BQ253" s="710">
        <v>892408.9709003825</v>
      </c>
      <c r="BR253" s="710">
        <v>4295.0848835767265</v>
      </c>
      <c r="BS253" s="710" t="s">
        <v>1284</v>
      </c>
      <c r="BT253" s="710">
        <v>4311.1544487941183</v>
      </c>
      <c r="BU253" s="711">
        <v>4.3958313855068321E-2</v>
      </c>
      <c r="BV253" s="709">
        <v>0</v>
      </c>
      <c r="BW253" s="709">
        <v>892408.9709003825</v>
      </c>
      <c r="BX253" s="709">
        <v>0</v>
      </c>
      <c r="BY253" s="709">
        <v>892408.9709003825</v>
      </c>
      <c r="BZ253" s="512">
        <f t="shared" si="12"/>
        <v>0</v>
      </c>
      <c r="CA253" s="512">
        <f t="shared" si="13"/>
        <v>0</v>
      </c>
      <c r="CB253" s="709">
        <f t="shared" si="14"/>
        <v>0</v>
      </c>
      <c r="CC253" s="709"/>
      <c r="CD253" s="709"/>
      <c r="CF253" s="709">
        <f t="shared" si="15"/>
        <v>90524.117647058869</v>
      </c>
    </row>
    <row r="254" spans="1:84" ht="15" x14ac:dyDescent="0.25">
      <c r="A254" s="706" t="e">
        <f>VLOOKUP(D254,'DfE No.'!#REF!,3,FALSE)</f>
        <v>#REF!</v>
      </c>
      <c r="B254" s="511" t="str">
        <f>VLOOKUP(D254,'Adjusted Factors 20-21'!C:F,4,FALSE)</f>
        <v>Recoupment Academy</v>
      </c>
      <c r="C254" s="706">
        <v>141842</v>
      </c>
      <c r="D254" s="706">
        <v>9353344</v>
      </c>
      <c r="E254" s="707" t="s">
        <v>1114</v>
      </c>
      <c r="F254" s="708">
        <v>398</v>
      </c>
      <c r="G254" s="708">
        <v>398</v>
      </c>
      <c r="H254" s="708">
        <v>0</v>
      </c>
      <c r="I254" s="709">
        <v>1141611.6978</v>
      </c>
      <c r="J254" s="709">
        <v>0</v>
      </c>
      <c r="K254" s="709">
        <v>0</v>
      </c>
      <c r="L254" s="709">
        <v>49500.000000000058</v>
      </c>
      <c r="M254" s="709">
        <v>0</v>
      </c>
      <c r="N254" s="709">
        <v>76738.430379746831</v>
      </c>
      <c r="O254" s="709">
        <v>0</v>
      </c>
      <c r="P254" s="709">
        <v>11130.000000000029</v>
      </c>
      <c r="Q254" s="709">
        <v>14249.999999999995</v>
      </c>
      <c r="R254" s="709">
        <v>10125</v>
      </c>
      <c r="S254" s="709">
        <v>85454.999999999971</v>
      </c>
      <c r="T254" s="709">
        <v>11745</v>
      </c>
      <c r="U254" s="709">
        <v>599.99999999999955</v>
      </c>
      <c r="V254" s="709">
        <v>0</v>
      </c>
      <c r="W254" s="709">
        <v>0</v>
      </c>
      <c r="X254" s="709">
        <v>0</v>
      </c>
      <c r="Y254" s="709">
        <v>0</v>
      </c>
      <c r="Z254" s="709">
        <v>0</v>
      </c>
      <c r="AA254" s="709">
        <v>0</v>
      </c>
      <c r="AB254" s="709">
        <v>23240.147492625292</v>
      </c>
      <c r="AC254" s="709">
        <v>0</v>
      </c>
      <c r="AD254" s="709">
        <v>0</v>
      </c>
      <c r="AE254" s="709">
        <v>151107.73413897297</v>
      </c>
      <c r="AF254" s="709">
        <v>0</v>
      </c>
      <c r="AG254" s="709">
        <v>0</v>
      </c>
      <c r="AH254" s="709">
        <v>0</v>
      </c>
      <c r="AI254" s="709">
        <v>114400</v>
      </c>
      <c r="AJ254" s="709">
        <v>0</v>
      </c>
      <c r="AK254" s="709">
        <v>0</v>
      </c>
      <c r="AL254" s="709">
        <v>0</v>
      </c>
      <c r="AM254" s="709">
        <v>10180.799999999999</v>
      </c>
      <c r="AN254" s="709">
        <v>0</v>
      </c>
      <c r="AO254" s="709">
        <v>0</v>
      </c>
      <c r="AP254" s="709">
        <v>0</v>
      </c>
      <c r="AQ254" s="709">
        <v>0</v>
      </c>
      <c r="AR254" s="709">
        <v>0</v>
      </c>
      <c r="AS254" s="709">
        <v>0</v>
      </c>
      <c r="AT254" s="709">
        <v>0</v>
      </c>
      <c r="AU254" s="709">
        <v>0</v>
      </c>
      <c r="AV254" s="709">
        <v>1141611.6978</v>
      </c>
      <c r="AW254" s="709">
        <v>433891.31201134517</v>
      </c>
      <c r="AX254" s="709">
        <v>124580.8</v>
      </c>
      <c r="AY254" s="709">
        <v>290832.2493288464</v>
      </c>
      <c r="AZ254" s="710">
        <v>1700083.8098113451</v>
      </c>
      <c r="BA254" s="710">
        <v>1689903.009811345</v>
      </c>
      <c r="BB254" s="710">
        <v>3750</v>
      </c>
      <c r="BC254" s="710">
        <v>1492500</v>
      </c>
      <c r="BD254" s="710">
        <v>0</v>
      </c>
      <c r="BE254" s="710">
        <v>0</v>
      </c>
      <c r="BF254" s="710">
        <v>1700083.8098113451</v>
      </c>
      <c r="BG254" s="709">
        <v>1700083.8098113451</v>
      </c>
      <c r="BH254" s="709">
        <v>0</v>
      </c>
      <c r="BI254" s="710">
        <v>1502680.8</v>
      </c>
      <c r="BJ254" s="710">
        <v>1378100</v>
      </c>
      <c r="BK254" s="709">
        <v>1575503.009811345</v>
      </c>
      <c r="BL254" s="709">
        <v>3958.5502759079022</v>
      </c>
      <c r="BM254" s="709">
        <v>3992.5631844387758</v>
      </c>
      <c r="BN254" s="711">
        <v>-8.5190658130197324E-3</v>
      </c>
      <c r="BO254" s="711">
        <v>2.6919065813019734E-2</v>
      </c>
      <c r="BP254" s="709">
        <v>42775.476307569726</v>
      </c>
      <c r="BQ254" s="710">
        <v>1742859.2861189148</v>
      </c>
      <c r="BR254" s="710">
        <v>4353.4635329620978</v>
      </c>
      <c r="BS254" s="710" t="s">
        <v>1284</v>
      </c>
      <c r="BT254" s="710">
        <v>4379.0434324595853</v>
      </c>
      <c r="BU254" s="711">
        <v>1.5933696049559964E-2</v>
      </c>
      <c r="BV254" s="709">
        <v>0</v>
      </c>
      <c r="BW254" s="709">
        <v>1742859.2861189148</v>
      </c>
      <c r="BX254" s="709">
        <v>0</v>
      </c>
      <c r="BY254" s="709">
        <v>1742859.2861189148</v>
      </c>
      <c r="BZ254" s="512">
        <f t="shared" si="12"/>
        <v>0</v>
      </c>
      <c r="CA254" s="512">
        <f t="shared" si="13"/>
        <v>0</v>
      </c>
      <c r="CB254" s="709">
        <f t="shared" si="14"/>
        <v>0</v>
      </c>
      <c r="CC254" s="709"/>
      <c r="CD254" s="709"/>
      <c r="CF254" s="709">
        <f t="shared" si="15"/>
        <v>259543.43037974689</v>
      </c>
    </row>
    <row r="255" spans="1:84" ht="15" x14ac:dyDescent="0.25">
      <c r="A255" s="706" t="e">
        <f>VLOOKUP(D255,'DfE No.'!#REF!,3,FALSE)</f>
        <v>#REF!</v>
      </c>
      <c r="B255" s="511" t="str">
        <f>VLOOKUP(D255,'Adjusted Factors 20-21'!C:F,4,FALSE)</f>
        <v>Recoupment Academy</v>
      </c>
      <c r="C255" s="706">
        <v>143360</v>
      </c>
      <c r="D255" s="706">
        <v>9353345</v>
      </c>
      <c r="E255" s="707" t="s">
        <v>1272</v>
      </c>
      <c r="F255" s="708">
        <v>427</v>
      </c>
      <c r="G255" s="708">
        <v>427</v>
      </c>
      <c r="H255" s="708">
        <v>0</v>
      </c>
      <c r="I255" s="709">
        <v>1224794.4597</v>
      </c>
      <c r="J255" s="709">
        <v>0</v>
      </c>
      <c r="K255" s="709">
        <v>0</v>
      </c>
      <c r="L255" s="709">
        <v>14850.000000000004</v>
      </c>
      <c r="M255" s="709">
        <v>0</v>
      </c>
      <c r="N255" s="709">
        <v>37328.687782805428</v>
      </c>
      <c r="O255" s="709">
        <v>0</v>
      </c>
      <c r="P255" s="709">
        <v>840</v>
      </c>
      <c r="Q255" s="709">
        <v>2000.0000000000023</v>
      </c>
      <c r="R255" s="709">
        <v>750</v>
      </c>
      <c r="S255" s="709">
        <v>0</v>
      </c>
      <c r="T255" s="709">
        <v>0</v>
      </c>
      <c r="U255" s="709">
        <v>0</v>
      </c>
      <c r="V255" s="709">
        <v>0</v>
      </c>
      <c r="W255" s="709">
        <v>0</v>
      </c>
      <c r="X255" s="709">
        <v>0</v>
      </c>
      <c r="Y255" s="709">
        <v>0</v>
      </c>
      <c r="Z255" s="709">
        <v>0</v>
      </c>
      <c r="AA255" s="709">
        <v>0</v>
      </c>
      <c r="AB255" s="709">
        <v>3120.8333333333221</v>
      </c>
      <c r="AC255" s="709">
        <v>0</v>
      </c>
      <c r="AD255" s="709">
        <v>0</v>
      </c>
      <c r="AE255" s="709">
        <v>117152.95013850417</v>
      </c>
      <c r="AF255" s="709">
        <v>0</v>
      </c>
      <c r="AG255" s="709">
        <v>0</v>
      </c>
      <c r="AH255" s="709">
        <v>0</v>
      </c>
      <c r="AI255" s="709">
        <v>114400</v>
      </c>
      <c r="AJ255" s="709">
        <v>0</v>
      </c>
      <c r="AK255" s="709">
        <v>0</v>
      </c>
      <c r="AL255" s="709">
        <v>0</v>
      </c>
      <c r="AM255" s="709">
        <v>6712.59</v>
      </c>
      <c r="AN255" s="709">
        <v>0</v>
      </c>
      <c r="AO255" s="709">
        <v>0</v>
      </c>
      <c r="AP255" s="709">
        <v>0</v>
      </c>
      <c r="AQ255" s="709">
        <v>0</v>
      </c>
      <c r="AR255" s="709">
        <v>0</v>
      </c>
      <c r="AS255" s="709">
        <v>0</v>
      </c>
      <c r="AT255" s="709">
        <v>0</v>
      </c>
      <c r="AU255" s="709">
        <v>0</v>
      </c>
      <c r="AV255" s="709">
        <v>1224794.4597</v>
      </c>
      <c r="AW255" s="709">
        <v>176042.47125464291</v>
      </c>
      <c r="AX255" s="709">
        <v>121112.59</v>
      </c>
      <c r="AY255" s="709">
        <v>154990.09402990688</v>
      </c>
      <c r="AZ255" s="710">
        <v>1521949.5209546429</v>
      </c>
      <c r="BA255" s="710">
        <v>1515236.9309546428</v>
      </c>
      <c r="BB255" s="710">
        <v>3750</v>
      </c>
      <c r="BC255" s="710">
        <v>1601250</v>
      </c>
      <c r="BD255" s="710">
        <v>86013.069045357173</v>
      </c>
      <c r="BE255" s="710">
        <v>0</v>
      </c>
      <c r="BF255" s="710">
        <v>1607962.59</v>
      </c>
      <c r="BG255" s="709">
        <v>1607962.59</v>
      </c>
      <c r="BH255" s="709">
        <v>0</v>
      </c>
      <c r="BI255" s="710">
        <v>1607962.59</v>
      </c>
      <c r="BJ255" s="710">
        <v>1486850</v>
      </c>
      <c r="BK255" s="709">
        <v>1486850</v>
      </c>
      <c r="BL255" s="709">
        <v>3482.0843091334896</v>
      </c>
      <c r="BM255" s="709">
        <v>3238.2151029748284</v>
      </c>
      <c r="BN255" s="711">
        <v>7.5309761212165177E-2</v>
      </c>
      <c r="BO255" s="711">
        <v>0</v>
      </c>
      <c r="BP255" s="709">
        <v>0</v>
      </c>
      <c r="BQ255" s="710">
        <v>1607962.59</v>
      </c>
      <c r="BR255" s="710">
        <v>3750</v>
      </c>
      <c r="BS255" s="710" t="s">
        <v>1284</v>
      </c>
      <c r="BT255" s="710">
        <v>3765.7203512880565</v>
      </c>
      <c r="BU255" s="711">
        <v>7.1297040319401761E-2</v>
      </c>
      <c r="BV255" s="709">
        <v>0</v>
      </c>
      <c r="BW255" s="709">
        <v>1607962.59</v>
      </c>
      <c r="BX255" s="709">
        <v>0</v>
      </c>
      <c r="BY255" s="709">
        <v>1607962.59</v>
      </c>
      <c r="BZ255" s="512">
        <f t="shared" si="12"/>
        <v>0</v>
      </c>
      <c r="CA255" s="512">
        <f t="shared" si="13"/>
        <v>0</v>
      </c>
      <c r="CB255" s="709">
        <f t="shared" si="14"/>
        <v>86013.069045357173</v>
      </c>
      <c r="CC255" s="709"/>
      <c r="CD255" s="709"/>
      <c r="CF255" s="709">
        <f t="shared" si="15"/>
        <v>55768.687782805428</v>
      </c>
    </row>
    <row r="256" spans="1:84" ht="15" x14ac:dyDescent="0.25">
      <c r="A256" s="706" t="e">
        <f>VLOOKUP(D256,'DfE No.'!#REF!,3,FALSE)</f>
        <v>#REF!</v>
      </c>
      <c r="B256" s="511" t="str">
        <f>VLOOKUP(D256,'Adjusted Factors 20-21'!C:F,4,FALSE)</f>
        <v>Recoupment Academy</v>
      </c>
      <c r="C256" s="706">
        <v>145795</v>
      </c>
      <c r="D256" s="706">
        <v>9353346</v>
      </c>
      <c r="E256" s="707" t="s">
        <v>1339</v>
      </c>
      <c r="F256" s="708">
        <v>290</v>
      </c>
      <c r="G256" s="708">
        <v>290</v>
      </c>
      <c r="H256" s="708">
        <v>0</v>
      </c>
      <c r="I256" s="709">
        <v>831827.61899999995</v>
      </c>
      <c r="J256" s="709">
        <v>0</v>
      </c>
      <c r="K256" s="709">
        <v>0</v>
      </c>
      <c r="L256" s="709">
        <v>3150.000000000005</v>
      </c>
      <c r="M256" s="709">
        <v>0</v>
      </c>
      <c r="N256" s="709">
        <v>11719.587628865978</v>
      </c>
      <c r="O256" s="709">
        <v>0</v>
      </c>
      <c r="P256" s="709">
        <v>0</v>
      </c>
      <c r="Q256" s="709">
        <v>0</v>
      </c>
      <c r="R256" s="709">
        <v>0</v>
      </c>
      <c r="S256" s="709">
        <v>0</v>
      </c>
      <c r="T256" s="709">
        <v>0</v>
      </c>
      <c r="U256" s="709">
        <v>0</v>
      </c>
      <c r="V256" s="709">
        <v>0</v>
      </c>
      <c r="W256" s="709">
        <v>0</v>
      </c>
      <c r="X256" s="709">
        <v>0</v>
      </c>
      <c r="Y256" s="709">
        <v>0</v>
      </c>
      <c r="Z256" s="709">
        <v>0</v>
      </c>
      <c r="AA256" s="709">
        <v>0</v>
      </c>
      <c r="AB256" s="709">
        <v>4379.2338709677406</v>
      </c>
      <c r="AC256" s="709">
        <v>0</v>
      </c>
      <c r="AD256" s="709">
        <v>0</v>
      </c>
      <c r="AE256" s="709">
        <v>110837.29838709693</v>
      </c>
      <c r="AF256" s="709">
        <v>0</v>
      </c>
      <c r="AG256" s="709">
        <v>0</v>
      </c>
      <c r="AH256" s="709">
        <v>0</v>
      </c>
      <c r="AI256" s="709">
        <v>114400</v>
      </c>
      <c r="AJ256" s="709">
        <v>0</v>
      </c>
      <c r="AK256" s="709">
        <v>0</v>
      </c>
      <c r="AL256" s="709">
        <v>0</v>
      </c>
      <c r="AM256" s="709">
        <v>8316</v>
      </c>
      <c r="AN256" s="709">
        <v>0</v>
      </c>
      <c r="AO256" s="709">
        <v>0</v>
      </c>
      <c r="AP256" s="709">
        <v>0</v>
      </c>
      <c r="AQ256" s="709">
        <v>0</v>
      </c>
      <c r="AR256" s="709">
        <v>0</v>
      </c>
      <c r="AS256" s="709">
        <v>0</v>
      </c>
      <c r="AT256" s="709">
        <v>0</v>
      </c>
      <c r="AU256" s="709">
        <v>0</v>
      </c>
      <c r="AV256" s="709">
        <v>831827.61899999995</v>
      </c>
      <c r="AW256" s="709">
        <v>130086.11988693065</v>
      </c>
      <c r="AX256" s="709">
        <v>122716</v>
      </c>
      <c r="AY256" s="709">
        <v>128224.89220152993</v>
      </c>
      <c r="AZ256" s="710">
        <v>1084629.7388869305</v>
      </c>
      <c r="BA256" s="710">
        <v>1076313.7388869305</v>
      </c>
      <c r="BB256" s="710">
        <v>3750</v>
      </c>
      <c r="BC256" s="710">
        <v>1087500</v>
      </c>
      <c r="BD256" s="710">
        <v>11186.261113069486</v>
      </c>
      <c r="BE256" s="710">
        <v>0</v>
      </c>
      <c r="BF256" s="710">
        <v>1095816</v>
      </c>
      <c r="BG256" s="709">
        <v>1095816</v>
      </c>
      <c r="BH256" s="709">
        <v>0</v>
      </c>
      <c r="BI256" s="710">
        <v>1095816</v>
      </c>
      <c r="BJ256" s="710">
        <v>973100</v>
      </c>
      <c r="BK256" s="709">
        <v>973100</v>
      </c>
      <c r="BL256" s="709">
        <v>3355.5172413793102</v>
      </c>
      <c r="BM256" s="709">
        <v>3164.6068017421603</v>
      </c>
      <c r="BN256" s="711">
        <v>6.0326748818226347E-2</v>
      </c>
      <c r="BO256" s="711">
        <v>0</v>
      </c>
      <c r="BP256" s="709">
        <v>0</v>
      </c>
      <c r="BQ256" s="710">
        <v>1095816</v>
      </c>
      <c r="BR256" s="710">
        <v>3750</v>
      </c>
      <c r="BS256" s="710" t="s">
        <v>1284</v>
      </c>
      <c r="BT256" s="710">
        <v>3778.6758620689657</v>
      </c>
      <c r="BU256" s="711">
        <v>1.9047496119331431E-2</v>
      </c>
      <c r="BV256" s="709">
        <v>0</v>
      </c>
      <c r="BW256" s="709">
        <v>1095816</v>
      </c>
      <c r="BX256" s="709">
        <v>0</v>
      </c>
      <c r="BY256" s="709">
        <v>1095816</v>
      </c>
      <c r="BZ256" s="512">
        <f t="shared" si="12"/>
        <v>0</v>
      </c>
      <c r="CA256" s="512">
        <f t="shared" si="13"/>
        <v>0</v>
      </c>
      <c r="CB256" s="709">
        <f t="shared" si="14"/>
        <v>11186.261113069486</v>
      </c>
      <c r="CC256" s="709"/>
      <c r="CD256" s="709"/>
      <c r="CF256" s="709">
        <f t="shared" si="15"/>
        <v>14869.587628865984</v>
      </c>
    </row>
    <row r="257" spans="1:84" ht="15" x14ac:dyDescent="0.25">
      <c r="A257" s="706" t="e">
        <f>VLOOKUP(D257,'DfE No.'!#REF!,3,FALSE)</f>
        <v>#REF!</v>
      </c>
      <c r="B257" s="511" t="str">
        <f>VLOOKUP(D257,'Adjusted Factors 20-21'!C:F,4,FALSE)</f>
        <v>Recoupment Academy</v>
      </c>
      <c r="C257" s="706">
        <v>137179</v>
      </c>
      <c r="D257" s="706">
        <v>9354029</v>
      </c>
      <c r="E257" s="707" t="s">
        <v>921</v>
      </c>
      <c r="F257" s="708">
        <v>356</v>
      </c>
      <c r="G257" s="708">
        <v>174</v>
      </c>
      <c r="H257" s="708">
        <v>182</v>
      </c>
      <c r="I257" s="709">
        <v>499096.57139999996</v>
      </c>
      <c r="J257" s="709">
        <v>733345.54019999993</v>
      </c>
      <c r="K257" s="709">
        <v>0</v>
      </c>
      <c r="L257" s="709">
        <v>8100.0000000000036</v>
      </c>
      <c r="M257" s="709">
        <v>9449.9999999999673</v>
      </c>
      <c r="N257" s="709">
        <v>21840</v>
      </c>
      <c r="O257" s="709">
        <v>21307.07182320442</v>
      </c>
      <c r="P257" s="709">
        <v>3149.9999999999986</v>
      </c>
      <c r="Q257" s="709">
        <v>0</v>
      </c>
      <c r="R257" s="709">
        <v>1499.9999999999975</v>
      </c>
      <c r="S257" s="709">
        <v>0</v>
      </c>
      <c r="T257" s="709">
        <v>0</v>
      </c>
      <c r="U257" s="709">
        <v>0</v>
      </c>
      <c r="V257" s="709">
        <v>4499.9999999999991</v>
      </c>
      <c r="W257" s="709">
        <v>0</v>
      </c>
      <c r="X257" s="709">
        <v>4280.0000000000045</v>
      </c>
      <c r="Y257" s="709">
        <v>0</v>
      </c>
      <c r="Z257" s="709">
        <v>0</v>
      </c>
      <c r="AA257" s="709">
        <v>0</v>
      </c>
      <c r="AB257" s="709">
        <v>535.00000000000011</v>
      </c>
      <c r="AC257" s="709">
        <v>5760.0000000000064</v>
      </c>
      <c r="AD257" s="709">
        <v>0</v>
      </c>
      <c r="AE257" s="709">
        <v>32839.746835443089</v>
      </c>
      <c r="AF257" s="709">
        <v>64270.083976980015</v>
      </c>
      <c r="AG257" s="709">
        <v>3114.9999999999959</v>
      </c>
      <c r="AH257" s="709">
        <v>11350.000000000024</v>
      </c>
      <c r="AI257" s="709">
        <v>114400</v>
      </c>
      <c r="AJ257" s="709">
        <v>0</v>
      </c>
      <c r="AK257" s="709">
        <v>0</v>
      </c>
      <c r="AL257" s="709">
        <v>0</v>
      </c>
      <c r="AM257" s="709">
        <v>11289.6</v>
      </c>
      <c r="AN257" s="709">
        <v>0</v>
      </c>
      <c r="AO257" s="709">
        <v>0</v>
      </c>
      <c r="AP257" s="709">
        <v>0</v>
      </c>
      <c r="AQ257" s="709">
        <v>0</v>
      </c>
      <c r="AR257" s="709">
        <v>0</v>
      </c>
      <c r="AS257" s="709">
        <v>0</v>
      </c>
      <c r="AT257" s="709">
        <v>0</v>
      </c>
      <c r="AU257" s="709">
        <v>0</v>
      </c>
      <c r="AV257" s="709">
        <v>1232442.1115999999</v>
      </c>
      <c r="AW257" s="709">
        <v>191996.90263562751</v>
      </c>
      <c r="AX257" s="709">
        <v>125689.60000000001</v>
      </c>
      <c r="AY257" s="709">
        <v>144126.16672402527</v>
      </c>
      <c r="AZ257" s="710">
        <v>1550128.6142356275</v>
      </c>
      <c r="BA257" s="710">
        <v>1538839.0142356274</v>
      </c>
      <c r="BB257" s="710">
        <v>4275</v>
      </c>
      <c r="BC257" s="710">
        <v>1521900</v>
      </c>
      <c r="BD257" s="710">
        <v>0</v>
      </c>
      <c r="BE257" s="710">
        <v>0</v>
      </c>
      <c r="BF257" s="710">
        <v>1550128.6142356275</v>
      </c>
      <c r="BG257" s="709">
        <v>631608.87553881388</v>
      </c>
      <c r="BH257" s="709">
        <v>918519.73869681358</v>
      </c>
      <c r="BI257" s="710">
        <v>1533189.6</v>
      </c>
      <c r="BJ257" s="710">
        <v>1407500</v>
      </c>
      <c r="BK257" s="709">
        <v>1424439.0142356274</v>
      </c>
      <c r="BL257" s="709">
        <v>4001.233186055133</v>
      </c>
      <c r="BM257" s="709">
        <v>3863.2312509915014</v>
      </c>
      <c r="BN257" s="711">
        <v>3.5721893435246302E-2</v>
      </c>
      <c r="BO257" s="711">
        <v>0</v>
      </c>
      <c r="BP257" s="709">
        <v>0</v>
      </c>
      <c r="BQ257" s="710">
        <v>1550128.6142356275</v>
      </c>
      <c r="BR257" s="710">
        <v>4322.581500661875</v>
      </c>
      <c r="BS257" s="710" t="s">
        <v>1284</v>
      </c>
      <c r="BT257" s="710">
        <v>4354.2938602124368</v>
      </c>
      <c r="BU257" s="711">
        <v>3.1998612622800682E-2</v>
      </c>
      <c r="BV257" s="709">
        <v>0</v>
      </c>
      <c r="BW257" s="709">
        <v>1550128.6142356275</v>
      </c>
      <c r="BX257" s="709">
        <v>0</v>
      </c>
      <c r="BY257" s="709">
        <v>1550128.6142356275</v>
      </c>
      <c r="BZ257" s="512">
        <f t="shared" si="12"/>
        <v>0</v>
      </c>
      <c r="CA257" s="512">
        <f t="shared" si="13"/>
        <v>0</v>
      </c>
      <c r="CB257" s="709">
        <f t="shared" si="14"/>
        <v>0</v>
      </c>
      <c r="CC257" s="709"/>
      <c r="CD257" s="709"/>
      <c r="CF257" s="709">
        <f t="shared" si="15"/>
        <v>74127.071823204387</v>
      </c>
    </row>
    <row r="258" spans="1:84" ht="15" x14ac:dyDescent="0.25">
      <c r="A258" s="706" t="e">
        <f>VLOOKUP(D258,'DfE No.'!#REF!,3,FALSE)</f>
        <v>#REF!</v>
      </c>
      <c r="B258" s="511" t="str">
        <f>VLOOKUP(D258,'Adjusted Factors 20-21'!C:F,4,FALSE)</f>
        <v>Recoupment Academy</v>
      </c>
      <c r="C258" s="706">
        <v>137180</v>
      </c>
      <c r="D258" s="706">
        <v>9354030</v>
      </c>
      <c r="E258" s="707" t="s">
        <v>922</v>
      </c>
      <c r="F258" s="708">
        <v>508</v>
      </c>
      <c r="G258" s="708">
        <v>255</v>
      </c>
      <c r="H258" s="708">
        <v>253</v>
      </c>
      <c r="I258" s="709">
        <v>731434.63049999997</v>
      </c>
      <c r="J258" s="709">
        <v>1019430.8883</v>
      </c>
      <c r="K258" s="709">
        <v>0</v>
      </c>
      <c r="L258" s="709">
        <v>12599.999999999949</v>
      </c>
      <c r="M258" s="709">
        <v>14850.000000000042</v>
      </c>
      <c r="N258" s="709">
        <v>24000.000000000004</v>
      </c>
      <c r="O258" s="709">
        <v>40414.22</v>
      </c>
      <c r="P258" s="709">
        <v>8609.9999999999891</v>
      </c>
      <c r="Q258" s="709">
        <v>500</v>
      </c>
      <c r="R258" s="709">
        <v>4125.0000000000009</v>
      </c>
      <c r="S258" s="709">
        <v>0</v>
      </c>
      <c r="T258" s="709">
        <v>0</v>
      </c>
      <c r="U258" s="709">
        <v>0</v>
      </c>
      <c r="V258" s="709">
        <v>12600.000000000004</v>
      </c>
      <c r="W258" s="709">
        <v>0</v>
      </c>
      <c r="X258" s="709">
        <v>4815.0000000000036</v>
      </c>
      <c r="Y258" s="709">
        <v>0</v>
      </c>
      <c r="Z258" s="709">
        <v>0</v>
      </c>
      <c r="AA258" s="709">
        <v>0</v>
      </c>
      <c r="AB258" s="709">
        <v>535</v>
      </c>
      <c r="AC258" s="709">
        <v>0</v>
      </c>
      <c r="AD258" s="709">
        <v>0</v>
      </c>
      <c r="AE258" s="709">
        <v>75559.173387096802</v>
      </c>
      <c r="AF258" s="709">
        <v>86614.618726300061</v>
      </c>
      <c r="AG258" s="709">
        <v>0</v>
      </c>
      <c r="AH258" s="709">
        <v>0</v>
      </c>
      <c r="AI258" s="709">
        <v>114400</v>
      </c>
      <c r="AJ258" s="709">
        <v>0</v>
      </c>
      <c r="AK258" s="709">
        <v>0</v>
      </c>
      <c r="AL258" s="709">
        <v>0</v>
      </c>
      <c r="AM258" s="709">
        <v>10483.200000000001</v>
      </c>
      <c r="AN258" s="709">
        <v>0</v>
      </c>
      <c r="AO258" s="709">
        <v>0</v>
      </c>
      <c r="AP258" s="709">
        <v>0</v>
      </c>
      <c r="AQ258" s="709">
        <v>0</v>
      </c>
      <c r="AR258" s="709">
        <v>0</v>
      </c>
      <c r="AS258" s="709">
        <v>0</v>
      </c>
      <c r="AT258" s="709">
        <v>0</v>
      </c>
      <c r="AU258" s="709">
        <v>0</v>
      </c>
      <c r="AV258" s="709">
        <v>1750865.5188</v>
      </c>
      <c r="AW258" s="709">
        <v>285223.01211339684</v>
      </c>
      <c r="AX258" s="709">
        <v>124883.2</v>
      </c>
      <c r="AY258" s="709">
        <v>233383.70211339684</v>
      </c>
      <c r="AZ258" s="710">
        <v>2160971.7309133969</v>
      </c>
      <c r="BA258" s="710">
        <v>2150488.5309133967</v>
      </c>
      <c r="BB258" s="710">
        <v>4275</v>
      </c>
      <c r="BC258" s="710">
        <v>2171700</v>
      </c>
      <c r="BD258" s="710">
        <v>10605.734543301631</v>
      </c>
      <c r="BE258" s="710">
        <v>10605.734543301631</v>
      </c>
      <c r="BF258" s="710">
        <v>2182183.2000000002</v>
      </c>
      <c r="BG258" s="709">
        <v>930656.9715012646</v>
      </c>
      <c r="BH258" s="709">
        <v>1251526.2284987355</v>
      </c>
      <c r="BI258" s="710">
        <v>2182183.2000000002</v>
      </c>
      <c r="BJ258" s="710">
        <v>2057300.0000000002</v>
      </c>
      <c r="BK258" s="709">
        <v>2057300.0000000002</v>
      </c>
      <c r="BL258" s="709">
        <v>4049.8031496062995</v>
      </c>
      <c r="BM258" s="709">
        <v>3841.5800157464209</v>
      </c>
      <c r="BN258" s="711">
        <v>5.4202472161554258E-2</v>
      </c>
      <c r="BO258" s="711">
        <v>0</v>
      </c>
      <c r="BP258" s="709">
        <v>0</v>
      </c>
      <c r="BQ258" s="710">
        <v>2182183.2000000002</v>
      </c>
      <c r="BR258" s="710">
        <v>4275</v>
      </c>
      <c r="BS258" s="710" t="s">
        <v>1284</v>
      </c>
      <c r="BT258" s="710">
        <v>4295.636220472441</v>
      </c>
      <c r="BU258" s="711">
        <v>4.8493997753094265E-2</v>
      </c>
      <c r="BV258" s="709">
        <v>0</v>
      </c>
      <c r="BW258" s="709">
        <v>2182183.2000000002</v>
      </c>
      <c r="BX258" s="709">
        <v>0</v>
      </c>
      <c r="BY258" s="709">
        <v>2182183.2000000002</v>
      </c>
      <c r="BZ258" s="512">
        <f t="shared" si="12"/>
        <v>0</v>
      </c>
      <c r="CA258" s="512">
        <f t="shared" si="13"/>
        <v>0</v>
      </c>
      <c r="CB258" s="709">
        <f t="shared" si="14"/>
        <v>21211.469086603262</v>
      </c>
      <c r="CC258" s="709"/>
      <c r="CD258" s="709"/>
      <c r="CF258" s="709">
        <f t="shared" si="15"/>
        <v>122514.21999999999</v>
      </c>
    </row>
    <row r="259" spans="1:84" ht="15" x14ac:dyDescent="0.25">
      <c r="A259" s="706" t="e">
        <f>VLOOKUP(D259,'DfE No.'!#REF!,3,FALSE)</f>
        <v>#REF!</v>
      </c>
      <c r="B259" s="511" t="str">
        <f>VLOOKUP(D259,'Adjusted Factors 20-21'!C:F,4,FALSE)</f>
        <v>Recoupment Academy</v>
      </c>
      <c r="C259" s="706">
        <v>136990</v>
      </c>
      <c r="D259" s="706">
        <v>9354000</v>
      </c>
      <c r="E259" s="707" t="s">
        <v>1273</v>
      </c>
      <c r="F259" s="708">
        <v>715</v>
      </c>
      <c r="G259" s="708">
        <v>0</v>
      </c>
      <c r="H259" s="708">
        <v>715</v>
      </c>
      <c r="I259" s="709">
        <v>0</v>
      </c>
      <c r="J259" s="709">
        <v>813932.96219999995</v>
      </c>
      <c r="K259" s="709">
        <v>2345626.3743000003</v>
      </c>
      <c r="L259" s="709">
        <v>0</v>
      </c>
      <c r="M259" s="709">
        <v>23399.999999999989</v>
      </c>
      <c r="N259" s="709">
        <v>0</v>
      </c>
      <c r="O259" s="709">
        <v>78910.677083333328</v>
      </c>
      <c r="P259" s="709">
        <v>0</v>
      </c>
      <c r="Q259" s="709">
        <v>0</v>
      </c>
      <c r="R259" s="709">
        <v>0</v>
      </c>
      <c r="S259" s="709">
        <v>0</v>
      </c>
      <c r="T259" s="709">
        <v>0</v>
      </c>
      <c r="U259" s="709">
        <v>0</v>
      </c>
      <c r="V259" s="709">
        <v>32100.000000000076</v>
      </c>
      <c r="W259" s="709">
        <v>810.00000000000068</v>
      </c>
      <c r="X259" s="709">
        <v>8025.0000000000082</v>
      </c>
      <c r="Y259" s="709">
        <v>0</v>
      </c>
      <c r="Z259" s="709">
        <v>0</v>
      </c>
      <c r="AA259" s="709">
        <v>0</v>
      </c>
      <c r="AB259" s="709">
        <v>0</v>
      </c>
      <c r="AC259" s="709">
        <v>7199.9999999999973</v>
      </c>
      <c r="AD259" s="709">
        <v>0</v>
      </c>
      <c r="AE259" s="709">
        <v>0</v>
      </c>
      <c r="AF259" s="709">
        <v>230735.03941585132</v>
      </c>
      <c r="AG259" s="709">
        <v>0</v>
      </c>
      <c r="AH259" s="709">
        <v>0</v>
      </c>
      <c r="AI259" s="709">
        <v>114400</v>
      </c>
      <c r="AJ259" s="709">
        <v>0</v>
      </c>
      <c r="AK259" s="709">
        <v>0</v>
      </c>
      <c r="AL259" s="709">
        <v>0</v>
      </c>
      <c r="AM259" s="709">
        <v>27720</v>
      </c>
      <c r="AN259" s="709">
        <v>0</v>
      </c>
      <c r="AO259" s="709">
        <v>0</v>
      </c>
      <c r="AP259" s="709">
        <v>0</v>
      </c>
      <c r="AQ259" s="709">
        <v>0</v>
      </c>
      <c r="AR259" s="709">
        <v>0</v>
      </c>
      <c r="AS259" s="709">
        <v>0</v>
      </c>
      <c r="AT259" s="709">
        <v>0</v>
      </c>
      <c r="AU259" s="709">
        <v>0</v>
      </c>
      <c r="AV259" s="709">
        <v>3159559.3365000002</v>
      </c>
      <c r="AW259" s="709">
        <v>381180.71649918472</v>
      </c>
      <c r="AX259" s="709">
        <v>142120</v>
      </c>
      <c r="AY259" s="709">
        <v>312310.67795751803</v>
      </c>
      <c r="AZ259" s="710">
        <v>3682860.0529991849</v>
      </c>
      <c r="BA259" s="710">
        <v>3655140.0529991849</v>
      </c>
      <c r="BB259" s="710">
        <v>5133.333333333333</v>
      </c>
      <c r="BC259" s="710">
        <v>3670333.333333333</v>
      </c>
      <c r="BD259" s="710">
        <v>0</v>
      </c>
      <c r="BE259" s="710">
        <v>15193.28033414809</v>
      </c>
      <c r="BF259" s="710">
        <v>3698053.333333333</v>
      </c>
      <c r="BG259" s="709">
        <v>0</v>
      </c>
      <c r="BH259" s="709">
        <v>3698053.333333333</v>
      </c>
      <c r="BI259" s="710">
        <v>3698053.333333333</v>
      </c>
      <c r="BJ259" s="710">
        <v>3555933.333333333</v>
      </c>
      <c r="BK259" s="709">
        <v>3555933.333333333</v>
      </c>
      <c r="BL259" s="709">
        <v>4973.333333333333</v>
      </c>
      <c r="BM259" s="709">
        <v>4771.1821918848173</v>
      </c>
      <c r="BN259" s="711">
        <v>4.2369193486752513E-2</v>
      </c>
      <c r="BO259" s="711">
        <v>0</v>
      </c>
      <c r="BP259" s="709">
        <v>0</v>
      </c>
      <c r="BQ259" s="710">
        <v>3698053.333333333</v>
      </c>
      <c r="BR259" s="710">
        <v>5133.333333333333</v>
      </c>
      <c r="BS259" s="710" t="s">
        <v>1284</v>
      </c>
      <c r="BT259" s="710">
        <v>5172.1025641025635</v>
      </c>
      <c r="BU259" s="711">
        <v>4.3353276233789817E-2</v>
      </c>
      <c r="BV259" s="709">
        <v>0</v>
      </c>
      <c r="BW259" s="709">
        <v>3698053.333333333</v>
      </c>
      <c r="BX259" s="709">
        <v>0</v>
      </c>
      <c r="BY259" s="709">
        <v>3698053.333333333</v>
      </c>
      <c r="BZ259" s="512">
        <f t="shared" si="12"/>
        <v>0</v>
      </c>
      <c r="CA259" s="512">
        <f t="shared" si="13"/>
        <v>0</v>
      </c>
      <c r="CB259" s="709">
        <f t="shared" si="14"/>
        <v>15193.28033414809</v>
      </c>
      <c r="CC259" s="709"/>
      <c r="CD259" s="709"/>
      <c r="CF259" s="709">
        <f t="shared" si="15"/>
        <v>143245.6770833334</v>
      </c>
    </row>
    <row r="260" spans="1:84" ht="15" x14ac:dyDescent="0.25">
      <c r="A260" s="706" t="e">
        <f>VLOOKUP(D260,'DfE No.'!#REF!,3,FALSE)</f>
        <v>#REF!</v>
      </c>
      <c r="B260" s="511" t="str">
        <f>VLOOKUP(D260,'Adjusted Factors 20-21'!C:F,4,FALSE)</f>
        <v>Recoupment Academy</v>
      </c>
      <c r="C260" s="706">
        <v>136757</v>
      </c>
      <c r="D260" s="706">
        <v>9354001</v>
      </c>
      <c r="E260" s="707" t="s">
        <v>935</v>
      </c>
      <c r="F260" s="708">
        <v>598</v>
      </c>
      <c r="G260" s="708">
        <v>0</v>
      </c>
      <c r="H260" s="708">
        <v>598</v>
      </c>
      <c r="I260" s="709">
        <v>0</v>
      </c>
      <c r="J260" s="709">
        <v>1458632.3381999999</v>
      </c>
      <c r="K260" s="709">
        <v>1079079.5796000001</v>
      </c>
      <c r="L260" s="709">
        <v>0</v>
      </c>
      <c r="M260" s="709">
        <v>23849.999999999996</v>
      </c>
      <c r="N260" s="709">
        <v>0</v>
      </c>
      <c r="O260" s="709">
        <v>85503.508771929817</v>
      </c>
      <c r="P260" s="709">
        <v>0</v>
      </c>
      <c r="Q260" s="709">
        <v>0</v>
      </c>
      <c r="R260" s="709">
        <v>0</v>
      </c>
      <c r="S260" s="709">
        <v>0</v>
      </c>
      <c r="T260" s="709">
        <v>0</v>
      </c>
      <c r="U260" s="709">
        <v>0</v>
      </c>
      <c r="V260" s="709">
        <v>18599.999999999949</v>
      </c>
      <c r="W260" s="709">
        <v>0</v>
      </c>
      <c r="X260" s="709">
        <v>1605.0000000000014</v>
      </c>
      <c r="Y260" s="709">
        <v>1740.0000000000016</v>
      </c>
      <c r="Z260" s="709">
        <v>0</v>
      </c>
      <c r="AA260" s="709">
        <v>0</v>
      </c>
      <c r="AB260" s="709">
        <v>0</v>
      </c>
      <c r="AC260" s="709">
        <v>0</v>
      </c>
      <c r="AD260" s="709">
        <v>0</v>
      </c>
      <c r="AE260" s="709">
        <v>0</v>
      </c>
      <c r="AF260" s="709">
        <v>202923.56470446146</v>
      </c>
      <c r="AG260" s="709">
        <v>0</v>
      </c>
      <c r="AH260" s="709">
        <v>0</v>
      </c>
      <c r="AI260" s="709">
        <v>114400</v>
      </c>
      <c r="AJ260" s="709">
        <v>450.66666666666958</v>
      </c>
      <c r="AK260" s="709">
        <v>0</v>
      </c>
      <c r="AL260" s="709">
        <v>0</v>
      </c>
      <c r="AM260" s="709">
        <v>10483.200000000001</v>
      </c>
      <c r="AN260" s="709">
        <v>0</v>
      </c>
      <c r="AO260" s="709">
        <v>0</v>
      </c>
      <c r="AP260" s="709">
        <v>0</v>
      </c>
      <c r="AQ260" s="709">
        <v>0</v>
      </c>
      <c r="AR260" s="709">
        <v>0</v>
      </c>
      <c r="AS260" s="709">
        <v>0</v>
      </c>
      <c r="AT260" s="709">
        <v>0</v>
      </c>
      <c r="AU260" s="709">
        <v>0</v>
      </c>
      <c r="AV260" s="709">
        <v>2537711.9177999999</v>
      </c>
      <c r="AW260" s="709">
        <v>334222.07347639126</v>
      </c>
      <c r="AX260" s="709">
        <v>125333.86666666667</v>
      </c>
      <c r="AY260" s="709">
        <v>278525.61909042631</v>
      </c>
      <c r="AZ260" s="710">
        <v>2997267.857943058</v>
      </c>
      <c r="BA260" s="710">
        <v>2986784.6579430578</v>
      </c>
      <c r="BB260" s="710">
        <v>5000</v>
      </c>
      <c r="BC260" s="710">
        <v>2990000</v>
      </c>
      <c r="BD260" s="710">
        <v>0</v>
      </c>
      <c r="BE260" s="710">
        <v>3215.3420569421723</v>
      </c>
      <c r="BF260" s="710">
        <v>3000483.2</v>
      </c>
      <c r="BG260" s="709">
        <v>0</v>
      </c>
      <c r="BH260" s="709">
        <v>3000483.2</v>
      </c>
      <c r="BI260" s="710">
        <v>3000483.2</v>
      </c>
      <c r="BJ260" s="710">
        <v>2875149.3333333335</v>
      </c>
      <c r="BK260" s="709">
        <v>2875149.3333333335</v>
      </c>
      <c r="BL260" s="709">
        <v>4807.9420289855079</v>
      </c>
      <c r="BM260" s="709">
        <v>4635.3721752744086</v>
      </c>
      <c r="BN260" s="711">
        <v>3.7228910039113175E-2</v>
      </c>
      <c r="BO260" s="711">
        <v>0</v>
      </c>
      <c r="BP260" s="709">
        <v>0</v>
      </c>
      <c r="BQ260" s="710">
        <v>3000483.2</v>
      </c>
      <c r="BR260" s="710">
        <v>5000</v>
      </c>
      <c r="BS260" s="710" t="s">
        <v>1284</v>
      </c>
      <c r="BT260" s="710">
        <v>5017.5304347826086</v>
      </c>
      <c r="BU260" s="711">
        <v>3.3991670671717378E-2</v>
      </c>
      <c r="BV260" s="709">
        <v>0</v>
      </c>
      <c r="BW260" s="709">
        <v>3000483.2</v>
      </c>
      <c r="BX260" s="709">
        <v>0</v>
      </c>
      <c r="BY260" s="709">
        <v>3000483.2</v>
      </c>
      <c r="BZ260" s="512">
        <f t="shared" ref="BZ260:BZ301" si="16">IF(B260=0,CC260,0)</f>
        <v>0</v>
      </c>
      <c r="CA260" s="512">
        <f t="shared" ref="CA260:CA301" si="17">IF(B260=0,CD260,0)</f>
        <v>0</v>
      </c>
      <c r="CB260" s="709">
        <f t="shared" ref="CB260:CB301" si="18">BD260+BE260</f>
        <v>3215.3420569421723</v>
      </c>
      <c r="CC260" s="709"/>
      <c r="CD260" s="709"/>
      <c r="CF260" s="709">
        <f>L260+M260+N260+O260+P260+Q260+R260+S260+T260+U260+V260+W260+X260+Y260+Z260+AA260</f>
        <v>131298.50877192977</v>
      </c>
    </row>
    <row r="261" spans="1:84" ht="15" x14ac:dyDescent="0.25">
      <c r="A261" s="706" t="e">
        <f>VLOOKUP(D261,'DfE No.'!#REF!,3,FALSE)</f>
        <v>#REF!</v>
      </c>
      <c r="B261" s="511" t="str">
        <f>VLOOKUP(D261,'Adjusted Factors 20-21'!C:F,4,FALSE)</f>
        <v>Recoupment Academy</v>
      </c>
      <c r="C261" s="706">
        <v>137134</v>
      </c>
      <c r="D261" s="706">
        <v>9354002</v>
      </c>
      <c r="E261" s="707" t="s">
        <v>726</v>
      </c>
      <c r="F261" s="708">
        <v>706</v>
      </c>
      <c r="G261" s="708">
        <v>0</v>
      </c>
      <c r="H261" s="708">
        <v>706</v>
      </c>
      <c r="I261" s="709">
        <v>0</v>
      </c>
      <c r="J261" s="709">
        <v>1974391.8389999999</v>
      </c>
      <c r="K261" s="709">
        <v>987632.15760000004</v>
      </c>
      <c r="L261" s="709">
        <v>0</v>
      </c>
      <c r="M261" s="709">
        <v>107099.99999999991</v>
      </c>
      <c r="N261" s="709">
        <v>0</v>
      </c>
      <c r="O261" s="709">
        <v>279968.59399684047</v>
      </c>
      <c r="P261" s="709">
        <v>0</v>
      </c>
      <c r="Q261" s="709">
        <v>0</v>
      </c>
      <c r="R261" s="709">
        <v>0</v>
      </c>
      <c r="S261" s="709">
        <v>0</v>
      </c>
      <c r="T261" s="709">
        <v>0</v>
      </c>
      <c r="U261" s="709">
        <v>0</v>
      </c>
      <c r="V261" s="709">
        <v>40200.000000000029</v>
      </c>
      <c r="W261" s="709">
        <v>6884.9999999999873</v>
      </c>
      <c r="X261" s="709">
        <v>79180.000000000087</v>
      </c>
      <c r="Y261" s="709">
        <v>42339.999999999985</v>
      </c>
      <c r="Z261" s="709">
        <v>91875.000000000029</v>
      </c>
      <c r="AA261" s="709">
        <v>12599.999999999971</v>
      </c>
      <c r="AB261" s="709">
        <v>0</v>
      </c>
      <c r="AC261" s="709">
        <v>7200.0000000000009</v>
      </c>
      <c r="AD261" s="709">
        <v>0</v>
      </c>
      <c r="AE261" s="709">
        <v>0</v>
      </c>
      <c r="AF261" s="709">
        <v>325634.24567877245</v>
      </c>
      <c r="AG261" s="709">
        <v>0</v>
      </c>
      <c r="AH261" s="709">
        <v>10890.425531914902</v>
      </c>
      <c r="AI261" s="709">
        <v>114400</v>
      </c>
      <c r="AJ261" s="709">
        <v>0</v>
      </c>
      <c r="AK261" s="709">
        <v>0</v>
      </c>
      <c r="AL261" s="709">
        <v>0</v>
      </c>
      <c r="AM261" s="709">
        <v>43255.43</v>
      </c>
      <c r="AN261" s="709">
        <v>0</v>
      </c>
      <c r="AO261" s="709">
        <v>0</v>
      </c>
      <c r="AP261" s="709">
        <v>0</v>
      </c>
      <c r="AQ261" s="709">
        <v>0</v>
      </c>
      <c r="AR261" s="709">
        <v>0</v>
      </c>
      <c r="AS261" s="709">
        <v>0</v>
      </c>
      <c r="AT261" s="709">
        <v>0</v>
      </c>
      <c r="AU261" s="709">
        <v>0</v>
      </c>
      <c r="AV261" s="709">
        <v>2962023.9966000002</v>
      </c>
      <c r="AW261" s="709">
        <v>1003873.2652075279</v>
      </c>
      <c r="AX261" s="709">
        <v>157655.43</v>
      </c>
      <c r="AY261" s="709">
        <v>665661.34267719276</v>
      </c>
      <c r="AZ261" s="710">
        <v>4123552.6918075285</v>
      </c>
      <c r="BA261" s="710">
        <v>4080297.2618075283</v>
      </c>
      <c r="BB261" s="710">
        <v>5000</v>
      </c>
      <c r="BC261" s="710">
        <v>3530000</v>
      </c>
      <c r="BD261" s="710">
        <v>0</v>
      </c>
      <c r="BE261" s="710">
        <v>0</v>
      </c>
      <c r="BF261" s="710">
        <v>4123552.6918075285</v>
      </c>
      <c r="BG261" s="709">
        <v>0</v>
      </c>
      <c r="BH261" s="709">
        <v>4123552.691807528</v>
      </c>
      <c r="BI261" s="710">
        <v>3573255.43</v>
      </c>
      <c r="BJ261" s="710">
        <v>3415600</v>
      </c>
      <c r="BK261" s="709">
        <v>3965897.2618075283</v>
      </c>
      <c r="BL261" s="709">
        <v>5617.4182178576884</v>
      </c>
      <c r="BM261" s="709">
        <v>5476.5699683385583</v>
      </c>
      <c r="BN261" s="711">
        <v>2.5718332885986968E-2</v>
      </c>
      <c r="BO261" s="711">
        <v>0</v>
      </c>
      <c r="BP261" s="709">
        <v>0</v>
      </c>
      <c r="BQ261" s="710">
        <v>4123552.6918075285</v>
      </c>
      <c r="BR261" s="710">
        <v>5779.4578779143458</v>
      </c>
      <c r="BS261" s="710" t="s">
        <v>1284</v>
      </c>
      <c r="BT261" s="710">
        <v>5840.726192361938</v>
      </c>
      <c r="BU261" s="711">
        <v>2.4389512757520437E-2</v>
      </c>
      <c r="BV261" s="709">
        <v>0</v>
      </c>
      <c r="BW261" s="709">
        <v>4123552.6918075285</v>
      </c>
      <c r="BX261" s="709">
        <v>0</v>
      </c>
      <c r="BY261" s="709">
        <v>4123552.6918075285</v>
      </c>
      <c r="BZ261" s="512">
        <f t="shared" si="16"/>
        <v>0</v>
      </c>
      <c r="CA261" s="512">
        <f t="shared" si="17"/>
        <v>0</v>
      </c>
      <c r="CB261" s="709">
        <f t="shared" si="18"/>
        <v>0</v>
      </c>
      <c r="CC261" s="709"/>
      <c r="CD261" s="709"/>
      <c r="CF261" s="709">
        <f t="shared" ref="CF261:CF301" si="19">L261+M261+N261+O261+P261+Q261+R261+S261+T261+U261+V261+W261+X261+Y261+Z261+AA261</f>
        <v>660148.59399684053</v>
      </c>
    </row>
    <row r="262" spans="1:84" ht="15" x14ac:dyDescent="0.25">
      <c r="A262" s="706" t="e">
        <f>VLOOKUP(D262,'DfE No.'!#REF!,3,FALSE)</f>
        <v>#REF!</v>
      </c>
      <c r="B262" s="511" t="str">
        <f>VLOOKUP(D262,'Adjusted Factors 20-21'!C:F,4,FALSE)</f>
        <v>Recoupment Academy</v>
      </c>
      <c r="C262" s="706">
        <v>137321</v>
      </c>
      <c r="D262" s="706">
        <v>9354003</v>
      </c>
      <c r="E262" s="707" t="s">
        <v>815</v>
      </c>
      <c r="F262" s="708">
        <v>1034</v>
      </c>
      <c r="G262" s="708">
        <v>0</v>
      </c>
      <c r="H262" s="708">
        <v>1034</v>
      </c>
      <c r="I262" s="709">
        <v>0</v>
      </c>
      <c r="J262" s="709">
        <v>2457916.3709999998</v>
      </c>
      <c r="K262" s="709">
        <v>1938685.3464000002</v>
      </c>
      <c r="L262" s="709">
        <v>0</v>
      </c>
      <c r="M262" s="709">
        <v>82350.000000000044</v>
      </c>
      <c r="N262" s="709">
        <v>0</v>
      </c>
      <c r="O262" s="709">
        <v>235604.99045801529</v>
      </c>
      <c r="P262" s="709">
        <v>0</v>
      </c>
      <c r="Q262" s="709">
        <v>0</v>
      </c>
      <c r="R262" s="709">
        <v>0</v>
      </c>
      <c r="S262" s="709">
        <v>0</v>
      </c>
      <c r="T262" s="709">
        <v>0</v>
      </c>
      <c r="U262" s="709">
        <v>0</v>
      </c>
      <c r="V262" s="709">
        <v>21899.999999999982</v>
      </c>
      <c r="W262" s="709">
        <v>73709.999999999869</v>
      </c>
      <c r="X262" s="709">
        <v>96299.999999999927</v>
      </c>
      <c r="Y262" s="709">
        <v>1739.9999999999984</v>
      </c>
      <c r="Z262" s="709">
        <v>624.99999999999989</v>
      </c>
      <c r="AA262" s="709">
        <v>0</v>
      </c>
      <c r="AB262" s="709">
        <v>0</v>
      </c>
      <c r="AC262" s="709">
        <v>34897.5</v>
      </c>
      <c r="AD262" s="709">
        <v>0</v>
      </c>
      <c r="AE262" s="709">
        <v>0</v>
      </c>
      <c r="AF262" s="709">
        <v>472607.38952020882</v>
      </c>
      <c r="AG262" s="709">
        <v>0</v>
      </c>
      <c r="AH262" s="709">
        <v>0</v>
      </c>
      <c r="AI262" s="709">
        <v>114400</v>
      </c>
      <c r="AJ262" s="709">
        <v>0</v>
      </c>
      <c r="AK262" s="709">
        <v>0</v>
      </c>
      <c r="AL262" s="709">
        <v>0</v>
      </c>
      <c r="AM262" s="709">
        <v>52120.24</v>
      </c>
      <c r="AN262" s="709">
        <v>0</v>
      </c>
      <c r="AO262" s="709">
        <v>0</v>
      </c>
      <c r="AP262" s="709">
        <v>0</v>
      </c>
      <c r="AQ262" s="709">
        <v>0</v>
      </c>
      <c r="AR262" s="709">
        <v>0</v>
      </c>
      <c r="AS262" s="709">
        <v>0</v>
      </c>
      <c r="AT262" s="709">
        <v>0</v>
      </c>
      <c r="AU262" s="709">
        <v>0</v>
      </c>
      <c r="AV262" s="709">
        <v>4396601.7173999995</v>
      </c>
      <c r="AW262" s="709">
        <v>1019734.8799782239</v>
      </c>
      <c r="AX262" s="709">
        <v>166520.24</v>
      </c>
      <c r="AY262" s="709">
        <v>738675.18474921642</v>
      </c>
      <c r="AZ262" s="710">
        <v>5582856.8373782234</v>
      </c>
      <c r="BA262" s="710">
        <v>5530736.5973782232</v>
      </c>
      <c r="BB262" s="710">
        <v>5000</v>
      </c>
      <c r="BC262" s="710">
        <v>5170000</v>
      </c>
      <c r="BD262" s="710">
        <v>0</v>
      </c>
      <c r="BE262" s="710">
        <v>0</v>
      </c>
      <c r="BF262" s="710">
        <v>5582856.8373782234</v>
      </c>
      <c r="BG262" s="709">
        <v>0</v>
      </c>
      <c r="BH262" s="709">
        <v>5582856.8373782244</v>
      </c>
      <c r="BI262" s="710">
        <v>5222120.24</v>
      </c>
      <c r="BJ262" s="710">
        <v>5055600</v>
      </c>
      <c r="BK262" s="709">
        <v>5416336.5973782232</v>
      </c>
      <c r="BL262" s="709">
        <v>5238.2365545243938</v>
      </c>
      <c r="BM262" s="709">
        <v>4975.7575236018956</v>
      </c>
      <c r="BN262" s="711">
        <v>5.275157193200454E-2</v>
      </c>
      <c r="BO262" s="711">
        <v>0</v>
      </c>
      <c r="BP262" s="709">
        <v>0</v>
      </c>
      <c r="BQ262" s="710">
        <v>5582856.8373782234</v>
      </c>
      <c r="BR262" s="710">
        <v>5348.8748523967342</v>
      </c>
      <c r="BS262" s="710" t="s">
        <v>1284</v>
      </c>
      <c r="BT262" s="710">
        <v>5399.2812740601776</v>
      </c>
      <c r="BU262" s="711">
        <v>5.1456300654041609E-2</v>
      </c>
      <c r="BV262" s="709">
        <v>0</v>
      </c>
      <c r="BW262" s="709">
        <v>5582856.8373782234</v>
      </c>
      <c r="BX262" s="709">
        <v>0</v>
      </c>
      <c r="BY262" s="709">
        <v>5582856.8373782234</v>
      </c>
      <c r="BZ262" s="512">
        <f t="shared" si="16"/>
        <v>0</v>
      </c>
      <c r="CA262" s="512">
        <f t="shared" si="17"/>
        <v>0</v>
      </c>
      <c r="CB262" s="709">
        <f t="shared" si="18"/>
        <v>0</v>
      </c>
      <c r="CC262" s="709"/>
      <c r="CD262" s="709"/>
      <c r="CF262" s="709">
        <f t="shared" si="19"/>
        <v>512229.99045801518</v>
      </c>
    </row>
    <row r="263" spans="1:84" ht="15" x14ac:dyDescent="0.25">
      <c r="A263" s="706" t="e">
        <f>VLOOKUP(D263,'DfE No.'!#REF!,3,FALSE)</f>
        <v>#REF!</v>
      </c>
      <c r="B263" s="511" t="str">
        <f>VLOOKUP(D263,'Adjusted Factors 20-21'!C:F,4,FALSE)</f>
        <v>Recoupment Academy</v>
      </c>
      <c r="C263" s="706">
        <v>138162</v>
      </c>
      <c r="D263" s="706">
        <v>9354004</v>
      </c>
      <c r="E263" s="707" t="s">
        <v>928</v>
      </c>
      <c r="F263" s="708">
        <v>646</v>
      </c>
      <c r="G263" s="708">
        <v>0</v>
      </c>
      <c r="H263" s="708">
        <v>646</v>
      </c>
      <c r="I263" s="709">
        <v>0</v>
      </c>
      <c r="J263" s="709">
        <v>1680247.7486999999</v>
      </c>
      <c r="K263" s="709">
        <v>1047072.9819</v>
      </c>
      <c r="L263" s="709">
        <v>0</v>
      </c>
      <c r="M263" s="709">
        <v>61650.00000000008</v>
      </c>
      <c r="N263" s="709">
        <v>0</v>
      </c>
      <c r="O263" s="709">
        <v>168890.40916530276</v>
      </c>
      <c r="P263" s="709">
        <v>0</v>
      </c>
      <c r="Q263" s="709">
        <v>0</v>
      </c>
      <c r="R263" s="709">
        <v>0</v>
      </c>
      <c r="S263" s="709">
        <v>0</v>
      </c>
      <c r="T263" s="709">
        <v>0</v>
      </c>
      <c r="U263" s="709">
        <v>0</v>
      </c>
      <c r="V263" s="709">
        <v>39299.999999999942</v>
      </c>
      <c r="W263" s="709">
        <v>49005.000000000102</v>
      </c>
      <c r="X263" s="709">
        <v>534.99999999999955</v>
      </c>
      <c r="Y263" s="709">
        <v>0</v>
      </c>
      <c r="Z263" s="709">
        <v>0</v>
      </c>
      <c r="AA263" s="709">
        <v>0</v>
      </c>
      <c r="AB263" s="709">
        <v>0</v>
      </c>
      <c r="AC263" s="709">
        <v>37673.271028037343</v>
      </c>
      <c r="AD263" s="709">
        <v>0</v>
      </c>
      <c r="AE263" s="709">
        <v>0</v>
      </c>
      <c r="AF263" s="709">
        <v>313332.10559758433</v>
      </c>
      <c r="AG263" s="709">
        <v>0</v>
      </c>
      <c r="AH263" s="709">
        <v>0</v>
      </c>
      <c r="AI263" s="709">
        <v>114400</v>
      </c>
      <c r="AJ263" s="709">
        <v>0</v>
      </c>
      <c r="AK263" s="709">
        <v>0</v>
      </c>
      <c r="AL263" s="709">
        <v>0</v>
      </c>
      <c r="AM263" s="709">
        <v>30441.599999999999</v>
      </c>
      <c r="AN263" s="709">
        <v>0</v>
      </c>
      <c r="AO263" s="709">
        <v>0</v>
      </c>
      <c r="AP263" s="709">
        <v>0</v>
      </c>
      <c r="AQ263" s="709">
        <v>0</v>
      </c>
      <c r="AR263" s="709">
        <v>0</v>
      </c>
      <c r="AS263" s="709">
        <v>0</v>
      </c>
      <c r="AT263" s="709">
        <v>0</v>
      </c>
      <c r="AU263" s="709">
        <v>0</v>
      </c>
      <c r="AV263" s="709">
        <v>2727320.7305999999</v>
      </c>
      <c r="AW263" s="709">
        <v>670385.78579092456</v>
      </c>
      <c r="AX263" s="709">
        <v>144841.60000000001</v>
      </c>
      <c r="AY263" s="709">
        <v>482975.11018023576</v>
      </c>
      <c r="AZ263" s="710">
        <v>3542548.1163909244</v>
      </c>
      <c r="BA263" s="710">
        <v>3512106.5163909243</v>
      </c>
      <c r="BB263" s="710">
        <v>5000</v>
      </c>
      <c r="BC263" s="710">
        <v>3230000</v>
      </c>
      <c r="BD263" s="710">
        <v>0</v>
      </c>
      <c r="BE263" s="710">
        <v>0</v>
      </c>
      <c r="BF263" s="710">
        <v>3542548.1163909244</v>
      </c>
      <c r="BG263" s="709">
        <v>0</v>
      </c>
      <c r="BH263" s="709">
        <v>3542548.1163909244</v>
      </c>
      <c r="BI263" s="710">
        <v>3260441.6</v>
      </c>
      <c r="BJ263" s="710">
        <v>3115600</v>
      </c>
      <c r="BK263" s="709">
        <v>3397706.5163909243</v>
      </c>
      <c r="BL263" s="709">
        <v>5259.6076105122665</v>
      </c>
      <c r="BM263" s="709">
        <v>5094.1452078048787</v>
      </c>
      <c r="BN263" s="711">
        <v>3.2480896393349439E-2</v>
      </c>
      <c r="BO263" s="711">
        <v>0</v>
      </c>
      <c r="BP263" s="709">
        <v>0</v>
      </c>
      <c r="BQ263" s="710">
        <v>3542548.1163909244</v>
      </c>
      <c r="BR263" s="710">
        <v>5436.6973937940002</v>
      </c>
      <c r="BS263" s="710" t="s">
        <v>1284</v>
      </c>
      <c r="BT263" s="710">
        <v>5483.8206136082417</v>
      </c>
      <c r="BU263" s="711">
        <v>3.2196497879768415E-2</v>
      </c>
      <c r="BV263" s="709">
        <v>0</v>
      </c>
      <c r="BW263" s="709">
        <v>3542548.1163909244</v>
      </c>
      <c r="BX263" s="709">
        <v>0</v>
      </c>
      <c r="BY263" s="709">
        <v>3542548.1163909244</v>
      </c>
      <c r="BZ263" s="512">
        <f t="shared" si="16"/>
        <v>0</v>
      </c>
      <c r="CA263" s="512">
        <f t="shared" si="17"/>
        <v>0</v>
      </c>
      <c r="CB263" s="709">
        <f t="shared" si="18"/>
        <v>0</v>
      </c>
      <c r="CC263" s="709"/>
      <c r="CD263" s="709"/>
      <c r="CF263" s="709">
        <f t="shared" si="19"/>
        <v>319380.40916530287</v>
      </c>
    </row>
    <row r="264" spans="1:84" ht="15" x14ac:dyDescent="0.25">
      <c r="A264" s="706" t="e">
        <f>VLOOKUP(D264,'DfE No.'!#REF!,3,FALSE)</f>
        <v>#REF!</v>
      </c>
      <c r="B264" s="511" t="str">
        <f>VLOOKUP(D264,'Adjusted Factors 20-21'!C:F,4,FALSE)</f>
        <v>Recoupment Academy</v>
      </c>
      <c r="C264" s="706">
        <v>137674</v>
      </c>
      <c r="D264" s="706">
        <v>9354006</v>
      </c>
      <c r="E264" s="707" t="s">
        <v>826</v>
      </c>
      <c r="F264" s="708">
        <v>501</v>
      </c>
      <c r="G264" s="708">
        <v>0</v>
      </c>
      <c r="H264" s="708">
        <v>501</v>
      </c>
      <c r="I264" s="709">
        <v>0</v>
      </c>
      <c r="J264" s="709">
        <v>1204781.9589</v>
      </c>
      <c r="K264" s="709">
        <v>923618.96220000007</v>
      </c>
      <c r="L264" s="709">
        <v>0</v>
      </c>
      <c r="M264" s="709">
        <v>57150.000000000022</v>
      </c>
      <c r="N264" s="709">
        <v>0</v>
      </c>
      <c r="O264" s="709">
        <v>165381.590389016</v>
      </c>
      <c r="P264" s="709">
        <v>0</v>
      </c>
      <c r="Q264" s="709">
        <v>0</v>
      </c>
      <c r="R264" s="709">
        <v>0</v>
      </c>
      <c r="S264" s="709">
        <v>0</v>
      </c>
      <c r="T264" s="709">
        <v>0</v>
      </c>
      <c r="U264" s="709">
        <v>0</v>
      </c>
      <c r="V264" s="709">
        <v>1799.9999999999975</v>
      </c>
      <c r="W264" s="709">
        <v>6884.9999999999973</v>
      </c>
      <c r="X264" s="709">
        <v>52965.000000000095</v>
      </c>
      <c r="Y264" s="709">
        <v>104400.00000000015</v>
      </c>
      <c r="Z264" s="709">
        <v>3125</v>
      </c>
      <c r="AA264" s="709">
        <v>2520.0000000000005</v>
      </c>
      <c r="AB264" s="709">
        <v>0</v>
      </c>
      <c r="AC264" s="709">
        <v>14428.8</v>
      </c>
      <c r="AD264" s="709">
        <v>0</v>
      </c>
      <c r="AE264" s="709">
        <v>0</v>
      </c>
      <c r="AF264" s="709">
        <v>254192.18732032907</v>
      </c>
      <c r="AG264" s="709">
        <v>0</v>
      </c>
      <c r="AH264" s="709">
        <v>0</v>
      </c>
      <c r="AI264" s="709">
        <v>114400</v>
      </c>
      <c r="AJ264" s="709">
        <v>0</v>
      </c>
      <c r="AK264" s="709">
        <v>0</v>
      </c>
      <c r="AL264" s="709">
        <v>0</v>
      </c>
      <c r="AM264" s="709">
        <v>18956.240000000002</v>
      </c>
      <c r="AN264" s="709">
        <v>0</v>
      </c>
      <c r="AO264" s="709">
        <v>0</v>
      </c>
      <c r="AP264" s="709">
        <v>0</v>
      </c>
      <c r="AQ264" s="709">
        <v>0</v>
      </c>
      <c r="AR264" s="709">
        <v>0</v>
      </c>
      <c r="AS264" s="709">
        <v>0</v>
      </c>
      <c r="AT264" s="709">
        <v>0</v>
      </c>
      <c r="AU264" s="709">
        <v>0</v>
      </c>
      <c r="AV264" s="709">
        <v>2128400.9210999999</v>
      </c>
      <c r="AW264" s="709">
        <v>662847.57770934538</v>
      </c>
      <c r="AX264" s="709">
        <v>133356.24</v>
      </c>
      <c r="AY264" s="709">
        <v>461258.28251483722</v>
      </c>
      <c r="AZ264" s="710">
        <v>2924604.7388093453</v>
      </c>
      <c r="BA264" s="710">
        <v>2905648.4988093451</v>
      </c>
      <c r="BB264" s="710">
        <v>5000</v>
      </c>
      <c r="BC264" s="710">
        <v>2505000</v>
      </c>
      <c r="BD264" s="710">
        <v>0</v>
      </c>
      <c r="BE264" s="710">
        <v>0</v>
      </c>
      <c r="BF264" s="710">
        <v>2924604.7388093453</v>
      </c>
      <c r="BG264" s="709">
        <v>0</v>
      </c>
      <c r="BH264" s="709">
        <v>2924604.7388093453</v>
      </c>
      <c r="BI264" s="710">
        <v>2523956.2400000002</v>
      </c>
      <c r="BJ264" s="710">
        <v>2390600</v>
      </c>
      <c r="BK264" s="709">
        <v>2791248.4988093451</v>
      </c>
      <c r="BL264" s="709">
        <v>5571.3542890406088</v>
      </c>
      <c r="BM264" s="709">
        <v>5320.2138154377872</v>
      </c>
      <c r="BN264" s="711">
        <v>4.7204958731936968E-2</v>
      </c>
      <c r="BO264" s="711">
        <v>0</v>
      </c>
      <c r="BP264" s="709">
        <v>0</v>
      </c>
      <c r="BQ264" s="710">
        <v>2924604.7388093453</v>
      </c>
      <c r="BR264" s="710">
        <v>5799.6976024138621</v>
      </c>
      <c r="BS264" s="710" t="s">
        <v>1284</v>
      </c>
      <c r="BT264" s="710">
        <v>5837.5344088010888</v>
      </c>
      <c r="BU264" s="711">
        <v>3.683619298013685E-2</v>
      </c>
      <c r="BV264" s="709">
        <v>0</v>
      </c>
      <c r="BW264" s="709">
        <v>2924604.7388093453</v>
      </c>
      <c r="BX264" s="709">
        <v>0</v>
      </c>
      <c r="BY264" s="709">
        <v>2924604.7388093453</v>
      </c>
      <c r="BZ264" s="512">
        <f t="shared" si="16"/>
        <v>0</v>
      </c>
      <c r="CA264" s="512">
        <f t="shared" si="17"/>
        <v>0</v>
      </c>
      <c r="CB264" s="709">
        <f t="shared" si="18"/>
        <v>0</v>
      </c>
      <c r="CC264" s="709"/>
      <c r="CD264" s="709"/>
      <c r="CF264" s="709">
        <f t="shared" si="19"/>
        <v>394226.59038901632</v>
      </c>
    </row>
    <row r="265" spans="1:84" ht="15" x14ac:dyDescent="0.25">
      <c r="A265" s="706" t="e">
        <f>VLOOKUP(D265,'DfE No.'!#REF!,3,FALSE)</f>
        <v>#REF!</v>
      </c>
      <c r="B265" s="511" t="str">
        <f>VLOOKUP(D265,'Adjusted Factors 20-21'!C:F,4,FALSE)</f>
        <v>Recoupment Academy</v>
      </c>
      <c r="C265" s="706">
        <v>138373</v>
      </c>
      <c r="D265" s="706">
        <v>9354007</v>
      </c>
      <c r="E265" s="707" t="s">
        <v>1115</v>
      </c>
      <c r="F265" s="708">
        <v>884</v>
      </c>
      <c r="G265" s="708">
        <v>0</v>
      </c>
      <c r="H265" s="708">
        <v>884</v>
      </c>
      <c r="I265" s="709">
        <v>0</v>
      </c>
      <c r="J265" s="709">
        <v>2171831.0228999997</v>
      </c>
      <c r="K265" s="709">
        <v>1577468.0295000002</v>
      </c>
      <c r="L265" s="709">
        <v>0</v>
      </c>
      <c r="M265" s="709">
        <v>91800.000000000087</v>
      </c>
      <c r="N265" s="709">
        <v>0</v>
      </c>
      <c r="O265" s="709">
        <v>307152.63285024156</v>
      </c>
      <c r="P265" s="709">
        <v>0</v>
      </c>
      <c r="Q265" s="709">
        <v>0</v>
      </c>
      <c r="R265" s="709">
        <v>0</v>
      </c>
      <c r="S265" s="709">
        <v>0</v>
      </c>
      <c r="T265" s="709">
        <v>0</v>
      </c>
      <c r="U265" s="709">
        <v>0</v>
      </c>
      <c r="V265" s="709">
        <v>39344.507361268341</v>
      </c>
      <c r="W265" s="709">
        <v>64467.927519818651</v>
      </c>
      <c r="X265" s="709">
        <v>54096.194790487018</v>
      </c>
      <c r="Y265" s="709">
        <v>142841.58550396364</v>
      </c>
      <c r="Z265" s="709">
        <v>55062.287655719156</v>
      </c>
      <c r="AA265" s="709">
        <v>0</v>
      </c>
      <c r="AB265" s="709">
        <v>0</v>
      </c>
      <c r="AC265" s="709">
        <v>23039.999999999978</v>
      </c>
      <c r="AD265" s="709">
        <v>0</v>
      </c>
      <c r="AE265" s="709">
        <v>0</v>
      </c>
      <c r="AF265" s="709">
        <v>439250.65192188171</v>
      </c>
      <c r="AG265" s="709">
        <v>0</v>
      </c>
      <c r="AH265" s="709">
        <v>0</v>
      </c>
      <c r="AI265" s="709">
        <v>114400</v>
      </c>
      <c r="AJ265" s="709">
        <v>0</v>
      </c>
      <c r="AK265" s="709">
        <v>0</v>
      </c>
      <c r="AL265" s="709">
        <v>0</v>
      </c>
      <c r="AM265" s="709">
        <v>34524</v>
      </c>
      <c r="AN265" s="709">
        <v>0</v>
      </c>
      <c r="AO265" s="709">
        <v>0</v>
      </c>
      <c r="AP265" s="709">
        <v>0</v>
      </c>
      <c r="AQ265" s="709">
        <v>0</v>
      </c>
      <c r="AR265" s="709">
        <v>0</v>
      </c>
      <c r="AS265" s="709">
        <v>0</v>
      </c>
      <c r="AT265" s="709">
        <v>0</v>
      </c>
      <c r="AU265" s="709">
        <v>0</v>
      </c>
      <c r="AV265" s="709">
        <v>3749299.0523999999</v>
      </c>
      <c r="AW265" s="709">
        <v>1217055.7876033802</v>
      </c>
      <c r="AX265" s="709">
        <v>148924</v>
      </c>
      <c r="AY265" s="709">
        <v>826586.01976263104</v>
      </c>
      <c r="AZ265" s="710">
        <v>5115278.8400033806</v>
      </c>
      <c r="BA265" s="710">
        <v>5080754.8400033806</v>
      </c>
      <c r="BB265" s="710">
        <v>5000</v>
      </c>
      <c r="BC265" s="710">
        <v>4420000</v>
      </c>
      <c r="BD265" s="710">
        <v>0</v>
      </c>
      <c r="BE265" s="710">
        <v>0</v>
      </c>
      <c r="BF265" s="710">
        <v>5115278.8400033806</v>
      </c>
      <c r="BG265" s="709">
        <v>0</v>
      </c>
      <c r="BH265" s="709">
        <v>5115278.8400033796</v>
      </c>
      <c r="BI265" s="710">
        <v>4454524</v>
      </c>
      <c r="BJ265" s="710">
        <v>4305600</v>
      </c>
      <c r="BK265" s="709">
        <v>4966354.8400033806</v>
      </c>
      <c r="BL265" s="709">
        <v>5618.0484615422856</v>
      </c>
      <c r="BM265" s="709">
        <v>5451.9864396634612</v>
      </c>
      <c r="BN265" s="711">
        <v>3.0458993931223918E-2</v>
      </c>
      <c r="BO265" s="711">
        <v>0</v>
      </c>
      <c r="BP265" s="709">
        <v>0</v>
      </c>
      <c r="BQ265" s="710">
        <v>5115278.8400033806</v>
      </c>
      <c r="BR265" s="710">
        <v>5747.4602262481676</v>
      </c>
      <c r="BS265" s="710" t="s">
        <v>1284</v>
      </c>
      <c r="BT265" s="710">
        <v>5786.514524890702</v>
      </c>
      <c r="BU265" s="711">
        <v>2.7623233817761328E-2</v>
      </c>
      <c r="BV265" s="709">
        <v>0</v>
      </c>
      <c r="BW265" s="709">
        <v>5115278.8400033806</v>
      </c>
      <c r="BX265" s="709">
        <v>0</v>
      </c>
      <c r="BY265" s="709">
        <v>5115278.8400033806</v>
      </c>
      <c r="BZ265" s="512">
        <f t="shared" si="16"/>
        <v>0</v>
      </c>
      <c r="CA265" s="512">
        <f t="shared" si="17"/>
        <v>0</v>
      </c>
      <c r="CB265" s="709">
        <f t="shared" si="18"/>
        <v>0</v>
      </c>
      <c r="CC265" s="709"/>
      <c r="CD265" s="709"/>
      <c r="CF265" s="709">
        <f t="shared" si="19"/>
        <v>754765.13568149845</v>
      </c>
    </row>
    <row r="266" spans="1:84" ht="15" x14ac:dyDescent="0.25">
      <c r="A266" s="706" t="e">
        <f>VLOOKUP(D266,'DfE No.'!#REF!,3,FALSE)</f>
        <v>#REF!</v>
      </c>
      <c r="B266" s="511" t="str">
        <f>VLOOKUP(D266,'Adjusted Factors 20-21'!C:F,4,FALSE)</f>
        <v>Recoupment Academy</v>
      </c>
      <c r="C266" s="706">
        <v>138506</v>
      </c>
      <c r="D266" s="706">
        <v>9354008</v>
      </c>
      <c r="E266" s="707" t="s">
        <v>1116</v>
      </c>
      <c r="F266" s="708">
        <v>652</v>
      </c>
      <c r="G266" s="708">
        <v>0</v>
      </c>
      <c r="H266" s="708">
        <v>652</v>
      </c>
      <c r="I266" s="709">
        <v>0</v>
      </c>
      <c r="J266" s="709">
        <v>1599660.3266999999</v>
      </c>
      <c r="K266" s="709">
        <v>1165954.6305</v>
      </c>
      <c r="L266" s="709">
        <v>0</v>
      </c>
      <c r="M266" s="709">
        <v>60749.999999999884</v>
      </c>
      <c r="N266" s="709">
        <v>0</v>
      </c>
      <c r="O266" s="709">
        <v>181991.21163166399</v>
      </c>
      <c r="P266" s="709">
        <v>0</v>
      </c>
      <c r="Q266" s="709">
        <v>0</v>
      </c>
      <c r="R266" s="709">
        <v>0</v>
      </c>
      <c r="S266" s="709">
        <v>0</v>
      </c>
      <c r="T266" s="709">
        <v>0</v>
      </c>
      <c r="U266" s="709">
        <v>0</v>
      </c>
      <c r="V266" s="709">
        <v>28199.999999999942</v>
      </c>
      <c r="W266" s="709">
        <v>40905.00000000008</v>
      </c>
      <c r="X266" s="709">
        <v>26750.000000000004</v>
      </c>
      <c r="Y266" s="709">
        <v>39439.999999999862</v>
      </c>
      <c r="Z266" s="709">
        <v>0</v>
      </c>
      <c r="AA266" s="709">
        <v>839.99999999999807</v>
      </c>
      <c r="AB266" s="709">
        <v>0</v>
      </c>
      <c r="AC266" s="709">
        <v>15864.331797234981</v>
      </c>
      <c r="AD266" s="709">
        <v>0</v>
      </c>
      <c r="AE266" s="709">
        <v>0</v>
      </c>
      <c r="AF266" s="709">
        <v>292675.19925404026</v>
      </c>
      <c r="AG266" s="709">
        <v>0</v>
      </c>
      <c r="AH266" s="709">
        <v>2350.0000000000114</v>
      </c>
      <c r="AI266" s="709">
        <v>114400</v>
      </c>
      <c r="AJ266" s="709">
        <v>0</v>
      </c>
      <c r="AK266" s="709">
        <v>0</v>
      </c>
      <c r="AL266" s="709">
        <v>0</v>
      </c>
      <c r="AM266" s="709">
        <v>23468.2</v>
      </c>
      <c r="AN266" s="709">
        <v>0</v>
      </c>
      <c r="AO266" s="709">
        <v>0</v>
      </c>
      <c r="AP266" s="709">
        <v>0</v>
      </c>
      <c r="AQ266" s="709">
        <v>0</v>
      </c>
      <c r="AR266" s="709">
        <v>0</v>
      </c>
      <c r="AS266" s="709">
        <v>0</v>
      </c>
      <c r="AT266" s="709">
        <v>0</v>
      </c>
      <c r="AU266" s="709">
        <v>0</v>
      </c>
      <c r="AV266" s="709">
        <v>2765614.9572000001</v>
      </c>
      <c r="AW266" s="709">
        <v>689765.74268293905</v>
      </c>
      <c r="AX266" s="709">
        <v>137868.20000000001</v>
      </c>
      <c r="AY266" s="709">
        <v>492066.10506987217</v>
      </c>
      <c r="AZ266" s="710">
        <v>3593248.8998829392</v>
      </c>
      <c r="BA266" s="710">
        <v>3569780.699882939</v>
      </c>
      <c r="BB266" s="710">
        <v>5000</v>
      </c>
      <c r="BC266" s="710">
        <v>3260000</v>
      </c>
      <c r="BD266" s="710">
        <v>0</v>
      </c>
      <c r="BE266" s="710">
        <v>0</v>
      </c>
      <c r="BF266" s="710">
        <v>3593248.8998829392</v>
      </c>
      <c r="BG266" s="709">
        <v>0</v>
      </c>
      <c r="BH266" s="709">
        <v>3593248.8998829396</v>
      </c>
      <c r="BI266" s="710">
        <v>3283468.2</v>
      </c>
      <c r="BJ266" s="710">
        <v>3145600</v>
      </c>
      <c r="BK266" s="709">
        <v>3455380.699882939</v>
      </c>
      <c r="BL266" s="709">
        <v>5299.6636501272069</v>
      </c>
      <c r="BM266" s="709">
        <v>5109.0332117073176</v>
      </c>
      <c r="BN266" s="711">
        <v>3.7312428892233629E-2</v>
      </c>
      <c r="BO266" s="711">
        <v>0</v>
      </c>
      <c r="BP266" s="709">
        <v>0</v>
      </c>
      <c r="BQ266" s="710">
        <v>3593248.8998829392</v>
      </c>
      <c r="BR266" s="710">
        <v>5475.1237728265933</v>
      </c>
      <c r="BS266" s="710" t="s">
        <v>1284</v>
      </c>
      <c r="BT266" s="710">
        <v>5511.1179446057349</v>
      </c>
      <c r="BU266" s="711">
        <v>3.3513966215932278E-2</v>
      </c>
      <c r="BV266" s="709">
        <v>0</v>
      </c>
      <c r="BW266" s="709">
        <v>3593248.8998829392</v>
      </c>
      <c r="BX266" s="709">
        <v>0</v>
      </c>
      <c r="BY266" s="709">
        <v>3593248.8998829392</v>
      </c>
      <c r="BZ266" s="512">
        <f t="shared" si="16"/>
        <v>0</v>
      </c>
      <c r="CA266" s="512">
        <f t="shared" si="17"/>
        <v>0</v>
      </c>
      <c r="CB266" s="709">
        <f t="shared" si="18"/>
        <v>0</v>
      </c>
      <c r="CC266" s="709"/>
      <c r="CD266" s="709"/>
      <c r="CF266" s="709">
        <f t="shared" si="19"/>
        <v>378876.21163166378</v>
      </c>
    </row>
    <row r="267" spans="1:84" ht="15" x14ac:dyDescent="0.25">
      <c r="A267" s="706" t="e">
        <f>VLOOKUP(D267,'DfE No.'!#REF!,3,FALSE)</f>
        <v>#REF!</v>
      </c>
      <c r="B267" s="511" t="str">
        <f>VLOOKUP(D267,'Adjusted Factors 20-21'!C:F,4,FALSE)</f>
        <v>Recoupment Academy</v>
      </c>
      <c r="C267" s="706">
        <v>138250</v>
      </c>
      <c r="D267" s="706">
        <v>9354009</v>
      </c>
      <c r="E267" s="707" t="s">
        <v>936</v>
      </c>
      <c r="F267" s="708">
        <v>503</v>
      </c>
      <c r="G267" s="708">
        <v>0</v>
      </c>
      <c r="H267" s="708">
        <v>503</v>
      </c>
      <c r="I267" s="709">
        <v>0</v>
      </c>
      <c r="J267" s="709">
        <v>1257163.7831999999</v>
      </c>
      <c r="K267" s="709">
        <v>873322.88010000007</v>
      </c>
      <c r="L267" s="709">
        <v>0</v>
      </c>
      <c r="M267" s="709">
        <v>24299.999999999956</v>
      </c>
      <c r="N267" s="709">
        <v>0</v>
      </c>
      <c r="O267" s="709">
        <v>90915.221774193546</v>
      </c>
      <c r="P267" s="709">
        <v>0</v>
      </c>
      <c r="Q267" s="709">
        <v>0</v>
      </c>
      <c r="R267" s="709">
        <v>0</v>
      </c>
      <c r="S267" s="709">
        <v>0</v>
      </c>
      <c r="T267" s="709">
        <v>0</v>
      </c>
      <c r="U267" s="709">
        <v>0</v>
      </c>
      <c r="V267" s="709">
        <v>16264.670658682702</v>
      </c>
      <c r="W267" s="709">
        <v>1219.8502994011978</v>
      </c>
      <c r="X267" s="709">
        <v>4297.0858283433163</v>
      </c>
      <c r="Y267" s="709">
        <v>0</v>
      </c>
      <c r="Z267" s="709">
        <v>3764.9700598802342</v>
      </c>
      <c r="AA267" s="709">
        <v>0</v>
      </c>
      <c r="AB267" s="709">
        <v>0</v>
      </c>
      <c r="AC267" s="709">
        <v>5794.56</v>
      </c>
      <c r="AD267" s="709">
        <v>0</v>
      </c>
      <c r="AE267" s="709">
        <v>0</v>
      </c>
      <c r="AF267" s="709">
        <v>215801.46864881978</v>
      </c>
      <c r="AG267" s="709">
        <v>0</v>
      </c>
      <c r="AH267" s="709">
        <v>0</v>
      </c>
      <c r="AI267" s="709">
        <v>114400</v>
      </c>
      <c r="AJ267" s="709">
        <v>21857.333333333343</v>
      </c>
      <c r="AK267" s="709">
        <v>0</v>
      </c>
      <c r="AL267" s="709">
        <v>0</v>
      </c>
      <c r="AM267" s="709">
        <v>6066.18</v>
      </c>
      <c r="AN267" s="709">
        <v>0</v>
      </c>
      <c r="AO267" s="709">
        <v>0</v>
      </c>
      <c r="AP267" s="709">
        <v>0</v>
      </c>
      <c r="AQ267" s="709">
        <v>0</v>
      </c>
      <c r="AR267" s="709">
        <v>0</v>
      </c>
      <c r="AS267" s="709">
        <v>0</v>
      </c>
      <c r="AT267" s="709">
        <v>0</v>
      </c>
      <c r="AU267" s="709">
        <v>0</v>
      </c>
      <c r="AV267" s="709">
        <v>2130486.6633000001</v>
      </c>
      <c r="AW267" s="709">
        <v>362357.82726932073</v>
      </c>
      <c r="AX267" s="709">
        <v>142323.51333333334</v>
      </c>
      <c r="AY267" s="709">
        <v>296135.16795907024</v>
      </c>
      <c r="AZ267" s="710">
        <v>2635168.0039026542</v>
      </c>
      <c r="BA267" s="710">
        <v>2629101.823902654</v>
      </c>
      <c r="BB267" s="710">
        <v>5000</v>
      </c>
      <c r="BC267" s="710">
        <v>2515000</v>
      </c>
      <c r="BD267" s="710">
        <v>0</v>
      </c>
      <c r="BE267" s="710">
        <v>0</v>
      </c>
      <c r="BF267" s="710">
        <v>2635168.0039026542</v>
      </c>
      <c r="BG267" s="709">
        <v>0</v>
      </c>
      <c r="BH267" s="709">
        <v>2635168.0039026537</v>
      </c>
      <c r="BI267" s="710">
        <v>2521066.1800000002</v>
      </c>
      <c r="BJ267" s="710">
        <v>2378742.6666666665</v>
      </c>
      <c r="BK267" s="709">
        <v>2492844.4905693205</v>
      </c>
      <c r="BL267" s="709">
        <v>4955.953261569226</v>
      </c>
      <c r="BM267" s="709">
        <v>4755.8421298316489</v>
      </c>
      <c r="BN267" s="711">
        <v>4.2076907995400765E-2</v>
      </c>
      <c r="BO267" s="711">
        <v>0</v>
      </c>
      <c r="BP267" s="709">
        <v>0</v>
      </c>
      <c r="BQ267" s="710">
        <v>2635168.0039026542</v>
      </c>
      <c r="BR267" s="710">
        <v>5226.8425922517972</v>
      </c>
      <c r="BS267" s="710" t="s">
        <v>1284</v>
      </c>
      <c r="BT267" s="710">
        <v>5238.9025922517976</v>
      </c>
      <c r="BU267" s="711">
        <v>3.9181166530519729E-2</v>
      </c>
      <c r="BV267" s="709">
        <v>0</v>
      </c>
      <c r="BW267" s="709">
        <v>2635168.0039026542</v>
      </c>
      <c r="BX267" s="709">
        <v>0</v>
      </c>
      <c r="BY267" s="709">
        <v>2635168.0039026542</v>
      </c>
      <c r="BZ267" s="512">
        <f t="shared" si="16"/>
        <v>0</v>
      </c>
      <c r="CA267" s="512">
        <f t="shared" si="17"/>
        <v>0</v>
      </c>
      <c r="CB267" s="709">
        <f t="shared" si="18"/>
        <v>0</v>
      </c>
      <c r="CC267" s="709"/>
      <c r="CD267" s="709"/>
      <c r="CF267" s="709">
        <f t="shared" si="19"/>
        <v>140761.79862050095</v>
      </c>
    </row>
    <row r="268" spans="1:84" ht="15" x14ac:dyDescent="0.25">
      <c r="A268" s="706" t="e">
        <f>VLOOKUP(D268,'DfE No.'!#REF!,3,FALSE)</f>
        <v>#REF!</v>
      </c>
      <c r="B268" s="511" t="str">
        <f>VLOOKUP(D268,'Adjusted Factors 20-21'!C:F,4,FALSE)</f>
        <v>Recoupment Academy</v>
      </c>
      <c r="C268" s="706">
        <v>138273</v>
      </c>
      <c r="D268" s="706">
        <v>9354010</v>
      </c>
      <c r="E268" s="707" t="s">
        <v>1501</v>
      </c>
      <c r="F268" s="708">
        <v>463</v>
      </c>
      <c r="G268" s="708">
        <v>0</v>
      </c>
      <c r="H268" s="708">
        <v>463</v>
      </c>
      <c r="I268" s="709">
        <v>0</v>
      </c>
      <c r="J268" s="709">
        <v>1051665.8570999999</v>
      </c>
      <c r="K268" s="709">
        <v>923618.96220000007</v>
      </c>
      <c r="L268" s="709">
        <v>0</v>
      </c>
      <c r="M268" s="709">
        <v>28799.999999999956</v>
      </c>
      <c r="N268" s="709">
        <v>0</v>
      </c>
      <c r="O268" s="709">
        <v>100306.8987341772</v>
      </c>
      <c r="P268" s="709">
        <v>0</v>
      </c>
      <c r="Q268" s="709">
        <v>0</v>
      </c>
      <c r="R268" s="709">
        <v>0</v>
      </c>
      <c r="S268" s="709">
        <v>0</v>
      </c>
      <c r="T268" s="709">
        <v>0</v>
      </c>
      <c r="U268" s="709">
        <v>0</v>
      </c>
      <c r="V268" s="709">
        <v>3599.9999999999959</v>
      </c>
      <c r="W268" s="709">
        <v>9315.0000000000073</v>
      </c>
      <c r="X268" s="709">
        <v>11235.000000000005</v>
      </c>
      <c r="Y268" s="709">
        <v>0</v>
      </c>
      <c r="Z268" s="709">
        <v>0</v>
      </c>
      <c r="AA268" s="709">
        <v>0</v>
      </c>
      <c r="AB268" s="709">
        <v>0</v>
      </c>
      <c r="AC268" s="709">
        <v>7200.0000000000191</v>
      </c>
      <c r="AD268" s="709">
        <v>0</v>
      </c>
      <c r="AE268" s="709">
        <v>0</v>
      </c>
      <c r="AF268" s="709">
        <v>196525.18181113893</v>
      </c>
      <c r="AG268" s="709">
        <v>0</v>
      </c>
      <c r="AH268" s="709">
        <v>20274.999999999982</v>
      </c>
      <c r="AI268" s="709">
        <v>114400</v>
      </c>
      <c r="AJ268" s="709">
        <v>30870.666666666675</v>
      </c>
      <c r="AK268" s="709">
        <v>0</v>
      </c>
      <c r="AL268" s="709">
        <v>0</v>
      </c>
      <c r="AM268" s="709">
        <v>15724.8</v>
      </c>
      <c r="AN268" s="709">
        <v>0</v>
      </c>
      <c r="AO268" s="709">
        <v>0</v>
      </c>
      <c r="AP268" s="709">
        <v>0</v>
      </c>
      <c r="AQ268" s="709">
        <v>0</v>
      </c>
      <c r="AR268" s="709">
        <v>0</v>
      </c>
      <c r="AS268" s="709">
        <v>0</v>
      </c>
      <c r="AT268" s="709">
        <v>0</v>
      </c>
      <c r="AU268" s="709">
        <v>0</v>
      </c>
      <c r="AV268" s="709">
        <v>1975284.8193000001</v>
      </c>
      <c r="AW268" s="709">
        <v>377257.0805453161</v>
      </c>
      <c r="AX268" s="709">
        <v>160995.46666666667</v>
      </c>
      <c r="AY268" s="709">
        <v>283106.43117822747</v>
      </c>
      <c r="AZ268" s="710">
        <v>2513537.3665119829</v>
      </c>
      <c r="BA268" s="710">
        <v>2497812.5665119831</v>
      </c>
      <c r="BB268" s="710">
        <v>5000</v>
      </c>
      <c r="BC268" s="710">
        <v>2315000</v>
      </c>
      <c r="BD268" s="710">
        <v>0</v>
      </c>
      <c r="BE268" s="710">
        <v>0</v>
      </c>
      <c r="BF268" s="710">
        <v>2513537.3665119829</v>
      </c>
      <c r="BG268" s="709">
        <v>0</v>
      </c>
      <c r="BH268" s="709">
        <v>2513537.3665119829</v>
      </c>
      <c r="BI268" s="710">
        <v>2330724.7999999998</v>
      </c>
      <c r="BJ268" s="710">
        <v>2169729.3333333335</v>
      </c>
      <c r="BK268" s="709">
        <v>2352541.8998453165</v>
      </c>
      <c r="BL268" s="709">
        <v>5081.0840169445282</v>
      </c>
      <c r="BM268" s="709">
        <v>4829.0209249151403</v>
      </c>
      <c r="BN268" s="711">
        <v>5.2197556388475869E-2</v>
      </c>
      <c r="BO268" s="711">
        <v>0</v>
      </c>
      <c r="BP268" s="709">
        <v>0</v>
      </c>
      <c r="BQ268" s="710">
        <v>2513537.3665119829</v>
      </c>
      <c r="BR268" s="710">
        <v>5394.8435561813885</v>
      </c>
      <c r="BS268" s="710" t="s">
        <v>1284</v>
      </c>
      <c r="BT268" s="710">
        <v>5428.8064071533108</v>
      </c>
      <c r="BU268" s="711">
        <v>5.2725870557625898E-2</v>
      </c>
      <c r="BV268" s="709">
        <v>0</v>
      </c>
      <c r="BW268" s="709">
        <v>2513537.3665119829</v>
      </c>
      <c r="BX268" s="709">
        <v>0</v>
      </c>
      <c r="BY268" s="709">
        <v>2513537.3665119829</v>
      </c>
      <c r="BZ268" s="512">
        <f t="shared" si="16"/>
        <v>0</v>
      </c>
      <c r="CA268" s="512">
        <f t="shared" si="17"/>
        <v>0</v>
      </c>
      <c r="CB268" s="709">
        <f t="shared" si="18"/>
        <v>0</v>
      </c>
      <c r="CC268" s="709"/>
      <c r="CD268" s="709"/>
      <c r="CF268" s="709">
        <f t="shared" si="19"/>
        <v>153256.89873417714</v>
      </c>
    </row>
    <row r="269" spans="1:84" ht="15" x14ac:dyDescent="0.25">
      <c r="A269" s="706" t="e">
        <f>VLOOKUP(D269,'DfE No.'!#REF!,3,FALSE)</f>
        <v>#REF!</v>
      </c>
      <c r="B269" s="511" t="str">
        <f>VLOOKUP(D269,'Adjusted Factors 20-21'!C:F,4,FALSE)</f>
        <v>Recoupment Academy</v>
      </c>
      <c r="C269" s="706">
        <v>138274</v>
      </c>
      <c r="D269" s="706">
        <v>9354016</v>
      </c>
      <c r="E269" s="707" t="s">
        <v>1502</v>
      </c>
      <c r="F269" s="708">
        <v>304</v>
      </c>
      <c r="G269" s="708">
        <v>0</v>
      </c>
      <c r="H269" s="708">
        <v>304</v>
      </c>
      <c r="I269" s="709">
        <v>0</v>
      </c>
      <c r="J269" s="709">
        <v>680963.71589999995</v>
      </c>
      <c r="K269" s="709">
        <v>617270.09850000008</v>
      </c>
      <c r="L269" s="709">
        <v>0</v>
      </c>
      <c r="M269" s="709">
        <v>41850.000000000007</v>
      </c>
      <c r="N269" s="709">
        <v>0</v>
      </c>
      <c r="O269" s="709">
        <v>113835.67567567568</v>
      </c>
      <c r="P269" s="709">
        <v>0</v>
      </c>
      <c r="Q269" s="709">
        <v>0</v>
      </c>
      <c r="R269" s="709">
        <v>0</v>
      </c>
      <c r="S269" s="709">
        <v>0</v>
      </c>
      <c r="T269" s="709">
        <v>0</v>
      </c>
      <c r="U269" s="709">
        <v>0</v>
      </c>
      <c r="V269" s="709">
        <v>8700.0000000000036</v>
      </c>
      <c r="W269" s="709">
        <v>7695</v>
      </c>
      <c r="X269" s="709">
        <v>16050.000000000002</v>
      </c>
      <c r="Y269" s="709">
        <v>2319.9999999999991</v>
      </c>
      <c r="Z269" s="709">
        <v>30625.000000000044</v>
      </c>
      <c r="AA269" s="709">
        <v>4199.9999999999918</v>
      </c>
      <c r="AB269" s="709">
        <v>0</v>
      </c>
      <c r="AC269" s="709">
        <v>0</v>
      </c>
      <c r="AD269" s="709">
        <v>0</v>
      </c>
      <c r="AE269" s="709">
        <v>0</v>
      </c>
      <c r="AF269" s="709">
        <v>167395.29742706908</v>
      </c>
      <c r="AG269" s="709">
        <v>0</v>
      </c>
      <c r="AH269" s="709">
        <v>28619.141914191303</v>
      </c>
      <c r="AI269" s="709">
        <v>114400</v>
      </c>
      <c r="AJ269" s="709">
        <v>0</v>
      </c>
      <c r="AK269" s="709">
        <v>0</v>
      </c>
      <c r="AL269" s="709">
        <v>0</v>
      </c>
      <c r="AM269" s="709">
        <v>9021.6</v>
      </c>
      <c r="AN269" s="709">
        <v>0</v>
      </c>
      <c r="AO269" s="709">
        <v>0</v>
      </c>
      <c r="AP269" s="709">
        <v>0</v>
      </c>
      <c r="AQ269" s="709">
        <v>0</v>
      </c>
      <c r="AR269" s="709">
        <v>0</v>
      </c>
      <c r="AS269" s="709">
        <v>0</v>
      </c>
      <c r="AT269" s="709">
        <v>0</v>
      </c>
      <c r="AU269" s="709">
        <v>0</v>
      </c>
      <c r="AV269" s="709">
        <v>1298233.8144</v>
      </c>
      <c r="AW269" s="709">
        <v>421290.11501693609</v>
      </c>
      <c r="AX269" s="709">
        <v>123421.6</v>
      </c>
      <c r="AY269" s="709">
        <v>289985.9352649069</v>
      </c>
      <c r="AZ269" s="710">
        <v>1842945.5294169362</v>
      </c>
      <c r="BA269" s="710">
        <v>1833923.9294169361</v>
      </c>
      <c r="BB269" s="710">
        <v>5000</v>
      </c>
      <c r="BC269" s="710">
        <v>1520000</v>
      </c>
      <c r="BD269" s="710">
        <v>0</v>
      </c>
      <c r="BE269" s="710">
        <v>0</v>
      </c>
      <c r="BF269" s="710">
        <v>1842945.5294169362</v>
      </c>
      <c r="BG269" s="709">
        <v>0</v>
      </c>
      <c r="BH269" s="709">
        <v>1842945.5294169362</v>
      </c>
      <c r="BI269" s="710">
        <v>1529021.6</v>
      </c>
      <c r="BJ269" s="710">
        <v>1405600</v>
      </c>
      <c r="BK269" s="709">
        <v>1719523.9294169361</v>
      </c>
      <c r="BL269" s="709">
        <v>5656.3287151872901</v>
      </c>
      <c r="BM269" s="709">
        <v>5315.4835442996737</v>
      </c>
      <c r="BN269" s="711">
        <v>6.4123078934773273E-2</v>
      </c>
      <c r="BO269" s="711">
        <v>0</v>
      </c>
      <c r="BP269" s="709">
        <v>0</v>
      </c>
      <c r="BQ269" s="710">
        <v>1842945.5294169362</v>
      </c>
      <c r="BR269" s="710">
        <v>6032.6445046609742</v>
      </c>
      <c r="BS269" s="710" t="s">
        <v>1284</v>
      </c>
      <c r="BT269" s="710">
        <v>6062.3208204504481</v>
      </c>
      <c r="BU269" s="711">
        <v>5.0877698426920581E-2</v>
      </c>
      <c r="BV269" s="709">
        <v>0</v>
      </c>
      <c r="BW269" s="709">
        <v>1842945.5294169362</v>
      </c>
      <c r="BX269" s="709">
        <v>0</v>
      </c>
      <c r="BY269" s="709">
        <v>1842945.5294169362</v>
      </c>
      <c r="BZ269" s="512">
        <f t="shared" si="16"/>
        <v>0</v>
      </c>
      <c r="CA269" s="512">
        <f t="shared" si="17"/>
        <v>0</v>
      </c>
      <c r="CB269" s="709">
        <f t="shared" si="18"/>
        <v>0</v>
      </c>
      <c r="CC269" s="709"/>
      <c r="CD269" s="709"/>
      <c r="CF269" s="709">
        <f t="shared" si="19"/>
        <v>225275.67567567574</v>
      </c>
    </row>
    <row r="270" spans="1:84" ht="15" x14ac:dyDescent="0.25">
      <c r="A270" s="706" t="e">
        <f>VLOOKUP(D270,'DfE No.'!#REF!,3,FALSE)</f>
        <v>#REF!</v>
      </c>
      <c r="B270" s="511" t="str">
        <f>VLOOKUP(D270,'Adjusted Factors 20-21'!C:F,4,FALSE)</f>
        <v>Recoupment Academy</v>
      </c>
      <c r="C270" s="706">
        <v>136918</v>
      </c>
      <c r="D270" s="706">
        <v>9354017</v>
      </c>
      <c r="E270" s="707" t="s">
        <v>818</v>
      </c>
      <c r="F270" s="708">
        <v>751</v>
      </c>
      <c r="G270" s="708">
        <v>0</v>
      </c>
      <c r="H270" s="708">
        <v>751</v>
      </c>
      <c r="I270" s="709">
        <v>0</v>
      </c>
      <c r="J270" s="709">
        <v>1772923.284</v>
      </c>
      <c r="K270" s="709">
        <v>1422007.4121000001</v>
      </c>
      <c r="L270" s="709">
        <v>0</v>
      </c>
      <c r="M270" s="709">
        <v>34649.999999999891</v>
      </c>
      <c r="N270" s="709">
        <v>0</v>
      </c>
      <c r="O270" s="709">
        <v>110899.74412171508</v>
      </c>
      <c r="P270" s="709">
        <v>0</v>
      </c>
      <c r="Q270" s="709">
        <v>0</v>
      </c>
      <c r="R270" s="709">
        <v>0</v>
      </c>
      <c r="S270" s="709">
        <v>0</v>
      </c>
      <c r="T270" s="709">
        <v>0</v>
      </c>
      <c r="U270" s="709">
        <v>0</v>
      </c>
      <c r="V270" s="709">
        <v>30941.199999999928</v>
      </c>
      <c r="W270" s="709">
        <v>0</v>
      </c>
      <c r="X270" s="709">
        <v>3749.9933333333324</v>
      </c>
      <c r="Y270" s="709">
        <v>580.77333333333195</v>
      </c>
      <c r="Z270" s="709">
        <v>625.83333333333189</v>
      </c>
      <c r="AA270" s="709">
        <v>0</v>
      </c>
      <c r="AB270" s="709">
        <v>0</v>
      </c>
      <c r="AC270" s="709">
        <v>4319.9999999999982</v>
      </c>
      <c r="AD270" s="709">
        <v>0</v>
      </c>
      <c r="AE270" s="709">
        <v>0</v>
      </c>
      <c r="AF270" s="709">
        <v>248678.6912077649</v>
      </c>
      <c r="AG270" s="709">
        <v>0</v>
      </c>
      <c r="AH270" s="709">
        <v>0</v>
      </c>
      <c r="AI270" s="709">
        <v>114400</v>
      </c>
      <c r="AJ270" s="709">
        <v>0</v>
      </c>
      <c r="AK270" s="709">
        <v>0</v>
      </c>
      <c r="AL270" s="709">
        <v>0</v>
      </c>
      <c r="AM270" s="709">
        <v>21268.799999999999</v>
      </c>
      <c r="AN270" s="709">
        <v>0</v>
      </c>
      <c r="AO270" s="709">
        <v>0</v>
      </c>
      <c r="AP270" s="709">
        <v>0</v>
      </c>
      <c r="AQ270" s="709">
        <v>0</v>
      </c>
      <c r="AR270" s="709">
        <v>0</v>
      </c>
      <c r="AS270" s="709">
        <v>0</v>
      </c>
      <c r="AT270" s="709">
        <v>0</v>
      </c>
      <c r="AU270" s="709">
        <v>0</v>
      </c>
      <c r="AV270" s="709">
        <v>3194930.6961000003</v>
      </c>
      <c r="AW270" s="709">
        <v>434446.23532947979</v>
      </c>
      <c r="AX270" s="709">
        <v>135668.79999999999</v>
      </c>
      <c r="AY270" s="709">
        <v>349355.26326862234</v>
      </c>
      <c r="AZ270" s="710">
        <v>3765045.73142948</v>
      </c>
      <c r="BA270" s="710">
        <v>3743776.9314294802</v>
      </c>
      <c r="BB270" s="710">
        <v>5000</v>
      </c>
      <c r="BC270" s="710">
        <v>3755000</v>
      </c>
      <c r="BD270" s="710">
        <v>0</v>
      </c>
      <c r="BE270" s="710">
        <v>11223.068570519798</v>
      </c>
      <c r="BF270" s="710">
        <v>3776268.8</v>
      </c>
      <c r="BG270" s="709">
        <v>0</v>
      </c>
      <c r="BH270" s="709">
        <v>3776268.8</v>
      </c>
      <c r="BI270" s="710">
        <v>3776268.8</v>
      </c>
      <c r="BJ270" s="710">
        <v>3640600</v>
      </c>
      <c r="BK270" s="709">
        <v>3640600</v>
      </c>
      <c r="BL270" s="709">
        <v>4847.6697736351534</v>
      </c>
      <c r="BM270" s="709">
        <v>4642.424242424242</v>
      </c>
      <c r="BN270" s="711">
        <v>4.4210852023238101E-2</v>
      </c>
      <c r="BO270" s="711">
        <v>0</v>
      </c>
      <c r="BP270" s="709">
        <v>0</v>
      </c>
      <c r="BQ270" s="710">
        <v>3776268.8</v>
      </c>
      <c r="BR270" s="710">
        <v>5000</v>
      </c>
      <c r="BS270" s="710" t="s">
        <v>1284</v>
      </c>
      <c r="BT270" s="710">
        <v>5028.3206391478025</v>
      </c>
      <c r="BU270" s="711">
        <v>4.1213894793554529E-2</v>
      </c>
      <c r="BV270" s="709">
        <v>0</v>
      </c>
      <c r="BW270" s="709">
        <v>3776268.8</v>
      </c>
      <c r="BX270" s="709">
        <v>0</v>
      </c>
      <c r="BY270" s="709">
        <v>3776268.8</v>
      </c>
      <c r="BZ270" s="512">
        <f t="shared" si="16"/>
        <v>0</v>
      </c>
      <c r="CA270" s="512">
        <f t="shared" si="17"/>
        <v>0</v>
      </c>
      <c r="CB270" s="709">
        <f t="shared" si="18"/>
        <v>11223.068570519798</v>
      </c>
      <c r="CC270" s="709"/>
      <c r="CD270" s="709"/>
      <c r="CF270" s="709">
        <f t="shared" si="19"/>
        <v>181447.54412171492</v>
      </c>
    </row>
    <row r="271" spans="1:84" ht="15" x14ac:dyDescent="0.25">
      <c r="A271" s="706" t="e">
        <f>VLOOKUP(D271,'DfE No.'!#REF!,3,FALSE)</f>
        <v>#REF!</v>
      </c>
      <c r="B271" s="511" t="str">
        <f>VLOOKUP(D271,'Adjusted Factors 20-21'!C:F,4,FALSE)</f>
        <v>Recoupment Academy</v>
      </c>
      <c r="C271" s="706">
        <v>141639</v>
      </c>
      <c r="D271" s="706">
        <v>9354019</v>
      </c>
      <c r="E271" s="707" t="s">
        <v>927</v>
      </c>
      <c r="F271" s="708">
        <v>1395</v>
      </c>
      <c r="G271" s="708">
        <v>0</v>
      </c>
      <c r="H271" s="708">
        <v>1395</v>
      </c>
      <c r="I271" s="709">
        <v>0</v>
      </c>
      <c r="J271" s="709">
        <v>3412877.3216999997</v>
      </c>
      <c r="K271" s="709">
        <v>2505659.3628000002</v>
      </c>
      <c r="L271" s="709">
        <v>0</v>
      </c>
      <c r="M271" s="709">
        <v>72900.000000000291</v>
      </c>
      <c r="N271" s="709">
        <v>0</v>
      </c>
      <c r="O271" s="709">
        <v>246826.84014869886</v>
      </c>
      <c r="P271" s="709">
        <v>0</v>
      </c>
      <c r="Q271" s="709">
        <v>0</v>
      </c>
      <c r="R271" s="709">
        <v>0</v>
      </c>
      <c r="S271" s="709">
        <v>0</v>
      </c>
      <c r="T271" s="709">
        <v>0</v>
      </c>
      <c r="U271" s="709">
        <v>0</v>
      </c>
      <c r="V271" s="709">
        <v>51900.000000000116</v>
      </c>
      <c r="W271" s="709">
        <v>7694.9999999999927</v>
      </c>
      <c r="X271" s="709">
        <v>60990.000000000015</v>
      </c>
      <c r="Y271" s="709">
        <v>13339.999999999987</v>
      </c>
      <c r="Z271" s="709">
        <v>0</v>
      </c>
      <c r="AA271" s="709">
        <v>0</v>
      </c>
      <c r="AB271" s="709">
        <v>0</v>
      </c>
      <c r="AC271" s="709">
        <v>1441.0329985652788</v>
      </c>
      <c r="AD271" s="709">
        <v>0</v>
      </c>
      <c r="AE271" s="709">
        <v>0</v>
      </c>
      <c r="AF271" s="709">
        <v>503227.53598441632</v>
      </c>
      <c r="AG271" s="709">
        <v>0</v>
      </c>
      <c r="AH271" s="709">
        <v>0</v>
      </c>
      <c r="AI271" s="709">
        <v>114400</v>
      </c>
      <c r="AJ271" s="709">
        <v>0</v>
      </c>
      <c r="AK271" s="709">
        <v>0</v>
      </c>
      <c r="AL271" s="709">
        <v>50000</v>
      </c>
      <c r="AM271" s="709">
        <v>60984</v>
      </c>
      <c r="AN271" s="709">
        <v>0</v>
      </c>
      <c r="AO271" s="709">
        <v>0</v>
      </c>
      <c r="AP271" s="709">
        <v>0</v>
      </c>
      <c r="AQ271" s="709">
        <v>0</v>
      </c>
      <c r="AR271" s="709">
        <v>0</v>
      </c>
      <c r="AS271" s="709">
        <v>0</v>
      </c>
      <c r="AT271" s="709">
        <v>0</v>
      </c>
      <c r="AU271" s="709">
        <v>0</v>
      </c>
      <c r="AV271" s="709">
        <v>5918536.6844999995</v>
      </c>
      <c r="AW271" s="709">
        <v>958320.40913168085</v>
      </c>
      <c r="AX271" s="709">
        <v>225384</v>
      </c>
      <c r="AY271" s="709">
        <v>740006.25605876604</v>
      </c>
      <c r="AZ271" s="710">
        <v>7102241.0936316801</v>
      </c>
      <c r="BA271" s="710">
        <v>6991257.0936316801</v>
      </c>
      <c r="BB271" s="710">
        <v>5000</v>
      </c>
      <c r="BC271" s="710">
        <v>6975000</v>
      </c>
      <c r="BD271" s="710">
        <v>0</v>
      </c>
      <c r="BE271" s="710">
        <v>0</v>
      </c>
      <c r="BF271" s="710">
        <v>7102241.0936316801</v>
      </c>
      <c r="BG271" s="709">
        <v>0</v>
      </c>
      <c r="BH271" s="709">
        <v>7102241.0936316801</v>
      </c>
      <c r="BI271" s="710">
        <v>7085984</v>
      </c>
      <c r="BJ271" s="710">
        <v>6910600</v>
      </c>
      <c r="BK271" s="709">
        <v>6926857.0936316801</v>
      </c>
      <c r="BL271" s="709">
        <v>4965.488956008373</v>
      </c>
      <c r="BM271" s="709">
        <v>4781.9761560830857</v>
      </c>
      <c r="BN271" s="711">
        <v>3.8375933700933069E-2</v>
      </c>
      <c r="BO271" s="711">
        <v>0</v>
      </c>
      <c r="BP271" s="709">
        <v>0</v>
      </c>
      <c r="BQ271" s="710">
        <v>7102241.0936316801</v>
      </c>
      <c r="BR271" s="710">
        <v>5011.6538305603444</v>
      </c>
      <c r="BS271" s="710" t="s">
        <v>1284</v>
      </c>
      <c r="BT271" s="710">
        <v>5091.2122534994123</v>
      </c>
      <c r="BU271" s="711">
        <v>3.6469986514071628E-2</v>
      </c>
      <c r="BV271" s="709">
        <v>0</v>
      </c>
      <c r="BW271" s="709">
        <v>7102241.0936316801</v>
      </c>
      <c r="BX271" s="709">
        <v>0</v>
      </c>
      <c r="BY271" s="709">
        <v>7102241.0936316801</v>
      </c>
      <c r="BZ271" s="512">
        <f t="shared" si="16"/>
        <v>0</v>
      </c>
      <c r="CA271" s="512">
        <f t="shared" si="17"/>
        <v>0</v>
      </c>
      <c r="CB271" s="709">
        <f t="shared" si="18"/>
        <v>0</v>
      </c>
      <c r="CC271" s="709"/>
      <c r="CD271" s="709"/>
      <c r="CF271" s="709">
        <f t="shared" si="19"/>
        <v>453651.84014869924</v>
      </c>
    </row>
    <row r="272" spans="1:84" ht="15" x14ac:dyDescent="0.25">
      <c r="A272" s="706" t="e">
        <f>VLOOKUP(D272,'DfE No.'!#REF!,3,FALSE)</f>
        <v>#REF!</v>
      </c>
      <c r="B272" s="511" t="str">
        <f>VLOOKUP(D272,'Adjusted Factors 20-21'!C:F,4,FALSE)</f>
        <v>Recoupment Academy</v>
      </c>
      <c r="C272" s="706">
        <v>139403</v>
      </c>
      <c r="D272" s="706">
        <v>9354032</v>
      </c>
      <c r="E272" s="707" t="s">
        <v>725</v>
      </c>
      <c r="F272" s="708">
        <v>860</v>
      </c>
      <c r="G272" s="708">
        <v>0</v>
      </c>
      <c r="H272" s="708">
        <v>860</v>
      </c>
      <c r="I272" s="709">
        <v>0</v>
      </c>
      <c r="J272" s="709">
        <v>1966333.0967999999</v>
      </c>
      <c r="K272" s="709">
        <v>1700922.0492</v>
      </c>
      <c r="L272" s="709">
        <v>0</v>
      </c>
      <c r="M272" s="709">
        <v>157950.00000000003</v>
      </c>
      <c r="N272" s="709">
        <v>0</v>
      </c>
      <c r="O272" s="709">
        <v>388586.02520045819</v>
      </c>
      <c r="P272" s="709">
        <v>0</v>
      </c>
      <c r="Q272" s="709">
        <v>0</v>
      </c>
      <c r="R272" s="709">
        <v>0</v>
      </c>
      <c r="S272" s="709">
        <v>0</v>
      </c>
      <c r="T272" s="709">
        <v>0</v>
      </c>
      <c r="U272" s="709">
        <v>0</v>
      </c>
      <c r="V272" s="709">
        <v>9300.0000000000073</v>
      </c>
      <c r="W272" s="709">
        <v>59535.00000000016</v>
      </c>
      <c r="X272" s="709">
        <v>25145.000000000011</v>
      </c>
      <c r="Y272" s="709">
        <v>4640.0000000000009</v>
      </c>
      <c r="Z272" s="709">
        <v>226875.00000000003</v>
      </c>
      <c r="AA272" s="709">
        <v>102479.99999999996</v>
      </c>
      <c r="AB272" s="709">
        <v>0</v>
      </c>
      <c r="AC272" s="709">
        <v>12960.00000000004</v>
      </c>
      <c r="AD272" s="709">
        <v>0</v>
      </c>
      <c r="AE272" s="709">
        <v>0</v>
      </c>
      <c r="AF272" s="709">
        <v>438419.44343345845</v>
      </c>
      <c r="AG272" s="709">
        <v>0</v>
      </c>
      <c r="AH272" s="709">
        <v>0</v>
      </c>
      <c r="AI272" s="709">
        <v>114400</v>
      </c>
      <c r="AJ272" s="709">
        <v>0</v>
      </c>
      <c r="AK272" s="709">
        <v>0</v>
      </c>
      <c r="AL272" s="709">
        <v>0</v>
      </c>
      <c r="AM272" s="709">
        <v>26964</v>
      </c>
      <c r="AN272" s="709">
        <v>0</v>
      </c>
      <c r="AO272" s="709">
        <v>0</v>
      </c>
      <c r="AP272" s="709">
        <v>0</v>
      </c>
      <c r="AQ272" s="709">
        <v>0</v>
      </c>
      <c r="AR272" s="709">
        <v>0</v>
      </c>
      <c r="AS272" s="709">
        <v>0</v>
      </c>
      <c r="AT272" s="709">
        <v>0</v>
      </c>
      <c r="AU272" s="709">
        <v>0</v>
      </c>
      <c r="AV272" s="709">
        <v>3667255.1459999997</v>
      </c>
      <c r="AW272" s="709">
        <v>1425890.4686339167</v>
      </c>
      <c r="AX272" s="709">
        <v>141364</v>
      </c>
      <c r="AY272" s="709">
        <v>935627.75603368762</v>
      </c>
      <c r="AZ272" s="710">
        <v>5234509.6146339159</v>
      </c>
      <c r="BA272" s="710">
        <v>5207545.6146339159</v>
      </c>
      <c r="BB272" s="710">
        <v>5000</v>
      </c>
      <c r="BC272" s="710">
        <v>4300000</v>
      </c>
      <c r="BD272" s="710">
        <v>0</v>
      </c>
      <c r="BE272" s="710">
        <v>0</v>
      </c>
      <c r="BF272" s="710">
        <v>5234509.6146339159</v>
      </c>
      <c r="BG272" s="709">
        <v>0</v>
      </c>
      <c r="BH272" s="709">
        <v>5234509.6146339159</v>
      </c>
      <c r="BI272" s="710">
        <v>4326964</v>
      </c>
      <c r="BJ272" s="710">
        <v>4185600</v>
      </c>
      <c r="BK272" s="709">
        <v>5093145.6146339159</v>
      </c>
      <c r="BL272" s="709">
        <v>5922.2623425975771</v>
      </c>
      <c r="BM272" s="709">
        <v>5684.9152717633924</v>
      </c>
      <c r="BN272" s="711">
        <v>4.17503268717253E-2</v>
      </c>
      <c r="BO272" s="711">
        <v>0</v>
      </c>
      <c r="BP272" s="709">
        <v>0</v>
      </c>
      <c r="BQ272" s="710">
        <v>5234509.6146339159</v>
      </c>
      <c r="BR272" s="710">
        <v>6055.2855984115304</v>
      </c>
      <c r="BS272" s="710" t="s">
        <v>1284</v>
      </c>
      <c r="BT272" s="710">
        <v>6086.6390867836235</v>
      </c>
      <c r="BU272" s="711">
        <v>4.1754940506857796E-2</v>
      </c>
      <c r="BV272" s="709">
        <v>0</v>
      </c>
      <c r="BW272" s="709">
        <v>5234509.6146339159</v>
      </c>
      <c r="BX272" s="709">
        <v>0</v>
      </c>
      <c r="BY272" s="709">
        <v>5234509.6146339159</v>
      </c>
      <c r="BZ272" s="512">
        <f t="shared" si="16"/>
        <v>0</v>
      </c>
      <c r="CA272" s="512">
        <f t="shared" si="17"/>
        <v>0</v>
      </c>
      <c r="CB272" s="709">
        <f t="shared" si="18"/>
        <v>0</v>
      </c>
      <c r="CC272" s="709"/>
      <c r="CD272" s="709"/>
      <c r="CF272" s="709">
        <f t="shared" si="19"/>
        <v>974511.02520045836</v>
      </c>
    </row>
    <row r="273" spans="1:84" ht="15" x14ac:dyDescent="0.25">
      <c r="A273" s="706" t="e">
        <f>VLOOKUP(D273,'DfE No.'!#REF!,3,FALSE)</f>
        <v>#REF!</v>
      </c>
      <c r="B273" s="511" t="str">
        <f>VLOOKUP(D273,'Adjusted Factors 20-21'!C:F,4,FALSE)</f>
        <v>Recoupment Academy</v>
      </c>
      <c r="C273" s="706">
        <v>139867</v>
      </c>
      <c r="D273" s="706">
        <v>9354033</v>
      </c>
      <c r="E273" s="707" t="s">
        <v>933</v>
      </c>
      <c r="F273" s="708">
        <v>1023</v>
      </c>
      <c r="G273" s="708">
        <v>0</v>
      </c>
      <c r="H273" s="708">
        <v>1023</v>
      </c>
      <c r="I273" s="709">
        <v>0</v>
      </c>
      <c r="J273" s="709">
        <v>2453886.9998999997</v>
      </c>
      <c r="K273" s="709">
        <v>1892961.6354</v>
      </c>
      <c r="L273" s="709">
        <v>0</v>
      </c>
      <c r="M273" s="709">
        <v>60749.999999999898</v>
      </c>
      <c r="N273" s="709">
        <v>0</v>
      </c>
      <c r="O273" s="709">
        <v>202687.75280898876</v>
      </c>
      <c r="P273" s="709">
        <v>0</v>
      </c>
      <c r="Q273" s="709">
        <v>0</v>
      </c>
      <c r="R273" s="709">
        <v>0</v>
      </c>
      <c r="S273" s="709">
        <v>0</v>
      </c>
      <c r="T273" s="709">
        <v>0</v>
      </c>
      <c r="U273" s="709">
        <v>0</v>
      </c>
      <c r="V273" s="709">
        <v>6000.0000000000018</v>
      </c>
      <c r="W273" s="709">
        <v>405.00000000000017</v>
      </c>
      <c r="X273" s="709">
        <v>57244.999999999993</v>
      </c>
      <c r="Y273" s="709">
        <v>0</v>
      </c>
      <c r="Z273" s="709">
        <v>0</v>
      </c>
      <c r="AA273" s="709">
        <v>0</v>
      </c>
      <c r="AB273" s="709">
        <v>0</v>
      </c>
      <c r="AC273" s="709">
        <v>10079.999999999996</v>
      </c>
      <c r="AD273" s="709">
        <v>0</v>
      </c>
      <c r="AE273" s="709">
        <v>0</v>
      </c>
      <c r="AF273" s="709">
        <v>491698.7714986662</v>
      </c>
      <c r="AG273" s="709">
        <v>0</v>
      </c>
      <c r="AH273" s="709">
        <v>0</v>
      </c>
      <c r="AI273" s="709">
        <v>114400</v>
      </c>
      <c r="AJ273" s="709">
        <v>0</v>
      </c>
      <c r="AK273" s="709">
        <v>0</v>
      </c>
      <c r="AL273" s="709">
        <v>50000</v>
      </c>
      <c r="AM273" s="709">
        <v>48232.800000000003</v>
      </c>
      <c r="AN273" s="709">
        <v>0</v>
      </c>
      <c r="AO273" s="709">
        <v>0</v>
      </c>
      <c r="AP273" s="709">
        <v>0</v>
      </c>
      <c r="AQ273" s="709">
        <v>0</v>
      </c>
      <c r="AR273" s="709">
        <v>0</v>
      </c>
      <c r="AS273" s="709">
        <v>0</v>
      </c>
      <c r="AT273" s="709">
        <v>0</v>
      </c>
      <c r="AU273" s="709">
        <v>0</v>
      </c>
      <c r="AV273" s="709">
        <v>4346848.6352999993</v>
      </c>
      <c r="AW273" s="709">
        <v>828866.52430765494</v>
      </c>
      <c r="AX273" s="709">
        <v>212632.8</v>
      </c>
      <c r="AY273" s="709">
        <v>665195.44790316059</v>
      </c>
      <c r="AZ273" s="710">
        <v>5388347.9596076543</v>
      </c>
      <c r="BA273" s="710">
        <v>5290115.1596076544</v>
      </c>
      <c r="BB273" s="710">
        <v>5000</v>
      </c>
      <c r="BC273" s="710">
        <v>5115000</v>
      </c>
      <c r="BD273" s="710">
        <v>0</v>
      </c>
      <c r="BE273" s="710">
        <v>0</v>
      </c>
      <c r="BF273" s="710">
        <v>5388347.9596076543</v>
      </c>
      <c r="BG273" s="709">
        <v>0</v>
      </c>
      <c r="BH273" s="709">
        <v>5388347.9596076543</v>
      </c>
      <c r="BI273" s="710">
        <v>5213232.8</v>
      </c>
      <c r="BJ273" s="710">
        <v>5050600</v>
      </c>
      <c r="BK273" s="709">
        <v>5225715.1596076544</v>
      </c>
      <c r="BL273" s="709">
        <v>5108.2259624708258</v>
      </c>
      <c r="BM273" s="709">
        <v>4906.2905239593911</v>
      </c>
      <c r="BN273" s="711">
        <v>4.1158475537741344E-2</v>
      </c>
      <c r="BO273" s="711">
        <v>0</v>
      </c>
      <c r="BP273" s="709">
        <v>0</v>
      </c>
      <c r="BQ273" s="710">
        <v>5388347.9596076543</v>
      </c>
      <c r="BR273" s="710">
        <v>5171.178064132605</v>
      </c>
      <c r="BS273" s="710" t="s">
        <v>1284</v>
      </c>
      <c r="BT273" s="710">
        <v>5267.2023065568465</v>
      </c>
      <c r="BU273" s="711">
        <v>4.3051891696543665E-2</v>
      </c>
      <c r="BV273" s="709">
        <v>0</v>
      </c>
      <c r="BW273" s="709">
        <v>5388347.9596076543</v>
      </c>
      <c r="BX273" s="709">
        <v>0</v>
      </c>
      <c r="BY273" s="709">
        <v>5388347.9596076543</v>
      </c>
      <c r="BZ273" s="512">
        <f t="shared" si="16"/>
        <v>0</v>
      </c>
      <c r="CA273" s="512">
        <f t="shared" si="17"/>
        <v>0</v>
      </c>
      <c r="CB273" s="709">
        <f t="shared" si="18"/>
        <v>0</v>
      </c>
      <c r="CC273" s="709"/>
      <c r="CD273" s="709"/>
      <c r="CF273" s="709">
        <f t="shared" si="19"/>
        <v>327087.75280898868</v>
      </c>
    </row>
    <row r="274" spans="1:84" ht="15" x14ac:dyDescent="0.25">
      <c r="A274" s="706" t="e">
        <f>VLOOKUP(D274,'DfE No.'!#REF!,3,FALSE)</f>
        <v>#REF!</v>
      </c>
      <c r="B274" s="511" t="str">
        <f>VLOOKUP(D274,'Adjusted Factors 20-21'!C:F,4,FALSE)</f>
        <v>Recoupment Academy</v>
      </c>
      <c r="C274" s="706">
        <v>140032</v>
      </c>
      <c r="D274" s="706">
        <v>9354034</v>
      </c>
      <c r="E274" s="707" t="s">
        <v>1117</v>
      </c>
      <c r="F274" s="708">
        <v>672</v>
      </c>
      <c r="G274" s="708">
        <v>0</v>
      </c>
      <c r="H274" s="708">
        <v>672</v>
      </c>
      <c r="I274" s="709">
        <v>0</v>
      </c>
      <c r="J274" s="709">
        <v>1680247.7486999999</v>
      </c>
      <c r="K274" s="709">
        <v>1165954.6305</v>
      </c>
      <c r="L274" s="709">
        <v>0</v>
      </c>
      <c r="M274" s="709">
        <v>62999.999999999898</v>
      </c>
      <c r="N274" s="709">
        <v>0</v>
      </c>
      <c r="O274" s="709">
        <v>192253.45132743364</v>
      </c>
      <c r="P274" s="709">
        <v>0</v>
      </c>
      <c r="Q274" s="709">
        <v>0</v>
      </c>
      <c r="R274" s="709">
        <v>0</v>
      </c>
      <c r="S274" s="709">
        <v>0</v>
      </c>
      <c r="T274" s="709">
        <v>0</v>
      </c>
      <c r="U274" s="709">
        <v>0</v>
      </c>
      <c r="V274" s="709">
        <v>9900.0000000000091</v>
      </c>
      <c r="W274" s="709">
        <v>73304.999999999971</v>
      </c>
      <c r="X274" s="709">
        <v>75435.000000000146</v>
      </c>
      <c r="Y274" s="709">
        <v>70180.000000000073</v>
      </c>
      <c r="Z274" s="709">
        <v>33750.000000000015</v>
      </c>
      <c r="AA274" s="709">
        <v>5880.0000000000191</v>
      </c>
      <c r="AB274" s="709">
        <v>0</v>
      </c>
      <c r="AC274" s="709">
        <v>125280.00000000029</v>
      </c>
      <c r="AD274" s="709">
        <v>0</v>
      </c>
      <c r="AE274" s="709">
        <v>0</v>
      </c>
      <c r="AF274" s="709">
        <v>351961.51184612146</v>
      </c>
      <c r="AG274" s="709">
        <v>0</v>
      </c>
      <c r="AH274" s="709">
        <v>18350.000000000004</v>
      </c>
      <c r="AI274" s="709">
        <v>114400</v>
      </c>
      <c r="AJ274" s="709">
        <v>0</v>
      </c>
      <c r="AK274" s="709">
        <v>0</v>
      </c>
      <c r="AL274" s="709">
        <v>0</v>
      </c>
      <c r="AM274" s="709">
        <v>30340.799999999999</v>
      </c>
      <c r="AN274" s="709">
        <v>0</v>
      </c>
      <c r="AO274" s="709">
        <v>0</v>
      </c>
      <c r="AP274" s="709">
        <v>0</v>
      </c>
      <c r="AQ274" s="709">
        <v>0</v>
      </c>
      <c r="AR274" s="709">
        <v>0</v>
      </c>
      <c r="AS274" s="709">
        <v>0</v>
      </c>
      <c r="AT274" s="709">
        <v>0</v>
      </c>
      <c r="AU274" s="709">
        <v>0</v>
      </c>
      <c r="AV274" s="709">
        <v>2846202.3791999999</v>
      </c>
      <c r="AW274" s="709">
        <v>1019294.9631735554</v>
      </c>
      <c r="AX274" s="709">
        <v>144740.79999999999</v>
      </c>
      <c r="AY274" s="709">
        <v>623766.03750983835</v>
      </c>
      <c r="AZ274" s="710">
        <v>4010238.1423735553</v>
      </c>
      <c r="BA274" s="710">
        <v>3979897.3423735555</v>
      </c>
      <c r="BB274" s="710">
        <v>5000</v>
      </c>
      <c r="BC274" s="710">
        <v>3360000</v>
      </c>
      <c r="BD274" s="710">
        <v>0</v>
      </c>
      <c r="BE274" s="710">
        <v>0</v>
      </c>
      <c r="BF274" s="710">
        <v>4010238.1423735553</v>
      </c>
      <c r="BG274" s="709">
        <v>0</v>
      </c>
      <c r="BH274" s="709">
        <v>4010238.1423735553</v>
      </c>
      <c r="BI274" s="710">
        <v>3390340.8</v>
      </c>
      <c r="BJ274" s="710">
        <v>3245600</v>
      </c>
      <c r="BK274" s="709">
        <v>3865497.3423735555</v>
      </c>
      <c r="BL274" s="709">
        <v>5752.2281880558858</v>
      </c>
      <c r="BM274" s="709">
        <v>5508.8300282089558</v>
      </c>
      <c r="BN274" s="711">
        <v>4.4183276412698501E-2</v>
      </c>
      <c r="BO274" s="711">
        <v>0</v>
      </c>
      <c r="BP274" s="709">
        <v>0</v>
      </c>
      <c r="BQ274" s="710">
        <v>4010238.1423735553</v>
      </c>
      <c r="BR274" s="710">
        <v>5922.4662832939812</v>
      </c>
      <c r="BS274" s="710" t="s">
        <v>1284</v>
      </c>
      <c r="BT274" s="710">
        <v>5967.6162832939808</v>
      </c>
      <c r="BU274" s="711">
        <v>4.4794231726681843E-2</v>
      </c>
      <c r="BV274" s="709">
        <v>0</v>
      </c>
      <c r="BW274" s="709">
        <v>4010238.1423735553</v>
      </c>
      <c r="BX274" s="709">
        <v>0</v>
      </c>
      <c r="BY274" s="709">
        <v>4010238.1423735553</v>
      </c>
      <c r="BZ274" s="512">
        <f t="shared" si="16"/>
        <v>0</v>
      </c>
      <c r="CA274" s="512">
        <f t="shared" si="17"/>
        <v>0</v>
      </c>
      <c r="CB274" s="709">
        <f t="shared" si="18"/>
        <v>0</v>
      </c>
      <c r="CC274" s="709"/>
      <c r="CD274" s="709"/>
      <c r="CF274" s="709">
        <f t="shared" si="19"/>
        <v>523703.45132743364</v>
      </c>
    </row>
    <row r="275" spans="1:84" ht="15" x14ac:dyDescent="0.25">
      <c r="A275" s="706" t="e">
        <f>VLOOKUP(D275,'DfE No.'!#REF!,3,FALSE)</f>
        <v>#REF!</v>
      </c>
      <c r="B275" s="511" t="str">
        <f>VLOOKUP(D275,'Adjusted Factors 20-21'!C:F,4,FALSE)</f>
        <v>Recoupment Academy</v>
      </c>
      <c r="C275" s="706">
        <v>140047</v>
      </c>
      <c r="D275" s="706">
        <v>9354035</v>
      </c>
      <c r="E275" s="707" t="s">
        <v>1503</v>
      </c>
      <c r="F275" s="708">
        <v>302</v>
      </c>
      <c r="G275" s="708">
        <v>0</v>
      </c>
      <c r="H275" s="708">
        <v>302</v>
      </c>
      <c r="I275" s="709">
        <v>0</v>
      </c>
      <c r="J275" s="709">
        <v>809903.59109999996</v>
      </c>
      <c r="K275" s="709">
        <v>461809.48110000003</v>
      </c>
      <c r="L275" s="709">
        <v>0</v>
      </c>
      <c r="M275" s="709">
        <v>18899.999999999971</v>
      </c>
      <c r="N275" s="709">
        <v>0</v>
      </c>
      <c r="O275" s="709">
        <v>61069.849624060145</v>
      </c>
      <c r="P275" s="709">
        <v>0</v>
      </c>
      <c r="Q275" s="709">
        <v>0</v>
      </c>
      <c r="R275" s="709">
        <v>0</v>
      </c>
      <c r="S275" s="709">
        <v>0</v>
      </c>
      <c r="T275" s="709">
        <v>0</v>
      </c>
      <c r="U275" s="709">
        <v>0</v>
      </c>
      <c r="V275" s="709">
        <v>0</v>
      </c>
      <c r="W275" s="709">
        <v>2025.000000000003</v>
      </c>
      <c r="X275" s="709">
        <v>6954.9999999999945</v>
      </c>
      <c r="Y275" s="709">
        <v>0</v>
      </c>
      <c r="Z275" s="709">
        <v>1249.9999999999998</v>
      </c>
      <c r="AA275" s="709">
        <v>0</v>
      </c>
      <c r="AB275" s="709">
        <v>0</v>
      </c>
      <c r="AC275" s="709">
        <v>1440.0000000000018</v>
      </c>
      <c r="AD275" s="709">
        <v>0</v>
      </c>
      <c r="AE275" s="709">
        <v>0</v>
      </c>
      <c r="AF275" s="709">
        <v>147064.79133904132</v>
      </c>
      <c r="AG275" s="709">
        <v>0</v>
      </c>
      <c r="AH275" s="709">
        <v>7350.0000000000073</v>
      </c>
      <c r="AI275" s="709">
        <v>114400</v>
      </c>
      <c r="AJ275" s="709">
        <v>67149.333333333343</v>
      </c>
      <c r="AK275" s="709">
        <v>0</v>
      </c>
      <c r="AL275" s="709">
        <v>0</v>
      </c>
      <c r="AM275" s="709">
        <v>15724.8</v>
      </c>
      <c r="AN275" s="709">
        <v>0</v>
      </c>
      <c r="AO275" s="709">
        <v>0</v>
      </c>
      <c r="AP275" s="709">
        <v>0</v>
      </c>
      <c r="AQ275" s="709">
        <v>0</v>
      </c>
      <c r="AR275" s="709">
        <v>0</v>
      </c>
      <c r="AS275" s="709">
        <v>0</v>
      </c>
      <c r="AT275" s="709">
        <v>0</v>
      </c>
      <c r="AU275" s="709">
        <v>0</v>
      </c>
      <c r="AV275" s="709">
        <v>1271713.0722000001</v>
      </c>
      <c r="AW275" s="709">
        <v>246054.64096310144</v>
      </c>
      <c r="AX275" s="709">
        <v>197274.13333333333</v>
      </c>
      <c r="AY275" s="709">
        <v>202117.51615107135</v>
      </c>
      <c r="AZ275" s="710">
        <v>1715041.8464964349</v>
      </c>
      <c r="BA275" s="710">
        <v>1699317.0464964348</v>
      </c>
      <c r="BB275" s="710">
        <v>5000</v>
      </c>
      <c r="BC275" s="710">
        <v>1510000</v>
      </c>
      <c r="BD275" s="710">
        <v>0</v>
      </c>
      <c r="BE275" s="710">
        <v>0</v>
      </c>
      <c r="BF275" s="710">
        <v>1715041.8464964349</v>
      </c>
      <c r="BG275" s="709">
        <v>0</v>
      </c>
      <c r="BH275" s="709">
        <v>1715041.8464964349</v>
      </c>
      <c r="BI275" s="710">
        <v>1525724.8</v>
      </c>
      <c r="BJ275" s="710">
        <v>1328450.6666666667</v>
      </c>
      <c r="BK275" s="709">
        <v>1517767.7131631016</v>
      </c>
      <c r="BL275" s="709">
        <v>5025.7209045135814</v>
      </c>
      <c r="BM275" s="709">
        <v>4839.1654124681945</v>
      </c>
      <c r="BN275" s="711">
        <v>3.8551170737979618E-2</v>
      </c>
      <c r="BO275" s="711">
        <v>0</v>
      </c>
      <c r="BP275" s="709">
        <v>0</v>
      </c>
      <c r="BQ275" s="710">
        <v>1715041.8464964349</v>
      </c>
      <c r="BR275" s="710">
        <v>5626.8776374054132</v>
      </c>
      <c r="BS275" s="710" t="s">
        <v>1284</v>
      </c>
      <c r="BT275" s="710">
        <v>5678.9465115775993</v>
      </c>
      <c r="BU275" s="711">
        <v>1.5529890918284162E-2</v>
      </c>
      <c r="BV275" s="709">
        <v>0</v>
      </c>
      <c r="BW275" s="709">
        <v>1715041.8464964349</v>
      </c>
      <c r="BX275" s="709">
        <v>0</v>
      </c>
      <c r="BY275" s="709">
        <v>1715041.8464964349</v>
      </c>
      <c r="BZ275" s="512">
        <f t="shared" si="16"/>
        <v>0</v>
      </c>
      <c r="CA275" s="512">
        <f t="shared" si="17"/>
        <v>0</v>
      </c>
      <c r="CB275" s="709">
        <f t="shared" si="18"/>
        <v>0</v>
      </c>
      <c r="CC275" s="709"/>
      <c r="CD275" s="709"/>
      <c r="CF275" s="709">
        <f t="shared" si="19"/>
        <v>90199.849624060123</v>
      </c>
    </row>
    <row r="276" spans="1:84" ht="15" x14ac:dyDescent="0.25">
      <c r="A276" s="706" t="e">
        <f>VLOOKUP(D276,'DfE No.'!#REF!,3,FALSE)</f>
        <v>#REF!</v>
      </c>
      <c r="B276" s="511" t="str">
        <f>VLOOKUP(D276,'Adjusted Factors 20-21'!C:F,4,FALSE)</f>
        <v>Recoupment Academy</v>
      </c>
      <c r="C276" s="706">
        <v>136271</v>
      </c>
      <c r="D276" s="706">
        <v>9354036</v>
      </c>
      <c r="E276" s="707" t="s">
        <v>1118</v>
      </c>
      <c r="F276" s="708">
        <v>812</v>
      </c>
      <c r="G276" s="708">
        <v>0</v>
      </c>
      <c r="H276" s="708">
        <v>812</v>
      </c>
      <c r="I276" s="709">
        <v>0</v>
      </c>
      <c r="J276" s="709">
        <v>1954244.9834999999</v>
      </c>
      <c r="K276" s="709">
        <v>1495165.3497000001</v>
      </c>
      <c r="L276" s="709">
        <v>0</v>
      </c>
      <c r="M276" s="709">
        <v>26099.999999999985</v>
      </c>
      <c r="N276" s="709">
        <v>0</v>
      </c>
      <c r="O276" s="709">
        <v>89676.587202007533</v>
      </c>
      <c r="P276" s="709">
        <v>0</v>
      </c>
      <c r="Q276" s="709">
        <v>0</v>
      </c>
      <c r="R276" s="709">
        <v>0</v>
      </c>
      <c r="S276" s="709">
        <v>0</v>
      </c>
      <c r="T276" s="709">
        <v>0</v>
      </c>
      <c r="U276" s="709">
        <v>0</v>
      </c>
      <c r="V276" s="709">
        <v>600.00000000000045</v>
      </c>
      <c r="W276" s="709">
        <v>1215.0000000000009</v>
      </c>
      <c r="X276" s="709">
        <v>535.00000000000034</v>
      </c>
      <c r="Y276" s="709">
        <v>0</v>
      </c>
      <c r="Z276" s="709">
        <v>0</v>
      </c>
      <c r="AA276" s="709">
        <v>0</v>
      </c>
      <c r="AB276" s="709">
        <v>0</v>
      </c>
      <c r="AC276" s="709">
        <v>1440.0000000000009</v>
      </c>
      <c r="AD276" s="709">
        <v>0</v>
      </c>
      <c r="AE276" s="709">
        <v>0</v>
      </c>
      <c r="AF276" s="709">
        <v>258891.60994499936</v>
      </c>
      <c r="AG276" s="709">
        <v>0</v>
      </c>
      <c r="AH276" s="709">
        <v>0</v>
      </c>
      <c r="AI276" s="709">
        <v>114400</v>
      </c>
      <c r="AJ276" s="709">
        <v>0</v>
      </c>
      <c r="AK276" s="709">
        <v>0</v>
      </c>
      <c r="AL276" s="709">
        <v>0</v>
      </c>
      <c r="AM276" s="709">
        <v>24897.599999999999</v>
      </c>
      <c r="AN276" s="709">
        <v>0</v>
      </c>
      <c r="AO276" s="709">
        <v>0</v>
      </c>
      <c r="AP276" s="709">
        <v>0</v>
      </c>
      <c r="AQ276" s="709">
        <v>0</v>
      </c>
      <c r="AR276" s="709">
        <v>0</v>
      </c>
      <c r="AS276" s="709">
        <v>0</v>
      </c>
      <c r="AT276" s="709">
        <v>0</v>
      </c>
      <c r="AU276" s="709">
        <v>0</v>
      </c>
      <c r="AV276" s="709">
        <v>3449410.3332000002</v>
      </c>
      <c r="AW276" s="709">
        <v>378458.19714700687</v>
      </c>
      <c r="AX276" s="709">
        <v>139297.60000000001</v>
      </c>
      <c r="AY276" s="709">
        <v>327907.70354600309</v>
      </c>
      <c r="AZ276" s="710">
        <v>3967166.1303470074</v>
      </c>
      <c r="BA276" s="710">
        <v>3942268.5303470073</v>
      </c>
      <c r="BB276" s="710">
        <v>5000</v>
      </c>
      <c r="BC276" s="710">
        <v>4060000</v>
      </c>
      <c r="BD276" s="710">
        <v>0</v>
      </c>
      <c r="BE276" s="710">
        <v>117731.46965299267</v>
      </c>
      <c r="BF276" s="710">
        <v>4084897.6</v>
      </c>
      <c r="BG276" s="709">
        <v>0</v>
      </c>
      <c r="BH276" s="709">
        <v>4084897.5999999996</v>
      </c>
      <c r="BI276" s="710">
        <v>4084897.6</v>
      </c>
      <c r="BJ276" s="710">
        <v>3945600</v>
      </c>
      <c r="BK276" s="709">
        <v>3945600</v>
      </c>
      <c r="BL276" s="709">
        <v>4859.1133004926105</v>
      </c>
      <c r="BM276" s="709">
        <v>4656.8210262828534</v>
      </c>
      <c r="BN276" s="711">
        <v>4.3439993306169628E-2</v>
      </c>
      <c r="BO276" s="711">
        <v>0</v>
      </c>
      <c r="BP276" s="709">
        <v>0</v>
      </c>
      <c r="BQ276" s="710">
        <v>4084897.6</v>
      </c>
      <c r="BR276" s="710">
        <v>5000</v>
      </c>
      <c r="BS276" s="710" t="s">
        <v>1284</v>
      </c>
      <c r="BT276" s="710">
        <v>5030.6620689655174</v>
      </c>
      <c r="BU276" s="711">
        <v>4.1296705780772935E-2</v>
      </c>
      <c r="BV276" s="709">
        <v>0</v>
      </c>
      <c r="BW276" s="709">
        <v>4084897.6</v>
      </c>
      <c r="BX276" s="709">
        <v>0</v>
      </c>
      <c r="BY276" s="709">
        <v>4084897.6</v>
      </c>
      <c r="BZ276" s="512">
        <f t="shared" si="16"/>
        <v>0</v>
      </c>
      <c r="CA276" s="512">
        <f t="shared" si="17"/>
        <v>0</v>
      </c>
      <c r="CB276" s="709">
        <f t="shared" si="18"/>
        <v>117731.46965299267</v>
      </c>
      <c r="CC276" s="709"/>
      <c r="CD276" s="709"/>
      <c r="CF276" s="709">
        <f t="shared" si="19"/>
        <v>118126.58720200752</v>
      </c>
    </row>
    <row r="277" spans="1:84" ht="15" x14ac:dyDescent="0.25">
      <c r="A277" s="706" t="e">
        <f>VLOOKUP(D277,'DfE No.'!#REF!,3,FALSE)</f>
        <v>#REF!</v>
      </c>
      <c r="B277" s="511" t="str">
        <f>VLOOKUP(D277,'Adjusted Factors 20-21'!C:F,4,FALSE)</f>
        <v>Recoupment Academy</v>
      </c>
      <c r="C277" s="706">
        <v>136782</v>
      </c>
      <c r="D277" s="706">
        <v>9354040</v>
      </c>
      <c r="E277" s="707" t="s">
        <v>722</v>
      </c>
      <c r="F277" s="708">
        <v>896</v>
      </c>
      <c r="G277" s="708">
        <v>0</v>
      </c>
      <c r="H277" s="708">
        <v>896</v>
      </c>
      <c r="I277" s="709">
        <v>0</v>
      </c>
      <c r="J277" s="709">
        <v>2200036.6206</v>
      </c>
      <c r="K277" s="709">
        <v>1600329.885</v>
      </c>
      <c r="L277" s="709">
        <v>0</v>
      </c>
      <c r="M277" s="709">
        <v>37800</v>
      </c>
      <c r="N277" s="709">
        <v>0</v>
      </c>
      <c r="O277" s="709">
        <v>110847.5550405562</v>
      </c>
      <c r="P277" s="709">
        <v>0</v>
      </c>
      <c r="Q277" s="709">
        <v>0</v>
      </c>
      <c r="R277" s="709">
        <v>0</v>
      </c>
      <c r="S277" s="709">
        <v>0</v>
      </c>
      <c r="T277" s="709">
        <v>0</v>
      </c>
      <c r="U277" s="709">
        <v>0</v>
      </c>
      <c r="V277" s="709">
        <v>3904.3575418994501</v>
      </c>
      <c r="W277" s="709">
        <v>810.90502793296093</v>
      </c>
      <c r="X277" s="709">
        <v>0</v>
      </c>
      <c r="Y277" s="709">
        <v>0</v>
      </c>
      <c r="Z277" s="709">
        <v>0</v>
      </c>
      <c r="AA277" s="709">
        <v>0</v>
      </c>
      <c r="AB277" s="709">
        <v>0</v>
      </c>
      <c r="AC277" s="709">
        <v>2886.4429530201278</v>
      </c>
      <c r="AD277" s="709">
        <v>0</v>
      </c>
      <c r="AE277" s="709">
        <v>0</v>
      </c>
      <c r="AF277" s="709">
        <v>250168.36860703662</v>
      </c>
      <c r="AG277" s="709">
        <v>0</v>
      </c>
      <c r="AH277" s="709">
        <v>0</v>
      </c>
      <c r="AI277" s="709">
        <v>114400</v>
      </c>
      <c r="AJ277" s="709">
        <v>0</v>
      </c>
      <c r="AK277" s="709">
        <v>0</v>
      </c>
      <c r="AL277" s="709">
        <v>0</v>
      </c>
      <c r="AM277" s="709">
        <v>28224</v>
      </c>
      <c r="AN277" s="709">
        <v>0</v>
      </c>
      <c r="AO277" s="709">
        <v>0</v>
      </c>
      <c r="AP277" s="709">
        <v>0</v>
      </c>
      <c r="AQ277" s="709">
        <v>0</v>
      </c>
      <c r="AR277" s="709">
        <v>0</v>
      </c>
      <c r="AS277" s="709">
        <v>0</v>
      </c>
      <c r="AT277" s="709">
        <v>0</v>
      </c>
      <c r="AU277" s="709">
        <v>0</v>
      </c>
      <c r="AV277" s="709">
        <v>3800366.5055999998</v>
      </c>
      <c r="AW277" s="709">
        <v>406417.62917044538</v>
      </c>
      <c r="AX277" s="709">
        <v>142624</v>
      </c>
      <c r="AY277" s="709">
        <v>336802.57741223089</v>
      </c>
      <c r="AZ277" s="710">
        <v>4349408.1347704455</v>
      </c>
      <c r="BA277" s="710">
        <v>4321184.1347704455</v>
      </c>
      <c r="BB277" s="710">
        <v>5000</v>
      </c>
      <c r="BC277" s="710">
        <v>4480000</v>
      </c>
      <c r="BD277" s="710">
        <v>0</v>
      </c>
      <c r="BE277" s="710">
        <v>158815.86522955447</v>
      </c>
      <c r="BF277" s="710">
        <v>4508224</v>
      </c>
      <c r="BG277" s="709">
        <v>0</v>
      </c>
      <c r="BH277" s="709">
        <v>4508224</v>
      </c>
      <c r="BI277" s="710">
        <v>4508224</v>
      </c>
      <c r="BJ277" s="710">
        <v>4365600</v>
      </c>
      <c r="BK277" s="709">
        <v>4365600</v>
      </c>
      <c r="BL277" s="709">
        <v>4872.3214285714284</v>
      </c>
      <c r="BM277" s="709">
        <v>4666.8218859138533</v>
      </c>
      <c r="BN277" s="711">
        <v>4.4034151652079689E-2</v>
      </c>
      <c r="BO277" s="711">
        <v>0</v>
      </c>
      <c r="BP277" s="709">
        <v>0</v>
      </c>
      <c r="BQ277" s="710">
        <v>4508224</v>
      </c>
      <c r="BR277" s="710">
        <v>5000</v>
      </c>
      <c r="BS277" s="710" t="s">
        <v>1284</v>
      </c>
      <c r="BT277" s="710">
        <v>5031.5</v>
      </c>
      <c r="BU277" s="711">
        <v>4.1104806082888024E-2</v>
      </c>
      <c r="BV277" s="709">
        <v>0</v>
      </c>
      <c r="BW277" s="709">
        <v>4508224</v>
      </c>
      <c r="BX277" s="709">
        <v>0</v>
      </c>
      <c r="BY277" s="709">
        <v>4508224</v>
      </c>
      <c r="BZ277" s="512">
        <f t="shared" si="16"/>
        <v>0</v>
      </c>
      <c r="CA277" s="512">
        <f t="shared" si="17"/>
        <v>0</v>
      </c>
      <c r="CB277" s="709">
        <f t="shared" si="18"/>
        <v>158815.86522955447</v>
      </c>
      <c r="CC277" s="709"/>
      <c r="CD277" s="709"/>
      <c r="CF277" s="709">
        <f t="shared" si="19"/>
        <v>153362.81761038859</v>
      </c>
    </row>
    <row r="278" spans="1:84" ht="15" x14ac:dyDescent="0.25">
      <c r="A278" s="706" t="e">
        <f>VLOOKUP(D278,'DfE No.'!#REF!,3,FALSE)</f>
        <v>#REF!</v>
      </c>
      <c r="B278" s="511" t="str">
        <f>VLOOKUP(D278,'Adjusted Factors 20-21'!C:F,4,FALSE)</f>
        <v>Recoupment Academy</v>
      </c>
      <c r="C278" s="706">
        <v>140669</v>
      </c>
      <c r="D278" s="706">
        <v>9354041</v>
      </c>
      <c r="E278" s="707" t="s">
        <v>1119</v>
      </c>
      <c r="F278" s="708">
        <v>719</v>
      </c>
      <c r="G278" s="708">
        <v>0</v>
      </c>
      <c r="H278" s="708">
        <v>719</v>
      </c>
      <c r="I278" s="709">
        <v>0</v>
      </c>
      <c r="J278" s="709">
        <v>1889775.0459</v>
      </c>
      <c r="K278" s="709">
        <v>1143092.7750000001</v>
      </c>
      <c r="L278" s="709">
        <v>0</v>
      </c>
      <c r="M278" s="709">
        <v>34199.999999999985</v>
      </c>
      <c r="N278" s="709">
        <v>0</v>
      </c>
      <c r="O278" s="709">
        <v>132564.32997118155</v>
      </c>
      <c r="P278" s="709">
        <v>0</v>
      </c>
      <c r="Q278" s="709">
        <v>0</v>
      </c>
      <c r="R278" s="709">
        <v>0</v>
      </c>
      <c r="S278" s="709">
        <v>0</v>
      </c>
      <c r="T278" s="709">
        <v>0</v>
      </c>
      <c r="U278" s="709">
        <v>0</v>
      </c>
      <c r="V278" s="709">
        <v>22499.999999999916</v>
      </c>
      <c r="W278" s="709">
        <v>0</v>
      </c>
      <c r="X278" s="709">
        <v>1069.9999999999998</v>
      </c>
      <c r="Y278" s="709">
        <v>0</v>
      </c>
      <c r="Z278" s="709">
        <v>0</v>
      </c>
      <c r="AA278" s="709">
        <v>0</v>
      </c>
      <c r="AB278" s="709">
        <v>0</v>
      </c>
      <c r="AC278" s="709">
        <v>39042.905027932946</v>
      </c>
      <c r="AD278" s="709">
        <v>0</v>
      </c>
      <c r="AE278" s="709">
        <v>0</v>
      </c>
      <c r="AF278" s="709">
        <v>288800.32782817923</v>
      </c>
      <c r="AG278" s="709">
        <v>0</v>
      </c>
      <c r="AH278" s="709">
        <v>0</v>
      </c>
      <c r="AI278" s="709">
        <v>114400</v>
      </c>
      <c r="AJ278" s="709">
        <v>0</v>
      </c>
      <c r="AK278" s="709">
        <v>0</v>
      </c>
      <c r="AL278" s="709">
        <v>0</v>
      </c>
      <c r="AM278" s="709">
        <v>20865.599999999999</v>
      </c>
      <c r="AN278" s="709">
        <v>0</v>
      </c>
      <c r="AO278" s="709">
        <v>0</v>
      </c>
      <c r="AP278" s="709">
        <v>0</v>
      </c>
      <c r="AQ278" s="709">
        <v>0</v>
      </c>
      <c r="AR278" s="709">
        <v>0</v>
      </c>
      <c r="AS278" s="709">
        <v>0</v>
      </c>
      <c r="AT278" s="709">
        <v>0</v>
      </c>
      <c r="AU278" s="709">
        <v>0</v>
      </c>
      <c r="AV278" s="709">
        <v>3032867.8209000002</v>
      </c>
      <c r="AW278" s="709">
        <v>518177.56282729364</v>
      </c>
      <c r="AX278" s="709">
        <v>135265.60000000001</v>
      </c>
      <c r="AY278" s="709">
        <v>393920.29281376995</v>
      </c>
      <c r="AZ278" s="710">
        <v>3686310.983727294</v>
      </c>
      <c r="BA278" s="710">
        <v>3665445.3837272939</v>
      </c>
      <c r="BB278" s="710">
        <v>5000</v>
      </c>
      <c r="BC278" s="710">
        <v>3595000</v>
      </c>
      <c r="BD278" s="710">
        <v>0</v>
      </c>
      <c r="BE278" s="710">
        <v>0</v>
      </c>
      <c r="BF278" s="710">
        <v>3686310.983727294</v>
      </c>
      <c r="BG278" s="709">
        <v>0</v>
      </c>
      <c r="BH278" s="709">
        <v>3686310.983727294</v>
      </c>
      <c r="BI278" s="710">
        <v>3615865.6</v>
      </c>
      <c r="BJ278" s="710">
        <v>3480600</v>
      </c>
      <c r="BK278" s="709">
        <v>3551045.3837272939</v>
      </c>
      <c r="BL278" s="709">
        <v>4938.8670149197415</v>
      </c>
      <c r="BM278" s="709">
        <v>4837.4955269614829</v>
      </c>
      <c r="BN278" s="711">
        <v>2.095536572453055E-2</v>
      </c>
      <c r="BO278" s="711">
        <v>0</v>
      </c>
      <c r="BP278" s="709">
        <v>0</v>
      </c>
      <c r="BQ278" s="710">
        <v>3686310.983727294</v>
      </c>
      <c r="BR278" s="710">
        <v>5097.9768897458889</v>
      </c>
      <c r="BS278" s="710" t="s">
        <v>1284</v>
      </c>
      <c r="BT278" s="710">
        <v>5126.997195726417</v>
      </c>
      <c r="BU278" s="711">
        <v>1.9193094404975408E-2</v>
      </c>
      <c r="BV278" s="709">
        <v>0</v>
      </c>
      <c r="BW278" s="709">
        <v>3686310.983727294</v>
      </c>
      <c r="BX278" s="709">
        <v>0</v>
      </c>
      <c r="BY278" s="709">
        <v>3686310.983727294</v>
      </c>
      <c r="BZ278" s="512">
        <f t="shared" si="16"/>
        <v>0</v>
      </c>
      <c r="CA278" s="512">
        <f t="shared" si="17"/>
        <v>0</v>
      </c>
      <c r="CB278" s="709">
        <f t="shared" si="18"/>
        <v>0</v>
      </c>
      <c r="CC278" s="709"/>
      <c r="CD278" s="709"/>
      <c r="CF278" s="709">
        <f t="shared" si="19"/>
        <v>190334.32997118143</v>
      </c>
    </row>
    <row r="279" spans="1:84" ht="15" x14ac:dyDescent="0.25">
      <c r="A279" s="706" t="e">
        <f>VLOOKUP(D279,'DfE No.'!#REF!,3,FALSE)</f>
        <v>#REF!</v>
      </c>
      <c r="B279" s="511" t="str">
        <f>VLOOKUP(D279,'Adjusted Factors 20-21'!C:F,4,FALSE)</f>
        <v>Recoupment Academy</v>
      </c>
      <c r="C279" s="706">
        <v>140969</v>
      </c>
      <c r="D279" s="706">
        <v>9354042</v>
      </c>
      <c r="E279" s="707" t="s">
        <v>1120</v>
      </c>
      <c r="F279" s="708">
        <v>639</v>
      </c>
      <c r="G279" s="708">
        <v>0</v>
      </c>
      <c r="H279" s="708">
        <v>639</v>
      </c>
      <c r="I279" s="709">
        <v>0</v>
      </c>
      <c r="J279" s="709">
        <v>1873657.5614999998</v>
      </c>
      <c r="K279" s="709">
        <v>795592.57140000002</v>
      </c>
      <c r="L279" s="709">
        <v>0</v>
      </c>
      <c r="M279" s="709">
        <v>23400</v>
      </c>
      <c r="N279" s="709">
        <v>0</v>
      </c>
      <c r="O279" s="709">
        <v>83505.181034482754</v>
      </c>
      <c r="P279" s="709">
        <v>0</v>
      </c>
      <c r="Q279" s="709">
        <v>0</v>
      </c>
      <c r="R279" s="709">
        <v>0</v>
      </c>
      <c r="S279" s="709">
        <v>0</v>
      </c>
      <c r="T279" s="709">
        <v>0</v>
      </c>
      <c r="U279" s="709">
        <v>0</v>
      </c>
      <c r="V279" s="709">
        <v>6299.9999999999964</v>
      </c>
      <c r="W279" s="709">
        <v>0</v>
      </c>
      <c r="X279" s="709">
        <v>1070.0000000000014</v>
      </c>
      <c r="Y279" s="709">
        <v>0</v>
      </c>
      <c r="Z279" s="709">
        <v>0</v>
      </c>
      <c r="AA279" s="709">
        <v>0</v>
      </c>
      <c r="AB279" s="709">
        <v>0</v>
      </c>
      <c r="AC279" s="709">
        <v>13062.208201892736</v>
      </c>
      <c r="AD279" s="709">
        <v>0</v>
      </c>
      <c r="AE279" s="709">
        <v>0</v>
      </c>
      <c r="AF279" s="709">
        <v>264059.57643305726</v>
      </c>
      <c r="AG279" s="709">
        <v>0</v>
      </c>
      <c r="AH279" s="709">
        <v>0</v>
      </c>
      <c r="AI279" s="709">
        <v>114400</v>
      </c>
      <c r="AJ279" s="709">
        <v>0</v>
      </c>
      <c r="AK279" s="709">
        <v>0</v>
      </c>
      <c r="AL279" s="709">
        <v>0</v>
      </c>
      <c r="AM279" s="709">
        <v>27468</v>
      </c>
      <c r="AN279" s="709">
        <v>0</v>
      </c>
      <c r="AO279" s="709">
        <v>0</v>
      </c>
      <c r="AP279" s="709">
        <v>0</v>
      </c>
      <c r="AQ279" s="709">
        <v>0</v>
      </c>
      <c r="AR279" s="709">
        <v>0</v>
      </c>
      <c r="AS279" s="709">
        <v>0</v>
      </c>
      <c r="AT279" s="709">
        <v>0</v>
      </c>
      <c r="AU279" s="709">
        <v>0</v>
      </c>
      <c r="AV279" s="709">
        <v>2669250.1328999996</v>
      </c>
      <c r="AW279" s="709">
        <v>391396.96566943277</v>
      </c>
      <c r="AX279" s="709">
        <v>141868</v>
      </c>
      <c r="AY279" s="709">
        <v>331149.96695029864</v>
      </c>
      <c r="AZ279" s="710">
        <v>3202515.0985694323</v>
      </c>
      <c r="BA279" s="710">
        <v>3175047.0985694323</v>
      </c>
      <c r="BB279" s="710">
        <v>5000</v>
      </c>
      <c r="BC279" s="710">
        <v>3195000</v>
      </c>
      <c r="BD279" s="710">
        <v>0</v>
      </c>
      <c r="BE279" s="710">
        <v>19952.901430567726</v>
      </c>
      <c r="BF279" s="710">
        <v>3222468</v>
      </c>
      <c r="BG279" s="709">
        <v>0</v>
      </c>
      <c r="BH279" s="709">
        <v>3222468</v>
      </c>
      <c r="BI279" s="710">
        <v>3222468</v>
      </c>
      <c r="BJ279" s="710">
        <v>3080600</v>
      </c>
      <c r="BK279" s="709">
        <v>3080600</v>
      </c>
      <c r="BL279" s="709">
        <v>4820.9702660406883</v>
      </c>
      <c r="BM279" s="709">
        <v>4685.9610476351354</v>
      </c>
      <c r="BN279" s="711">
        <v>2.8811425667673453E-2</v>
      </c>
      <c r="BO279" s="711">
        <v>0</v>
      </c>
      <c r="BP279" s="709">
        <v>0</v>
      </c>
      <c r="BQ279" s="710">
        <v>3222468</v>
      </c>
      <c r="BR279" s="710">
        <v>5000</v>
      </c>
      <c r="BS279" s="710" t="s">
        <v>1284</v>
      </c>
      <c r="BT279" s="710">
        <v>5042.9859154929582</v>
      </c>
      <c r="BU279" s="711">
        <v>2.3539175909355281E-2</v>
      </c>
      <c r="BV279" s="709">
        <v>0</v>
      </c>
      <c r="BW279" s="709">
        <v>3222468</v>
      </c>
      <c r="BX279" s="709">
        <v>0</v>
      </c>
      <c r="BY279" s="709">
        <v>3222468</v>
      </c>
      <c r="BZ279" s="512">
        <f t="shared" si="16"/>
        <v>0</v>
      </c>
      <c r="CA279" s="512">
        <f t="shared" si="17"/>
        <v>0</v>
      </c>
      <c r="CB279" s="709">
        <f t="shared" si="18"/>
        <v>19952.901430567726</v>
      </c>
      <c r="CC279" s="709"/>
      <c r="CD279" s="709"/>
      <c r="CF279" s="709">
        <f t="shared" si="19"/>
        <v>114275.18103448275</v>
      </c>
    </row>
    <row r="280" spans="1:84" ht="15" x14ac:dyDescent="0.25">
      <c r="A280" s="706" t="e">
        <f>VLOOKUP(D280,'DfE No.'!#REF!,3,FALSE)</f>
        <v>#REF!</v>
      </c>
      <c r="B280" s="511" t="str">
        <f>VLOOKUP(D280,'Adjusted Factors 20-21'!C:F,4,FALSE)</f>
        <v>Recoupment Academy</v>
      </c>
      <c r="C280" s="706">
        <v>141236</v>
      </c>
      <c r="D280" s="706">
        <v>9354043</v>
      </c>
      <c r="E280" s="707" t="s">
        <v>1121</v>
      </c>
      <c r="F280" s="708">
        <v>429</v>
      </c>
      <c r="G280" s="708">
        <v>0</v>
      </c>
      <c r="H280" s="708">
        <v>429</v>
      </c>
      <c r="I280" s="709">
        <v>0</v>
      </c>
      <c r="J280" s="709">
        <v>1047636.4859999999</v>
      </c>
      <c r="K280" s="709">
        <v>772730.71590000007</v>
      </c>
      <c r="L280" s="709">
        <v>0</v>
      </c>
      <c r="M280" s="709">
        <v>34649.999999999905</v>
      </c>
      <c r="N280" s="709">
        <v>0</v>
      </c>
      <c r="O280" s="709">
        <v>111812.20812182741</v>
      </c>
      <c r="P280" s="709">
        <v>0</v>
      </c>
      <c r="Q280" s="709">
        <v>0</v>
      </c>
      <c r="R280" s="709">
        <v>0</v>
      </c>
      <c r="S280" s="709">
        <v>0</v>
      </c>
      <c r="T280" s="709">
        <v>0</v>
      </c>
      <c r="U280" s="709">
        <v>0</v>
      </c>
      <c r="V280" s="709">
        <v>23400.000000000022</v>
      </c>
      <c r="W280" s="709">
        <v>404.99999999999989</v>
      </c>
      <c r="X280" s="709">
        <v>0</v>
      </c>
      <c r="Y280" s="709">
        <v>0</v>
      </c>
      <c r="Z280" s="709">
        <v>0</v>
      </c>
      <c r="AA280" s="709">
        <v>0</v>
      </c>
      <c r="AB280" s="709">
        <v>0</v>
      </c>
      <c r="AC280" s="709">
        <v>1439.9999999999995</v>
      </c>
      <c r="AD280" s="709">
        <v>0</v>
      </c>
      <c r="AE280" s="709">
        <v>0</v>
      </c>
      <c r="AF280" s="709">
        <v>197990.86660682331</v>
      </c>
      <c r="AG280" s="709">
        <v>0</v>
      </c>
      <c r="AH280" s="709">
        <v>14074.999999999975</v>
      </c>
      <c r="AI280" s="709">
        <v>114400</v>
      </c>
      <c r="AJ280" s="709">
        <v>38532.000000000007</v>
      </c>
      <c r="AK280" s="709">
        <v>0</v>
      </c>
      <c r="AL280" s="709">
        <v>0</v>
      </c>
      <c r="AM280" s="709">
        <v>17524.47</v>
      </c>
      <c r="AN280" s="709">
        <v>0</v>
      </c>
      <c r="AO280" s="709">
        <v>0</v>
      </c>
      <c r="AP280" s="709">
        <v>0</v>
      </c>
      <c r="AQ280" s="709">
        <v>0</v>
      </c>
      <c r="AR280" s="709">
        <v>0</v>
      </c>
      <c r="AS280" s="709">
        <v>0</v>
      </c>
      <c r="AT280" s="709">
        <v>0</v>
      </c>
      <c r="AU280" s="709">
        <v>0</v>
      </c>
      <c r="AV280" s="709">
        <v>1820367.2019</v>
      </c>
      <c r="AW280" s="709">
        <v>383773.07472865062</v>
      </c>
      <c r="AX280" s="709">
        <v>170456.47</v>
      </c>
      <c r="AY280" s="709">
        <v>293077.27066773694</v>
      </c>
      <c r="AZ280" s="710">
        <v>2374596.7466286509</v>
      </c>
      <c r="BA280" s="710">
        <v>2357072.2766286507</v>
      </c>
      <c r="BB280" s="710">
        <v>5000</v>
      </c>
      <c r="BC280" s="710">
        <v>2145000</v>
      </c>
      <c r="BD280" s="710">
        <v>0</v>
      </c>
      <c r="BE280" s="710">
        <v>0</v>
      </c>
      <c r="BF280" s="710">
        <v>2374596.7466286509</v>
      </c>
      <c r="BG280" s="709">
        <v>0</v>
      </c>
      <c r="BH280" s="709">
        <v>2374596.7466286509</v>
      </c>
      <c r="BI280" s="710">
        <v>2162524.4700000002</v>
      </c>
      <c r="BJ280" s="710">
        <v>1992068.0000000002</v>
      </c>
      <c r="BK280" s="709">
        <v>2204140.2766286507</v>
      </c>
      <c r="BL280" s="709">
        <v>5137.8561226775073</v>
      </c>
      <c r="BM280" s="709">
        <v>4917.6203488311685</v>
      </c>
      <c r="BN280" s="711">
        <v>4.4785029795698844E-2</v>
      </c>
      <c r="BO280" s="711">
        <v>0</v>
      </c>
      <c r="BP280" s="709">
        <v>0</v>
      </c>
      <c r="BQ280" s="710">
        <v>2374596.7466286509</v>
      </c>
      <c r="BR280" s="710">
        <v>5494.3409711623563</v>
      </c>
      <c r="BS280" s="710" t="s">
        <v>1284</v>
      </c>
      <c r="BT280" s="710">
        <v>5535.1905515819371</v>
      </c>
      <c r="BU280" s="711">
        <v>3.2761191743382767E-2</v>
      </c>
      <c r="BV280" s="709">
        <v>0</v>
      </c>
      <c r="BW280" s="709">
        <v>2374596.7466286509</v>
      </c>
      <c r="BX280" s="709">
        <v>0</v>
      </c>
      <c r="BY280" s="709">
        <v>2374596.7466286509</v>
      </c>
      <c r="BZ280" s="512">
        <f t="shared" si="16"/>
        <v>0</v>
      </c>
      <c r="CA280" s="512">
        <f t="shared" si="17"/>
        <v>0</v>
      </c>
      <c r="CB280" s="709">
        <f t="shared" si="18"/>
        <v>0</v>
      </c>
      <c r="CC280" s="709"/>
      <c r="CD280" s="709"/>
      <c r="CF280" s="709">
        <f t="shared" si="19"/>
        <v>170267.20812182734</v>
      </c>
    </row>
    <row r="281" spans="1:84" ht="15" x14ac:dyDescent="0.25">
      <c r="A281" s="706" t="e">
        <f>VLOOKUP(D281,'DfE No.'!#REF!,3,FALSE)</f>
        <v>#REF!</v>
      </c>
      <c r="B281" s="511" t="str">
        <f>VLOOKUP(D281,'Adjusted Factors 20-21'!C:F,4,FALSE)</f>
        <v>Recoupment Academy</v>
      </c>
      <c r="C281" s="706">
        <v>142759</v>
      </c>
      <c r="D281" s="706">
        <v>9354045</v>
      </c>
      <c r="E281" s="707" t="s">
        <v>1122</v>
      </c>
      <c r="F281" s="708">
        <v>1030</v>
      </c>
      <c r="G281" s="708">
        <v>0</v>
      </c>
      <c r="H281" s="708">
        <v>1030</v>
      </c>
      <c r="I281" s="709">
        <v>0</v>
      </c>
      <c r="J281" s="709">
        <v>2961587.7585</v>
      </c>
      <c r="K281" s="709">
        <v>1348849.4745</v>
      </c>
      <c r="L281" s="709">
        <v>0</v>
      </c>
      <c r="M281" s="709">
        <v>103499.99999999981</v>
      </c>
      <c r="N281" s="709">
        <v>0</v>
      </c>
      <c r="O281" s="709">
        <v>275038.58057630731</v>
      </c>
      <c r="P281" s="709">
        <v>0</v>
      </c>
      <c r="Q281" s="709">
        <v>0</v>
      </c>
      <c r="R281" s="709">
        <v>0</v>
      </c>
      <c r="S281" s="709">
        <v>0</v>
      </c>
      <c r="T281" s="709">
        <v>0</v>
      </c>
      <c r="U281" s="709">
        <v>0</v>
      </c>
      <c r="V281" s="709">
        <v>34800.000000000015</v>
      </c>
      <c r="W281" s="709">
        <v>35640</v>
      </c>
      <c r="X281" s="709">
        <v>20329.999999999978</v>
      </c>
      <c r="Y281" s="709">
        <v>1159.9999999999977</v>
      </c>
      <c r="Z281" s="709">
        <v>124375.00000000023</v>
      </c>
      <c r="AA281" s="709">
        <v>38640.000000000015</v>
      </c>
      <c r="AB281" s="709">
        <v>0</v>
      </c>
      <c r="AC281" s="709">
        <v>4319.9999999999991</v>
      </c>
      <c r="AD281" s="709">
        <v>0</v>
      </c>
      <c r="AE281" s="709">
        <v>0</v>
      </c>
      <c r="AF281" s="709">
        <v>367107.69414067571</v>
      </c>
      <c r="AG281" s="709">
        <v>0</v>
      </c>
      <c r="AH281" s="709">
        <v>0</v>
      </c>
      <c r="AI281" s="709">
        <v>114400</v>
      </c>
      <c r="AJ281" s="709">
        <v>0</v>
      </c>
      <c r="AK281" s="709">
        <v>0</v>
      </c>
      <c r="AL281" s="709">
        <v>50000</v>
      </c>
      <c r="AM281" s="709">
        <v>40370.400000000001</v>
      </c>
      <c r="AN281" s="709">
        <v>0</v>
      </c>
      <c r="AO281" s="709">
        <v>0</v>
      </c>
      <c r="AP281" s="709">
        <v>0</v>
      </c>
      <c r="AQ281" s="709">
        <v>0</v>
      </c>
      <c r="AR281" s="709">
        <v>0</v>
      </c>
      <c r="AS281" s="709">
        <v>0</v>
      </c>
      <c r="AT281" s="709">
        <v>0</v>
      </c>
      <c r="AU281" s="709">
        <v>0</v>
      </c>
      <c r="AV281" s="709">
        <v>4310437.233</v>
      </c>
      <c r="AW281" s="709">
        <v>1004911.2747169831</v>
      </c>
      <c r="AX281" s="709">
        <v>204770.4</v>
      </c>
      <c r="AY281" s="709">
        <v>693802.28442882944</v>
      </c>
      <c r="AZ281" s="710">
        <v>5520118.9077169839</v>
      </c>
      <c r="BA281" s="710">
        <v>5429748.5077169836</v>
      </c>
      <c r="BB281" s="710">
        <v>5000</v>
      </c>
      <c r="BC281" s="710">
        <v>5150000</v>
      </c>
      <c r="BD281" s="710">
        <v>0</v>
      </c>
      <c r="BE281" s="710">
        <v>0</v>
      </c>
      <c r="BF281" s="710">
        <v>5520118.9077169839</v>
      </c>
      <c r="BG281" s="709">
        <v>0</v>
      </c>
      <c r="BH281" s="709">
        <v>5520118.907716983</v>
      </c>
      <c r="BI281" s="710">
        <v>5240370.4000000004</v>
      </c>
      <c r="BJ281" s="710">
        <v>5085600</v>
      </c>
      <c r="BK281" s="709">
        <v>5365348.5077169836</v>
      </c>
      <c r="BL281" s="709">
        <v>5209.0762210844505</v>
      </c>
      <c r="BM281" s="709">
        <v>5047.7283602116404</v>
      </c>
      <c r="BN281" s="711">
        <v>3.1964450017679856E-2</v>
      </c>
      <c r="BO281" s="711">
        <v>0</v>
      </c>
      <c r="BP281" s="709">
        <v>0</v>
      </c>
      <c r="BQ281" s="710">
        <v>5520118.9077169839</v>
      </c>
      <c r="BR281" s="710">
        <v>5271.6004929291103</v>
      </c>
      <c r="BS281" s="710" t="s">
        <v>1284</v>
      </c>
      <c r="BT281" s="710">
        <v>5359.3387453562955</v>
      </c>
      <c r="BU281" s="711">
        <v>3.1069494993902547E-2</v>
      </c>
      <c r="BV281" s="709">
        <v>0</v>
      </c>
      <c r="BW281" s="709">
        <v>5520118.9077169839</v>
      </c>
      <c r="BX281" s="709">
        <v>0</v>
      </c>
      <c r="BY281" s="709">
        <v>5520118.9077169839</v>
      </c>
      <c r="BZ281" s="512">
        <f t="shared" si="16"/>
        <v>0</v>
      </c>
      <c r="CA281" s="512">
        <f t="shared" si="17"/>
        <v>0</v>
      </c>
      <c r="CB281" s="709">
        <f t="shared" si="18"/>
        <v>0</v>
      </c>
      <c r="CC281" s="709"/>
      <c r="CD281" s="709"/>
      <c r="CF281" s="709">
        <f t="shared" si="19"/>
        <v>633483.58057630737</v>
      </c>
    </row>
    <row r="282" spans="1:84" ht="15" x14ac:dyDescent="0.25">
      <c r="A282" s="706" t="e">
        <f>VLOOKUP(D282,'DfE No.'!#REF!,3,FALSE)</f>
        <v>#REF!</v>
      </c>
      <c r="B282" s="511" t="str">
        <f>VLOOKUP(D282,'Adjusted Factors 20-21'!C:F,4,FALSE)</f>
        <v>Recoupment Academy</v>
      </c>
      <c r="C282" s="706">
        <v>145055</v>
      </c>
      <c r="D282" s="706">
        <v>9354048</v>
      </c>
      <c r="E282" s="707" t="s">
        <v>930</v>
      </c>
      <c r="F282" s="708">
        <v>751</v>
      </c>
      <c r="G282" s="708">
        <v>0</v>
      </c>
      <c r="H282" s="708">
        <v>751</v>
      </c>
      <c r="I282" s="709">
        <v>0</v>
      </c>
      <c r="J282" s="709">
        <v>1780982.0262</v>
      </c>
      <c r="K282" s="709">
        <v>1412862.6699000001</v>
      </c>
      <c r="L282" s="709">
        <v>0</v>
      </c>
      <c r="M282" s="709">
        <v>41400.000000000029</v>
      </c>
      <c r="N282" s="709">
        <v>0</v>
      </c>
      <c r="O282" s="709">
        <v>174158.03009575923</v>
      </c>
      <c r="P282" s="709">
        <v>0</v>
      </c>
      <c r="Q282" s="709">
        <v>0</v>
      </c>
      <c r="R282" s="709">
        <v>0</v>
      </c>
      <c r="S282" s="709">
        <v>0</v>
      </c>
      <c r="T282" s="709">
        <v>0</v>
      </c>
      <c r="U282" s="709">
        <v>0</v>
      </c>
      <c r="V282" s="709">
        <v>27600.000000000018</v>
      </c>
      <c r="W282" s="709">
        <v>21059.999999999996</v>
      </c>
      <c r="X282" s="709">
        <v>33169.999999999993</v>
      </c>
      <c r="Y282" s="709">
        <v>0</v>
      </c>
      <c r="Z282" s="709">
        <v>0</v>
      </c>
      <c r="AA282" s="709">
        <v>0</v>
      </c>
      <c r="AB282" s="709">
        <v>0</v>
      </c>
      <c r="AC282" s="709">
        <v>5783.1016042780739</v>
      </c>
      <c r="AD282" s="709">
        <v>0</v>
      </c>
      <c r="AE282" s="709">
        <v>0</v>
      </c>
      <c r="AF282" s="709">
        <v>355266.0449675612</v>
      </c>
      <c r="AG282" s="709">
        <v>0</v>
      </c>
      <c r="AH282" s="709">
        <v>0</v>
      </c>
      <c r="AI282" s="709">
        <v>114400</v>
      </c>
      <c r="AJ282" s="709">
        <v>0</v>
      </c>
      <c r="AK282" s="709">
        <v>0</v>
      </c>
      <c r="AL282" s="709">
        <v>0</v>
      </c>
      <c r="AM282" s="709">
        <v>63828.35</v>
      </c>
      <c r="AN282" s="709">
        <v>0</v>
      </c>
      <c r="AO282" s="709">
        <v>0</v>
      </c>
      <c r="AP282" s="709">
        <v>0</v>
      </c>
      <c r="AQ282" s="709">
        <v>0</v>
      </c>
      <c r="AR282" s="709">
        <v>0</v>
      </c>
      <c r="AS282" s="709">
        <v>0</v>
      </c>
      <c r="AT282" s="709">
        <v>0</v>
      </c>
      <c r="AU282" s="709">
        <v>0</v>
      </c>
      <c r="AV282" s="709">
        <v>3193844.6961000003</v>
      </c>
      <c r="AW282" s="709">
        <v>658437.17666759854</v>
      </c>
      <c r="AX282" s="709">
        <v>178228.35</v>
      </c>
      <c r="AY282" s="709">
        <v>513912.86001544079</v>
      </c>
      <c r="AZ282" s="710">
        <v>4030510.2227675989</v>
      </c>
      <c r="BA282" s="710">
        <v>3966681.8727675988</v>
      </c>
      <c r="BB282" s="710">
        <v>5000</v>
      </c>
      <c r="BC282" s="710">
        <v>3755000</v>
      </c>
      <c r="BD282" s="710">
        <v>0</v>
      </c>
      <c r="BE282" s="710">
        <v>0</v>
      </c>
      <c r="BF282" s="710">
        <v>4030510.2227675989</v>
      </c>
      <c r="BG282" s="709">
        <v>0</v>
      </c>
      <c r="BH282" s="709">
        <v>4030510.2227675989</v>
      </c>
      <c r="BI282" s="710">
        <v>3818828.35</v>
      </c>
      <c r="BJ282" s="710">
        <v>3640600</v>
      </c>
      <c r="BK282" s="709">
        <v>3852281.8727675988</v>
      </c>
      <c r="BL282" s="709">
        <v>5129.5364484255642</v>
      </c>
      <c r="BM282" s="709">
        <v>4983.0714865671644</v>
      </c>
      <c r="BN282" s="711">
        <v>2.9392506660445187E-2</v>
      </c>
      <c r="BO282" s="711">
        <v>0</v>
      </c>
      <c r="BP282" s="709">
        <v>0</v>
      </c>
      <c r="BQ282" s="710">
        <v>4030510.2227675989</v>
      </c>
      <c r="BR282" s="710">
        <v>5281.8666747904108</v>
      </c>
      <c r="BS282" s="710" t="s">
        <v>1284</v>
      </c>
      <c r="BT282" s="710">
        <v>5366.8578199302247</v>
      </c>
      <c r="BU282" s="711">
        <v>2.7453964858917823E-2</v>
      </c>
      <c r="BV282" s="709">
        <v>0</v>
      </c>
      <c r="BW282" s="709">
        <v>4030510.2227675989</v>
      </c>
      <c r="BX282" s="709">
        <v>0</v>
      </c>
      <c r="BY282" s="709">
        <v>4030510.2227675989</v>
      </c>
      <c r="BZ282" s="512">
        <f t="shared" si="16"/>
        <v>0</v>
      </c>
      <c r="CA282" s="512">
        <f t="shared" si="17"/>
        <v>0</v>
      </c>
      <c r="CB282" s="709">
        <f t="shared" si="18"/>
        <v>0</v>
      </c>
      <c r="CC282" s="709"/>
      <c r="CD282" s="709"/>
      <c r="CF282" s="709">
        <f t="shared" si="19"/>
        <v>297388.03009575926</v>
      </c>
    </row>
    <row r="283" spans="1:84" ht="15" x14ac:dyDescent="0.25">
      <c r="A283" s="706" t="e">
        <f>VLOOKUP(D283,'DfE No.'!#REF!,3,FALSE)</f>
        <v>#REF!</v>
      </c>
      <c r="B283" s="511" t="str">
        <f>VLOOKUP(D283,'Adjusted Factors 20-21'!C:F,4,FALSE)</f>
        <v>Recoupment Academy</v>
      </c>
      <c r="C283" s="706">
        <v>137901</v>
      </c>
      <c r="D283" s="706">
        <v>9354051</v>
      </c>
      <c r="E283" s="707" t="s">
        <v>1123</v>
      </c>
      <c r="F283" s="708">
        <v>318</v>
      </c>
      <c r="G283" s="708">
        <v>0</v>
      </c>
      <c r="H283" s="708">
        <v>318</v>
      </c>
      <c r="I283" s="709">
        <v>0</v>
      </c>
      <c r="J283" s="709">
        <v>830050.44660000002</v>
      </c>
      <c r="K283" s="709">
        <v>512105.56320000003</v>
      </c>
      <c r="L283" s="709">
        <v>0</v>
      </c>
      <c r="M283" s="709">
        <v>12599.999999999998</v>
      </c>
      <c r="N283" s="709">
        <v>0</v>
      </c>
      <c r="O283" s="709">
        <v>55474.515050167225</v>
      </c>
      <c r="P283" s="709">
        <v>0</v>
      </c>
      <c r="Q283" s="709">
        <v>0</v>
      </c>
      <c r="R283" s="709">
        <v>0</v>
      </c>
      <c r="S283" s="709">
        <v>0</v>
      </c>
      <c r="T283" s="709">
        <v>0</v>
      </c>
      <c r="U283" s="709">
        <v>0</v>
      </c>
      <c r="V283" s="709">
        <v>299.99999999999955</v>
      </c>
      <c r="W283" s="709">
        <v>0</v>
      </c>
      <c r="X283" s="709">
        <v>0</v>
      </c>
      <c r="Y283" s="709">
        <v>0</v>
      </c>
      <c r="Z283" s="709">
        <v>0</v>
      </c>
      <c r="AA283" s="709">
        <v>0</v>
      </c>
      <c r="AB283" s="709">
        <v>0</v>
      </c>
      <c r="AC283" s="709">
        <v>2880.0000000000005</v>
      </c>
      <c r="AD283" s="709">
        <v>0</v>
      </c>
      <c r="AE283" s="709">
        <v>0</v>
      </c>
      <c r="AF283" s="709">
        <v>115912.45566754279</v>
      </c>
      <c r="AG283" s="709">
        <v>0</v>
      </c>
      <c r="AH283" s="709">
        <v>0</v>
      </c>
      <c r="AI283" s="709">
        <v>114400</v>
      </c>
      <c r="AJ283" s="709">
        <v>63544</v>
      </c>
      <c r="AK283" s="709">
        <v>0</v>
      </c>
      <c r="AL283" s="709">
        <v>0</v>
      </c>
      <c r="AM283" s="709">
        <v>9626.4</v>
      </c>
      <c r="AN283" s="709">
        <v>0</v>
      </c>
      <c r="AO283" s="709">
        <v>0</v>
      </c>
      <c r="AP283" s="709">
        <v>0</v>
      </c>
      <c r="AQ283" s="709">
        <v>0</v>
      </c>
      <c r="AR283" s="709">
        <v>0</v>
      </c>
      <c r="AS283" s="709">
        <v>0</v>
      </c>
      <c r="AT283" s="709">
        <v>0</v>
      </c>
      <c r="AU283" s="709">
        <v>0</v>
      </c>
      <c r="AV283" s="709">
        <v>1342156.0098000001</v>
      </c>
      <c r="AW283" s="709">
        <v>187166.97071771001</v>
      </c>
      <c r="AX283" s="709">
        <v>187570.4</v>
      </c>
      <c r="AY283" s="709">
        <v>160052.51319262639</v>
      </c>
      <c r="AZ283" s="710">
        <v>1716893.38051771</v>
      </c>
      <c r="BA283" s="710">
        <v>1707266.9805177101</v>
      </c>
      <c r="BB283" s="710">
        <v>5000</v>
      </c>
      <c r="BC283" s="710">
        <v>1590000</v>
      </c>
      <c r="BD283" s="710">
        <v>0</v>
      </c>
      <c r="BE283" s="710">
        <v>0</v>
      </c>
      <c r="BF283" s="710">
        <v>1716893.38051771</v>
      </c>
      <c r="BG283" s="709">
        <v>0</v>
      </c>
      <c r="BH283" s="709">
        <v>1716893.38051771</v>
      </c>
      <c r="BI283" s="710">
        <v>1599626.4</v>
      </c>
      <c r="BJ283" s="710">
        <v>1412056</v>
      </c>
      <c r="BK283" s="709">
        <v>1529322.9805177101</v>
      </c>
      <c r="BL283" s="709">
        <v>4809.1917626343084</v>
      </c>
      <c r="BM283" s="709">
        <v>5080.0951544262289</v>
      </c>
      <c r="BN283" s="711">
        <v>-5.332644046162905E-2</v>
      </c>
      <c r="BO283" s="711">
        <v>7.1726440461629043E-2</v>
      </c>
      <c r="BP283" s="709">
        <v>115871.93135740947</v>
      </c>
      <c r="BQ283" s="710">
        <v>1832765.3118751196</v>
      </c>
      <c r="BR283" s="710">
        <v>5733.1412323116974</v>
      </c>
      <c r="BS283" s="710" t="s">
        <v>1284</v>
      </c>
      <c r="BT283" s="710">
        <v>5763.4129304249045</v>
      </c>
      <c r="BU283" s="711">
        <v>1.2059003969505655E-2</v>
      </c>
      <c r="BV283" s="709">
        <v>0</v>
      </c>
      <c r="BW283" s="709">
        <v>1832765.3118751196</v>
      </c>
      <c r="BX283" s="709">
        <v>0</v>
      </c>
      <c r="BY283" s="709">
        <v>1832765.3118751196</v>
      </c>
      <c r="BZ283" s="512">
        <f t="shared" si="16"/>
        <v>0</v>
      </c>
      <c r="CA283" s="512">
        <f t="shared" si="17"/>
        <v>0</v>
      </c>
      <c r="CB283" s="709">
        <f t="shared" si="18"/>
        <v>0</v>
      </c>
      <c r="CC283" s="709"/>
      <c r="CD283" s="709"/>
      <c r="CF283" s="709">
        <f t="shared" si="19"/>
        <v>68374.515050167218</v>
      </c>
    </row>
    <row r="284" spans="1:84" ht="15" x14ac:dyDescent="0.25">
      <c r="A284" s="706" t="e">
        <f>VLOOKUP(D284,'DfE No.'!#REF!,3,FALSE)</f>
        <v>#REF!</v>
      </c>
      <c r="B284" s="511" t="str">
        <f>VLOOKUP(D284,'Adjusted Factors 20-21'!C:F,4,FALSE)</f>
        <v>Recoupment Academy</v>
      </c>
      <c r="C284" s="706">
        <v>137055</v>
      </c>
      <c r="D284" s="706">
        <v>9354056</v>
      </c>
      <c r="E284" s="707" t="s">
        <v>718</v>
      </c>
      <c r="F284" s="708">
        <v>1231</v>
      </c>
      <c r="G284" s="708">
        <v>0</v>
      </c>
      <c r="H284" s="708">
        <v>1231</v>
      </c>
      <c r="I284" s="709">
        <v>0</v>
      </c>
      <c r="J284" s="709">
        <v>3001881.4694999997</v>
      </c>
      <c r="K284" s="709">
        <v>2222172.3546000002</v>
      </c>
      <c r="L284" s="709">
        <v>0</v>
      </c>
      <c r="M284" s="709">
        <v>69299.999999999942</v>
      </c>
      <c r="N284" s="709">
        <v>0</v>
      </c>
      <c r="O284" s="709">
        <v>208534.62356792143</v>
      </c>
      <c r="P284" s="709">
        <v>0</v>
      </c>
      <c r="Q284" s="709">
        <v>0</v>
      </c>
      <c r="R284" s="709">
        <v>0</v>
      </c>
      <c r="S284" s="709">
        <v>0</v>
      </c>
      <c r="T284" s="709">
        <v>0</v>
      </c>
      <c r="U284" s="709">
        <v>0</v>
      </c>
      <c r="V284" s="709">
        <v>42403.338762214815</v>
      </c>
      <c r="W284" s="709">
        <v>5683.8517915309221</v>
      </c>
      <c r="X284" s="709">
        <v>21988.587133550467</v>
      </c>
      <c r="Y284" s="709">
        <v>2907.0846905537487</v>
      </c>
      <c r="Z284" s="709">
        <v>52628.25732899025</v>
      </c>
      <c r="AA284" s="709">
        <v>0</v>
      </c>
      <c r="AB284" s="709">
        <v>0</v>
      </c>
      <c r="AC284" s="709">
        <v>1441.1707317073176</v>
      </c>
      <c r="AD284" s="709">
        <v>0</v>
      </c>
      <c r="AE284" s="709">
        <v>0</v>
      </c>
      <c r="AF284" s="709">
        <v>406729.57286383375</v>
      </c>
      <c r="AG284" s="709">
        <v>0</v>
      </c>
      <c r="AH284" s="709">
        <v>0</v>
      </c>
      <c r="AI284" s="709">
        <v>114400</v>
      </c>
      <c r="AJ284" s="709">
        <v>0</v>
      </c>
      <c r="AK284" s="709">
        <v>0</v>
      </c>
      <c r="AL284" s="709">
        <v>5000</v>
      </c>
      <c r="AM284" s="709">
        <v>32538.12</v>
      </c>
      <c r="AN284" s="709">
        <v>0</v>
      </c>
      <c r="AO284" s="709">
        <v>0</v>
      </c>
      <c r="AP284" s="709">
        <v>0</v>
      </c>
      <c r="AQ284" s="709">
        <v>0</v>
      </c>
      <c r="AR284" s="709">
        <v>0</v>
      </c>
      <c r="AS284" s="709">
        <v>0</v>
      </c>
      <c r="AT284" s="709">
        <v>0</v>
      </c>
      <c r="AU284" s="709">
        <v>0</v>
      </c>
      <c r="AV284" s="709">
        <v>5224053.8240999999</v>
      </c>
      <c r="AW284" s="709">
        <v>811616.48687030259</v>
      </c>
      <c r="AX284" s="709">
        <v>151938.12</v>
      </c>
      <c r="AY284" s="709">
        <v>618405.24450121459</v>
      </c>
      <c r="AZ284" s="710">
        <v>6187608.4309703028</v>
      </c>
      <c r="BA284" s="710">
        <v>6150070.3109703027</v>
      </c>
      <c r="BB284" s="710">
        <v>5000</v>
      </c>
      <c r="BC284" s="710">
        <v>6155000</v>
      </c>
      <c r="BD284" s="710">
        <v>0</v>
      </c>
      <c r="BE284" s="710">
        <v>4929.6890296973288</v>
      </c>
      <c r="BF284" s="710">
        <v>6192538.1200000001</v>
      </c>
      <c r="BG284" s="709">
        <v>0</v>
      </c>
      <c r="BH284" s="709">
        <v>6192538.1199999992</v>
      </c>
      <c r="BI284" s="710">
        <v>6192538.1200000001</v>
      </c>
      <c r="BJ284" s="710">
        <v>6045600</v>
      </c>
      <c r="BK284" s="709">
        <v>6045600</v>
      </c>
      <c r="BL284" s="709">
        <v>4911.1291632818848</v>
      </c>
      <c r="BM284" s="709">
        <v>4742.9348401626021</v>
      </c>
      <c r="BN284" s="711">
        <v>3.5462077550598707E-2</v>
      </c>
      <c r="BO284" s="711">
        <v>0</v>
      </c>
      <c r="BP284" s="709">
        <v>0</v>
      </c>
      <c r="BQ284" s="710">
        <v>6192538.1200000001</v>
      </c>
      <c r="BR284" s="710">
        <v>5000</v>
      </c>
      <c r="BS284" s="710" t="s">
        <v>1284</v>
      </c>
      <c r="BT284" s="710">
        <v>5030.4940048740864</v>
      </c>
      <c r="BU284" s="711">
        <v>3.4664962769840768E-2</v>
      </c>
      <c r="BV284" s="709">
        <v>0</v>
      </c>
      <c r="BW284" s="709">
        <v>6192538.1200000001</v>
      </c>
      <c r="BX284" s="709">
        <v>0</v>
      </c>
      <c r="BY284" s="709">
        <v>6192538.1200000001</v>
      </c>
      <c r="BZ284" s="512">
        <f t="shared" si="16"/>
        <v>0</v>
      </c>
      <c r="CA284" s="512">
        <f t="shared" si="17"/>
        <v>0</v>
      </c>
      <c r="CB284" s="709">
        <f t="shared" si="18"/>
        <v>4929.6890296973288</v>
      </c>
      <c r="CC284" s="709"/>
      <c r="CD284" s="709"/>
      <c r="CF284" s="709">
        <f t="shared" si="19"/>
        <v>403445.7432747616</v>
      </c>
    </row>
    <row r="285" spans="1:84" ht="15" x14ac:dyDescent="0.25">
      <c r="A285" s="706" t="e">
        <f>VLOOKUP(D285,'DfE No.'!#REF!,3,FALSE)</f>
        <v>#REF!</v>
      </c>
      <c r="B285" s="511" t="str">
        <f>VLOOKUP(D285,'Adjusted Factors 20-21'!C:F,4,FALSE)</f>
        <v>Recoupment Academy</v>
      </c>
      <c r="C285" s="706">
        <v>136998</v>
      </c>
      <c r="D285" s="706">
        <v>9354075</v>
      </c>
      <c r="E285" s="707" t="s">
        <v>719</v>
      </c>
      <c r="F285" s="708">
        <v>767</v>
      </c>
      <c r="G285" s="708">
        <v>0</v>
      </c>
      <c r="H285" s="708">
        <v>767</v>
      </c>
      <c r="I285" s="709">
        <v>0</v>
      </c>
      <c r="J285" s="709">
        <v>1889775.0459</v>
      </c>
      <c r="K285" s="709">
        <v>1362566.5878000001</v>
      </c>
      <c r="L285" s="709">
        <v>0</v>
      </c>
      <c r="M285" s="709">
        <v>50399.999999999869</v>
      </c>
      <c r="N285" s="709">
        <v>0</v>
      </c>
      <c r="O285" s="709">
        <v>147132.42686170214</v>
      </c>
      <c r="P285" s="709">
        <v>0</v>
      </c>
      <c r="Q285" s="709">
        <v>0</v>
      </c>
      <c r="R285" s="709">
        <v>0</v>
      </c>
      <c r="S285" s="709">
        <v>0</v>
      </c>
      <c r="T285" s="709">
        <v>0</v>
      </c>
      <c r="U285" s="709">
        <v>0</v>
      </c>
      <c r="V285" s="709">
        <v>32442.297650130622</v>
      </c>
      <c r="W285" s="709">
        <v>1622.1148825065286</v>
      </c>
      <c r="X285" s="709">
        <v>2142.7937336814639</v>
      </c>
      <c r="Y285" s="709">
        <v>580.75718015665939</v>
      </c>
      <c r="Z285" s="709">
        <v>5632.3433420365345</v>
      </c>
      <c r="AA285" s="709">
        <v>0</v>
      </c>
      <c r="AB285" s="709">
        <v>0</v>
      </c>
      <c r="AC285" s="709">
        <v>4319.9999999999973</v>
      </c>
      <c r="AD285" s="709">
        <v>0</v>
      </c>
      <c r="AE285" s="709">
        <v>0</v>
      </c>
      <c r="AF285" s="709">
        <v>295216.16701510607</v>
      </c>
      <c r="AG285" s="709">
        <v>0</v>
      </c>
      <c r="AH285" s="709">
        <v>0</v>
      </c>
      <c r="AI285" s="709">
        <v>114400</v>
      </c>
      <c r="AJ285" s="709">
        <v>0</v>
      </c>
      <c r="AK285" s="709">
        <v>0</v>
      </c>
      <c r="AL285" s="709">
        <v>0</v>
      </c>
      <c r="AM285" s="709">
        <v>23788.799999999999</v>
      </c>
      <c r="AN285" s="709">
        <v>0</v>
      </c>
      <c r="AO285" s="709">
        <v>0</v>
      </c>
      <c r="AP285" s="709">
        <v>0</v>
      </c>
      <c r="AQ285" s="709">
        <v>0</v>
      </c>
      <c r="AR285" s="709">
        <v>0</v>
      </c>
      <c r="AS285" s="709">
        <v>0</v>
      </c>
      <c r="AT285" s="709">
        <v>0</v>
      </c>
      <c r="AU285" s="709">
        <v>0</v>
      </c>
      <c r="AV285" s="709">
        <v>3252341.6337000001</v>
      </c>
      <c r="AW285" s="709">
        <v>539488.90066531987</v>
      </c>
      <c r="AX285" s="709">
        <v>138188.79999999999</v>
      </c>
      <c r="AY285" s="709">
        <v>425145.33384021296</v>
      </c>
      <c r="AZ285" s="710">
        <v>3930019.3343653199</v>
      </c>
      <c r="BA285" s="710">
        <v>3906230.5343653201</v>
      </c>
      <c r="BB285" s="710">
        <v>5000</v>
      </c>
      <c r="BC285" s="710">
        <v>3835000</v>
      </c>
      <c r="BD285" s="710">
        <v>0</v>
      </c>
      <c r="BE285" s="710">
        <v>0</v>
      </c>
      <c r="BF285" s="710">
        <v>3930019.3343653199</v>
      </c>
      <c r="BG285" s="709">
        <v>0</v>
      </c>
      <c r="BH285" s="709">
        <v>3930019.3343653195</v>
      </c>
      <c r="BI285" s="710">
        <v>3858788.8</v>
      </c>
      <c r="BJ285" s="710">
        <v>3720600</v>
      </c>
      <c r="BK285" s="709">
        <v>3791830.5343653201</v>
      </c>
      <c r="BL285" s="709">
        <v>4943.7164724450067</v>
      </c>
      <c r="BM285" s="709">
        <v>4755.3935664438504</v>
      </c>
      <c r="BN285" s="711">
        <v>3.9601960041760913E-2</v>
      </c>
      <c r="BO285" s="711">
        <v>0</v>
      </c>
      <c r="BP285" s="709">
        <v>0</v>
      </c>
      <c r="BQ285" s="710">
        <v>3930019.3343653199</v>
      </c>
      <c r="BR285" s="710">
        <v>5092.8690148178885</v>
      </c>
      <c r="BS285" s="710" t="s">
        <v>1284</v>
      </c>
      <c r="BT285" s="710">
        <v>5123.8843994332728</v>
      </c>
      <c r="BU285" s="711">
        <v>2.6004903811795765E-2</v>
      </c>
      <c r="BV285" s="709">
        <v>0</v>
      </c>
      <c r="BW285" s="709">
        <v>3930019.3343653199</v>
      </c>
      <c r="BX285" s="709">
        <v>0</v>
      </c>
      <c r="BY285" s="709">
        <v>3930019.3343653199</v>
      </c>
      <c r="BZ285" s="512">
        <f t="shared" si="16"/>
        <v>0</v>
      </c>
      <c r="CA285" s="512">
        <f t="shared" si="17"/>
        <v>0</v>
      </c>
      <c r="CB285" s="709">
        <f t="shared" si="18"/>
        <v>0</v>
      </c>
      <c r="CC285" s="709"/>
      <c r="CD285" s="709"/>
      <c r="CF285" s="709">
        <f t="shared" si="19"/>
        <v>239952.73365021378</v>
      </c>
    </row>
    <row r="286" spans="1:84" ht="15" x14ac:dyDescent="0.25">
      <c r="A286" s="706" t="e">
        <f>VLOOKUP(D286,'DfE No.'!#REF!,3,FALSE)</f>
        <v>#REF!</v>
      </c>
      <c r="B286" s="511" t="str">
        <f>VLOOKUP(D286,'Adjusted Factors 20-21'!C:F,4,FALSE)</f>
        <v>Recoupment Academy</v>
      </c>
      <c r="C286" s="706">
        <v>136834</v>
      </c>
      <c r="D286" s="706">
        <v>9354076</v>
      </c>
      <c r="E286" s="707" t="s">
        <v>829</v>
      </c>
      <c r="F286" s="708">
        <v>1511</v>
      </c>
      <c r="G286" s="708">
        <v>0</v>
      </c>
      <c r="H286" s="708">
        <v>1511</v>
      </c>
      <c r="I286" s="709">
        <v>0</v>
      </c>
      <c r="J286" s="709">
        <v>3686874.5564999999</v>
      </c>
      <c r="K286" s="709">
        <v>2725133.1756000002</v>
      </c>
      <c r="L286" s="709">
        <v>0</v>
      </c>
      <c r="M286" s="709">
        <v>71999.999999999724</v>
      </c>
      <c r="N286" s="709">
        <v>0</v>
      </c>
      <c r="O286" s="709">
        <v>232867.87685060565</v>
      </c>
      <c r="P286" s="709">
        <v>0</v>
      </c>
      <c r="Q286" s="709">
        <v>0</v>
      </c>
      <c r="R286" s="709">
        <v>0</v>
      </c>
      <c r="S286" s="709">
        <v>0</v>
      </c>
      <c r="T286" s="709">
        <v>0</v>
      </c>
      <c r="U286" s="709">
        <v>0</v>
      </c>
      <c r="V286" s="709">
        <v>34522.847682119202</v>
      </c>
      <c r="W286" s="709">
        <v>5673.754966887419</v>
      </c>
      <c r="X286" s="709">
        <v>4818.1887417218531</v>
      </c>
      <c r="Y286" s="709">
        <v>580.38410596026483</v>
      </c>
      <c r="Z286" s="709">
        <v>0</v>
      </c>
      <c r="AA286" s="709">
        <v>0</v>
      </c>
      <c r="AB286" s="709">
        <v>0</v>
      </c>
      <c r="AC286" s="709">
        <v>8662.9329794293299</v>
      </c>
      <c r="AD286" s="709">
        <v>0</v>
      </c>
      <c r="AE286" s="709">
        <v>0</v>
      </c>
      <c r="AF286" s="709">
        <v>479766.24120954017</v>
      </c>
      <c r="AG286" s="709">
        <v>0</v>
      </c>
      <c r="AH286" s="709">
        <v>0</v>
      </c>
      <c r="AI286" s="709">
        <v>114400</v>
      </c>
      <c r="AJ286" s="709">
        <v>0</v>
      </c>
      <c r="AK286" s="709">
        <v>0</v>
      </c>
      <c r="AL286" s="709">
        <v>0</v>
      </c>
      <c r="AM286" s="709">
        <v>39816</v>
      </c>
      <c r="AN286" s="709">
        <v>0</v>
      </c>
      <c r="AO286" s="709">
        <v>0</v>
      </c>
      <c r="AP286" s="709">
        <v>0</v>
      </c>
      <c r="AQ286" s="709">
        <v>0</v>
      </c>
      <c r="AR286" s="709">
        <v>0</v>
      </c>
      <c r="AS286" s="709">
        <v>0</v>
      </c>
      <c r="AT286" s="709">
        <v>0</v>
      </c>
      <c r="AU286" s="709">
        <v>0</v>
      </c>
      <c r="AV286" s="709">
        <v>6412007.7321000006</v>
      </c>
      <c r="AW286" s="709">
        <v>838892.2265362636</v>
      </c>
      <c r="AX286" s="709">
        <v>154216</v>
      </c>
      <c r="AY286" s="709">
        <v>664950.56738318724</v>
      </c>
      <c r="AZ286" s="710">
        <v>7405115.9586362643</v>
      </c>
      <c r="BA286" s="710">
        <v>7365299.9586362643</v>
      </c>
      <c r="BB286" s="710">
        <v>5000</v>
      </c>
      <c r="BC286" s="710">
        <v>7555000</v>
      </c>
      <c r="BD286" s="710">
        <v>0</v>
      </c>
      <c r="BE286" s="710">
        <v>189700.04136373568</v>
      </c>
      <c r="BF286" s="710">
        <v>7594816</v>
      </c>
      <c r="BG286" s="709">
        <v>0</v>
      </c>
      <c r="BH286" s="709">
        <v>7594816.0000000009</v>
      </c>
      <c r="BI286" s="710">
        <v>7594816</v>
      </c>
      <c r="BJ286" s="710">
        <v>7440600</v>
      </c>
      <c r="BK286" s="709">
        <v>7440600</v>
      </c>
      <c r="BL286" s="709">
        <v>4924.288550628723</v>
      </c>
      <c r="BM286" s="709">
        <v>4722.754895340986</v>
      </c>
      <c r="BN286" s="711">
        <v>4.2672901675788993E-2</v>
      </c>
      <c r="BO286" s="711">
        <v>0</v>
      </c>
      <c r="BP286" s="709">
        <v>0</v>
      </c>
      <c r="BQ286" s="710">
        <v>7594816</v>
      </c>
      <c r="BR286" s="710">
        <v>5000</v>
      </c>
      <c r="BS286" s="710" t="s">
        <v>1284</v>
      </c>
      <c r="BT286" s="710">
        <v>5026.350761085374</v>
      </c>
      <c r="BU286" s="711">
        <v>4.1325781932740835E-2</v>
      </c>
      <c r="BV286" s="709">
        <v>0</v>
      </c>
      <c r="BW286" s="709">
        <v>7594816</v>
      </c>
      <c r="BX286" s="709">
        <v>0</v>
      </c>
      <c r="BY286" s="709">
        <v>7594816</v>
      </c>
      <c r="BZ286" s="512">
        <f t="shared" si="16"/>
        <v>0</v>
      </c>
      <c r="CA286" s="512">
        <f t="shared" si="17"/>
        <v>0</v>
      </c>
      <c r="CB286" s="709">
        <f t="shared" si="18"/>
        <v>189700.04136373568</v>
      </c>
      <c r="CC286" s="709"/>
      <c r="CD286" s="709"/>
      <c r="CF286" s="709">
        <f t="shared" si="19"/>
        <v>350463.05234729411</v>
      </c>
    </row>
    <row r="287" spans="1:84" ht="15" x14ac:dyDescent="0.25">
      <c r="A287" s="706" t="e">
        <f>VLOOKUP(D287,'DfE No.'!#REF!,3,FALSE)</f>
        <v>#REF!</v>
      </c>
      <c r="B287" s="511" t="str">
        <f>VLOOKUP(D287,'Adjusted Factors 20-21'!C:F,4,FALSE)</f>
        <v>Recoupment Academy</v>
      </c>
      <c r="C287" s="706">
        <v>136827</v>
      </c>
      <c r="D287" s="706">
        <v>9354092</v>
      </c>
      <c r="E287" s="707" t="s">
        <v>821</v>
      </c>
      <c r="F287" s="708">
        <v>1487</v>
      </c>
      <c r="G287" s="708">
        <v>0</v>
      </c>
      <c r="H287" s="708">
        <v>1487</v>
      </c>
      <c r="I287" s="709">
        <v>0</v>
      </c>
      <c r="J287" s="709">
        <v>3574052.1656999998</v>
      </c>
      <c r="K287" s="709">
        <v>2743422.66</v>
      </c>
      <c r="L287" s="709">
        <v>0</v>
      </c>
      <c r="M287" s="709">
        <v>54450.000000000029</v>
      </c>
      <c r="N287" s="709">
        <v>0</v>
      </c>
      <c r="O287" s="709">
        <v>232118.90120967742</v>
      </c>
      <c r="P287" s="709">
        <v>0</v>
      </c>
      <c r="Q287" s="709">
        <v>0</v>
      </c>
      <c r="R287" s="709">
        <v>0</v>
      </c>
      <c r="S287" s="709">
        <v>0</v>
      </c>
      <c r="T287" s="709">
        <v>0</v>
      </c>
      <c r="U287" s="709">
        <v>0</v>
      </c>
      <c r="V287" s="709">
        <v>24666.351989211063</v>
      </c>
      <c r="W287" s="709">
        <v>13807.140930546178</v>
      </c>
      <c r="X287" s="709">
        <v>30040.809170600125</v>
      </c>
      <c r="Y287" s="709">
        <v>23844.140256237322</v>
      </c>
      <c r="Z287" s="709">
        <v>18800.57316250839</v>
      </c>
      <c r="AA287" s="709">
        <v>0</v>
      </c>
      <c r="AB287" s="709">
        <v>0</v>
      </c>
      <c r="AC287" s="709">
        <v>36170.270270270288</v>
      </c>
      <c r="AD287" s="709">
        <v>0</v>
      </c>
      <c r="AE287" s="709">
        <v>0</v>
      </c>
      <c r="AF287" s="709">
        <v>545166.14549585653</v>
      </c>
      <c r="AG287" s="709">
        <v>0</v>
      </c>
      <c r="AH287" s="709">
        <v>0</v>
      </c>
      <c r="AI287" s="709">
        <v>114400</v>
      </c>
      <c r="AJ287" s="709">
        <v>0</v>
      </c>
      <c r="AK287" s="709">
        <v>0</v>
      </c>
      <c r="AL287" s="709">
        <v>0</v>
      </c>
      <c r="AM287" s="709">
        <v>43344</v>
      </c>
      <c r="AN287" s="709">
        <v>0</v>
      </c>
      <c r="AO287" s="709">
        <v>0</v>
      </c>
      <c r="AP287" s="709">
        <v>0</v>
      </c>
      <c r="AQ287" s="709">
        <v>0</v>
      </c>
      <c r="AR287" s="709">
        <v>0</v>
      </c>
      <c r="AS287" s="709">
        <v>0</v>
      </c>
      <c r="AT287" s="709">
        <v>0</v>
      </c>
      <c r="AU287" s="709">
        <v>0</v>
      </c>
      <c r="AV287" s="709">
        <v>6317474.8256999999</v>
      </c>
      <c r="AW287" s="709">
        <v>979064.33248490724</v>
      </c>
      <c r="AX287" s="709">
        <v>157744</v>
      </c>
      <c r="AY287" s="709">
        <v>753982.90385524684</v>
      </c>
      <c r="AZ287" s="710">
        <v>7454283.1581849074</v>
      </c>
      <c r="BA287" s="710">
        <v>7410939.1581849074</v>
      </c>
      <c r="BB287" s="710">
        <v>5000</v>
      </c>
      <c r="BC287" s="710">
        <v>7435000</v>
      </c>
      <c r="BD287" s="710">
        <v>0</v>
      </c>
      <c r="BE287" s="710">
        <v>24060.841815092601</v>
      </c>
      <c r="BF287" s="710">
        <v>7478344</v>
      </c>
      <c r="BG287" s="709">
        <v>0</v>
      </c>
      <c r="BH287" s="709">
        <v>7478344</v>
      </c>
      <c r="BI287" s="710">
        <v>7478344</v>
      </c>
      <c r="BJ287" s="710">
        <v>7320600</v>
      </c>
      <c r="BK287" s="709">
        <v>7320600</v>
      </c>
      <c r="BL287" s="709">
        <v>4923.0665770006726</v>
      </c>
      <c r="BM287" s="709">
        <v>4735.2076010040155</v>
      </c>
      <c r="BN287" s="711">
        <v>3.9672806733294021E-2</v>
      </c>
      <c r="BO287" s="711">
        <v>0</v>
      </c>
      <c r="BP287" s="709">
        <v>0</v>
      </c>
      <c r="BQ287" s="710">
        <v>7478344</v>
      </c>
      <c r="BR287" s="710">
        <v>5000</v>
      </c>
      <c r="BS287" s="710" t="s">
        <v>1284</v>
      </c>
      <c r="BT287" s="710">
        <v>5029.1486213853395</v>
      </c>
      <c r="BU287" s="711">
        <v>3.8912062278441795E-2</v>
      </c>
      <c r="BV287" s="709">
        <v>0</v>
      </c>
      <c r="BW287" s="709">
        <v>7478344</v>
      </c>
      <c r="BX287" s="709">
        <v>0</v>
      </c>
      <c r="BY287" s="709">
        <v>7478344</v>
      </c>
      <c r="BZ287" s="512">
        <f t="shared" si="16"/>
        <v>0</v>
      </c>
      <c r="CA287" s="512">
        <f t="shared" si="17"/>
        <v>0</v>
      </c>
      <c r="CB287" s="709">
        <f t="shared" si="18"/>
        <v>24060.841815092601</v>
      </c>
      <c r="CC287" s="709"/>
      <c r="CD287" s="709"/>
      <c r="CF287" s="709">
        <f t="shared" si="19"/>
        <v>397727.91671878047</v>
      </c>
    </row>
    <row r="288" spans="1:84" ht="15" x14ac:dyDescent="0.25">
      <c r="A288" s="706" t="e">
        <f>VLOOKUP(D288,'DfE No.'!#REF!,3,FALSE)</f>
        <v>#REF!</v>
      </c>
      <c r="B288" s="511" t="str">
        <f>VLOOKUP(D288,'Adjusted Factors 20-21'!C:F,4,FALSE)</f>
        <v>Recoupment Academy</v>
      </c>
      <c r="C288" s="706">
        <v>139288</v>
      </c>
      <c r="D288" s="706">
        <v>9354095</v>
      </c>
      <c r="E288" s="707" t="s">
        <v>1124</v>
      </c>
      <c r="F288" s="708">
        <v>1002</v>
      </c>
      <c r="G288" s="708">
        <v>0</v>
      </c>
      <c r="H288" s="708">
        <v>1002</v>
      </c>
      <c r="I288" s="709">
        <v>0</v>
      </c>
      <c r="J288" s="709">
        <v>2486121.9687000001</v>
      </c>
      <c r="K288" s="709">
        <v>1760362.8735000002</v>
      </c>
      <c r="L288" s="709">
        <v>0</v>
      </c>
      <c r="M288" s="709">
        <v>91350.000000000218</v>
      </c>
      <c r="N288" s="709">
        <v>0</v>
      </c>
      <c r="O288" s="709">
        <v>264323.79620379617</v>
      </c>
      <c r="P288" s="709">
        <v>0</v>
      </c>
      <c r="Q288" s="709">
        <v>0</v>
      </c>
      <c r="R288" s="709">
        <v>0</v>
      </c>
      <c r="S288" s="709">
        <v>0</v>
      </c>
      <c r="T288" s="709">
        <v>0</v>
      </c>
      <c r="U288" s="709">
        <v>0</v>
      </c>
      <c r="V288" s="709">
        <v>51050.949050949101</v>
      </c>
      <c r="W288" s="709">
        <v>44189.100899100944</v>
      </c>
      <c r="X288" s="709">
        <v>125850.59940059952</v>
      </c>
      <c r="Y288" s="709">
        <v>74314.16583416592</v>
      </c>
      <c r="Z288" s="709">
        <v>1251.2487512487528</v>
      </c>
      <c r="AA288" s="709">
        <v>0</v>
      </c>
      <c r="AB288" s="709">
        <v>0</v>
      </c>
      <c r="AC288" s="709">
        <v>104095.55110220441</v>
      </c>
      <c r="AD288" s="709">
        <v>0</v>
      </c>
      <c r="AE288" s="709">
        <v>0</v>
      </c>
      <c r="AF288" s="709">
        <v>365810.48066625255</v>
      </c>
      <c r="AG288" s="709">
        <v>0</v>
      </c>
      <c r="AH288" s="709">
        <v>0</v>
      </c>
      <c r="AI288" s="709">
        <v>114400</v>
      </c>
      <c r="AJ288" s="709">
        <v>0</v>
      </c>
      <c r="AK288" s="709">
        <v>0</v>
      </c>
      <c r="AL288" s="709">
        <v>0</v>
      </c>
      <c r="AM288" s="709">
        <v>25200</v>
      </c>
      <c r="AN288" s="709">
        <v>0</v>
      </c>
      <c r="AO288" s="709">
        <v>0</v>
      </c>
      <c r="AP288" s="709">
        <v>0</v>
      </c>
      <c r="AQ288" s="709">
        <v>0</v>
      </c>
      <c r="AR288" s="709">
        <v>0</v>
      </c>
      <c r="AS288" s="709">
        <v>0</v>
      </c>
      <c r="AT288" s="709">
        <v>0</v>
      </c>
      <c r="AU288" s="709">
        <v>0</v>
      </c>
      <c r="AV288" s="709">
        <v>4246484.8421999998</v>
      </c>
      <c r="AW288" s="709">
        <v>1122235.8919083173</v>
      </c>
      <c r="AX288" s="709">
        <v>139600</v>
      </c>
      <c r="AY288" s="709">
        <v>701928.21073618287</v>
      </c>
      <c r="AZ288" s="710">
        <v>5508320.7341083176</v>
      </c>
      <c r="BA288" s="710">
        <v>5483120.7341083176</v>
      </c>
      <c r="BB288" s="710">
        <v>5000</v>
      </c>
      <c r="BC288" s="710">
        <v>5010000</v>
      </c>
      <c r="BD288" s="710">
        <v>0</v>
      </c>
      <c r="BE288" s="710">
        <v>0</v>
      </c>
      <c r="BF288" s="710">
        <v>5508320.7341083176</v>
      </c>
      <c r="BG288" s="709">
        <v>0</v>
      </c>
      <c r="BH288" s="709">
        <v>5508320.7341083176</v>
      </c>
      <c r="BI288" s="710">
        <v>5035200</v>
      </c>
      <c r="BJ288" s="710">
        <v>4895600</v>
      </c>
      <c r="BK288" s="709">
        <v>5368720.7341083176</v>
      </c>
      <c r="BL288" s="709">
        <v>5358.0047246589993</v>
      </c>
      <c r="BM288" s="709">
        <v>5180.8775037549412</v>
      </c>
      <c r="BN288" s="711">
        <v>3.4188652554645746E-2</v>
      </c>
      <c r="BO288" s="711">
        <v>0</v>
      </c>
      <c r="BP288" s="709">
        <v>0</v>
      </c>
      <c r="BQ288" s="710">
        <v>5508320.7341083176</v>
      </c>
      <c r="BR288" s="710">
        <v>5472.1763813456264</v>
      </c>
      <c r="BS288" s="710" t="s">
        <v>1284</v>
      </c>
      <c r="BT288" s="710">
        <v>5497.3260819444286</v>
      </c>
      <c r="BU288" s="711">
        <v>3.3581625951540017E-2</v>
      </c>
      <c r="BV288" s="709">
        <v>0</v>
      </c>
      <c r="BW288" s="709">
        <v>5508320.7341083176</v>
      </c>
      <c r="BX288" s="709">
        <v>0</v>
      </c>
      <c r="BY288" s="709">
        <v>5508320.7341083176</v>
      </c>
      <c r="BZ288" s="512">
        <f t="shared" si="16"/>
        <v>0</v>
      </c>
      <c r="CA288" s="512">
        <f t="shared" si="17"/>
        <v>0</v>
      </c>
      <c r="CB288" s="709">
        <f t="shared" si="18"/>
        <v>0</v>
      </c>
      <c r="CC288" s="709"/>
      <c r="CD288" s="709"/>
      <c r="CF288" s="709">
        <f t="shared" si="19"/>
        <v>652329.86013986054</v>
      </c>
    </row>
    <row r="289" spans="1:84" ht="15" x14ac:dyDescent="0.25">
      <c r="A289" s="706" t="e">
        <f>VLOOKUP(D289,'DfE No.'!#REF!,3,FALSE)</f>
        <v>#REF!</v>
      </c>
      <c r="B289" s="511" t="str">
        <f>VLOOKUP(D289,'Adjusted Factors 20-21'!C:F,4,FALSE)</f>
        <v>Recoupment Academy</v>
      </c>
      <c r="C289" s="706">
        <v>144214</v>
      </c>
      <c r="D289" s="706">
        <v>9354096</v>
      </c>
      <c r="E289" s="707" t="s">
        <v>816</v>
      </c>
      <c r="F289" s="708">
        <v>752</v>
      </c>
      <c r="G289" s="708">
        <v>0</v>
      </c>
      <c r="H289" s="708">
        <v>752</v>
      </c>
      <c r="I289" s="709">
        <v>0</v>
      </c>
      <c r="J289" s="709">
        <v>1837393.2215999998</v>
      </c>
      <c r="K289" s="709">
        <v>1353421.8456000001</v>
      </c>
      <c r="L289" s="709">
        <v>0</v>
      </c>
      <c r="M289" s="709">
        <v>34199.999999999978</v>
      </c>
      <c r="N289" s="709">
        <v>0</v>
      </c>
      <c r="O289" s="709">
        <v>117795.87743732592</v>
      </c>
      <c r="P289" s="709">
        <v>0</v>
      </c>
      <c r="Q289" s="709">
        <v>0</v>
      </c>
      <c r="R289" s="709">
        <v>0</v>
      </c>
      <c r="S289" s="709">
        <v>0</v>
      </c>
      <c r="T289" s="709">
        <v>0</v>
      </c>
      <c r="U289" s="709">
        <v>0</v>
      </c>
      <c r="V289" s="709">
        <v>4800.0000000000109</v>
      </c>
      <c r="W289" s="709">
        <v>7290.0000000000127</v>
      </c>
      <c r="X289" s="709">
        <v>19795.000000000011</v>
      </c>
      <c r="Y289" s="709">
        <v>24940.000000000004</v>
      </c>
      <c r="Z289" s="709">
        <v>0</v>
      </c>
      <c r="AA289" s="709">
        <v>0</v>
      </c>
      <c r="AB289" s="709">
        <v>0</v>
      </c>
      <c r="AC289" s="709">
        <v>2887.6800000000035</v>
      </c>
      <c r="AD289" s="709">
        <v>0</v>
      </c>
      <c r="AE289" s="709">
        <v>0</v>
      </c>
      <c r="AF289" s="709">
        <v>253160.75324617652</v>
      </c>
      <c r="AG289" s="709">
        <v>0</v>
      </c>
      <c r="AH289" s="709">
        <v>0</v>
      </c>
      <c r="AI289" s="709">
        <v>114400</v>
      </c>
      <c r="AJ289" s="709">
        <v>0</v>
      </c>
      <c r="AK289" s="709">
        <v>0</v>
      </c>
      <c r="AL289" s="709">
        <v>0</v>
      </c>
      <c r="AM289" s="709">
        <v>20260.8</v>
      </c>
      <c r="AN289" s="709">
        <v>0</v>
      </c>
      <c r="AO289" s="709">
        <v>0</v>
      </c>
      <c r="AP289" s="709">
        <v>0</v>
      </c>
      <c r="AQ289" s="709">
        <v>0</v>
      </c>
      <c r="AR289" s="709">
        <v>0</v>
      </c>
      <c r="AS289" s="709">
        <v>0</v>
      </c>
      <c r="AT289" s="709">
        <v>0</v>
      </c>
      <c r="AU289" s="709">
        <v>0</v>
      </c>
      <c r="AV289" s="709">
        <v>3190815.0671999999</v>
      </c>
      <c r="AW289" s="709">
        <v>464869.31068350241</v>
      </c>
      <c r="AX289" s="709">
        <v>134660.79999999999</v>
      </c>
      <c r="AY289" s="709">
        <v>367523.99196483946</v>
      </c>
      <c r="AZ289" s="710">
        <v>3790345.1778835021</v>
      </c>
      <c r="BA289" s="710">
        <v>3770084.3778835023</v>
      </c>
      <c r="BB289" s="710">
        <v>5000</v>
      </c>
      <c r="BC289" s="710">
        <v>3760000</v>
      </c>
      <c r="BD289" s="710">
        <v>0</v>
      </c>
      <c r="BE289" s="710">
        <v>0</v>
      </c>
      <c r="BF289" s="710">
        <v>3790345.1778835021</v>
      </c>
      <c r="BG289" s="709">
        <v>0</v>
      </c>
      <c r="BH289" s="709">
        <v>3790345.1778835026</v>
      </c>
      <c r="BI289" s="710">
        <v>3780260.8</v>
      </c>
      <c r="BJ289" s="710">
        <v>3645600</v>
      </c>
      <c r="BK289" s="709">
        <v>3655684.3778835023</v>
      </c>
      <c r="BL289" s="709">
        <v>4861.2824173982744</v>
      </c>
      <c r="BM289" s="709">
        <v>4664.9220624825657</v>
      </c>
      <c r="BN289" s="711">
        <v>4.2092955098849007E-2</v>
      </c>
      <c r="BO289" s="711">
        <v>0</v>
      </c>
      <c r="BP289" s="709">
        <v>0</v>
      </c>
      <c r="BQ289" s="710">
        <v>3790345.1778835021</v>
      </c>
      <c r="BR289" s="710">
        <v>5013.410076972742</v>
      </c>
      <c r="BS289" s="710" t="s">
        <v>1284</v>
      </c>
      <c r="BT289" s="710">
        <v>5040.3526301642314</v>
      </c>
      <c r="BU289" s="711">
        <v>1.5029305107912672E-2</v>
      </c>
      <c r="BV289" s="709">
        <v>0</v>
      </c>
      <c r="BW289" s="709">
        <v>3790345.1778835021</v>
      </c>
      <c r="BX289" s="709">
        <v>0</v>
      </c>
      <c r="BY289" s="709">
        <v>3790345.1778835021</v>
      </c>
      <c r="BZ289" s="512">
        <f t="shared" si="16"/>
        <v>0</v>
      </c>
      <c r="CA289" s="512">
        <f t="shared" si="17"/>
        <v>0</v>
      </c>
      <c r="CB289" s="709">
        <f t="shared" si="18"/>
        <v>0</v>
      </c>
      <c r="CC289" s="709"/>
      <c r="CD289" s="709"/>
      <c r="CF289" s="709">
        <f t="shared" si="19"/>
        <v>208820.87743732589</v>
      </c>
    </row>
    <row r="290" spans="1:84" ht="15" x14ac:dyDescent="0.25">
      <c r="A290" s="706" t="e">
        <f>VLOOKUP(D290,'DfE No.'!#REF!,3,FALSE)</f>
        <v>#REF!</v>
      </c>
      <c r="B290" s="511" t="str">
        <f>VLOOKUP(D290,'Adjusted Factors 20-21'!C:F,4,FALSE)</f>
        <v>Recoupment Academy</v>
      </c>
      <c r="C290" s="706">
        <v>137218</v>
      </c>
      <c r="D290" s="706">
        <v>9354097</v>
      </c>
      <c r="E290" s="707" t="s">
        <v>817</v>
      </c>
      <c r="F290" s="708">
        <v>917</v>
      </c>
      <c r="G290" s="708">
        <v>0</v>
      </c>
      <c r="H290" s="708">
        <v>917</v>
      </c>
      <c r="I290" s="709">
        <v>0</v>
      </c>
      <c r="J290" s="709">
        <v>2183919.1362000001</v>
      </c>
      <c r="K290" s="709">
        <v>1714639.1625000001</v>
      </c>
      <c r="L290" s="709">
        <v>0</v>
      </c>
      <c r="M290" s="709">
        <v>35550</v>
      </c>
      <c r="N290" s="709">
        <v>0</v>
      </c>
      <c r="O290" s="709">
        <v>112626.15715823465</v>
      </c>
      <c r="P290" s="709">
        <v>0</v>
      </c>
      <c r="Q290" s="709">
        <v>0</v>
      </c>
      <c r="R290" s="709">
        <v>0</v>
      </c>
      <c r="S290" s="709">
        <v>0</v>
      </c>
      <c r="T290" s="709">
        <v>0</v>
      </c>
      <c r="U290" s="709">
        <v>0</v>
      </c>
      <c r="V290" s="709">
        <v>7799.9999999999927</v>
      </c>
      <c r="W290" s="709">
        <v>8909.9999999999836</v>
      </c>
      <c r="X290" s="709">
        <v>9094.99999999998</v>
      </c>
      <c r="Y290" s="709">
        <v>7540.00000000002</v>
      </c>
      <c r="Z290" s="709">
        <v>7499.9999999999745</v>
      </c>
      <c r="AA290" s="709">
        <v>3359.9999999999991</v>
      </c>
      <c r="AB290" s="709">
        <v>0</v>
      </c>
      <c r="AC290" s="709">
        <v>1441.5720524017479</v>
      </c>
      <c r="AD290" s="709">
        <v>0</v>
      </c>
      <c r="AE290" s="709">
        <v>0</v>
      </c>
      <c r="AF290" s="709">
        <v>261301.74073820337</v>
      </c>
      <c r="AG290" s="709">
        <v>0</v>
      </c>
      <c r="AH290" s="709">
        <v>0</v>
      </c>
      <c r="AI290" s="709">
        <v>114400</v>
      </c>
      <c r="AJ290" s="709">
        <v>0</v>
      </c>
      <c r="AK290" s="709">
        <v>0</v>
      </c>
      <c r="AL290" s="709">
        <v>0</v>
      </c>
      <c r="AM290" s="709">
        <v>23184</v>
      </c>
      <c r="AN290" s="709">
        <v>0</v>
      </c>
      <c r="AO290" s="709">
        <v>0</v>
      </c>
      <c r="AP290" s="709">
        <v>0</v>
      </c>
      <c r="AQ290" s="709">
        <v>0</v>
      </c>
      <c r="AR290" s="709">
        <v>0</v>
      </c>
      <c r="AS290" s="709">
        <v>0</v>
      </c>
      <c r="AT290" s="709">
        <v>0</v>
      </c>
      <c r="AU290" s="709">
        <v>0</v>
      </c>
      <c r="AV290" s="709">
        <v>3898558.2987000002</v>
      </c>
      <c r="AW290" s="709">
        <v>455124.46994883975</v>
      </c>
      <c r="AX290" s="709">
        <v>137584</v>
      </c>
      <c r="AY290" s="709">
        <v>367445.11931732064</v>
      </c>
      <c r="AZ290" s="710">
        <v>4491266.7686488396</v>
      </c>
      <c r="BA290" s="710">
        <v>4468082.7686488396</v>
      </c>
      <c r="BB290" s="710">
        <v>5000</v>
      </c>
      <c r="BC290" s="710">
        <v>4585000</v>
      </c>
      <c r="BD290" s="710">
        <v>0</v>
      </c>
      <c r="BE290" s="710">
        <v>116917.23135116044</v>
      </c>
      <c r="BF290" s="710">
        <v>4608184</v>
      </c>
      <c r="BG290" s="709">
        <v>0</v>
      </c>
      <c r="BH290" s="709">
        <v>4608184.0000000009</v>
      </c>
      <c r="BI290" s="710">
        <v>4608184</v>
      </c>
      <c r="BJ290" s="710">
        <v>4470600</v>
      </c>
      <c r="BK290" s="709">
        <v>4470600</v>
      </c>
      <c r="BL290" s="709">
        <v>4875.2453653217008</v>
      </c>
      <c r="BM290" s="709">
        <v>4676.989247311828</v>
      </c>
      <c r="BN290" s="711">
        <v>4.2389688649342859E-2</v>
      </c>
      <c r="BO290" s="711">
        <v>0</v>
      </c>
      <c r="BP290" s="709">
        <v>0</v>
      </c>
      <c r="BQ290" s="710">
        <v>4608184</v>
      </c>
      <c r="BR290" s="710">
        <v>5000</v>
      </c>
      <c r="BS290" s="710" t="s">
        <v>1284</v>
      </c>
      <c r="BT290" s="710">
        <v>5025.2824427480919</v>
      </c>
      <c r="BU290" s="711">
        <v>4.1853836868628758E-2</v>
      </c>
      <c r="BV290" s="709">
        <v>0</v>
      </c>
      <c r="BW290" s="709">
        <v>4608184</v>
      </c>
      <c r="BX290" s="709">
        <v>0</v>
      </c>
      <c r="BY290" s="709">
        <v>4608184</v>
      </c>
      <c r="BZ290" s="512">
        <f t="shared" si="16"/>
        <v>0</v>
      </c>
      <c r="CA290" s="512">
        <f t="shared" si="17"/>
        <v>0</v>
      </c>
      <c r="CB290" s="709">
        <f t="shared" si="18"/>
        <v>116917.23135116044</v>
      </c>
      <c r="CC290" s="709"/>
      <c r="CD290" s="709"/>
      <c r="CF290" s="709">
        <f t="shared" si="19"/>
        <v>192381.15715823459</v>
      </c>
    </row>
    <row r="291" spans="1:84" ht="15" x14ac:dyDescent="0.25">
      <c r="A291" s="706" t="e">
        <f>VLOOKUP(D291,'DfE No.'!#REF!,3,FALSE)</f>
        <v>#REF!</v>
      </c>
      <c r="B291" s="511" t="str">
        <f>VLOOKUP(D291,'Adjusted Factors 20-21'!C:F,4,FALSE)</f>
        <v>Recoupment Academy</v>
      </c>
      <c r="C291" s="706">
        <v>137208</v>
      </c>
      <c r="D291" s="706">
        <v>9354098</v>
      </c>
      <c r="E291" s="707" t="s">
        <v>1125</v>
      </c>
      <c r="F291" s="708">
        <v>578</v>
      </c>
      <c r="G291" s="708">
        <v>0</v>
      </c>
      <c r="H291" s="708">
        <v>578</v>
      </c>
      <c r="I291" s="709">
        <v>0</v>
      </c>
      <c r="J291" s="709">
        <v>1418338.6272</v>
      </c>
      <c r="K291" s="709">
        <v>1033355.8686</v>
      </c>
      <c r="L291" s="709">
        <v>0</v>
      </c>
      <c r="M291" s="709">
        <v>29249.999999999924</v>
      </c>
      <c r="N291" s="709">
        <v>0</v>
      </c>
      <c r="O291" s="709">
        <v>97404.84848484848</v>
      </c>
      <c r="P291" s="709">
        <v>0</v>
      </c>
      <c r="Q291" s="709">
        <v>0</v>
      </c>
      <c r="R291" s="709">
        <v>0</v>
      </c>
      <c r="S291" s="709">
        <v>0</v>
      </c>
      <c r="T291" s="709">
        <v>0</v>
      </c>
      <c r="U291" s="709">
        <v>0</v>
      </c>
      <c r="V291" s="709">
        <v>4507.7989601386416</v>
      </c>
      <c r="W291" s="709">
        <v>27993.431542460981</v>
      </c>
      <c r="X291" s="709">
        <v>17685.597920277312</v>
      </c>
      <c r="Y291" s="709">
        <v>22078.197573656846</v>
      </c>
      <c r="Z291" s="709">
        <v>11269.497400346612</v>
      </c>
      <c r="AA291" s="709">
        <v>0</v>
      </c>
      <c r="AB291" s="709">
        <v>0</v>
      </c>
      <c r="AC291" s="709">
        <v>4319.9999999999991</v>
      </c>
      <c r="AD291" s="709">
        <v>0</v>
      </c>
      <c r="AE291" s="709">
        <v>0</v>
      </c>
      <c r="AF291" s="709">
        <v>227306.84746524444</v>
      </c>
      <c r="AG291" s="709">
        <v>0</v>
      </c>
      <c r="AH291" s="709">
        <v>400.00000000001512</v>
      </c>
      <c r="AI291" s="709">
        <v>114400</v>
      </c>
      <c r="AJ291" s="709">
        <v>4957.333333333343</v>
      </c>
      <c r="AK291" s="709">
        <v>0</v>
      </c>
      <c r="AL291" s="709">
        <v>0</v>
      </c>
      <c r="AM291" s="709">
        <v>12600</v>
      </c>
      <c r="AN291" s="709">
        <v>0</v>
      </c>
      <c r="AO291" s="709">
        <v>0</v>
      </c>
      <c r="AP291" s="709">
        <v>0</v>
      </c>
      <c r="AQ291" s="709">
        <v>0</v>
      </c>
      <c r="AR291" s="709">
        <v>0</v>
      </c>
      <c r="AS291" s="709">
        <v>0</v>
      </c>
      <c r="AT291" s="709">
        <v>0</v>
      </c>
      <c r="AU291" s="709">
        <v>0</v>
      </c>
      <c r="AV291" s="709">
        <v>2451694.4958000001</v>
      </c>
      <c r="AW291" s="709">
        <v>442216.21934697323</v>
      </c>
      <c r="AX291" s="709">
        <v>131957.33333333334</v>
      </c>
      <c r="AY291" s="709">
        <v>342354.33340610884</v>
      </c>
      <c r="AZ291" s="710">
        <v>3025868.0484803068</v>
      </c>
      <c r="BA291" s="710">
        <v>3013268.0484803068</v>
      </c>
      <c r="BB291" s="710">
        <v>5000</v>
      </c>
      <c r="BC291" s="710">
        <v>2890000</v>
      </c>
      <c r="BD291" s="710">
        <v>0</v>
      </c>
      <c r="BE291" s="710">
        <v>0</v>
      </c>
      <c r="BF291" s="710">
        <v>3025868.0484803068</v>
      </c>
      <c r="BG291" s="709">
        <v>0</v>
      </c>
      <c r="BH291" s="709">
        <v>3025868.0484803068</v>
      </c>
      <c r="BI291" s="710">
        <v>2902600</v>
      </c>
      <c r="BJ291" s="710">
        <v>2770642.6666666665</v>
      </c>
      <c r="BK291" s="709">
        <v>2893910.7151469733</v>
      </c>
      <c r="BL291" s="709">
        <v>5006.7659431608536</v>
      </c>
      <c r="BM291" s="709">
        <v>4757.8994735961769</v>
      </c>
      <c r="BN291" s="711">
        <v>5.2305953697793284E-2</v>
      </c>
      <c r="BO291" s="711">
        <v>0</v>
      </c>
      <c r="BP291" s="709">
        <v>0</v>
      </c>
      <c r="BQ291" s="710">
        <v>3025868.0484803068</v>
      </c>
      <c r="BR291" s="710">
        <v>5213.2665198621225</v>
      </c>
      <c r="BS291" s="710" t="s">
        <v>1284</v>
      </c>
      <c r="BT291" s="710">
        <v>5235.0658278206001</v>
      </c>
      <c r="BU291" s="711">
        <v>4.8192329487607433E-2</v>
      </c>
      <c r="BV291" s="709">
        <v>0</v>
      </c>
      <c r="BW291" s="709">
        <v>3025868.0484803068</v>
      </c>
      <c r="BX291" s="709">
        <v>0</v>
      </c>
      <c r="BY291" s="709">
        <v>3025868.0484803068</v>
      </c>
      <c r="BZ291" s="512">
        <f t="shared" si="16"/>
        <v>0</v>
      </c>
      <c r="CA291" s="512">
        <f t="shared" si="17"/>
        <v>0</v>
      </c>
      <c r="CB291" s="709">
        <f t="shared" si="18"/>
        <v>0</v>
      </c>
      <c r="CC291" s="709"/>
      <c r="CD291" s="709"/>
      <c r="CF291" s="709">
        <f t="shared" si="19"/>
        <v>210189.37188172882</v>
      </c>
    </row>
    <row r="292" spans="1:84" ht="15" x14ac:dyDescent="0.25">
      <c r="A292" s="706" t="e">
        <f>VLOOKUP(D292,'DfE No.'!#REF!,3,FALSE)</f>
        <v>#REF!</v>
      </c>
      <c r="B292" s="511" t="str">
        <f>VLOOKUP(D292,'Adjusted Factors 20-21'!C:F,4,FALSE)</f>
        <v>Recoupment Academy</v>
      </c>
      <c r="C292" s="706">
        <v>136969</v>
      </c>
      <c r="D292" s="706">
        <v>9354099</v>
      </c>
      <c r="E292" s="707" t="s">
        <v>828</v>
      </c>
      <c r="F292" s="708">
        <v>1544</v>
      </c>
      <c r="G292" s="708">
        <v>0</v>
      </c>
      <c r="H292" s="708">
        <v>1544</v>
      </c>
      <c r="I292" s="709">
        <v>0</v>
      </c>
      <c r="J292" s="709">
        <v>3715080.1541999998</v>
      </c>
      <c r="K292" s="709">
        <v>2844014.8242000001</v>
      </c>
      <c r="L292" s="709">
        <v>0</v>
      </c>
      <c r="M292" s="709">
        <v>46800.000000000022</v>
      </c>
      <c r="N292" s="709">
        <v>0</v>
      </c>
      <c r="O292" s="709">
        <v>160094.58141067898</v>
      </c>
      <c r="P292" s="709">
        <v>0</v>
      </c>
      <c r="Q292" s="709">
        <v>0</v>
      </c>
      <c r="R292" s="709">
        <v>0</v>
      </c>
      <c r="S292" s="709">
        <v>0</v>
      </c>
      <c r="T292" s="709">
        <v>0</v>
      </c>
      <c r="U292" s="709">
        <v>0</v>
      </c>
      <c r="V292" s="709">
        <v>6000.0000000000146</v>
      </c>
      <c r="W292" s="709">
        <v>11744.999999999987</v>
      </c>
      <c r="X292" s="709">
        <v>5885.0000000000018</v>
      </c>
      <c r="Y292" s="709">
        <v>13339.999999999984</v>
      </c>
      <c r="Z292" s="709">
        <v>3125.0000000000027</v>
      </c>
      <c r="AA292" s="709">
        <v>0</v>
      </c>
      <c r="AB292" s="709">
        <v>0</v>
      </c>
      <c r="AC292" s="709">
        <v>11527.465975372661</v>
      </c>
      <c r="AD292" s="709">
        <v>0</v>
      </c>
      <c r="AE292" s="709">
        <v>0</v>
      </c>
      <c r="AF292" s="709">
        <v>498087.90145522053</v>
      </c>
      <c r="AG292" s="709">
        <v>0</v>
      </c>
      <c r="AH292" s="709">
        <v>0</v>
      </c>
      <c r="AI292" s="709">
        <v>114400</v>
      </c>
      <c r="AJ292" s="709">
        <v>0</v>
      </c>
      <c r="AK292" s="709">
        <v>0</v>
      </c>
      <c r="AL292" s="709">
        <v>0</v>
      </c>
      <c r="AM292" s="709">
        <v>58968</v>
      </c>
      <c r="AN292" s="709">
        <v>0</v>
      </c>
      <c r="AO292" s="709">
        <v>0</v>
      </c>
      <c r="AP292" s="709">
        <v>0</v>
      </c>
      <c r="AQ292" s="709">
        <v>0</v>
      </c>
      <c r="AR292" s="709">
        <v>0</v>
      </c>
      <c r="AS292" s="709">
        <v>0</v>
      </c>
      <c r="AT292" s="709">
        <v>0</v>
      </c>
      <c r="AU292" s="709">
        <v>0</v>
      </c>
      <c r="AV292" s="709">
        <v>6559094.9783999994</v>
      </c>
      <c r="AW292" s="709">
        <v>756604.94884127215</v>
      </c>
      <c r="AX292" s="709">
        <v>173368</v>
      </c>
      <c r="AY292" s="709">
        <v>631535.4921605601</v>
      </c>
      <c r="AZ292" s="710">
        <v>7489067.9272412714</v>
      </c>
      <c r="BA292" s="710">
        <v>7430099.9272412714</v>
      </c>
      <c r="BB292" s="710">
        <v>5000</v>
      </c>
      <c r="BC292" s="710">
        <v>7720000</v>
      </c>
      <c r="BD292" s="710">
        <v>0</v>
      </c>
      <c r="BE292" s="710">
        <v>289900.07275872864</v>
      </c>
      <c r="BF292" s="710">
        <v>7778968</v>
      </c>
      <c r="BG292" s="709">
        <v>0</v>
      </c>
      <c r="BH292" s="709">
        <v>7778968.0000000009</v>
      </c>
      <c r="BI292" s="710">
        <v>7778968</v>
      </c>
      <c r="BJ292" s="710">
        <v>7605600</v>
      </c>
      <c r="BK292" s="709">
        <v>7605600</v>
      </c>
      <c r="BL292" s="709">
        <v>4925.9067357512949</v>
      </c>
      <c r="BM292" s="709">
        <v>4724.5382585751977</v>
      </c>
      <c r="BN292" s="711">
        <v>4.2621832262783904E-2</v>
      </c>
      <c r="BO292" s="711">
        <v>0</v>
      </c>
      <c r="BP292" s="709">
        <v>0</v>
      </c>
      <c r="BQ292" s="710">
        <v>7778968</v>
      </c>
      <c r="BR292" s="710">
        <v>5000</v>
      </c>
      <c r="BS292" s="710" t="s">
        <v>1284</v>
      </c>
      <c r="BT292" s="710">
        <v>5038.1917098445592</v>
      </c>
      <c r="BU292" s="711">
        <v>4.3661560597356042E-2</v>
      </c>
      <c r="BV292" s="709">
        <v>0</v>
      </c>
      <c r="BW292" s="709">
        <v>7778968</v>
      </c>
      <c r="BX292" s="709">
        <v>0</v>
      </c>
      <c r="BY292" s="709">
        <v>7778968</v>
      </c>
      <c r="BZ292" s="512">
        <f t="shared" si="16"/>
        <v>0</v>
      </c>
      <c r="CA292" s="512">
        <f t="shared" si="17"/>
        <v>0</v>
      </c>
      <c r="CB292" s="709">
        <f t="shared" si="18"/>
        <v>289900.07275872864</v>
      </c>
      <c r="CC292" s="709"/>
      <c r="CD292" s="709"/>
      <c r="CF292" s="709">
        <f t="shared" si="19"/>
        <v>246989.58141067901</v>
      </c>
    </row>
    <row r="293" spans="1:84" ht="15" x14ac:dyDescent="0.25">
      <c r="A293" s="706" t="e">
        <f>VLOOKUP(D293,'DfE No.'!#REF!,3,FALSE)</f>
        <v>#REF!</v>
      </c>
      <c r="B293" s="511" t="str">
        <f>VLOOKUP(D293,'Adjusted Factors 20-21'!C:F,4,FALSE)</f>
        <v>Recoupment Academy</v>
      </c>
      <c r="C293" s="706">
        <v>136322</v>
      </c>
      <c r="D293" s="706">
        <v>9354102</v>
      </c>
      <c r="E293" s="707" t="s">
        <v>926</v>
      </c>
      <c r="F293" s="708">
        <v>1157</v>
      </c>
      <c r="G293" s="708">
        <v>0</v>
      </c>
      <c r="H293" s="708">
        <v>1157</v>
      </c>
      <c r="I293" s="709">
        <v>0</v>
      </c>
      <c r="J293" s="709">
        <v>2800412.9145</v>
      </c>
      <c r="K293" s="709">
        <v>2112435.4482</v>
      </c>
      <c r="L293" s="709">
        <v>0</v>
      </c>
      <c r="M293" s="709">
        <v>52650.000000000015</v>
      </c>
      <c r="N293" s="709">
        <v>0</v>
      </c>
      <c r="O293" s="709">
        <v>159338.14991334488</v>
      </c>
      <c r="P293" s="709">
        <v>0</v>
      </c>
      <c r="Q293" s="709">
        <v>0</v>
      </c>
      <c r="R293" s="709">
        <v>0</v>
      </c>
      <c r="S293" s="709">
        <v>0</v>
      </c>
      <c r="T293" s="709">
        <v>0</v>
      </c>
      <c r="U293" s="709">
        <v>0</v>
      </c>
      <c r="V293" s="709">
        <v>23400.000000000018</v>
      </c>
      <c r="W293" s="709">
        <v>16200.000000000011</v>
      </c>
      <c r="X293" s="709">
        <v>0</v>
      </c>
      <c r="Y293" s="709">
        <v>0</v>
      </c>
      <c r="Z293" s="709">
        <v>0</v>
      </c>
      <c r="AA293" s="709">
        <v>0</v>
      </c>
      <c r="AB293" s="709">
        <v>0</v>
      </c>
      <c r="AC293" s="709">
        <v>11580.052128583844</v>
      </c>
      <c r="AD293" s="709">
        <v>0</v>
      </c>
      <c r="AE293" s="709">
        <v>0</v>
      </c>
      <c r="AF293" s="709">
        <v>400294.10523388901</v>
      </c>
      <c r="AG293" s="709">
        <v>0</v>
      </c>
      <c r="AH293" s="709">
        <v>0</v>
      </c>
      <c r="AI293" s="709">
        <v>114400</v>
      </c>
      <c r="AJ293" s="709">
        <v>0</v>
      </c>
      <c r="AK293" s="709">
        <v>0</v>
      </c>
      <c r="AL293" s="709">
        <v>0</v>
      </c>
      <c r="AM293" s="709">
        <v>25704</v>
      </c>
      <c r="AN293" s="709">
        <v>0</v>
      </c>
      <c r="AO293" s="709">
        <v>0</v>
      </c>
      <c r="AP293" s="709">
        <v>0</v>
      </c>
      <c r="AQ293" s="709">
        <v>0</v>
      </c>
      <c r="AR293" s="709">
        <v>0</v>
      </c>
      <c r="AS293" s="709">
        <v>0</v>
      </c>
      <c r="AT293" s="709">
        <v>0</v>
      </c>
      <c r="AU293" s="709">
        <v>0</v>
      </c>
      <c r="AV293" s="709">
        <v>4912848.3627000004</v>
      </c>
      <c r="AW293" s="709">
        <v>663462.30727581773</v>
      </c>
      <c r="AX293" s="709">
        <v>140104</v>
      </c>
      <c r="AY293" s="709">
        <v>536040.9801905615</v>
      </c>
      <c r="AZ293" s="710">
        <v>5716414.6699758181</v>
      </c>
      <c r="BA293" s="710">
        <v>5690710.6699758181</v>
      </c>
      <c r="BB293" s="710">
        <v>5000</v>
      </c>
      <c r="BC293" s="710">
        <v>5785000</v>
      </c>
      <c r="BD293" s="710">
        <v>0</v>
      </c>
      <c r="BE293" s="710">
        <v>94289.330024181865</v>
      </c>
      <c r="BF293" s="710">
        <v>5810704</v>
      </c>
      <c r="BG293" s="709">
        <v>0</v>
      </c>
      <c r="BH293" s="709">
        <v>5810704</v>
      </c>
      <c r="BI293" s="710">
        <v>5810704</v>
      </c>
      <c r="BJ293" s="710">
        <v>5670600</v>
      </c>
      <c r="BK293" s="709">
        <v>5670600</v>
      </c>
      <c r="BL293" s="709">
        <v>4901.1235955056181</v>
      </c>
      <c r="BM293" s="709">
        <v>4701.5490533562825</v>
      </c>
      <c r="BN293" s="711">
        <v>4.2448678060024905E-2</v>
      </c>
      <c r="BO293" s="711">
        <v>0</v>
      </c>
      <c r="BP293" s="709">
        <v>0</v>
      </c>
      <c r="BQ293" s="710">
        <v>5810704</v>
      </c>
      <c r="BR293" s="710">
        <v>5000</v>
      </c>
      <c r="BS293" s="710" t="s">
        <v>1284</v>
      </c>
      <c r="BT293" s="710">
        <v>5022.2160760587731</v>
      </c>
      <c r="BU293" s="711">
        <v>4.1496813361592944E-2</v>
      </c>
      <c r="BV293" s="709">
        <v>0</v>
      </c>
      <c r="BW293" s="709">
        <v>5810704</v>
      </c>
      <c r="BX293" s="709">
        <v>0</v>
      </c>
      <c r="BY293" s="709">
        <v>5810704</v>
      </c>
      <c r="BZ293" s="512">
        <f t="shared" si="16"/>
        <v>0</v>
      </c>
      <c r="CA293" s="512">
        <f t="shared" si="17"/>
        <v>0</v>
      </c>
      <c r="CB293" s="709">
        <f t="shared" si="18"/>
        <v>94289.330024181865</v>
      </c>
      <c r="CC293" s="709"/>
      <c r="CD293" s="709"/>
      <c r="CF293" s="709">
        <f t="shared" si="19"/>
        <v>251588.14991334491</v>
      </c>
    </row>
    <row r="294" spans="1:84" ht="15" x14ac:dyDescent="0.25">
      <c r="A294" s="706" t="e">
        <f>VLOOKUP(D294,'DfE No.'!#REF!,3,FALSE)</f>
        <v>#REF!</v>
      </c>
      <c r="B294" s="511" t="str">
        <f>VLOOKUP(D294,'Adjusted Factors 20-21'!C:F,4,FALSE)</f>
        <v>Recoupment Academy</v>
      </c>
      <c r="C294" s="706">
        <v>143362</v>
      </c>
      <c r="D294" s="706">
        <v>9354103</v>
      </c>
      <c r="E294" s="707" t="s">
        <v>934</v>
      </c>
      <c r="F294" s="708">
        <v>941</v>
      </c>
      <c r="G294" s="708">
        <v>0</v>
      </c>
      <c r="H294" s="708">
        <v>941</v>
      </c>
      <c r="I294" s="709">
        <v>0</v>
      </c>
      <c r="J294" s="709">
        <v>2365240.8356999997</v>
      </c>
      <c r="K294" s="709">
        <v>1618619.3694000002</v>
      </c>
      <c r="L294" s="709">
        <v>0</v>
      </c>
      <c r="M294" s="709">
        <v>49499.999999999876</v>
      </c>
      <c r="N294" s="709">
        <v>0</v>
      </c>
      <c r="O294" s="709">
        <v>185088.79329004328</v>
      </c>
      <c r="P294" s="709">
        <v>0</v>
      </c>
      <c r="Q294" s="709">
        <v>0</v>
      </c>
      <c r="R294" s="709">
        <v>0</v>
      </c>
      <c r="S294" s="709">
        <v>0</v>
      </c>
      <c r="T294" s="709">
        <v>0</v>
      </c>
      <c r="U294" s="709">
        <v>0</v>
      </c>
      <c r="V294" s="709">
        <v>8408.936170212768</v>
      </c>
      <c r="W294" s="709">
        <v>6081.4627659574317</v>
      </c>
      <c r="X294" s="709">
        <v>17673.781914893614</v>
      </c>
      <c r="Y294" s="709">
        <v>0</v>
      </c>
      <c r="Z294" s="709">
        <v>0</v>
      </c>
      <c r="AA294" s="709">
        <v>0</v>
      </c>
      <c r="AB294" s="709">
        <v>0</v>
      </c>
      <c r="AC294" s="709">
        <v>4319.9999999999964</v>
      </c>
      <c r="AD294" s="709">
        <v>0</v>
      </c>
      <c r="AE294" s="709">
        <v>0</v>
      </c>
      <c r="AF294" s="709">
        <v>381230.685777348</v>
      </c>
      <c r="AG294" s="709">
        <v>0</v>
      </c>
      <c r="AH294" s="709">
        <v>0</v>
      </c>
      <c r="AI294" s="709">
        <v>114400</v>
      </c>
      <c r="AJ294" s="709">
        <v>0</v>
      </c>
      <c r="AK294" s="709">
        <v>0</v>
      </c>
      <c r="AL294" s="709">
        <v>0</v>
      </c>
      <c r="AM294" s="709">
        <v>27413.49</v>
      </c>
      <c r="AN294" s="709">
        <v>0</v>
      </c>
      <c r="AO294" s="709">
        <v>0</v>
      </c>
      <c r="AP294" s="709">
        <v>0</v>
      </c>
      <c r="AQ294" s="709">
        <v>0</v>
      </c>
      <c r="AR294" s="709">
        <v>0</v>
      </c>
      <c r="AS294" s="709">
        <v>0</v>
      </c>
      <c r="AT294" s="709">
        <v>0</v>
      </c>
      <c r="AU294" s="709">
        <v>0</v>
      </c>
      <c r="AV294" s="709">
        <v>3983860.2050999999</v>
      </c>
      <c r="AW294" s="709">
        <v>652303.65991845494</v>
      </c>
      <c r="AX294" s="709">
        <v>141813.49</v>
      </c>
      <c r="AY294" s="709">
        <v>524559.97284790152</v>
      </c>
      <c r="AZ294" s="710">
        <v>4777977.3550184555</v>
      </c>
      <c r="BA294" s="710">
        <v>4750563.8650184553</v>
      </c>
      <c r="BB294" s="710">
        <v>5000</v>
      </c>
      <c r="BC294" s="710">
        <v>4705000</v>
      </c>
      <c r="BD294" s="710">
        <v>0</v>
      </c>
      <c r="BE294" s="710">
        <v>0</v>
      </c>
      <c r="BF294" s="710">
        <v>4777977.3550184555</v>
      </c>
      <c r="BG294" s="709">
        <v>0</v>
      </c>
      <c r="BH294" s="709">
        <v>4777977.3550184555</v>
      </c>
      <c r="BI294" s="710">
        <v>4732413.49</v>
      </c>
      <c r="BJ294" s="710">
        <v>4590600</v>
      </c>
      <c r="BK294" s="709">
        <v>4636163.8650184553</v>
      </c>
      <c r="BL294" s="709">
        <v>4926.8478905615893</v>
      </c>
      <c r="BM294" s="709">
        <v>4744.6310871351352</v>
      </c>
      <c r="BN294" s="711">
        <v>3.8404841194192574E-2</v>
      </c>
      <c r="BO294" s="711">
        <v>0</v>
      </c>
      <c r="BP294" s="709">
        <v>0</v>
      </c>
      <c r="BQ294" s="710">
        <v>4777977.3550184555</v>
      </c>
      <c r="BR294" s="710">
        <v>5048.4206854606327</v>
      </c>
      <c r="BS294" s="710" t="s">
        <v>1284</v>
      </c>
      <c r="BT294" s="710">
        <v>5077.552980891026</v>
      </c>
      <c r="BU294" s="711">
        <v>3.6775361974159537E-2</v>
      </c>
      <c r="BV294" s="709">
        <v>0</v>
      </c>
      <c r="BW294" s="709">
        <v>4777977.3550184555</v>
      </c>
      <c r="BX294" s="709">
        <v>0</v>
      </c>
      <c r="BY294" s="709">
        <v>4777977.3550184555</v>
      </c>
      <c r="BZ294" s="512">
        <f t="shared" si="16"/>
        <v>0</v>
      </c>
      <c r="CA294" s="512">
        <f t="shared" si="17"/>
        <v>0</v>
      </c>
      <c r="CB294" s="709">
        <f t="shared" si="18"/>
        <v>0</v>
      </c>
      <c r="CC294" s="709"/>
      <c r="CD294" s="709"/>
      <c r="CF294" s="709">
        <f t="shared" si="19"/>
        <v>266752.974141107</v>
      </c>
    </row>
    <row r="295" spans="1:84" ht="15" x14ac:dyDescent="0.25">
      <c r="A295" s="706" t="e">
        <f>VLOOKUP(D295,'DfE No.'!#REF!,3,FALSE)</f>
        <v>#REF!</v>
      </c>
      <c r="B295" s="511" t="str">
        <f>VLOOKUP(D295,'Adjusted Factors 20-21'!C:F,4,FALSE)</f>
        <v>Recoupment Academy</v>
      </c>
      <c r="C295" s="706">
        <v>136416</v>
      </c>
      <c r="D295" s="706">
        <v>9354504</v>
      </c>
      <c r="E295" s="707" t="s">
        <v>721</v>
      </c>
      <c r="F295" s="708">
        <v>673</v>
      </c>
      <c r="G295" s="708">
        <v>0</v>
      </c>
      <c r="H295" s="708">
        <v>673</v>
      </c>
      <c r="I295" s="709">
        <v>0</v>
      </c>
      <c r="J295" s="709">
        <v>1631895.2955</v>
      </c>
      <c r="K295" s="709">
        <v>1225395.4548000002</v>
      </c>
      <c r="L295" s="709">
        <v>0</v>
      </c>
      <c r="M295" s="709">
        <v>15299.999999999987</v>
      </c>
      <c r="N295" s="709">
        <v>0</v>
      </c>
      <c r="O295" s="709">
        <v>67444.570370370377</v>
      </c>
      <c r="P295" s="709">
        <v>0</v>
      </c>
      <c r="Q295" s="709">
        <v>0</v>
      </c>
      <c r="R295" s="709">
        <v>0</v>
      </c>
      <c r="S295" s="709">
        <v>0</v>
      </c>
      <c r="T295" s="709">
        <v>0</v>
      </c>
      <c r="U295" s="709">
        <v>0</v>
      </c>
      <c r="V295" s="709">
        <v>600.00000000000057</v>
      </c>
      <c r="W295" s="709">
        <v>405.00000000000034</v>
      </c>
      <c r="X295" s="709">
        <v>2140.0000000000018</v>
      </c>
      <c r="Y295" s="709">
        <v>1160.0000000000011</v>
      </c>
      <c r="Z295" s="709">
        <v>0</v>
      </c>
      <c r="AA295" s="709">
        <v>0</v>
      </c>
      <c r="AB295" s="709">
        <v>0</v>
      </c>
      <c r="AC295" s="709">
        <v>0</v>
      </c>
      <c r="AD295" s="709">
        <v>0</v>
      </c>
      <c r="AE295" s="709">
        <v>0</v>
      </c>
      <c r="AF295" s="709">
        <v>214714.59733119851</v>
      </c>
      <c r="AG295" s="709">
        <v>0</v>
      </c>
      <c r="AH295" s="709">
        <v>0</v>
      </c>
      <c r="AI295" s="709">
        <v>114400</v>
      </c>
      <c r="AJ295" s="709">
        <v>0</v>
      </c>
      <c r="AK295" s="709">
        <v>0</v>
      </c>
      <c r="AL295" s="709">
        <v>0</v>
      </c>
      <c r="AM295" s="709">
        <v>16228.8</v>
      </c>
      <c r="AN295" s="709">
        <v>0</v>
      </c>
      <c r="AO295" s="709">
        <v>0</v>
      </c>
      <c r="AP295" s="709">
        <v>0</v>
      </c>
      <c r="AQ295" s="709">
        <v>26300</v>
      </c>
      <c r="AR295" s="709">
        <v>0</v>
      </c>
      <c r="AS295" s="709">
        <v>0</v>
      </c>
      <c r="AT295" s="709">
        <v>0</v>
      </c>
      <c r="AU295" s="709">
        <v>0</v>
      </c>
      <c r="AV295" s="709">
        <v>2857290.7503000004</v>
      </c>
      <c r="AW295" s="709">
        <v>301764.16770156886</v>
      </c>
      <c r="AX295" s="709">
        <v>156928.79999999999</v>
      </c>
      <c r="AY295" s="709">
        <v>268192.18251638371</v>
      </c>
      <c r="AZ295" s="710">
        <v>3315983.7180015692</v>
      </c>
      <c r="BA295" s="710">
        <v>3273454.9180015693</v>
      </c>
      <c r="BB295" s="710">
        <v>5000</v>
      </c>
      <c r="BC295" s="710">
        <v>3365000</v>
      </c>
      <c r="BD295" s="710">
        <v>0</v>
      </c>
      <c r="BE295" s="710">
        <v>91545.081998430658</v>
      </c>
      <c r="BF295" s="710">
        <v>3407528.8</v>
      </c>
      <c r="BG295" s="709">
        <v>0</v>
      </c>
      <c r="BH295" s="709">
        <v>3407528.8</v>
      </c>
      <c r="BI295" s="710">
        <v>3407528.8</v>
      </c>
      <c r="BJ295" s="710">
        <v>3276900</v>
      </c>
      <c r="BK295" s="709">
        <v>3276900</v>
      </c>
      <c r="BL295" s="709">
        <v>4869.0936106983654</v>
      </c>
      <c r="BM295" s="709">
        <v>4630.7692307692305</v>
      </c>
      <c r="BN295" s="711">
        <v>5.1465397659115515E-2</v>
      </c>
      <c r="BO295" s="711">
        <v>0</v>
      </c>
      <c r="BP295" s="709">
        <v>0</v>
      </c>
      <c r="BQ295" s="710">
        <v>3407528.8</v>
      </c>
      <c r="BR295" s="710">
        <v>5000</v>
      </c>
      <c r="BS295" s="710" t="s">
        <v>1284</v>
      </c>
      <c r="BT295" s="710">
        <v>5063.1928677563146</v>
      </c>
      <c r="BU295" s="711">
        <v>5.0492897516367874E-2</v>
      </c>
      <c r="BV295" s="709">
        <v>0</v>
      </c>
      <c r="BW295" s="709">
        <v>3407528.8</v>
      </c>
      <c r="BX295" s="709">
        <v>0</v>
      </c>
      <c r="BY295" s="709">
        <v>3407528.8</v>
      </c>
      <c r="BZ295" s="512">
        <f t="shared" si="16"/>
        <v>0</v>
      </c>
      <c r="CA295" s="512">
        <f t="shared" si="17"/>
        <v>0</v>
      </c>
      <c r="CB295" s="709">
        <f t="shared" si="18"/>
        <v>91545.081998430658</v>
      </c>
      <c r="CC295" s="709"/>
      <c r="CD295" s="709"/>
      <c r="CF295" s="709">
        <f t="shared" si="19"/>
        <v>87049.570370370362</v>
      </c>
    </row>
    <row r="296" spans="1:84" ht="15" x14ac:dyDescent="0.25">
      <c r="A296" s="706" t="e">
        <f>VLOOKUP(D296,'DfE No.'!#REF!,3,FALSE)</f>
        <v>#REF!</v>
      </c>
      <c r="B296" s="511" t="str">
        <f>VLOOKUP(D296,'Adjusted Factors 20-21'!C:F,4,FALSE)</f>
        <v>Recoupment Academy</v>
      </c>
      <c r="C296" s="706">
        <v>137849</v>
      </c>
      <c r="D296" s="706">
        <v>9354603</v>
      </c>
      <c r="E296" s="707" t="s">
        <v>825</v>
      </c>
      <c r="F296" s="708">
        <v>817</v>
      </c>
      <c r="G296" s="708">
        <v>0</v>
      </c>
      <c r="H296" s="708">
        <v>817</v>
      </c>
      <c r="I296" s="709">
        <v>0</v>
      </c>
      <c r="J296" s="709">
        <v>1982450.5811999999</v>
      </c>
      <c r="K296" s="709">
        <v>1486020.6075000002</v>
      </c>
      <c r="L296" s="709">
        <v>0</v>
      </c>
      <c r="M296" s="709">
        <v>35999.999999999985</v>
      </c>
      <c r="N296" s="709">
        <v>0</v>
      </c>
      <c r="O296" s="709">
        <v>121283.60072376359</v>
      </c>
      <c r="P296" s="709">
        <v>0</v>
      </c>
      <c r="Q296" s="709">
        <v>0</v>
      </c>
      <c r="R296" s="709">
        <v>0</v>
      </c>
      <c r="S296" s="709">
        <v>0</v>
      </c>
      <c r="T296" s="709">
        <v>0</v>
      </c>
      <c r="U296" s="709">
        <v>0</v>
      </c>
      <c r="V296" s="709">
        <v>19223.529411764706</v>
      </c>
      <c r="W296" s="709">
        <v>29601.231617647067</v>
      </c>
      <c r="X296" s="709">
        <v>46602.040441176679</v>
      </c>
      <c r="Y296" s="709">
        <v>38907.622549019608</v>
      </c>
      <c r="Z296" s="709">
        <v>15018.382352941202</v>
      </c>
      <c r="AA296" s="709">
        <v>0</v>
      </c>
      <c r="AB296" s="709">
        <v>0</v>
      </c>
      <c r="AC296" s="709">
        <v>28799.999999999989</v>
      </c>
      <c r="AD296" s="709">
        <v>0</v>
      </c>
      <c r="AE296" s="709">
        <v>0</v>
      </c>
      <c r="AF296" s="709">
        <v>226613.80100779232</v>
      </c>
      <c r="AG296" s="709">
        <v>0</v>
      </c>
      <c r="AH296" s="709">
        <v>0</v>
      </c>
      <c r="AI296" s="709">
        <v>114400</v>
      </c>
      <c r="AJ296" s="709">
        <v>0</v>
      </c>
      <c r="AK296" s="709">
        <v>0</v>
      </c>
      <c r="AL296" s="709">
        <v>0</v>
      </c>
      <c r="AM296" s="709">
        <v>27216</v>
      </c>
      <c r="AN296" s="709">
        <v>0</v>
      </c>
      <c r="AO296" s="709">
        <v>0</v>
      </c>
      <c r="AP296" s="709">
        <v>0</v>
      </c>
      <c r="AQ296" s="709">
        <v>0</v>
      </c>
      <c r="AR296" s="709">
        <v>0</v>
      </c>
      <c r="AS296" s="709">
        <v>0</v>
      </c>
      <c r="AT296" s="709">
        <v>0</v>
      </c>
      <c r="AU296" s="709">
        <v>0</v>
      </c>
      <c r="AV296" s="709">
        <v>3468471.1886999998</v>
      </c>
      <c r="AW296" s="709">
        <v>562050.2081041052</v>
      </c>
      <c r="AX296" s="709">
        <v>141616</v>
      </c>
      <c r="AY296" s="709">
        <v>389884.80455594877</v>
      </c>
      <c r="AZ296" s="710">
        <v>4172137.396804105</v>
      </c>
      <c r="BA296" s="710">
        <v>4144921.396804105</v>
      </c>
      <c r="BB296" s="710">
        <v>5000</v>
      </c>
      <c r="BC296" s="710">
        <v>4085000</v>
      </c>
      <c r="BD296" s="710">
        <v>0</v>
      </c>
      <c r="BE296" s="710">
        <v>0</v>
      </c>
      <c r="BF296" s="710">
        <v>4172137.396804105</v>
      </c>
      <c r="BG296" s="709">
        <v>0</v>
      </c>
      <c r="BH296" s="709">
        <v>4172137.3968041055</v>
      </c>
      <c r="BI296" s="710">
        <v>4112216</v>
      </c>
      <c r="BJ296" s="710">
        <v>3970600</v>
      </c>
      <c r="BK296" s="709">
        <v>4030521.396804105</v>
      </c>
      <c r="BL296" s="709">
        <v>4933.3187231384391</v>
      </c>
      <c r="BM296" s="709">
        <v>4723.1226380722892</v>
      </c>
      <c r="BN296" s="711">
        <v>4.4503626344951308E-2</v>
      </c>
      <c r="BO296" s="711">
        <v>0</v>
      </c>
      <c r="BP296" s="709">
        <v>0</v>
      </c>
      <c r="BQ296" s="710">
        <v>4172137.396804105</v>
      </c>
      <c r="BR296" s="710">
        <v>5073.3432029426012</v>
      </c>
      <c r="BS296" s="710" t="s">
        <v>1284</v>
      </c>
      <c r="BT296" s="710">
        <v>5106.6553204456613</v>
      </c>
      <c r="BU296" s="711">
        <v>4.350890375522809E-2</v>
      </c>
      <c r="BV296" s="709">
        <v>0</v>
      </c>
      <c r="BW296" s="709">
        <v>4172137.396804105</v>
      </c>
      <c r="BX296" s="709">
        <v>0</v>
      </c>
      <c r="BY296" s="709">
        <v>4172137.396804105</v>
      </c>
      <c r="BZ296" s="512">
        <f t="shared" si="16"/>
        <v>0</v>
      </c>
      <c r="CA296" s="512">
        <f t="shared" si="17"/>
        <v>0</v>
      </c>
      <c r="CB296" s="709">
        <f t="shared" si="18"/>
        <v>0</v>
      </c>
      <c r="CC296" s="709"/>
      <c r="CD296" s="709"/>
      <c r="CF296" s="709">
        <f t="shared" si="19"/>
        <v>306636.40709631285</v>
      </c>
    </row>
    <row r="297" spans="1:84" ht="15" x14ac:dyDescent="0.25">
      <c r="A297" s="706" t="e">
        <f>VLOOKUP(D297,'DfE No.'!#REF!,3,FALSE)</f>
        <v>#REF!</v>
      </c>
      <c r="B297" s="511" t="str">
        <f>VLOOKUP(D297,'Adjusted Factors 20-21'!C:F,4,FALSE)</f>
        <v>Recoupment Academy</v>
      </c>
      <c r="C297" s="706">
        <v>146909</v>
      </c>
      <c r="D297" s="706">
        <v>9354605</v>
      </c>
      <c r="E297" s="707" t="s">
        <v>720</v>
      </c>
      <c r="F297" s="708">
        <v>750</v>
      </c>
      <c r="G297" s="708">
        <v>0</v>
      </c>
      <c r="H297" s="708">
        <v>750</v>
      </c>
      <c r="I297" s="709">
        <v>0</v>
      </c>
      <c r="J297" s="709">
        <v>1704423.9753</v>
      </c>
      <c r="K297" s="709">
        <v>1495165.3497000001</v>
      </c>
      <c r="L297" s="709">
        <v>0</v>
      </c>
      <c r="M297" s="709">
        <v>73349.999999999884</v>
      </c>
      <c r="N297" s="709">
        <v>0</v>
      </c>
      <c r="O297" s="709">
        <v>197886.690647482</v>
      </c>
      <c r="P297" s="709">
        <v>0</v>
      </c>
      <c r="Q297" s="709">
        <v>0</v>
      </c>
      <c r="R297" s="709">
        <v>0</v>
      </c>
      <c r="S297" s="709">
        <v>0</v>
      </c>
      <c r="T297" s="709">
        <v>0</v>
      </c>
      <c r="U297" s="709">
        <v>0</v>
      </c>
      <c r="V297" s="709">
        <v>33300</v>
      </c>
      <c r="W297" s="709">
        <v>29970.000000000007</v>
      </c>
      <c r="X297" s="709">
        <v>57779.999999999993</v>
      </c>
      <c r="Y297" s="709">
        <v>23780.000000000011</v>
      </c>
      <c r="Z297" s="709">
        <v>21875.000000000015</v>
      </c>
      <c r="AA297" s="709">
        <v>8399.99999999998</v>
      </c>
      <c r="AB297" s="709">
        <v>0</v>
      </c>
      <c r="AC297" s="709">
        <v>4320</v>
      </c>
      <c r="AD297" s="709">
        <v>0</v>
      </c>
      <c r="AE297" s="709">
        <v>0</v>
      </c>
      <c r="AF297" s="709">
        <v>309288.98344817304</v>
      </c>
      <c r="AG297" s="709">
        <v>0</v>
      </c>
      <c r="AH297" s="709">
        <v>0</v>
      </c>
      <c r="AI297" s="709">
        <v>114400</v>
      </c>
      <c r="AJ297" s="709">
        <v>0</v>
      </c>
      <c r="AK297" s="709">
        <v>0</v>
      </c>
      <c r="AL297" s="709">
        <v>0</v>
      </c>
      <c r="AM297" s="709">
        <v>28476</v>
      </c>
      <c r="AN297" s="709">
        <v>0</v>
      </c>
      <c r="AO297" s="709">
        <v>0</v>
      </c>
      <c r="AP297" s="709">
        <v>0</v>
      </c>
      <c r="AQ297" s="709">
        <v>0</v>
      </c>
      <c r="AR297" s="709">
        <v>0</v>
      </c>
      <c r="AS297" s="709">
        <v>0</v>
      </c>
      <c r="AT297" s="709">
        <v>0</v>
      </c>
      <c r="AU297" s="709">
        <v>0</v>
      </c>
      <c r="AV297" s="709">
        <v>3199589.3250000002</v>
      </c>
      <c r="AW297" s="709">
        <v>759950.67409565486</v>
      </c>
      <c r="AX297" s="709">
        <v>142876</v>
      </c>
      <c r="AY297" s="709">
        <v>542412.62877191405</v>
      </c>
      <c r="AZ297" s="710">
        <v>4102415.999095655</v>
      </c>
      <c r="BA297" s="710">
        <v>4073939.999095655</v>
      </c>
      <c r="BB297" s="710">
        <v>5000</v>
      </c>
      <c r="BC297" s="710">
        <v>3750000</v>
      </c>
      <c r="BD297" s="710">
        <v>0</v>
      </c>
      <c r="BE297" s="710">
        <v>0</v>
      </c>
      <c r="BF297" s="710">
        <v>4102415.999095655</v>
      </c>
      <c r="BG297" s="709">
        <v>0</v>
      </c>
      <c r="BH297" s="709">
        <v>4102415.999095655</v>
      </c>
      <c r="BI297" s="710">
        <v>3778476</v>
      </c>
      <c r="BJ297" s="710">
        <v>3635600</v>
      </c>
      <c r="BK297" s="709">
        <v>3959539.999095655</v>
      </c>
      <c r="BL297" s="709">
        <v>5279.3866654608737</v>
      </c>
      <c r="BM297" s="709">
        <v>5042.3324680773885</v>
      </c>
      <c r="BN297" s="711">
        <v>4.701280585607092E-2</v>
      </c>
      <c r="BO297" s="711">
        <v>0</v>
      </c>
      <c r="BP297" s="709">
        <v>0</v>
      </c>
      <c r="BQ297" s="710">
        <v>4102415.999095655</v>
      </c>
      <c r="BR297" s="710">
        <v>5431.9199987942065</v>
      </c>
      <c r="BS297" s="710" t="s">
        <v>1284</v>
      </c>
      <c r="BT297" s="710">
        <v>5469.8879987942064</v>
      </c>
      <c r="BU297" s="711">
        <v>4.8858606805127547E-2</v>
      </c>
      <c r="BV297" s="709">
        <v>0</v>
      </c>
      <c r="BW297" s="709">
        <v>4102415.999095655</v>
      </c>
      <c r="BX297" s="709">
        <v>0</v>
      </c>
      <c r="BY297" s="709">
        <v>4102415.999095655</v>
      </c>
      <c r="BZ297" s="512">
        <f t="shared" si="16"/>
        <v>0</v>
      </c>
      <c r="CA297" s="512">
        <f t="shared" si="17"/>
        <v>0</v>
      </c>
      <c r="CB297" s="709">
        <f t="shared" si="18"/>
        <v>0</v>
      </c>
      <c r="CC297" s="709"/>
      <c r="CD297" s="709"/>
      <c r="CF297" s="709">
        <f t="shared" si="19"/>
        <v>446341.69064748188</v>
      </c>
    </row>
    <row r="298" spans="1:84" ht="15" x14ac:dyDescent="0.25">
      <c r="A298" s="706" t="e">
        <f>VLOOKUP(D298,'DfE No.'!#REF!,3,FALSE)</f>
        <v>#REF!</v>
      </c>
      <c r="B298" s="511" t="str">
        <f>VLOOKUP(D298,'Adjusted Factors 20-21'!C:F,4,FALSE)</f>
        <v>Recoupment Academy</v>
      </c>
      <c r="C298" s="706">
        <v>136453</v>
      </c>
      <c r="D298" s="706">
        <v>9354606</v>
      </c>
      <c r="E298" s="707" t="s">
        <v>822</v>
      </c>
      <c r="F298" s="708">
        <v>867</v>
      </c>
      <c r="G298" s="708">
        <v>0</v>
      </c>
      <c r="H298" s="708">
        <v>867</v>
      </c>
      <c r="I298" s="709">
        <v>0</v>
      </c>
      <c r="J298" s="709">
        <v>2224212.8471999997</v>
      </c>
      <c r="K298" s="709">
        <v>1440296.8965</v>
      </c>
      <c r="L298" s="709">
        <v>0</v>
      </c>
      <c r="M298" s="709">
        <v>112949.99999999993</v>
      </c>
      <c r="N298" s="709">
        <v>0</v>
      </c>
      <c r="O298" s="709">
        <v>307063.41804320202</v>
      </c>
      <c r="P298" s="709">
        <v>0</v>
      </c>
      <c r="Q298" s="709">
        <v>0</v>
      </c>
      <c r="R298" s="709">
        <v>0</v>
      </c>
      <c r="S298" s="709">
        <v>0</v>
      </c>
      <c r="T298" s="709">
        <v>0</v>
      </c>
      <c r="U298" s="709">
        <v>0</v>
      </c>
      <c r="V298" s="709">
        <v>9899.9999999999927</v>
      </c>
      <c r="W298" s="709">
        <v>42524.999999999942</v>
      </c>
      <c r="X298" s="709">
        <v>87740.000000000218</v>
      </c>
      <c r="Y298" s="709">
        <v>146739.9999999998</v>
      </c>
      <c r="Z298" s="709">
        <v>63749.999999999767</v>
      </c>
      <c r="AA298" s="709">
        <v>0</v>
      </c>
      <c r="AB298" s="709">
        <v>0</v>
      </c>
      <c r="AC298" s="709">
        <v>51959.861271676309</v>
      </c>
      <c r="AD298" s="709">
        <v>0</v>
      </c>
      <c r="AE298" s="709">
        <v>0</v>
      </c>
      <c r="AF298" s="709">
        <v>424267.14235372836</v>
      </c>
      <c r="AG298" s="709">
        <v>0</v>
      </c>
      <c r="AH298" s="709">
        <v>0</v>
      </c>
      <c r="AI298" s="709">
        <v>114400</v>
      </c>
      <c r="AJ298" s="709">
        <v>0</v>
      </c>
      <c r="AK298" s="709">
        <v>0</v>
      </c>
      <c r="AL298" s="709">
        <v>0</v>
      </c>
      <c r="AM298" s="709">
        <v>47124</v>
      </c>
      <c r="AN298" s="709">
        <v>0</v>
      </c>
      <c r="AO298" s="709">
        <v>0</v>
      </c>
      <c r="AP298" s="709">
        <v>0</v>
      </c>
      <c r="AQ298" s="709">
        <v>0</v>
      </c>
      <c r="AR298" s="709">
        <v>0</v>
      </c>
      <c r="AS298" s="709">
        <v>0</v>
      </c>
      <c r="AT298" s="709">
        <v>0</v>
      </c>
      <c r="AU298" s="709">
        <v>0</v>
      </c>
      <c r="AV298" s="709">
        <v>3664509.7436999995</v>
      </c>
      <c r="AW298" s="709">
        <v>1246895.4216686063</v>
      </c>
      <c r="AX298" s="709">
        <v>161524</v>
      </c>
      <c r="AY298" s="709">
        <v>819554.15137532924</v>
      </c>
      <c r="AZ298" s="710">
        <v>5072929.1653686054</v>
      </c>
      <c r="BA298" s="710">
        <v>5025805.1653686054</v>
      </c>
      <c r="BB298" s="710">
        <v>5000</v>
      </c>
      <c r="BC298" s="710">
        <v>4335000</v>
      </c>
      <c r="BD298" s="710">
        <v>0</v>
      </c>
      <c r="BE298" s="710">
        <v>0</v>
      </c>
      <c r="BF298" s="710">
        <v>5072929.1653686054</v>
      </c>
      <c r="BG298" s="709">
        <v>0</v>
      </c>
      <c r="BH298" s="709">
        <v>5072929.1653686063</v>
      </c>
      <c r="BI298" s="710">
        <v>4382124</v>
      </c>
      <c r="BJ298" s="710">
        <v>4220600</v>
      </c>
      <c r="BK298" s="709">
        <v>4911405.1653686054</v>
      </c>
      <c r="BL298" s="709">
        <v>5664.8271803559464</v>
      </c>
      <c r="BM298" s="709">
        <v>5508.2087948877806</v>
      </c>
      <c r="BN298" s="711">
        <v>2.8433632656322826E-2</v>
      </c>
      <c r="BO298" s="711">
        <v>0</v>
      </c>
      <c r="BP298" s="709">
        <v>0</v>
      </c>
      <c r="BQ298" s="710">
        <v>5072929.1653686054</v>
      </c>
      <c r="BR298" s="710">
        <v>5796.7764306442969</v>
      </c>
      <c r="BS298" s="710" t="s">
        <v>1284</v>
      </c>
      <c r="BT298" s="710">
        <v>5851.1293718207671</v>
      </c>
      <c r="BU298" s="711">
        <v>2.4626826749416519E-2</v>
      </c>
      <c r="BV298" s="709">
        <v>0</v>
      </c>
      <c r="BW298" s="709">
        <v>5072929.1653686054</v>
      </c>
      <c r="BX298" s="709">
        <v>0</v>
      </c>
      <c r="BY298" s="709">
        <v>5072929.1653686054</v>
      </c>
      <c r="BZ298" s="512">
        <f t="shared" si="16"/>
        <v>0</v>
      </c>
      <c r="CA298" s="512">
        <f t="shared" si="17"/>
        <v>0</v>
      </c>
      <c r="CB298" s="709">
        <f t="shared" si="18"/>
        <v>0</v>
      </c>
      <c r="CC298" s="709"/>
      <c r="CD298" s="709"/>
      <c r="CF298" s="709">
        <f t="shared" si="19"/>
        <v>770668.41804320167</v>
      </c>
    </row>
    <row r="299" spans="1:84" ht="15" x14ac:dyDescent="0.25">
      <c r="A299" s="706" t="e">
        <f>VLOOKUP(D299,'DfE No.'!#REF!,3,FALSE)</f>
        <v>#REF!</v>
      </c>
      <c r="B299" s="511" t="str">
        <f>VLOOKUP(D299,'Adjusted Factors 20-21'!C:F,4,FALSE)</f>
        <v>Recoupment Academy</v>
      </c>
      <c r="C299" s="706">
        <v>147509</v>
      </c>
      <c r="D299" s="706">
        <v>9352105</v>
      </c>
      <c r="E299" s="707" t="s">
        <v>900</v>
      </c>
      <c r="F299" s="708">
        <v>129</v>
      </c>
      <c r="G299" s="708">
        <v>129</v>
      </c>
      <c r="H299" s="708">
        <v>0</v>
      </c>
      <c r="I299" s="709">
        <v>370019.87189999997</v>
      </c>
      <c r="J299" s="709">
        <v>0</v>
      </c>
      <c r="K299" s="709">
        <v>0</v>
      </c>
      <c r="L299" s="709">
        <v>899.99999999999716</v>
      </c>
      <c r="M299" s="709">
        <v>0</v>
      </c>
      <c r="N299" s="709">
        <v>5873.1707317073169</v>
      </c>
      <c r="O299" s="709">
        <v>0</v>
      </c>
      <c r="P299" s="709">
        <v>209.99999999999989</v>
      </c>
      <c r="Q299" s="709">
        <v>0</v>
      </c>
      <c r="R299" s="709">
        <v>0</v>
      </c>
      <c r="S299" s="709">
        <v>0</v>
      </c>
      <c r="T299" s="709">
        <v>0</v>
      </c>
      <c r="U299" s="709">
        <v>0</v>
      </c>
      <c r="V299" s="709">
        <v>0</v>
      </c>
      <c r="W299" s="709">
        <v>0</v>
      </c>
      <c r="X299" s="709">
        <v>0</v>
      </c>
      <c r="Y299" s="709">
        <v>0</v>
      </c>
      <c r="Z299" s="709">
        <v>0</v>
      </c>
      <c r="AA299" s="709">
        <v>0</v>
      </c>
      <c r="AB299" s="709">
        <v>2464.8214285714275</v>
      </c>
      <c r="AC299" s="709">
        <v>0</v>
      </c>
      <c r="AD299" s="709">
        <v>0</v>
      </c>
      <c r="AE299" s="709">
        <v>33672.794117647019</v>
      </c>
      <c r="AF299" s="709">
        <v>0</v>
      </c>
      <c r="AG299" s="709">
        <v>9852.4999999999618</v>
      </c>
      <c r="AH299" s="709">
        <v>0</v>
      </c>
      <c r="AI299" s="709">
        <v>114400</v>
      </c>
      <c r="AJ299" s="709">
        <v>7220.293724966622</v>
      </c>
      <c r="AK299" s="709">
        <v>0</v>
      </c>
      <c r="AL299" s="709">
        <v>0</v>
      </c>
      <c r="AM299" s="709">
        <v>1188.03</v>
      </c>
      <c r="AN299" s="709">
        <v>0</v>
      </c>
      <c r="AO299" s="709">
        <v>0</v>
      </c>
      <c r="AP299" s="709">
        <v>0</v>
      </c>
      <c r="AQ299" s="709">
        <v>0</v>
      </c>
      <c r="AR299" s="709">
        <v>0</v>
      </c>
      <c r="AS299" s="709">
        <v>0</v>
      </c>
      <c r="AT299" s="709">
        <v>0</v>
      </c>
      <c r="AU299" s="709">
        <v>0</v>
      </c>
      <c r="AV299" s="709">
        <v>370019.87189999997</v>
      </c>
      <c r="AW299" s="709">
        <v>52973.286277925727</v>
      </c>
      <c r="AX299" s="709">
        <v>122808.32372496663</v>
      </c>
      <c r="AY299" s="709">
        <v>47117.179483500673</v>
      </c>
      <c r="AZ299" s="710">
        <v>545801.48190289235</v>
      </c>
      <c r="BA299" s="710">
        <v>544613.45190289232</v>
      </c>
      <c r="BB299" s="710">
        <v>3750</v>
      </c>
      <c r="BC299" s="710">
        <v>483750</v>
      </c>
      <c r="BD299" s="710">
        <v>0</v>
      </c>
      <c r="BE299" s="710">
        <v>0</v>
      </c>
      <c r="BF299" s="710">
        <v>545801.48190289235</v>
      </c>
      <c r="BG299" s="709">
        <v>545801.48190289235</v>
      </c>
      <c r="BH299" s="709">
        <v>0</v>
      </c>
      <c r="BI299" s="710">
        <v>484938.03</v>
      </c>
      <c r="BJ299" s="710">
        <v>362129.70627503336</v>
      </c>
      <c r="BK299" s="709">
        <v>422993.15817792568</v>
      </c>
      <c r="BL299" s="709">
        <v>3279.0167300614394</v>
      </c>
      <c r="BM299" s="709">
        <v>3092.9651640246616</v>
      </c>
      <c r="BN299" s="711">
        <v>6.015313984160163E-2</v>
      </c>
      <c r="BO299" s="711">
        <v>0</v>
      </c>
      <c r="BP299" s="709">
        <v>0</v>
      </c>
      <c r="BQ299" s="710">
        <v>545801.48190289235</v>
      </c>
      <c r="BR299" s="710">
        <v>4221.8097046735838</v>
      </c>
      <c r="BS299" s="710" t="s">
        <v>1284</v>
      </c>
      <c r="BT299" s="710">
        <v>4231.0192395573049</v>
      </c>
      <c r="BU299" s="711">
        <v>1.7087269199661526E-2</v>
      </c>
      <c r="BV299" s="709">
        <v>0</v>
      </c>
      <c r="BW299" s="709">
        <v>545801.48190289235</v>
      </c>
      <c r="BX299" s="709">
        <v>0</v>
      </c>
      <c r="BY299" s="709">
        <v>545801.48190289235</v>
      </c>
      <c r="BZ299" s="512">
        <f t="shared" si="16"/>
        <v>0</v>
      </c>
      <c r="CA299" s="512">
        <f t="shared" si="17"/>
        <v>0</v>
      </c>
      <c r="CB299" s="709">
        <f t="shared" si="18"/>
        <v>0</v>
      </c>
      <c r="CC299" s="709"/>
      <c r="CD299" s="709"/>
      <c r="CF299" s="709">
        <f t="shared" si="19"/>
        <v>6983.1707317073142</v>
      </c>
    </row>
    <row r="300" spans="1:84" ht="15" x14ac:dyDescent="0.25">
      <c r="A300" s="706" t="e">
        <f>VLOOKUP(D300,'DfE No.'!#REF!,3,FALSE)</f>
        <v>#REF!</v>
      </c>
      <c r="B300" s="511" t="str">
        <f>VLOOKUP(D300,'Adjusted Factors 20-21'!C:F,4,FALSE)</f>
        <v>Recoupment Academy</v>
      </c>
      <c r="C300" s="706">
        <v>147450</v>
      </c>
      <c r="D300" s="706">
        <v>9353028</v>
      </c>
      <c r="E300" s="707" t="s">
        <v>1494</v>
      </c>
      <c r="F300" s="708">
        <v>98</v>
      </c>
      <c r="G300" s="708">
        <v>98</v>
      </c>
      <c r="H300" s="708">
        <v>0</v>
      </c>
      <c r="I300" s="709">
        <v>281100.36780000001</v>
      </c>
      <c r="J300" s="709">
        <v>0</v>
      </c>
      <c r="K300" s="709">
        <v>0</v>
      </c>
      <c r="L300" s="709">
        <v>4500.0000000000173</v>
      </c>
      <c r="M300" s="709">
        <v>0</v>
      </c>
      <c r="N300" s="709">
        <v>8378.6259541984746</v>
      </c>
      <c r="O300" s="709">
        <v>0</v>
      </c>
      <c r="P300" s="709">
        <v>210.0000000000008</v>
      </c>
      <c r="Q300" s="709">
        <v>0</v>
      </c>
      <c r="R300" s="709">
        <v>0</v>
      </c>
      <c r="S300" s="709">
        <v>0</v>
      </c>
      <c r="T300" s="709">
        <v>0</v>
      </c>
      <c r="U300" s="709">
        <v>0</v>
      </c>
      <c r="V300" s="709">
        <v>0</v>
      </c>
      <c r="W300" s="709">
        <v>0</v>
      </c>
      <c r="X300" s="709">
        <v>0</v>
      </c>
      <c r="Y300" s="709">
        <v>0</v>
      </c>
      <c r="Z300" s="709">
        <v>0</v>
      </c>
      <c r="AA300" s="709">
        <v>0</v>
      </c>
      <c r="AB300" s="709">
        <v>0</v>
      </c>
      <c r="AC300" s="709">
        <v>0</v>
      </c>
      <c r="AD300" s="709">
        <v>0</v>
      </c>
      <c r="AE300" s="709">
        <v>28241.294117647099</v>
      </c>
      <c r="AF300" s="709">
        <v>0</v>
      </c>
      <c r="AG300" s="709">
        <v>105.00000000000304</v>
      </c>
      <c r="AH300" s="709">
        <v>0</v>
      </c>
      <c r="AI300" s="709">
        <v>114400</v>
      </c>
      <c r="AJ300" s="709">
        <v>17981.308411214948</v>
      </c>
      <c r="AK300" s="709">
        <v>0</v>
      </c>
      <c r="AL300" s="709">
        <v>0</v>
      </c>
      <c r="AM300" s="709">
        <v>10304.74</v>
      </c>
      <c r="AN300" s="709">
        <v>0</v>
      </c>
      <c r="AO300" s="709">
        <v>0</v>
      </c>
      <c r="AP300" s="709">
        <v>0</v>
      </c>
      <c r="AQ300" s="709">
        <v>0</v>
      </c>
      <c r="AR300" s="709">
        <v>0</v>
      </c>
      <c r="AS300" s="709">
        <v>0</v>
      </c>
      <c r="AT300" s="709">
        <v>0</v>
      </c>
      <c r="AU300" s="709">
        <v>0</v>
      </c>
      <c r="AV300" s="709">
        <v>281100.36780000001</v>
      </c>
      <c r="AW300" s="709">
        <v>41434.92007184559</v>
      </c>
      <c r="AX300" s="709">
        <v>142686.04841121493</v>
      </c>
      <c r="AY300" s="709">
        <v>44738.407094746348</v>
      </c>
      <c r="AZ300" s="710">
        <v>465221.33628306049</v>
      </c>
      <c r="BA300" s="710">
        <v>454916.5962830605</v>
      </c>
      <c r="BB300" s="710">
        <v>3750</v>
      </c>
      <c r="BC300" s="710">
        <v>367500</v>
      </c>
      <c r="BD300" s="710">
        <v>0</v>
      </c>
      <c r="BE300" s="710">
        <v>0</v>
      </c>
      <c r="BF300" s="710">
        <v>465221.33628306049</v>
      </c>
      <c r="BG300" s="709">
        <v>465221.33628306049</v>
      </c>
      <c r="BH300" s="709">
        <v>0</v>
      </c>
      <c r="BI300" s="710">
        <v>377804.74</v>
      </c>
      <c r="BJ300" s="710">
        <v>235118.69158878506</v>
      </c>
      <c r="BK300" s="709">
        <v>322535.28787184553</v>
      </c>
      <c r="BL300" s="709">
        <v>3291.1764068555667</v>
      </c>
      <c r="BM300" s="709">
        <v>3043.6973184354447</v>
      </c>
      <c r="BN300" s="711">
        <v>8.1308705343714663E-2</v>
      </c>
      <c r="BO300" s="711">
        <v>0</v>
      </c>
      <c r="BP300" s="709">
        <v>0</v>
      </c>
      <c r="BQ300" s="710">
        <v>465221.33628306049</v>
      </c>
      <c r="BR300" s="710">
        <v>4642.0060845210255</v>
      </c>
      <c r="BS300" s="710" t="s">
        <v>1284</v>
      </c>
      <c r="BT300" s="710">
        <v>4747.1564926842912</v>
      </c>
      <c r="BU300" s="711">
        <v>0.15802520844121992</v>
      </c>
      <c r="BV300" s="709">
        <v>0</v>
      </c>
      <c r="BW300" s="709">
        <v>465221.33628306049</v>
      </c>
      <c r="BX300" s="709">
        <v>0</v>
      </c>
      <c r="BY300" s="709">
        <v>465221.33628306049</v>
      </c>
      <c r="BZ300" s="512">
        <v>0</v>
      </c>
      <c r="CA300" s="512">
        <v>0</v>
      </c>
      <c r="CB300" s="709">
        <f>BD300+BE300</f>
        <v>0</v>
      </c>
      <c r="CC300" s="709"/>
      <c r="CD300" s="709"/>
      <c r="CF300" s="709">
        <f t="shared" si="19"/>
        <v>13088.625954198491</v>
      </c>
    </row>
    <row r="301" spans="1:84" ht="15" x14ac:dyDescent="0.25">
      <c r="A301" s="706" t="e">
        <f>VLOOKUP(D301,'DfE No.'!#REF!,3,FALSE)</f>
        <v>#REF!</v>
      </c>
      <c r="B301" s="511" t="str">
        <f>VLOOKUP(D301,'Adjusted Factors 20-21'!C:F,4,FALSE)</f>
        <v>Recoupment Academy</v>
      </c>
      <c r="C301" s="706">
        <v>124746</v>
      </c>
      <c r="D301" s="706">
        <v>9353108</v>
      </c>
      <c r="E301" s="707" t="s">
        <v>1220</v>
      </c>
      <c r="F301" s="708">
        <v>26</v>
      </c>
      <c r="G301" s="708">
        <v>26</v>
      </c>
      <c r="H301" s="708">
        <v>0</v>
      </c>
      <c r="I301" s="709">
        <v>74577.6486</v>
      </c>
      <c r="J301" s="709">
        <v>0</v>
      </c>
      <c r="K301" s="709">
        <v>0</v>
      </c>
      <c r="L301" s="709">
        <v>899.99999999999966</v>
      </c>
      <c r="M301" s="709">
        <v>0</v>
      </c>
      <c r="N301" s="709">
        <v>1820</v>
      </c>
      <c r="O301" s="709">
        <v>0</v>
      </c>
      <c r="P301" s="709">
        <v>0</v>
      </c>
      <c r="Q301" s="709">
        <v>0</v>
      </c>
      <c r="R301" s="709">
        <v>0</v>
      </c>
      <c r="S301" s="709">
        <v>0</v>
      </c>
      <c r="T301" s="709">
        <v>0</v>
      </c>
      <c r="U301" s="709">
        <v>0</v>
      </c>
      <c r="V301" s="709">
        <v>0</v>
      </c>
      <c r="W301" s="709">
        <v>0</v>
      </c>
      <c r="X301" s="709">
        <v>0</v>
      </c>
      <c r="Y301" s="709">
        <v>0</v>
      </c>
      <c r="Z301" s="709">
        <v>0</v>
      </c>
      <c r="AA301" s="709">
        <v>0</v>
      </c>
      <c r="AB301" s="709">
        <v>0</v>
      </c>
      <c r="AC301" s="709">
        <v>0</v>
      </c>
      <c r="AD301" s="709">
        <v>0</v>
      </c>
      <c r="AE301" s="709">
        <v>6019.5652173913031</v>
      </c>
      <c r="AF301" s="709">
        <v>0</v>
      </c>
      <c r="AG301" s="709">
        <v>0</v>
      </c>
      <c r="AH301" s="709">
        <v>0</v>
      </c>
      <c r="AI301" s="709">
        <v>114400</v>
      </c>
      <c r="AJ301" s="709">
        <v>0</v>
      </c>
      <c r="AK301" s="709">
        <v>0</v>
      </c>
      <c r="AL301" s="709">
        <v>0</v>
      </c>
      <c r="AM301" s="709">
        <v>8210.69</v>
      </c>
      <c r="AN301" s="709">
        <v>0</v>
      </c>
      <c r="AO301" s="709">
        <v>0</v>
      </c>
      <c r="AP301" s="709">
        <v>0</v>
      </c>
      <c r="AQ301" s="709">
        <v>3850</v>
      </c>
      <c r="AR301" s="709">
        <v>0</v>
      </c>
      <c r="AS301" s="709">
        <v>0</v>
      </c>
      <c r="AT301" s="709">
        <v>0</v>
      </c>
      <c r="AU301" s="709">
        <v>0</v>
      </c>
      <c r="AV301" s="709">
        <v>74577.6486</v>
      </c>
      <c r="AW301" s="709">
        <v>8739.5652173913022</v>
      </c>
      <c r="AX301" s="709">
        <v>126460.69</v>
      </c>
      <c r="AY301" s="709">
        <v>17332.365217391303</v>
      </c>
      <c r="AZ301" s="710">
        <v>209777.90381739131</v>
      </c>
      <c r="BA301" s="710">
        <v>197717.21381739131</v>
      </c>
      <c r="BB301" s="710">
        <v>3750</v>
      </c>
      <c r="BC301" s="710">
        <v>97500</v>
      </c>
      <c r="BD301" s="710">
        <v>0</v>
      </c>
      <c r="BE301" s="710">
        <v>0</v>
      </c>
      <c r="BF301" s="710">
        <v>209777.90381739131</v>
      </c>
      <c r="BG301" s="709">
        <v>209777.90381739131</v>
      </c>
      <c r="BH301" s="709">
        <v>0</v>
      </c>
      <c r="BI301" s="710">
        <v>109560.69</v>
      </c>
      <c r="BJ301" s="710">
        <v>-13049.999999999998</v>
      </c>
      <c r="BK301" s="709">
        <v>87167.213817391312</v>
      </c>
      <c r="BL301" s="709">
        <v>3352.5851468227429</v>
      </c>
      <c r="BM301" s="709">
        <v>3094.6501022222224</v>
      </c>
      <c r="BN301" s="711">
        <v>8.3348694062472917E-2</v>
      </c>
      <c r="BO301" s="711">
        <v>0</v>
      </c>
      <c r="BP301" s="709">
        <v>0</v>
      </c>
      <c r="BQ301" s="710">
        <v>209777.90381739131</v>
      </c>
      <c r="BR301" s="710">
        <v>7604.50822374582</v>
      </c>
      <c r="BS301" s="710" t="s">
        <v>1284</v>
      </c>
      <c r="BT301" s="710">
        <v>8068.380916053512</v>
      </c>
      <c r="BU301" s="711">
        <v>0.39114507327092518</v>
      </c>
      <c r="BV301" s="709">
        <v>0</v>
      </c>
      <c r="BW301" s="709">
        <v>209777.90381739131</v>
      </c>
      <c r="BX301" s="709">
        <v>0</v>
      </c>
      <c r="BY301" s="709">
        <v>209777.90381739131</v>
      </c>
      <c r="BZ301" s="512">
        <f t="shared" si="16"/>
        <v>0</v>
      </c>
      <c r="CA301" s="512">
        <f t="shared" si="17"/>
        <v>0</v>
      </c>
      <c r="CB301" s="709">
        <f t="shared" si="18"/>
        <v>0</v>
      </c>
      <c r="CC301" s="709"/>
      <c r="CD301" s="709"/>
      <c r="CF301" s="709">
        <f t="shared" si="19"/>
        <v>2719.9999999999995</v>
      </c>
    </row>
    <row r="303" spans="1:84" ht="65.25" customHeight="1" x14ac:dyDescent="0.2">
      <c r="C303" s="794" t="s">
        <v>977</v>
      </c>
      <c r="D303" s="794" t="s">
        <v>978</v>
      </c>
      <c r="E303" s="794" t="s">
        <v>979</v>
      </c>
      <c r="F303" s="696" t="s">
        <v>1384</v>
      </c>
      <c r="G303" s="696" t="s">
        <v>1385</v>
      </c>
      <c r="H303" s="696" t="s">
        <v>1386</v>
      </c>
      <c r="I303" s="509" t="s">
        <v>1031</v>
      </c>
      <c r="J303" s="509" t="s">
        <v>1032</v>
      </c>
      <c r="K303" s="509" t="s">
        <v>1033</v>
      </c>
      <c r="L303" s="509" t="s">
        <v>1034</v>
      </c>
      <c r="M303" s="509" t="s">
        <v>1035</v>
      </c>
      <c r="N303" s="509" t="s">
        <v>1276</v>
      </c>
      <c r="O303" s="509" t="s">
        <v>1277</v>
      </c>
      <c r="P303" s="509" t="s">
        <v>1036</v>
      </c>
      <c r="Q303" s="509" t="s">
        <v>1037</v>
      </c>
      <c r="R303" s="509" t="s">
        <v>1038</v>
      </c>
      <c r="S303" s="509" t="s">
        <v>1039</v>
      </c>
      <c r="T303" s="509" t="s">
        <v>1040</v>
      </c>
      <c r="U303" s="509" t="s">
        <v>1041</v>
      </c>
      <c r="V303" s="509" t="s">
        <v>1042</v>
      </c>
      <c r="W303" s="509" t="s">
        <v>1043</v>
      </c>
      <c r="X303" s="509" t="s">
        <v>1044</v>
      </c>
      <c r="Y303" s="509" t="s">
        <v>1045</v>
      </c>
      <c r="Z303" s="509" t="s">
        <v>1046</v>
      </c>
      <c r="AA303" s="509" t="s">
        <v>1047</v>
      </c>
      <c r="AB303" s="509" t="s">
        <v>1048</v>
      </c>
      <c r="AC303" s="509" t="s">
        <v>1049</v>
      </c>
      <c r="AD303" s="509" t="s">
        <v>578</v>
      </c>
      <c r="AE303" s="509" t="s">
        <v>1634</v>
      </c>
      <c r="AF303" s="509" t="s">
        <v>1635</v>
      </c>
      <c r="AG303" s="509" t="s">
        <v>1052</v>
      </c>
      <c r="AH303" s="509" t="s">
        <v>1053</v>
      </c>
      <c r="AI303" s="509" t="s">
        <v>475</v>
      </c>
      <c r="AJ303" s="509" t="s">
        <v>1054</v>
      </c>
      <c r="AK303" s="509" t="s">
        <v>476</v>
      </c>
      <c r="AL303" s="509" t="s">
        <v>1055</v>
      </c>
      <c r="AM303" s="509" t="s">
        <v>218</v>
      </c>
      <c r="AN303" s="509" t="s">
        <v>581</v>
      </c>
      <c r="AO303" s="509" t="s">
        <v>1636</v>
      </c>
      <c r="AP303" s="509" t="s">
        <v>1637</v>
      </c>
      <c r="AQ303" s="509" t="s">
        <v>1638</v>
      </c>
      <c r="AR303" s="509" t="s">
        <v>1639</v>
      </c>
      <c r="AS303" s="509" t="s">
        <v>1640</v>
      </c>
      <c r="AT303" s="509" t="s">
        <v>1641</v>
      </c>
      <c r="AU303" s="509" t="s">
        <v>1642</v>
      </c>
      <c r="AV303" s="509" t="s">
        <v>1056</v>
      </c>
      <c r="AW303" s="509" t="s">
        <v>1057</v>
      </c>
      <c r="AX303" s="510" t="s">
        <v>1058</v>
      </c>
      <c r="AY303" s="509" t="s">
        <v>491</v>
      </c>
      <c r="AZ303" s="509" t="s">
        <v>1059</v>
      </c>
      <c r="BA303" s="699" t="s">
        <v>1486</v>
      </c>
      <c r="BB303" s="699" t="s">
        <v>1278</v>
      </c>
      <c r="BC303" s="699" t="s">
        <v>1279</v>
      </c>
      <c r="BD303" s="699" t="s">
        <v>1387</v>
      </c>
      <c r="BE303" s="699" t="s">
        <v>1280</v>
      </c>
      <c r="BF303" s="699" t="s">
        <v>1281</v>
      </c>
      <c r="BG303" s="700" t="s">
        <v>1060</v>
      </c>
      <c r="BH303" s="700" t="s">
        <v>1061</v>
      </c>
      <c r="BI303" s="699" t="s">
        <v>1643</v>
      </c>
      <c r="BJ303" s="699" t="s">
        <v>1388</v>
      </c>
      <c r="BK303" s="699" t="s">
        <v>1644</v>
      </c>
      <c r="BL303" s="699" t="s">
        <v>1645</v>
      </c>
      <c r="BM303" s="699" t="s">
        <v>1489</v>
      </c>
      <c r="BN303" s="625" t="s">
        <v>1062</v>
      </c>
      <c r="BO303" s="625" t="s">
        <v>1063</v>
      </c>
      <c r="BP303" s="699" t="s">
        <v>1646</v>
      </c>
      <c r="BQ303" s="699" t="s">
        <v>1647</v>
      </c>
      <c r="BR303" s="699" t="s">
        <v>1282</v>
      </c>
      <c r="BS303" s="699" t="s">
        <v>1283</v>
      </c>
      <c r="BT303" s="700" t="s">
        <v>1648</v>
      </c>
      <c r="BU303" s="626" t="s">
        <v>1064</v>
      </c>
      <c r="BV303" s="700" t="s">
        <v>1065</v>
      </c>
      <c r="BW303" s="700" t="s">
        <v>1066</v>
      </c>
      <c r="BX303" s="700" t="s">
        <v>1067</v>
      </c>
      <c r="BY303" s="700" t="s">
        <v>1068</v>
      </c>
      <c r="BZ303" s="632" t="s">
        <v>1432</v>
      </c>
      <c r="CA303" s="632" t="s">
        <v>1433</v>
      </c>
      <c r="CB303" s="632" t="s">
        <v>1430</v>
      </c>
      <c r="CC303" s="632" t="s">
        <v>1421</v>
      </c>
      <c r="CD303" s="632" t="s">
        <v>1422</v>
      </c>
      <c r="CF303" s="632" t="s">
        <v>1619</v>
      </c>
    </row>
  </sheetData>
  <autoFilter ref="A1:CF301" xr:uid="{2645A044-C2A8-479C-A5AD-7B5194AC6AB3}"/>
  <mergeCells count="1">
    <mergeCell ref="C2:E2"/>
  </mergeCell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0558631E-F6DE-4425-87B6-EB35059705CA}">
            <xm:f>AND('\\euser\scc\Finance\Accounting Services\Schools Accountancy Team\Funding\2020-21\APT &amp; Supporting info\[202021_P2_APT_935_Suffolk (1).xlsx]Proforma'!#REF!="",'\\euser\scc\Finance\Accounting Services\Schools Accountancy Team\Funding\2020-21\APT &amp; Supporting info\[202021_P2_APT_935_Suffolk (1).xlsx]Proforma'!#REF!="No")</xm:f>
            <x14:dxf>
              <fill>
                <patternFill patternType="darkGray">
                  <fgColor theme="1" tint="0.34998626667073579"/>
                  <bgColor rgb="FFCCCCFF"/>
                </patternFill>
              </fill>
            </x14:dxf>
          </x14:cfRule>
          <xm:sqref>BI3:BJ301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F9C4C-CF65-4339-B018-C48B07B6A0C4}">
  <sheetPr codeName="Sheet20">
    <tabColor rgb="FF00B050"/>
  </sheetPr>
  <dimension ref="A1:BT325"/>
  <sheetViews>
    <sheetView workbookViewId="0">
      <pane xSplit="4" ySplit="1" topLeftCell="F2" activePane="bottomRight" state="frozenSplit"/>
      <selection activeCell="BC319" sqref="BC319"/>
      <selection pane="topRight" activeCell="BC319" sqref="BC319"/>
      <selection pane="bottomLeft" activeCell="BC319" sqref="BC319"/>
      <selection pane="bottomRight" activeCell="BC319" sqref="BC319"/>
    </sheetView>
  </sheetViews>
  <sheetFormatPr defaultRowHeight="12.75" x14ac:dyDescent="0.2"/>
  <cols>
    <col min="4" max="4" width="81.5703125" bestFit="1" customWidth="1"/>
  </cols>
  <sheetData>
    <row r="1" spans="1:71" ht="180" x14ac:dyDescent="0.2">
      <c r="A1" s="712" t="s">
        <v>583</v>
      </c>
      <c r="B1" s="712" t="s">
        <v>977</v>
      </c>
      <c r="C1" s="696" t="s">
        <v>978</v>
      </c>
      <c r="D1" s="794" t="s">
        <v>979</v>
      </c>
      <c r="E1" s="794" t="s">
        <v>980</v>
      </c>
      <c r="F1" s="794" t="s">
        <v>981</v>
      </c>
      <c r="G1" s="794" t="s">
        <v>476</v>
      </c>
      <c r="H1" s="713" t="s">
        <v>982</v>
      </c>
      <c r="I1" s="713" t="s">
        <v>983</v>
      </c>
      <c r="J1" s="713" t="s">
        <v>984</v>
      </c>
      <c r="K1" s="713" t="s">
        <v>985</v>
      </c>
      <c r="L1" s="713" t="s">
        <v>1416</v>
      </c>
      <c r="M1" s="713" t="s">
        <v>1417</v>
      </c>
      <c r="N1" s="696" t="s">
        <v>986</v>
      </c>
      <c r="O1" s="696" t="s">
        <v>987</v>
      </c>
      <c r="P1" s="696" t="s">
        <v>988</v>
      </c>
      <c r="Q1" s="696" t="s">
        <v>1418</v>
      </c>
      <c r="R1" s="696" t="s">
        <v>989</v>
      </c>
      <c r="S1" s="696" t="s">
        <v>990</v>
      </c>
      <c r="T1" s="696" t="s">
        <v>991</v>
      </c>
      <c r="U1" s="696" t="s">
        <v>992</v>
      </c>
      <c r="V1" s="696" t="s">
        <v>1182</v>
      </c>
      <c r="W1" s="696" t="s">
        <v>1419</v>
      </c>
      <c r="X1" s="696" t="s">
        <v>1504</v>
      </c>
      <c r="Y1" s="696" t="s">
        <v>1505</v>
      </c>
      <c r="Z1" s="696" t="s">
        <v>993</v>
      </c>
      <c r="AA1" s="696" t="s">
        <v>1649</v>
      </c>
      <c r="AB1" s="714" t="s">
        <v>994</v>
      </c>
      <c r="AC1" s="713" t="s">
        <v>995</v>
      </c>
      <c r="AD1" s="713" t="s">
        <v>1650</v>
      </c>
      <c r="AE1" s="713" t="s">
        <v>997</v>
      </c>
      <c r="AF1" s="713" t="s">
        <v>1651</v>
      </c>
      <c r="AG1" s="713" t="s">
        <v>999</v>
      </c>
      <c r="AH1" s="713" t="s">
        <v>1000</v>
      </c>
      <c r="AI1" s="713" t="s">
        <v>1001</v>
      </c>
      <c r="AJ1" s="713" t="s">
        <v>1002</v>
      </c>
      <c r="AK1" s="713" t="s">
        <v>1003</v>
      </c>
      <c r="AL1" s="713" t="s">
        <v>1004</v>
      </c>
      <c r="AM1" s="713" t="s">
        <v>1005</v>
      </c>
      <c r="AN1" s="713" t="s">
        <v>1006</v>
      </c>
      <c r="AO1" s="713" t="s">
        <v>1007</v>
      </c>
      <c r="AP1" s="713" t="s">
        <v>1008</v>
      </c>
      <c r="AQ1" s="713" t="s">
        <v>1009</v>
      </c>
      <c r="AR1" s="713" t="s">
        <v>1010</v>
      </c>
      <c r="AS1" s="713" t="s">
        <v>1011</v>
      </c>
      <c r="AT1" s="713" t="s">
        <v>1012</v>
      </c>
      <c r="AU1" s="713" t="s">
        <v>1013</v>
      </c>
      <c r="AV1" s="713" t="s">
        <v>1014</v>
      </c>
      <c r="AW1" s="713" t="s">
        <v>1015</v>
      </c>
      <c r="AX1" s="713" t="s">
        <v>1016</v>
      </c>
      <c r="AY1" s="713" t="s">
        <v>1017</v>
      </c>
      <c r="AZ1" s="713" t="s">
        <v>1018</v>
      </c>
      <c r="BA1" s="713" t="s">
        <v>1652</v>
      </c>
      <c r="BB1" s="713" t="s">
        <v>1653</v>
      </c>
      <c r="BC1" s="713" t="s">
        <v>1654</v>
      </c>
      <c r="BD1" s="713" t="s">
        <v>1655</v>
      </c>
      <c r="BE1" s="713" t="s">
        <v>1656</v>
      </c>
      <c r="BF1" s="713" t="s">
        <v>1657</v>
      </c>
      <c r="BG1" s="713" t="s">
        <v>1658</v>
      </c>
      <c r="BH1" s="713" t="s">
        <v>1659</v>
      </c>
      <c r="BI1" s="715" t="s">
        <v>1660</v>
      </c>
      <c r="BJ1" s="713" t="s">
        <v>1024</v>
      </c>
      <c r="BK1" s="713" t="s">
        <v>1025</v>
      </c>
      <c r="BL1" s="713" t="s">
        <v>1026</v>
      </c>
      <c r="BM1" s="713" t="s">
        <v>1027</v>
      </c>
      <c r="BN1" s="713" t="s">
        <v>1028</v>
      </c>
      <c r="BO1" s="713" t="s">
        <v>1029</v>
      </c>
      <c r="BP1" s="713" t="s">
        <v>1030</v>
      </c>
      <c r="BQ1" s="590" t="s">
        <v>1144</v>
      </c>
      <c r="BR1" s="590" t="s">
        <v>444</v>
      </c>
      <c r="BS1" s="590" t="s">
        <v>582</v>
      </c>
    </row>
    <row r="2" spans="1:71" ht="15" x14ac:dyDescent="0.2">
      <c r="B2" s="1418" t="s">
        <v>490</v>
      </c>
      <c r="C2" s="1418"/>
      <c r="D2" s="716"/>
      <c r="E2" s="716"/>
      <c r="F2" s="716"/>
      <c r="G2" s="717"/>
      <c r="H2" s="717"/>
      <c r="I2" s="717"/>
      <c r="J2" s="717"/>
      <c r="K2" s="717"/>
      <c r="L2" s="717"/>
      <c r="M2" s="717"/>
      <c r="N2" s="513">
        <v>93133</v>
      </c>
      <c r="O2" s="513">
        <v>55179</v>
      </c>
      <c r="P2" s="513">
        <v>7654</v>
      </c>
      <c r="Q2" s="513">
        <v>47525</v>
      </c>
      <c r="R2" s="513">
        <v>37954</v>
      </c>
      <c r="S2" s="513">
        <v>23264</v>
      </c>
      <c r="T2" s="513">
        <v>14690</v>
      </c>
      <c r="U2" s="513">
        <v>7839</v>
      </c>
      <c r="V2" s="513">
        <v>7853</v>
      </c>
      <c r="W2" s="513">
        <v>7572</v>
      </c>
      <c r="X2" s="513">
        <v>7336</v>
      </c>
      <c r="Y2" s="513">
        <v>7354</v>
      </c>
      <c r="Z2" s="513">
        <v>0</v>
      </c>
      <c r="AA2" s="513">
        <v>93133</v>
      </c>
      <c r="AB2" s="629">
        <v>53.433476668259296</v>
      </c>
      <c r="AC2" s="513">
        <v>10432.53774330245</v>
      </c>
      <c r="AD2" s="513">
        <v>11391.361522664014</v>
      </c>
      <c r="AE2" s="513">
        <v>6389.9999999999991</v>
      </c>
      <c r="AF2" s="513">
        <v>9005.3357650966318</v>
      </c>
      <c r="AG2" s="513">
        <v>38054.637676051963</v>
      </c>
      <c r="AH2" s="513">
        <v>5623.6867597406426</v>
      </c>
      <c r="AI2" s="513">
        <v>4468.718144356596</v>
      </c>
      <c r="AJ2" s="513">
        <v>2155.3769619870741</v>
      </c>
      <c r="AK2" s="513">
        <v>3186.543294436955</v>
      </c>
      <c r="AL2" s="513">
        <v>855.37854884900526</v>
      </c>
      <c r="AM2" s="513">
        <v>834.65861457775759</v>
      </c>
      <c r="AN2" s="513">
        <v>26948.988410146841</v>
      </c>
      <c r="AO2" s="513">
        <v>3559.0787138271489</v>
      </c>
      <c r="AP2" s="513">
        <v>2949.9933709460875</v>
      </c>
      <c r="AQ2" s="513">
        <v>1434.2873780806933</v>
      </c>
      <c r="AR2" s="513">
        <v>2068.4666555863023</v>
      </c>
      <c r="AS2" s="513">
        <v>508.07270269481552</v>
      </c>
      <c r="AT2" s="513">
        <v>485.11276871810605</v>
      </c>
      <c r="AU2" s="513">
        <v>1126.558894913956</v>
      </c>
      <c r="AV2" s="513">
        <v>2208.447960610988</v>
      </c>
      <c r="AW2" s="513">
        <v>3163.3486430769153</v>
      </c>
      <c r="AX2" s="513">
        <v>119.56748248419352</v>
      </c>
      <c r="AY2" s="513">
        <v>281.29044401425648</v>
      </c>
      <c r="AZ2" s="513">
        <v>461.18933321215991</v>
      </c>
      <c r="BA2" s="513">
        <v>500.418971763684</v>
      </c>
      <c r="BB2" s="513">
        <v>13568.899061226775</v>
      </c>
      <c r="BC2" s="513">
        <v>15758.104051441096</v>
      </c>
      <c r="BD2" s="513">
        <v>2951.4091379501879</v>
      </c>
      <c r="BE2" s="513">
        <v>2948.0944170330886</v>
      </c>
      <c r="BF2" s="513">
        <v>2944.1994637923653</v>
      </c>
      <c r="BG2" s="513">
        <v>3102.5669054595214</v>
      </c>
      <c r="BH2" s="513">
        <v>3693.9858099192329</v>
      </c>
      <c r="BI2" s="513">
        <v>9253.5865179558259</v>
      </c>
      <c r="BJ2" s="513">
        <v>255.59098714148448</v>
      </c>
      <c r="BK2" s="513">
        <v>45.920516841137079</v>
      </c>
      <c r="BL2" s="720"/>
      <c r="BM2" s="720"/>
      <c r="BN2" s="721"/>
      <c r="BO2" s="721">
        <v>253.98651353225108</v>
      </c>
      <c r="BP2" s="721">
        <v>45.013486467748898</v>
      </c>
      <c r="BQ2" s="721"/>
      <c r="BR2" s="721"/>
      <c r="BS2" s="721"/>
    </row>
    <row r="3" spans="1:71" ht="15" x14ac:dyDescent="0.25">
      <c r="A3">
        <f>VLOOKUP(C3,'DfE No.'!C:E,3,FALSE)</f>
        <v>205</v>
      </c>
      <c r="B3" s="722">
        <v>124531</v>
      </c>
      <c r="C3" s="722">
        <v>9352002</v>
      </c>
      <c r="D3" s="723" t="s">
        <v>731</v>
      </c>
      <c r="E3" s="707" t="s">
        <v>469</v>
      </c>
      <c r="F3" s="724">
        <v>0</v>
      </c>
      <c r="G3" s="725">
        <v>1</v>
      </c>
      <c r="H3" s="725">
        <v>0</v>
      </c>
      <c r="I3" s="725">
        <v>0</v>
      </c>
      <c r="J3" s="725">
        <v>7</v>
      </c>
      <c r="K3" s="725">
        <v>0</v>
      </c>
      <c r="L3" s="725">
        <v>0</v>
      </c>
      <c r="M3" s="725">
        <v>0</v>
      </c>
      <c r="N3" s="725">
        <v>104</v>
      </c>
      <c r="O3" s="725">
        <v>104</v>
      </c>
      <c r="P3" s="725">
        <v>20</v>
      </c>
      <c r="Q3" s="725">
        <v>84</v>
      </c>
      <c r="R3" s="725">
        <v>0</v>
      </c>
      <c r="S3" s="725">
        <v>0</v>
      </c>
      <c r="T3" s="725">
        <v>0</v>
      </c>
      <c r="U3" s="725">
        <v>0</v>
      </c>
      <c r="V3" s="725">
        <v>0</v>
      </c>
      <c r="W3" s="725">
        <v>0</v>
      </c>
      <c r="X3" s="725">
        <v>0</v>
      </c>
      <c r="Y3" s="725">
        <v>0</v>
      </c>
      <c r="Z3" s="725">
        <v>0</v>
      </c>
      <c r="AA3" s="725">
        <v>104</v>
      </c>
      <c r="AB3" s="725">
        <v>14.857142857142858</v>
      </c>
      <c r="AC3" s="725">
        <v>24.000000000000025</v>
      </c>
      <c r="AD3" s="725">
        <v>28.948453608247423</v>
      </c>
      <c r="AE3" s="725">
        <v>0</v>
      </c>
      <c r="AF3" s="725">
        <v>0</v>
      </c>
      <c r="AG3" s="725">
        <v>102.00000000000001</v>
      </c>
      <c r="AH3" s="725">
        <v>1.0000000000000004</v>
      </c>
      <c r="AI3" s="725">
        <v>0</v>
      </c>
      <c r="AJ3" s="725">
        <v>0</v>
      </c>
      <c r="AK3" s="725">
        <v>0</v>
      </c>
      <c r="AL3" s="725">
        <v>1.0000000000000004</v>
      </c>
      <c r="AM3" s="725">
        <v>0</v>
      </c>
      <c r="AN3" s="725">
        <v>0</v>
      </c>
      <c r="AO3" s="725">
        <v>0</v>
      </c>
      <c r="AP3" s="725">
        <v>0</v>
      </c>
      <c r="AQ3" s="725">
        <v>0</v>
      </c>
      <c r="AR3" s="725">
        <v>0</v>
      </c>
      <c r="AS3" s="725">
        <v>0</v>
      </c>
      <c r="AT3" s="725">
        <v>0</v>
      </c>
      <c r="AU3" s="725">
        <v>0</v>
      </c>
      <c r="AV3" s="725">
        <v>0</v>
      </c>
      <c r="AW3" s="725">
        <v>0</v>
      </c>
      <c r="AX3" s="725">
        <v>0</v>
      </c>
      <c r="AY3" s="725">
        <v>0</v>
      </c>
      <c r="AZ3" s="725">
        <v>0</v>
      </c>
      <c r="BA3" s="725">
        <v>0</v>
      </c>
      <c r="BB3" s="725">
        <v>23.39240506329114</v>
      </c>
      <c r="BC3" s="725">
        <v>28.962025316455694</v>
      </c>
      <c r="BD3" s="725">
        <v>0</v>
      </c>
      <c r="BE3" s="725">
        <v>0</v>
      </c>
      <c r="BF3" s="725">
        <v>0</v>
      </c>
      <c r="BG3" s="725">
        <v>0</v>
      </c>
      <c r="BH3" s="725">
        <v>0</v>
      </c>
      <c r="BI3" s="725">
        <v>0</v>
      </c>
      <c r="BJ3" s="725">
        <v>0</v>
      </c>
      <c r="BK3" s="725">
        <v>0</v>
      </c>
      <c r="BL3" s="725">
        <v>2.7633553886524802</v>
      </c>
      <c r="BM3" s="725">
        <v>0</v>
      </c>
      <c r="BN3" s="725">
        <v>1</v>
      </c>
      <c r="BO3" s="725">
        <v>1</v>
      </c>
      <c r="BP3" s="725">
        <v>0</v>
      </c>
      <c r="BQ3" s="725"/>
      <c r="BR3" s="725"/>
      <c r="BS3" s="725"/>
    </row>
    <row r="4" spans="1:71" ht="15" x14ac:dyDescent="0.25">
      <c r="A4">
        <f>VLOOKUP(C4,'DfE No.'!C:E,3,FALSE)</f>
        <v>436</v>
      </c>
      <c r="B4" s="722">
        <v>124534</v>
      </c>
      <c r="C4" s="722">
        <v>9352007</v>
      </c>
      <c r="D4" s="723" t="s">
        <v>855</v>
      </c>
      <c r="E4" s="707" t="s">
        <v>469</v>
      </c>
      <c r="F4" s="724">
        <v>0</v>
      </c>
      <c r="G4" s="725">
        <v>1</v>
      </c>
      <c r="H4" s="725">
        <v>0</v>
      </c>
      <c r="I4" s="725">
        <v>0</v>
      </c>
      <c r="J4" s="725">
        <v>7</v>
      </c>
      <c r="K4" s="725">
        <v>0</v>
      </c>
      <c r="L4" s="725">
        <v>0</v>
      </c>
      <c r="M4" s="725">
        <v>0</v>
      </c>
      <c r="N4" s="725">
        <v>293</v>
      </c>
      <c r="O4" s="725">
        <v>293</v>
      </c>
      <c r="P4" s="725">
        <v>36</v>
      </c>
      <c r="Q4" s="725">
        <v>257</v>
      </c>
      <c r="R4" s="725">
        <v>0</v>
      </c>
      <c r="S4" s="725">
        <v>0</v>
      </c>
      <c r="T4" s="725">
        <v>0</v>
      </c>
      <c r="U4" s="725">
        <v>0</v>
      </c>
      <c r="V4" s="725">
        <v>0</v>
      </c>
      <c r="W4" s="725">
        <v>0</v>
      </c>
      <c r="X4" s="725">
        <v>0</v>
      </c>
      <c r="Y4" s="725">
        <v>0</v>
      </c>
      <c r="Z4" s="725">
        <v>0</v>
      </c>
      <c r="AA4" s="725">
        <v>293</v>
      </c>
      <c r="AB4" s="725">
        <v>41.857142857142854</v>
      </c>
      <c r="AC4" s="725">
        <v>37.000000000000092</v>
      </c>
      <c r="AD4" s="725">
        <v>37.000000000000092</v>
      </c>
      <c r="AE4" s="725">
        <v>0</v>
      </c>
      <c r="AF4" s="725">
        <v>0</v>
      </c>
      <c r="AG4" s="725">
        <v>288.9863013698631</v>
      </c>
      <c r="AH4" s="725">
        <v>3.0102739726027319</v>
      </c>
      <c r="AI4" s="725">
        <v>1.0034246575342478</v>
      </c>
      <c r="AJ4" s="725">
        <v>0</v>
      </c>
      <c r="AK4" s="725">
        <v>0</v>
      </c>
      <c r="AL4" s="725">
        <v>0</v>
      </c>
      <c r="AM4" s="725">
        <v>0</v>
      </c>
      <c r="AN4" s="725">
        <v>0</v>
      </c>
      <c r="AO4" s="725">
        <v>0</v>
      </c>
      <c r="AP4" s="725">
        <v>0</v>
      </c>
      <c r="AQ4" s="725">
        <v>0</v>
      </c>
      <c r="AR4" s="725">
        <v>0</v>
      </c>
      <c r="AS4" s="725">
        <v>0</v>
      </c>
      <c r="AT4" s="725">
        <v>0</v>
      </c>
      <c r="AU4" s="725">
        <v>0</v>
      </c>
      <c r="AV4" s="725">
        <v>2.280155642023348</v>
      </c>
      <c r="AW4" s="725">
        <v>4.5603112840467075</v>
      </c>
      <c r="AX4" s="725">
        <v>0</v>
      </c>
      <c r="AY4" s="725">
        <v>0</v>
      </c>
      <c r="AZ4" s="725">
        <v>0</v>
      </c>
      <c r="BA4" s="725">
        <v>0</v>
      </c>
      <c r="BB4" s="725">
        <v>64</v>
      </c>
      <c r="BC4" s="725">
        <v>72.964980544747078</v>
      </c>
      <c r="BD4" s="725">
        <v>0</v>
      </c>
      <c r="BE4" s="725">
        <v>0</v>
      </c>
      <c r="BF4" s="725">
        <v>0</v>
      </c>
      <c r="BG4" s="725">
        <v>0</v>
      </c>
      <c r="BH4" s="725">
        <v>0</v>
      </c>
      <c r="BI4" s="725">
        <v>0</v>
      </c>
      <c r="BJ4" s="725">
        <v>0</v>
      </c>
      <c r="BK4" s="725">
        <v>0</v>
      </c>
      <c r="BL4" s="725">
        <v>1.37964430773639</v>
      </c>
      <c r="BM4" s="725">
        <v>0</v>
      </c>
      <c r="BN4" s="725">
        <v>0</v>
      </c>
      <c r="BO4" s="725">
        <v>1</v>
      </c>
      <c r="BP4" s="725">
        <v>0</v>
      </c>
      <c r="BQ4" s="725"/>
      <c r="BR4" s="725"/>
      <c r="BS4" s="725"/>
    </row>
    <row r="5" spans="1:71" ht="15" x14ac:dyDescent="0.25">
      <c r="A5">
        <f>VLOOKUP(C5,'DfE No.'!C:E,3,FALSE)</f>
        <v>443</v>
      </c>
      <c r="B5" s="722">
        <v>124536</v>
      </c>
      <c r="C5" s="722">
        <v>9352009</v>
      </c>
      <c r="D5" s="723" t="s">
        <v>860</v>
      </c>
      <c r="E5" s="707" t="s">
        <v>469</v>
      </c>
      <c r="F5" s="724">
        <v>0</v>
      </c>
      <c r="G5" s="725">
        <v>1</v>
      </c>
      <c r="H5" s="725">
        <v>0</v>
      </c>
      <c r="I5" s="725">
        <v>0</v>
      </c>
      <c r="J5" s="725">
        <v>7</v>
      </c>
      <c r="K5" s="725">
        <v>0</v>
      </c>
      <c r="L5" s="725">
        <v>0</v>
      </c>
      <c r="M5" s="725">
        <v>0</v>
      </c>
      <c r="N5" s="725">
        <v>291</v>
      </c>
      <c r="O5" s="725">
        <v>291</v>
      </c>
      <c r="P5" s="725">
        <v>44</v>
      </c>
      <c r="Q5" s="725">
        <v>247</v>
      </c>
      <c r="R5" s="725">
        <v>0</v>
      </c>
      <c r="S5" s="725">
        <v>0</v>
      </c>
      <c r="T5" s="725">
        <v>0</v>
      </c>
      <c r="U5" s="725">
        <v>0</v>
      </c>
      <c r="V5" s="725">
        <v>0</v>
      </c>
      <c r="W5" s="725">
        <v>0</v>
      </c>
      <c r="X5" s="725">
        <v>0</v>
      </c>
      <c r="Y5" s="725">
        <v>0</v>
      </c>
      <c r="Z5" s="725">
        <v>0</v>
      </c>
      <c r="AA5" s="725">
        <v>291</v>
      </c>
      <c r="AB5" s="725">
        <v>41.571428571428569</v>
      </c>
      <c r="AC5" s="725">
        <v>86.000000000000014</v>
      </c>
      <c r="AD5" s="725">
        <v>101.44014084507042</v>
      </c>
      <c r="AE5" s="725">
        <v>0</v>
      </c>
      <c r="AF5" s="725">
        <v>0</v>
      </c>
      <c r="AG5" s="725">
        <v>163.00000000000014</v>
      </c>
      <c r="AH5" s="725">
        <v>75.000000000000128</v>
      </c>
      <c r="AI5" s="725">
        <v>53.000000000000036</v>
      </c>
      <c r="AJ5" s="725">
        <v>0</v>
      </c>
      <c r="AK5" s="725">
        <v>0</v>
      </c>
      <c r="AL5" s="725">
        <v>0</v>
      </c>
      <c r="AM5" s="725">
        <v>0</v>
      </c>
      <c r="AN5" s="725">
        <v>0</v>
      </c>
      <c r="AO5" s="725">
        <v>0</v>
      </c>
      <c r="AP5" s="725">
        <v>0</v>
      </c>
      <c r="AQ5" s="725">
        <v>0</v>
      </c>
      <c r="AR5" s="725">
        <v>0</v>
      </c>
      <c r="AS5" s="725">
        <v>0</v>
      </c>
      <c r="AT5" s="725">
        <v>0</v>
      </c>
      <c r="AU5" s="725">
        <v>5.8906882591093161</v>
      </c>
      <c r="AV5" s="725">
        <v>10.603238866396774</v>
      </c>
      <c r="AW5" s="725">
        <v>14.137651821862347</v>
      </c>
      <c r="AX5" s="725">
        <v>0</v>
      </c>
      <c r="AY5" s="725">
        <v>0</v>
      </c>
      <c r="AZ5" s="725">
        <v>0</v>
      </c>
      <c r="BA5" s="725">
        <v>0</v>
      </c>
      <c r="BB5" s="725">
        <v>71.3984375</v>
      </c>
      <c r="BC5" s="725">
        <v>84.1171875</v>
      </c>
      <c r="BD5" s="725">
        <v>0</v>
      </c>
      <c r="BE5" s="725">
        <v>0</v>
      </c>
      <c r="BF5" s="725">
        <v>0</v>
      </c>
      <c r="BG5" s="725">
        <v>0</v>
      </c>
      <c r="BH5" s="725">
        <v>0</v>
      </c>
      <c r="BI5" s="725">
        <v>0</v>
      </c>
      <c r="BJ5" s="725">
        <v>4.5399999999999912</v>
      </c>
      <c r="BK5" s="725">
        <v>0</v>
      </c>
      <c r="BL5" s="725">
        <v>0.60933069087048897</v>
      </c>
      <c r="BM5" s="725">
        <v>0</v>
      </c>
      <c r="BN5" s="725">
        <v>0</v>
      </c>
      <c r="BO5" s="725">
        <v>1</v>
      </c>
      <c r="BP5" s="725">
        <v>0</v>
      </c>
      <c r="BQ5" s="725"/>
      <c r="BR5" s="725"/>
      <c r="BS5" s="725"/>
    </row>
    <row r="6" spans="1:71" ht="15" x14ac:dyDescent="0.25">
      <c r="A6">
        <f>VLOOKUP(C6,'DfE No.'!C:E,3,FALSE)</f>
        <v>451</v>
      </c>
      <c r="B6" s="722">
        <v>124537</v>
      </c>
      <c r="C6" s="722">
        <v>9352011</v>
      </c>
      <c r="D6" s="723" t="s">
        <v>868</v>
      </c>
      <c r="E6" s="707" t="s">
        <v>469</v>
      </c>
      <c r="F6" s="724">
        <v>0</v>
      </c>
      <c r="G6" s="725">
        <v>1</v>
      </c>
      <c r="H6" s="725">
        <v>0</v>
      </c>
      <c r="I6" s="725">
        <v>0</v>
      </c>
      <c r="J6" s="725">
        <v>7</v>
      </c>
      <c r="K6" s="725">
        <v>0</v>
      </c>
      <c r="L6" s="725">
        <v>0</v>
      </c>
      <c r="M6" s="725">
        <v>0</v>
      </c>
      <c r="N6" s="725">
        <v>199</v>
      </c>
      <c r="O6" s="725">
        <v>199</v>
      </c>
      <c r="P6" s="725">
        <v>30</v>
      </c>
      <c r="Q6" s="725">
        <v>169</v>
      </c>
      <c r="R6" s="725">
        <v>0</v>
      </c>
      <c r="S6" s="725">
        <v>0</v>
      </c>
      <c r="T6" s="725">
        <v>0</v>
      </c>
      <c r="U6" s="725">
        <v>0</v>
      </c>
      <c r="V6" s="725">
        <v>0</v>
      </c>
      <c r="W6" s="725">
        <v>0</v>
      </c>
      <c r="X6" s="725">
        <v>0</v>
      </c>
      <c r="Y6" s="725">
        <v>0</v>
      </c>
      <c r="Z6" s="725">
        <v>0</v>
      </c>
      <c r="AA6" s="725">
        <v>199</v>
      </c>
      <c r="AB6" s="725">
        <v>28.428571428571427</v>
      </c>
      <c r="AC6" s="725">
        <v>27</v>
      </c>
      <c r="AD6" s="725">
        <v>33.330049261083744</v>
      </c>
      <c r="AE6" s="725">
        <v>0</v>
      </c>
      <c r="AF6" s="725">
        <v>0</v>
      </c>
      <c r="AG6" s="725">
        <v>187.99999999999994</v>
      </c>
      <c r="AH6" s="725">
        <v>9.9999999999999929</v>
      </c>
      <c r="AI6" s="725">
        <v>0.99999999999999933</v>
      </c>
      <c r="AJ6" s="725">
        <v>0</v>
      </c>
      <c r="AK6" s="725">
        <v>0</v>
      </c>
      <c r="AL6" s="725">
        <v>0</v>
      </c>
      <c r="AM6" s="725">
        <v>0</v>
      </c>
      <c r="AN6" s="725">
        <v>0</v>
      </c>
      <c r="AO6" s="725">
        <v>0</v>
      </c>
      <c r="AP6" s="725">
        <v>0</v>
      </c>
      <c r="AQ6" s="725">
        <v>0</v>
      </c>
      <c r="AR6" s="725">
        <v>0</v>
      </c>
      <c r="AS6" s="725">
        <v>0</v>
      </c>
      <c r="AT6" s="725">
        <v>0</v>
      </c>
      <c r="AU6" s="725">
        <v>2.3550295857988126</v>
      </c>
      <c r="AV6" s="725">
        <v>7.0650887573964578</v>
      </c>
      <c r="AW6" s="725">
        <v>8.2426035502958648</v>
      </c>
      <c r="AX6" s="725">
        <v>0</v>
      </c>
      <c r="AY6" s="725">
        <v>0</v>
      </c>
      <c r="AZ6" s="725">
        <v>0</v>
      </c>
      <c r="BA6" s="725">
        <v>0.98029556650246308</v>
      </c>
      <c r="BB6" s="725">
        <v>44.042424242424246</v>
      </c>
      <c r="BC6" s="725">
        <v>51.860606060606067</v>
      </c>
      <c r="BD6" s="725">
        <v>0</v>
      </c>
      <c r="BE6" s="725">
        <v>0</v>
      </c>
      <c r="BF6" s="725">
        <v>0</v>
      </c>
      <c r="BG6" s="725">
        <v>0</v>
      </c>
      <c r="BH6" s="725">
        <v>0</v>
      </c>
      <c r="BI6" s="725">
        <v>0</v>
      </c>
      <c r="BJ6" s="725">
        <v>0</v>
      </c>
      <c r="BK6" s="725">
        <v>0</v>
      </c>
      <c r="BL6" s="725">
        <v>0.63072182060737503</v>
      </c>
      <c r="BM6" s="725">
        <v>0</v>
      </c>
      <c r="BN6" s="725">
        <v>0</v>
      </c>
      <c r="BO6" s="725">
        <v>1</v>
      </c>
      <c r="BP6" s="725">
        <v>0</v>
      </c>
      <c r="BQ6" s="725"/>
      <c r="BR6" s="725"/>
      <c r="BS6" s="725"/>
    </row>
    <row r="7" spans="1:71" ht="15" x14ac:dyDescent="0.25">
      <c r="A7">
        <f>VLOOKUP(C7,'DfE No.'!C:E,3,FALSE)</f>
        <v>460</v>
      </c>
      <c r="B7" s="722">
        <v>124538</v>
      </c>
      <c r="C7" s="722">
        <v>9352012</v>
      </c>
      <c r="D7" s="723" t="s">
        <v>875</v>
      </c>
      <c r="E7" s="707" t="s">
        <v>469</v>
      </c>
      <c r="F7" s="724">
        <v>0</v>
      </c>
      <c r="G7" s="725">
        <v>1</v>
      </c>
      <c r="H7" s="725">
        <v>0</v>
      </c>
      <c r="I7" s="725">
        <v>0</v>
      </c>
      <c r="J7" s="725">
        <v>7</v>
      </c>
      <c r="K7" s="725">
        <v>0</v>
      </c>
      <c r="L7" s="725">
        <v>0</v>
      </c>
      <c r="M7" s="725">
        <v>0</v>
      </c>
      <c r="N7" s="725">
        <v>71</v>
      </c>
      <c r="O7" s="725">
        <v>71</v>
      </c>
      <c r="P7" s="725">
        <v>6</v>
      </c>
      <c r="Q7" s="725">
        <v>65</v>
      </c>
      <c r="R7" s="725">
        <v>0</v>
      </c>
      <c r="S7" s="725">
        <v>0</v>
      </c>
      <c r="T7" s="725">
        <v>0</v>
      </c>
      <c r="U7" s="725">
        <v>0</v>
      </c>
      <c r="V7" s="725">
        <v>0</v>
      </c>
      <c r="W7" s="725">
        <v>0</v>
      </c>
      <c r="X7" s="725">
        <v>0</v>
      </c>
      <c r="Y7" s="725">
        <v>0</v>
      </c>
      <c r="Z7" s="725">
        <v>0</v>
      </c>
      <c r="AA7" s="725">
        <v>71</v>
      </c>
      <c r="AB7" s="725">
        <v>10.142857142857142</v>
      </c>
      <c r="AC7" s="725">
        <v>11.999999999999982</v>
      </c>
      <c r="AD7" s="725">
        <v>11.999999999999982</v>
      </c>
      <c r="AE7" s="725">
        <v>0</v>
      </c>
      <c r="AF7" s="725">
        <v>0</v>
      </c>
      <c r="AG7" s="725">
        <v>69</v>
      </c>
      <c r="AH7" s="725">
        <v>1.9999999999999971</v>
      </c>
      <c r="AI7" s="725">
        <v>0</v>
      </c>
      <c r="AJ7" s="725">
        <v>0</v>
      </c>
      <c r="AK7" s="725">
        <v>0</v>
      </c>
      <c r="AL7" s="725">
        <v>0</v>
      </c>
      <c r="AM7" s="725">
        <v>0</v>
      </c>
      <c r="AN7" s="725">
        <v>0</v>
      </c>
      <c r="AO7" s="725">
        <v>0</v>
      </c>
      <c r="AP7" s="725">
        <v>0</v>
      </c>
      <c r="AQ7" s="725">
        <v>0</v>
      </c>
      <c r="AR7" s="725">
        <v>0</v>
      </c>
      <c r="AS7" s="725">
        <v>0</v>
      </c>
      <c r="AT7" s="725">
        <v>0</v>
      </c>
      <c r="AU7" s="725">
        <v>0</v>
      </c>
      <c r="AV7" s="725">
        <v>0</v>
      </c>
      <c r="AW7" s="725">
        <v>0</v>
      </c>
      <c r="AX7" s="725">
        <v>0</v>
      </c>
      <c r="AY7" s="725">
        <v>0</v>
      </c>
      <c r="AZ7" s="725">
        <v>0</v>
      </c>
      <c r="BA7" s="725">
        <v>0</v>
      </c>
      <c r="BB7" s="725">
        <v>18.114754098360653</v>
      </c>
      <c r="BC7" s="725">
        <v>19.786885245901637</v>
      </c>
      <c r="BD7" s="725">
        <v>0</v>
      </c>
      <c r="BE7" s="725">
        <v>0</v>
      </c>
      <c r="BF7" s="725">
        <v>0</v>
      </c>
      <c r="BG7" s="725">
        <v>0</v>
      </c>
      <c r="BH7" s="725">
        <v>0</v>
      </c>
      <c r="BI7" s="725">
        <v>0</v>
      </c>
      <c r="BJ7" s="725">
        <v>3.7399999999999887</v>
      </c>
      <c r="BK7" s="725">
        <v>0</v>
      </c>
      <c r="BL7" s="725">
        <v>2.3199931740259698</v>
      </c>
      <c r="BM7" s="725">
        <v>0</v>
      </c>
      <c r="BN7" s="725">
        <v>1</v>
      </c>
      <c r="BO7" s="725">
        <v>1</v>
      </c>
      <c r="BP7" s="725">
        <v>0</v>
      </c>
      <c r="BQ7" s="725"/>
      <c r="BR7" s="725"/>
      <c r="BS7" s="725"/>
    </row>
    <row r="8" spans="1:71" ht="15" x14ac:dyDescent="0.25">
      <c r="A8">
        <f>VLOOKUP(C8,'DfE No.'!C:E,3,FALSE)</f>
        <v>466</v>
      </c>
      <c r="B8" s="722">
        <v>124539</v>
      </c>
      <c r="C8" s="722">
        <v>9352013</v>
      </c>
      <c r="D8" s="723" t="s">
        <v>879</v>
      </c>
      <c r="E8" s="707" t="s">
        <v>469</v>
      </c>
      <c r="F8" s="724">
        <v>0</v>
      </c>
      <c r="G8" s="725">
        <v>1</v>
      </c>
      <c r="H8" s="725">
        <v>0</v>
      </c>
      <c r="I8" s="725">
        <v>0</v>
      </c>
      <c r="J8" s="725">
        <v>7</v>
      </c>
      <c r="K8" s="725">
        <v>0</v>
      </c>
      <c r="L8" s="725">
        <v>0</v>
      </c>
      <c r="M8" s="725">
        <v>0</v>
      </c>
      <c r="N8" s="725">
        <v>275</v>
      </c>
      <c r="O8" s="725">
        <v>275</v>
      </c>
      <c r="P8" s="725">
        <v>35</v>
      </c>
      <c r="Q8" s="725">
        <v>240</v>
      </c>
      <c r="R8" s="725">
        <v>0</v>
      </c>
      <c r="S8" s="725">
        <v>0</v>
      </c>
      <c r="T8" s="725">
        <v>0</v>
      </c>
      <c r="U8" s="725">
        <v>0</v>
      </c>
      <c r="V8" s="725">
        <v>0</v>
      </c>
      <c r="W8" s="725">
        <v>0</v>
      </c>
      <c r="X8" s="725">
        <v>0</v>
      </c>
      <c r="Y8" s="725">
        <v>0</v>
      </c>
      <c r="Z8" s="725">
        <v>0</v>
      </c>
      <c r="AA8" s="725">
        <v>275</v>
      </c>
      <c r="AB8" s="725">
        <v>39.285714285714285</v>
      </c>
      <c r="AC8" s="725">
        <v>42.000000000000071</v>
      </c>
      <c r="AD8" s="725">
        <v>52.10526315789474</v>
      </c>
      <c r="AE8" s="725">
        <v>0</v>
      </c>
      <c r="AF8" s="725">
        <v>0</v>
      </c>
      <c r="AG8" s="725">
        <v>270.00000000000006</v>
      </c>
      <c r="AH8" s="725">
        <v>0</v>
      </c>
      <c r="AI8" s="725">
        <v>5.0000000000000044</v>
      </c>
      <c r="AJ8" s="725">
        <v>0</v>
      </c>
      <c r="AK8" s="725">
        <v>0</v>
      </c>
      <c r="AL8" s="725">
        <v>0</v>
      </c>
      <c r="AM8" s="725">
        <v>0</v>
      </c>
      <c r="AN8" s="725">
        <v>0</v>
      </c>
      <c r="AO8" s="725">
        <v>0</v>
      </c>
      <c r="AP8" s="725">
        <v>0</v>
      </c>
      <c r="AQ8" s="725">
        <v>0</v>
      </c>
      <c r="AR8" s="725">
        <v>0</v>
      </c>
      <c r="AS8" s="725">
        <v>0</v>
      </c>
      <c r="AT8" s="725">
        <v>0</v>
      </c>
      <c r="AU8" s="725">
        <v>0</v>
      </c>
      <c r="AV8" s="725">
        <v>1.1458333333333344</v>
      </c>
      <c r="AW8" s="725">
        <v>3.4375</v>
      </c>
      <c r="AX8" s="725">
        <v>0</v>
      </c>
      <c r="AY8" s="725">
        <v>0</v>
      </c>
      <c r="AZ8" s="725">
        <v>0</v>
      </c>
      <c r="BA8" s="725">
        <v>0.96491228070175439</v>
      </c>
      <c r="BB8" s="725">
        <v>81.025641025641036</v>
      </c>
      <c r="BC8" s="725">
        <v>92.841880341880355</v>
      </c>
      <c r="BD8" s="725">
        <v>0</v>
      </c>
      <c r="BE8" s="725">
        <v>0</v>
      </c>
      <c r="BF8" s="725">
        <v>0</v>
      </c>
      <c r="BG8" s="725">
        <v>0</v>
      </c>
      <c r="BH8" s="725">
        <v>0</v>
      </c>
      <c r="BI8" s="725">
        <v>0</v>
      </c>
      <c r="BJ8" s="725">
        <v>0</v>
      </c>
      <c r="BK8" s="725">
        <v>0</v>
      </c>
      <c r="BL8" s="725">
        <v>3.1788736059952001</v>
      </c>
      <c r="BM8" s="725">
        <v>0</v>
      </c>
      <c r="BN8" s="725">
        <v>0</v>
      </c>
      <c r="BO8" s="725">
        <v>1</v>
      </c>
      <c r="BP8" s="725">
        <v>0</v>
      </c>
      <c r="BQ8" s="725"/>
      <c r="BR8" s="725"/>
      <c r="BS8" s="725"/>
    </row>
    <row r="9" spans="1:71" ht="15" x14ac:dyDescent="0.25">
      <c r="A9">
        <f>VLOOKUP(C9,'DfE No.'!C:E,3,FALSE)</f>
        <v>467</v>
      </c>
      <c r="B9" s="722">
        <v>124540</v>
      </c>
      <c r="C9" s="722">
        <v>9352015</v>
      </c>
      <c r="D9" s="723" t="s">
        <v>880</v>
      </c>
      <c r="E9" s="707" t="s">
        <v>469</v>
      </c>
      <c r="F9" s="724">
        <v>0</v>
      </c>
      <c r="G9" s="725">
        <v>1</v>
      </c>
      <c r="H9" s="725">
        <v>0</v>
      </c>
      <c r="I9" s="725">
        <v>0</v>
      </c>
      <c r="J9" s="725">
        <v>7</v>
      </c>
      <c r="K9" s="725">
        <v>0</v>
      </c>
      <c r="L9" s="725">
        <v>0</v>
      </c>
      <c r="M9" s="725">
        <v>0</v>
      </c>
      <c r="N9" s="725">
        <v>116</v>
      </c>
      <c r="O9" s="725">
        <v>116</v>
      </c>
      <c r="P9" s="725">
        <v>14</v>
      </c>
      <c r="Q9" s="725">
        <v>102</v>
      </c>
      <c r="R9" s="725">
        <v>0</v>
      </c>
      <c r="S9" s="725">
        <v>0</v>
      </c>
      <c r="T9" s="725">
        <v>0</v>
      </c>
      <c r="U9" s="725">
        <v>0</v>
      </c>
      <c r="V9" s="725">
        <v>0</v>
      </c>
      <c r="W9" s="725">
        <v>0</v>
      </c>
      <c r="X9" s="725">
        <v>0</v>
      </c>
      <c r="Y9" s="725">
        <v>0</v>
      </c>
      <c r="Z9" s="725">
        <v>0</v>
      </c>
      <c r="AA9" s="725">
        <v>116</v>
      </c>
      <c r="AB9" s="725">
        <v>16.571428571428573</v>
      </c>
      <c r="AC9" s="725">
        <v>16.999999999999996</v>
      </c>
      <c r="AD9" s="725">
        <v>16.999999999999996</v>
      </c>
      <c r="AE9" s="725">
        <v>0</v>
      </c>
      <c r="AF9" s="725">
        <v>0</v>
      </c>
      <c r="AG9" s="725">
        <v>50.000000000000036</v>
      </c>
      <c r="AH9" s="725">
        <v>65.999999999999972</v>
      </c>
      <c r="AI9" s="725">
        <v>0</v>
      </c>
      <c r="AJ9" s="725">
        <v>0</v>
      </c>
      <c r="AK9" s="725">
        <v>0</v>
      </c>
      <c r="AL9" s="725">
        <v>0</v>
      </c>
      <c r="AM9" s="725">
        <v>0</v>
      </c>
      <c r="AN9" s="725">
        <v>0</v>
      </c>
      <c r="AO9" s="725">
        <v>0</v>
      </c>
      <c r="AP9" s="725">
        <v>0</v>
      </c>
      <c r="AQ9" s="725">
        <v>0</v>
      </c>
      <c r="AR9" s="725">
        <v>0</v>
      </c>
      <c r="AS9" s="725">
        <v>0</v>
      </c>
      <c r="AT9" s="725">
        <v>0</v>
      </c>
      <c r="AU9" s="725">
        <v>0</v>
      </c>
      <c r="AV9" s="725">
        <v>1.1372549019607843</v>
      </c>
      <c r="AW9" s="725">
        <v>2.2745098039215685</v>
      </c>
      <c r="AX9" s="725">
        <v>0</v>
      </c>
      <c r="AY9" s="725">
        <v>0</v>
      </c>
      <c r="AZ9" s="725">
        <v>0</v>
      </c>
      <c r="BA9" s="725">
        <v>0</v>
      </c>
      <c r="BB9" s="725">
        <v>21.857142857142858</v>
      </c>
      <c r="BC9" s="725">
        <v>24.857142857142858</v>
      </c>
      <c r="BD9" s="725">
        <v>0</v>
      </c>
      <c r="BE9" s="725">
        <v>0</v>
      </c>
      <c r="BF9" s="725">
        <v>0</v>
      </c>
      <c r="BG9" s="725">
        <v>0</v>
      </c>
      <c r="BH9" s="725">
        <v>0</v>
      </c>
      <c r="BI9" s="725">
        <v>0</v>
      </c>
      <c r="BJ9" s="725">
        <v>0</v>
      </c>
      <c r="BK9" s="725">
        <v>0</v>
      </c>
      <c r="BL9" s="725">
        <v>2.8723750770000001</v>
      </c>
      <c r="BM9" s="725">
        <v>0</v>
      </c>
      <c r="BN9" s="725">
        <v>1</v>
      </c>
      <c r="BO9" s="725">
        <v>1</v>
      </c>
      <c r="BP9" s="725">
        <v>0</v>
      </c>
      <c r="BQ9" s="725"/>
      <c r="BR9" s="725"/>
      <c r="BS9" s="725"/>
    </row>
    <row r="10" spans="1:71" ht="15" x14ac:dyDescent="0.25">
      <c r="A10">
        <f>VLOOKUP(C10,'DfE No.'!C:E,3,FALSE)</f>
        <v>508</v>
      </c>
      <c r="B10" s="722">
        <v>140623</v>
      </c>
      <c r="C10" s="722">
        <v>9352016</v>
      </c>
      <c r="D10" s="723" t="s">
        <v>1088</v>
      </c>
      <c r="E10" s="707" t="s">
        <v>469</v>
      </c>
      <c r="F10" s="724">
        <v>0</v>
      </c>
      <c r="G10" s="725">
        <v>1</v>
      </c>
      <c r="H10" s="725">
        <v>0</v>
      </c>
      <c r="I10" s="725">
        <v>0</v>
      </c>
      <c r="J10" s="725">
        <v>7</v>
      </c>
      <c r="K10" s="725">
        <v>0</v>
      </c>
      <c r="L10" s="725">
        <v>0</v>
      </c>
      <c r="M10" s="725">
        <v>0</v>
      </c>
      <c r="N10" s="725">
        <v>167</v>
      </c>
      <c r="O10" s="725">
        <v>167</v>
      </c>
      <c r="P10" s="725">
        <v>29</v>
      </c>
      <c r="Q10" s="725">
        <v>138</v>
      </c>
      <c r="R10" s="725">
        <v>0</v>
      </c>
      <c r="S10" s="725">
        <v>0</v>
      </c>
      <c r="T10" s="725">
        <v>0</v>
      </c>
      <c r="U10" s="725">
        <v>0</v>
      </c>
      <c r="V10" s="725">
        <v>0</v>
      </c>
      <c r="W10" s="725">
        <v>0</v>
      </c>
      <c r="X10" s="725">
        <v>0</v>
      </c>
      <c r="Y10" s="725">
        <v>0</v>
      </c>
      <c r="Z10" s="725">
        <v>0</v>
      </c>
      <c r="AA10" s="725">
        <v>167</v>
      </c>
      <c r="AB10" s="725">
        <v>23.857142857142858</v>
      </c>
      <c r="AC10" s="725">
        <v>17.000000000000043</v>
      </c>
      <c r="AD10" s="725">
        <v>19.792592592592595</v>
      </c>
      <c r="AE10" s="725">
        <v>0</v>
      </c>
      <c r="AF10" s="725">
        <v>0</v>
      </c>
      <c r="AG10" s="725">
        <v>122.00000000000007</v>
      </c>
      <c r="AH10" s="725">
        <v>13.999999999999996</v>
      </c>
      <c r="AI10" s="725">
        <v>3.9999999999999947</v>
      </c>
      <c r="AJ10" s="725">
        <v>0</v>
      </c>
      <c r="AK10" s="725">
        <v>27.000000000000028</v>
      </c>
      <c r="AL10" s="725">
        <v>0</v>
      </c>
      <c r="AM10" s="725">
        <v>0</v>
      </c>
      <c r="AN10" s="725">
        <v>0</v>
      </c>
      <c r="AO10" s="725">
        <v>0</v>
      </c>
      <c r="AP10" s="725">
        <v>0</v>
      </c>
      <c r="AQ10" s="725">
        <v>0</v>
      </c>
      <c r="AR10" s="725">
        <v>0</v>
      </c>
      <c r="AS10" s="725">
        <v>0</v>
      </c>
      <c r="AT10" s="725">
        <v>0</v>
      </c>
      <c r="AU10" s="725">
        <v>2.420289855072463</v>
      </c>
      <c r="AV10" s="725">
        <v>4.8405797101449259</v>
      </c>
      <c r="AW10" s="725">
        <v>4.8405797101449259</v>
      </c>
      <c r="AX10" s="725">
        <v>0</v>
      </c>
      <c r="AY10" s="725">
        <v>0</v>
      </c>
      <c r="AZ10" s="725">
        <v>0</v>
      </c>
      <c r="BA10" s="725">
        <v>0</v>
      </c>
      <c r="BB10" s="725">
        <v>26.577777777777779</v>
      </c>
      <c r="BC10" s="725">
        <v>32.162962962962965</v>
      </c>
      <c r="BD10" s="725">
        <v>0</v>
      </c>
      <c r="BE10" s="725">
        <v>0</v>
      </c>
      <c r="BF10" s="725">
        <v>0</v>
      </c>
      <c r="BG10" s="725">
        <v>0</v>
      </c>
      <c r="BH10" s="725">
        <v>0</v>
      </c>
      <c r="BI10" s="725">
        <v>0</v>
      </c>
      <c r="BJ10" s="725">
        <v>0</v>
      </c>
      <c r="BK10" s="725">
        <v>0</v>
      </c>
      <c r="BL10" s="725">
        <v>0.47726181864406803</v>
      </c>
      <c r="BM10" s="725">
        <v>0</v>
      </c>
      <c r="BN10" s="725">
        <v>0</v>
      </c>
      <c r="BO10" s="725">
        <v>1</v>
      </c>
      <c r="BP10" s="725">
        <v>0</v>
      </c>
      <c r="BQ10" s="725"/>
      <c r="BR10" s="725"/>
      <c r="BS10" s="725"/>
    </row>
    <row r="11" spans="1:71" ht="15" x14ac:dyDescent="0.25">
      <c r="A11">
        <f>VLOOKUP(C11,'DfE No.'!C:E,3,FALSE)</f>
        <v>479</v>
      </c>
      <c r="B11" s="722">
        <v>124543</v>
      </c>
      <c r="C11" s="722">
        <v>9352020</v>
      </c>
      <c r="D11" s="723" t="s">
        <v>889</v>
      </c>
      <c r="E11" s="707" t="s">
        <v>469</v>
      </c>
      <c r="F11" s="724">
        <v>0</v>
      </c>
      <c r="G11" s="725">
        <v>1</v>
      </c>
      <c r="H11" s="725">
        <v>0</v>
      </c>
      <c r="I11" s="725">
        <v>0</v>
      </c>
      <c r="J11" s="725">
        <v>7</v>
      </c>
      <c r="K11" s="725">
        <v>0</v>
      </c>
      <c r="L11" s="725">
        <v>0</v>
      </c>
      <c r="M11" s="725">
        <v>0</v>
      </c>
      <c r="N11" s="725">
        <v>202</v>
      </c>
      <c r="O11" s="725">
        <v>202</v>
      </c>
      <c r="P11" s="725">
        <v>30</v>
      </c>
      <c r="Q11" s="725">
        <v>172</v>
      </c>
      <c r="R11" s="725">
        <v>0</v>
      </c>
      <c r="S11" s="725">
        <v>0</v>
      </c>
      <c r="T11" s="725">
        <v>0</v>
      </c>
      <c r="U11" s="725">
        <v>0</v>
      </c>
      <c r="V11" s="725">
        <v>0</v>
      </c>
      <c r="W11" s="725">
        <v>0</v>
      </c>
      <c r="X11" s="725">
        <v>0</v>
      </c>
      <c r="Y11" s="725">
        <v>0</v>
      </c>
      <c r="Z11" s="725">
        <v>0</v>
      </c>
      <c r="AA11" s="725">
        <v>202</v>
      </c>
      <c r="AB11" s="725">
        <v>28.857142857142858</v>
      </c>
      <c r="AC11" s="725">
        <v>9.0000000000000089</v>
      </c>
      <c r="AD11" s="725">
        <v>10.734299516908212</v>
      </c>
      <c r="AE11" s="725">
        <v>0</v>
      </c>
      <c r="AF11" s="725">
        <v>0</v>
      </c>
      <c r="AG11" s="725">
        <v>196.99999999999994</v>
      </c>
      <c r="AH11" s="725">
        <v>3.0000000000000098</v>
      </c>
      <c r="AI11" s="725">
        <v>0</v>
      </c>
      <c r="AJ11" s="725">
        <v>1.9999999999999998</v>
      </c>
      <c r="AK11" s="725">
        <v>0</v>
      </c>
      <c r="AL11" s="725">
        <v>0</v>
      </c>
      <c r="AM11" s="725">
        <v>0</v>
      </c>
      <c r="AN11" s="725">
        <v>0</v>
      </c>
      <c r="AO11" s="725">
        <v>0</v>
      </c>
      <c r="AP11" s="725">
        <v>0</v>
      </c>
      <c r="AQ11" s="725">
        <v>0</v>
      </c>
      <c r="AR11" s="725">
        <v>0</v>
      </c>
      <c r="AS11" s="725">
        <v>0</v>
      </c>
      <c r="AT11" s="725">
        <v>0</v>
      </c>
      <c r="AU11" s="725">
        <v>1.1744186046511622</v>
      </c>
      <c r="AV11" s="725">
        <v>1.1744186046511622</v>
      </c>
      <c r="AW11" s="725">
        <v>1.1744186046511622</v>
      </c>
      <c r="AX11" s="725">
        <v>0</v>
      </c>
      <c r="AY11" s="725">
        <v>0</v>
      </c>
      <c r="AZ11" s="725">
        <v>0</v>
      </c>
      <c r="BA11" s="725">
        <v>0</v>
      </c>
      <c r="BB11" s="725">
        <v>39.76878612716763</v>
      </c>
      <c r="BC11" s="725">
        <v>46.705202312138731</v>
      </c>
      <c r="BD11" s="725">
        <v>0</v>
      </c>
      <c r="BE11" s="725">
        <v>0</v>
      </c>
      <c r="BF11" s="725">
        <v>0</v>
      </c>
      <c r="BG11" s="725">
        <v>0</v>
      </c>
      <c r="BH11" s="725">
        <v>0</v>
      </c>
      <c r="BI11" s="725">
        <v>0</v>
      </c>
      <c r="BJ11" s="725">
        <v>0</v>
      </c>
      <c r="BK11" s="725">
        <v>0</v>
      </c>
      <c r="BL11" s="725">
        <v>1.7874021154545501</v>
      </c>
      <c r="BM11" s="725">
        <v>0</v>
      </c>
      <c r="BN11" s="725">
        <v>0</v>
      </c>
      <c r="BO11" s="725">
        <v>1</v>
      </c>
      <c r="BP11" s="725">
        <v>0</v>
      </c>
      <c r="BQ11" s="725"/>
      <c r="BR11" s="725"/>
      <c r="BS11" s="725"/>
    </row>
    <row r="12" spans="1:71" ht="15" x14ac:dyDescent="0.25">
      <c r="A12">
        <f>VLOOKUP(C12,'DfE No.'!C:E,3,FALSE)</f>
        <v>482</v>
      </c>
      <c r="B12" s="722">
        <v>124544</v>
      </c>
      <c r="C12" s="722">
        <v>9352021</v>
      </c>
      <c r="D12" s="723" t="s">
        <v>892</v>
      </c>
      <c r="E12" s="707" t="s">
        <v>469</v>
      </c>
      <c r="F12" s="724">
        <v>0</v>
      </c>
      <c r="G12" s="725">
        <v>1</v>
      </c>
      <c r="H12" s="725">
        <v>0</v>
      </c>
      <c r="I12" s="725">
        <v>0</v>
      </c>
      <c r="J12" s="725">
        <v>7</v>
      </c>
      <c r="K12" s="725">
        <v>0</v>
      </c>
      <c r="L12" s="725">
        <v>0</v>
      </c>
      <c r="M12" s="725">
        <v>0</v>
      </c>
      <c r="N12" s="725">
        <v>204</v>
      </c>
      <c r="O12" s="725">
        <v>204</v>
      </c>
      <c r="P12" s="725">
        <v>30</v>
      </c>
      <c r="Q12" s="725">
        <v>174</v>
      </c>
      <c r="R12" s="725">
        <v>0</v>
      </c>
      <c r="S12" s="725">
        <v>0</v>
      </c>
      <c r="T12" s="725">
        <v>0</v>
      </c>
      <c r="U12" s="725">
        <v>0</v>
      </c>
      <c r="V12" s="725">
        <v>0</v>
      </c>
      <c r="W12" s="725">
        <v>0</v>
      </c>
      <c r="X12" s="725">
        <v>0</v>
      </c>
      <c r="Y12" s="725">
        <v>0</v>
      </c>
      <c r="Z12" s="725">
        <v>0</v>
      </c>
      <c r="AA12" s="725">
        <v>204</v>
      </c>
      <c r="AB12" s="725">
        <v>29.142857142857142</v>
      </c>
      <c r="AC12" s="725">
        <v>24.999999999999972</v>
      </c>
      <c r="AD12" s="725">
        <v>28.442307692307693</v>
      </c>
      <c r="AE12" s="725">
        <v>0</v>
      </c>
      <c r="AF12" s="725">
        <v>0</v>
      </c>
      <c r="AG12" s="725">
        <v>198.00000000000006</v>
      </c>
      <c r="AH12" s="725">
        <v>4</v>
      </c>
      <c r="AI12" s="725">
        <v>2</v>
      </c>
      <c r="AJ12" s="725">
        <v>0</v>
      </c>
      <c r="AK12" s="725">
        <v>0</v>
      </c>
      <c r="AL12" s="725">
        <v>0</v>
      </c>
      <c r="AM12" s="725">
        <v>0</v>
      </c>
      <c r="AN12" s="725">
        <v>0</v>
      </c>
      <c r="AO12" s="725">
        <v>0</v>
      </c>
      <c r="AP12" s="725">
        <v>0</v>
      </c>
      <c r="AQ12" s="725">
        <v>0</v>
      </c>
      <c r="AR12" s="725">
        <v>0</v>
      </c>
      <c r="AS12" s="725">
        <v>0</v>
      </c>
      <c r="AT12" s="725">
        <v>0</v>
      </c>
      <c r="AU12" s="725">
        <v>2.3448275862068928</v>
      </c>
      <c r="AV12" s="725">
        <v>4.6896551724137856</v>
      </c>
      <c r="AW12" s="725">
        <v>5.8620689655172322</v>
      </c>
      <c r="AX12" s="725">
        <v>0</v>
      </c>
      <c r="AY12" s="725">
        <v>0</v>
      </c>
      <c r="AZ12" s="725">
        <v>0</v>
      </c>
      <c r="BA12" s="725">
        <v>0</v>
      </c>
      <c r="BB12" s="725">
        <v>42.488372093023251</v>
      </c>
      <c r="BC12" s="725">
        <v>49.813953488372086</v>
      </c>
      <c r="BD12" s="725">
        <v>0</v>
      </c>
      <c r="BE12" s="725">
        <v>0</v>
      </c>
      <c r="BF12" s="725">
        <v>0</v>
      </c>
      <c r="BG12" s="725">
        <v>0</v>
      </c>
      <c r="BH12" s="725">
        <v>0</v>
      </c>
      <c r="BI12" s="725">
        <v>0</v>
      </c>
      <c r="BJ12" s="725">
        <v>0</v>
      </c>
      <c r="BK12" s="725">
        <v>0</v>
      </c>
      <c r="BL12" s="725">
        <v>1.13762960154639</v>
      </c>
      <c r="BM12" s="725">
        <v>0</v>
      </c>
      <c r="BN12" s="725">
        <v>0</v>
      </c>
      <c r="BO12" s="725">
        <v>1</v>
      </c>
      <c r="BP12" s="725">
        <v>0</v>
      </c>
      <c r="BQ12" s="725">
        <v>12</v>
      </c>
      <c r="BR12" s="725"/>
      <c r="BS12" s="725"/>
    </row>
    <row r="13" spans="1:71" ht="15" x14ac:dyDescent="0.25">
      <c r="A13">
        <f>VLOOKUP(C13,'DfE No.'!C:E,3,FALSE)</f>
        <v>499</v>
      </c>
      <c r="B13" s="722">
        <v>124547</v>
      </c>
      <c r="C13" s="722">
        <v>9352026</v>
      </c>
      <c r="D13" s="723" t="s">
        <v>903</v>
      </c>
      <c r="E13" s="707" t="s">
        <v>469</v>
      </c>
      <c r="F13" s="724">
        <v>0</v>
      </c>
      <c r="G13" s="725">
        <v>1</v>
      </c>
      <c r="H13" s="725">
        <v>0</v>
      </c>
      <c r="I13" s="725">
        <v>0</v>
      </c>
      <c r="J13" s="725">
        <v>7</v>
      </c>
      <c r="K13" s="725">
        <v>0</v>
      </c>
      <c r="L13" s="725">
        <v>0</v>
      </c>
      <c r="M13" s="725">
        <v>0</v>
      </c>
      <c r="N13" s="725">
        <v>206</v>
      </c>
      <c r="O13" s="725">
        <v>206</v>
      </c>
      <c r="P13" s="725">
        <v>29</v>
      </c>
      <c r="Q13" s="725">
        <v>177</v>
      </c>
      <c r="R13" s="725">
        <v>0</v>
      </c>
      <c r="S13" s="725">
        <v>0</v>
      </c>
      <c r="T13" s="725">
        <v>0</v>
      </c>
      <c r="U13" s="725">
        <v>0</v>
      </c>
      <c r="V13" s="725">
        <v>0</v>
      </c>
      <c r="W13" s="725">
        <v>0</v>
      </c>
      <c r="X13" s="725">
        <v>0</v>
      </c>
      <c r="Y13" s="725">
        <v>0</v>
      </c>
      <c r="Z13" s="725">
        <v>0</v>
      </c>
      <c r="AA13" s="725">
        <v>206</v>
      </c>
      <c r="AB13" s="725">
        <v>29.428571428571427</v>
      </c>
      <c r="AC13" s="725">
        <v>28.999999999999957</v>
      </c>
      <c r="AD13" s="725">
        <v>28.999999999999957</v>
      </c>
      <c r="AE13" s="725">
        <v>0</v>
      </c>
      <c r="AF13" s="725">
        <v>0</v>
      </c>
      <c r="AG13" s="725">
        <v>206</v>
      </c>
      <c r="AH13" s="725">
        <v>0</v>
      </c>
      <c r="AI13" s="725">
        <v>0</v>
      </c>
      <c r="AJ13" s="725">
        <v>0</v>
      </c>
      <c r="AK13" s="725">
        <v>0</v>
      </c>
      <c r="AL13" s="725">
        <v>0</v>
      </c>
      <c r="AM13" s="725">
        <v>0</v>
      </c>
      <c r="AN13" s="725">
        <v>0</v>
      </c>
      <c r="AO13" s="725">
        <v>0</v>
      </c>
      <c r="AP13" s="725">
        <v>0</v>
      </c>
      <c r="AQ13" s="725">
        <v>0</v>
      </c>
      <c r="AR13" s="725">
        <v>0</v>
      </c>
      <c r="AS13" s="725">
        <v>0</v>
      </c>
      <c r="AT13" s="725">
        <v>0</v>
      </c>
      <c r="AU13" s="725">
        <v>0</v>
      </c>
      <c r="AV13" s="725">
        <v>0</v>
      </c>
      <c r="AW13" s="725">
        <v>0</v>
      </c>
      <c r="AX13" s="725">
        <v>0</v>
      </c>
      <c r="AY13" s="725">
        <v>0</v>
      </c>
      <c r="AZ13" s="725">
        <v>0</v>
      </c>
      <c r="BA13" s="725">
        <v>1.9999999999999998</v>
      </c>
      <c r="BB13" s="725">
        <v>39.333333333333329</v>
      </c>
      <c r="BC13" s="725">
        <v>45.777777777777771</v>
      </c>
      <c r="BD13" s="725">
        <v>0</v>
      </c>
      <c r="BE13" s="725">
        <v>0</v>
      </c>
      <c r="BF13" s="725">
        <v>0</v>
      </c>
      <c r="BG13" s="725">
        <v>0</v>
      </c>
      <c r="BH13" s="725">
        <v>0</v>
      </c>
      <c r="BI13" s="725">
        <v>0</v>
      </c>
      <c r="BJ13" s="725">
        <v>0</v>
      </c>
      <c r="BK13" s="725">
        <v>0</v>
      </c>
      <c r="BL13" s="725">
        <v>1.63300093333333</v>
      </c>
      <c r="BM13" s="725">
        <v>0</v>
      </c>
      <c r="BN13" s="725">
        <v>0</v>
      </c>
      <c r="BO13" s="725">
        <v>1</v>
      </c>
      <c r="BP13" s="725">
        <v>0</v>
      </c>
      <c r="BQ13" s="725"/>
      <c r="BR13" s="725"/>
      <c r="BS13" s="725"/>
    </row>
    <row r="14" spans="1:71" ht="15" x14ac:dyDescent="0.25">
      <c r="A14">
        <f>VLOOKUP(C14,'DfE No.'!C:E,3,FALSE)</f>
        <v>415</v>
      </c>
      <c r="B14" s="722">
        <v>124550</v>
      </c>
      <c r="C14" s="722">
        <v>9352032</v>
      </c>
      <c r="D14" s="723" t="s">
        <v>840</v>
      </c>
      <c r="E14" s="707" t="s">
        <v>469</v>
      </c>
      <c r="F14" s="724">
        <v>0</v>
      </c>
      <c r="G14" s="725">
        <v>1</v>
      </c>
      <c r="H14" s="725">
        <v>0</v>
      </c>
      <c r="I14" s="725">
        <v>0</v>
      </c>
      <c r="J14" s="725">
        <v>7</v>
      </c>
      <c r="K14" s="725">
        <v>0</v>
      </c>
      <c r="L14" s="725">
        <v>0</v>
      </c>
      <c r="M14" s="725">
        <v>0</v>
      </c>
      <c r="N14" s="725">
        <v>349</v>
      </c>
      <c r="O14" s="725">
        <v>349</v>
      </c>
      <c r="P14" s="725">
        <v>45</v>
      </c>
      <c r="Q14" s="725">
        <v>304</v>
      </c>
      <c r="R14" s="725">
        <v>0</v>
      </c>
      <c r="S14" s="725">
        <v>0</v>
      </c>
      <c r="T14" s="725">
        <v>0</v>
      </c>
      <c r="U14" s="725">
        <v>0</v>
      </c>
      <c r="V14" s="725">
        <v>0</v>
      </c>
      <c r="W14" s="725">
        <v>0</v>
      </c>
      <c r="X14" s="725">
        <v>0</v>
      </c>
      <c r="Y14" s="725">
        <v>0</v>
      </c>
      <c r="Z14" s="725">
        <v>0</v>
      </c>
      <c r="AA14" s="725">
        <v>349</v>
      </c>
      <c r="AB14" s="725">
        <v>49.857142857142854</v>
      </c>
      <c r="AC14" s="725">
        <v>46.999999999999936</v>
      </c>
      <c r="AD14" s="725">
        <v>55.306010928961754</v>
      </c>
      <c r="AE14" s="725">
        <v>0</v>
      </c>
      <c r="AF14" s="725">
        <v>0</v>
      </c>
      <c r="AG14" s="725">
        <v>241.00000000000006</v>
      </c>
      <c r="AH14" s="725">
        <v>36.999999999999872</v>
      </c>
      <c r="AI14" s="725">
        <v>71.000000000000085</v>
      </c>
      <c r="AJ14" s="725">
        <v>0</v>
      </c>
      <c r="AK14" s="725">
        <v>0</v>
      </c>
      <c r="AL14" s="725">
        <v>0</v>
      </c>
      <c r="AM14" s="725">
        <v>0</v>
      </c>
      <c r="AN14" s="725">
        <v>0</v>
      </c>
      <c r="AO14" s="725">
        <v>0</v>
      </c>
      <c r="AP14" s="725">
        <v>0</v>
      </c>
      <c r="AQ14" s="725">
        <v>0</v>
      </c>
      <c r="AR14" s="725">
        <v>0</v>
      </c>
      <c r="AS14" s="725">
        <v>0</v>
      </c>
      <c r="AT14" s="725">
        <v>0</v>
      </c>
      <c r="AU14" s="725">
        <v>8.0894039735099454</v>
      </c>
      <c r="AV14" s="725">
        <v>13.867549668874156</v>
      </c>
      <c r="AW14" s="725">
        <v>20.801324503311253</v>
      </c>
      <c r="AX14" s="725">
        <v>0</v>
      </c>
      <c r="AY14" s="725">
        <v>0</v>
      </c>
      <c r="AZ14" s="725">
        <v>0</v>
      </c>
      <c r="BA14" s="725">
        <v>0</v>
      </c>
      <c r="BB14" s="725">
        <v>86.531835205992508</v>
      </c>
      <c r="BC14" s="725">
        <v>99.340823970037448</v>
      </c>
      <c r="BD14" s="725">
        <v>0</v>
      </c>
      <c r="BE14" s="725">
        <v>0</v>
      </c>
      <c r="BF14" s="725">
        <v>0</v>
      </c>
      <c r="BG14" s="725">
        <v>0</v>
      </c>
      <c r="BH14" s="725">
        <v>0</v>
      </c>
      <c r="BI14" s="725">
        <v>0</v>
      </c>
      <c r="BJ14" s="725">
        <v>0</v>
      </c>
      <c r="BK14" s="725">
        <v>0</v>
      </c>
      <c r="BL14" s="725">
        <v>0.51367200344827602</v>
      </c>
      <c r="BM14" s="725">
        <v>0</v>
      </c>
      <c r="BN14" s="725">
        <v>0</v>
      </c>
      <c r="BO14" s="725">
        <v>1</v>
      </c>
      <c r="BP14" s="725">
        <v>0</v>
      </c>
      <c r="BQ14" s="725"/>
      <c r="BR14" s="725"/>
      <c r="BS14" s="725"/>
    </row>
    <row r="15" spans="1:71" ht="15" x14ac:dyDescent="0.25">
      <c r="A15">
        <f>VLOOKUP(C15,'DfE No.'!C:E,3,FALSE)</f>
        <v>424</v>
      </c>
      <c r="B15" s="722">
        <v>124552</v>
      </c>
      <c r="C15" s="722">
        <v>9352034</v>
      </c>
      <c r="D15" s="723" t="s">
        <v>1493</v>
      </c>
      <c r="E15" s="707" t="s">
        <v>469</v>
      </c>
      <c r="F15" s="724">
        <v>0</v>
      </c>
      <c r="G15" s="725">
        <v>1</v>
      </c>
      <c r="H15" s="725">
        <v>0</v>
      </c>
      <c r="I15" s="725">
        <v>0</v>
      </c>
      <c r="J15" s="725">
        <v>7</v>
      </c>
      <c r="K15" s="725">
        <v>0</v>
      </c>
      <c r="L15" s="725">
        <v>0</v>
      </c>
      <c r="M15" s="725">
        <v>0</v>
      </c>
      <c r="N15" s="725">
        <v>306</v>
      </c>
      <c r="O15" s="725">
        <v>306</v>
      </c>
      <c r="P15" s="725">
        <v>42</v>
      </c>
      <c r="Q15" s="725">
        <v>264</v>
      </c>
      <c r="R15" s="725">
        <v>0</v>
      </c>
      <c r="S15" s="725">
        <v>0</v>
      </c>
      <c r="T15" s="725">
        <v>0</v>
      </c>
      <c r="U15" s="725">
        <v>0</v>
      </c>
      <c r="V15" s="725">
        <v>0</v>
      </c>
      <c r="W15" s="725">
        <v>0</v>
      </c>
      <c r="X15" s="725">
        <v>0</v>
      </c>
      <c r="Y15" s="725">
        <v>0</v>
      </c>
      <c r="Z15" s="725">
        <v>0</v>
      </c>
      <c r="AA15" s="725">
        <v>306</v>
      </c>
      <c r="AB15" s="725">
        <v>43.714285714285715</v>
      </c>
      <c r="AC15" s="725">
        <v>85.000000000000071</v>
      </c>
      <c r="AD15" s="725">
        <v>85.000000000000071</v>
      </c>
      <c r="AE15" s="725">
        <v>0</v>
      </c>
      <c r="AF15" s="725">
        <v>0</v>
      </c>
      <c r="AG15" s="725">
        <v>206.99999999999997</v>
      </c>
      <c r="AH15" s="725">
        <v>82.999999999999858</v>
      </c>
      <c r="AI15" s="725">
        <v>15.999999999999998</v>
      </c>
      <c r="AJ15" s="725">
        <v>0</v>
      </c>
      <c r="AK15" s="725">
        <v>0</v>
      </c>
      <c r="AL15" s="725">
        <v>0</v>
      </c>
      <c r="AM15" s="725">
        <v>0</v>
      </c>
      <c r="AN15" s="725">
        <v>0</v>
      </c>
      <c r="AO15" s="725">
        <v>0</v>
      </c>
      <c r="AP15" s="725">
        <v>0</v>
      </c>
      <c r="AQ15" s="725">
        <v>0</v>
      </c>
      <c r="AR15" s="725">
        <v>0</v>
      </c>
      <c r="AS15" s="725">
        <v>0</v>
      </c>
      <c r="AT15" s="725">
        <v>0</v>
      </c>
      <c r="AU15" s="725">
        <v>5.7954545454545325</v>
      </c>
      <c r="AV15" s="725">
        <v>12.750000000000011</v>
      </c>
      <c r="AW15" s="725">
        <v>13.909090909090922</v>
      </c>
      <c r="AX15" s="725">
        <v>0</v>
      </c>
      <c r="AY15" s="725">
        <v>0</v>
      </c>
      <c r="AZ15" s="725">
        <v>0</v>
      </c>
      <c r="BA15" s="725">
        <v>1.9367088607594936</v>
      </c>
      <c r="BB15" s="725">
        <v>89.402390438247011</v>
      </c>
      <c r="BC15" s="725">
        <v>103.62549800796812</v>
      </c>
      <c r="BD15" s="725">
        <v>0</v>
      </c>
      <c r="BE15" s="725">
        <v>0</v>
      </c>
      <c r="BF15" s="725">
        <v>0</v>
      </c>
      <c r="BG15" s="725">
        <v>0</v>
      </c>
      <c r="BH15" s="725">
        <v>0</v>
      </c>
      <c r="BI15" s="725">
        <v>0</v>
      </c>
      <c r="BJ15" s="725">
        <v>0</v>
      </c>
      <c r="BK15" s="725">
        <v>0</v>
      </c>
      <c r="BL15" s="725">
        <v>0.64548167522727296</v>
      </c>
      <c r="BM15" s="725">
        <v>0</v>
      </c>
      <c r="BN15" s="725">
        <v>0</v>
      </c>
      <c r="BO15" s="725">
        <v>1</v>
      </c>
      <c r="BP15" s="725">
        <v>0</v>
      </c>
      <c r="BQ15" s="725">
        <v>15</v>
      </c>
      <c r="BR15" s="725"/>
      <c r="BS15" s="725"/>
    </row>
    <row r="16" spans="1:71" ht="15" x14ac:dyDescent="0.25">
      <c r="A16">
        <f>VLOOKUP(C16,'DfE No.'!C:E,3,FALSE)</f>
        <v>422</v>
      </c>
      <c r="B16" s="722">
        <v>124553</v>
      </c>
      <c r="C16" s="722">
        <v>9352035</v>
      </c>
      <c r="D16" s="723" t="s">
        <v>1184</v>
      </c>
      <c r="E16" s="707" t="s">
        <v>469</v>
      </c>
      <c r="F16" s="724">
        <v>0</v>
      </c>
      <c r="G16" s="725">
        <v>1</v>
      </c>
      <c r="H16" s="725">
        <v>0</v>
      </c>
      <c r="I16" s="725">
        <v>0</v>
      </c>
      <c r="J16" s="725">
        <v>7</v>
      </c>
      <c r="K16" s="725">
        <v>0</v>
      </c>
      <c r="L16" s="725">
        <v>0</v>
      </c>
      <c r="M16" s="725">
        <v>0</v>
      </c>
      <c r="N16" s="725">
        <v>174</v>
      </c>
      <c r="O16" s="725">
        <v>174</v>
      </c>
      <c r="P16" s="725">
        <v>24</v>
      </c>
      <c r="Q16" s="725">
        <v>150</v>
      </c>
      <c r="R16" s="725">
        <v>0</v>
      </c>
      <c r="S16" s="725">
        <v>0</v>
      </c>
      <c r="T16" s="725">
        <v>0</v>
      </c>
      <c r="U16" s="725">
        <v>0</v>
      </c>
      <c r="V16" s="725">
        <v>0</v>
      </c>
      <c r="W16" s="725">
        <v>0</v>
      </c>
      <c r="X16" s="725">
        <v>0</v>
      </c>
      <c r="Y16" s="725">
        <v>0</v>
      </c>
      <c r="Z16" s="725">
        <v>0</v>
      </c>
      <c r="AA16" s="725">
        <v>174</v>
      </c>
      <c r="AB16" s="725">
        <v>24.857142857142858</v>
      </c>
      <c r="AC16" s="725">
        <v>26.999999999999922</v>
      </c>
      <c r="AD16" s="725">
        <v>31.817142857142859</v>
      </c>
      <c r="AE16" s="725">
        <v>0</v>
      </c>
      <c r="AF16" s="725">
        <v>0</v>
      </c>
      <c r="AG16" s="725">
        <v>127.73410404624286</v>
      </c>
      <c r="AH16" s="725">
        <v>28.161849710982665</v>
      </c>
      <c r="AI16" s="725">
        <v>18.104046242774483</v>
      </c>
      <c r="AJ16" s="725">
        <v>0</v>
      </c>
      <c r="AK16" s="725">
        <v>0</v>
      </c>
      <c r="AL16" s="725">
        <v>0</v>
      </c>
      <c r="AM16" s="725">
        <v>0</v>
      </c>
      <c r="AN16" s="725">
        <v>0</v>
      </c>
      <c r="AO16" s="725">
        <v>0</v>
      </c>
      <c r="AP16" s="725">
        <v>0</v>
      </c>
      <c r="AQ16" s="725">
        <v>0</v>
      </c>
      <c r="AR16" s="725">
        <v>0</v>
      </c>
      <c r="AS16" s="725">
        <v>0</v>
      </c>
      <c r="AT16" s="725">
        <v>0</v>
      </c>
      <c r="AU16" s="725">
        <v>1.1600000000000006</v>
      </c>
      <c r="AV16" s="725">
        <v>5.7999999999999936</v>
      </c>
      <c r="AW16" s="725">
        <v>8.1200000000000045</v>
      </c>
      <c r="AX16" s="725">
        <v>0</v>
      </c>
      <c r="AY16" s="725">
        <v>0</v>
      </c>
      <c r="AZ16" s="725">
        <v>0</v>
      </c>
      <c r="BA16" s="725">
        <v>0</v>
      </c>
      <c r="BB16" s="725">
        <v>49.315068493150683</v>
      </c>
      <c r="BC16" s="725">
        <v>57.205479452054789</v>
      </c>
      <c r="BD16" s="725">
        <v>0</v>
      </c>
      <c r="BE16" s="725">
        <v>0</v>
      </c>
      <c r="BF16" s="725">
        <v>0</v>
      </c>
      <c r="BG16" s="725">
        <v>0</v>
      </c>
      <c r="BH16" s="725">
        <v>0</v>
      </c>
      <c r="BI16" s="725">
        <v>0</v>
      </c>
      <c r="BJ16" s="725">
        <v>0</v>
      </c>
      <c r="BK16" s="725">
        <v>0</v>
      </c>
      <c r="BL16" s="725">
        <v>0.71656132352941204</v>
      </c>
      <c r="BM16" s="725">
        <v>0</v>
      </c>
      <c r="BN16" s="725">
        <v>0</v>
      </c>
      <c r="BO16" s="725">
        <v>1</v>
      </c>
      <c r="BP16" s="725">
        <v>0</v>
      </c>
      <c r="BQ16" s="725"/>
      <c r="BR16" s="725"/>
      <c r="BS16" s="725"/>
    </row>
    <row r="17" spans="1:71" ht="15" x14ac:dyDescent="0.25">
      <c r="A17">
        <f>VLOOKUP(C17,'DfE No.'!C:E,3,FALSE)</f>
        <v>239</v>
      </c>
      <c r="B17" s="722">
        <v>124559</v>
      </c>
      <c r="C17" s="722">
        <v>9352042</v>
      </c>
      <c r="D17" s="723" t="s">
        <v>751</v>
      </c>
      <c r="E17" s="707" t="s">
        <v>469</v>
      </c>
      <c r="F17" s="724">
        <v>0</v>
      </c>
      <c r="G17" s="725">
        <v>1</v>
      </c>
      <c r="H17" s="725">
        <v>0</v>
      </c>
      <c r="I17" s="725">
        <v>0</v>
      </c>
      <c r="J17" s="725">
        <v>7</v>
      </c>
      <c r="K17" s="725">
        <v>0</v>
      </c>
      <c r="L17" s="725">
        <v>0</v>
      </c>
      <c r="M17" s="725">
        <v>0</v>
      </c>
      <c r="N17" s="725">
        <v>467</v>
      </c>
      <c r="O17" s="725">
        <v>467</v>
      </c>
      <c r="P17" s="725">
        <v>58</v>
      </c>
      <c r="Q17" s="725">
        <v>409</v>
      </c>
      <c r="R17" s="725">
        <v>0</v>
      </c>
      <c r="S17" s="725">
        <v>0</v>
      </c>
      <c r="T17" s="725">
        <v>0</v>
      </c>
      <c r="U17" s="725">
        <v>0</v>
      </c>
      <c r="V17" s="725">
        <v>0</v>
      </c>
      <c r="W17" s="725">
        <v>0</v>
      </c>
      <c r="X17" s="725">
        <v>0</v>
      </c>
      <c r="Y17" s="725">
        <v>0</v>
      </c>
      <c r="Z17" s="725">
        <v>0</v>
      </c>
      <c r="AA17" s="725">
        <v>467</v>
      </c>
      <c r="AB17" s="725">
        <v>66.714285714285708</v>
      </c>
      <c r="AC17" s="725">
        <v>70.000000000000156</v>
      </c>
      <c r="AD17" s="725">
        <v>78.613226452905806</v>
      </c>
      <c r="AE17" s="725">
        <v>0</v>
      </c>
      <c r="AF17" s="725">
        <v>0</v>
      </c>
      <c r="AG17" s="725">
        <v>363.00000000000011</v>
      </c>
      <c r="AH17" s="725">
        <v>103.00000000000007</v>
      </c>
      <c r="AI17" s="725">
        <v>1.0000000000000009</v>
      </c>
      <c r="AJ17" s="725">
        <v>0</v>
      </c>
      <c r="AK17" s="725">
        <v>0</v>
      </c>
      <c r="AL17" s="725">
        <v>0</v>
      </c>
      <c r="AM17" s="725">
        <v>0</v>
      </c>
      <c r="AN17" s="725">
        <v>0</v>
      </c>
      <c r="AO17" s="725">
        <v>0</v>
      </c>
      <c r="AP17" s="725">
        <v>0</v>
      </c>
      <c r="AQ17" s="725">
        <v>0</v>
      </c>
      <c r="AR17" s="725">
        <v>0</v>
      </c>
      <c r="AS17" s="725">
        <v>0</v>
      </c>
      <c r="AT17" s="725">
        <v>0</v>
      </c>
      <c r="AU17" s="725">
        <v>3.4254278728606335</v>
      </c>
      <c r="AV17" s="725">
        <v>6.8508557457212484</v>
      </c>
      <c r="AW17" s="725">
        <v>11.41809290953543</v>
      </c>
      <c r="AX17" s="725">
        <v>0</v>
      </c>
      <c r="AY17" s="725">
        <v>0</v>
      </c>
      <c r="AZ17" s="725">
        <v>0</v>
      </c>
      <c r="BA17" s="725">
        <v>0</v>
      </c>
      <c r="BB17" s="725">
        <v>88.782926829268291</v>
      </c>
      <c r="BC17" s="725">
        <v>101.37317073170732</v>
      </c>
      <c r="BD17" s="725">
        <v>0</v>
      </c>
      <c r="BE17" s="725">
        <v>0</v>
      </c>
      <c r="BF17" s="725">
        <v>0</v>
      </c>
      <c r="BG17" s="725">
        <v>0</v>
      </c>
      <c r="BH17" s="725">
        <v>0</v>
      </c>
      <c r="BI17" s="725">
        <v>0</v>
      </c>
      <c r="BJ17" s="725">
        <v>0</v>
      </c>
      <c r="BK17" s="725">
        <v>0</v>
      </c>
      <c r="BL17" s="725">
        <v>0.64031184685714304</v>
      </c>
      <c r="BM17" s="725">
        <v>0</v>
      </c>
      <c r="BN17" s="725">
        <v>0</v>
      </c>
      <c r="BO17" s="725">
        <v>1</v>
      </c>
      <c r="BP17" s="725">
        <v>0</v>
      </c>
      <c r="BQ17" s="725"/>
      <c r="BR17" s="725"/>
      <c r="BS17" s="725"/>
    </row>
    <row r="18" spans="1:71" ht="15" x14ac:dyDescent="0.25">
      <c r="A18">
        <f>VLOOKUP(C18,'DfE No.'!C:E,3,FALSE)</f>
        <v>416</v>
      </c>
      <c r="B18" s="722">
        <v>124561</v>
      </c>
      <c r="C18" s="722">
        <v>9352045</v>
      </c>
      <c r="D18" s="723" t="s">
        <v>841</v>
      </c>
      <c r="E18" s="707" t="s">
        <v>469</v>
      </c>
      <c r="F18" s="724">
        <v>0</v>
      </c>
      <c r="G18" s="725">
        <v>1</v>
      </c>
      <c r="H18" s="725">
        <v>0</v>
      </c>
      <c r="I18" s="725">
        <v>0</v>
      </c>
      <c r="J18" s="725">
        <v>7</v>
      </c>
      <c r="K18" s="725">
        <v>0</v>
      </c>
      <c r="L18" s="725">
        <v>0</v>
      </c>
      <c r="M18" s="725">
        <v>0</v>
      </c>
      <c r="N18" s="725">
        <v>258</v>
      </c>
      <c r="O18" s="725">
        <v>258</v>
      </c>
      <c r="P18" s="725">
        <v>39</v>
      </c>
      <c r="Q18" s="725">
        <v>219</v>
      </c>
      <c r="R18" s="725">
        <v>0</v>
      </c>
      <c r="S18" s="725">
        <v>0</v>
      </c>
      <c r="T18" s="725">
        <v>0</v>
      </c>
      <c r="U18" s="725">
        <v>0</v>
      </c>
      <c r="V18" s="725">
        <v>0</v>
      </c>
      <c r="W18" s="725">
        <v>0</v>
      </c>
      <c r="X18" s="725">
        <v>0</v>
      </c>
      <c r="Y18" s="725">
        <v>0</v>
      </c>
      <c r="Z18" s="725">
        <v>0</v>
      </c>
      <c r="AA18" s="725">
        <v>258</v>
      </c>
      <c r="AB18" s="725">
        <v>36.857142857142854</v>
      </c>
      <c r="AC18" s="725">
        <v>33.999999999999972</v>
      </c>
      <c r="AD18" s="725">
        <v>36.177121771217706</v>
      </c>
      <c r="AE18" s="725">
        <v>0</v>
      </c>
      <c r="AF18" s="725">
        <v>0</v>
      </c>
      <c r="AG18" s="725">
        <v>245.99999999999991</v>
      </c>
      <c r="AH18" s="725">
        <v>8</v>
      </c>
      <c r="AI18" s="725">
        <v>3.9999999999999876</v>
      </c>
      <c r="AJ18" s="725">
        <v>0</v>
      </c>
      <c r="AK18" s="725">
        <v>0</v>
      </c>
      <c r="AL18" s="725">
        <v>0</v>
      </c>
      <c r="AM18" s="725">
        <v>0</v>
      </c>
      <c r="AN18" s="725">
        <v>0</v>
      </c>
      <c r="AO18" s="725">
        <v>0</v>
      </c>
      <c r="AP18" s="725">
        <v>0</v>
      </c>
      <c r="AQ18" s="725">
        <v>0</v>
      </c>
      <c r="AR18" s="725">
        <v>0</v>
      </c>
      <c r="AS18" s="725">
        <v>0</v>
      </c>
      <c r="AT18" s="725">
        <v>0</v>
      </c>
      <c r="AU18" s="725">
        <v>3.5342465753424657</v>
      </c>
      <c r="AV18" s="725">
        <v>5.8904109589041092</v>
      </c>
      <c r="AW18" s="725">
        <v>8.2465753424657535</v>
      </c>
      <c r="AX18" s="725">
        <v>0</v>
      </c>
      <c r="AY18" s="725">
        <v>0</v>
      </c>
      <c r="AZ18" s="725">
        <v>0</v>
      </c>
      <c r="BA18" s="725">
        <v>1.9040590405904059</v>
      </c>
      <c r="BB18" s="725">
        <v>49.64</v>
      </c>
      <c r="BC18" s="725">
        <v>58.480000000000004</v>
      </c>
      <c r="BD18" s="725">
        <v>0</v>
      </c>
      <c r="BE18" s="725">
        <v>0</v>
      </c>
      <c r="BF18" s="725">
        <v>0</v>
      </c>
      <c r="BG18" s="725">
        <v>0</v>
      </c>
      <c r="BH18" s="725">
        <v>0</v>
      </c>
      <c r="BI18" s="725">
        <v>0</v>
      </c>
      <c r="BJ18" s="725">
        <v>0.52000000000000213</v>
      </c>
      <c r="BK18" s="725">
        <v>0</v>
      </c>
      <c r="BL18" s="725">
        <v>0.796289699658703</v>
      </c>
      <c r="BM18" s="725">
        <v>0</v>
      </c>
      <c r="BN18" s="725">
        <v>0</v>
      </c>
      <c r="BO18" s="725">
        <v>1</v>
      </c>
      <c r="BP18" s="725">
        <v>0</v>
      </c>
      <c r="BQ18" s="725"/>
      <c r="BR18" s="725"/>
      <c r="BS18" s="725"/>
    </row>
    <row r="19" spans="1:71" ht="15" x14ac:dyDescent="0.25">
      <c r="A19">
        <f>VLOOKUP(C19,'DfE No.'!C:E,3,FALSE)</f>
        <v>486</v>
      </c>
      <c r="B19" s="722">
        <v>124565</v>
      </c>
      <c r="C19" s="722">
        <v>9352055</v>
      </c>
      <c r="D19" s="723" t="s">
        <v>895</v>
      </c>
      <c r="E19" s="707" t="s">
        <v>469</v>
      </c>
      <c r="F19" s="724">
        <v>0</v>
      </c>
      <c r="G19" s="725">
        <v>1</v>
      </c>
      <c r="H19" s="725">
        <v>0</v>
      </c>
      <c r="I19" s="725">
        <v>0</v>
      </c>
      <c r="J19" s="725">
        <v>7</v>
      </c>
      <c r="K19" s="725">
        <v>0</v>
      </c>
      <c r="L19" s="725">
        <v>0</v>
      </c>
      <c r="M19" s="725">
        <v>0</v>
      </c>
      <c r="N19" s="725">
        <v>196</v>
      </c>
      <c r="O19" s="725">
        <v>196</v>
      </c>
      <c r="P19" s="725">
        <v>29</v>
      </c>
      <c r="Q19" s="725">
        <v>167</v>
      </c>
      <c r="R19" s="725">
        <v>0</v>
      </c>
      <c r="S19" s="725">
        <v>0</v>
      </c>
      <c r="T19" s="725">
        <v>0</v>
      </c>
      <c r="U19" s="725">
        <v>0</v>
      </c>
      <c r="V19" s="725">
        <v>0</v>
      </c>
      <c r="W19" s="725">
        <v>0</v>
      </c>
      <c r="X19" s="725">
        <v>0</v>
      </c>
      <c r="Y19" s="725">
        <v>0</v>
      </c>
      <c r="Z19" s="725">
        <v>0</v>
      </c>
      <c r="AA19" s="725">
        <v>196</v>
      </c>
      <c r="AB19" s="725">
        <v>28</v>
      </c>
      <c r="AC19" s="725">
        <v>16.999999999999996</v>
      </c>
      <c r="AD19" s="725">
        <v>29.547738693467334</v>
      </c>
      <c r="AE19" s="725">
        <v>0</v>
      </c>
      <c r="AF19" s="725">
        <v>0</v>
      </c>
      <c r="AG19" s="725">
        <v>177</v>
      </c>
      <c r="AH19" s="725">
        <v>18.000000000000011</v>
      </c>
      <c r="AI19" s="725">
        <v>0.99999999999999989</v>
      </c>
      <c r="AJ19" s="725">
        <v>0</v>
      </c>
      <c r="AK19" s="725">
        <v>0</v>
      </c>
      <c r="AL19" s="725">
        <v>0</v>
      </c>
      <c r="AM19" s="725">
        <v>0</v>
      </c>
      <c r="AN19" s="725">
        <v>0</v>
      </c>
      <c r="AO19" s="725">
        <v>0</v>
      </c>
      <c r="AP19" s="725">
        <v>0</v>
      </c>
      <c r="AQ19" s="725">
        <v>0</v>
      </c>
      <c r="AR19" s="725">
        <v>0</v>
      </c>
      <c r="AS19" s="725">
        <v>0</v>
      </c>
      <c r="AT19" s="725">
        <v>0</v>
      </c>
      <c r="AU19" s="725">
        <v>2.3473053892215536</v>
      </c>
      <c r="AV19" s="725">
        <v>8.2155688622754575</v>
      </c>
      <c r="AW19" s="725">
        <v>10.562874251497011</v>
      </c>
      <c r="AX19" s="725">
        <v>0</v>
      </c>
      <c r="AY19" s="725">
        <v>0</v>
      </c>
      <c r="AZ19" s="725">
        <v>0</v>
      </c>
      <c r="BA19" s="725">
        <v>0.98492462311557794</v>
      </c>
      <c r="BB19" s="725">
        <v>41.234567901234563</v>
      </c>
      <c r="BC19" s="725">
        <v>48.395061728395056</v>
      </c>
      <c r="BD19" s="725">
        <v>0</v>
      </c>
      <c r="BE19" s="725">
        <v>0</v>
      </c>
      <c r="BF19" s="725">
        <v>0</v>
      </c>
      <c r="BG19" s="725">
        <v>0</v>
      </c>
      <c r="BH19" s="725">
        <v>0</v>
      </c>
      <c r="BI19" s="725">
        <v>0</v>
      </c>
      <c r="BJ19" s="725">
        <v>0</v>
      </c>
      <c r="BK19" s="725">
        <v>0</v>
      </c>
      <c r="BL19" s="725">
        <v>0.39564672661290301</v>
      </c>
      <c r="BM19" s="725">
        <v>0</v>
      </c>
      <c r="BN19" s="725">
        <v>0</v>
      </c>
      <c r="BO19" s="725">
        <v>1</v>
      </c>
      <c r="BP19" s="725">
        <v>0</v>
      </c>
      <c r="BQ19" s="725"/>
      <c r="BR19" s="725"/>
      <c r="BS19" s="725"/>
    </row>
    <row r="20" spans="1:71" ht="15" x14ac:dyDescent="0.25">
      <c r="A20">
        <f>VLOOKUP(C20,'DfE No.'!C:E,3,FALSE)</f>
        <v>211</v>
      </c>
      <c r="B20" s="722">
        <v>124572</v>
      </c>
      <c r="C20" s="722">
        <v>9352066</v>
      </c>
      <c r="D20" s="723" t="s">
        <v>734</v>
      </c>
      <c r="E20" s="707" t="s">
        <v>469</v>
      </c>
      <c r="F20" s="724">
        <v>0</v>
      </c>
      <c r="G20" s="725">
        <v>1</v>
      </c>
      <c r="H20" s="725">
        <v>0</v>
      </c>
      <c r="I20" s="725">
        <v>0</v>
      </c>
      <c r="J20" s="725">
        <v>7</v>
      </c>
      <c r="K20" s="725">
        <v>0</v>
      </c>
      <c r="L20" s="725">
        <v>0</v>
      </c>
      <c r="M20" s="725">
        <v>0</v>
      </c>
      <c r="N20" s="725">
        <v>94</v>
      </c>
      <c r="O20" s="725">
        <v>94</v>
      </c>
      <c r="P20" s="725">
        <v>15</v>
      </c>
      <c r="Q20" s="725">
        <v>79</v>
      </c>
      <c r="R20" s="725">
        <v>0</v>
      </c>
      <c r="S20" s="725">
        <v>0</v>
      </c>
      <c r="T20" s="725">
        <v>0</v>
      </c>
      <c r="U20" s="725">
        <v>0</v>
      </c>
      <c r="V20" s="725">
        <v>0</v>
      </c>
      <c r="W20" s="725">
        <v>0</v>
      </c>
      <c r="X20" s="725">
        <v>0</v>
      </c>
      <c r="Y20" s="725">
        <v>0</v>
      </c>
      <c r="Z20" s="725">
        <v>0</v>
      </c>
      <c r="AA20" s="725">
        <v>94</v>
      </c>
      <c r="AB20" s="725">
        <v>13.428571428571429</v>
      </c>
      <c r="AC20" s="725">
        <v>14.000000000000005</v>
      </c>
      <c r="AD20" s="725">
        <v>14.000000000000005</v>
      </c>
      <c r="AE20" s="725">
        <v>0</v>
      </c>
      <c r="AF20" s="725">
        <v>0</v>
      </c>
      <c r="AG20" s="725">
        <v>79.000000000000043</v>
      </c>
      <c r="AH20" s="725">
        <v>4</v>
      </c>
      <c r="AI20" s="725">
        <v>4.9999999999999973</v>
      </c>
      <c r="AJ20" s="725">
        <v>0.99999999999999756</v>
      </c>
      <c r="AK20" s="725">
        <v>3.0000000000000022</v>
      </c>
      <c r="AL20" s="725">
        <v>2.0000000000000044</v>
      </c>
      <c r="AM20" s="725">
        <v>0</v>
      </c>
      <c r="AN20" s="725">
        <v>0</v>
      </c>
      <c r="AO20" s="725">
        <v>0</v>
      </c>
      <c r="AP20" s="725">
        <v>0</v>
      </c>
      <c r="AQ20" s="725">
        <v>0</v>
      </c>
      <c r="AR20" s="725">
        <v>0</v>
      </c>
      <c r="AS20" s="725">
        <v>0</v>
      </c>
      <c r="AT20" s="725">
        <v>0</v>
      </c>
      <c r="AU20" s="725">
        <v>0</v>
      </c>
      <c r="AV20" s="725">
        <v>0</v>
      </c>
      <c r="AW20" s="725">
        <v>0</v>
      </c>
      <c r="AX20" s="725">
        <v>0</v>
      </c>
      <c r="AY20" s="725">
        <v>0</v>
      </c>
      <c r="AZ20" s="725">
        <v>0</v>
      </c>
      <c r="BA20" s="725">
        <v>0</v>
      </c>
      <c r="BB20" s="725">
        <v>17.686567164179106</v>
      </c>
      <c r="BC20" s="725">
        <v>21.044776119402986</v>
      </c>
      <c r="BD20" s="725">
        <v>0</v>
      </c>
      <c r="BE20" s="725">
        <v>0</v>
      </c>
      <c r="BF20" s="725">
        <v>0</v>
      </c>
      <c r="BG20" s="725">
        <v>0</v>
      </c>
      <c r="BH20" s="725">
        <v>0</v>
      </c>
      <c r="BI20" s="725">
        <v>0</v>
      </c>
      <c r="BJ20" s="725">
        <v>1.3600000000000025</v>
      </c>
      <c r="BK20" s="725">
        <v>0</v>
      </c>
      <c r="BL20" s="725">
        <v>1.7207800472222201</v>
      </c>
      <c r="BM20" s="725">
        <v>0</v>
      </c>
      <c r="BN20" s="725">
        <v>0</v>
      </c>
      <c r="BO20" s="725">
        <v>1</v>
      </c>
      <c r="BP20" s="725">
        <v>0</v>
      </c>
      <c r="BQ20" s="725"/>
      <c r="BR20" s="725"/>
      <c r="BS20" s="725"/>
    </row>
    <row r="21" spans="1:71" ht="15" x14ac:dyDescent="0.25">
      <c r="A21">
        <f>VLOOKUP(C21,'DfE No.'!C:E,3,FALSE)</f>
        <v>19</v>
      </c>
      <c r="B21" s="722">
        <v>124574</v>
      </c>
      <c r="C21" s="722">
        <v>9352068</v>
      </c>
      <c r="D21" s="723" t="s">
        <v>615</v>
      </c>
      <c r="E21" s="707" t="s">
        <v>469</v>
      </c>
      <c r="F21" s="724">
        <v>0</v>
      </c>
      <c r="G21" s="725">
        <v>1</v>
      </c>
      <c r="H21" s="725">
        <v>0</v>
      </c>
      <c r="I21" s="725">
        <v>0</v>
      </c>
      <c r="J21" s="725">
        <v>7</v>
      </c>
      <c r="K21" s="725">
        <v>0</v>
      </c>
      <c r="L21" s="725">
        <v>0</v>
      </c>
      <c r="M21" s="725">
        <v>0</v>
      </c>
      <c r="N21" s="725">
        <v>408</v>
      </c>
      <c r="O21" s="725">
        <v>408</v>
      </c>
      <c r="P21" s="725">
        <v>57</v>
      </c>
      <c r="Q21" s="725">
        <v>351</v>
      </c>
      <c r="R21" s="725">
        <v>0</v>
      </c>
      <c r="S21" s="725">
        <v>0</v>
      </c>
      <c r="T21" s="725">
        <v>0</v>
      </c>
      <c r="U21" s="725">
        <v>0</v>
      </c>
      <c r="V21" s="725">
        <v>0</v>
      </c>
      <c r="W21" s="725">
        <v>0</v>
      </c>
      <c r="X21" s="725">
        <v>0</v>
      </c>
      <c r="Y21" s="725">
        <v>0</v>
      </c>
      <c r="Z21" s="725">
        <v>0</v>
      </c>
      <c r="AA21" s="725">
        <v>408</v>
      </c>
      <c r="AB21" s="725">
        <v>58.285714285714285</v>
      </c>
      <c r="AC21" s="725">
        <v>60.000000000000092</v>
      </c>
      <c r="AD21" s="725">
        <v>67.188544152744626</v>
      </c>
      <c r="AE21" s="725">
        <v>0</v>
      </c>
      <c r="AF21" s="725">
        <v>0</v>
      </c>
      <c r="AG21" s="725">
        <v>345.00000000000011</v>
      </c>
      <c r="AH21" s="725">
        <v>14.000000000000009</v>
      </c>
      <c r="AI21" s="725">
        <v>6.999999999999984</v>
      </c>
      <c r="AJ21" s="725">
        <v>35</v>
      </c>
      <c r="AK21" s="725">
        <v>4</v>
      </c>
      <c r="AL21" s="725">
        <v>3.0000000000000009</v>
      </c>
      <c r="AM21" s="725">
        <v>0</v>
      </c>
      <c r="AN21" s="725">
        <v>0</v>
      </c>
      <c r="AO21" s="725">
        <v>0</v>
      </c>
      <c r="AP21" s="725">
        <v>0</v>
      </c>
      <c r="AQ21" s="725">
        <v>0</v>
      </c>
      <c r="AR21" s="725">
        <v>0</v>
      </c>
      <c r="AS21" s="725">
        <v>0</v>
      </c>
      <c r="AT21" s="725">
        <v>0</v>
      </c>
      <c r="AU21" s="725">
        <v>1.1623931623931627</v>
      </c>
      <c r="AV21" s="725">
        <v>3.4871794871794881</v>
      </c>
      <c r="AW21" s="725">
        <v>4.6495726495726508</v>
      </c>
      <c r="AX21" s="725">
        <v>0</v>
      </c>
      <c r="AY21" s="725">
        <v>0</v>
      </c>
      <c r="AZ21" s="725">
        <v>0</v>
      </c>
      <c r="BA21" s="725">
        <v>3.8949880668257757</v>
      </c>
      <c r="BB21" s="725">
        <v>86.492836676217763</v>
      </c>
      <c r="BC21" s="725">
        <v>100.53868194842407</v>
      </c>
      <c r="BD21" s="725">
        <v>0</v>
      </c>
      <c r="BE21" s="725">
        <v>0</v>
      </c>
      <c r="BF21" s="725">
        <v>0</v>
      </c>
      <c r="BG21" s="725">
        <v>0</v>
      </c>
      <c r="BH21" s="725">
        <v>0</v>
      </c>
      <c r="BI21" s="725">
        <v>0</v>
      </c>
      <c r="BJ21" s="725">
        <v>0</v>
      </c>
      <c r="BK21" s="725">
        <v>0</v>
      </c>
      <c r="BL21" s="725">
        <v>0.92976580983606605</v>
      </c>
      <c r="BM21" s="725">
        <v>0</v>
      </c>
      <c r="BN21" s="725">
        <v>0</v>
      </c>
      <c r="BO21" s="725">
        <v>1</v>
      </c>
      <c r="BP21" s="725">
        <v>0</v>
      </c>
      <c r="BQ21" s="725"/>
      <c r="BR21" s="725"/>
      <c r="BS21" s="725"/>
    </row>
    <row r="22" spans="1:71" ht="15" x14ac:dyDescent="0.25">
      <c r="A22">
        <f>VLOOKUP(C22,'DfE No.'!C:E,3,FALSE)</f>
        <v>220</v>
      </c>
      <c r="B22" s="722">
        <v>124577</v>
      </c>
      <c r="C22" s="722">
        <v>9352071</v>
      </c>
      <c r="D22" s="723" t="s">
        <v>738</v>
      </c>
      <c r="E22" s="707" t="s">
        <v>469</v>
      </c>
      <c r="F22" s="724">
        <v>0</v>
      </c>
      <c r="G22" s="725">
        <v>1</v>
      </c>
      <c r="H22" s="725">
        <v>0</v>
      </c>
      <c r="I22" s="725">
        <v>0</v>
      </c>
      <c r="J22" s="725">
        <v>7</v>
      </c>
      <c r="K22" s="725">
        <v>0</v>
      </c>
      <c r="L22" s="725">
        <v>0</v>
      </c>
      <c r="M22" s="725">
        <v>0</v>
      </c>
      <c r="N22" s="725">
        <v>84</v>
      </c>
      <c r="O22" s="725">
        <v>84</v>
      </c>
      <c r="P22" s="725">
        <v>12</v>
      </c>
      <c r="Q22" s="725">
        <v>72</v>
      </c>
      <c r="R22" s="725">
        <v>0</v>
      </c>
      <c r="S22" s="725">
        <v>0</v>
      </c>
      <c r="T22" s="725">
        <v>0</v>
      </c>
      <c r="U22" s="725">
        <v>0</v>
      </c>
      <c r="V22" s="725">
        <v>0</v>
      </c>
      <c r="W22" s="725">
        <v>0</v>
      </c>
      <c r="X22" s="725">
        <v>0</v>
      </c>
      <c r="Y22" s="725">
        <v>0</v>
      </c>
      <c r="Z22" s="725">
        <v>0</v>
      </c>
      <c r="AA22" s="725">
        <v>84</v>
      </c>
      <c r="AB22" s="725">
        <v>12</v>
      </c>
      <c r="AC22" s="725">
        <v>4.9999999999999982</v>
      </c>
      <c r="AD22" s="725">
        <v>7.2592592592592586</v>
      </c>
      <c r="AE22" s="725">
        <v>0</v>
      </c>
      <c r="AF22" s="725">
        <v>0</v>
      </c>
      <c r="AG22" s="725">
        <v>76.000000000000014</v>
      </c>
      <c r="AH22" s="725">
        <v>0</v>
      </c>
      <c r="AI22" s="725">
        <v>0</v>
      </c>
      <c r="AJ22" s="725">
        <v>3.9999999999999987</v>
      </c>
      <c r="AK22" s="725">
        <v>3.9999999999999987</v>
      </c>
      <c r="AL22" s="725">
        <v>0</v>
      </c>
      <c r="AM22" s="725">
        <v>0</v>
      </c>
      <c r="AN22" s="725">
        <v>0</v>
      </c>
      <c r="AO22" s="725">
        <v>0</v>
      </c>
      <c r="AP22" s="725">
        <v>0</v>
      </c>
      <c r="AQ22" s="725">
        <v>0</v>
      </c>
      <c r="AR22" s="725">
        <v>0</v>
      </c>
      <c r="AS22" s="725">
        <v>0</v>
      </c>
      <c r="AT22" s="725">
        <v>0</v>
      </c>
      <c r="AU22" s="725">
        <v>0</v>
      </c>
      <c r="AV22" s="725">
        <v>0</v>
      </c>
      <c r="AW22" s="725">
        <v>0</v>
      </c>
      <c r="AX22" s="725">
        <v>0</v>
      </c>
      <c r="AY22" s="725">
        <v>0</v>
      </c>
      <c r="AZ22" s="725">
        <v>0</v>
      </c>
      <c r="BA22" s="725">
        <v>0</v>
      </c>
      <c r="BB22" s="725">
        <v>20.281690140845072</v>
      </c>
      <c r="BC22" s="725">
        <v>23.661971830985916</v>
      </c>
      <c r="BD22" s="725">
        <v>0</v>
      </c>
      <c r="BE22" s="725">
        <v>0</v>
      </c>
      <c r="BF22" s="725">
        <v>0</v>
      </c>
      <c r="BG22" s="725">
        <v>0</v>
      </c>
      <c r="BH22" s="725">
        <v>0</v>
      </c>
      <c r="BI22" s="725">
        <v>0</v>
      </c>
      <c r="BJ22" s="725">
        <v>0</v>
      </c>
      <c r="BK22" s="725">
        <v>0</v>
      </c>
      <c r="BL22" s="725">
        <v>1.32086141527778</v>
      </c>
      <c r="BM22" s="725">
        <v>0</v>
      </c>
      <c r="BN22" s="725">
        <v>0</v>
      </c>
      <c r="BO22" s="725">
        <v>1</v>
      </c>
      <c r="BP22" s="725">
        <v>0</v>
      </c>
      <c r="BQ22" s="725"/>
      <c r="BR22" s="725"/>
      <c r="BS22" s="725"/>
    </row>
    <row r="23" spans="1:71" ht="15" x14ac:dyDescent="0.25">
      <c r="A23">
        <f>VLOOKUP(C23,'DfE No.'!C:E,3,FALSE)</f>
        <v>29</v>
      </c>
      <c r="B23" s="722">
        <v>124578</v>
      </c>
      <c r="C23" s="722">
        <v>9352072</v>
      </c>
      <c r="D23" s="723" t="s">
        <v>627</v>
      </c>
      <c r="E23" s="707" t="s">
        <v>469</v>
      </c>
      <c r="F23" s="724">
        <v>0</v>
      </c>
      <c r="G23" s="725">
        <v>1</v>
      </c>
      <c r="H23" s="725">
        <v>0</v>
      </c>
      <c r="I23" s="725">
        <v>0</v>
      </c>
      <c r="J23" s="725">
        <v>7</v>
      </c>
      <c r="K23" s="725">
        <v>0</v>
      </c>
      <c r="L23" s="725">
        <v>0</v>
      </c>
      <c r="M23" s="725">
        <v>0</v>
      </c>
      <c r="N23" s="725">
        <v>53</v>
      </c>
      <c r="O23" s="725">
        <v>53</v>
      </c>
      <c r="P23" s="725">
        <v>3</v>
      </c>
      <c r="Q23" s="725">
        <v>50</v>
      </c>
      <c r="R23" s="725">
        <v>0</v>
      </c>
      <c r="S23" s="725">
        <v>0</v>
      </c>
      <c r="T23" s="725">
        <v>0</v>
      </c>
      <c r="U23" s="725">
        <v>0</v>
      </c>
      <c r="V23" s="725">
        <v>0</v>
      </c>
      <c r="W23" s="725">
        <v>0</v>
      </c>
      <c r="X23" s="725">
        <v>0</v>
      </c>
      <c r="Y23" s="725">
        <v>0</v>
      </c>
      <c r="Z23" s="725">
        <v>0</v>
      </c>
      <c r="AA23" s="725">
        <v>53</v>
      </c>
      <c r="AB23" s="725">
        <v>7.5714285714285712</v>
      </c>
      <c r="AC23" s="725">
        <v>9.0000000000000018</v>
      </c>
      <c r="AD23" s="725">
        <v>9.0000000000000018</v>
      </c>
      <c r="AE23" s="725">
        <v>0</v>
      </c>
      <c r="AF23" s="725">
        <v>0</v>
      </c>
      <c r="AG23" s="725">
        <v>50.999999999999986</v>
      </c>
      <c r="AH23" s="725">
        <v>2.0000000000000013</v>
      </c>
      <c r="AI23" s="725">
        <v>0</v>
      </c>
      <c r="AJ23" s="725">
        <v>0</v>
      </c>
      <c r="AK23" s="725">
        <v>0</v>
      </c>
      <c r="AL23" s="725">
        <v>0</v>
      </c>
      <c r="AM23" s="725">
        <v>0</v>
      </c>
      <c r="AN23" s="725">
        <v>0</v>
      </c>
      <c r="AO23" s="725">
        <v>0</v>
      </c>
      <c r="AP23" s="725">
        <v>0</v>
      </c>
      <c r="AQ23" s="725">
        <v>0</v>
      </c>
      <c r="AR23" s="725">
        <v>0</v>
      </c>
      <c r="AS23" s="725">
        <v>0</v>
      </c>
      <c r="AT23" s="725">
        <v>0</v>
      </c>
      <c r="AU23" s="725">
        <v>0</v>
      </c>
      <c r="AV23" s="725">
        <v>0</v>
      </c>
      <c r="AW23" s="725">
        <v>0</v>
      </c>
      <c r="AX23" s="725">
        <v>0</v>
      </c>
      <c r="AY23" s="725">
        <v>0</v>
      </c>
      <c r="AZ23" s="725">
        <v>0</v>
      </c>
      <c r="BA23" s="725">
        <v>0</v>
      </c>
      <c r="BB23" s="725">
        <v>13.888888888888889</v>
      </c>
      <c r="BC23" s="725">
        <v>14.722222222222223</v>
      </c>
      <c r="BD23" s="725">
        <v>0</v>
      </c>
      <c r="BE23" s="725">
        <v>0</v>
      </c>
      <c r="BF23" s="725">
        <v>0</v>
      </c>
      <c r="BG23" s="725">
        <v>0</v>
      </c>
      <c r="BH23" s="725">
        <v>0</v>
      </c>
      <c r="BI23" s="725">
        <v>0</v>
      </c>
      <c r="BJ23" s="725">
        <v>0.81999999999999773</v>
      </c>
      <c r="BK23" s="725">
        <v>0</v>
      </c>
      <c r="BL23" s="725">
        <v>2.2101161169811299</v>
      </c>
      <c r="BM23" s="725">
        <v>0</v>
      </c>
      <c r="BN23" s="725">
        <v>1</v>
      </c>
      <c r="BO23" s="725">
        <v>1</v>
      </c>
      <c r="BP23" s="725">
        <v>0</v>
      </c>
      <c r="BQ23" s="725"/>
      <c r="BR23" s="725"/>
      <c r="BS23" s="725"/>
    </row>
    <row r="24" spans="1:71" ht="15" x14ac:dyDescent="0.25">
      <c r="A24">
        <f>VLOOKUP(C24,'DfE No.'!C:E,3,FALSE)</f>
        <v>230</v>
      </c>
      <c r="B24" s="722">
        <v>124582</v>
      </c>
      <c r="C24" s="722">
        <v>9352076</v>
      </c>
      <c r="D24" s="723" t="s">
        <v>744</v>
      </c>
      <c r="E24" s="707" t="s">
        <v>469</v>
      </c>
      <c r="F24" s="724">
        <v>0</v>
      </c>
      <c r="G24" s="725">
        <v>1</v>
      </c>
      <c r="H24" s="725">
        <v>0</v>
      </c>
      <c r="I24" s="725">
        <v>0</v>
      </c>
      <c r="J24" s="725">
        <v>3</v>
      </c>
      <c r="K24" s="725">
        <v>0</v>
      </c>
      <c r="L24" s="725">
        <v>0</v>
      </c>
      <c r="M24" s="725">
        <v>0</v>
      </c>
      <c r="N24" s="725">
        <v>259</v>
      </c>
      <c r="O24" s="725">
        <v>259</v>
      </c>
      <c r="P24" s="725">
        <v>89</v>
      </c>
      <c r="Q24" s="725">
        <v>170</v>
      </c>
      <c r="R24" s="725">
        <v>0</v>
      </c>
      <c r="S24" s="725">
        <v>0</v>
      </c>
      <c r="T24" s="725">
        <v>0</v>
      </c>
      <c r="U24" s="725">
        <v>0</v>
      </c>
      <c r="V24" s="725">
        <v>0</v>
      </c>
      <c r="W24" s="725">
        <v>0</v>
      </c>
      <c r="X24" s="725">
        <v>0</v>
      </c>
      <c r="Y24" s="725">
        <v>0</v>
      </c>
      <c r="Z24" s="725">
        <v>0</v>
      </c>
      <c r="AA24" s="725">
        <v>259</v>
      </c>
      <c r="AB24" s="725">
        <v>86.333333333333329</v>
      </c>
      <c r="AC24" s="725">
        <v>33.999999999999929</v>
      </c>
      <c r="AD24" s="725">
        <v>33.999999999999929</v>
      </c>
      <c r="AE24" s="725">
        <v>0</v>
      </c>
      <c r="AF24" s="725">
        <v>0</v>
      </c>
      <c r="AG24" s="725">
        <v>152.00000000000003</v>
      </c>
      <c r="AH24" s="725">
        <v>33.999999999999929</v>
      </c>
      <c r="AI24" s="725">
        <v>73.000000000000043</v>
      </c>
      <c r="AJ24" s="725">
        <v>0</v>
      </c>
      <c r="AK24" s="725">
        <v>0</v>
      </c>
      <c r="AL24" s="725">
        <v>0</v>
      </c>
      <c r="AM24" s="725">
        <v>0</v>
      </c>
      <c r="AN24" s="725">
        <v>0</v>
      </c>
      <c r="AO24" s="725">
        <v>0</v>
      </c>
      <c r="AP24" s="725">
        <v>0</v>
      </c>
      <c r="AQ24" s="725">
        <v>0</v>
      </c>
      <c r="AR24" s="725">
        <v>0</v>
      </c>
      <c r="AS24" s="725">
        <v>0</v>
      </c>
      <c r="AT24" s="725">
        <v>0</v>
      </c>
      <c r="AU24" s="725">
        <v>13.711764705882343</v>
      </c>
      <c r="AV24" s="725">
        <v>27.423529411764584</v>
      </c>
      <c r="AW24" s="725">
        <v>27.423529411764584</v>
      </c>
      <c r="AX24" s="725">
        <v>0</v>
      </c>
      <c r="AY24" s="725">
        <v>0</v>
      </c>
      <c r="AZ24" s="725">
        <v>0</v>
      </c>
      <c r="BA24" s="725">
        <v>1.0156862745098039</v>
      </c>
      <c r="BB24" s="725">
        <v>69.888888888888886</v>
      </c>
      <c r="BC24" s="725">
        <v>106.47777777777777</v>
      </c>
      <c r="BD24" s="725">
        <v>0</v>
      </c>
      <c r="BE24" s="725">
        <v>0</v>
      </c>
      <c r="BF24" s="725">
        <v>0</v>
      </c>
      <c r="BG24" s="725">
        <v>0</v>
      </c>
      <c r="BH24" s="725">
        <v>0</v>
      </c>
      <c r="BI24" s="725">
        <v>0</v>
      </c>
      <c r="BJ24" s="725">
        <v>0</v>
      </c>
      <c r="BK24" s="725">
        <v>0</v>
      </c>
      <c r="BL24" s="725">
        <v>0.67824661230769201</v>
      </c>
      <c r="BM24" s="725">
        <v>0</v>
      </c>
      <c r="BN24" s="725">
        <v>0</v>
      </c>
      <c r="BO24" s="725">
        <v>1</v>
      </c>
      <c r="BP24" s="725">
        <v>0</v>
      </c>
      <c r="BQ24" s="725"/>
      <c r="BR24" s="725"/>
      <c r="BS24" s="725"/>
    </row>
    <row r="25" spans="1:71" ht="15" x14ac:dyDescent="0.25">
      <c r="A25">
        <f>VLOOKUP(C25,'DfE No.'!C:E,3,FALSE)</f>
        <v>237</v>
      </c>
      <c r="B25" s="722">
        <v>124584</v>
      </c>
      <c r="C25" s="722">
        <v>9352079</v>
      </c>
      <c r="D25" s="723" t="s">
        <v>749</v>
      </c>
      <c r="E25" s="707" t="s">
        <v>469</v>
      </c>
      <c r="F25" s="724">
        <v>0</v>
      </c>
      <c r="G25" s="725">
        <v>1</v>
      </c>
      <c r="H25" s="725">
        <v>0</v>
      </c>
      <c r="I25" s="725">
        <v>0</v>
      </c>
      <c r="J25" s="725">
        <v>7</v>
      </c>
      <c r="K25" s="725">
        <v>0</v>
      </c>
      <c r="L25" s="725">
        <v>0</v>
      </c>
      <c r="M25" s="725">
        <v>0</v>
      </c>
      <c r="N25" s="725">
        <v>173</v>
      </c>
      <c r="O25" s="725">
        <v>173</v>
      </c>
      <c r="P25" s="725">
        <v>25</v>
      </c>
      <c r="Q25" s="725">
        <v>148</v>
      </c>
      <c r="R25" s="725">
        <v>0</v>
      </c>
      <c r="S25" s="725">
        <v>0</v>
      </c>
      <c r="T25" s="725">
        <v>0</v>
      </c>
      <c r="U25" s="725">
        <v>0</v>
      </c>
      <c r="V25" s="725">
        <v>0</v>
      </c>
      <c r="W25" s="725">
        <v>0</v>
      </c>
      <c r="X25" s="725">
        <v>0</v>
      </c>
      <c r="Y25" s="725">
        <v>0</v>
      </c>
      <c r="Z25" s="725">
        <v>0</v>
      </c>
      <c r="AA25" s="725">
        <v>173</v>
      </c>
      <c r="AB25" s="725">
        <v>24.714285714285715</v>
      </c>
      <c r="AC25" s="725">
        <v>24.999999999999964</v>
      </c>
      <c r="AD25" s="725">
        <v>24.999999999999964</v>
      </c>
      <c r="AE25" s="725">
        <v>0</v>
      </c>
      <c r="AF25" s="725">
        <v>0</v>
      </c>
      <c r="AG25" s="725">
        <v>168.00000000000006</v>
      </c>
      <c r="AH25" s="725">
        <v>4.9999999999999929</v>
      </c>
      <c r="AI25" s="725">
        <v>0</v>
      </c>
      <c r="AJ25" s="725">
        <v>0</v>
      </c>
      <c r="AK25" s="725">
        <v>0</v>
      </c>
      <c r="AL25" s="725">
        <v>0</v>
      </c>
      <c r="AM25" s="725">
        <v>0</v>
      </c>
      <c r="AN25" s="725">
        <v>0</v>
      </c>
      <c r="AO25" s="725">
        <v>0</v>
      </c>
      <c r="AP25" s="725">
        <v>0</v>
      </c>
      <c r="AQ25" s="725">
        <v>0</v>
      </c>
      <c r="AR25" s="725">
        <v>0</v>
      </c>
      <c r="AS25" s="725">
        <v>0</v>
      </c>
      <c r="AT25" s="725">
        <v>0</v>
      </c>
      <c r="AU25" s="725">
        <v>0</v>
      </c>
      <c r="AV25" s="725">
        <v>0</v>
      </c>
      <c r="AW25" s="725">
        <v>0</v>
      </c>
      <c r="AX25" s="725">
        <v>0</v>
      </c>
      <c r="AY25" s="725">
        <v>0</v>
      </c>
      <c r="AZ25" s="725">
        <v>0</v>
      </c>
      <c r="BA25" s="725">
        <v>2.0473372781065087</v>
      </c>
      <c r="BB25" s="725">
        <v>29.374045801526716</v>
      </c>
      <c r="BC25" s="725">
        <v>34.335877862595417</v>
      </c>
      <c r="BD25" s="725">
        <v>0</v>
      </c>
      <c r="BE25" s="725">
        <v>0</v>
      </c>
      <c r="BF25" s="725">
        <v>0</v>
      </c>
      <c r="BG25" s="725">
        <v>0</v>
      </c>
      <c r="BH25" s="725">
        <v>0</v>
      </c>
      <c r="BI25" s="725">
        <v>0</v>
      </c>
      <c r="BJ25" s="725">
        <v>0</v>
      </c>
      <c r="BK25" s="725">
        <v>0</v>
      </c>
      <c r="BL25" s="725">
        <v>1.7969666361702099</v>
      </c>
      <c r="BM25" s="725">
        <v>0</v>
      </c>
      <c r="BN25" s="725">
        <v>0</v>
      </c>
      <c r="BO25" s="725">
        <v>1</v>
      </c>
      <c r="BP25" s="725">
        <v>0</v>
      </c>
      <c r="BQ25" s="725"/>
      <c r="BR25" s="725"/>
      <c r="BS25" s="725"/>
    </row>
    <row r="26" spans="1:71" ht="15" x14ac:dyDescent="0.25">
      <c r="A26">
        <f>VLOOKUP(C26,'DfE No.'!C:E,3,FALSE)</f>
        <v>245</v>
      </c>
      <c r="B26" s="722">
        <v>124588</v>
      </c>
      <c r="C26" s="722">
        <v>9352084</v>
      </c>
      <c r="D26" s="723" t="s">
        <v>755</v>
      </c>
      <c r="E26" s="707" t="s">
        <v>469</v>
      </c>
      <c r="F26" s="724">
        <v>0</v>
      </c>
      <c r="G26" s="725">
        <v>1</v>
      </c>
      <c r="H26" s="725">
        <v>0</v>
      </c>
      <c r="I26" s="725">
        <v>0</v>
      </c>
      <c r="J26" s="725">
        <v>7</v>
      </c>
      <c r="K26" s="725">
        <v>0</v>
      </c>
      <c r="L26" s="725">
        <v>0</v>
      </c>
      <c r="M26" s="725">
        <v>0</v>
      </c>
      <c r="N26" s="725">
        <v>178</v>
      </c>
      <c r="O26" s="725">
        <v>178</v>
      </c>
      <c r="P26" s="725">
        <v>30</v>
      </c>
      <c r="Q26" s="725">
        <v>148</v>
      </c>
      <c r="R26" s="725">
        <v>0</v>
      </c>
      <c r="S26" s="725">
        <v>0</v>
      </c>
      <c r="T26" s="725">
        <v>0</v>
      </c>
      <c r="U26" s="725">
        <v>0</v>
      </c>
      <c r="V26" s="725">
        <v>0</v>
      </c>
      <c r="W26" s="725">
        <v>0</v>
      </c>
      <c r="X26" s="725">
        <v>0</v>
      </c>
      <c r="Y26" s="725">
        <v>0</v>
      </c>
      <c r="Z26" s="725">
        <v>0</v>
      </c>
      <c r="AA26" s="725">
        <v>178</v>
      </c>
      <c r="AB26" s="725">
        <v>25.428571428571427</v>
      </c>
      <c r="AC26" s="725">
        <v>18.000000000000004</v>
      </c>
      <c r="AD26" s="725">
        <v>18.000000000000004</v>
      </c>
      <c r="AE26" s="725">
        <v>0</v>
      </c>
      <c r="AF26" s="725">
        <v>0</v>
      </c>
      <c r="AG26" s="725">
        <v>154.00000000000006</v>
      </c>
      <c r="AH26" s="725">
        <v>4.0000000000000089</v>
      </c>
      <c r="AI26" s="725">
        <v>8</v>
      </c>
      <c r="AJ26" s="725">
        <v>4.0000000000000089</v>
      </c>
      <c r="AK26" s="725">
        <v>8</v>
      </c>
      <c r="AL26" s="725">
        <v>0</v>
      </c>
      <c r="AM26" s="725">
        <v>0</v>
      </c>
      <c r="AN26" s="725">
        <v>0</v>
      </c>
      <c r="AO26" s="725">
        <v>0</v>
      </c>
      <c r="AP26" s="725">
        <v>0</v>
      </c>
      <c r="AQ26" s="725">
        <v>0</v>
      </c>
      <c r="AR26" s="725">
        <v>0</v>
      </c>
      <c r="AS26" s="725">
        <v>0</v>
      </c>
      <c r="AT26" s="725">
        <v>0</v>
      </c>
      <c r="AU26" s="725">
        <v>0</v>
      </c>
      <c r="AV26" s="725">
        <v>0</v>
      </c>
      <c r="AW26" s="725">
        <v>0</v>
      </c>
      <c r="AX26" s="725">
        <v>0</v>
      </c>
      <c r="AY26" s="725">
        <v>0</v>
      </c>
      <c r="AZ26" s="725">
        <v>0</v>
      </c>
      <c r="BA26" s="725">
        <v>0</v>
      </c>
      <c r="BB26" s="725">
        <v>35.136690647482013</v>
      </c>
      <c r="BC26" s="725">
        <v>42.258992805755398</v>
      </c>
      <c r="BD26" s="725">
        <v>0</v>
      </c>
      <c r="BE26" s="725">
        <v>0</v>
      </c>
      <c r="BF26" s="725">
        <v>0</v>
      </c>
      <c r="BG26" s="725">
        <v>0</v>
      </c>
      <c r="BH26" s="725">
        <v>0</v>
      </c>
      <c r="BI26" s="725">
        <v>0</v>
      </c>
      <c r="BJ26" s="725">
        <v>0</v>
      </c>
      <c r="BK26" s="725">
        <v>0</v>
      </c>
      <c r="BL26" s="725">
        <v>1.52497501363636</v>
      </c>
      <c r="BM26" s="725">
        <v>0</v>
      </c>
      <c r="BN26" s="725">
        <v>0</v>
      </c>
      <c r="BO26" s="725">
        <v>1</v>
      </c>
      <c r="BP26" s="725">
        <v>0</v>
      </c>
      <c r="BQ26" s="725"/>
      <c r="BR26" s="725"/>
      <c r="BS26" s="725"/>
    </row>
    <row r="27" spans="1:71" ht="15" x14ac:dyDescent="0.25">
      <c r="A27">
        <f>VLOOKUP(C27,'DfE No.'!C:E,3,FALSE)</f>
        <v>246</v>
      </c>
      <c r="B27" s="722">
        <v>124589</v>
      </c>
      <c r="C27" s="722">
        <v>9352085</v>
      </c>
      <c r="D27" s="723" t="s">
        <v>756</v>
      </c>
      <c r="E27" s="707" t="s">
        <v>469</v>
      </c>
      <c r="F27" s="724">
        <v>0</v>
      </c>
      <c r="G27" s="725">
        <v>1</v>
      </c>
      <c r="H27" s="725">
        <v>0</v>
      </c>
      <c r="I27" s="725">
        <v>0</v>
      </c>
      <c r="J27" s="725">
        <v>7</v>
      </c>
      <c r="K27" s="725">
        <v>0</v>
      </c>
      <c r="L27" s="725">
        <v>0</v>
      </c>
      <c r="M27" s="725">
        <v>0</v>
      </c>
      <c r="N27" s="725">
        <v>105</v>
      </c>
      <c r="O27" s="725">
        <v>105</v>
      </c>
      <c r="P27" s="725">
        <v>16</v>
      </c>
      <c r="Q27" s="725">
        <v>89</v>
      </c>
      <c r="R27" s="725">
        <v>0</v>
      </c>
      <c r="S27" s="725">
        <v>0</v>
      </c>
      <c r="T27" s="725">
        <v>0</v>
      </c>
      <c r="U27" s="725">
        <v>0</v>
      </c>
      <c r="V27" s="725">
        <v>0</v>
      </c>
      <c r="W27" s="725">
        <v>0</v>
      </c>
      <c r="X27" s="725">
        <v>0</v>
      </c>
      <c r="Y27" s="725">
        <v>0</v>
      </c>
      <c r="Z27" s="725">
        <v>0</v>
      </c>
      <c r="AA27" s="725">
        <v>105</v>
      </c>
      <c r="AB27" s="725">
        <v>15</v>
      </c>
      <c r="AC27" s="725">
        <v>15.000000000000014</v>
      </c>
      <c r="AD27" s="725">
        <v>15.000000000000014</v>
      </c>
      <c r="AE27" s="725">
        <v>0</v>
      </c>
      <c r="AF27" s="725">
        <v>0</v>
      </c>
      <c r="AG27" s="725">
        <v>105</v>
      </c>
      <c r="AH27" s="725">
        <v>0</v>
      </c>
      <c r="AI27" s="725">
        <v>0</v>
      </c>
      <c r="AJ27" s="725">
        <v>0</v>
      </c>
      <c r="AK27" s="725">
        <v>0</v>
      </c>
      <c r="AL27" s="725">
        <v>0</v>
      </c>
      <c r="AM27" s="725">
        <v>0</v>
      </c>
      <c r="AN27" s="725">
        <v>0</v>
      </c>
      <c r="AO27" s="725">
        <v>0</v>
      </c>
      <c r="AP27" s="725">
        <v>0</v>
      </c>
      <c r="AQ27" s="725">
        <v>0</v>
      </c>
      <c r="AR27" s="725">
        <v>0</v>
      </c>
      <c r="AS27" s="725">
        <v>0</v>
      </c>
      <c r="AT27" s="725">
        <v>0</v>
      </c>
      <c r="AU27" s="725">
        <v>0</v>
      </c>
      <c r="AV27" s="725">
        <v>2.3595505617977577</v>
      </c>
      <c r="AW27" s="725">
        <v>4.7191011235955056</v>
      </c>
      <c r="AX27" s="725">
        <v>0</v>
      </c>
      <c r="AY27" s="725">
        <v>0</v>
      </c>
      <c r="AZ27" s="725">
        <v>0</v>
      </c>
      <c r="BA27" s="725">
        <v>0</v>
      </c>
      <c r="BB27" s="725">
        <v>20.766666666666666</v>
      </c>
      <c r="BC27" s="725">
        <v>24.499999999999996</v>
      </c>
      <c r="BD27" s="725">
        <v>0</v>
      </c>
      <c r="BE27" s="725">
        <v>0</v>
      </c>
      <c r="BF27" s="725">
        <v>0</v>
      </c>
      <c r="BG27" s="725">
        <v>0</v>
      </c>
      <c r="BH27" s="725">
        <v>0</v>
      </c>
      <c r="BI27" s="725">
        <v>0</v>
      </c>
      <c r="BJ27" s="725">
        <v>1.7000000000000011</v>
      </c>
      <c r="BK27" s="725">
        <v>0</v>
      </c>
      <c r="BL27" s="725">
        <v>2.9649698693877502</v>
      </c>
      <c r="BM27" s="725">
        <v>0</v>
      </c>
      <c r="BN27" s="725">
        <v>1</v>
      </c>
      <c r="BO27" s="725">
        <v>1</v>
      </c>
      <c r="BP27" s="725">
        <v>0</v>
      </c>
      <c r="BQ27" s="725"/>
      <c r="BR27" s="725"/>
      <c r="BS27" s="725"/>
    </row>
    <row r="28" spans="1:71" ht="15" x14ac:dyDescent="0.25">
      <c r="A28">
        <f>VLOOKUP(C28,'DfE No.'!C:E,3,FALSE)</f>
        <v>309</v>
      </c>
      <c r="B28" s="722">
        <v>124593</v>
      </c>
      <c r="C28" s="722">
        <v>9352089</v>
      </c>
      <c r="D28" s="723" t="s">
        <v>1185</v>
      </c>
      <c r="E28" s="707" t="s">
        <v>469</v>
      </c>
      <c r="F28" s="724">
        <v>0</v>
      </c>
      <c r="G28" s="725">
        <v>1</v>
      </c>
      <c r="H28" s="725">
        <v>0</v>
      </c>
      <c r="I28" s="725">
        <v>0</v>
      </c>
      <c r="J28" s="725">
        <v>7</v>
      </c>
      <c r="K28" s="725">
        <v>0</v>
      </c>
      <c r="L28" s="725">
        <v>0</v>
      </c>
      <c r="M28" s="725">
        <v>0</v>
      </c>
      <c r="N28" s="725">
        <v>574</v>
      </c>
      <c r="O28" s="725">
        <v>574</v>
      </c>
      <c r="P28" s="725">
        <v>61</v>
      </c>
      <c r="Q28" s="725">
        <v>513</v>
      </c>
      <c r="R28" s="725">
        <v>0</v>
      </c>
      <c r="S28" s="725">
        <v>0</v>
      </c>
      <c r="T28" s="725">
        <v>0</v>
      </c>
      <c r="U28" s="725">
        <v>0</v>
      </c>
      <c r="V28" s="725">
        <v>0</v>
      </c>
      <c r="W28" s="725">
        <v>0</v>
      </c>
      <c r="X28" s="725">
        <v>0</v>
      </c>
      <c r="Y28" s="725">
        <v>0</v>
      </c>
      <c r="Z28" s="725">
        <v>0</v>
      </c>
      <c r="AA28" s="725">
        <v>574</v>
      </c>
      <c r="AB28" s="725">
        <v>82</v>
      </c>
      <c r="AC28" s="725">
        <v>55.000000000000028</v>
      </c>
      <c r="AD28" s="725">
        <v>55.000000000000028</v>
      </c>
      <c r="AE28" s="725">
        <v>0</v>
      </c>
      <c r="AF28" s="725">
        <v>0</v>
      </c>
      <c r="AG28" s="725">
        <v>563</v>
      </c>
      <c r="AH28" s="725">
        <v>4.0000000000000009</v>
      </c>
      <c r="AI28" s="725">
        <v>2.9999999999999978</v>
      </c>
      <c r="AJ28" s="725">
        <v>2.9999999999999978</v>
      </c>
      <c r="AK28" s="725">
        <v>0.99999999999999734</v>
      </c>
      <c r="AL28" s="725">
        <v>0</v>
      </c>
      <c r="AM28" s="725">
        <v>0</v>
      </c>
      <c r="AN28" s="725">
        <v>0</v>
      </c>
      <c r="AO28" s="725">
        <v>0</v>
      </c>
      <c r="AP28" s="725">
        <v>0</v>
      </c>
      <c r="AQ28" s="725">
        <v>0</v>
      </c>
      <c r="AR28" s="725">
        <v>0</v>
      </c>
      <c r="AS28" s="725">
        <v>0</v>
      </c>
      <c r="AT28" s="725">
        <v>0</v>
      </c>
      <c r="AU28" s="725">
        <v>5.5945419103313805</v>
      </c>
      <c r="AV28" s="725">
        <v>14.5458089668616</v>
      </c>
      <c r="AW28" s="725">
        <v>19.021442495126713</v>
      </c>
      <c r="AX28" s="725">
        <v>0</v>
      </c>
      <c r="AY28" s="725">
        <v>0</v>
      </c>
      <c r="AZ28" s="725">
        <v>0</v>
      </c>
      <c r="BA28" s="725">
        <v>2.855721393034826</v>
      </c>
      <c r="BB28" s="725">
        <v>130.65970772442589</v>
      </c>
      <c r="BC28" s="725">
        <v>146.19624217118999</v>
      </c>
      <c r="BD28" s="725">
        <v>0</v>
      </c>
      <c r="BE28" s="725">
        <v>0</v>
      </c>
      <c r="BF28" s="725">
        <v>0</v>
      </c>
      <c r="BG28" s="725">
        <v>0</v>
      </c>
      <c r="BH28" s="725">
        <v>0</v>
      </c>
      <c r="BI28" s="725">
        <v>0</v>
      </c>
      <c r="BJ28" s="725">
        <v>0</v>
      </c>
      <c r="BK28" s="725">
        <v>0</v>
      </c>
      <c r="BL28" s="725">
        <v>0.67492593315068505</v>
      </c>
      <c r="BM28" s="725">
        <v>0</v>
      </c>
      <c r="BN28" s="725">
        <v>0</v>
      </c>
      <c r="BO28" s="725">
        <v>1</v>
      </c>
      <c r="BP28" s="725">
        <v>0</v>
      </c>
      <c r="BQ28" s="725"/>
      <c r="BR28" s="725"/>
      <c r="BS28" s="725"/>
    </row>
    <row r="29" spans="1:71" ht="15" x14ac:dyDescent="0.25">
      <c r="A29">
        <f>VLOOKUP(C29,'DfE No.'!C:E,3,FALSE)</f>
        <v>310</v>
      </c>
      <c r="B29" s="722">
        <v>124595</v>
      </c>
      <c r="C29" s="722">
        <v>9352092</v>
      </c>
      <c r="D29" s="723" t="s">
        <v>792</v>
      </c>
      <c r="E29" s="707" t="s">
        <v>469</v>
      </c>
      <c r="F29" s="724">
        <v>0</v>
      </c>
      <c r="G29" s="725">
        <v>1</v>
      </c>
      <c r="H29" s="725">
        <v>0</v>
      </c>
      <c r="I29" s="725">
        <v>0</v>
      </c>
      <c r="J29" s="725">
        <v>7</v>
      </c>
      <c r="K29" s="725">
        <v>0</v>
      </c>
      <c r="L29" s="725">
        <v>0</v>
      </c>
      <c r="M29" s="725">
        <v>0</v>
      </c>
      <c r="N29" s="725">
        <v>110</v>
      </c>
      <c r="O29" s="725">
        <v>110</v>
      </c>
      <c r="P29" s="725">
        <v>21</v>
      </c>
      <c r="Q29" s="725">
        <v>89</v>
      </c>
      <c r="R29" s="725">
        <v>0</v>
      </c>
      <c r="S29" s="725">
        <v>0</v>
      </c>
      <c r="T29" s="725">
        <v>0</v>
      </c>
      <c r="U29" s="725">
        <v>0</v>
      </c>
      <c r="V29" s="725">
        <v>0</v>
      </c>
      <c r="W29" s="725">
        <v>0</v>
      </c>
      <c r="X29" s="725">
        <v>0</v>
      </c>
      <c r="Y29" s="725">
        <v>0</v>
      </c>
      <c r="Z29" s="725">
        <v>0</v>
      </c>
      <c r="AA29" s="725">
        <v>110</v>
      </c>
      <c r="AB29" s="725">
        <v>15.714285714285714</v>
      </c>
      <c r="AC29" s="725">
        <v>5.0000000000000044</v>
      </c>
      <c r="AD29" s="725">
        <v>5.0925925925925926</v>
      </c>
      <c r="AE29" s="725">
        <v>0</v>
      </c>
      <c r="AF29" s="725">
        <v>0</v>
      </c>
      <c r="AG29" s="725">
        <v>106.00000000000003</v>
      </c>
      <c r="AH29" s="725">
        <v>3.0000000000000031</v>
      </c>
      <c r="AI29" s="725">
        <v>1</v>
      </c>
      <c r="AJ29" s="725">
        <v>0</v>
      </c>
      <c r="AK29" s="725">
        <v>0</v>
      </c>
      <c r="AL29" s="725">
        <v>0</v>
      </c>
      <c r="AM29" s="725">
        <v>0</v>
      </c>
      <c r="AN29" s="725">
        <v>0</v>
      </c>
      <c r="AO29" s="725">
        <v>0</v>
      </c>
      <c r="AP29" s="725">
        <v>0</v>
      </c>
      <c r="AQ29" s="725">
        <v>0</v>
      </c>
      <c r="AR29" s="725">
        <v>0</v>
      </c>
      <c r="AS29" s="725">
        <v>0</v>
      </c>
      <c r="AT29" s="725">
        <v>0</v>
      </c>
      <c r="AU29" s="725">
        <v>0</v>
      </c>
      <c r="AV29" s="725">
        <v>1.2359550561797779</v>
      </c>
      <c r="AW29" s="725">
        <v>2.4719101123595557</v>
      </c>
      <c r="AX29" s="725">
        <v>0</v>
      </c>
      <c r="AY29" s="725">
        <v>0</v>
      </c>
      <c r="AZ29" s="725">
        <v>0</v>
      </c>
      <c r="BA29" s="725">
        <v>0</v>
      </c>
      <c r="BB29" s="725">
        <v>21.238636363636363</v>
      </c>
      <c r="BC29" s="725">
        <v>26.25</v>
      </c>
      <c r="BD29" s="725">
        <v>0</v>
      </c>
      <c r="BE29" s="725">
        <v>0</v>
      </c>
      <c r="BF29" s="725">
        <v>0</v>
      </c>
      <c r="BG29" s="725">
        <v>0</v>
      </c>
      <c r="BH29" s="725">
        <v>0</v>
      </c>
      <c r="BI29" s="725">
        <v>0</v>
      </c>
      <c r="BJ29" s="725">
        <v>0</v>
      </c>
      <c r="BK29" s="725">
        <v>0</v>
      </c>
      <c r="BL29" s="725">
        <v>1.2484646367346901</v>
      </c>
      <c r="BM29" s="725">
        <v>0</v>
      </c>
      <c r="BN29" s="725">
        <v>0</v>
      </c>
      <c r="BO29" s="725">
        <v>1</v>
      </c>
      <c r="BP29" s="725">
        <v>0</v>
      </c>
      <c r="BQ29" s="725"/>
      <c r="BR29" s="725"/>
      <c r="BS29" s="725"/>
    </row>
    <row r="30" spans="1:71" ht="15" x14ac:dyDescent="0.25">
      <c r="A30">
        <f>VLOOKUP(C30,'DfE No.'!C:E,3,FALSE)</f>
        <v>314</v>
      </c>
      <c r="B30" s="722">
        <v>124597</v>
      </c>
      <c r="C30" s="722">
        <v>9352095</v>
      </c>
      <c r="D30" s="723" t="s">
        <v>795</v>
      </c>
      <c r="E30" s="707" t="s">
        <v>469</v>
      </c>
      <c r="F30" s="724">
        <v>0</v>
      </c>
      <c r="G30" s="725">
        <v>1</v>
      </c>
      <c r="H30" s="725">
        <v>0</v>
      </c>
      <c r="I30" s="725">
        <v>0</v>
      </c>
      <c r="J30" s="725">
        <v>7</v>
      </c>
      <c r="K30" s="725">
        <v>0</v>
      </c>
      <c r="L30" s="725">
        <v>0</v>
      </c>
      <c r="M30" s="725">
        <v>0</v>
      </c>
      <c r="N30" s="725">
        <v>160</v>
      </c>
      <c r="O30" s="725">
        <v>160</v>
      </c>
      <c r="P30" s="725">
        <v>29</v>
      </c>
      <c r="Q30" s="725">
        <v>131</v>
      </c>
      <c r="R30" s="725">
        <v>0</v>
      </c>
      <c r="S30" s="725">
        <v>0</v>
      </c>
      <c r="T30" s="725">
        <v>0</v>
      </c>
      <c r="U30" s="725">
        <v>0</v>
      </c>
      <c r="V30" s="725">
        <v>0</v>
      </c>
      <c r="W30" s="725">
        <v>0</v>
      </c>
      <c r="X30" s="725">
        <v>0</v>
      </c>
      <c r="Y30" s="725">
        <v>0</v>
      </c>
      <c r="Z30" s="725">
        <v>0</v>
      </c>
      <c r="AA30" s="725">
        <v>160</v>
      </c>
      <c r="AB30" s="725">
        <v>22.857142857142858</v>
      </c>
      <c r="AC30" s="725">
        <v>37</v>
      </c>
      <c r="AD30" s="725">
        <v>37</v>
      </c>
      <c r="AE30" s="725">
        <v>0</v>
      </c>
      <c r="AF30" s="725">
        <v>0</v>
      </c>
      <c r="AG30" s="725">
        <v>151</v>
      </c>
      <c r="AH30" s="725">
        <v>8</v>
      </c>
      <c r="AI30" s="725">
        <v>0</v>
      </c>
      <c r="AJ30" s="725">
        <v>0</v>
      </c>
      <c r="AK30" s="725">
        <v>1</v>
      </c>
      <c r="AL30" s="725">
        <v>0</v>
      </c>
      <c r="AM30" s="725">
        <v>0</v>
      </c>
      <c r="AN30" s="725">
        <v>0</v>
      </c>
      <c r="AO30" s="725">
        <v>0</v>
      </c>
      <c r="AP30" s="725">
        <v>0</v>
      </c>
      <c r="AQ30" s="725">
        <v>0</v>
      </c>
      <c r="AR30" s="725">
        <v>0</v>
      </c>
      <c r="AS30" s="725">
        <v>0</v>
      </c>
      <c r="AT30" s="725">
        <v>0</v>
      </c>
      <c r="AU30" s="725">
        <v>1.2213740458015263</v>
      </c>
      <c r="AV30" s="725">
        <v>2.4427480916030562</v>
      </c>
      <c r="AW30" s="725">
        <v>2.4427480916030562</v>
      </c>
      <c r="AX30" s="725">
        <v>0</v>
      </c>
      <c r="AY30" s="725">
        <v>0</v>
      </c>
      <c r="AZ30" s="725">
        <v>0</v>
      </c>
      <c r="BA30" s="725">
        <v>0</v>
      </c>
      <c r="BB30" s="725">
        <v>43.314516129032256</v>
      </c>
      <c r="BC30" s="725">
        <v>52.903225806451609</v>
      </c>
      <c r="BD30" s="725">
        <v>0</v>
      </c>
      <c r="BE30" s="725">
        <v>0</v>
      </c>
      <c r="BF30" s="725">
        <v>0</v>
      </c>
      <c r="BG30" s="725">
        <v>0</v>
      </c>
      <c r="BH30" s="725">
        <v>0</v>
      </c>
      <c r="BI30" s="725">
        <v>0</v>
      </c>
      <c r="BJ30" s="725">
        <v>8.4</v>
      </c>
      <c r="BK30" s="725">
        <v>0</v>
      </c>
      <c r="BL30" s="725">
        <v>1.04781462010582</v>
      </c>
      <c r="BM30" s="725">
        <v>0</v>
      </c>
      <c r="BN30" s="725">
        <v>0</v>
      </c>
      <c r="BO30" s="725">
        <v>1</v>
      </c>
      <c r="BP30" s="725">
        <v>0</v>
      </c>
      <c r="BQ30" s="725"/>
      <c r="BR30" s="725"/>
      <c r="BS30" s="725"/>
    </row>
    <row r="31" spans="1:71" ht="15" x14ac:dyDescent="0.25">
      <c r="A31">
        <f>VLOOKUP(C31,'DfE No.'!C:E,3,FALSE)</f>
        <v>318</v>
      </c>
      <c r="B31" s="722">
        <v>124602</v>
      </c>
      <c r="C31" s="722">
        <v>9352101</v>
      </c>
      <c r="D31" s="723" t="s">
        <v>798</v>
      </c>
      <c r="E31" s="707" t="s">
        <v>469</v>
      </c>
      <c r="F31" s="724">
        <v>0</v>
      </c>
      <c r="G31" s="725">
        <v>1</v>
      </c>
      <c r="H31" s="725">
        <v>0</v>
      </c>
      <c r="I31" s="725">
        <v>0</v>
      </c>
      <c r="J31" s="725">
        <v>7</v>
      </c>
      <c r="K31" s="725">
        <v>0</v>
      </c>
      <c r="L31" s="725">
        <v>0</v>
      </c>
      <c r="M31" s="725">
        <v>0</v>
      </c>
      <c r="N31" s="725">
        <v>54</v>
      </c>
      <c r="O31" s="725">
        <v>54</v>
      </c>
      <c r="P31" s="725">
        <v>11</v>
      </c>
      <c r="Q31" s="725">
        <v>43</v>
      </c>
      <c r="R31" s="725">
        <v>0</v>
      </c>
      <c r="S31" s="725">
        <v>0</v>
      </c>
      <c r="T31" s="725">
        <v>0</v>
      </c>
      <c r="U31" s="725">
        <v>0</v>
      </c>
      <c r="V31" s="725">
        <v>0</v>
      </c>
      <c r="W31" s="725">
        <v>0</v>
      </c>
      <c r="X31" s="725">
        <v>0</v>
      </c>
      <c r="Y31" s="725">
        <v>0</v>
      </c>
      <c r="Z31" s="725">
        <v>0</v>
      </c>
      <c r="AA31" s="725">
        <v>54</v>
      </c>
      <c r="AB31" s="725">
        <v>7.7142857142857144</v>
      </c>
      <c r="AC31" s="725">
        <v>4.0000000000000009</v>
      </c>
      <c r="AD31" s="725">
        <v>5.6842105263157894</v>
      </c>
      <c r="AE31" s="725">
        <v>0</v>
      </c>
      <c r="AF31" s="725">
        <v>0</v>
      </c>
      <c r="AG31" s="725">
        <v>52</v>
      </c>
      <c r="AH31" s="725">
        <v>0.999999999999999</v>
      </c>
      <c r="AI31" s="725">
        <v>0</v>
      </c>
      <c r="AJ31" s="725">
        <v>0.999999999999999</v>
      </c>
      <c r="AK31" s="725">
        <v>0</v>
      </c>
      <c r="AL31" s="725">
        <v>0</v>
      </c>
      <c r="AM31" s="725">
        <v>0</v>
      </c>
      <c r="AN31" s="725">
        <v>0</v>
      </c>
      <c r="AO31" s="725">
        <v>0</v>
      </c>
      <c r="AP31" s="725">
        <v>0</v>
      </c>
      <c r="AQ31" s="725">
        <v>0</v>
      </c>
      <c r="AR31" s="725">
        <v>0</v>
      </c>
      <c r="AS31" s="725">
        <v>0</v>
      </c>
      <c r="AT31" s="725">
        <v>0</v>
      </c>
      <c r="AU31" s="725">
        <v>0</v>
      </c>
      <c r="AV31" s="725">
        <v>0</v>
      </c>
      <c r="AW31" s="725">
        <v>0</v>
      </c>
      <c r="AX31" s="725">
        <v>0</v>
      </c>
      <c r="AY31" s="725">
        <v>0</v>
      </c>
      <c r="AZ31" s="725">
        <v>0</v>
      </c>
      <c r="BA31" s="725">
        <v>0</v>
      </c>
      <c r="BB31" s="725">
        <v>21.5</v>
      </c>
      <c r="BC31" s="725">
        <v>27</v>
      </c>
      <c r="BD31" s="725">
        <v>0</v>
      </c>
      <c r="BE31" s="725">
        <v>0</v>
      </c>
      <c r="BF31" s="725">
        <v>0</v>
      </c>
      <c r="BG31" s="725">
        <v>0</v>
      </c>
      <c r="BH31" s="725">
        <v>0</v>
      </c>
      <c r="BI31" s="725">
        <v>0</v>
      </c>
      <c r="BJ31" s="725">
        <v>0</v>
      </c>
      <c r="BK31" s="725">
        <v>0</v>
      </c>
      <c r="BL31" s="725">
        <v>2.0064110749999999</v>
      </c>
      <c r="BM31" s="725">
        <v>0</v>
      </c>
      <c r="BN31" s="725">
        <v>1</v>
      </c>
      <c r="BO31" s="725">
        <v>1</v>
      </c>
      <c r="BP31" s="725">
        <v>0</v>
      </c>
      <c r="BQ31" s="725"/>
      <c r="BR31" s="725"/>
      <c r="BS31" s="725"/>
    </row>
    <row r="32" spans="1:71" ht="15" x14ac:dyDescent="0.25">
      <c r="A32">
        <f>VLOOKUP(C32,'DfE No.'!C:E,3,FALSE)</f>
        <v>97</v>
      </c>
      <c r="B32" s="722">
        <v>124607</v>
      </c>
      <c r="C32" s="722">
        <v>9352108</v>
      </c>
      <c r="D32" s="723" t="s">
        <v>702</v>
      </c>
      <c r="E32" s="707" t="s">
        <v>469</v>
      </c>
      <c r="F32" s="724">
        <v>0</v>
      </c>
      <c r="G32" s="725">
        <v>1</v>
      </c>
      <c r="H32" s="725">
        <v>0</v>
      </c>
      <c r="I32" s="725">
        <v>0</v>
      </c>
      <c r="J32" s="725">
        <v>7</v>
      </c>
      <c r="K32" s="725">
        <v>0</v>
      </c>
      <c r="L32" s="725">
        <v>0</v>
      </c>
      <c r="M32" s="725">
        <v>0</v>
      </c>
      <c r="N32" s="725">
        <v>61</v>
      </c>
      <c r="O32" s="725">
        <v>61</v>
      </c>
      <c r="P32" s="725">
        <v>11</v>
      </c>
      <c r="Q32" s="725">
        <v>50</v>
      </c>
      <c r="R32" s="725">
        <v>0</v>
      </c>
      <c r="S32" s="725">
        <v>0</v>
      </c>
      <c r="T32" s="725">
        <v>0</v>
      </c>
      <c r="U32" s="725">
        <v>0</v>
      </c>
      <c r="V32" s="725">
        <v>0</v>
      </c>
      <c r="W32" s="725">
        <v>0</v>
      </c>
      <c r="X32" s="725">
        <v>0</v>
      </c>
      <c r="Y32" s="725">
        <v>0</v>
      </c>
      <c r="Z32" s="725">
        <v>0</v>
      </c>
      <c r="AA32" s="725">
        <v>61</v>
      </c>
      <c r="AB32" s="725">
        <v>8.7142857142857135</v>
      </c>
      <c r="AC32" s="725">
        <v>14.999999999999982</v>
      </c>
      <c r="AD32" s="725">
        <v>14.999999999999982</v>
      </c>
      <c r="AE32" s="725">
        <v>0</v>
      </c>
      <c r="AF32" s="725">
        <v>0</v>
      </c>
      <c r="AG32" s="725">
        <v>53.999999999999986</v>
      </c>
      <c r="AH32" s="725">
        <v>5.9999999999999991</v>
      </c>
      <c r="AI32" s="725">
        <v>0.99999999999999878</v>
      </c>
      <c r="AJ32" s="725">
        <v>0</v>
      </c>
      <c r="AK32" s="725">
        <v>0</v>
      </c>
      <c r="AL32" s="725">
        <v>0</v>
      </c>
      <c r="AM32" s="725">
        <v>0</v>
      </c>
      <c r="AN32" s="725">
        <v>0</v>
      </c>
      <c r="AO32" s="725">
        <v>0</v>
      </c>
      <c r="AP32" s="725">
        <v>0</v>
      </c>
      <c r="AQ32" s="725">
        <v>0</v>
      </c>
      <c r="AR32" s="725">
        <v>0</v>
      </c>
      <c r="AS32" s="725">
        <v>0</v>
      </c>
      <c r="AT32" s="725">
        <v>0</v>
      </c>
      <c r="AU32" s="725">
        <v>0</v>
      </c>
      <c r="AV32" s="725">
        <v>0</v>
      </c>
      <c r="AW32" s="725">
        <v>0</v>
      </c>
      <c r="AX32" s="725">
        <v>0</v>
      </c>
      <c r="AY32" s="725">
        <v>0</v>
      </c>
      <c r="AZ32" s="725">
        <v>0</v>
      </c>
      <c r="BA32" s="725">
        <v>0</v>
      </c>
      <c r="BB32" s="725">
        <v>20.930232558139537</v>
      </c>
      <c r="BC32" s="725">
        <v>25.534883720930235</v>
      </c>
      <c r="BD32" s="725">
        <v>0</v>
      </c>
      <c r="BE32" s="725">
        <v>0</v>
      </c>
      <c r="BF32" s="725">
        <v>0</v>
      </c>
      <c r="BG32" s="725">
        <v>0</v>
      </c>
      <c r="BH32" s="725">
        <v>0</v>
      </c>
      <c r="BI32" s="725">
        <v>0</v>
      </c>
      <c r="BJ32" s="725">
        <v>3.3400000000000163</v>
      </c>
      <c r="BK32" s="725">
        <v>0</v>
      </c>
      <c r="BL32" s="725">
        <v>2.1470715285714301</v>
      </c>
      <c r="BM32" s="725">
        <v>0</v>
      </c>
      <c r="BN32" s="725">
        <v>1</v>
      </c>
      <c r="BO32" s="725">
        <v>1</v>
      </c>
      <c r="BP32" s="725">
        <v>0</v>
      </c>
      <c r="BQ32" s="725"/>
      <c r="BR32" s="725"/>
      <c r="BS32" s="725"/>
    </row>
    <row r="33" spans="1:71" ht="15" x14ac:dyDescent="0.25">
      <c r="A33">
        <f>VLOOKUP(C33,'DfE No.'!C:E,3,FALSE)</f>
        <v>324</v>
      </c>
      <c r="B33" s="722">
        <v>124609</v>
      </c>
      <c r="C33" s="722">
        <v>9352110</v>
      </c>
      <c r="D33" s="723" t="s">
        <v>801</v>
      </c>
      <c r="E33" s="707" t="s">
        <v>469</v>
      </c>
      <c r="F33" s="724">
        <v>0</v>
      </c>
      <c r="G33" s="725">
        <v>1</v>
      </c>
      <c r="H33" s="725">
        <v>0</v>
      </c>
      <c r="I33" s="725">
        <v>0</v>
      </c>
      <c r="J33" s="725">
        <v>7</v>
      </c>
      <c r="K33" s="725">
        <v>0</v>
      </c>
      <c r="L33" s="725">
        <v>0</v>
      </c>
      <c r="M33" s="725">
        <v>0</v>
      </c>
      <c r="N33" s="725">
        <v>88</v>
      </c>
      <c r="O33" s="725">
        <v>88</v>
      </c>
      <c r="P33" s="725">
        <v>6</v>
      </c>
      <c r="Q33" s="725">
        <v>82</v>
      </c>
      <c r="R33" s="725">
        <v>0</v>
      </c>
      <c r="S33" s="725">
        <v>0</v>
      </c>
      <c r="T33" s="725">
        <v>0</v>
      </c>
      <c r="U33" s="725">
        <v>0</v>
      </c>
      <c r="V33" s="725">
        <v>0</v>
      </c>
      <c r="W33" s="725">
        <v>0</v>
      </c>
      <c r="X33" s="725">
        <v>0</v>
      </c>
      <c r="Y33" s="725">
        <v>0</v>
      </c>
      <c r="Z33" s="725">
        <v>0</v>
      </c>
      <c r="AA33" s="725">
        <v>88</v>
      </c>
      <c r="AB33" s="725">
        <v>12.571428571428571</v>
      </c>
      <c r="AC33" s="725">
        <v>10.000000000000032</v>
      </c>
      <c r="AD33" s="725">
        <v>15.914893617021278</v>
      </c>
      <c r="AE33" s="725">
        <v>0</v>
      </c>
      <c r="AF33" s="725">
        <v>0</v>
      </c>
      <c r="AG33" s="725">
        <v>87.000000000000028</v>
      </c>
      <c r="AH33" s="725">
        <v>0</v>
      </c>
      <c r="AI33" s="725">
        <v>0</v>
      </c>
      <c r="AJ33" s="725">
        <v>0</v>
      </c>
      <c r="AK33" s="725">
        <v>0</v>
      </c>
      <c r="AL33" s="725">
        <v>1.0000000000000033</v>
      </c>
      <c r="AM33" s="725">
        <v>0</v>
      </c>
      <c r="AN33" s="725">
        <v>0</v>
      </c>
      <c r="AO33" s="725">
        <v>0</v>
      </c>
      <c r="AP33" s="725">
        <v>0</v>
      </c>
      <c r="AQ33" s="725">
        <v>0</v>
      </c>
      <c r="AR33" s="725">
        <v>0</v>
      </c>
      <c r="AS33" s="725">
        <v>0</v>
      </c>
      <c r="AT33" s="725">
        <v>0</v>
      </c>
      <c r="AU33" s="725">
        <v>0</v>
      </c>
      <c r="AV33" s="725">
        <v>0</v>
      </c>
      <c r="AW33" s="725">
        <v>0</v>
      </c>
      <c r="AX33" s="725">
        <v>0</v>
      </c>
      <c r="AY33" s="725">
        <v>0</v>
      </c>
      <c r="AZ33" s="725">
        <v>0</v>
      </c>
      <c r="BA33" s="725">
        <v>0</v>
      </c>
      <c r="BB33" s="725">
        <v>24.404761904761905</v>
      </c>
      <c r="BC33" s="725">
        <v>26.19047619047619</v>
      </c>
      <c r="BD33" s="725">
        <v>0</v>
      </c>
      <c r="BE33" s="725">
        <v>0</v>
      </c>
      <c r="BF33" s="725">
        <v>0</v>
      </c>
      <c r="BG33" s="725">
        <v>0</v>
      </c>
      <c r="BH33" s="725">
        <v>0</v>
      </c>
      <c r="BI33" s="725">
        <v>0</v>
      </c>
      <c r="BJ33" s="725">
        <v>0</v>
      </c>
      <c r="BK33" s="725">
        <v>0</v>
      </c>
      <c r="BL33" s="725">
        <v>2.1071623622950799</v>
      </c>
      <c r="BM33" s="725">
        <v>0</v>
      </c>
      <c r="BN33" s="725">
        <v>1</v>
      </c>
      <c r="BO33" s="725">
        <v>1</v>
      </c>
      <c r="BP33" s="725">
        <v>0</v>
      </c>
      <c r="BQ33" s="725"/>
      <c r="BR33" s="725"/>
      <c r="BS33" s="725"/>
    </row>
    <row r="34" spans="1:71" ht="15" x14ac:dyDescent="0.25">
      <c r="A34">
        <f>VLOOKUP(C34,'DfE No.'!C:E,3,FALSE)</f>
        <v>333</v>
      </c>
      <c r="B34" s="722">
        <v>124613</v>
      </c>
      <c r="C34" s="722">
        <v>9352117</v>
      </c>
      <c r="D34" s="723" t="s">
        <v>807</v>
      </c>
      <c r="E34" s="707" t="s">
        <v>469</v>
      </c>
      <c r="F34" s="724">
        <v>0</v>
      </c>
      <c r="G34" s="725">
        <v>1</v>
      </c>
      <c r="H34" s="725">
        <v>0</v>
      </c>
      <c r="I34" s="725">
        <v>0</v>
      </c>
      <c r="J34" s="725">
        <v>7</v>
      </c>
      <c r="K34" s="725">
        <v>0</v>
      </c>
      <c r="L34" s="725">
        <v>0</v>
      </c>
      <c r="M34" s="725">
        <v>0</v>
      </c>
      <c r="N34" s="725">
        <v>374</v>
      </c>
      <c r="O34" s="725">
        <v>374</v>
      </c>
      <c r="P34" s="725">
        <v>46</v>
      </c>
      <c r="Q34" s="725">
        <v>328</v>
      </c>
      <c r="R34" s="725">
        <v>0</v>
      </c>
      <c r="S34" s="725">
        <v>0</v>
      </c>
      <c r="T34" s="725">
        <v>0</v>
      </c>
      <c r="U34" s="725">
        <v>0</v>
      </c>
      <c r="V34" s="725">
        <v>0</v>
      </c>
      <c r="W34" s="725">
        <v>0</v>
      </c>
      <c r="X34" s="725">
        <v>0</v>
      </c>
      <c r="Y34" s="725">
        <v>0</v>
      </c>
      <c r="Z34" s="725">
        <v>0</v>
      </c>
      <c r="AA34" s="725">
        <v>374</v>
      </c>
      <c r="AB34" s="725">
        <v>53.428571428571431</v>
      </c>
      <c r="AC34" s="725">
        <v>42.000000000000107</v>
      </c>
      <c r="AD34" s="725">
        <v>58.647814910025708</v>
      </c>
      <c r="AE34" s="725">
        <v>0</v>
      </c>
      <c r="AF34" s="725">
        <v>0</v>
      </c>
      <c r="AG34" s="725">
        <v>307</v>
      </c>
      <c r="AH34" s="725">
        <v>7.9999999999999991</v>
      </c>
      <c r="AI34" s="725">
        <v>57.999999999999879</v>
      </c>
      <c r="AJ34" s="725">
        <v>0</v>
      </c>
      <c r="AK34" s="725">
        <v>0.99999999999999989</v>
      </c>
      <c r="AL34" s="725">
        <v>0</v>
      </c>
      <c r="AM34" s="725">
        <v>0</v>
      </c>
      <c r="AN34" s="725">
        <v>0</v>
      </c>
      <c r="AO34" s="725">
        <v>0</v>
      </c>
      <c r="AP34" s="725">
        <v>0</v>
      </c>
      <c r="AQ34" s="725">
        <v>0</v>
      </c>
      <c r="AR34" s="725">
        <v>0</v>
      </c>
      <c r="AS34" s="725">
        <v>0</v>
      </c>
      <c r="AT34" s="725">
        <v>0</v>
      </c>
      <c r="AU34" s="725">
        <v>0</v>
      </c>
      <c r="AV34" s="725">
        <v>0</v>
      </c>
      <c r="AW34" s="725">
        <v>1.1402439024390252</v>
      </c>
      <c r="AX34" s="725">
        <v>0</v>
      </c>
      <c r="AY34" s="725">
        <v>0</v>
      </c>
      <c r="AZ34" s="725">
        <v>0</v>
      </c>
      <c r="BA34" s="725">
        <v>6.7300771208226227</v>
      </c>
      <c r="BB34" s="725">
        <v>124.95238095238095</v>
      </c>
      <c r="BC34" s="725">
        <v>142.47619047619048</v>
      </c>
      <c r="BD34" s="725">
        <v>0</v>
      </c>
      <c r="BE34" s="725">
        <v>0</v>
      </c>
      <c r="BF34" s="725">
        <v>0</v>
      </c>
      <c r="BG34" s="725">
        <v>0</v>
      </c>
      <c r="BH34" s="725">
        <v>0</v>
      </c>
      <c r="BI34" s="725">
        <v>0</v>
      </c>
      <c r="BJ34" s="725">
        <v>0</v>
      </c>
      <c r="BK34" s="725">
        <v>0</v>
      </c>
      <c r="BL34" s="725">
        <v>0.87738007584905697</v>
      </c>
      <c r="BM34" s="725">
        <v>0</v>
      </c>
      <c r="BN34" s="725">
        <v>0</v>
      </c>
      <c r="BO34" s="725">
        <v>1</v>
      </c>
      <c r="BP34" s="725">
        <v>0</v>
      </c>
      <c r="BQ34" s="725"/>
      <c r="BR34" s="725"/>
      <c r="BS34" s="725"/>
    </row>
    <row r="35" spans="1:71" ht="15" x14ac:dyDescent="0.25">
      <c r="A35">
        <f>VLOOKUP(C35,'DfE No.'!C:E,3,FALSE)</f>
        <v>332</v>
      </c>
      <c r="B35" s="722">
        <v>124614</v>
      </c>
      <c r="C35" s="722">
        <v>9352118</v>
      </c>
      <c r="D35" s="723" t="s">
        <v>806</v>
      </c>
      <c r="E35" s="707" t="s">
        <v>469</v>
      </c>
      <c r="F35" s="724">
        <v>0</v>
      </c>
      <c r="G35" s="725">
        <v>1</v>
      </c>
      <c r="H35" s="725">
        <v>0</v>
      </c>
      <c r="I35" s="725">
        <v>0</v>
      </c>
      <c r="J35" s="725">
        <v>7</v>
      </c>
      <c r="K35" s="725">
        <v>0</v>
      </c>
      <c r="L35" s="725">
        <v>0</v>
      </c>
      <c r="M35" s="725">
        <v>0</v>
      </c>
      <c r="N35" s="725">
        <v>199</v>
      </c>
      <c r="O35" s="725">
        <v>199</v>
      </c>
      <c r="P35" s="725">
        <v>27</v>
      </c>
      <c r="Q35" s="725">
        <v>172</v>
      </c>
      <c r="R35" s="725">
        <v>0</v>
      </c>
      <c r="S35" s="725">
        <v>0</v>
      </c>
      <c r="T35" s="725">
        <v>0</v>
      </c>
      <c r="U35" s="725">
        <v>0</v>
      </c>
      <c r="V35" s="725">
        <v>0</v>
      </c>
      <c r="W35" s="725">
        <v>0</v>
      </c>
      <c r="X35" s="725">
        <v>0</v>
      </c>
      <c r="Y35" s="725">
        <v>0</v>
      </c>
      <c r="Z35" s="725">
        <v>0</v>
      </c>
      <c r="AA35" s="725">
        <v>199</v>
      </c>
      <c r="AB35" s="725">
        <v>28.428571428571427</v>
      </c>
      <c r="AC35" s="725">
        <v>19.000000000000007</v>
      </c>
      <c r="AD35" s="725">
        <v>22.436274509803923</v>
      </c>
      <c r="AE35" s="725">
        <v>0</v>
      </c>
      <c r="AF35" s="725">
        <v>0</v>
      </c>
      <c r="AG35" s="725">
        <v>168.84848484848493</v>
      </c>
      <c r="AH35" s="725">
        <v>4.0202020202020199</v>
      </c>
      <c r="AI35" s="725">
        <v>25.126262626262573</v>
      </c>
      <c r="AJ35" s="725">
        <v>0</v>
      </c>
      <c r="AK35" s="725">
        <v>1.005050505050505</v>
      </c>
      <c r="AL35" s="725">
        <v>0</v>
      </c>
      <c r="AM35" s="725">
        <v>0</v>
      </c>
      <c r="AN35" s="725">
        <v>0</v>
      </c>
      <c r="AO35" s="725">
        <v>0</v>
      </c>
      <c r="AP35" s="725">
        <v>0</v>
      </c>
      <c r="AQ35" s="725">
        <v>0</v>
      </c>
      <c r="AR35" s="725">
        <v>0</v>
      </c>
      <c r="AS35" s="725">
        <v>0</v>
      </c>
      <c r="AT35" s="725">
        <v>0</v>
      </c>
      <c r="AU35" s="725">
        <v>0</v>
      </c>
      <c r="AV35" s="725">
        <v>0</v>
      </c>
      <c r="AW35" s="725">
        <v>0</v>
      </c>
      <c r="AX35" s="725">
        <v>0</v>
      </c>
      <c r="AY35" s="725">
        <v>0</v>
      </c>
      <c r="AZ35" s="725">
        <v>0</v>
      </c>
      <c r="BA35" s="725">
        <v>0</v>
      </c>
      <c r="BB35" s="725">
        <v>52.843373493975903</v>
      </c>
      <c r="BC35" s="725">
        <v>61.138554216867469</v>
      </c>
      <c r="BD35" s="725">
        <v>0</v>
      </c>
      <c r="BE35" s="725">
        <v>0</v>
      </c>
      <c r="BF35" s="725">
        <v>0</v>
      </c>
      <c r="BG35" s="725">
        <v>0</v>
      </c>
      <c r="BH35" s="725">
        <v>0</v>
      </c>
      <c r="BI35" s="725">
        <v>0</v>
      </c>
      <c r="BJ35" s="725">
        <v>0</v>
      </c>
      <c r="BK35" s="725">
        <v>0</v>
      </c>
      <c r="BL35" s="725">
        <v>1.2740234460526301</v>
      </c>
      <c r="BM35" s="725">
        <v>0</v>
      </c>
      <c r="BN35" s="725">
        <v>0</v>
      </c>
      <c r="BO35" s="725">
        <v>1</v>
      </c>
      <c r="BP35" s="725">
        <v>0</v>
      </c>
      <c r="BQ35" s="725"/>
      <c r="BR35" s="725"/>
      <c r="BS35" s="725"/>
    </row>
    <row r="36" spans="1:71" ht="15" x14ac:dyDescent="0.25">
      <c r="A36">
        <f>VLOOKUP(C36,'DfE No.'!C:E,3,FALSE)</f>
        <v>337</v>
      </c>
      <c r="B36" s="722">
        <v>124615</v>
      </c>
      <c r="C36" s="722">
        <v>9352121</v>
      </c>
      <c r="D36" s="723" t="s">
        <v>808</v>
      </c>
      <c r="E36" s="707" t="s">
        <v>469</v>
      </c>
      <c r="F36" s="724">
        <v>0</v>
      </c>
      <c r="G36" s="725">
        <v>1</v>
      </c>
      <c r="H36" s="725">
        <v>0</v>
      </c>
      <c r="I36" s="725">
        <v>0</v>
      </c>
      <c r="J36" s="725">
        <v>7</v>
      </c>
      <c r="K36" s="725">
        <v>0</v>
      </c>
      <c r="L36" s="725">
        <v>0</v>
      </c>
      <c r="M36" s="725">
        <v>0</v>
      </c>
      <c r="N36" s="725">
        <v>103</v>
      </c>
      <c r="O36" s="725">
        <v>103</v>
      </c>
      <c r="P36" s="725">
        <v>14</v>
      </c>
      <c r="Q36" s="725">
        <v>89</v>
      </c>
      <c r="R36" s="725">
        <v>0</v>
      </c>
      <c r="S36" s="725">
        <v>0</v>
      </c>
      <c r="T36" s="725">
        <v>0</v>
      </c>
      <c r="U36" s="725">
        <v>0</v>
      </c>
      <c r="V36" s="725">
        <v>0</v>
      </c>
      <c r="W36" s="725">
        <v>0</v>
      </c>
      <c r="X36" s="725">
        <v>0</v>
      </c>
      <c r="Y36" s="725">
        <v>0</v>
      </c>
      <c r="Z36" s="725">
        <v>0</v>
      </c>
      <c r="AA36" s="725">
        <v>103</v>
      </c>
      <c r="AB36" s="725">
        <v>14.714285714285714</v>
      </c>
      <c r="AC36" s="725">
        <v>4.9999999999999947</v>
      </c>
      <c r="AD36" s="725">
        <v>13.804123711340205</v>
      </c>
      <c r="AE36" s="725">
        <v>0</v>
      </c>
      <c r="AF36" s="725">
        <v>0</v>
      </c>
      <c r="AG36" s="725">
        <v>89.999999999999972</v>
      </c>
      <c r="AH36" s="725">
        <v>1</v>
      </c>
      <c r="AI36" s="725">
        <v>5.9999999999999982</v>
      </c>
      <c r="AJ36" s="725">
        <v>2.9999999999999991</v>
      </c>
      <c r="AK36" s="725">
        <v>2.9999999999999991</v>
      </c>
      <c r="AL36" s="725">
        <v>0</v>
      </c>
      <c r="AM36" s="725">
        <v>0</v>
      </c>
      <c r="AN36" s="725">
        <v>0</v>
      </c>
      <c r="AO36" s="725">
        <v>0</v>
      </c>
      <c r="AP36" s="725">
        <v>0</v>
      </c>
      <c r="AQ36" s="725">
        <v>0</v>
      </c>
      <c r="AR36" s="725">
        <v>0</v>
      </c>
      <c r="AS36" s="725">
        <v>0</v>
      </c>
      <c r="AT36" s="725">
        <v>0</v>
      </c>
      <c r="AU36" s="725">
        <v>0</v>
      </c>
      <c r="AV36" s="725">
        <v>0</v>
      </c>
      <c r="AW36" s="725">
        <v>0</v>
      </c>
      <c r="AX36" s="725">
        <v>0</v>
      </c>
      <c r="AY36" s="725">
        <v>0</v>
      </c>
      <c r="AZ36" s="725">
        <v>0</v>
      </c>
      <c r="BA36" s="725">
        <v>0</v>
      </c>
      <c r="BB36" s="725">
        <v>16.558139534883722</v>
      </c>
      <c r="BC36" s="725">
        <v>19.162790697674417</v>
      </c>
      <c r="BD36" s="725">
        <v>0</v>
      </c>
      <c r="BE36" s="725">
        <v>0</v>
      </c>
      <c r="BF36" s="725">
        <v>0</v>
      </c>
      <c r="BG36" s="725">
        <v>0</v>
      </c>
      <c r="BH36" s="725">
        <v>0</v>
      </c>
      <c r="BI36" s="725">
        <v>0</v>
      </c>
      <c r="BJ36" s="725">
        <v>0</v>
      </c>
      <c r="BK36" s="725">
        <v>0</v>
      </c>
      <c r="BL36" s="725">
        <v>2.0515038045454599</v>
      </c>
      <c r="BM36" s="725">
        <v>0</v>
      </c>
      <c r="BN36" s="725">
        <v>1</v>
      </c>
      <c r="BO36" s="725">
        <v>1</v>
      </c>
      <c r="BP36" s="725">
        <v>0</v>
      </c>
      <c r="BQ36" s="725"/>
      <c r="BR36" s="725"/>
      <c r="BS36" s="725"/>
    </row>
    <row r="37" spans="1:71" ht="15" x14ac:dyDescent="0.25">
      <c r="A37">
        <f>VLOOKUP(C37,'DfE No.'!C:E,3,FALSE)</f>
        <v>339</v>
      </c>
      <c r="B37" s="722">
        <v>124618</v>
      </c>
      <c r="C37" s="722">
        <v>9352124</v>
      </c>
      <c r="D37" s="723" t="s">
        <v>810</v>
      </c>
      <c r="E37" s="707" t="s">
        <v>469</v>
      </c>
      <c r="F37" s="724">
        <v>0</v>
      </c>
      <c r="G37" s="725">
        <v>1</v>
      </c>
      <c r="H37" s="725">
        <v>0</v>
      </c>
      <c r="I37" s="725">
        <v>0</v>
      </c>
      <c r="J37" s="725">
        <v>7</v>
      </c>
      <c r="K37" s="725">
        <v>0</v>
      </c>
      <c r="L37" s="725">
        <v>0</v>
      </c>
      <c r="M37" s="725">
        <v>0</v>
      </c>
      <c r="N37" s="725">
        <v>101</v>
      </c>
      <c r="O37" s="725">
        <v>101</v>
      </c>
      <c r="P37" s="725">
        <v>19</v>
      </c>
      <c r="Q37" s="725">
        <v>82</v>
      </c>
      <c r="R37" s="725">
        <v>0</v>
      </c>
      <c r="S37" s="725">
        <v>0</v>
      </c>
      <c r="T37" s="725">
        <v>0</v>
      </c>
      <c r="U37" s="725">
        <v>0</v>
      </c>
      <c r="V37" s="725">
        <v>0</v>
      </c>
      <c r="W37" s="725">
        <v>0</v>
      </c>
      <c r="X37" s="725">
        <v>0</v>
      </c>
      <c r="Y37" s="725">
        <v>0</v>
      </c>
      <c r="Z37" s="725">
        <v>0</v>
      </c>
      <c r="AA37" s="725">
        <v>101</v>
      </c>
      <c r="AB37" s="725">
        <v>14.428571428571429</v>
      </c>
      <c r="AC37" s="725">
        <v>4.9999999999999991</v>
      </c>
      <c r="AD37" s="725">
        <v>6.1212121212121211</v>
      </c>
      <c r="AE37" s="725">
        <v>0</v>
      </c>
      <c r="AF37" s="725">
        <v>0</v>
      </c>
      <c r="AG37" s="725">
        <v>96.999999999999957</v>
      </c>
      <c r="AH37" s="725">
        <v>3</v>
      </c>
      <c r="AI37" s="725">
        <v>0</v>
      </c>
      <c r="AJ37" s="725">
        <v>0</v>
      </c>
      <c r="AK37" s="725">
        <v>0.99999999999999989</v>
      </c>
      <c r="AL37" s="725">
        <v>0</v>
      </c>
      <c r="AM37" s="725">
        <v>0</v>
      </c>
      <c r="AN37" s="725">
        <v>0</v>
      </c>
      <c r="AO37" s="725">
        <v>0</v>
      </c>
      <c r="AP37" s="725">
        <v>0</v>
      </c>
      <c r="AQ37" s="725">
        <v>0</v>
      </c>
      <c r="AR37" s="725">
        <v>0</v>
      </c>
      <c r="AS37" s="725">
        <v>0</v>
      </c>
      <c r="AT37" s="725">
        <v>0</v>
      </c>
      <c r="AU37" s="725">
        <v>0</v>
      </c>
      <c r="AV37" s="725">
        <v>0</v>
      </c>
      <c r="AW37" s="725">
        <v>0</v>
      </c>
      <c r="AX37" s="725">
        <v>0</v>
      </c>
      <c r="AY37" s="725">
        <v>0</v>
      </c>
      <c r="AZ37" s="725">
        <v>0</v>
      </c>
      <c r="BA37" s="725">
        <v>0</v>
      </c>
      <c r="BB37" s="725">
        <v>21</v>
      </c>
      <c r="BC37" s="725">
        <v>25.865853658536587</v>
      </c>
      <c r="BD37" s="725">
        <v>0</v>
      </c>
      <c r="BE37" s="725">
        <v>0</v>
      </c>
      <c r="BF37" s="725">
        <v>0</v>
      </c>
      <c r="BG37" s="725">
        <v>0</v>
      </c>
      <c r="BH37" s="725">
        <v>0</v>
      </c>
      <c r="BI37" s="725">
        <v>0</v>
      </c>
      <c r="BJ37" s="725">
        <v>0</v>
      </c>
      <c r="BK37" s="725">
        <v>0</v>
      </c>
      <c r="BL37" s="725">
        <v>1.45754492125</v>
      </c>
      <c r="BM37" s="725">
        <v>0</v>
      </c>
      <c r="BN37" s="725">
        <v>0</v>
      </c>
      <c r="BO37" s="725">
        <v>1</v>
      </c>
      <c r="BP37" s="725">
        <v>0</v>
      </c>
      <c r="BQ37" s="725"/>
      <c r="BR37" s="725"/>
      <c r="BS37" s="725"/>
    </row>
    <row r="38" spans="1:71" ht="15" x14ac:dyDescent="0.25">
      <c r="A38">
        <f>VLOOKUP(C38,'DfE No.'!C:E,3,FALSE)</f>
        <v>342</v>
      </c>
      <c r="B38" s="722">
        <v>124619</v>
      </c>
      <c r="C38" s="722">
        <v>9352125</v>
      </c>
      <c r="D38" s="723" t="s">
        <v>812</v>
      </c>
      <c r="E38" s="707" t="s">
        <v>469</v>
      </c>
      <c r="F38" s="724">
        <v>0</v>
      </c>
      <c r="G38" s="725">
        <v>1</v>
      </c>
      <c r="H38" s="725">
        <v>0</v>
      </c>
      <c r="I38" s="725">
        <v>0</v>
      </c>
      <c r="J38" s="725">
        <v>7</v>
      </c>
      <c r="K38" s="725">
        <v>0</v>
      </c>
      <c r="L38" s="725">
        <v>0</v>
      </c>
      <c r="M38" s="725">
        <v>0</v>
      </c>
      <c r="N38" s="725">
        <v>210</v>
      </c>
      <c r="O38" s="725">
        <v>210</v>
      </c>
      <c r="P38" s="725">
        <v>30</v>
      </c>
      <c r="Q38" s="725">
        <v>180</v>
      </c>
      <c r="R38" s="725">
        <v>0</v>
      </c>
      <c r="S38" s="725">
        <v>0</v>
      </c>
      <c r="T38" s="725">
        <v>0</v>
      </c>
      <c r="U38" s="725">
        <v>0</v>
      </c>
      <c r="V38" s="725">
        <v>0</v>
      </c>
      <c r="W38" s="725">
        <v>0</v>
      </c>
      <c r="X38" s="725">
        <v>0</v>
      </c>
      <c r="Y38" s="725">
        <v>0</v>
      </c>
      <c r="Z38" s="725">
        <v>0</v>
      </c>
      <c r="AA38" s="725">
        <v>210</v>
      </c>
      <c r="AB38" s="725">
        <v>30</v>
      </c>
      <c r="AC38" s="725">
        <v>26.000000000000039</v>
      </c>
      <c r="AD38" s="725">
        <v>30.853080568720376</v>
      </c>
      <c r="AE38" s="725">
        <v>0</v>
      </c>
      <c r="AF38" s="725">
        <v>0</v>
      </c>
      <c r="AG38" s="725">
        <v>191.99999999999994</v>
      </c>
      <c r="AH38" s="725">
        <v>17.999999999999996</v>
      </c>
      <c r="AI38" s="725">
        <v>0</v>
      </c>
      <c r="AJ38" s="725">
        <v>0</v>
      </c>
      <c r="AK38" s="725">
        <v>0</v>
      </c>
      <c r="AL38" s="725">
        <v>0</v>
      </c>
      <c r="AM38" s="725">
        <v>0</v>
      </c>
      <c r="AN38" s="725">
        <v>0</v>
      </c>
      <c r="AO38" s="725">
        <v>0</v>
      </c>
      <c r="AP38" s="725">
        <v>0</v>
      </c>
      <c r="AQ38" s="725">
        <v>0</v>
      </c>
      <c r="AR38" s="725">
        <v>0</v>
      </c>
      <c r="AS38" s="725">
        <v>0</v>
      </c>
      <c r="AT38" s="725">
        <v>0</v>
      </c>
      <c r="AU38" s="725">
        <v>0</v>
      </c>
      <c r="AV38" s="725">
        <v>0</v>
      </c>
      <c r="AW38" s="725">
        <v>0</v>
      </c>
      <c r="AX38" s="725">
        <v>0</v>
      </c>
      <c r="AY38" s="725">
        <v>0</v>
      </c>
      <c r="AZ38" s="725">
        <v>0</v>
      </c>
      <c r="BA38" s="725">
        <v>2.985781990521327</v>
      </c>
      <c r="BB38" s="725">
        <v>43.240223463687151</v>
      </c>
      <c r="BC38" s="725">
        <v>50.446927374301673</v>
      </c>
      <c r="BD38" s="725">
        <v>0</v>
      </c>
      <c r="BE38" s="725">
        <v>0</v>
      </c>
      <c r="BF38" s="725">
        <v>0</v>
      </c>
      <c r="BG38" s="725">
        <v>0</v>
      </c>
      <c r="BH38" s="725">
        <v>0</v>
      </c>
      <c r="BI38" s="725">
        <v>0</v>
      </c>
      <c r="BJ38" s="725">
        <v>0</v>
      </c>
      <c r="BK38" s="725">
        <v>0</v>
      </c>
      <c r="BL38" s="725">
        <v>0.56221408235294101</v>
      </c>
      <c r="BM38" s="725">
        <v>0</v>
      </c>
      <c r="BN38" s="725">
        <v>0</v>
      </c>
      <c r="BO38" s="725">
        <v>1</v>
      </c>
      <c r="BP38" s="725">
        <v>0</v>
      </c>
      <c r="BQ38" s="725"/>
      <c r="BR38" s="725"/>
      <c r="BS38" s="725"/>
    </row>
    <row r="39" spans="1:71" ht="15" x14ac:dyDescent="0.25">
      <c r="A39">
        <f>VLOOKUP(C39,'DfE No.'!C:E,3,FALSE)</f>
        <v>229</v>
      </c>
      <c r="B39" s="722">
        <v>124624</v>
      </c>
      <c r="C39" s="722">
        <v>9352131</v>
      </c>
      <c r="D39" s="723" t="s">
        <v>743</v>
      </c>
      <c r="E39" s="707" t="s">
        <v>469</v>
      </c>
      <c r="F39" s="724">
        <v>0</v>
      </c>
      <c r="G39" s="725">
        <v>1</v>
      </c>
      <c r="H39" s="725">
        <v>0</v>
      </c>
      <c r="I39" s="725">
        <v>0</v>
      </c>
      <c r="J39" s="725">
        <v>4</v>
      </c>
      <c r="K39" s="725">
        <v>0</v>
      </c>
      <c r="L39" s="725">
        <v>0</v>
      </c>
      <c r="M39" s="725">
        <v>0</v>
      </c>
      <c r="N39" s="725">
        <v>353</v>
      </c>
      <c r="O39" s="725">
        <v>353</v>
      </c>
      <c r="P39" s="725">
        <v>0</v>
      </c>
      <c r="Q39" s="725">
        <v>353</v>
      </c>
      <c r="R39" s="725">
        <v>0</v>
      </c>
      <c r="S39" s="725">
        <v>0</v>
      </c>
      <c r="T39" s="725">
        <v>0</v>
      </c>
      <c r="U39" s="725">
        <v>0</v>
      </c>
      <c r="V39" s="725">
        <v>0</v>
      </c>
      <c r="W39" s="725">
        <v>0</v>
      </c>
      <c r="X39" s="725">
        <v>0</v>
      </c>
      <c r="Y39" s="725">
        <v>0</v>
      </c>
      <c r="Z39" s="725">
        <v>0</v>
      </c>
      <c r="AA39" s="725">
        <v>353</v>
      </c>
      <c r="AB39" s="725">
        <v>88.25</v>
      </c>
      <c r="AC39" s="725">
        <v>35.999999999999936</v>
      </c>
      <c r="AD39" s="725">
        <v>46.735211267605628</v>
      </c>
      <c r="AE39" s="725">
        <v>0</v>
      </c>
      <c r="AF39" s="725">
        <v>0</v>
      </c>
      <c r="AG39" s="725">
        <v>245.99999999999994</v>
      </c>
      <c r="AH39" s="725">
        <v>30.000000000000007</v>
      </c>
      <c r="AI39" s="725">
        <v>77.000000000000043</v>
      </c>
      <c r="AJ39" s="725">
        <v>0</v>
      </c>
      <c r="AK39" s="725">
        <v>0</v>
      </c>
      <c r="AL39" s="725">
        <v>0</v>
      </c>
      <c r="AM39" s="725">
        <v>0</v>
      </c>
      <c r="AN39" s="725">
        <v>0</v>
      </c>
      <c r="AO39" s="725">
        <v>0</v>
      </c>
      <c r="AP39" s="725">
        <v>0</v>
      </c>
      <c r="AQ39" s="725">
        <v>0</v>
      </c>
      <c r="AR39" s="725">
        <v>0</v>
      </c>
      <c r="AS39" s="725">
        <v>0</v>
      </c>
      <c r="AT39" s="725">
        <v>0</v>
      </c>
      <c r="AU39" s="725">
        <v>0</v>
      </c>
      <c r="AV39" s="725">
        <v>2</v>
      </c>
      <c r="AW39" s="725">
        <v>8</v>
      </c>
      <c r="AX39" s="725">
        <v>0</v>
      </c>
      <c r="AY39" s="725">
        <v>0</v>
      </c>
      <c r="AZ39" s="725">
        <v>0</v>
      </c>
      <c r="BA39" s="725">
        <v>0.9943661971830986</v>
      </c>
      <c r="BB39" s="725">
        <v>128.17867435158502</v>
      </c>
      <c r="BC39" s="725">
        <v>128.17867435158502</v>
      </c>
      <c r="BD39" s="725">
        <v>0</v>
      </c>
      <c r="BE39" s="725">
        <v>0</v>
      </c>
      <c r="BF39" s="725">
        <v>0</v>
      </c>
      <c r="BG39" s="725">
        <v>0</v>
      </c>
      <c r="BH39" s="725">
        <v>0</v>
      </c>
      <c r="BI39" s="725">
        <v>0</v>
      </c>
      <c r="BJ39" s="725">
        <v>0</v>
      </c>
      <c r="BK39" s="725">
        <v>0</v>
      </c>
      <c r="BL39" s="725">
        <v>0.66007049939758999</v>
      </c>
      <c r="BM39" s="725">
        <v>0</v>
      </c>
      <c r="BN39" s="725">
        <v>0</v>
      </c>
      <c r="BO39" s="725">
        <v>1</v>
      </c>
      <c r="BP39" s="725">
        <v>0</v>
      </c>
      <c r="BQ39" s="725"/>
      <c r="BR39" s="725"/>
      <c r="BS39" s="725"/>
    </row>
    <row r="40" spans="1:71" ht="15" x14ac:dyDescent="0.25">
      <c r="A40">
        <f>VLOOKUP(C40,'DfE No.'!C:E,3,FALSE)</f>
        <v>313</v>
      </c>
      <c r="B40" s="722">
        <v>124625</v>
      </c>
      <c r="C40" s="722">
        <v>9352132</v>
      </c>
      <c r="D40" s="723" t="s">
        <v>794</v>
      </c>
      <c r="E40" s="707" t="s">
        <v>469</v>
      </c>
      <c r="F40" s="724">
        <v>0</v>
      </c>
      <c r="G40" s="725">
        <v>1</v>
      </c>
      <c r="H40" s="725">
        <v>0</v>
      </c>
      <c r="I40" s="725">
        <v>0</v>
      </c>
      <c r="J40" s="725">
        <v>7</v>
      </c>
      <c r="K40" s="725">
        <v>0</v>
      </c>
      <c r="L40" s="725">
        <v>0</v>
      </c>
      <c r="M40" s="725">
        <v>0</v>
      </c>
      <c r="N40" s="725">
        <v>454</v>
      </c>
      <c r="O40" s="725">
        <v>454</v>
      </c>
      <c r="P40" s="725">
        <v>58</v>
      </c>
      <c r="Q40" s="725">
        <v>396</v>
      </c>
      <c r="R40" s="725">
        <v>0</v>
      </c>
      <c r="S40" s="725">
        <v>0</v>
      </c>
      <c r="T40" s="725">
        <v>0</v>
      </c>
      <c r="U40" s="725">
        <v>0</v>
      </c>
      <c r="V40" s="725">
        <v>0</v>
      </c>
      <c r="W40" s="725">
        <v>0</v>
      </c>
      <c r="X40" s="725">
        <v>0</v>
      </c>
      <c r="Y40" s="725">
        <v>0</v>
      </c>
      <c r="Z40" s="725">
        <v>0</v>
      </c>
      <c r="AA40" s="725">
        <v>454</v>
      </c>
      <c r="AB40" s="725">
        <v>64.857142857142861</v>
      </c>
      <c r="AC40" s="725">
        <v>43.238095238095227</v>
      </c>
      <c r="AD40" s="725">
        <v>44.889887640449437</v>
      </c>
      <c r="AE40" s="725">
        <v>0</v>
      </c>
      <c r="AF40" s="725">
        <v>0</v>
      </c>
      <c r="AG40" s="725">
        <v>444.73469387755108</v>
      </c>
      <c r="AH40" s="725">
        <v>4.1179138321995472</v>
      </c>
      <c r="AI40" s="725">
        <v>1.0294784580498846</v>
      </c>
      <c r="AJ40" s="725">
        <v>2.0589569160997736</v>
      </c>
      <c r="AK40" s="725">
        <v>2.0589569160997736</v>
      </c>
      <c r="AL40" s="725">
        <v>0</v>
      </c>
      <c r="AM40" s="725">
        <v>0</v>
      </c>
      <c r="AN40" s="725">
        <v>0</v>
      </c>
      <c r="AO40" s="725">
        <v>0</v>
      </c>
      <c r="AP40" s="725">
        <v>0</v>
      </c>
      <c r="AQ40" s="725">
        <v>0</v>
      </c>
      <c r="AR40" s="725">
        <v>0</v>
      </c>
      <c r="AS40" s="725">
        <v>0</v>
      </c>
      <c r="AT40" s="725">
        <v>0</v>
      </c>
      <c r="AU40" s="725">
        <v>5.9268929503916601</v>
      </c>
      <c r="AV40" s="725">
        <v>11.853785900783276</v>
      </c>
      <c r="AW40" s="725">
        <v>15.409921671018282</v>
      </c>
      <c r="AX40" s="725">
        <v>0</v>
      </c>
      <c r="AY40" s="725">
        <v>0</v>
      </c>
      <c r="AZ40" s="725">
        <v>0</v>
      </c>
      <c r="BA40" s="725">
        <v>1.986870897155361</v>
      </c>
      <c r="BB40" s="725">
        <v>103.76470588235294</v>
      </c>
      <c r="BC40" s="725">
        <v>118.96256684491978</v>
      </c>
      <c r="BD40" s="725">
        <v>0</v>
      </c>
      <c r="BE40" s="725">
        <v>0</v>
      </c>
      <c r="BF40" s="725">
        <v>0</v>
      </c>
      <c r="BG40" s="725">
        <v>0</v>
      </c>
      <c r="BH40" s="725">
        <v>0</v>
      </c>
      <c r="BI40" s="725">
        <v>0</v>
      </c>
      <c r="BJ40" s="725">
        <v>0</v>
      </c>
      <c r="BK40" s="725">
        <v>0</v>
      </c>
      <c r="BL40" s="725">
        <v>0.74518691502347401</v>
      </c>
      <c r="BM40" s="725">
        <v>0</v>
      </c>
      <c r="BN40" s="725">
        <v>0</v>
      </c>
      <c r="BO40" s="725">
        <v>1</v>
      </c>
      <c r="BP40" s="725">
        <v>0</v>
      </c>
      <c r="BQ40" s="725">
        <v>30</v>
      </c>
      <c r="BR40" s="725"/>
      <c r="BS40" s="725"/>
    </row>
    <row r="41" spans="1:71" ht="15" x14ac:dyDescent="0.25">
      <c r="A41">
        <f>VLOOKUP(C41,'DfE No.'!C:E,3,FALSE)</f>
        <v>232</v>
      </c>
      <c r="B41" s="722">
        <v>124627</v>
      </c>
      <c r="C41" s="722">
        <v>9352134</v>
      </c>
      <c r="D41" s="723" t="s">
        <v>746</v>
      </c>
      <c r="E41" s="707" t="s">
        <v>469</v>
      </c>
      <c r="F41" s="724">
        <v>0</v>
      </c>
      <c r="G41" s="725">
        <v>1</v>
      </c>
      <c r="H41" s="725">
        <v>0</v>
      </c>
      <c r="I41" s="725">
        <v>0</v>
      </c>
      <c r="J41" s="725">
        <v>7</v>
      </c>
      <c r="K41" s="725">
        <v>0</v>
      </c>
      <c r="L41" s="725">
        <v>0</v>
      </c>
      <c r="M41" s="725">
        <v>0</v>
      </c>
      <c r="N41" s="725">
        <v>199</v>
      </c>
      <c r="O41" s="725">
        <v>199</v>
      </c>
      <c r="P41" s="725">
        <v>30</v>
      </c>
      <c r="Q41" s="725">
        <v>169</v>
      </c>
      <c r="R41" s="725">
        <v>0</v>
      </c>
      <c r="S41" s="725">
        <v>0</v>
      </c>
      <c r="T41" s="725">
        <v>0</v>
      </c>
      <c r="U41" s="725">
        <v>0</v>
      </c>
      <c r="V41" s="725">
        <v>0</v>
      </c>
      <c r="W41" s="725">
        <v>0</v>
      </c>
      <c r="X41" s="725">
        <v>0</v>
      </c>
      <c r="Y41" s="725">
        <v>0</v>
      </c>
      <c r="Z41" s="725">
        <v>0</v>
      </c>
      <c r="AA41" s="725">
        <v>199</v>
      </c>
      <c r="AB41" s="725">
        <v>28.428571428571427</v>
      </c>
      <c r="AC41" s="725">
        <v>19.999999999999986</v>
      </c>
      <c r="AD41" s="725">
        <v>25.487684729064043</v>
      </c>
      <c r="AE41" s="725">
        <v>0</v>
      </c>
      <c r="AF41" s="725">
        <v>0</v>
      </c>
      <c r="AG41" s="725">
        <v>136.00000000000006</v>
      </c>
      <c r="AH41" s="725">
        <v>8.9999999999999929</v>
      </c>
      <c r="AI41" s="725">
        <v>52.000000000000078</v>
      </c>
      <c r="AJ41" s="725">
        <v>0</v>
      </c>
      <c r="AK41" s="725">
        <v>0</v>
      </c>
      <c r="AL41" s="725">
        <v>1.9999999999999987</v>
      </c>
      <c r="AM41" s="725">
        <v>0</v>
      </c>
      <c r="AN41" s="725">
        <v>0</v>
      </c>
      <c r="AO41" s="725">
        <v>0</v>
      </c>
      <c r="AP41" s="725">
        <v>0</v>
      </c>
      <c r="AQ41" s="725">
        <v>0</v>
      </c>
      <c r="AR41" s="725">
        <v>0</v>
      </c>
      <c r="AS41" s="725">
        <v>0</v>
      </c>
      <c r="AT41" s="725">
        <v>0</v>
      </c>
      <c r="AU41" s="725">
        <v>1.1845238095238091</v>
      </c>
      <c r="AV41" s="725">
        <v>4.7380952380952364</v>
      </c>
      <c r="AW41" s="725">
        <v>5.9226190476190546</v>
      </c>
      <c r="AX41" s="725">
        <v>0</v>
      </c>
      <c r="AY41" s="725">
        <v>0</v>
      </c>
      <c r="AZ41" s="725">
        <v>0</v>
      </c>
      <c r="BA41" s="725">
        <v>0</v>
      </c>
      <c r="BB41" s="725">
        <v>48</v>
      </c>
      <c r="BC41" s="725">
        <v>56.520710059171599</v>
      </c>
      <c r="BD41" s="725">
        <v>0</v>
      </c>
      <c r="BE41" s="725">
        <v>0</v>
      </c>
      <c r="BF41" s="725">
        <v>0</v>
      </c>
      <c r="BG41" s="725">
        <v>0</v>
      </c>
      <c r="BH41" s="725">
        <v>0</v>
      </c>
      <c r="BI41" s="725">
        <v>0</v>
      </c>
      <c r="BJ41" s="725">
        <v>0</v>
      </c>
      <c r="BK41" s="725">
        <v>0</v>
      </c>
      <c r="BL41" s="725">
        <v>0.57311044921874998</v>
      </c>
      <c r="BM41" s="725">
        <v>0</v>
      </c>
      <c r="BN41" s="725">
        <v>0</v>
      </c>
      <c r="BO41" s="725">
        <v>1</v>
      </c>
      <c r="BP41" s="725">
        <v>0</v>
      </c>
      <c r="BQ41" s="725"/>
      <c r="BR41" s="725"/>
      <c r="BS41" s="725"/>
    </row>
    <row r="42" spans="1:71" ht="15" x14ac:dyDescent="0.25">
      <c r="A42">
        <f>VLOOKUP(C42,'DfE No.'!C:E,3,FALSE)</f>
        <v>343</v>
      </c>
      <c r="B42" s="722">
        <v>124628</v>
      </c>
      <c r="C42" s="722">
        <v>9352135</v>
      </c>
      <c r="D42" s="723" t="s">
        <v>813</v>
      </c>
      <c r="E42" s="707" t="s">
        <v>469</v>
      </c>
      <c r="F42" s="724">
        <v>0</v>
      </c>
      <c r="G42" s="725">
        <v>1</v>
      </c>
      <c r="H42" s="725">
        <v>0</v>
      </c>
      <c r="I42" s="725">
        <v>0</v>
      </c>
      <c r="J42" s="725">
        <v>7</v>
      </c>
      <c r="K42" s="725">
        <v>0</v>
      </c>
      <c r="L42" s="725">
        <v>0</v>
      </c>
      <c r="M42" s="725">
        <v>0</v>
      </c>
      <c r="N42" s="725">
        <v>395</v>
      </c>
      <c r="O42" s="725">
        <v>395</v>
      </c>
      <c r="P42" s="725">
        <v>57</v>
      </c>
      <c r="Q42" s="725">
        <v>338</v>
      </c>
      <c r="R42" s="725">
        <v>0</v>
      </c>
      <c r="S42" s="725">
        <v>0</v>
      </c>
      <c r="T42" s="725">
        <v>0</v>
      </c>
      <c r="U42" s="725">
        <v>0</v>
      </c>
      <c r="V42" s="725">
        <v>0</v>
      </c>
      <c r="W42" s="725">
        <v>0</v>
      </c>
      <c r="X42" s="725">
        <v>0</v>
      </c>
      <c r="Y42" s="725">
        <v>0</v>
      </c>
      <c r="Z42" s="725">
        <v>0</v>
      </c>
      <c r="AA42" s="725">
        <v>395</v>
      </c>
      <c r="AB42" s="725">
        <v>56.428571428571431</v>
      </c>
      <c r="AC42" s="725">
        <v>70.000000000000114</v>
      </c>
      <c r="AD42" s="725">
        <v>83.519900497512438</v>
      </c>
      <c r="AE42" s="725">
        <v>0</v>
      </c>
      <c r="AF42" s="725">
        <v>0</v>
      </c>
      <c r="AG42" s="725">
        <v>245</v>
      </c>
      <c r="AH42" s="725">
        <v>146.99999999999991</v>
      </c>
      <c r="AI42" s="725">
        <v>0.99999999999999878</v>
      </c>
      <c r="AJ42" s="725">
        <v>0</v>
      </c>
      <c r="AK42" s="725">
        <v>2.0000000000000013</v>
      </c>
      <c r="AL42" s="725">
        <v>0</v>
      </c>
      <c r="AM42" s="725">
        <v>0</v>
      </c>
      <c r="AN42" s="725">
        <v>0</v>
      </c>
      <c r="AO42" s="725">
        <v>0</v>
      </c>
      <c r="AP42" s="725">
        <v>0</v>
      </c>
      <c r="AQ42" s="725">
        <v>0</v>
      </c>
      <c r="AR42" s="725">
        <v>0</v>
      </c>
      <c r="AS42" s="725">
        <v>0</v>
      </c>
      <c r="AT42" s="725">
        <v>0</v>
      </c>
      <c r="AU42" s="725">
        <v>3.5059171597633116</v>
      </c>
      <c r="AV42" s="725">
        <v>5.84319526627218</v>
      </c>
      <c r="AW42" s="725">
        <v>8.1804733727810515</v>
      </c>
      <c r="AX42" s="725">
        <v>0</v>
      </c>
      <c r="AY42" s="725">
        <v>0</v>
      </c>
      <c r="AZ42" s="725">
        <v>0</v>
      </c>
      <c r="BA42" s="725">
        <v>2.9477611940298507</v>
      </c>
      <c r="BB42" s="725">
        <v>93.166666666666671</v>
      </c>
      <c r="BC42" s="725">
        <v>108.87820512820514</v>
      </c>
      <c r="BD42" s="725">
        <v>0</v>
      </c>
      <c r="BE42" s="725">
        <v>0</v>
      </c>
      <c r="BF42" s="725">
        <v>0</v>
      </c>
      <c r="BG42" s="725">
        <v>0</v>
      </c>
      <c r="BH42" s="725">
        <v>0</v>
      </c>
      <c r="BI42" s="725">
        <v>0</v>
      </c>
      <c r="BJ42" s="725">
        <v>0</v>
      </c>
      <c r="BK42" s="725">
        <v>0</v>
      </c>
      <c r="BL42" s="725">
        <v>0.55769509699999997</v>
      </c>
      <c r="BM42" s="725">
        <v>0</v>
      </c>
      <c r="BN42" s="725">
        <v>0</v>
      </c>
      <c r="BO42" s="725">
        <v>1</v>
      </c>
      <c r="BP42" s="725">
        <v>0</v>
      </c>
      <c r="BQ42" s="725"/>
      <c r="BR42" s="725"/>
      <c r="BS42" s="725"/>
    </row>
    <row r="43" spans="1:71" ht="15" x14ac:dyDescent="0.25">
      <c r="A43">
        <f>VLOOKUP(C43,'DfE No.'!C:E,3,FALSE)</f>
        <v>275</v>
      </c>
      <c r="B43" s="722">
        <v>124645</v>
      </c>
      <c r="C43" s="722">
        <v>9352157</v>
      </c>
      <c r="D43" s="723" t="s">
        <v>773</v>
      </c>
      <c r="E43" s="707" t="s">
        <v>469</v>
      </c>
      <c r="F43" s="724">
        <v>0</v>
      </c>
      <c r="G43" s="725">
        <v>1</v>
      </c>
      <c r="H43" s="725">
        <v>0</v>
      </c>
      <c r="I43" s="725">
        <v>0</v>
      </c>
      <c r="J43" s="725">
        <v>7</v>
      </c>
      <c r="K43" s="725">
        <v>0</v>
      </c>
      <c r="L43" s="725">
        <v>0</v>
      </c>
      <c r="M43" s="725">
        <v>0</v>
      </c>
      <c r="N43" s="725">
        <v>294</v>
      </c>
      <c r="O43" s="725">
        <v>294</v>
      </c>
      <c r="P43" s="725">
        <v>39</v>
      </c>
      <c r="Q43" s="725">
        <v>255</v>
      </c>
      <c r="R43" s="725">
        <v>0</v>
      </c>
      <c r="S43" s="725">
        <v>0</v>
      </c>
      <c r="T43" s="725">
        <v>0</v>
      </c>
      <c r="U43" s="725">
        <v>0</v>
      </c>
      <c r="V43" s="725">
        <v>0</v>
      </c>
      <c r="W43" s="725">
        <v>0</v>
      </c>
      <c r="X43" s="725">
        <v>0</v>
      </c>
      <c r="Y43" s="725">
        <v>0</v>
      </c>
      <c r="Z43" s="725">
        <v>0</v>
      </c>
      <c r="AA43" s="725">
        <v>294</v>
      </c>
      <c r="AB43" s="725">
        <v>42</v>
      </c>
      <c r="AC43" s="725">
        <v>84.999999999999886</v>
      </c>
      <c r="AD43" s="725">
        <v>84.999999999999886</v>
      </c>
      <c r="AE43" s="725">
        <v>0</v>
      </c>
      <c r="AF43" s="725">
        <v>0</v>
      </c>
      <c r="AG43" s="725">
        <v>113.00000000000011</v>
      </c>
      <c r="AH43" s="725">
        <v>65.999999999999901</v>
      </c>
      <c r="AI43" s="725">
        <v>56.99999999999995</v>
      </c>
      <c r="AJ43" s="725">
        <v>3.9999999999999858</v>
      </c>
      <c r="AK43" s="725">
        <v>48.000000000000007</v>
      </c>
      <c r="AL43" s="725">
        <v>5.9999999999999938</v>
      </c>
      <c r="AM43" s="725">
        <v>0</v>
      </c>
      <c r="AN43" s="725">
        <v>0</v>
      </c>
      <c r="AO43" s="725">
        <v>0</v>
      </c>
      <c r="AP43" s="725">
        <v>0</v>
      </c>
      <c r="AQ43" s="725">
        <v>0</v>
      </c>
      <c r="AR43" s="725">
        <v>0</v>
      </c>
      <c r="AS43" s="725">
        <v>0</v>
      </c>
      <c r="AT43" s="725">
        <v>0</v>
      </c>
      <c r="AU43" s="725">
        <v>27.047999999999998</v>
      </c>
      <c r="AV43" s="725">
        <v>55.271999999999998</v>
      </c>
      <c r="AW43" s="725">
        <v>81.144000000000005</v>
      </c>
      <c r="AX43" s="725">
        <v>0</v>
      </c>
      <c r="AY43" s="725">
        <v>0</v>
      </c>
      <c r="AZ43" s="725">
        <v>0</v>
      </c>
      <c r="BA43" s="725">
        <v>1.0352112676056338</v>
      </c>
      <c r="BB43" s="725">
        <v>111.86320754716982</v>
      </c>
      <c r="BC43" s="725">
        <v>128.97169811320754</v>
      </c>
      <c r="BD43" s="725">
        <v>0</v>
      </c>
      <c r="BE43" s="725">
        <v>0</v>
      </c>
      <c r="BF43" s="725">
        <v>0</v>
      </c>
      <c r="BG43" s="725">
        <v>0</v>
      </c>
      <c r="BH43" s="725">
        <v>0</v>
      </c>
      <c r="BI43" s="725">
        <v>0</v>
      </c>
      <c r="BJ43" s="725">
        <v>2.3599999999999901</v>
      </c>
      <c r="BK43" s="725">
        <v>0</v>
      </c>
      <c r="BL43" s="725">
        <v>0.494806856887755</v>
      </c>
      <c r="BM43" s="725">
        <v>0</v>
      </c>
      <c r="BN43" s="725">
        <v>0</v>
      </c>
      <c r="BO43" s="725">
        <v>1</v>
      </c>
      <c r="BP43" s="725">
        <v>0</v>
      </c>
      <c r="BQ43" s="725"/>
      <c r="BR43" s="725"/>
      <c r="BS43" s="725"/>
    </row>
    <row r="44" spans="1:71" ht="15" x14ac:dyDescent="0.25">
      <c r="A44">
        <f>VLOOKUP(C44,'DfE No.'!C:E,3,FALSE)</f>
        <v>273</v>
      </c>
      <c r="B44" s="722">
        <v>124650</v>
      </c>
      <c r="C44" s="722">
        <v>9352162</v>
      </c>
      <c r="D44" s="723" t="s">
        <v>1189</v>
      </c>
      <c r="E44" s="707" t="s">
        <v>469</v>
      </c>
      <c r="F44" s="724">
        <v>0</v>
      </c>
      <c r="G44" s="725">
        <v>1</v>
      </c>
      <c r="H44" s="725">
        <v>0</v>
      </c>
      <c r="I44" s="725">
        <v>0</v>
      </c>
      <c r="J44" s="725">
        <v>7</v>
      </c>
      <c r="K44" s="725">
        <v>0</v>
      </c>
      <c r="L44" s="725">
        <v>0</v>
      </c>
      <c r="M44" s="725">
        <v>0</v>
      </c>
      <c r="N44" s="725">
        <v>407</v>
      </c>
      <c r="O44" s="725">
        <v>407</v>
      </c>
      <c r="P44" s="725">
        <v>58</v>
      </c>
      <c r="Q44" s="725">
        <v>349</v>
      </c>
      <c r="R44" s="725">
        <v>0</v>
      </c>
      <c r="S44" s="725">
        <v>0</v>
      </c>
      <c r="T44" s="725">
        <v>0</v>
      </c>
      <c r="U44" s="725">
        <v>0</v>
      </c>
      <c r="V44" s="725">
        <v>0</v>
      </c>
      <c r="W44" s="725">
        <v>0</v>
      </c>
      <c r="X44" s="725">
        <v>0</v>
      </c>
      <c r="Y44" s="725">
        <v>0</v>
      </c>
      <c r="Z44" s="725">
        <v>0</v>
      </c>
      <c r="AA44" s="725">
        <v>407</v>
      </c>
      <c r="AB44" s="725">
        <v>58.142857142857146</v>
      </c>
      <c r="AC44" s="725">
        <v>91.999999999999986</v>
      </c>
      <c r="AD44" s="725">
        <v>123.21091811414394</v>
      </c>
      <c r="AE44" s="725">
        <v>0</v>
      </c>
      <c r="AF44" s="725">
        <v>0</v>
      </c>
      <c r="AG44" s="725">
        <v>50.000000000000064</v>
      </c>
      <c r="AH44" s="725">
        <v>78.000000000000142</v>
      </c>
      <c r="AI44" s="725">
        <v>91.999999999999986</v>
      </c>
      <c r="AJ44" s="725">
        <v>56.000000000000171</v>
      </c>
      <c r="AK44" s="725">
        <v>131.00000000000006</v>
      </c>
      <c r="AL44" s="725">
        <v>0</v>
      </c>
      <c r="AM44" s="725">
        <v>0</v>
      </c>
      <c r="AN44" s="725">
        <v>0</v>
      </c>
      <c r="AO44" s="725">
        <v>0</v>
      </c>
      <c r="AP44" s="725">
        <v>0</v>
      </c>
      <c r="AQ44" s="725">
        <v>0</v>
      </c>
      <c r="AR44" s="725">
        <v>0</v>
      </c>
      <c r="AS44" s="725">
        <v>0</v>
      </c>
      <c r="AT44" s="725">
        <v>0</v>
      </c>
      <c r="AU44" s="725">
        <v>12.828080229226359</v>
      </c>
      <c r="AV44" s="725">
        <v>31.487106017191966</v>
      </c>
      <c r="AW44" s="725">
        <v>48.979942693409626</v>
      </c>
      <c r="AX44" s="725">
        <v>0</v>
      </c>
      <c r="AY44" s="725">
        <v>0</v>
      </c>
      <c r="AZ44" s="725">
        <v>0</v>
      </c>
      <c r="BA44" s="725">
        <v>2.0198511166253104</v>
      </c>
      <c r="BB44" s="725">
        <v>107.77941176470588</v>
      </c>
      <c r="BC44" s="725">
        <v>125.69117647058825</v>
      </c>
      <c r="BD44" s="725">
        <v>0</v>
      </c>
      <c r="BE44" s="725">
        <v>0</v>
      </c>
      <c r="BF44" s="725">
        <v>0</v>
      </c>
      <c r="BG44" s="725">
        <v>0</v>
      </c>
      <c r="BH44" s="725">
        <v>0</v>
      </c>
      <c r="BI44" s="725">
        <v>0</v>
      </c>
      <c r="BJ44" s="725">
        <v>0</v>
      </c>
      <c r="BK44" s="725">
        <v>0</v>
      </c>
      <c r="BL44" s="725">
        <v>0.78634726655629095</v>
      </c>
      <c r="BM44" s="725">
        <v>0</v>
      </c>
      <c r="BN44" s="725">
        <v>0</v>
      </c>
      <c r="BO44" s="725">
        <v>1</v>
      </c>
      <c r="BP44" s="725">
        <v>0</v>
      </c>
      <c r="BQ44" s="725"/>
      <c r="BR44" s="725"/>
      <c r="BS44" s="725"/>
    </row>
    <row r="45" spans="1:71" ht="15" x14ac:dyDescent="0.25">
      <c r="A45">
        <f>VLOOKUP(C45,'DfE No.'!C:E,3,FALSE)</f>
        <v>258</v>
      </c>
      <c r="B45" s="722">
        <v>124654</v>
      </c>
      <c r="C45" s="722">
        <v>9352166</v>
      </c>
      <c r="D45" s="723" t="s">
        <v>1629</v>
      </c>
      <c r="E45" s="707" t="s">
        <v>469</v>
      </c>
      <c r="F45" s="724">
        <v>0</v>
      </c>
      <c r="G45" s="725">
        <v>1</v>
      </c>
      <c r="H45" s="725">
        <v>0</v>
      </c>
      <c r="I45" s="725">
        <v>0</v>
      </c>
      <c r="J45" s="725">
        <v>7</v>
      </c>
      <c r="K45" s="725">
        <v>0</v>
      </c>
      <c r="L45" s="725">
        <v>0</v>
      </c>
      <c r="M45" s="725">
        <v>0</v>
      </c>
      <c r="N45" s="725">
        <v>413</v>
      </c>
      <c r="O45" s="725">
        <v>413</v>
      </c>
      <c r="P45" s="725">
        <v>60</v>
      </c>
      <c r="Q45" s="725">
        <v>353</v>
      </c>
      <c r="R45" s="725">
        <v>0</v>
      </c>
      <c r="S45" s="725">
        <v>0</v>
      </c>
      <c r="T45" s="725">
        <v>0</v>
      </c>
      <c r="U45" s="725">
        <v>0</v>
      </c>
      <c r="V45" s="725">
        <v>0</v>
      </c>
      <c r="W45" s="725">
        <v>0</v>
      </c>
      <c r="X45" s="725">
        <v>0</v>
      </c>
      <c r="Y45" s="725">
        <v>0</v>
      </c>
      <c r="Z45" s="725">
        <v>0</v>
      </c>
      <c r="AA45" s="725">
        <v>413</v>
      </c>
      <c r="AB45" s="725">
        <v>59</v>
      </c>
      <c r="AC45" s="725">
        <v>74.000000000000057</v>
      </c>
      <c r="AD45" s="725">
        <v>84.184652278177467</v>
      </c>
      <c r="AE45" s="725">
        <v>0</v>
      </c>
      <c r="AF45" s="725">
        <v>0</v>
      </c>
      <c r="AG45" s="725">
        <v>289.00000000000011</v>
      </c>
      <c r="AH45" s="725">
        <v>104.9999999999999</v>
      </c>
      <c r="AI45" s="725">
        <v>14.000000000000014</v>
      </c>
      <c r="AJ45" s="725">
        <v>2.0000000000000013</v>
      </c>
      <c r="AK45" s="725">
        <v>3.0000000000000018</v>
      </c>
      <c r="AL45" s="725">
        <v>0</v>
      </c>
      <c r="AM45" s="725">
        <v>0</v>
      </c>
      <c r="AN45" s="725">
        <v>0</v>
      </c>
      <c r="AO45" s="725">
        <v>0</v>
      </c>
      <c r="AP45" s="725">
        <v>0</v>
      </c>
      <c r="AQ45" s="725">
        <v>0</v>
      </c>
      <c r="AR45" s="725">
        <v>0</v>
      </c>
      <c r="AS45" s="725">
        <v>0</v>
      </c>
      <c r="AT45" s="725">
        <v>0</v>
      </c>
      <c r="AU45" s="725">
        <v>30.419263456090654</v>
      </c>
      <c r="AV45" s="725">
        <v>45.628895184135857</v>
      </c>
      <c r="AW45" s="725">
        <v>64.348441926345401</v>
      </c>
      <c r="AX45" s="725">
        <v>0</v>
      </c>
      <c r="AY45" s="725">
        <v>0</v>
      </c>
      <c r="AZ45" s="725">
        <v>0</v>
      </c>
      <c r="BA45" s="725">
        <v>0.99040767386091122</v>
      </c>
      <c r="BB45" s="725">
        <v>82.476635514018696</v>
      </c>
      <c r="BC45" s="725">
        <v>96.495327102803742</v>
      </c>
      <c r="BD45" s="725">
        <v>0</v>
      </c>
      <c r="BE45" s="725">
        <v>0</v>
      </c>
      <c r="BF45" s="725">
        <v>0</v>
      </c>
      <c r="BG45" s="725">
        <v>0</v>
      </c>
      <c r="BH45" s="725">
        <v>0</v>
      </c>
      <c r="BI45" s="725">
        <v>0</v>
      </c>
      <c r="BJ45" s="725">
        <v>0</v>
      </c>
      <c r="BK45" s="725">
        <v>0</v>
      </c>
      <c r="BL45" s="725">
        <v>0.38359058733333301</v>
      </c>
      <c r="BM45" s="725">
        <v>0</v>
      </c>
      <c r="BN45" s="725">
        <v>0</v>
      </c>
      <c r="BO45" s="725">
        <v>1</v>
      </c>
      <c r="BP45" s="725">
        <v>0</v>
      </c>
      <c r="BQ45" s="725"/>
      <c r="BR45" s="725"/>
      <c r="BS45" s="725"/>
    </row>
    <row r="46" spans="1:71" ht="15" x14ac:dyDescent="0.25">
      <c r="A46">
        <f>VLOOKUP(C46,'DfE No.'!C:E,3,FALSE)</f>
        <v>300</v>
      </c>
      <c r="B46" s="722">
        <v>124660</v>
      </c>
      <c r="C46" s="722">
        <v>9352176</v>
      </c>
      <c r="D46" s="723" t="s">
        <v>787</v>
      </c>
      <c r="E46" s="707" t="s">
        <v>469</v>
      </c>
      <c r="F46" s="724">
        <v>0</v>
      </c>
      <c r="G46" s="725">
        <v>1</v>
      </c>
      <c r="H46" s="725">
        <v>0</v>
      </c>
      <c r="I46" s="725">
        <v>0</v>
      </c>
      <c r="J46" s="725">
        <v>7</v>
      </c>
      <c r="K46" s="725">
        <v>0</v>
      </c>
      <c r="L46" s="725">
        <v>0</v>
      </c>
      <c r="M46" s="725">
        <v>0</v>
      </c>
      <c r="N46" s="725">
        <v>544</v>
      </c>
      <c r="O46" s="725">
        <v>544</v>
      </c>
      <c r="P46" s="725">
        <v>70</v>
      </c>
      <c r="Q46" s="725">
        <v>474</v>
      </c>
      <c r="R46" s="725">
        <v>0</v>
      </c>
      <c r="S46" s="725">
        <v>0</v>
      </c>
      <c r="T46" s="725">
        <v>0</v>
      </c>
      <c r="U46" s="725">
        <v>0</v>
      </c>
      <c r="V46" s="725">
        <v>0</v>
      </c>
      <c r="W46" s="725">
        <v>0</v>
      </c>
      <c r="X46" s="725">
        <v>0</v>
      </c>
      <c r="Y46" s="725">
        <v>0</v>
      </c>
      <c r="Z46" s="725">
        <v>0</v>
      </c>
      <c r="AA46" s="725">
        <v>544</v>
      </c>
      <c r="AB46" s="725">
        <v>77.714285714285708</v>
      </c>
      <c r="AC46" s="725">
        <v>173.00000000000003</v>
      </c>
      <c r="AD46" s="725">
        <v>193.93939393939394</v>
      </c>
      <c r="AE46" s="725">
        <v>0</v>
      </c>
      <c r="AF46" s="725">
        <v>0</v>
      </c>
      <c r="AG46" s="725">
        <v>86.000000000000199</v>
      </c>
      <c r="AH46" s="725">
        <v>103.0000000000002</v>
      </c>
      <c r="AI46" s="725">
        <v>122.00000000000003</v>
      </c>
      <c r="AJ46" s="725">
        <v>10.999999999999991</v>
      </c>
      <c r="AK46" s="725">
        <v>111.00000000000009</v>
      </c>
      <c r="AL46" s="725">
        <v>111.00000000000009</v>
      </c>
      <c r="AM46" s="725">
        <v>0</v>
      </c>
      <c r="AN46" s="725">
        <v>0</v>
      </c>
      <c r="AO46" s="725">
        <v>0</v>
      </c>
      <c r="AP46" s="725">
        <v>0</v>
      </c>
      <c r="AQ46" s="725">
        <v>0</v>
      </c>
      <c r="AR46" s="725">
        <v>0</v>
      </c>
      <c r="AS46" s="725">
        <v>0</v>
      </c>
      <c r="AT46" s="725">
        <v>0</v>
      </c>
      <c r="AU46" s="725">
        <v>32.135021097046412</v>
      </c>
      <c r="AV46" s="725">
        <v>63.122362869198533</v>
      </c>
      <c r="AW46" s="725">
        <v>84.928270042194313</v>
      </c>
      <c r="AX46" s="725">
        <v>0</v>
      </c>
      <c r="AY46" s="725">
        <v>0</v>
      </c>
      <c r="AZ46" s="725">
        <v>0</v>
      </c>
      <c r="BA46" s="725">
        <v>3.8787878787878785</v>
      </c>
      <c r="BB46" s="725">
        <v>148.26027397260273</v>
      </c>
      <c r="BC46" s="725">
        <v>170.15525114155253</v>
      </c>
      <c r="BD46" s="725">
        <v>0</v>
      </c>
      <c r="BE46" s="725">
        <v>0</v>
      </c>
      <c r="BF46" s="725">
        <v>0</v>
      </c>
      <c r="BG46" s="725">
        <v>0</v>
      </c>
      <c r="BH46" s="725">
        <v>0</v>
      </c>
      <c r="BI46" s="725">
        <v>0</v>
      </c>
      <c r="BJ46" s="725">
        <v>2.359999999999975</v>
      </c>
      <c r="BK46" s="725">
        <v>0</v>
      </c>
      <c r="BL46" s="725">
        <v>0.59930477657393899</v>
      </c>
      <c r="BM46" s="725">
        <v>0</v>
      </c>
      <c r="BN46" s="725">
        <v>0</v>
      </c>
      <c r="BO46" s="725">
        <v>1</v>
      </c>
      <c r="BP46" s="725">
        <v>0</v>
      </c>
      <c r="BQ46" s="725"/>
      <c r="BR46" s="725"/>
      <c r="BS46" s="725"/>
    </row>
    <row r="47" spans="1:71" ht="15" x14ac:dyDescent="0.25">
      <c r="A47">
        <f>VLOOKUP(C47,'DfE No.'!C:E,3,FALSE)</f>
        <v>259</v>
      </c>
      <c r="B47" s="722">
        <v>124668</v>
      </c>
      <c r="C47" s="722">
        <v>9352184</v>
      </c>
      <c r="D47" s="723" t="s">
        <v>764</v>
      </c>
      <c r="E47" s="707" t="s">
        <v>469</v>
      </c>
      <c r="F47" s="724">
        <v>0</v>
      </c>
      <c r="G47" s="725">
        <v>1</v>
      </c>
      <c r="H47" s="725">
        <v>0</v>
      </c>
      <c r="I47" s="725">
        <v>0</v>
      </c>
      <c r="J47" s="725">
        <v>7</v>
      </c>
      <c r="K47" s="725">
        <v>0</v>
      </c>
      <c r="L47" s="725">
        <v>0</v>
      </c>
      <c r="M47" s="725">
        <v>0</v>
      </c>
      <c r="N47" s="725">
        <v>419</v>
      </c>
      <c r="O47" s="725">
        <v>419</v>
      </c>
      <c r="P47" s="725">
        <v>60</v>
      </c>
      <c r="Q47" s="725">
        <v>359</v>
      </c>
      <c r="R47" s="725">
        <v>0</v>
      </c>
      <c r="S47" s="725">
        <v>0</v>
      </c>
      <c r="T47" s="725">
        <v>0</v>
      </c>
      <c r="U47" s="725">
        <v>0</v>
      </c>
      <c r="V47" s="725">
        <v>0</v>
      </c>
      <c r="W47" s="725">
        <v>0</v>
      </c>
      <c r="X47" s="725">
        <v>0</v>
      </c>
      <c r="Y47" s="725">
        <v>0</v>
      </c>
      <c r="Z47" s="725">
        <v>0</v>
      </c>
      <c r="AA47" s="725">
        <v>419</v>
      </c>
      <c r="AB47" s="725">
        <v>59.857142857142854</v>
      </c>
      <c r="AC47" s="725">
        <v>30.000000000000018</v>
      </c>
      <c r="AD47" s="725">
        <v>30.000000000000018</v>
      </c>
      <c r="AE47" s="725">
        <v>0</v>
      </c>
      <c r="AF47" s="725">
        <v>0</v>
      </c>
      <c r="AG47" s="725">
        <v>356.99999999999983</v>
      </c>
      <c r="AH47" s="725">
        <v>8.0000000000000071</v>
      </c>
      <c r="AI47" s="725">
        <v>11.999999999999991</v>
      </c>
      <c r="AJ47" s="725">
        <v>4</v>
      </c>
      <c r="AK47" s="725">
        <v>37.999999999999986</v>
      </c>
      <c r="AL47" s="725">
        <v>0</v>
      </c>
      <c r="AM47" s="725">
        <v>0</v>
      </c>
      <c r="AN47" s="725">
        <v>0</v>
      </c>
      <c r="AO47" s="725">
        <v>0</v>
      </c>
      <c r="AP47" s="725">
        <v>0</v>
      </c>
      <c r="AQ47" s="725">
        <v>0</v>
      </c>
      <c r="AR47" s="725">
        <v>0</v>
      </c>
      <c r="AS47" s="725">
        <v>0</v>
      </c>
      <c r="AT47" s="725">
        <v>0</v>
      </c>
      <c r="AU47" s="725">
        <v>1.167130919220055</v>
      </c>
      <c r="AV47" s="725">
        <v>3.5013927576601689</v>
      </c>
      <c r="AW47" s="725">
        <v>3.5013927576601689</v>
      </c>
      <c r="AX47" s="725">
        <v>0</v>
      </c>
      <c r="AY47" s="725">
        <v>0</v>
      </c>
      <c r="AZ47" s="725">
        <v>0</v>
      </c>
      <c r="BA47" s="725">
        <v>1.0047961630695443</v>
      </c>
      <c r="BB47" s="725">
        <v>69.777464788732388</v>
      </c>
      <c r="BC47" s="725">
        <v>81.439436619718307</v>
      </c>
      <c r="BD47" s="725">
        <v>0</v>
      </c>
      <c r="BE47" s="725">
        <v>0</v>
      </c>
      <c r="BF47" s="725">
        <v>0</v>
      </c>
      <c r="BG47" s="725">
        <v>0</v>
      </c>
      <c r="BH47" s="725">
        <v>0</v>
      </c>
      <c r="BI47" s="725">
        <v>0</v>
      </c>
      <c r="BJ47" s="725">
        <v>0</v>
      </c>
      <c r="BK47" s="725">
        <v>0</v>
      </c>
      <c r="BL47" s="725">
        <v>0.51283640163265298</v>
      </c>
      <c r="BM47" s="725">
        <v>0</v>
      </c>
      <c r="BN47" s="725">
        <v>0</v>
      </c>
      <c r="BO47" s="725">
        <v>1</v>
      </c>
      <c r="BP47" s="725">
        <v>0</v>
      </c>
      <c r="BQ47" s="725"/>
      <c r="BR47" s="725"/>
      <c r="BS47" s="725"/>
    </row>
    <row r="48" spans="1:71" ht="15" x14ac:dyDescent="0.25">
      <c r="A48">
        <f>VLOOKUP(C48,'DfE No.'!C:E,3,FALSE)</f>
        <v>327</v>
      </c>
      <c r="B48" s="722">
        <v>124675</v>
      </c>
      <c r="C48" s="722">
        <v>9352918</v>
      </c>
      <c r="D48" s="723" t="s">
        <v>803</v>
      </c>
      <c r="E48" s="707" t="s">
        <v>469</v>
      </c>
      <c r="F48" s="724">
        <v>0</v>
      </c>
      <c r="G48" s="725">
        <v>1</v>
      </c>
      <c r="H48" s="725">
        <v>0</v>
      </c>
      <c r="I48" s="725">
        <v>0</v>
      </c>
      <c r="J48" s="725">
        <v>7</v>
      </c>
      <c r="K48" s="725">
        <v>0</v>
      </c>
      <c r="L48" s="725">
        <v>0</v>
      </c>
      <c r="M48" s="725">
        <v>0</v>
      </c>
      <c r="N48" s="725">
        <v>97</v>
      </c>
      <c r="O48" s="725">
        <v>97</v>
      </c>
      <c r="P48" s="725">
        <v>13</v>
      </c>
      <c r="Q48" s="725">
        <v>84</v>
      </c>
      <c r="R48" s="725">
        <v>0</v>
      </c>
      <c r="S48" s="725">
        <v>0</v>
      </c>
      <c r="T48" s="725">
        <v>0</v>
      </c>
      <c r="U48" s="725">
        <v>0</v>
      </c>
      <c r="V48" s="725">
        <v>0</v>
      </c>
      <c r="W48" s="725">
        <v>0</v>
      </c>
      <c r="X48" s="725">
        <v>0</v>
      </c>
      <c r="Y48" s="725">
        <v>0</v>
      </c>
      <c r="Z48" s="725">
        <v>0</v>
      </c>
      <c r="AA48" s="725">
        <v>97</v>
      </c>
      <c r="AB48" s="725">
        <v>13.857142857142858</v>
      </c>
      <c r="AC48" s="725">
        <v>6.0000000000000018</v>
      </c>
      <c r="AD48" s="725">
        <v>8.9081632653061238</v>
      </c>
      <c r="AE48" s="725">
        <v>0</v>
      </c>
      <c r="AF48" s="725">
        <v>0</v>
      </c>
      <c r="AG48" s="725">
        <v>95</v>
      </c>
      <c r="AH48" s="725">
        <v>0</v>
      </c>
      <c r="AI48" s="725">
        <v>0</v>
      </c>
      <c r="AJ48" s="725">
        <v>0</v>
      </c>
      <c r="AK48" s="725">
        <v>0</v>
      </c>
      <c r="AL48" s="725">
        <v>1.9999999999999973</v>
      </c>
      <c r="AM48" s="725">
        <v>0</v>
      </c>
      <c r="AN48" s="725">
        <v>0</v>
      </c>
      <c r="AO48" s="725">
        <v>0</v>
      </c>
      <c r="AP48" s="725">
        <v>0</v>
      </c>
      <c r="AQ48" s="725">
        <v>0</v>
      </c>
      <c r="AR48" s="725">
        <v>0</v>
      </c>
      <c r="AS48" s="725">
        <v>0</v>
      </c>
      <c r="AT48" s="725">
        <v>0</v>
      </c>
      <c r="AU48" s="725">
        <v>1.1547619047619044</v>
      </c>
      <c r="AV48" s="725">
        <v>1.1547619047619044</v>
      </c>
      <c r="AW48" s="725">
        <v>1.1547619047619044</v>
      </c>
      <c r="AX48" s="725">
        <v>0</v>
      </c>
      <c r="AY48" s="725">
        <v>0</v>
      </c>
      <c r="AZ48" s="725">
        <v>0</v>
      </c>
      <c r="BA48" s="725">
        <v>0</v>
      </c>
      <c r="BB48" s="725">
        <v>6.837209302325582</v>
      </c>
      <c r="BC48" s="725">
        <v>7.895348837209303</v>
      </c>
      <c r="BD48" s="725">
        <v>0</v>
      </c>
      <c r="BE48" s="725">
        <v>0</v>
      </c>
      <c r="BF48" s="725">
        <v>0</v>
      </c>
      <c r="BG48" s="725">
        <v>0</v>
      </c>
      <c r="BH48" s="725">
        <v>0</v>
      </c>
      <c r="BI48" s="725">
        <v>0</v>
      </c>
      <c r="BJ48" s="725">
        <v>0</v>
      </c>
      <c r="BK48" s="725">
        <v>0</v>
      </c>
      <c r="BL48" s="725">
        <v>1.5035365224999999</v>
      </c>
      <c r="BM48" s="725">
        <v>0</v>
      </c>
      <c r="BN48" s="725">
        <v>0</v>
      </c>
      <c r="BO48" s="725">
        <v>1</v>
      </c>
      <c r="BP48" s="725">
        <v>0</v>
      </c>
      <c r="BQ48" s="725"/>
      <c r="BR48" s="725"/>
      <c r="BS48" s="725"/>
    </row>
    <row r="49" spans="1:72" ht="15" x14ac:dyDescent="0.25">
      <c r="A49">
        <f>VLOOKUP(C49,'DfE No.'!C:E,3,FALSE)</f>
        <v>75</v>
      </c>
      <c r="B49" s="722">
        <v>124676</v>
      </c>
      <c r="C49" s="722">
        <v>9352919</v>
      </c>
      <c r="D49" s="723" t="s">
        <v>682</v>
      </c>
      <c r="E49" s="707" t="s">
        <v>469</v>
      </c>
      <c r="F49" s="724">
        <v>0</v>
      </c>
      <c r="G49" s="725">
        <v>1</v>
      </c>
      <c r="H49" s="725">
        <v>0</v>
      </c>
      <c r="I49" s="725">
        <v>0</v>
      </c>
      <c r="J49" s="725">
        <v>7</v>
      </c>
      <c r="K49" s="725">
        <v>0</v>
      </c>
      <c r="L49" s="725">
        <v>0</v>
      </c>
      <c r="M49" s="725">
        <v>0</v>
      </c>
      <c r="N49" s="725">
        <v>303</v>
      </c>
      <c r="O49" s="725">
        <v>303</v>
      </c>
      <c r="P49" s="725">
        <v>45</v>
      </c>
      <c r="Q49" s="725">
        <v>258</v>
      </c>
      <c r="R49" s="725">
        <v>0</v>
      </c>
      <c r="S49" s="725">
        <v>0</v>
      </c>
      <c r="T49" s="725">
        <v>0</v>
      </c>
      <c r="U49" s="725">
        <v>0</v>
      </c>
      <c r="V49" s="725">
        <v>0</v>
      </c>
      <c r="W49" s="725">
        <v>0</v>
      </c>
      <c r="X49" s="725">
        <v>0</v>
      </c>
      <c r="Y49" s="725">
        <v>0</v>
      </c>
      <c r="Z49" s="725">
        <v>0</v>
      </c>
      <c r="AA49" s="725">
        <v>303</v>
      </c>
      <c r="AB49" s="725">
        <v>43.285714285714285</v>
      </c>
      <c r="AC49" s="725">
        <v>72.000000000000114</v>
      </c>
      <c r="AD49" s="725">
        <v>72.000000000000114</v>
      </c>
      <c r="AE49" s="725">
        <v>0</v>
      </c>
      <c r="AF49" s="725">
        <v>0</v>
      </c>
      <c r="AG49" s="725">
        <v>205.67880794702</v>
      </c>
      <c r="AH49" s="725">
        <v>77.254966887417368</v>
      </c>
      <c r="AI49" s="725">
        <v>4.0132450331125886</v>
      </c>
      <c r="AJ49" s="725">
        <v>3.0099337748344381</v>
      </c>
      <c r="AK49" s="725">
        <v>6.0198675496688825</v>
      </c>
      <c r="AL49" s="725">
        <v>0</v>
      </c>
      <c r="AM49" s="725">
        <v>7.0231788079470299</v>
      </c>
      <c r="AN49" s="725">
        <v>0</v>
      </c>
      <c r="AO49" s="725">
        <v>0</v>
      </c>
      <c r="AP49" s="725">
        <v>0</v>
      </c>
      <c r="AQ49" s="725">
        <v>0</v>
      </c>
      <c r="AR49" s="725">
        <v>0</v>
      </c>
      <c r="AS49" s="725">
        <v>0</v>
      </c>
      <c r="AT49" s="725">
        <v>0</v>
      </c>
      <c r="AU49" s="725">
        <v>0</v>
      </c>
      <c r="AV49" s="725">
        <v>1.1744186046511622</v>
      </c>
      <c r="AW49" s="725">
        <v>2.3488372093023244</v>
      </c>
      <c r="AX49" s="725">
        <v>0</v>
      </c>
      <c r="AY49" s="725">
        <v>0</v>
      </c>
      <c r="AZ49" s="725">
        <v>0</v>
      </c>
      <c r="BA49" s="725">
        <v>1.0484429065743945</v>
      </c>
      <c r="BB49" s="725">
        <v>22.171875</v>
      </c>
      <c r="BC49" s="725">
        <v>26.0390625</v>
      </c>
      <c r="BD49" s="725">
        <v>0</v>
      </c>
      <c r="BE49" s="725">
        <v>0</v>
      </c>
      <c r="BF49" s="725">
        <v>0</v>
      </c>
      <c r="BG49" s="725">
        <v>0</v>
      </c>
      <c r="BH49" s="725">
        <v>0</v>
      </c>
      <c r="BI49" s="725">
        <v>0</v>
      </c>
      <c r="BJ49" s="725">
        <v>0</v>
      </c>
      <c r="BK49" s="725">
        <v>0</v>
      </c>
      <c r="BL49" s="725">
        <v>0.74507617147887295</v>
      </c>
      <c r="BM49" s="725">
        <v>0</v>
      </c>
      <c r="BN49" s="725">
        <v>0</v>
      </c>
      <c r="BO49" s="725">
        <v>1</v>
      </c>
      <c r="BP49" s="725">
        <v>0</v>
      </c>
      <c r="BQ49" s="725">
        <v>12</v>
      </c>
      <c r="BR49" s="725"/>
      <c r="BS49" s="725"/>
    </row>
    <row r="50" spans="1:72" ht="15" x14ac:dyDescent="0.25">
      <c r="A50">
        <f>VLOOKUP(C50,'DfE No.'!C:E,3,FALSE)</f>
        <v>461</v>
      </c>
      <c r="B50" s="722">
        <v>124678</v>
      </c>
      <c r="C50" s="722">
        <v>9352921</v>
      </c>
      <c r="D50" s="723" t="s">
        <v>876</v>
      </c>
      <c r="E50" s="707" t="s">
        <v>469</v>
      </c>
      <c r="F50" s="724">
        <v>0</v>
      </c>
      <c r="G50" s="725">
        <v>1</v>
      </c>
      <c r="H50" s="725">
        <v>0</v>
      </c>
      <c r="I50" s="725">
        <v>0</v>
      </c>
      <c r="J50" s="725">
        <v>7</v>
      </c>
      <c r="K50" s="725">
        <v>0</v>
      </c>
      <c r="L50" s="725">
        <v>0</v>
      </c>
      <c r="M50" s="725">
        <v>0</v>
      </c>
      <c r="N50" s="725">
        <v>193</v>
      </c>
      <c r="O50" s="725">
        <v>193</v>
      </c>
      <c r="P50" s="725">
        <v>29</v>
      </c>
      <c r="Q50" s="725">
        <v>164</v>
      </c>
      <c r="R50" s="725">
        <v>0</v>
      </c>
      <c r="S50" s="725">
        <v>0</v>
      </c>
      <c r="T50" s="725">
        <v>0</v>
      </c>
      <c r="U50" s="725">
        <v>0</v>
      </c>
      <c r="V50" s="725">
        <v>0</v>
      </c>
      <c r="W50" s="725">
        <v>0</v>
      </c>
      <c r="X50" s="725">
        <v>0</v>
      </c>
      <c r="Y50" s="725">
        <v>0</v>
      </c>
      <c r="Z50" s="725">
        <v>0</v>
      </c>
      <c r="AA50" s="725">
        <v>193</v>
      </c>
      <c r="AB50" s="725">
        <v>27.571428571428573</v>
      </c>
      <c r="AC50" s="725">
        <v>8.9999999999999982</v>
      </c>
      <c r="AD50" s="725">
        <v>10.924528301886793</v>
      </c>
      <c r="AE50" s="725">
        <v>0</v>
      </c>
      <c r="AF50" s="725">
        <v>0</v>
      </c>
      <c r="AG50" s="725">
        <v>190.00000000000003</v>
      </c>
      <c r="AH50" s="725">
        <v>1.9999999999999933</v>
      </c>
      <c r="AI50" s="725">
        <v>1.0000000000000004</v>
      </c>
      <c r="AJ50" s="725">
        <v>0</v>
      </c>
      <c r="AK50" s="725">
        <v>0</v>
      </c>
      <c r="AL50" s="725">
        <v>0</v>
      </c>
      <c r="AM50" s="725">
        <v>0</v>
      </c>
      <c r="AN50" s="725">
        <v>0</v>
      </c>
      <c r="AO50" s="725">
        <v>0</v>
      </c>
      <c r="AP50" s="725">
        <v>0</v>
      </c>
      <c r="AQ50" s="725">
        <v>0</v>
      </c>
      <c r="AR50" s="725">
        <v>0</v>
      </c>
      <c r="AS50" s="725">
        <v>0</v>
      </c>
      <c r="AT50" s="725">
        <v>0</v>
      </c>
      <c r="AU50" s="725">
        <v>2.38271604938272</v>
      </c>
      <c r="AV50" s="725">
        <v>2.38271604938272</v>
      </c>
      <c r="AW50" s="725">
        <v>4.7654320987654399</v>
      </c>
      <c r="AX50" s="725">
        <v>0</v>
      </c>
      <c r="AY50" s="725">
        <v>0</v>
      </c>
      <c r="AZ50" s="725">
        <v>0</v>
      </c>
      <c r="BA50" s="725">
        <v>0.910377358490566</v>
      </c>
      <c r="BB50" s="725">
        <v>35.781818181818181</v>
      </c>
      <c r="BC50" s="725">
        <v>42.109090909090909</v>
      </c>
      <c r="BD50" s="725">
        <v>0</v>
      </c>
      <c r="BE50" s="725">
        <v>0</v>
      </c>
      <c r="BF50" s="725">
        <v>0</v>
      </c>
      <c r="BG50" s="725">
        <v>0</v>
      </c>
      <c r="BH50" s="725">
        <v>0</v>
      </c>
      <c r="BI50" s="725">
        <v>0</v>
      </c>
      <c r="BJ50" s="725">
        <v>0</v>
      </c>
      <c r="BK50" s="725">
        <v>0</v>
      </c>
      <c r="BL50" s="725">
        <v>2.4699947773333299</v>
      </c>
      <c r="BM50" s="725">
        <v>0</v>
      </c>
      <c r="BN50" s="725">
        <v>0</v>
      </c>
      <c r="BO50" s="725">
        <v>1</v>
      </c>
      <c r="BP50" s="725">
        <v>0</v>
      </c>
      <c r="BQ50" s="725"/>
      <c r="BR50" s="725"/>
      <c r="BS50" s="725"/>
    </row>
    <row r="51" spans="1:72" ht="15" x14ac:dyDescent="0.25">
      <c r="A51">
        <f>VLOOKUP(C51,'DfE No.'!C:E,3,FALSE)</f>
        <v>281</v>
      </c>
      <c r="B51" s="722">
        <v>124679</v>
      </c>
      <c r="C51" s="722">
        <v>9352922</v>
      </c>
      <c r="D51" s="723" t="s">
        <v>775</v>
      </c>
      <c r="E51" s="707" t="s">
        <v>469</v>
      </c>
      <c r="F51" s="724">
        <v>0</v>
      </c>
      <c r="G51" s="725">
        <v>1</v>
      </c>
      <c r="H51" s="725">
        <v>0</v>
      </c>
      <c r="I51" s="725">
        <v>0</v>
      </c>
      <c r="J51" s="725">
        <v>7</v>
      </c>
      <c r="K51" s="725">
        <v>0</v>
      </c>
      <c r="L51" s="725">
        <v>0</v>
      </c>
      <c r="M51" s="725">
        <v>0</v>
      </c>
      <c r="N51" s="725">
        <v>578</v>
      </c>
      <c r="O51" s="725">
        <v>578</v>
      </c>
      <c r="P51" s="725">
        <v>77</v>
      </c>
      <c r="Q51" s="725">
        <v>501</v>
      </c>
      <c r="R51" s="725">
        <v>0</v>
      </c>
      <c r="S51" s="725">
        <v>0</v>
      </c>
      <c r="T51" s="725">
        <v>0</v>
      </c>
      <c r="U51" s="725">
        <v>0</v>
      </c>
      <c r="V51" s="725">
        <v>0</v>
      </c>
      <c r="W51" s="725">
        <v>0</v>
      </c>
      <c r="X51" s="725">
        <v>0</v>
      </c>
      <c r="Y51" s="725">
        <v>0</v>
      </c>
      <c r="Z51" s="725">
        <v>0</v>
      </c>
      <c r="AA51" s="725">
        <v>578</v>
      </c>
      <c r="AB51" s="725">
        <v>82.571428571428569</v>
      </c>
      <c r="AC51" s="725">
        <v>104.00000000000009</v>
      </c>
      <c r="AD51" s="725">
        <v>111.74666666666667</v>
      </c>
      <c r="AE51" s="725">
        <v>0</v>
      </c>
      <c r="AF51" s="725">
        <v>0</v>
      </c>
      <c r="AG51" s="725">
        <v>372.99999999999977</v>
      </c>
      <c r="AH51" s="725">
        <v>20.000000000000014</v>
      </c>
      <c r="AI51" s="725">
        <v>158.99999999999977</v>
      </c>
      <c r="AJ51" s="725">
        <v>6.9999999999999911</v>
      </c>
      <c r="AK51" s="725">
        <v>17.999999999999986</v>
      </c>
      <c r="AL51" s="725">
        <v>0.99999999999999789</v>
      </c>
      <c r="AM51" s="725">
        <v>0</v>
      </c>
      <c r="AN51" s="725">
        <v>0</v>
      </c>
      <c r="AO51" s="725">
        <v>0</v>
      </c>
      <c r="AP51" s="725">
        <v>0</v>
      </c>
      <c r="AQ51" s="725">
        <v>0</v>
      </c>
      <c r="AR51" s="725">
        <v>0</v>
      </c>
      <c r="AS51" s="725">
        <v>0</v>
      </c>
      <c r="AT51" s="725">
        <v>0</v>
      </c>
      <c r="AU51" s="725">
        <v>12.690618762475053</v>
      </c>
      <c r="AV51" s="725">
        <v>39.225548902195591</v>
      </c>
      <c r="AW51" s="725">
        <v>50.76247504990021</v>
      </c>
      <c r="AX51" s="725">
        <v>0</v>
      </c>
      <c r="AY51" s="725">
        <v>0</v>
      </c>
      <c r="AZ51" s="725">
        <v>0</v>
      </c>
      <c r="BA51" s="725">
        <v>3.8533333333333335</v>
      </c>
      <c r="BB51" s="725">
        <v>149.19114688128772</v>
      </c>
      <c r="BC51" s="725">
        <v>172.12072434607646</v>
      </c>
      <c r="BD51" s="725">
        <v>0</v>
      </c>
      <c r="BE51" s="725">
        <v>0</v>
      </c>
      <c r="BF51" s="725">
        <v>0</v>
      </c>
      <c r="BG51" s="725">
        <v>0</v>
      </c>
      <c r="BH51" s="725">
        <v>0</v>
      </c>
      <c r="BI51" s="725">
        <v>0</v>
      </c>
      <c r="BJ51" s="725">
        <v>0</v>
      </c>
      <c r="BK51" s="725">
        <v>0</v>
      </c>
      <c r="BL51" s="725">
        <v>0.69841840708215297</v>
      </c>
      <c r="BM51" s="725">
        <v>0</v>
      </c>
      <c r="BN51" s="725">
        <v>0</v>
      </c>
      <c r="BO51" s="725">
        <v>1</v>
      </c>
      <c r="BP51" s="725">
        <v>0</v>
      </c>
      <c r="BQ51" s="725"/>
      <c r="BR51" s="725"/>
      <c r="BS51" s="725"/>
      <c r="BT51" t="s">
        <v>447</v>
      </c>
    </row>
    <row r="52" spans="1:72" ht="15" x14ac:dyDescent="0.25">
      <c r="A52">
        <f>VLOOKUP(C52,'DfE No.'!C:E,3,FALSE)</f>
        <v>504</v>
      </c>
      <c r="B52" s="722">
        <v>124680</v>
      </c>
      <c r="C52" s="722">
        <v>9352923</v>
      </c>
      <c r="D52" s="723" t="s">
        <v>907</v>
      </c>
      <c r="E52" s="707" t="s">
        <v>469</v>
      </c>
      <c r="F52" s="724">
        <v>0</v>
      </c>
      <c r="G52" s="725">
        <v>1</v>
      </c>
      <c r="H52" s="725">
        <v>0</v>
      </c>
      <c r="I52" s="725">
        <v>0</v>
      </c>
      <c r="J52" s="725">
        <v>7</v>
      </c>
      <c r="K52" s="725">
        <v>0</v>
      </c>
      <c r="L52" s="725">
        <v>0</v>
      </c>
      <c r="M52" s="725">
        <v>0</v>
      </c>
      <c r="N52" s="725">
        <v>307</v>
      </c>
      <c r="O52" s="725">
        <v>307</v>
      </c>
      <c r="P52" s="725">
        <v>44</v>
      </c>
      <c r="Q52" s="725">
        <v>263</v>
      </c>
      <c r="R52" s="725">
        <v>0</v>
      </c>
      <c r="S52" s="725">
        <v>0</v>
      </c>
      <c r="T52" s="725">
        <v>0</v>
      </c>
      <c r="U52" s="725">
        <v>0</v>
      </c>
      <c r="V52" s="725">
        <v>0</v>
      </c>
      <c r="W52" s="725">
        <v>0</v>
      </c>
      <c r="X52" s="725">
        <v>0</v>
      </c>
      <c r="Y52" s="725">
        <v>0</v>
      </c>
      <c r="Z52" s="725">
        <v>0</v>
      </c>
      <c r="AA52" s="725">
        <v>307</v>
      </c>
      <c r="AB52" s="725">
        <v>43.857142857142854</v>
      </c>
      <c r="AC52" s="725">
        <v>34.999999999999858</v>
      </c>
      <c r="AD52" s="725">
        <v>35.229508196721312</v>
      </c>
      <c r="AE52" s="725">
        <v>0</v>
      </c>
      <c r="AF52" s="725">
        <v>0</v>
      </c>
      <c r="AG52" s="725">
        <v>212.00000000000006</v>
      </c>
      <c r="AH52" s="725">
        <v>48.000000000000114</v>
      </c>
      <c r="AI52" s="725">
        <v>40.000000000000142</v>
      </c>
      <c r="AJ52" s="725">
        <v>0</v>
      </c>
      <c r="AK52" s="725">
        <v>7.0000000000000036</v>
      </c>
      <c r="AL52" s="725">
        <v>0</v>
      </c>
      <c r="AM52" s="725">
        <v>0</v>
      </c>
      <c r="AN52" s="725">
        <v>0</v>
      </c>
      <c r="AO52" s="725">
        <v>0</v>
      </c>
      <c r="AP52" s="725">
        <v>0</v>
      </c>
      <c r="AQ52" s="725">
        <v>0</v>
      </c>
      <c r="AR52" s="725">
        <v>0</v>
      </c>
      <c r="AS52" s="725">
        <v>0</v>
      </c>
      <c r="AT52" s="725">
        <v>0</v>
      </c>
      <c r="AU52" s="725">
        <v>1.1673003802281361</v>
      </c>
      <c r="AV52" s="725">
        <v>1.1673003802281361</v>
      </c>
      <c r="AW52" s="725">
        <v>1.1673003802281361</v>
      </c>
      <c r="AX52" s="725">
        <v>0</v>
      </c>
      <c r="AY52" s="725">
        <v>0</v>
      </c>
      <c r="AZ52" s="725">
        <v>0</v>
      </c>
      <c r="BA52" s="725">
        <v>2.0131147540983605</v>
      </c>
      <c r="BB52" s="725">
        <v>62.957528957528957</v>
      </c>
      <c r="BC52" s="725">
        <v>73.490347490347489</v>
      </c>
      <c r="BD52" s="725">
        <v>0</v>
      </c>
      <c r="BE52" s="725">
        <v>0</v>
      </c>
      <c r="BF52" s="725">
        <v>0</v>
      </c>
      <c r="BG52" s="725">
        <v>0</v>
      </c>
      <c r="BH52" s="725">
        <v>0</v>
      </c>
      <c r="BI52" s="725">
        <v>0</v>
      </c>
      <c r="BJ52" s="725">
        <v>0</v>
      </c>
      <c r="BK52" s="725">
        <v>0</v>
      </c>
      <c r="BL52" s="725">
        <v>0.64466339194029798</v>
      </c>
      <c r="BM52" s="725">
        <v>0</v>
      </c>
      <c r="BN52" s="725">
        <v>0</v>
      </c>
      <c r="BO52" s="725">
        <v>1</v>
      </c>
      <c r="BP52" s="725">
        <v>0</v>
      </c>
      <c r="BQ52" s="725"/>
      <c r="BR52" s="725"/>
      <c r="BS52" s="725"/>
    </row>
    <row r="53" spans="1:72" ht="15" x14ac:dyDescent="0.25">
      <c r="A53">
        <f>VLOOKUP(C53,'DfE No.'!C:E,3,FALSE)</f>
        <v>311</v>
      </c>
      <c r="B53" s="722">
        <v>124681</v>
      </c>
      <c r="C53" s="722">
        <v>9352924</v>
      </c>
      <c r="D53" s="723" t="s">
        <v>793</v>
      </c>
      <c r="E53" s="707" t="s">
        <v>469</v>
      </c>
      <c r="F53" s="724">
        <v>0</v>
      </c>
      <c r="G53" s="725">
        <v>1</v>
      </c>
      <c r="H53" s="725">
        <v>0</v>
      </c>
      <c r="I53" s="725">
        <v>0</v>
      </c>
      <c r="J53" s="725">
        <v>7</v>
      </c>
      <c r="K53" s="725">
        <v>0</v>
      </c>
      <c r="L53" s="725">
        <v>0</v>
      </c>
      <c r="M53" s="725">
        <v>0</v>
      </c>
      <c r="N53" s="725">
        <v>207</v>
      </c>
      <c r="O53" s="725">
        <v>207</v>
      </c>
      <c r="P53" s="725">
        <v>29</v>
      </c>
      <c r="Q53" s="725">
        <v>178</v>
      </c>
      <c r="R53" s="725">
        <v>0</v>
      </c>
      <c r="S53" s="725">
        <v>0</v>
      </c>
      <c r="T53" s="725">
        <v>0</v>
      </c>
      <c r="U53" s="725">
        <v>0</v>
      </c>
      <c r="V53" s="725">
        <v>0</v>
      </c>
      <c r="W53" s="725">
        <v>0</v>
      </c>
      <c r="X53" s="725">
        <v>0</v>
      </c>
      <c r="Y53" s="725">
        <v>0</v>
      </c>
      <c r="Z53" s="725">
        <v>0</v>
      </c>
      <c r="AA53" s="725">
        <v>207</v>
      </c>
      <c r="AB53" s="725">
        <v>29.571428571428573</v>
      </c>
      <c r="AC53" s="725">
        <v>6.9999999999999911</v>
      </c>
      <c r="AD53" s="725">
        <v>8.8714285714285719</v>
      </c>
      <c r="AE53" s="725">
        <v>0</v>
      </c>
      <c r="AF53" s="725">
        <v>0</v>
      </c>
      <c r="AG53" s="725">
        <v>204.00000000000009</v>
      </c>
      <c r="AH53" s="725">
        <v>2</v>
      </c>
      <c r="AI53" s="725">
        <v>1.0000000000000011</v>
      </c>
      <c r="AJ53" s="725">
        <v>0</v>
      </c>
      <c r="AK53" s="725">
        <v>0</v>
      </c>
      <c r="AL53" s="725">
        <v>0</v>
      </c>
      <c r="AM53" s="725">
        <v>0</v>
      </c>
      <c r="AN53" s="725">
        <v>0</v>
      </c>
      <c r="AO53" s="725">
        <v>0</v>
      </c>
      <c r="AP53" s="725">
        <v>0</v>
      </c>
      <c r="AQ53" s="725">
        <v>0</v>
      </c>
      <c r="AR53" s="725">
        <v>0</v>
      </c>
      <c r="AS53" s="725">
        <v>0</v>
      </c>
      <c r="AT53" s="725">
        <v>0</v>
      </c>
      <c r="AU53" s="725">
        <v>4.651685393258437</v>
      </c>
      <c r="AV53" s="725">
        <v>9.3033707865168545</v>
      </c>
      <c r="AW53" s="725">
        <v>9.3033707865168545</v>
      </c>
      <c r="AX53" s="725">
        <v>0</v>
      </c>
      <c r="AY53" s="725">
        <v>0</v>
      </c>
      <c r="AZ53" s="725">
        <v>0</v>
      </c>
      <c r="BA53" s="725">
        <v>0</v>
      </c>
      <c r="BB53" s="725">
        <v>30.867052023121385</v>
      </c>
      <c r="BC53" s="725">
        <v>35.895953757225435</v>
      </c>
      <c r="BD53" s="725">
        <v>0</v>
      </c>
      <c r="BE53" s="725">
        <v>0</v>
      </c>
      <c r="BF53" s="725">
        <v>0</v>
      </c>
      <c r="BG53" s="725">
        <v>0</v>
      </c>
      <c r="BH53" s="725">
        <v>0</v>
      </c>
      <c r="BI53" s="725">
        <v>0</v>
      </c>
      <c r="BJ53" s="725">
        <v>0</v>
      </c>
      <c r="BK53" s="725">
        <v>0</v>
      </c>
      <c r="BL53" s="725">
        <v>0.49420446717171701</v>
      </c>
      <c r="BM53" s="725">
        <v>0</v>
      </c>
      <c r="BN53" s="725">
        <v>0</v>
      </c>
      <c r="BO53" s="725">
        <v>1</v>
      </c>
      <c r="BP53" s="725">
        <v>0</v>
      </c>
      <c r="BQ53" s="725"/>
      <c r="BR53" s="725"/>
      <c r="BS53" s="725"/>
    </row>
    <row r="54" spans="1:72" ht="15" x14ac:dyDescent="0.25">
      <c r="A54">
        <f>VLOOKUP(C54,'DfE No.'!C:E,3,FALSE)</f>
        <v>418</v>
      </c>
      <c r="B54" s="722">
        <v>124682</v>
      </c>
      <c r="C54" s="722">
        <v>9352925</v>
      </c>
      <c r="D54" s="723" t="s">
        <v>843</v>
      </c>
      <c r="E54" s="707" t="s">
        <v>469</v>
      </c>
      <c r="F54" s="724">
        <v>0</v>
      </c>
      <c r="G54" s="725">
        <v>1</v>
      </c>
      <c r="H54" s="725">
        <v>0</v>
      </c>
      <c r="I54" s="725">
        <v>0</v>
      </c>
      <c r="J54" s="725">
        <v>7</v>
      </c>
      <c r="K54" s="725">
        <v>0</v>
      </c>
      <c r="L54" s="725">
        <v>0</v>
      </c>
      <c r="M54" s="725">
        <v>0</v>
      </c>
      <c r="N54" s="725">
        <v>394</v>
      </c>
      <c r="O54" s="725">
        <v>394</v>
      </c>
      <c r="P54" s="725">
        <v>53</v>
      </c>
      <c r="Q54" s="725">
        <v>341</v>
      </c>
      <c r="R54" s="725">
        <v>0</v>
      </c>
      <c r="S54" s="725">
        <v>0</v>
      </c>
      <c r="T54" s="725">
        <v>0</v>
      </c>
      <c r="U54" s="725">
        <v>0</v>
      </c>
      <c r="V54" s="725">
        <v>0</v>
      </c>
      <c r="W54" s="725">
        <v>0</v>
      </c>
      <c r="X54" s="725">
        <v>0</v>
      </c>
      <c r="Y54" s="725">
        <v>0</v>
      </c>
      <c r="Z54" s="725">
        <v>0</v>
      </c>
      <c r="AA54" s="725">
        <v>394</v>
      </c>
      <c r="AB54" s="725">
        <v>56.285714285714285</v>
      </c>
      <c r="AC54" s="725">
        <v>18.999999999999996</v>
      </c>
      <c r="AD54" s="725">
        <v>26.331683168316832</v>
      </c>
      <c r="AE54" s="725">
        <v>0</v>
      </c>
      <c r="AF54" s="725">
        <v>0</v>
      </c>
      <c r="AG54" s="725">
        <v>374</v>
      </c>
      <c r="AH54" s="725">
        <v>8.0000000000000071</v>
      </c>
      <c r="AI54" s="725">
        <v>12.000000000000011</v>
      </c>
      <c r="AJ54" s="725">
        <v>0</v>
      </c>
      <c r="AK54" s="725">
        <v>0</v>
      </c>
      <c r="AL54" s="725">
        <v>0</v>
      </c>
      <c r="AM54" s="725">
        <v>0</v>
      </c>
      <c r="AN54" s="725">
        <v>0</v>
      </c>
      <c r="AO54" s="725">
        <v>0</v>
      </c>
      <c r="AP54" s="725">
        <v>0</v>
      </c>
      <c r="AQ54" s="725">
        <v>0</v>
      </c>
      <c r="AR54" s="725">
        <v>0</v>
      </c>
      <c r="AS54" s="725">
        <v>0</v>
      </c>
      <c r="AT54" s="725">
        <v>0</v>
      </c>
      <c r="AU54" s="725">
        <v>9.3531157270029546</v>
      </c>
      <c r="AV54" s="725">
        <v>15.198813056379841</v>
      </c>
      <c r="AW54" s="725">
        <v>23.382789317507427</v>
      </c>
      <c r="AX54" s="725">
        <v>0</v>
      </c>
      <c r="AY54" s="725">
        <v>0</v>
      </c>
      <c r="AZ54" s="725">
        <v>0</v>
      </c>
      <c r="BA54" s="725">
        <v>2.9257425742574257</v>
      </c>
      <c r="BB54" s="725">
        <v>110.03197674418605</v>
      </c>
      <c r="BC54" s="725">
        <v>127.13372093023257</v>
      </c>
      <c r="BD54" s="725">
        <v>0</v>
      </c>
      <c r="BE54" s="725">
        <v>0</v>
      </c>
      <c r="BF54" s="725">
        <v>0</v>
      </c>
      <c r="BG54" s="725">
        <v>0</v>
      </c>
      <c r="BH54" s="725">
        <v>0</v>
      </c>
      <c r="BI54" s="725">
        <v>0</v>
      </c>
      <c r="BJ54" s="725">
        <v>0</v>
      </c>
      <c r="BK54" s="725">
        <v>0</v>
      </c>
      <c r="BL54" s="725">
        <v>0.67212658044444495</v>
      </c>
      <c r="BM54" s="725">
        <v>0</v>
      </c>
      <c r="BN54" s="725">
        <v>0</v>
      </c>
      <c r="BO54" s="725">
        <v>1</v>
      </c>
      <c r="BP54" s="725">
        <v>0</v>
      </c>
      <c r="BQ54" s="725"/>
      <c r="BR54" s="725"/>
      <c r="BS54" s="725"/>
    </row>
    <row r="55" spans="1:72" ht="15" x14ac:dyDescent="0.25">
      <c r="A55">
        <f>VLOOKUP(C55,'DfE No.'!C:E,3,FALSE)</f>
        <v>341</v>
      </c>
      <c r="B55" s="722">
        <v>124685</v>
      </c>
      <c r="C55" s="722">
        <v>9352928</v>
      </c>
      <c r="D55" s="723" t="s">
        <v>811</v>
      </c>
      <c r="E55" s="707" t="s">
        <v>469</v>
      </c>
      <c r="F55" s="724">
        <v>0</v>
      </c>
      <c r="G55" s="725">
        <v>1</v>
      </c>
      <c r="H55" s="725">
        <v>0</v>
      </c>
      <c r="I55" s="725">
        <v>0</v>
      </c>
      <c r="J55" s="725">
        <v>7</v>
      </c>
      <c r="K55" s="725">
        <v>0</v>
      </c>
      <c r="L55" s="725">
        <v>0</v>
      </c>
      <c r="M55" s="725">
        <v>0</v>
      </c>
      <c r="N55" s="725">
        <v>85</v>
      </c>
      <c r="O55" s="725">
        <v>85</v>
      </c>
      <c r="P55" s="725">
        <v>12</v>
      </c>
      <c r="Q55" s="725">
        <v>73</v>
      </c>
      <c r="R55" s="725">
        <v>0</v>
      </c>
      <c r="S55" s="725">
        <v>0</v>
      </c>
      <c r="T55" s="725">
        <v>0</v>
      </c>
      <c r="U55" s="725">
        <v>0</v>
      </c>
      <c r="V55" s="725">
        <v>0</v>
      </c>
      <c r="W55" s="725">
        <v>0</v>
      </c>
      <c r="X55" s="725">
        <v>0</v>
      </c>
      <c r="Y55" s="725">
        <v>0</v>
      </c>
      <c r="Z55" s="725">
        <v>0</v>
      </c>
      <c r="AA55" s="725">
        <v>85</v>
      </c>
      <c r="AB55" s="725">
        <v>12.142857142857142</v>
      </c>
      <c r="AC55" s="725">
        <v>4.0000000000000027</v>
      </c>
      <c r="AD55" s="725">
        <v>4.0000000000000027</v>
      </c>
      <c r="AE55" s="725">
        <v>0</v>
      </c>
      <c r="AF55" s="725">
        <v>0</v>
      </c>
      <c r="AG55" s="725">
        <v>85</v>
      </c>
      <c r="AH55" s="725">
        <v>0</v>
      </c>
      <c r="AI55" s="725">
        <v>0</v>
      </c>
      <c r="AJ55" s="725">
        <v>0</v>
      </c>
      <c r="AK55" s="725">
        <v>0</v>
      </c>
      <c r="AL55" s="725">
        <v>0</v>
      </c>
      <c r="AM55" s="725">
        <v>0</v>
      </c>
      <c r="AN55" s="725">
        <v>0</v>
      </c>
      <c r="AO55" s="725">
        <v>0</v>
      </c>
      <c r="AP55" s="725">
        <v>0</v>
      </c>
      <c r="AQ55" s="725">
        <v>0</v>
      </c>
      <c r="AR55" s="725">
        <v>0</v>
      </c>
      <c r="AS55" s="725">
        <v>0</v>
      </c>
      <c r="AT55" s="725">
        <v>0</v>
      </c>
      <c r="AU55" s="725">
        <v>5.8219178082191778</v>
      </c>
      <c r="AV55" s="725">
        <v>11.643835616438356</v>
      </c>
      <c r="AW55" s="725">
        <v>12.808219178082165</v>
      </c>
      <c r="AX55" s="725">
        <v>0</v>
      </c>
      <c r="AY55" s="725">
        <v>0</v>
      </c>
      <c r="AZ55" s="725">
        <v>0</v>
      </c>
      <c r="BA55" s="725">
        <v>0</v>
      </c>
      <c r="BB55" s="725">
        <v>16.362068965517242</v>
      </c>
      <c r="BC55" s="725">
        <v>19.051724137931036</v>
      </c>
      <c r="BD55" s="725">
        <v>0</v>
      </c>
      <c r="BE55" s="725">
        <v>0</v>
      </c>
      <c r="BF55" s="725">
        <v>0</v>
      </c>
      <c r="BG55" s="725">
        <v>0</v>
      </c>
      <c r="BH55" s="725">
        <v>0</v>
      </c>
      <c r="BI55" s="725">
        <v>0</v>
      </c>
      <c r="BJ55" s="725">
        <v>1.9000000000000012</v>
      </c>
      <c r="BK55" s="725">
        <v>0</v>
      </c>
      <c r="BL55" s="725">
        <v>2.22752287080292</v>
      </c>
      <c r="BM55" s="725">
        <v>0</v>
      </c>
      <c r="BN55" s="725">
        <v>1</v>
      </c>
      <c r="BO55" s="725">
        <v>1</v>
      </c>
      <c r="BP55" s="725">
        <v>0</v>
      </c>
      <c r="BQ55" s="725"/>
      <c r="BR55" s="725"/>
      <c r="BS55" s="725"/>
    </row>
    <row r="56" spans="1:72" ht="15" x14ac:dyDescent="0.25">
      <c r="A56">
        <f>VLOOKUP(C56,'DfE No.'!C:E,3,FALSE)</f>
        <v>307</v>
      </c>
      <c r="B56" s="722">
        <v>131962</v>
      </c>
      <c r="C56" s="722">
        <v>9352929</v>
      </c>
      <c r="D56" s="723" t="s">
        <v>1190</v>
      </c>
      <c r="E56" s="707" t="s">
        <v>469</v>
      </c>
      <c r="F56" s="724">
        <v>0</v>
      </c>
      <c r="G56" s="725">
        <v>1</v>
      </c>
      <c r="H56" s="725">
        <v>0</v>
      </c>
      <c r="I56" s="725">
        <v>0</v>
      </c>
      <c r="J56" s="725">
        <v>7</v>
      </c>
      <c r="K56" s="725">
        <v>0</v>
      </c>
      <c r="L56" s="725">
        <v>0</v>
      </c>
      <c r="M56" s="725">
        <v>0</v>
      </c>
      <c r="N56" s="725">
        <v>404</v>
      </c>
      <c r="O56" s="725">
        <v>404</v>
      </c>
      <c r="P56" s="725">
        <v>47</v>
      </c>
      <c r="Q56" s="725">
        <v>357</v>
      </c>
      <c r="R56" s="725">
        <v>0</v>
      </c>
      <c r="S56" s="725">
        <v>0</v>
      </c>
      <c r="T56" s="725">
        <v>0</v>
      </c>
      <c r="U56" s="725">
        <v>0</v>
      </c>
      <c r="V56" s="725">
        <v>0</v>
      </c>
      <c r="W56" s="725">
        <v>0</v>
      </c>
      <c r="X56" s="725">
        <v>0</v>
      </c>
      <c r="Y56" s="725">
        <v>0</v>
      </c>
      <c r="Z56" s="725">
        <v>0</v>
      </c>
      <c r="AA56" s="725">
        <v>404</v>
      </c>
      <c r="AB56" s="725">
        <v>57.714285714285715</v>
      </c>
      <c r="AC56" s="725">
        <v>36</v>
      </c>
      <c r="AD56" s="725">
        <v>36</v>
      </c>
      <c r="AE56" s="725">
        <v>0</v>
      </c>
      <c r="AF56" s="725">
        <v>0</v>
      </c>
      <c r="AG56" s="725">
        <v>399.99999999999994</v>
      </c>
      <c r="AH56" s="725">
        <v>0</v>
      </c>
      <c r="AI56" s="725">
        <v>3.0000000000000018</v>
      </c>
      <c r="AJ56" s="725">
        <v>0</v>
      </c>
      <c r="AK56" s="725">
        <v>1.000000000000002</v>
      </c>
      <c r="AL56" s="725">
        <v>0</v>
      </c>
      <c r="AM56" s="725">
        <v>0</v>
      </c>
      <c r="AN56" s="725">
        <v>0</v>
      </c>
      <c r="AO56" s="725">
        <v>0</v>
      </c>
      <c r="AP56" s="725">
        <v>0</v>
      </c>
      <c r="AQ56" s="725">
        <v>0</v>
      </c>
      <c r="AR56" s="725">
        <v>0</v>
      </c>
      <c r="AS56" s="725">
        <v>0</v>
      </c>
      <c r="AT56" s="725">
        <v>0</v>
      </c>
      <c r="AU56" s="725">
        <v>10.184873949579814</v>
      </c>
      <c r="AV56" s="725">
        <v>12.448179271708689</v>
      </c>
      <c r="AW56" s="725">
        <v>14.711484593837522</v>
      </c>
      <c r="AX56" s="725">
        <v>0</v>
      </c>
      <c r="AY56" s="725">
        <v>0</v>
      </c>
      <c r="AZ56" s="725">
        <v>0</v>
      </c>
      <c r="BA56" s="725">
        <v>0</v>
      </c>
      <c r="BB56" s="725">
        <v>87.956521739130437</v>
      </c>
      <c r="BC56" s="725">
        <v>99.536231884057969</v>
      </c>
      <c r="BD56" s="725">
        <v>0</v>
      </c>
      <c r="BE56" s="725">
        <v>0</v>
      </c>
      <c r="BF56" s="725">
        <v>0</v>
      </c>
      <c r="BG56" s="725">
        <v>0</v>
      </c>
      <c r="BH56" s="725">
        <v>0</v>
      </c>
      <c r="BI56" s="725">
        <v>0</v>
      </c>
      <c r="BJ56" s="725">
        <v>0</v>
      </c>
      <c r="BK56" s="725">
        <v>0</v>
      </c>
      <c r="BL56" s="725">
        <v>0.52090347911714796</v>
      </c>
      <c r="BM56" s="725">
        <v>0</v>
      </c>
      <c r="BN56" s="725">
        <v>0</v>
      </c>
      <c r="BO56" s="725">
        <v>1</v>
      </c>
      <c r="BP56" s="725">
        <v>0</v>
      </c>
      <c r="BQ56" s="725"/>
      <c r="BR56" s="725"/>
      <c r="BS56" s="725"/>
    </row>
    <row r="57" spans="1:72" ht="15" x14ac:dyDescent="0.25">
      <c r="A57">
        <f>VLOOKUP(C57,'DfE No.'!C:E,3,FALSE)</f>
        <v>238</v>
      </c>
      <c r="B57" s="722">
        <v>133605</v>
      </c>
      <c r="C57" s="722">
        <v>9352931</v>
      </c>
      <c r="D57" s="723" t="s">
        <v>750</v>
      </c>
      <c r="E57" s="707" t="s">
        <v>469</v>
      </c>
      <c r="F57" s="724">
        <v>0</v>
      </c>
      <c r="G57" s="725">
        <v>1</v>
      </c>
      <c r="H57" s="725">
        <v>0</v>
      </c>
      <c r="I57" s="725">
        <v>0</v>
      </c>
      <c r="J57" s="725">
        <v>7</v>
      </c>
      <c r="K57" s="725">
        <v>0</v>
      </c>
      <c r="L57" s="725">
        <v>0</v>
      </c>
      <c r="M57" s="725">
        <v>0</v>
      </c>
      <c r="N57" s="725">
        <v>100</v>
      </c>
      <c r="O57" s="725">
        <v>100</v>
      </c>
      <c r="P57" s="725">
        <v>15</v>
      </c>
      <c r="Q57" s="725">
        <v>85</v>
      </c>
      <c r="R57" s="725">
        <v>0</v>
      </c>
      <c r="S57" s="725">
        <v>0</v>
      </c>
      <c r="T57" s="725">
        <v>0</v>
      </c>
      <c r="U57" s="725">
        <v>0</v>
      </c>
      <c r="V57" s="725">
        <v>0</v>
      </c>
      <c r="W57" s="725">
        <v>0</v>
      </c>
      <c r="X57" s="725">
        <v>0</v>
      </c>
      <c r="Y57" s="725">
        <v>0</v>
      </c>
      <c r="Z57" s="725">
        <v>0</v>
      </c>
      <c r="AA57" s="725">
        <v>100</v>
      </c>
      <c r="AB57" s="725">
        <v>14.285714285714286</v>
      </c>
      <c r="AC57" s="725">
        <v>17</v>
      </c>
      <c r="AD57" s="725">
        <v>19.565217391304348</v>
      </c>
      <c r="AE57" s="725">
        <v>0</v>
      </c>
      <c r="AF57" s="725">
        <v>0</v>
      </c>
      <c r="AG57" s="725">
        <v>91.919191919191903</v>
      </c>
      <c r="AH57" s="725">
        <v>8.0808080808080796</v>
      </c>
      <c r="AI57" s="725">
        <v>0</v>
      </c>
      <c r="AJ57" s="725">
        <v>0</v>
      </c>
      <c r="AK57" s="725">
        <v>0</v>
      </c>
      <c r="AL57" s="725">
        <v>0</v>
      </c>
      <c r="AM57" s="725">
        <v>0</v>
      </c>
      <c r="AN57" s="725">
        <v>0</v>
      </c>
      <c r="AO57" s="725">
        <v>0</v>
      </c>
      <c r="AP57" s="725">
        <v>0</v>
      </c>
      <c r="AQ57" s="725">
        <v>0</v>
      </c>
      <c r="AR57" s="725">
        <v>0</v>
      </c>
      <c r="AS57" s="725">
        <v>0</v>
      </c>
      <c r="AT57" s="725">
        <v>0</v>
      </c>
      <c r="AU57" s="725">
        <v>3.52941176470588</v>
      </c>
      <c r="AV57" s="725">
        <v>5.8823529411764701</v>
      </c>
      <c r="AW57" s="725">
        <v>5.8823529411764701</v>
      </c>
      <c r="AX57" s="725">
        <v>0</v>
      </c>
      <c r="AY57" s="725">
        <v>0</v>
      </c>
      <c r="AZ57" s="725">
        <v>0</v>
      </c>
      <c r="BA57" s="725">
        <v>0</v>
      </c>
      <c r="BB57" s="725">
        <v>18.291139240506329</v>
      </c>
      <c r="BC57" s="725">
        <v>21.518987341772153</v>
      </c>
      <c r="BD57" s="725">
        <v>0</v>
      </c>
      <c r="BE57" s="725">
        <v>0</v>
      </c>
      <c r="BF57" s="725">
        <v>0</v>
      </c>
      <c r="BG57" s="725">
        <v>0</v>
      </c>
      <c r="BH57" s="725">
        <v>0</v>
      </c>
      <c r="BI57" s="725">
        <v>0</v>
      </c>
      <c r="BJ57" s="725">
        <v>4.0000000000000009</v>
      </c>
      <c r="BK57" s="725">
        <v>0</v>
      </c>
      <c r="BL57" s="725">
        <v>0.54713127261146499</v>
      </c>
      <c r="BM57" s="725">
        <v>0</v>
      </c>
      <c r="BN57" s="725">
        <v>0</v>
      </c>
      <c r="BO57" s="725">
        <v>1</v>
      </c>
      <c r="BP57" s="725">
        <v>0</v>
      </c>
      <c r="BQ57" s="725"/>
      <c r="BR57" s="725"/>
      <c r="BS57" s="725"/>
    </row>
    <row r="58" spans="1:72" ht="15" x14ac:dyDescent="0.25">
      <c r="A58">
        <f>VLOOKUP(C58,'DfE No.'!C:E,3,FALSE)</f>
        <v>400</v>
      </c>
      <c r="B58" s="722">
        <v>124686</v>
      </c>
      <c r="C58" s="722">
        <v>9353000</v>
      </c>
      <c r="D58" s="723" t="s">
        <v>1191</v>
      </c>
      <c r="E58" s="707" t="s">
        <v>469</v>
      </c>
      <c r="F58" s="724">
        <v>0</v>
      </c>
      <c r="G58" s="725">
        <v>1</v>
      </c>
      <c r="H58" s="725">
        <v>0</v>
      </c>
      <c r="I58" s="725">
        <v>0</v>
      </c>
      <c r="J58" s="725">
        <v>7</v>
      </c>
      <c r="K58" s="725">
        <v>0</v>
      </c>
      <c r="L58" s="725">
        <v>0</v>
      </c>
      <c r="M58" s="725">
        <v>0</v>
      </c>
      <c r="N58" s="725">
        <v>176</v>
      </c>
      <c r="O58" s="725">
        <v>176</v>
      </c>
      <c r="P58" s="725">
        <v>21</v>
      </c>
      <c r="Q58" s="725">
        <v>155</v>
      </c>
      <c r="R58" s="725">
        <v>0</v>
      </c>
      <c r="S58" s="725">
        <v>0</v>
      </c>
      <c r="T58" s="725">
        <v>0</v>
      </c>
      <c r="U58" s="725">
        <v>0</v>
      </c>
      <c r="V58" s="725">
        <v>0</v>
      </c>
      <c r="W58" s="725">
        <v>0</v>
      </c>
      <c r="X58" s="725">
        <v>0</v>
      </c>
      <c r="Y58" s="725">
        <v>0</v>
      </c>
      <c r="Z58" s="725">
        <v>0</v>
      </c>
      <c r="AA58" s="725">
        <v>176</v>
      </c>
      <c r="AB58" s="725">
        <v>25.142857142857142</v>
      </c>
      <c r="AC58" s="725">
        <v>22</v>
      </c>
      <c r="AD58" s="725">
        <v>22.870056497175142</v>
      </c>
      <c r="AE58" s="725">
        <v>0</v>
      </c>
      <c r="AF58" s="725">
        <v>0</v>
      </c>
      <c r="AG58" s="725">
        <v>130.74285714285716</v>
      </c>
      <c r="AH58" s="725">
        <v>44.251428571428498</v>
      </c>
      <c r="AI58" s="725">
        <v>1.0057142857142849</v>
      </c>
      <c r="AJ58" s="725">
        <v>0</v>
      </c>
      <c r="AK58" s="725">
        <v>0</v>
      </c>
      <c r="AL58" s="725">
        <v>0</v>
      </c>
      <c r="AM58" s="725">
        <v>0</v>
      </c>
      <c r="AN58" s="725">
        <v>0</v>
      </c>
      <c r="AO58" s="725">
        <v>0</v>
      </c>
      <c r="AP58" s="725">
        <v>0</v>
      </c>
      <c r="AQ58" s="725">
        <v>0</v>
      </c>
      <c r="AR58" s="725">
        <v>0</v>
      </c>
      <c r="AS58" s="725">
        <v>0</v>
      </c>
      <c r="AT58" s="725">
        <v>0</v>
      </c>
      <c r="AU58" s="725">
        <v>0</v>
      </c>
      <c r="AV58" s="725">
        <v>0</v>
      </c>
      <c r="AW58" s="725">
        <v>0</v>
      </c>
      <c r="AX58" s="725">
        <v>0</v>
      </c>
      <c r="AY58" s="725">
        <v>0</v>
      </c>
      <c r="AZ58" s="725">
        <v>0</v>
      </c>
      <c r="BA58" s="725">
        <v>1.9887005649717513</v>
      </c>
      <c r="BB58" s="725">
        <v>43.986486486486484</v>
      </c>
      <c r="BC58" s="725">
        <v>49.945945945945944</v>
      </c>
      <c r="BD58" s="725">
        <v>0</v>
      </c>
      <c r="BE58" s="725">
        <v>0</v>
      </c>
      <c r="BF58" s="725">
        <v>0</v>
      </c>
      <c r="BG58" s="725">
        <v>0</v>
      </c>
      <c r="BH58" s="725">
        <v>0</v>
      </c>
      <c r="BI58" s="725">
        <v>0</v>
      </c>
      <c r="BJ58" s="725">
        <v>0</v>
      </c>
      <c r="BK58" s="725">
        <v>0</v>
      </c>
      <c r="BL58" s="725">
        <v>1.0334566713286699</v>
      </c>
      <c r="BM58" s="725">
        <v>0</v>
      </c>
      <c r="BN58" s="725">
        <v>0</v>
      </c>
      <c r="BO58" s="725">
        <v>1</v>
      </c>
      <c r="BP58" s="725">
        <v>0</v>
      </c>
      <c r="BQ58" s="725"/>
      <c r="BR58" s="725"/>
      <c r="BS58" s="725"/>
    </row>
    <row r="59" spans="1:72" ht="15" x14ac:dyDescent="0.25">
      <c r="A59">
        <f>VLOOKUP(C59,'DfE No.'!C:E,3,FALSE)</f>
        <v>405</v>
      </c>
      <c r="B59" s="722">
        <v>124688</v>
      </c>
      <c r="C59" s="722">
        <v>9353003</v>
      </c>
      <c r="D59" s="723" t="s">
        <v>1192</v>
      </c>
      <c r="E59" s="707" t="s">
        <v>469</v>
      </c>
      <c r="F59" s="724">
        <v>0</v>
      </c>
      <c r="G59" s="725">
        <v>1</v>
      </c>
      <c r="H59" s="725">
        <v>0</v>
      </c>
      <c r="I59" s="725">
        <v>0</v>
      </c>
      <c r="J59" s="725">
        <v>7</v>
      </c>
      <c r="K59" s="725">
        <v>0</v>
      </c>
      <c r="L59" s="725">
        <v>0</v>
      </c>
      <c r="M59" s="725">
        <v>0</v>
      </c>
      <c r="N59" s="725">
        <v>164</v>
      </c>
      <c r="O59" s="725">
        <v>164</v>
      </c>
      <c r="P59" s="725">
        <v>20</v>
      </c>
      <c r="Q59" s="725">
        <v>144</v>
      </c>
      <c r="R59" s="725">
        <v>0</v>
      </c>
      <c r="S59" s="725">
        <v>0</v>
      </c>
      <c r="T59" s="725">
        <v>0</v>
      </c>
      <c r="U59" s="725">
        <v>0</v>
      </c>
      <c r="V59" s="725">
        <v>0</v>
      </c>
      <c r="W59" s="725">
        <v>0</v>
      </c>
      <c r="X59" s="725">
        <v>0</v>
      </c>
      <c r="Y59" s="725">
        <v>0</v>
      </c>
      <c r="Z59" s="725">
        <v>0</v>
      </c>
      <c r="AA59" s="725">
        <v>164</v>
      </c>
      <c r="AB59" s="725">
        <v>23.428571428571427</v>
      </c>
      <c r="AC59" s="725">
        <v>19.999999999999979</v>
      </c>
      <c r="AD59" s="725">
        <v>27.812865497076022</v>
      </c>
      <c r="AE59" s="725">
        <v>0</v>
      </c>
      <c r="AF59" s="725">
        <v>0</v>
      </c>
      <c r="AG59" s="725">
        <v>129.00000000000009</v>
      </c>
      <c r="AH59" s="725">
        <v>3.999999999999996</v>
      </c>
      <c r="AI59" s="725">
        <v>14.000000000000004</v>
      </c>
      <c r="AJ59" s="725">
        <v>1.0000000000000007</v>
      </c>
      <c r="AK59" s="725">
        <v>16</v>
      </c>
      <c r="AL59" s="725">
        <v>0</v>
      </c>
      <c r="AM59" s="725">
        <v>0</v>
      </c>
      <c r="AN59" s="725">
        <v>0</v>
      </c>
      <c r="AO59" s="725">
        <v>0</v>
      </c>
      <c r="AP59" s="725">
        <v>0</v>
      </c>
      <c r="AQ59" s="725">
        <v>0</v>
      </c>
      <c r="AR59" s="725">
        <v>0</v>
      </c>
      <c r="AS59" s="725">
        <v>0</v>
      </c>
      <c r="AT59" s="725">
        <v>0</v>
      </c>
      <c r="AU59" s="725">
        <v>1.1388888888888882</v>
      </c>
      <c r="AV59" s="725">
        <v>1.1388888888888882</v>
      </c>
      <c r="AW59" s="725">
        <v>2.2777777777777795</v>
      </c>
      <c r="AX59" s="725">
        <v>0</v>
      </c>
      <c r="AY59" s="725">
        <v>0</v>
      </c>
      <c r="AZ59" s="725">
        <v>0</v>
      </c>
      <c r="BA59" s="725">
        <v>0</v>
      </c>
      <c r="BB59" s="725">
        <v>37.125</v>
      </c>
      <c r="BC59" s="725">
        <v>42.28125</v>
      </c>
      <c r="BD59" s="725">
        <v>0</v>
      </c>
      <c r="BE59" s="725">
        <v>0</v>
      </c>
      <c r="BF59" s="725">
        <v>0</v>
      </c>
      <c r="BG59" s="725">
        <v>0</v>
      </c>
      <c r="BH59" s="725">
        <v>0</v>
      </c>
      <c r="BI59" s="725">
        <v>0</v>
      </c>
      <c r="BJ59" s="725">
        <v>0</v>
      </c>
      <c r="BK59" s="725">
        <v>0</v>
      </c>
      <c r="BL59" s="725">
        <v>2.2023377126984101</v>
      </c>
      <c r="BM59" s="725">
        <v>0</v>
      </c>
      <c r="BN59" s="725">
        <v>0</v>
      </c>
      <c r="BO59" s="725">
        <v>1</v>
      </c>
      <c r="BP59" s="725">
        <v>0</v>
      </c>
      <c r="BQ59" s="725"/>
      <c r="BR59" s="725"/>
      <c r="BS59" s="725"/>
    </row>
    <row r="60" spans="1:72" ht="15" x14ac:dyDescent="0.25">
      <c r="A60">
        <f>VLOOKUP(C60,'DfE No.'!C:E,3,FALSE)</f>
        <v>406</v>
      </c>
      <c r="B60" s="722">
        <v>124689</v>
      </c>
      <c r="C60" s="722">
        <v>9353004</v>
      </c>
      <c r="D60" s="723" t="s">
        <v>1193</v>
      </c>
      <c r="E60" s="707" t="s">
        <v>469</v>
      </c>
      <c r="F60" s="724">
        <v>0</v>
      </c>
      <c r="G60" s="725">
        <v>1</v>
      </c>
      <c r="H60" s="725">
        <v>0</v>
      </c>
      <c r="I60" s="725">
        <v>0</v>
      </c>
      <c r="J60" s="725">
        <v>7</v>
      </c>
      <c r="K60" s="725">
        <v>0</v>
      </c>
      <c r="L60" s="725">
        <v>0</v>
      </c>
      <c r="M60" s="725">
        <v>0</v>
      </c>
      <c r="N60" s="725">
        <v>95</v>
      </c>
      <c r="O60" s="725">
        <v>95</v>
      </c>
      <c r="P60" s="725">
        <v>14</v>
      </c>
      <c r="Q60" s="725">
        <v>81</v>
      </c>
      <c r="R60" s="725">
        <v>0</v>
      </c>
      <c r="S60" s="725">
        <v>0</v>
      </c>
      <c r="T60" s="725">
        <v>0</v>
      </c>
      <c r="U60" s="725">
        <v>0</v>
      </c>
      <c r="V60" s="725">
        <v>0</v>
      </c>
      <c r="W60" s="725">
        <v>0</v>
      </c>
      <c r="X60" s="725">
        <v>0</v>
      </c>
      <c r="Y60" s="725">
        <v>0</v>
      </c>
      <c r="Z60" s="725">
        <v>0</v>
      </c>
      <c r="AA60" s="725">
        <v>95</v>
      </c>
      <c r="AB60" s="725">
        <v>13.571428571428571</v>
      </c>
      <c r="AC60" s="725">
        <v>13.000000000000009</v>
      </c>
      <c r="AD60" s="725">
        <v>13.000000000000009</v>
      </c>
      <c r="AE60" s="725">
        <v>0</v>
      </c>
      <c r="AF60" s="725">
        <v>0</v>
      </c>
      <c r="AG60" s="725">
        <v>95</v>
      </c>
      <c r="AH60" s="725">
        <v>0</v>
      </c>
      <c r="AI60" s="725">
        <v>0</v>
      </c>
      <c r="AJ60" s="725">
        <v>0</v>
      </c>
      <c r="AK60" s="725">
        <v>0</v>
      </c>
      <c r="AL60" s="725">
        <v>0</v>
      </c>
      <c r="AM60" s="725">
        <v>0</v>
      </c>
      <c r="AN60" s="725">
        <v>0</v>
      </c>
      <c r="AO60" s="725">
        <v>0</v>
      </c>
      <c r="AP60" s="725">
        <v>0</v>
      </c>
      <c r="AQ60" s="725">
        <v>0</v>
      </c>
      <c r="AR60" s="725">
        <v>0</v>
      </c>
      <c r="AS60" s="725">
        <v>0</v>
      </c>
      <c r="AT60" s="725">
        <v>0</v>
      </c>
      <c r="AU60" s="725">
        <v>0</v>
      </c>
      <c r="AV60" s="725">
        <v>0</v>
      </c>
      <c r="AW60" s="725">
        <v>0</v>
      </c>
      <c r="AX60" s="725">
        <v>0</v>
      </c>
      <c r="AY60" s="725">
        <v>0</v>
      </c>
      <c r="AZ60" s="725">
        <v>0</v>
      </c>
      <c r="BA60" s="725">
        <v>0</v>
      </c>
      <c r="BB60" s="725">
        <v>22.846153846153847</v>
      </c>
      <c r="BC60" s="725">
        <v>26.794871794871796</v>
      </c>
      <c r="BD60" s="725">
        <v>0</v>
      </c>
      <c r="BE60" s="725">
        <v>0</v>
      </c>
      <c r="BF60" s="725">
        <v>0</v>
      </c>
      <c r="BG60" s="725">
        <v>0</v>
      </c>
      <c r="BH60" s="725">
        <v>0</v>
      </c>
      <c r="BI60" s="725">
        <v>0</v>
      </c>
      <c r="BJ60" s="725">
        <v>1.3000000000000009</v>
      </c>
      <c r="BK60" s="725">
        <v>0</v>
      </c>
      <c r="BL60" s="725">
        <v>1.92416018269231</v>
      </c>
      <c r="BM60" s="725">
        <v>0</v>
      </c>
      <c r="BN60" s="725">
        <v>0</v>
      </c>
      <c r="BO60" s="725">
        <v>1</v>
      </c>
      <c r="BP60" s="725">
        <v>0</v>
      </c>
      <c r="BQ60" s="725"/>
      <c r="BR60" s="725"/>
      <c r="BS60" s="725"/>
    </row>
    <row r="61" spans="1:72" ht="15" x14ac:dyDescent="0.25">
      <c r="A61">
        <f>VLOOKUP(C61,'DfE No.'!C:E,3,FALSE)</f>
        <v>407</v>
      </c>
      <c r="B61" s="722">
        <v>124690</v>
      </c>
      <c r="C61" s="722">
        <v>9353005</v>
      </c>
      <c r="D61" s="723" t="s">
        <v>1194</v>
      </c>
      <c r="E61" s="707" t="s">
        <v>469</v>
      </c>
      <c r="F61" s="724">
        <v>0</v>
      </c>
      <c r="G61" s="725">
        <v>1</v>
      </c>
      <c r="H61" s="725">
        <v>0</v>
      </c>
      <c r="I61" s="725">
        <v>0</v>
      </c>
      <c r="J61" s="725">
        <v>6</v>
      </c>
      <c r="K61" s="725">
        <v>0</v>
      </c>
      <c r="L61" s="725">
        <v>0</v>
      </c>
      <c r="M61" s="725">
        <v>0</v>
      </c>
      <c r="N61" s="725">
        <v>159</v>
      </c>
      <c r="O61" s="725">
        <v>159</v>
      </c>
      <c r="P61" s="725">
        <v>30</v>
      </c>
      <c r="Q61" s="725">
        <v>129</v>
      </c>
      <c r="R61" s="725">
        <v>0</v>
      </c>
      <c r="S61" s="725">
        <v>0</v>
      </c>
      <c r="T61" s="725">
        <v>0</v>
      </c>
      <c r="U61" s="725">
        <v>0</v>
      </c>
      <c r="V61" s="725">
        <v>0</v>
      </c>
      <c r="W61" s="725">
        <v>0</v>
      </c>
      <c r="X61" s="725">
        <v>0</v>
      </c>
      <c r="Y61" s="725">
        <v>0</v>
      </c>
      <c r="Z61" s="725">
        <v>0</v>
      </c>
      <c r="AA61" s="725">
        <v>159</v>
      </c>
      <c r="AB61" s="725">
        <v>26.5</v>
      </c>
      <c r="AC61" s="725">
        <v>19.000000000000011</v>
      </c>
      <c r="AD61" s="725">
        <v>19.000000000000011</v>
      </c>
      <c r="AE61" s="725">
        <v>0</v>
      </c>
      <c r="AF61" s="725">
        <v>0</v>
      </c>
      <c r="AG61" s="725">
        <v>159</v>
      </c>
      <c r="AH61" s="725">
        <v>0</v>
      </c>
      <c r="AI61" s="725">
        <v>0</v>
      </c>
      <c r="AJ61" s="725">
        <v>0</v>
      </c>
      <c r="AK61" s="725">
        <v>0</v>
      </c>
      <c r="AL61" s="725">
        <v>0</v>
      </c>
      <c r="AM61" s="725">
        <v>0</v>
      </c>
      <c r="AN61" s="725">
        <v>0</v>
      </c>
      <c r="AO61" s="725">
        <v>0</v>
      </c>
      <c r="AP61" s="725">
        <v>0</v>
      </c>
      <c r="AQ61" s="725">
        <v>0</v>
      </c>
      <c r="AR61" s="725">
        <v>0</v>
      </c>
      <c r="AS61" s="725">
        <v>0</v>
      </c>
      <c r="AT61" s="725">
        <v>0</v>
      </c>
      <c r="AU61" s="725">
        <v>0</v>
      </c>
      <c r="AV61" s="725">
        <v>0</v>
      </c>
      <c r="AW61" s="725">
        <v>1.232558139534883</v>
      </c>
      <c r="AX61" s="725">
        <v>0</v>
      </c>
      <c r="AY61" s="725">
        <v>0</v>
      </c>
      <c r="AZ61" s="725">
        <v>0</v>
      </c>
      <c r="BA61" s="725">
        <v>0</v>
      </c>
      <c r="BB61" s="725">
        <v>29.129032258064516</v>
      </c>
      <c r="BC61" s="725">
        <v>35.903225806451609</v>
      </c>
      <c r="BD61" s="725">
        <v>0</v>
      </c>
      <c r="BE61" s="725">
        <v>0</v>
      </c>
      <c r="BF61" s="725">
        <v>0</v>
      </c>
      <c r="BG61" s="725">
        <v>0</v>
      </c>
      <c r="BH61" s="725">
        <v>0</v>
      </c>
      <c r="BI61" s="725">
        <v>0</v>
      </c>
      <c r="BJ61" s="725">
        <v>0</v>
      </c>
      <c r="BK61" s="725">
        <v>0</v>
      </c>
      <c r="BL61" s="725">
        <v>2.7580196089172002</v>
      </c>
      <c r="BM61" s="725">
        <v>0</v>
      </c>
      <c r="BN61" s="725">
        <v>0</v>
      </c>
      <c r="BO61" s="725">
        <v>1</v>
      </c>
      <c r="BP61" s="725">
        <v>0</v>
      </c>
      <c r="BQ61" s="725"/>
      <c r="BR61" s="725"/>
      <c r="BS61" s="725"/>
    </row>
    <row r="62" spans="1:72" ht="15" x14ac:dyDescent="0.25">
      <c r="A62">
        <f>VLOOKUP(C62,'DfE No.'!C:E,3,FALSE)</f>
        <v>409</v>
      </c>
      <c r="B62" s="722">
        <v>124691</v>
      </c>
      <c r="C62" s="722">
        <v>9353006</v>
      </c>
      <c r="D62" s="723" t="s">
        <v>1195</v>
      </c>
      <c r="E62" s="707" t="s">
        <v>469</v>
      </c>
      <c r="F62" s="724">
        <v>0</v>
      </c>
      <c r="G62" s="725">
        <v>1</v>
      </c>
      <c r="H62" s="725">
        <v>0</v>
      </c>
      <c r="I62" s="725">
        <v>0</v>
      </c>
      <c r="J62" s="725">
        <v>7</v>
      </c>
      <c r="K62" s="725">
        <v>0</v>
      </c>
      <c r="L62" s="725">
        <v>0</v>
      </c>
      <c r="M62" s="725">
        <v>0</v>
      </c>
      <c r="N62" s="725">
        <v>187</v>
      </c>
      <c r="O62" s="725">
        <v>187</v>
      </c>
      <c r="P62" s="725">
        <v>30</v>
      </c>
      <c r="Q62" s="725">
        <v>157</v>
      </c>
      <c r="R62" s="725">
        <v>0</v>
      </c>
      <c r="S62" s="725">
        <v>0</v>
      </c>
      <c r="T62" s="725">
        <v>0</v>
      </c>
      <c r="U62" s="725">
        <v>0</v>
      </c>
      <c r="V62" s="725">
        <v>0</v>
      </c>
      <c r="W62" s="725">
        <v>0</v>
      </c>
      <c r="X62" s="725">
        <v>0</v>
      </c>
      <c r="Y62" s="725">
        <v>0</v>
      </c>
      <c r="Z62" s="725">
        <v>0</v>
      </c>
      <c r="AA62" s="725">
        <v>187</v>
      </c>
      <c r="AB62" s="725">
        <v>26.714285714285715</v>
      </c>
      <c r="AC62" s="725">
        <v>18</v>
      </c>
      <c r="AD62" s="725">
        <v>20.777777777777775</v>
      </c>
      <c r="AE62" s="725">
        <v>0</v>
      </c>
      <c r="AF62" s="725">
        <v>0</v>
      </c>
      <c r="AG62" s="725">
        <v>179.99999999999997</v>
      </c>
      <c r="AH62" s="725">
        <v>6.9999999999999991</v>
      </c>
      <c r="AI62" s="725">
        <v>0</v>
      </c>
      <c r="AJ62" s="725">
        <v>0</v>
      </c>
      <c r="AK62" s="725">
        <v>0</v>
      </c>
      <c r="AL62" s="725">
        <v>0</v>
      </c>
      <c r="AM62" s="725">
        <v>0</v>
      </c>
      <c r="AN62" s="725">
        <v>0</v>
      </c>
      <c r="AO62" s="725">
        <v>0</v>
      </c>
      <c r="AP62" s="725">
        <v>0</v>
      </c>
      <c r="AQ62" s="725">
        <v>0</v>
      </c>
      <c r="AR62" s="725">
        <v>0</v>
      </c>
      <c r="AS62" s="725">
        <v>0</v>
      </c>
      <c r="AT62" s="725">
        <v>0</v>
      </c>
      <c r="AU62" s="725">
        <v>0</v>
      </c>
      <c r="AV62" s="725">
        <v>1.1910828025477713</v>
      </c>
      <c r="AW62" s="725">
        <v>1.1910828025477713</v>
      </c>
      <c r="AX62" s="725">
        <v>0</v>
      </c>
      <c r="AY62" s="725">
        <v>0</v>
      </c>
      <c r="AZ62" s="725">
        <v>0</v>
      </c>
      <c r="BA62" s="725">
        <v>0</v>
      </c>
      <c r="BB62" s="725">
        <v>30.584415584415584</v>
      </c>
      <c r="BC62" s="725">
        <v>36.428571428571431</v>
      </c>
      <c r="BD62" s="725">
        <v>0</v>
      </c>
      <c r="BE62" s="725">
        <v>0</v>
      </c>
      <c r="BF62" s="725">
        <v>0</v>
      </c>
      <c r="BG62" s="725">
        <v>0</v>
      </c>
      <c r="BH62" s="725">
        <v>0</v>
      </c>
      <c r="BI62" s="725">
        <v>0</v>
      </c>
      <c r="BJ62" s="725">
        <v>0</v>
      </c>
      <c r="BK62" s="725">
        <v>0</v>
      </c>
      <c r="BL62" s="725">
        <v>2.77531436229508</v>
      </c>
      <c r="BM62" s="725">
        <v>0</v>
      </c>
      <c r="BN62" s="725">
        <v>0</v>
      </c>
      <c r="BO62" s="725">
        <v>1</v>
      </c>
      <c r="BP62" s="725">
        <v>0</v>
      </c>
      <c r="BQ62" s="725"/>
      <c r="BR62" s="725"/>
      <c r="BS62" s="725"/>
    </row>
    <row r="63" spans="1:72" ht="15" x14ac:dyDescent="0.25">
      <c r="A63">
        <f>VLOOKUP(C63,'DfE No.'!C:E,3,FALSE)</f>
        <v>412</v>
      </c>
      <c r="B63" s="722">
        <v>124692</v>
      </c>
      <c r="C63" s="722">
        <v>9353009</v>
      </c>
      <c r="D63" s="723" t="s">
        <v>1196</v>
      </c>
      <c r="E63" s="707" t="s">
        <v>469</v>
      </c>
      <c r="F63" s="724">
        <v>0</v>
      </c>
      <c r="G63" s="725">
        <v>1</v>
      </c>
      <c r="H63" s="725">
        <v>0</v>
      </c>
      <c r="I63" s="725">
        <v>0</v>
      </c>
      <c r="J63" s="725">
        <v>7</v>
      </c>
      <c r="K63" s="725">
        <v>0</v>
      </c>
      <c r="L63" s="725">
        <v>0</v>
      </c>
      <c r="M63" s="725">
        <v>0</v>
      </c>
      <c r="N63" s="725">
        <v>196</v>
      </c>
      <c r="O63" s="725">
        <v>196</v>
      </c>
      <c r="P63" s="725">
        <v>24</v>
      </c>
      <c r="Q63" s="725">
        <v>172</v>
      </c>
      <c r="R63" s="725">
        <v>0</v>
      </c>
      <c r="S63" s="725">
        <v>0</v>
      </c>
      <c r="T63" s="725">
        <v>0</v>
      </c>
      <c r="U63" s="725">
        <v>0</v>
      </c>
      <c r="V63" s="725">
        <v>0</v>
      </c>
      <c r="W63" s="725">
        <v>0</v>
      </c>
      <c r="X63" s="725">
        <v>0</v>
      </c>
      <c r="Y63" s="725">
        <v>0</v>
      </c>
      <c r="Z63" s="725">
        <v>0</v>
      </c>
      <c r="AA63" s="725">
        <v>196</v>
      </c>
      <c r="AB63" s="725">
        <v>28</v>
      </c>
      <c r="AC63" s="725">
        <v>22.999999999999961</v>
      </c>
      <c r="AD63" s="725">
        <v>22.999999999999961</v>
      </c>
      <c r="AE63" s="725">
        <v>0</v>
      </c>
      <c r="AF63" s="725">
        <v>0</v>
      </c>
      <c r="AG63" s="725">
        <v>194.00000000000003</v>
      </c>
      <c r="AH63" s="725">
        <v>0.99999999999999989</v>
      </c>
      <c r="AI63" s="725">
        <v>0.99999999999999989</v>
      </c>
      <c r="AJ63" s="725">
        <v>0</v>
      </c>
      <c r="AK63" s="725">
        <v>0</v>
      </c>
      <c r="AL63" s="725">
        <v>0</v>
      </c>
      <c r="AM63" s="725">
        <v>0</v>
      </c>
      <c r="AN63" s="725">
        <v>0</v>
      </c>
      <c r="AO63" s="725">
        <v>0</v>
      </c>
      <c r="AP63" s="725">
        <v>0</v>
      </c>
      <c r="AQ63" s="725">
        <v>0</v>
      </c>
      <c r="AR63" s="725">
        <v>0</v>
      </c>
      <c r="AS63" s="725">
        <v>0</v>
      </c>
      <c r="AT63" s="725">
        <v>0</v>
      </c>
      <c r="AU63" s="725">
        <v>0</v>
      </c>
      <c r="AV63" s="725">
        <v>0</v>
      </c>
      <c r="AW63" s="725">
        <v>0</v>
      </c>
      <c r="AX63" s="725">
        <v>0</v>
      </c>
      <c r="AY63" s="725">
        <v>0</v>
      </c>
      <c r="AZ63" s="725">
        <v>0</v>
      </c>
      <c r="BA63" s="725">
        <v>0</v>
      </c>
      <c r="BB63" s="725">
        <v>47.377245508982035</v>
      </c>
      <c r="BC63" s="725">
        <v>53.988023952095809</v>
      </c>
      <c r="BD63" s="725">
        <v>0</v>
      </c>
      <c r="BE63" s="725">
        <v>0</v>
      </c>
      <c r="BF63" s="725">
        <v>0</v>
      </c>
      <c r="BG63" s="725">
        <v>0</v>
      </c>
      <c r="BH63" s="725">
        <v>0</v>
      </c>
      <c r="BI63" s="725">
        <v>0</v>
      </c>
      <c r="BJ63" s="725">
        <v>6.2400000000000091</v>
      </c>
      <c r="BK63" s="725">
        <v>0</v>
      </c>
      <c r="BL63" s="725">
        <v>3.08507</v>
      </c>
      <c r="BM63" s="725">
        <v>0</v>
      </c>
      <c r="BN63" s="725">
        <v>0</v>
      </c>
      <c r="BO63" s="725">
        <v>1</v>
      </c>
      <c r="BP63" s="725">
        <v>0</v>
      </c>
      <c r="BQ63" s="725"/>
      <c r="BR63" s="725"/>
      <c r="BS63" s="725"/>
    </row>
    <row r="64" spans="1:72" ht="15" x14ac:dyDescent="0.25">
      <c r="A64">
        <f>VLOOKUP(C64,'DfE No.'!C:E,3,FALSE)</f>
        <v>426</v>
      </c>
      <c r="B64" s="722">
        <v>124693</v>
      </c>
      <c r="C64" s="722">
        <v>9353010</v>
      </c>
      <c r="D64" s="723" t="s">
        <v>1197</v>
      </c>
      <c r="E64" s="707" t="s">
        <v>469</v>
      </c>
      <c r="F64" s="724">
        <v>0</v>
      </c>
      <c r="G64" s="725">
        <v>1</v>
      </c>
      <c r="H64" s="725">
        <v>0</v>
      </c>
      <c r="I64" s="725">
        <v>0</v>
      </c>
      <c r="J64" s="725">
        <v>7</v>
      </c>
      <c r="K64" s="725">
        <v>0</v>
      </c>
      <c r="L64" s="725">
        <v>0</v>
      </c>
      <c r="M64" s="725">
        <v>0</v>
      </c>
      <c r="N64" s="725">
        <v>87</v>
      </c>
      <c r="O64" s="725">
        <v>87</v>
      </c>
      <c r="P64" s="725">
        <v>14</v>
      </c>
      <c r="Q64" s="725">
        <v>73</v>
      </c>
      <c r="R64" s="725">
        <v>0</v>
      </c>
      <c r="S64" s="725">
        <v>0</v>
      </c>
      <c r="T64" s="725">
        <v>0</v>
      </c>
      <c r="U64" s="725">
        <v>0</v>
      </c>
      <c r="V64" s="725">
        <v>0</v>
      </c>
      <c r="W64" s="725">
        <v>0</v>
      </c>
      <c r="X64" s="725">
        <v>0</v>
      </c>
      <c r="Y64" s="725">
        <v>0</v>
      </c>
      <c r="Z64" s="725">
        <v>0</v>
      </c>
      <c r="AA64" s="725">
        <v>87</v>
      </c>
      <c r="AB64" s="725">
        <v>12.428571428571429</v>
      </c>
      <c r="AC64" s="725">
        <v>10.999999999999964</v>
      </c>
      <c r="AD64" s="725">
        <v>11.258823529411766</v>
      </c>
      <c r="AE64" s="725">
        <v>0</v>
      </c>
      <c r="AF64" s="725">
        <v>0</v>
      </c>
      <c r="AG64" s="725">
        <v>72.000000000000028</v>
      </c>
      <c r="AH64" s="725">
        <v>13.999999999999995</v>
      </c>
      <c r="AI64" s="725">
        <v>0.99999999999999833</v>
      </c>
      <c r="AJ64" s="725">
        <v>0</v>
      </c>
      <c r="AK64" s="725">
        <v>0</v>
      </c>
      <c r="AL64" s="725">
        <v>0</v>
      </c>
      <c r="AM64" s="725">
        <v>0</v>
      </c>
      <c r="AN64" s="725">
        <v>0</v>
      </c>
      <c r="AO64" s="725">
        <v>0</v>
      </c>
      <c r="AP64" s="725">
        <v>0</v>
      </c>
      <c r="AQ64" s="725">
        <v>0</v>
      </c>
      <c r="AR64" s="725">
        <v>0</v>
      </c>
      <c r="AS64" s="725">
        <v>0</v>
      </c>
      <c r="AT64" s="725">
        <v>0</v>
      </c>
      <c r="AU64" s="725">
        <v>0</v>
      </c>
      <c r="AV64" s="725">
        <v>0</v>
      </c>
      <c r="AW64" s="725">
        <v>0</v>
      </c>
      <c r="AX64" s="725">
        <v>0</v>
      </c>
      <c r="AY64" s="725">
        <v>0</v>
      </c>
      <c r="AZ64" s="725">
        <v>0</v>
      </c>
      <c r="BA64" s="725">
        <v>1.0235294117647058</v>
      </c>
      <c r="BB64" s="725">
        <v>13.272727272727273</v>
      </c>
      <c r="BC64" s="725">
        <v>15.818181818181818</v>
      </c>
      <c r="BD64" s="725">
        <v>0</v>
      </c>
      <c r="BE64" s="725">
        <v>0</v>
      </c>
      <c r="BF64" s="725">
        <v>0</v>
      </c>
      <c r="BG64" s="725">
        <v>0</v>
      </c>
      <c r="BH64" s="725">
        <v>0</v>
      </c>
      <c r="BI64" s="725">
        <v>0</v>
      </c>
      <c r="BJ64" s="725">
        <v>0</v>
      </c>
      <c r="BK64" s="725">
        <v>0</v>
      </c>
      <c r="BL64" s="725">
        <v>1.7521144129870101</v>
      </c>
      <c r="BM64" s="725">
        <v>0</v>
      </c>
      <c r="BN64" s="725">
        <v>0</v>
      </c>
      <c r="BO64" s="725">
        <v>1</v>
      </c>
      <c r="BP64" s="725">
        <v>0</v>
      </c>
      <c r="BQ64" s="725"/>
      <c r="BR64" s="725"/>
      <c r="BS64" s="725"/>
    </row>
    <row r="65" spans="1:71" ht="15" x14ac:dyDescent="0.25">
      <c r="A65">
        <f>VLOOKUP(C65,'DfE No.'!C:E,3,FALSE)</f>
        <v>430</v>
      </c>
      <c r="B65" s="722">
        <v>124694</v>
      </c>
      <c r="C65" s="722">
        <v>9353013</v>
      </c>
      <c r="D65" s="723" t="s">
        <v>1198</v>
      </c>
      <c r="E65" s="707" t="s">
        <v>469</v>
      </c>
      <c r="F65" s="724">
        <v>0</v>
      </c>
      <c r="G65" s="725">
        <v>1</v>
      </c>
      <c r="H65" s="725">
        <v>0</v>
      </c>
      <c r="I65" s="725">
        <v>0</v>
      </c>
      <c r="J65" s="725">
        <v>7</v>
      </c>
      <c r="K65" s="725">
        <v>0</v>
      </c>
      <c r="L65" s="725">
        <v>0</v>
      </c>
      <c r="M65" s="725">
        <v>0</v>
      </c>
      <c r="N65" s="725">
        <v>71</v>
      </c>
      <c r="O65" s="725">
        <v>71</v>
      </c>
      <c r="P65" s="725">
        <v>7</v>
      </c>
      <c r="Q65" s="725">
        <v>64</v>
      </c>
      <c r="R65" s="725">
        <v>0</v>
      </c>
      <c r="S65" s="725">
        <v>0</v>
      </c>
      <c r="T65" s="725">
        <v>0</v>
      </c>
      <c r="U65" s="725">
        <v>0</v>
      </c>
      <c r="V65" s="725">
        <v>0</v>
      </c>
      <c r="W65" s="725">
        <v>0</v>
      </c>
      <c r="X65" s="725">
        <v>0</v>
      </c>
      <c r="Y65" s="725">
        <v>0</v>
      </c>
      <c r="Z65" s="725">
        <v>0</v>
      </c>
      <c r="AA65" s="725">
        <v>71</v>
      </c>
      <c r="AB65" s="725">
        <v>10.142857142857142</v>
      </c>
      <c r="AC65" s="725">
        <v>9.999999999999984</v>
      </c>
      <c r="AD65" s="725">
        <v>13.616438356164382</v>
      </c>
      <c r="AE65" s="725">
        <v>0</v>
      </c>
      <c r="AF65" s="725">
        <v>0</v>
      </c>
      <c r="AG65" s="725">
        <v>69</v>
      </c>
      <c r="AH65" s="725">
        <v>1.9999999999999971</v>
      </c>
      <c r="AI65" s="725">
        <v>0</v>
      </c>
      <c r="AJ65" s="725">
        <v>0</v>
      </c>
      <c r="AK65" s="725">
        <v>0</v>
      </c>
      <c r="AL65" s="725">
        <v>0</v>
      </c>
      <c r="AM65" s="725">
        <v>0</v>
      </c>
      <c r="AN65" s="725">
        <v>0</v>
      </c>
      <c r="AO65" s="725">
        <v>0</v>
      </c>
      <c r="AP65" s="725">
        <v>0</v>
      </c>
      <c r="AQ65" s="725">
        <v>0</v>
      </c>
      <c r="AR65" s="725">
        <v>0</v>
      </c>
      <c r="AS65" s="725">
        <v>0</v>
      </c>
      <c r="AT65" s="725">
        <v>0</v>
      </c>
      <c r="AU65" s="725">
        <v>0</v>
      </c>
      <c r="AV65" s="725">
        <v>0</v>
      </c>
      <c r="AW65" s="725">
        <v>0</v>
      </c>
      <c r="AX65" s="725">
        <v>0</v>
      </c>
      <c r="AY65" s="725">
        <v>0</v>
      </c>
      <c r="AZ65" s="725">
        <v>0</v>
      </c>
      <c r="BA65" s="725">
        <v>0</v>
      </c>
      <c r="BB65" s="725">
        <v>20.676923076923078</v>
      </c>
      <c r="BC65" s="725">
        <v>22.938461538461539</v>
      </c>
      <c r="BD65" s="725">
        <v>0</v>
      </c>
      <c r="BE65" s="725">
        <v>0</v>
      </c>
      <c r="BF65" s="725">
        <v>0</v>
      </c>
      <c r="BG65" s="725">
        <v>0</v>
      </c>
      <c r="BH65" s="725">
        <v>0</v>
      </c>
      <c r="BI65" s="725">
        <v>0</v>
      </c>
      <c r="BJ65" s="725">
        <v>0</v>
      </c>
      <c r="BK65" s="725">
        <v>0</v>
      </c>
      <c r="BL65" s="725">
        <v>2.8071854352272698</v>
      </c>
      <c r="BM65" s="725">
        <v>0</v>
      </c>
      <c r="BN65" s="725">
        <v>1</v>
      </c>
      <c r="BO65" s="725">
        <v>1</v>
      </c>
      <c r="BP65" s="725">
        <v>0</v>
      </c>
      <c r="BQ65" s="725"/>
      <c r="BR65" s="725"/>
      <c r="BS65" s="725"/>
    </row>
    <row r="66" spans="1:71" ht="15" x14ac:dyDescent="0.25">
      <c r="A66">
        <f>VLOOKUP(C66,'DfE No.'!C:E,3,FALSE)</f>
        <v>224</v>
      </c>
      <c r="B66" s="722">
        <v>124695</v>
      </c>
      <c r="C66" s="722">
        <v>9353020</v>
      </c>
      <c r="D66" s="723" t="s">
        <v>1199</v>
      </c>
      <c r="E66" s="707" t="s">
        <v>469</v>
      </c>
      <c r="F66" s="724">
        <v>0</v>
      </c>
      <c r="G66" s="725">
        <v>1</v>
      </c>
      <c r="H66" s="725">
        <v>0</v>
      </c>
      <c r="I66" s="725">
        <v>0</v>
      </c>
      <c r="J66" s="725">
        <v>7</v>
      </c>
      <c r="K66" s="725">
        <v>0</v>
      </c>
      <c r="L66" s="725">
        <v>0</v>
      </c>
      <c r="M66" s="725">
        <v>0</v>
      </c>
      <c r="N66" s="725">
        <v>60</v>
      </c>
      <c r="O66" s="725">
        <v>60</v>
      </c>
      <c r="P66" s="725">
        <v>7</v>
      </c>
      <c r="Q66" s="725">
        <v>53</v>
      </c>
      <c r="R66" s="725">
        <v>0</v>
      </c>
      <c r="S66" s="725">
        <v>0</v>
      </c>
      <c r="T66" s="725">
        <v>0</v>
      </c>
      <c r="U66" s="725">
        <v>0</v>
      </c>
      <c r="V66" s="725">
        <v>0</v>
      </c>
      <c r="W66" s="725">
        <v>0</v>
      </c>
      <c r="X66" s="725">
        <v>0</v>
      </c>
      <c r="Y66" s="725">
        <v>0</v>
      </c>
      <c r="Z66" s="725">
        <v>0</v>
      </c>
      <c r="AA66" s="725">
        <v>60</v>
      </c>
      <c r="AB66" s="725">
        <v>8.5714285714285712</v>
      </c>
      <c r="AC66" s="725">
        <v>4.0000000000000018</v>
      </c>
      <c r="AD66" s="725">
        <v>4.0000000000000018</v>
      </c>
      <c r="AE66" s="725">
        <v>0</v>
      </c>
      <c r="AF66" s="725">
        <v>0</v>
      </c>
      <c r="AG66" s="725">
        <v>60</v>
      </c>
      <c r="AH66" s="725">
        <v>0</v>
      </c>
      <c r="AI66" s="725">
        <v>0</v>
      </c>
      <c r="AJ66" s="725">
        <v>0</v>
      </c>
      <c r="AK66" s="725">
        <v>0</v>
      </c>
      <c r="AL66" s="725">
        <v>0</v>
      </c>
      <c r="AM66" s="725">
        <v>0</v>
      </c>
      <c r="AN66" s="725">
        <v>0</v>
      </c>
      <c r="AO66" s="725">
        <v>0</v>
      </c>
      <c r="AP66" s="725">
        <v>0</v>
      </c>
      <c r="AQ66" s="725">
        <v>0</v>
      </c>
      <c r="AR66" s="725">
        <v>0</v>
      </c>
      <c r="AS66" s="725">
        <v>0</v>
      </c>
      <c r="AT66" s="725">
        <v>0</v>
      </c>
      <c r="AU66" s="725">
        <v>0</v>
      </c>
      <c r="AV66" s="725">
        <v>0</v>
      </c>
      <c r="AW66" s="725">
        <v>0</v>
      </c>
      <c r="AX66" s="725">
        <v>0</v>
      </c>
      <c r="AY66" s="725">
        <v>0</v>
      </c>
      <c r="AZ66" s="725">
        <v>0</v>
      </c>
      <c r="BA66" s="725">
        <v>0.95238095238095233</v>
      </c>
      <c r="BB66" s="725">
        <v>9.4642857142857153</v>
      </c>
      <c r="BC66" s="725">
        <v>10.714285714285715</v>
      </c>
      <c r="BD66" s="725">
        <v>0</v>
      </c>
      <c r="BE66" s="725">
        <v>0</v>
      </c>
      <c r="BF66" s="725">
        <v>0</v>
      </c>
      <c r="BG66" s="725">
        <v>0</v>
      </c>
      <c r="BH66" s="725">
        <v>0</v>
      </c>
      <c r="BI66" s="725">
        <v>0</v>
      </c>
      <c r="BJ66" s="725">
        <v>0</v>
      </c>
      <c r="BK66" s="725">
        <v>0</v>
      </c>
      <c r="BL66" s="725">
        <v>1.967848146875</v>
      </c>
      <c r="BM66" s="725">
        <v>0</v>
      </c>
      <c r="BN66" s="725">
        <v>0</v>
      </c>
      <c r="BO66" s="725">
        <v>1</v>
      </c>
      <c r="BP66" s="725">
        <v>0</v>
      </c>
      <c r="BQ66" s="725"/>
      <c r="BR66" s="725"/>
      <c r="BS66" s="725"/>
    </row>
    <row r="67" spans="1:71" ht="15" x14ac:dyDescent="0.25">
      <c r="A67">
        <f>VLOOKUP(C67,'DfE No.'!C:E,3,FALSE)</f>
        <v>513</v>
      </c>
      <c r="B67" s="722">
        <v>124698</v>
      </c>
      <c r="C67" s="722">
        <v>9353026</v>
      </c>
      <c r="D67" s="723" t="s">
        <v>1200</v>
      </c>
      <c r="E67" s="707" t="s">
        <v>469</v>
      </c>
      <c r="F67" s="724">
        <v>0</v>
      </c>
      <c r="G67" s="725">
        <v>1</v>
      </c>
      <c r="H67" s="725">
        <v>0</v>
      </c>
      <c r="I67" s="725">
        <v>0</v>
      </c>
      <c r="J67" s="725">
        <v>7</v>
      </c>
      <c r="K67" s="725">
        <v>0</v>
      </c>
      <c r="L67" s="725">
        <v>0</v>
      </c>
      <c r="M67" s="725">
        <v>0</v>
      </c>
      <c r="N67" s="725">
        <v>82</v>
      </c>
      <c r="O67" s="725">
        <v>82</v>
      </c>
      <c r="P67" s="725">
        <v>14</v>
      </c>
      <c r="Q67" s="725">
        <v>68</v>
      </c>
      <c r="R67" s="725">
        <v>0</v>
      </c>
      <c r="S67" s="725">
        <v>0</v>
      </c>
      <c r="T67" s="725">
        <v>0</v>
      </c>
      <c r="U67" s="725">
        <v>0</v>
      </c>
      <c r="V67" s="725">
        <v>0</v>
      </c>
      <c r="W67" s="725">
        <v>0</v>
      </c>
      <c r="X67" s="725">
        <v>0</v>
      </c>
      <c r="Y67" s="725">
        <v>0</v>
      </c>
      <c r="Z67" s="725">
        <v>0</v>
      </c>
      <c r="AA67" s="725">
        <v>82</v>
      </c>
      <c r="AB67" s="725">
        <v>11.714285714285714</v>
      </c>
      <c r="AC67" s="725">
        <v>4.0000000000000044</v>
      </c>
      <c r="AD67" s="725">
        <v>5.5280898876404496</v>
      </c>
      <c r="AE67" s="725">
        <v>0</v>
      </c>
      <c r="AF67" s="725">
        <v>0</v>
      </c>
      <c r="AG67" s="725">
        <v>74.999999999999972</v>
      </c>
      <c r="AH67" s="725">
        <v>6.0000000000000018</v>
      </c>
      <c r="AI67" s="725">
        <v>0.999999999999999</v>
      </c>
      <c r="AJ67" s="725">
        <v>0</v>
      </c>
      <c r="AK67" s="725">
        <v>0</v>
      </c>
      <c r="AL67" s="725">
        <v>0</v>
      </c>
      <c r="AM67" s="725">
        <v>0</v>
      </c>
      <c r="AN67" s="725">
        <v>0</v>
      </c>
      <c r="AO67" s="725">
        <v>0</v>
      </c>
      <c r="AP67" s="725">
        <v>0</v>
      </c>
      <c r="AQ67" s="725">
        <v>0</v>
      </c>
      <c r="AR67" s="725">
        <v>0</v>
      </c>
      <c r="AS67" s="725">
        <v>0</v>
      </c>
      <c r="AT67" s="725">
        <v>0</v>
      </c>
      <c r="AU67" s="725">
        <v>0</v>
      </c>
      <c r="AV67" s="725">
        <v>0</v>
      </c>
      <c r="AW67" s="725">
        <v>1.2058823529411784</v>
      </c>
      <c r="AX67" s="725">
        <v>0</v>
      </c>
      <c r="AY67" s="725">
        <v>0</v>
      </c>
      <c r="AZ67" s="725">
        <v>0</v>
      </c>
      <c r="BA67" s="725">
        <v>0</v>
      </c>
      <c r="BB67" s="725">
        <v>17.698630136986299</v>
      </c>
      <c r="BC67" s="725">
        <v>21.342465753424655</v>
      </c>
      <c r="BD67" s="725">
        <v>0</v>
      </c>
      <c r="BE67" s="725">
        <v>0</v>
      </c>
      <c r="BF67" s="725">
        <v>0</v>
      </c>
      <c r="BG67" s="725">
        <v>0</v>
      </c>
      <c r="BH67" s="725">
        <v>0</v>
      </c>
      <c r="BI67" s="725">
        <v>0</v>
      </c>
      <c r="BJ67" s="725">
        <v>0</v>
      </c>
      <c r="BK67" s="725">
        <v>0</v>
      </c>
      <c r="BL67" s="725">
        <v>2.63341992666667</v>
      </c>
      <c r="BM67" s="725">
        <v>0</v>
      </c>
      <c r="BN67" s="725">
        <v>1</v>
      </c>
      <c r="BO67" s="725">
        <v>1</v>
      </c>
      <c r="BP67" s="725">
        <v>0</v>
      </c>
      <c r="BQ67" s="725"/>
      <c r="BR67" s="725"/>
      <c r="BS67" s="725"/>
    </row>
    <row r="68" spans="1:71" ht="15" x14ac:dyDescent="0.25">
      <c r="A68">
        <f>VLOOKUP(C68,'DfE No.'!C:E,3,FALSE)</f>
        <v>445</v>
      </c>
      <c r="B68" s="722">
        <v>124699</v>
      </c>
      <c r="C68" s="722">
        <v>9353027</v>
      </c>
      <c r="D68" s="723" t="s">
        <v>1201</v>
      </c>
      <c r="E68" s="707" t="s">
        <v>469</v>
      </c>
      <c r="F68" s="724">
        <v>0</v>
      </c>
      <c r="G68" s="725">
        <v>1</v>
      </c>
      <c r="H68" s="725">
        <v>0</v>
      </c>
      <c r="I68" s="725">
        <v>0</v>
      </c>
      <c r="J68" s="725">
        <v>7</v>
      </c>
      <c r="K68" s="725">
        <v>0</v>
      </c>
      <c r="L68" s="725">
        <v>0</v>
      </c>
      <c r="M68" s="725">
        <v>0</v>
      </c>
      <c r="N68" s="725">
        <v>193</v>
      </c>
      <c r="O68" s="725">
        <v>193</v>
      </c>
      <c r="P68" s="725">
        <v>29</v>
      </c>
      <c r="Q68" s="725">
        <v>164</v>
      </c>
      <c r="R68" s="725">
        <v>0</v>
      </c>
      <c r="S68" s="725">
        <v>0</v>
      </c>
      <c r="T68" s="725">
        <v>0</v>
      </c>
      <c r="U68" s="725">
        <v>0</v>
      </c>
      <c r="V68" s="725">
        <v>0</v>
      </c>
      <c r="W68" s="725">
        <v>0</v>
      </c>
      <c r="X68" s="725">
        <v>0</v>
      </c>
      <c r="Y68" s="725">
        <v>0</v>
      </c>
      <c r="Z68" s="725">
        <v>0</v>
      </c>
      <c r="AA68" s="725">
        <v>193</v>
      </c>
      <c r="AB68" s="725">
        <v>27.571428571428573</v>
      </c>
      <c r="AC68" s="725">
        <v>30.999999999999982</v>
      </c>
      <c r="AD68" s="725">
        <v>30.999999999999982</v>
      </c>
      <c r="AE68" s="725">
        <v>0</v>
      </c>
      <c r="AF68" s="725">
        <v>0</v>
      </c>
      <c r="AG68" s="725">
        <v>105.99999999999997</v>
      </c>
      <c r="AH68" s="725">
        <v>83.000000000000085</v>
      </c>
      <c r="AI68" s="725">
        <v>4.0000000000000062</v>
      </c>
      <c r="AJ68" s="725">
        <v>0</v>
      </c>
      <c r="AK68" s="725">
        <v>0</v>
      </c>
      <c r="AL68" s="725">
        <v>0</v>
      </c>
      <c r="AM68" s="725">
        <v>0</v>
      </c>
      <c r="AN68" s="725">
        <v>0</v>
      </c>
      <c r="AO68" s="725">
        <v>0</v>
      </c>
      <c r="AP68" s="725">
        <v>0</v>
      </c>
      <c r="AQ68" s="725">
        <v>0</v>
      </c>
      <c r="AR68" s="725">
        <v>0</v>
      </c>
      <c r="AS68" s="725">
        <v>0</v>
      </c>
      <c r="AT68" s="725">
        <v>0</v>
      </c>
      <c r="AU68" s="725">
        <v>0</v>
      </c>
      <c r="AV68" s="725">
        <v>0</v>
      </c>
      <c r="AW68" s="725">
        <v>0</v>
      </c>
      <c r="AX68" s="725">
        <v>0</v>
      </c>
      <c r="AY68" s="725">
        <v>0</v>
      </c>
      <c r="AZ68" s="725">
        <v>0</v>
      </c>
      <c r="BA68" s="725">
        <v>1.0376344086021507</v>
      </c>
      <c r="BB68" s="725">
        <v>47.473684210526315</v>
      </c>
      <c r="BC68" s="725">
        <v>55.868421052631582</v>
      </c>
      <c r="BD68" s="725">
        <v>0</v>
      </c>
      <c r="BE68" s="725">
        <v>0</v>
      </c>
      <c r="BF68" s="725">
        <v>0</v>
      </c>
      <c r="BG68" s="725">
        <v>0</v>
      </c>
      <c r="BH68" s="725">
        <v>0</v>
      </c>
      <c r="BI68" s="725">
        <v>0</v>
      </c>
      <c r="BJ68" s="725">
        <v>6.4199999999999973</v>
      </c>
      <c r="BK68" s="725">
        <v>0</v>
      </c>
      <c r="BL68" s="725">
        <v>1.15063342237762</v>
      </c>
      <c r="BM68" s="725">
        <v>0</v>
      </c>
      <c r="BN68" s="725">
        <v>0</v>
      </c>
      <c r="BO68" s="725">
        <v>1</v>
      </c>
      <c r="BP68" s="725">
        <v>0</v>
      </c>
      <c r="BQ68" s="725"/>
      <c r="BR68" s="725"/>
      <c r="BS68" s="725"/>
    </row>
    <row r="69" spans="1:71" ht="15" x14ac:dyDescent="0.25">
      <c r="A69">
        <f>VLOOKUP(C69,'DfE No.'!C:E,3,FALSE)</f>
        <v>457</v>
      </c>
      <c r="B69" s="722">
        <v>124702</v>
      </c>
      <c r="C69" s="722">
        <v>9353036</v>
      </c>
      <c r="D69" s="723" t="s">
        <v>1202</v>
      </c>
      <c r="E69" s="707" t="s">
        <v>469</v>
      </c>
      <c r="F69" s="724">
        <v>0</v>
      </c>
      <c r="G69" s="725">
        <v>1</v>
      </c>
      <c r="H69" s="725">
        <v>0</v>
      </c>
      <c r="I69" s="725">
        <v>0</v>
      </c>
      <c r="J69" s="725">
        <v>7</v>
      </c>
      <c r="K69" s="725">
        <v>0</v>
      </c>
      <c r="L69" s="725">
        <v>0</v>
      </c>
      <c r="M69" s="725">
        <v>0</v>
      </c>
      <c r="N69" s="725">
        <v>180</v>
      </c>
      <c r="O69" s="725">
        <v>180</v>
      </c>
      <c r="P69" s="725">
        <v>25</v>
      </c>
      <c r="Q69" s="725">
        <v>155</v>
      </c>
      <c r="R69" s="725">
        <v>0</v>
      </c>
      <c r="S69" s="725">
        <v>0</v>
      </c>
      <c r="T69" s="725">
        <v>0</v>
      </c>
      <c r="U69" s="725">
        <v>0</v>
      </c>
      <c r="V69" s="725">
        <v>0</v>
      </c>
      <c r="W69" s="725">
        <v>0</v>
      </c>
      <c r="X69" s="725">
        <v>0</v>
      </c>
      <c r="Y69" s="725">
        <v>0</v>
      </c>
      <c r="Z69" s="725">
        <v>0</v>
      </c>
      <c r="AA69" s="725">
        <v>180</v>
      </c>
      <c r="AB69" s="725">
        <v>25.714285714285715</v>
      </c>
      <c r="AC69" s="725">
        <v>19.999999999999979</v>
      </c>
      <c r="AD69" s="725">
        <v>20.213903743315509</v>
      </c>
      <c r="AE69" s="725">
        <v>0</v>
      </c>
      <c r="AF69" s="725">
        <v>0</v>
      </c>
      <c r="AG69" s="725">
        <v>174.00000000000006</v>
      </c>
      <c r="AH69" s="725">
        <v>1.9999999999999978</v>
      </c>
      <c r="AI69" s="725">
        <v>1.0000000000000009</v>
      </c>
      <c r="AJ69" s="725">
        <v>0</v>
      </c>
      <c r="AK69" s="725">
        <v>3.0000000000000062</v>
      </c>
      <c r="AL69" s="725">
        <v>0</v>
      </c>
      <c r="AM69" s="725">
        <v>0</v>
      </c>
      <c r="AN69" s="725">
        <v>0</v>
      </c>
      <c r="AO69" s="725">
        <v>0</v>
      </c>
      <c r="AP69" s="725">
        <v>0</v>
      </c>
      <c r="AQ69" s="725">
        <v>0</v>
      </c>
      <c r="AR69" s="725">
        <v>0</v>
      </c>
      <c r="AS69" s="725">
        <v>0</v>
      </c>
      <c r="AT69" s="725">
        <v>0</v>
      </c>
      <c r="AU69" s="725">
        <v>0</v>
      </c>
      <c r="AV69" s="725">
        <v>2.3225806451612883</v>
      </c>
      <c r="AW69" s="725">
        <v>3.4838709677419319</v>
      </c>
      <c r="AX69" s="725">
        <v>0</v>
      </c>
      <c r="AY69" s="725">
        <v>0</v>
      </c>
      <c r="AZ69" s="725">
        <v>0</v>
      </c>
      <c r="BA69" s="725">
        <v>0</v>
      </c>
      <c r="BB69" s="725">
        <v>50.298013245033111</v>
      </c>
      <c r="BC69" s="725">
        <v>58.410596026490062</v>
      </c>
      <c r="BD69" s="725">
        <v>0</v>
      </c>
      <c r="BE69" s="725">
        <v>0</v>
      </c>
      <c r="BF69" s="725">
        <v>0</v>
      </c>
      <c r="BG69" s="725">
        <v>0</v>
      </c>
      <c r="BH69" s="725">
        <v>0</v>
      </c>
      <c r="BI69" s="725">
        <v>0</v>
      </c>
      <c r="BJ69" s="725">
        <v>2.1999999999999966</v>
      </c>
      <c r="BK69" s="725">
        <v>0</v>
      </c>
      <c r="BL69" s="725">
        <v>2.5130745686390501</v>
      </c>
      <c r="BM69" s="725">
        <v>0</v>
      </c>
      <c r="BN69" s="725">
        <v>0</v>
      </c>
      <c r="BO69" s="725">
        <v>1</v>
      </c>
      <c r="BP69" s="725">
        <v>0</v>
      </c>
      <c r="BQ69" s="725"/>
      <c r="BR69" s="725"/>
      <c r="BS69" s="725"/>
    </row>
    <row r="70" spans="1:71" ht="15" x14ac:dyDescent="0.25">
      <c r="A70">
        <f>VLOOKUP(C70,'DfE No.'!C:E,3,FALSE)</f>
        <v>458</v>
      </c>
      <c r="B70" s="722">
        <v>124703</v>
      </c>
      <c r="C70" s="722">
        <v>9353037</v>
      </c>
      <c r="D70" s="723" t="s">
        <v>1203</v>
      </c>
      <c r="E70" s="707" t="s">
        <v>469</v>
      </c>
      <c r="F70" s="724">
        <v>0</v>
      </c>
      <c r="G70" s="725">
        <v>1</v>
      </c>
      <c r="H70" s="725">
        <v>0</v>
      </c>
      <c r="I70" s="725">
        <v>0</v>
      </c>
      <c r="J70" s="725">
        <v>7</v>
      </c>
      <c r="K70" s="725">
        <v>0</v>
      </c>
      <c r="L70" s="725">
        <v>0</v>
      </c>
      <c r="M70" s="725">
        <v>0</v>
      </c>
      <c r="N70" s="725">
        <v>88</v>
      </c>
      <c r="O70" s="725">
        <v>88</v>
      </c>
      <c r="P70" s="725">
        <v>14</v>
      </c>
      <c r="Q70" s="725">
        <v>74</v>
      </c>
      <c r="R70" s="725">
        <v>0</v>
      </c>
      <c r="S70" s="725">
        <v>0</v>
      </c>
      <c r="T70" s="725">
        <v>0</v>
      </c>
      <c r="U70" s="725">
        <v>0</v>
      </c>
      <c r="V70" s="725">
        <v>0</v>
      </c>
      <c r="W70" s="725">
        <v>0</v>
      </c>
      <c r="X70" s="725">
        <v>0</v>
      </c>
      <c r="Y70" s="725">
        <v>0</v>
      </c>
      <c r="Z70" s="725">
        <v>0</v>
      </c>
      <c r="AA70" s="725">
        <v>88</v>
      </c>
      <c r="AB70" s="725">
        <v>12.571428571428571</v>
      </c>
      <c r="AC70" s="725">
        <v>18.000000000000039</v>
      </c>
      <c r="AD70" s="725">
        <v>18.000000000000039</v>
      </c>
      <c r="AE70" s="725">
        <v>0</v>
      </c>
      <c r="AF70" s="725">
        <v>0</v>
      </c>
      <c r="AG70" s="725">
        <v>88</v>
      </c>
      <c r="AH70" s="725">
        <v>0</v>
      </c>
      <c r="AI70" s="725">
        <v>0</v>
      </c>
      <c r="AJ70" s="725">
        <v>0</v>
      </c>
      <c r="AK70" s="725">
        <v>0</v>
      </c>
      <c r="AL70" s="725">
        <v>0</v>
      </c>
      <c r="AM70" s="725">
        <v>0</v>
      </c>
      <c r="AN70" s="725">
        <v>0</v>
      </c>
      <c r="AO70" s="725">
        <v>0</v>
      </c>
      <c r="AP70" s="725">
        <v>0</v>
      </c>
      <c r="AQ70" s="725">
        <v>0</v>
      </c>
      <c r="AR70" s="725">
        <v>0</v>
      </c>
      <c r="AS70" s="725">
        <v>0</v>
      </c>
      <c r="AT70" s="725">
        <v>0</v>
      </c>
      <c r="AU70" s="725">
        <v>0</v>
      </c>
      <c r="AV70" s="725">
        <v>0</v>
      </c>
      <c r="AW70" s="725">
        <v>0</v>
      </c>
      <c r="AX70" s="725">
        <v>0</v>
      </c>
      <c r="AY70" s="725">
        <v>0</v>
      </c>
      <c r="AZ70" s="725">
        <v>0</v>
      </c>
      <c r="BA70" s="725">
        <v>0</v>
      </c>
      <c r="BB70" s="725">
        <v>18.734177215189874</v>
      </c>
      <c r="BC70" s="725">
        <v>22.278481012658229</v>
      </c>
      <c r="BD70" s="725">
        <v>0</v>
      </c>
      <c r="BE70" s="725">
        <v>0</v>
      </c>
      <c r="BF70" s="725">
        <v>0</v>
      </c>
      <c r="BG70" s="725">
        <v>0</v>
      </c>
      <c r="BH70" s="725">
        <v>0</v>
      </c>
      <c r="BI70" s="725">
        <v>0</v>
      </c>
      <c r="BJ70" s="725">
        <v>1.7199999999999964</v>
      </c>
      <c r="BK70" s="725">
        <v>0</v>
      </c>
      <c r="BL70" s="725">
        <v>1.7333801200000001</v>
      </c>
      <c r="BM70" s="725">
        <v>0</v>
      </c>
      <c r="BN70" s="725">
        <v>0</v>
      </c>
      <c r="BO70" s="725">
        <v>1</v>
      </c>
      <c r="BP70" s="725">
        <v>0</v>
      </c>
      <c r="BQ70" s="725"/>
      <c r="BR70" s="725"/>
      <c r="BS70" s="725"/>
    </row>
    <row r="71" spans="1:71" ht="15" x14ac:dyDescent="0.25">
      <c r="A71">
        <f>VLOOKUP(C71,'DfE No.'!C:E,3,FALSE)</f>
        <v>308</v>
      </c>
      <c r="B71" s="722">
        <v>124705</v>
      </c>
      <c r="C71" s="722">
        <v>9353042</v>
      </c>
      <c r="D71" s="723" t="s">
        <v>1204</v>
      </c>
      <c r="E71" s="707" t="s">
        <v>469</v>
      </c>
      <c r="F71" s="724">
        <v>0</v>
      </c>
      <c r="G71" s="725">
        <v>1</v>
      </c>
      <c r="H71" s="725">
        <v>0</v>
      </c>
      <c r="I71" s="725">
        <v>0</v>
      </c>
      <c r="J71" s="725">
        <v>7</v>
      </c>
      <c r="K71" s="725">
        <v>0</v>
      </c>
      <c r="L71" s="725">
        <v>0</v>
      </c>
      <c r="M71" s="725">
        <v>0</v>
      </c>
      <c r="N71" s="725">
        <v>40</v>
      </c>
      <c r="O71" s="725">
        <v>40</v>
      </c>
      <c r="P71" s="725">
        <v>8</v>
      </c>
      <c r="Q71" s="725">
        <v>32</v>
      </c>
      <c r="R71" s="725">
        <v>0</v>
      </c>
      <c r="S71" s="725">
        <v>0</v>
      </c>
      <c r="T71" s="725">
        <v>0</v>
      </c>
      <c r="U71" s="725">
        <v>0</v>
      </c>
      <c r="V71" s="725">
        <v>0</v>
      </c>
      <c r="W71" s="725">
        <v>0</v>
      </c>
      <c r="X71" s="725">
        <v>0</v>
      </c>
      <c r="Y71" s="725">
        <v>0</v>
      </c>
      <c r="Z71" s="725">
        <v>0</v>
      </c>
      <c r="AA71" s="725">
        <v>40</v>
      </c>
      <c r="AB71" s="725">
        <v>5.7142857142857144</v>
      </c>
      <c r="AC71" s="725">
        <v>5</v>
      </c>
      <c r="AD71" s="725">
        <v>5</v>
      </c>
      <c r="AE71" s="725">
        <v>0</v>
      </c>
      <c r="AF71" s="725">
        <v>0</v>
      </c>
      <c r="AG71" s="725">
        <v>38</v>
      </c>
      <c r="AH71" s="725">
        <v>2</v>
      </c>
      <c r="AI71" s="725">
        <v>0</v>
      </c>
      <c r="AJ71" s="725">
        <v>0</v>
      </c>
      <c r="AK71" s="725">
        <v>0</v>
      </c>
      <c r="AL71" s="725">
        <v>0</v>
      </c>
      <c r="AM71" s="725">
        <v>0</v>
      </c>
      <c r="AN71" s="725">
        <v>0</v>
      </c>
      <c r="AO71" s="725">
        <v>0</v>
      </c>
      <c r="AP71" s="725">
        <v>0</v>
      </c>
      <c r="AQ71" s="725">
        <v>0</v>
      </c>
      <c r="AR71" s="725">
        <v>0</v>
      </c>
      <c r="AS71" s="725">
        <v>0</v>
      </c>
      <c r="AT71" s="725">
        <v>0</v>
      </c>
      <c r="AU71" s="725">
        <v>0</v>
      </c>
      <c r="AV71" s="725">
        <v>0</v>
      </c>
      <c r="AW71" s="725">
        <v>0</v>
      </c>
      <c r="AX71" s="725">
        <v>0</v>
      </c>
      <c r="AY71" s="725">
        <v>0</v>
      </c>
      <c r="AZ71" s="725">
        <v>0</v>
      </c>
      <c r="BA71" s="725">
        <v>0</v>
      </c>
      <c r="BB71" s="725">
        <v>2.8235294117647061</v>
      </c>
      <c r="BC71" s="725">
        <v>3.5294117647058827</v>
      </c>
      <c r="BD71" s="725">
        <v>0</v>
      </c>
      <c r="BE71" s="725">
        <v>0</v>
      </c>
      <c r="BF71" s="725">
        <v>0</v>
      </c>
      <c r="BG71" s="725">
        <v>0</v>
      </c>
      <c r="BH71" s="725">
        <v>0</v>
      </c>
      <c r="BI71" s="725">
        <v>0</v>
      </c>
      <c r="BJ71" s="725">
        <v>0</v>
      </c>
      <c r="BK71" s="725">
        <v>0</v>
      </c>
      <c r="BL71" s="725">
        <v>2.2381797136363599</v>
      </c>
      <c r="BM71" s="725">
        <v>0</v>
      </c>
      <c r="BN71" s="725">
        <v>1</v>
      </c>
      <c r="BO71" s="725">
        <v>1</v>
      </c>
      <c r="BP71" s="725">
        <v>0</v>
      </c>
      <c r="BQ71" s="725"/>
      <c r="BR71" s="725"/>
      <c r="BS71" s="725"/>
    </row>
    <row r="72" spans="1:71" ht="15" x14ac:dyDescent="0.25">
      <c r="A72">
        <f>VLOOKUP(C72,'DfE No.'!C:E,3,FALSE)</f>
        <v>468</v>
      </c>
      <c r="B72" s="722">
        <v>124706</v>
      </c>
      <c r="C72" s="722">
        <v>9353043</v>
      </c>
      <c r="D72" s="723" t="s">
        <v>1205</v>
      </c>
      <c r="E72" s="707" t="s">
        <v>469</v>
      </c>
      <c r="F72" s="724">
        <v>0</v>
      </c>
      <c r="G72" s="725">
        <v>1</v>
      </c>
      <c r="H72" s="725">
        <v>0</v>
      </c>
      <c r="I72" s="725">
        <v>0</v>
      </c>
      <c r="J72" s="725">
        <v>7</v>
      </c>
      <c r="K72" s="725">
        <v>0</v>
      </c>
      <c r="L72" s="725">
        <v>0</v>
      </c>
      <c r="M72" s="725">
        <v>0</v>
      </c>
      <c r="N72" s="725">
        <v>170</v>
      </c>
      <c r="O72" s="725">
        <v>170</v>
      </c>
      <c r="P72" s="725">
        <v>25</v>
      </c>
      <c r="Q72" s="725">
        <v>145</v>
      </c>
      <c r="R72" s="725">
        <v>0</v>
      </c>
      <c r="S72" s="725">
        <v>0</v>
      </c>
      <c r="T72" s="725">
        <v>0</v>
      </c>
      <c r="U72" s="725">
        <v>0</v>
      </c>
      <c r="V72" s="725">
        <v>0</v>
      </c>
      <c r="W72" s="725">
        <v>0</v>
      </c>
      <c r="X72" s="725">
        <v>0</v>
      </c>
      <c r="Y72" s="725">
        <v>0</v>
      </c>
      <c r="Z72" s="725">
        <v>0</v>
      </c>
      <c r="AA72" s="725">
        <v>170</v>
      </c>
      <c r="AB72" s="725">
        <v>24.285714285714285</v>
      </c>
      <c r="AC72" s="725">
        <v>11.999999999999993</v>
      </c>
      <c r="AD72" s="725">
        <v>14.739884393063583</v>
      </c>
      <c r="AE72" s="725">
        <v>0</v>
      </c>
      <c r="AF72" s="725">
        <v>0</v>
      </c>
      <c r="AG72" s="725">
        <v>165.97633136094683</v>
      </c>
      <c r="AH72" s="725">
        <v>3.0177514792899363</v>
      </c>
      <c r="AI72" s="725">
        <v>1.0059171597633136</v>
      </c>
      <c r="AJ72" s="725">
        <v>0</v>
      </c>
      <c r="AK72" s="725">
        <v>0</v>
      </c>
      <c r="AL72" s="725">
        <v>0</v>
      </c>
      <c r="AM72" s="725">
        <v>0</v>
      </c>
      <c r="AN72" s="725">
        <v>0</v>
      </c>
      <c r="AO72" s="725">
        <v>0</v>
      </c>
      <c r="AP72" s="725">
        <v>0</v>
      </c>
      <c r="AQ72" s="725">
        <v>0</v>
      </c>
      <c r="AR72" s="725">
        <v>0</v>
      </c>
      <c r="AS72" s="725">
        <v>0</v>
      </c>
      <c r="AT72" s="725">
        <v>0</v>
      </c>
      <c r="AU72" s="725">
        <v>0</v>
      </c>
      <c r="AV72" s="725">
        <v>1.1724137931034482</v>
      </c>
      <c r="AW72" s="725">
        <v>1.1724137931034482</v>
      </c>
      <c r="AX72" s="725">
        <v>0</v>
      </c>
      <c r="AY72" s="725">
        <v>0</v>
      </c>
      <c r="AZ72" s="725">
        <v>0</v>
      </c>
      <c r="BA72" s="725">
        <v>0</v>
      </c>
      <c r="BB72" s="725">
        <v>31.985294117647058</v>
      </c>
      <c r="BC72" s="725">
        <v>37.5</v>
      </c>
      <c r="BD72" s="725">
        <v>0</v>
      </c>
      <c r="BE72" s="725">
        <v>0</v>
      </c>
      <c r="BF72" s="725">
        <v>0</v>
      </c>
      <c r="BG72" s="725">
        <v>0</v>
      </c>
      <c r="BH72" s="725">
        <v>0</v>
      </c>
      <c r="BI72" s="725">
        <v>0</v>
      </c>
      <c r="BJ72" s="725">
        <v>0</v>
      </c>
      <c r="BK72" s="725">
        <v>0</v>
      </c>
      <c r="BL72" s="725">
        <v>2.23511226875</v>
      </c>
      <c r="BM72" s="725">
        <v>0</v>
      </c>
      <c r="BN72" s="725">
        <v>0</v>
      </c>
      <c r="BO72" s="725">
        <v>1</v>
      </c>
      <c r="BP72" s="725">
        <v>0</v>
      </c>
      <c r="BQ72" s="725"/>
      <c r="BR72" s="725"/>
      <c r="BS72" s="725"/>
    </row>
    <row r="73" spans="1:71" ht="15" x14ac:dyDescent="0.25">
      <c r="A73">
        <f>VLOOKUP(C73,'DfE No.'!C:E,3,FALSE)</f>
        <v>478</v>
      </c>
      <c r="B73" s="722">
        <v>124709</v>
      </c>
      <c r="C73" s="722">
        <v>9353048</v>
      </c>
      <c r="D73" s="723" t="s">
        <v>1206</v>
      </c>
      <c r="E73" s="707" t="s">
        <v>469</v>
      </c>
      <c r="F73" s="724">
        <v>0</v>
      </c>
      <c r="G73" s="725">
        <v>1</v>
      </c>
      <c r="H73" s="725">
        <v>0</v>
      </c>
      <c r="I73" s="725">
        <v>0</v>
      </c>
      <c r="J73" s="725">
        <v>7</v>
      </c>
      <c r="K73" s="725">
        <v>0</v>
      </c>
      <c r="L73" s="725">
        <v>0</v>
      </c>
      <c r="M73" s="725">
        <v>0</v>
      </c>
      <c r="N73" s="725">
        <v>192</v>
      </c>
      <c r="O73" s="725">
        <v>192</v>
      </c>
      <c r="P73" s="725">
        <v>30</v>
      </c>
      <c r="Q73" s="725">
        <v>162</v>
      </c>
      <c r="R73" s="725">
        <v>0</v>
      </c>
      <c r="S73" s="725">
        <v>0</v>
      </c>
      <c r="T73" s="725">
        <v>0</v>
      </c>
      <c r="U73" s="725">
        <v>0</v>
      </c>
      <c r="V73" s="725">
        <v>0</v>
      </c>
      <c r="W73" s="725">
        <v>0</v>
      </c>
      <c r="X73" s="725">
        <v>0</v>
      </c>
      <c r="Y73" s="725">
        <v>0</v>
      </c>
      <c r="Z73" s="725">
        <v>0</v>
      </c>
      <c r="AA73" s="725">
        <v>192</v>
      </c>
      <c r="AB73" s="725">
        <v>27.428571428571427</v>
      </c>
      <c r="AC73" s="725">
        <v>18.999999999999993</v>
      </c>
      <c r="AD73" s="725">
        <v>20</v>
      </c>
      <c r="AE73" s="725">
        <v>0</v>
      </c>
      <c r="AF73" s="725">
        <v>0</v>
      </c>
      <c r="AG73" s="725">
        <v>189.99999999999994</v>
      </c>
      <c r="AH73" s="725">
        <v>2.0000000000000067</v>
      </c>
      <c r="AI73" s="725">
        <v>0</v>
      </c>
      <c r="AJ73" s="725">
        <v>0</v>
      </c>
      <c r="AK73" s="725">
        <v>0</v>
      </c>
      <c r="AL73" s="725">
        <v>0</v>
      </c>
      <c r="AM73" s="725">
        <v>0</v>
      </c>
      <c r="AN73" s="725">
        <v>0</v>
      </c>
      <c r="AO73" s="725">
        <v>0</v>
      </c>
      <c r="AP73" s="725">
        <v>0</v>
      </c>
      <c r="AQ73" s="725">
        <v>0</v>
      </c>
      <c r="AR73" s="725">
        <v>0</v>
      </c>
      <c r="AS73" s="725">
        <v>0</v>
      </c>
      <c r="AT73" s="725">
        <v>0</v>
      </c>
      <c r="AU73" s="725">
        <v>1.1851851851851853</v>
      </c>
      <c r="AV73" s="725">
        <v>2.3703703703703742</v>
      </c>
      <c r="AW73" s="725">
        <v>2.3703703703703742</v>
      </c>
      <c r="AX73" s="725">
        <v>0</v>
      </c>
      <c r="AY73" s="725">
        <v>0</v>
      </c>
      <c r="AZ73" s="725">
        <v>0</v>
      </c>
      <c r="BA73" s="725">
        <v>1</v>
      </c>
      <c r="BB73" s="725">
        <v>49.215189873417721</v>
      </c>
      <c r="BC73" s="725">
        <v>58.329113924050631</v>
      </c>
      <c r="BD73" s="725">
        <v>0</v>
      </c>
      <c r="BE73" s="725">
        <v>0</v>
      </c>
      <c r="BF73" s="725">
        <v>0</v>
      </c>
      <c r="BG73" s="725">
        <v>0</v>
      </c>
      <c r="BH73" s="725">
        <v>0</v>
      </c>
      <c r="BI73" s="725">
        <v>0</v>
      </c>
      <c r="BJ73" s="725">
        <v>0</v>
      </c>
      <c r="BK73" s="725">
        <v>0</v>
      </c>
      <c r="BL73" s="725">
        <v>1.9968993262068999</v>
      </c>
      <c r="BM73" s="725">
        <v>0</v>
      </c>
      <c r="BN73" s="725">
        <v>0</v>
      </c>
      <c r="BO73" s="725">
        <v>1</v>
      </c>
      <c r="BP73" s="725">
        <v>0</v>
      </c>
      <c r="BQ73" s="725"/>
      <c r="BR73" s="725"/>
      <c r="BS73" s="725"/>
    </row>
    <row r="74" spans="1:71" ht="15" x14ac:dyDescent="0.25">
      <c r="A74">
        <f>VLOOKUP(C74,'DfE No.'!C:E,3,FALSE)</f>
        <v>488</v>
      </c>
      <c r="B74" s="722">
        <v>124710</v>
      </c>
      <c r="C74" s="722">
        <v>9353049</v>
      </c>
      <c r="D74" s="723" t="s">
        <v>1207</v>
      </c>
      <c r="E74" s="707" t="s">
        <v>469</v>
      </c>
      <c r="F74" s="724">
        <v>0</v>
      </c>
      <c r="G74" s="725">
        <v>1</v>
      </c>
      <c r="H74" s="725">
        <v>0</v>
      </c>
      <c r="I74" s="725">
        <v>0</v>
      </c>
      <c r="J74" s="725">
        <v>7</v>
      </c>
      <c r="K74" s="725">
        <v>0</v>
      </c>
      <c r="L74" s="725">
        <v>0</v>
      </c>
      <c r="M74" s="725">
        <v>0</v>
      </c>
      <c r="N74" s="725">
        <v>208</v>
      </c>
      <c r="O74" s="725">
        <v>208</v>
      </c>
      <c r="P74" s="725">
        <v>29</v>
      </c>
      <c r="Q74" s="725">
        <v>179</v>
      </c>
      <c r="R74" s="725">
        <v>0</v>
      </c>
      <c r="S74" s="725">
        <v>0</v>
      </c>
      <c r="T74" s="725">
        <v>0</v>
      </c>
      <c r="U74" s="725">
        <v>0</v>
      </c>
      <c r="V74" s="725">
        <v>0</v>
      </c>
      <c r="W74" s="725">
        <v>0</v>
      </c>
      <c r="X74" s="725">
        <v>0</v>
      </c>
      <c r="Y74" s="725">
        <v>0</v>
      </c>
      <c r="Z74" s="725">
        <v>0</v>
      </c>
      <c r="AA74" s="725">
        <v>208</v>
      </c>
      <c r="AB74" s="725">
        <v>29.714285714285715</v>
      </c>
      <c r="AC74" s="725">
        <v>18.999999999999989</v>
      </c>
      <c r="AD74" s="725">
        <v>26.125603864734302</v>
      </c>
      <c r="AE74" s="725">
        <v>0</v>
      </c>
      <c r="AF74" s="725">
        <v>0</v>
      </c>
      <c r="AG74" s="725">
        <v>207.00000000000009</v>
      </c>
      <c r="AH74" s="725">
        <v>1.0000000000000004</v>
      </c>
      <c r="AI74" s="725">
        <v>0</v>
      </c>
      <c r="AJ74" s="725">
        <v>0</v>
      </c>
      <c r="AK74" s="725">
        <v>0</v>
      </c>
      <c r="AL74" s="725">
        <v>0</v>
      </c>
      <c r="AM74" s="725">
        <v>0</v>
      </c>
      <c r="AN74" s="725">
        <v>0</v>
      </c>
      <c r="AO74" s="725">
        <v>0</v>
      </c>
      <c r="AP74" s="725">
        <v>0</v>
      </c>
      <c r="AQ74" s="725">
        <v>0</v>
      </c>
      <c r="AR74" s="725">
        <v>0</v>
      </c>
      <c r="AS74" s="725">
        <v>0</v>
      </c>
      <c r="AT74" s="725">
        <v>0</v>
      </c>
      <c r="AU74" s="725">
        <v>0</v>
      </c>
      <c r="AV74" s="725">
        <v>0</v>
      </c>
      <c r="AW74" s="725">
        <v>0</v>
      </c>
      <c r="AX74" s="725">
        <v>0</v>
      </c>
      <c r="AY74" s="725">
        <v>0</v>
      </c>
      <c r="AZ74" s="725">
        <v>0</v>
      </c>
      <c r="BA74" s="725">
        <v>0</v>
      </c>
      <c r="BB74" s="725">
        <v>44.235632183908045</v>
      </c>
      <c r="BC74" s="725">
        <v>51.402298850574716</v>
      </c>
      <c r="BD74" s="725">
        <v>0</v>
      </c>
      <c r="BE74" s="725">
        <v>0</v>
      </c>
      <c r="BF74" s="725">
        <v>0</v>
      </c>
      <c r="BG74" s="725">
        <v>0</v>
      </c>
      <c r="BH74" s="725">
        <v>0</v>
      </c>
      <c r="BI74" s="725">
        <v>0</v>
      </c>
      <c r="BJ74" s="725">
        <v>0</v>
      </c>
      <c r="BK74" s="725">
        <v>0</v>
      </c>
      <c r="BL74" s="725">
        <v>1.94253607761194</v>
      </c>
      <c r="BM74" s="725">
        <v>0</v>
      </c>
      <c r="BN74" s="725">
        <v>0</v>
      </c>
      <c r="BO74" s="725">
        <v>1</v>
      </c>
      <c r="BP74" s="725">
        <v>0</v>
      </c>
      <c r="BQ74" s="725"/>
      <c r="BR74" s="725"/>
      <c r="BS74" s="725"/>
    </row>
    <row r="75" spans="1:71" ht="15" x14ac:dyDescent="0.25">
      <c r="A75">
        <f>VLOOKUP(C75,'DfE No.'!C:E,3,FALSE)</f>
        <v>495</v>
      </c>
      <c r="B75" s="722">
        <v>124712</v>
      </c>
      <c r="C75" s="722">
        <v>9353056</v>
      </c>
      <c r="D75" s="723" t="s">
        <v>1208</v>
      </c>
      <c r="E75" s="707" t="s">
        <v>469</v>
      </c>
      <c r="F75" s="724">
        <v>0</v>
      </c>
      <c r="G75" s="725">
        <v>1</v>
      </c>
      <c r="H75" s="725">
        <v>0</v>
      </c>
      <c r="I75" s="725">
        <v>0</v>
      </c>
      <c r="J75" s="725">
        <v>7</v>
      </c>
      <c r="K75" s="725">
        <v>0</v>
      </c>
      <c r="L75" s="725">
        <v>0</v>
      </c>
      <c r="M75" s="725">
        <v>0</v>
      </c>
      <c r="N75" s="725">
        <v>194</v>
      </c>
      <c r="O75" s="725">
        <v>194</v>
      </c>
      <c r="P75" s="725">
        <v>30</v>
      </c>
      <c r="Q75" s="725">
        <v>164</v>
      </c>
      <c r="R75" s="725">
        <v>0</v>
      </c>
      <c r="S75" s="725">
        <v>0</v>
      </c>
      <c r="T75" s="725">
        <v>0</v>
      </c>
      <c r="U75" s="725">
        <v>0</v>
      </c>
      <c r="V75" s="725">
        <v>0</v>
      </c>
      <c r="W75" s="725">
        <v>0</v>
      </c>
      <c r="X75" s="725">
        <v>0</v>
      </c>
      <c r="Y75" s="725">
        <v>0</v>
      </c>
      <c r="Z75" s="725">
        <v>0</v>
      </c>
      <c r="AA75" s="725">
        <v>194</v>
      </c>
      <c r="AB75" s="725">
        <v>27.714285714285715</v>
      </c>
      <c r="AC75" s="725">
        <v>20.999999999999929</v>
      </c>
      <c r="AD75" s="725">
        <v>23.147727272727273</v>
      </c>
      <c r="AE75" s="725">
        <v>0</v>
      </c>
      <c r="AF75" s="725">
        <v>0</v>
      </c>
      <c r="AG75" s="725">
        <v>175.90673575129537</v>
      </c>
      <c r="AH75" s="725">
        <v>12.062176165803107</v>
      </c>
      <c r="AI75" s="725">
        <v>6.0310880829015536</v>
      </c>
      <c r="AJ75" s="725">
        <v>0</v>
      </c>
      <c r="AK75" s="725">
        <v>0</v>
      </c>
      <c r="AL75" s="725">
        <v>0</v>
      </c>
      <c r="AM75" s="725">
        <v>0</v>
      </c>
      <c r="AN75" s="725">
        <v>0</v>
      </c>
      <c r="AO75" s="725">
        <v>0</v>
      </c>
      <c r="AP75" s="725">
        <v>0</v>
      </c>
      <c r="AQ75" s="725">
        <v>0</v>
      </c>
      <c r="AR75" s="725">
        <v>0</v>
      </c>
      <c r="AS75" s="725">
        <v>0</v>
      </c>
      <c r="AT75" s="725">
        <v>0</v>
      </c>
      <c r="AU75" s="725">
        <v>0</v>
      </c>
      <c r="AV75" s="725">
        <v>1.1829268292682933</v>
      </c>
      <c r="AW75" s="725">
        <v>1.1829268292682933</v>
      </c>
      <c r="AX75" s="725">
        <v>0</v>
      </c>
      <c r="AY75" s="725">
        <v>0</v>
      </c>
      <c r="AZ75" s="725">
        <v>0</v>
      </c>
      <c r="BA75" s="725">
        <v>3.3068181818181817</v>
      </c>
      <c r="BB75" s="725">
        <v>31.741935483870968</v>
      </c>
      <c r="BC75" s="725">
        <v>37.548387096774192</v>
      </c>
      <c r="BD75" s="725">
        <v>0</v>
      </c>
      <c r="BE75" s="725">
        <v>0</v>
      </c>
      <c r="BF75" s="725">
        <v>0</v>
      </c>
      <c r="BG75" s="725">
        <v>0</v>
      </c>
      <c r="BH75" s="725">
        <v>0</v>
      </c>
      <c r="BI75" s="725">
        <v>0</v>
      </c>
      <c r="BJ75" s="725">
        <v>0</v>
      </c>
      <c r="BK75" s="725">
        <v>0</v>
      </c>
      <c r="BL75" s="725">
        <v>3.00871017883212</v>
      </c>
      <c r="BM75" s="725">
        <v>0</v>
      </c>
      <c r="BN75" s="725">
        <v>0</v>
      </c>
      <c r="BO75" s="725">
        <v>1</v>
      </c>
      <c r="BP75" s="725">
        <v>0</v>
      </c>
      <c r="BQ75" s="725"/>
      <c r="BR75" s="725"/>
      <c r="BS75" s="725"/>
    </row>
    <row r="76" spans="1:71" ht="15" x14ac:dyDescent="0.25">
      <c r="A76">
        <f>VLOOKUP(C76,'DfE No.'!C:E,3,FALSE)</f>
        <v>517</v>
      </c>
      <c r="B76" s="722">
        <v>124717</v>
      </c>
      <c r="C76" s="722">
        <v>9353064</v>
      </c>
      <c r="D76" s="723" t="s">
        <v>1209</v>
      </c>
      <c r="E76" s="707" t="s">
        <v>469</v>
      </c>
      <c r="F76" s="724">
        <v>0</v>
      </c>
      <c r="G76" s="725">
        <v>1</v>
      </c>
      <c r="H76" s="725">
        <v>0</v>
      </c>
      <c r="I76" s="725">
        <v>0</v>
      </c>
      <c r="J76" s="725">
        <v>7</v>
      </c>
      <c r="K76" s="725">
        <v>0</v>
      </c>
      <c r="L76" s="725">
        <v>0</v>
      </c>
      <c r="M76" s="725">
        <v>0</v>
      </c>
      <c r="N76" s="725">
        <v>130</v>
      </c>
      <c r="O76" s="725">
        <v>130</v>
      </c>
      <c r="P76" s="725">
        <v>18</v>
      </c>
      <c r="Q76" s="725">
        <v>112</v>
      </c>
      <c r="R76" s="725">
        <v>0</v>
      </c>
      <c r="S76" s="725">
        <v>0</v>
      </c>
      <c r="T76" s="725">
        <v>0</v>
      </c>
      <c r="U76" s="725">
        <v>0</v>
      </c>
      <c r="V76" s="725">
        <v>0</v>
      </c>
      <c r="W76" s="725">
        <v>0</v>
      </c>
      <c r="X76" s="725">
        <v>0</v>
      </c>
      <c r="Y76" s="725">
        <v>0</v>
      </c>
      <c r="Z76" s="725">
        <v>0</v>
      </c>
      <c r="AA76" s="725">
        <v>130</v>
      </c>
      <c r="AB76" s="725">
        <v>18.571428571428573</v>
      </c>
      <c r="AC76" s="725">
        <v>17.99999999999994</v>
      </c>
      <c r="AD76" s="725">
        <v>19</v>
      </c>
      <c r="AE76" s="725">
        <v>0</v>
      </c>
      <c r="AF76" s="725">
        <v>0</v>
      </c>
      <c r="AG76" s="725">
        <v>130</v>
      </c>
      <c r="AH76" s="725">
        <v>0</v>
      </c>
      <c r="AI76" s="725">
        <v>0</v>
      </c>
      <c r="AJ76" s="725">
        <v>0</v>
      </c>
      <c r="AK76" s="725">
        <v>0</v>
      </c>
      <c r="AL76" s="725">
        <v>0</v>
      </c>
      <c r="AM76" s="725">
        <v>0</v>
      </c>
      <c r="AN76" s="725">
        <v>0</v>
      </c>
      <c r="AO76" s="725">
        <v>0</v>
      </c>
      <c r="AP76" s="725">
        <v>0</v>
      </c>
      <c r="AQ76" s="725">
        <v>0</v>
      </c>
      <c r="AR76" s="725">
        <v>0</v>
      </c>
      <c r="AS76" s="725">
        <v>0</v>
      </c>
      <c r="AT76" s="725">
        <v>0</v>
      </c>
      <c r="AU76" s="725">
        <v>0</v>
      </c>
      <c r="AV76" s="725">
        <v>1.1607142857142858</v>
      </c>
      <c r="AW76" s="725">
        <v>1.1607142857142858</v>
      </c>
      <c r="AX76" s="725">
        <v>0</v>
      </c>
      <c r="AY76" s="725">
        <v>0</v>
      </c>
      <c r="AZ76" s="725">
        <v>0</v>
      </c>
      <c r="BA76" s="725">
        <v>0</v>
      </c>
      <c r="BB76" s="725">
        <v>33.504273504273506</v>
      </c>
      <c r="BC76" s="725">
        <v>38.888888888888886</v>
      </c>
      <c r="BD76" s="725">
        <v>0</v>
      </c>
      <c r="BE76" s="725">
        <v>0</v>
      </c>
      <c r="BF76" s="725">
        <v>0</v>
      </c>
      <c r="BG76" s="725">
        <v>0</v>
      </c>
      <c r="BH76" s="725">
        <v>0</v>
      </c>
      <c r="BI76" s="725">
        <v>0</v>
      </c>
      <c r="BJ76" s="725">
        <v>0</v>
      </c>
      <c r="BK76" s="725">
        <v>0</v>
      </c>
      <c r="BL76" s="725">
        <v>2.6054162982558098</v>
      </c>
      <c r="BM76" s="725">
        <v>0</v>
      </c>
      <c r="BN76" s="725">
        <v>1</v>
      </c>
      <c r="BO76" s="725">
        <v>1</v>
      </c>
      <c r="BP76" s="725">
        <v>0</v>
      </c>
      <c r="BQ76" s="725"/>
      <c r="BR76" s="725"/>
      <c r="BS76" s="725"/>
    </row>
    <row r="77" spans="1:71" ht="15" x14ac:dyDescent="0.25">
      <c r="A77">
        <f>VLOOKUP(C77,'DfE No.'!C:E,3,FALSE)</f>
        <v>338</v>
      </c>
      <c r="B77" s="722">
        <v>124718</v>
      </c>
      <c r="C77" s="722">
        <v>9353066</v>
      </c>
      <c r="D77" s="723" t="s">
        <v>1210</v>
      </c>
      <c r="E77" s="707" t="s">
        <v>469</v>
      </c>
      <c r="F77" s="724">
        <v>0</v>
      </c>
      <c r="G77" s="725">
        <v>1</v>
      </c>
      <c r="H77" s="725">
        <v>0</v>
      </c>
      <c r="I77" s="725">
        <v>0</v>
      </c>
      <c r="J77" s="725">
        <v>7</v>
      </c>
      <c r="K77" s="725">
        <v>0</v>
      </c>
      <c r="L77" s="725">
        <v>0</v>
      </c>
      <c r="M77" s="725">
        <v>0</v>
      </c>
      <c r="N77" s="725">
        <v>49</v>
      </c>
      <c r="O77" s="725">
        <v>49</v>
      </c>
      <c r="P77" s="725">
        <v>9</v>
      </c>
      <c r="Q77" s="725">
        <v>40</v>
      </c>
      <c r="R77" s="725">
        <v>0</v>
      </c>
      <c r="S77" s="725">
        <v>0</v>
      </c>
      <c r="T77" s="725">
        <v>0</v>
      </c>
      <c r="U77" s="725">
        <v>0</v>
      </c>
      <c r="V77" s="725">
        <v>0</v>
      </c>
      <c r="W77" s="725">
        <v>0</v>
      </c>
      <c r="X77" s="725">
        <v>0</v>
      </c>
      <c r="Y77" s="725">
        <v>0</v>
      </c>
      <c r="Z77" s="725">
        <v>0</v>
      </c>
      <c r="AA77" s="725">
        <v>49</v>
      </c>
      <c r="AB77" s="725">
        <v>7</v>
      </c>
      <c r="AC77" s="725">
        <v>8</v>
      </c>
      <c r="AD77" s="725">
        <v>9.5869565217391308</v>
      </c>
      <c r="AE77" s="725">
        <v>0</v>
      </c>
      <c r="AF77" s="725">
        <v>0</v>
      </c>
      <c r="AG77" s="725">
        <v>49</v>
      </c>
      <c r="AH77" s="725">
        <v>0</v>
      </c>
      <c r="AI77" s="725">
        <v>0</v>
      </c>
      <c r="AJ77" s="725">
        <v>0</v>
      </c>
      <c r="AK77" s="725">
        <v>0</v>
      </c>
      <c r="AL77" s="725">
        <v>0</v>
      </c>
      <c r="AM77" s="725">
        <v>0</v>
      </c>
      <c r="AN77" s="725">
        <v>0</v>
      </c>
      <c r="AO77" s="725">
        <v>0</v>
      </c>
      <c r="AP77" s="725">
        <v>0</v>
      </c>
      <c r="AQ77" s="725">
        <v>0</v>
      </c>
      <c r="AR77" s="725">
        <v>0</v>
      </c>
      <c r="AS77" s="725">
        <v>0</v>
      </c>
      <c r="AT77" s="725">
        <v>0</v>
      </c>
      <c r="AU77" s="725">
        <v>0</v>
      </c>
      <c r="AV77" s="725">
        <v>0</v>
      </c>
      <c r="AW77" s="725">
        <v>0</v>
      </c>
      <c r="AX77" s="725">
        <v>0</v>
      </c>
      <c r="AY77" s="725">
        <v>0</v>
      </c>
      <c r="AZ77" s="725">
        <v>0</v>
      </c>
      <c r="BA77" s="725">
        <v>1.0652173913043479</v>
      </c>
      <c r="BB77" s="725">
        <v>15.789473684210527</v>
      </c>
      <c r="BC77" s="725">
        <v>19.342105263157894</v>
      </c>
      <c r="BD77" s="725">
        <v>0</v>
      </c>
      <c r="BE77" s="725">
        <v>0</v>
      </c>
      <c r="BF77" s="725">
        <v>0</v>
      </c>
      <c r="BG77" s="725">
        <v>0</v>
      </c>
      <c r="BH77" s="725">
        <v>0</v>
      </c>
      <c r="BI77" s="725">
        <v>0</v>
      </c>
      <c r="BJ77" s="725">
        <v>6.0000000000001739E-2</v>
      </c>
      <c r="BK77" s="725">
        <v>0</v>
      </c>
      <c r="BL77" s="725">
        <v>1.8918223028571399</v>
      </c>
      <c r="BM77" s="725">
        <v>0</v>
      </c>
      <c r="BN77" s="725">
        <v>0</v>
      </c>
      <c r="BO77" s="725">
        <v>1</v>
      </c>
      <c r="BP77" s="725">
        <v>0</v>
      </c>
      <c r="BQ77" s="725"/>
      <c r="BR77" s="725"/>
      <c r="BS77" s="725"/>
    </row>
    <row r="78" spans="1:71" ht="15" x14ac:dyDescent="0.25">
      <c r="A78">
        <f>VLOOKUP(C78,'DfE No.'!C:E,3,FALSE)</f>
        <v>202</v>
      </c>
      <c r="B78" s="722">
        <v>124719</v>
      </c>
      <c r="C78" s="722">
        <v>9353074</v>
      </c>
      <c r="D78" s="723" t="s">
        <v>1211</v>
      </c>
      <c r="E78" s="707" t="s">
        <v>469</v>
      </c>
      <c r="F78" s="724">
        <v>0</v>
      </c>
      <c r="G78" s="725">
        <v>1</v>
      </c>
      <c r="H78" s="725">
        <v>0</v>
      </c>
      <c r="I78" s="725">
        <v>0</v>
      </c>
      <c r="J78" s="725">
        <v>7</v>
      </c>
      <c r="K78" s="725">
        <v>0</v>
      </c>
      <c r="L78" s="725">
        <v>0</v>
      </c>
      <c r="M78" s="725">
        <v>0</v>
      </c>
      <c r="N78" s="725">
        <v>51</v>
      </c>
      <c r="O78" s="725">
        <v>51</v>
      </c>
      <c r="P78" s="725">
        <v>7</v>
      </c>
      <c r="Q78" s="725">
        <v>44</v>
      </c>
      <c r="R78" s="725">
        <v>0</v>
      </c>
      <c r="S78" s="725">
        <v>0</v>
      </c>
      <c r="T78" s="725">
        <v>0</v>
      </c>
      <c r="U78" s="725">
        <v>0</v>
      </c>
      <c r="V78" s="725">
        <v>0</v>
      </c>
      <c r="W78" s="725">
        <v>0</v>
      </c>
      <c r="X78" s="725">
        <v>0</v>
      </c>
      <c r="Y78" s="725">
        <v>0</v>
      </c>
      <c r="Z78" s="725">
        <v>0</v>
      </c>
      <c r="AA78" s="725">
        <v>51</v>
      </c>
      <c r="AB78" s="725">
        <v>7.2857142857142856</v>
      </c>
      <c r="AC78" s="725">
        <v>12.000000000000009</v>
      </c>
      <c r="AD78" s="725">
        <v>12.466666666666667</v>
      </c>
      <c r="AE78" s="725">
        <v>0</v>
      </c>
      <c r="AF78" s="725">
        <v>0</v>
      </c>
      <c r="AG78" s="725">
        <v>51</v>
      </c>
      <c r="AH78" s="725">
        <v>0</v>
      </c>
      <c r="AI78" s="725">
        <v>0</v>
      </c>
      <c r="AJ78" s="725">
        <v>0</v>
      </c>
      <c r="AK78" s="725">
        <v>0</v>
      </c>
      <c r="AL78" s="725">
        <v>0</v>
      </c>
      <c r="AM78" s="725">
        <v>0</v>
      </c>
      <c r="AN78" s="725">
        <v>0</v>
      </c>
      <c r="AO78" s="725">
        <v>0</v>
      </c>
      <c r="AP78" s="725">
        <v>0</v>
      </c>
      <c r="AQ78" s="725">
        <v>0</v>
      </c>
      <c r="AR78" s="725">
        <v>0</v>
      </c>
      <c r="AS78" s="725">
        <v>0</v>
      </c>
      <c r="AT78" s="725">
        <v>0</v>
      </c>
      <c r="AU78" s="725">
        <v>0</v>
      </c>
      <c r="AV78" s="725">
        <v>1.1590909090909076</v>
      </c>
      <c r="AW78" s="725">
        <v>1.1590909090909076</v>
      </c>
      <c r="AX78" s="725">
        <v>0</v>
      </c>
      <c r="AY78" s="725">
        <v>0</v>
      </c>
      <c r="AZ78" s="725">
        <v>0</v>
      </c>
      <c r="BA78" s="725">
        <v>0</v>
      </c>
      <c r="BB78" s="725">
        <v>12.571428571428571</v>
      </c>
      <c r="BC78" s="725">
        <v>14.571428571428571</v>
      </c>
      <c r="BD78" s="725">
        <v>0</v>
      </c>
      <c r="BE78" s="725">
        <v>0</v>
      </c>
      <c r="BF78" s="725">
        <v>0</v>
      </c>
      <c r="BG78" s="725">
        <v>0</v>
      </c>
      <c r="BH78" s="725">
        <v>0</v>
      </c>
      <c r="BI78" s="725">
        <v>0</v>
      </c>
      <c r="BJ78" s="725">
        <v>0</v>
      </c>
      <c r="BK78" s="725">
        <v>0</v>
      </c>
      <c r="BL78" s="725">
        <v>1.99959164473684</v>
      </c>
      <c r="BM78" s="725">
        <v>0</v>
      </c>
      <c r="BN78" s="725">
        <v>0</v>
      </c>
      <c r="BO78" s="725">
        <v>1</v>
      </c>
      <c r="BP78" s="725">
        <v>0</v>
      </c>
      <c r="BQ78" s="725"/>
      <c r="BR78" s="725"/>
      <c r="BS78" s="725"/>
    </row>
    <row r="79" spans="1:71" ht="15" x14ac:dyDescent="0.25">
      <c r="A79">
        <f>VLOOKUP(C79,'DfE No.'!C:E,3,FALSE)</f>
        <v>10</v>
      </c>
      <c r="B79" s="722">
        <v>124720</v>
      </c>
      <c r="C79" s="722">
        <v>9353075</v>
      </c>
      <c r="D79" s="723" t="s">
        <v>1212</v>
      </c>
      <c r="E79" s="707" t="s">
        <v>469</v>
      </c>
      <c r="F79" s="724">
        <v>0</v>
      </c>
      <c r="G79" s="725">
        <v>1</v>
      </c>
      <c r="H79" s="725">
        <v>0</v>
      </c>
      <c r="I79" s="725">
        <v>0</v>
      </c>
      <c r="J79" s="725">
        <v>7</v>
      </c>
      <c r="K79" s="725">
        <v>0</v>
      </c>
      <c r="L79" s="725">
        <v>0</v>
      </c>
      <c r="M79" s="725">
        <v>0</v>
      </c>
      <c r="N79" s="725">
        <v>40</v>
      </c>
      <c r="O79" s="725">
        <v>40</v>
      </c>
      <c r="P79" s="725">
        <v>5</v>
      </c>
      <c r="Q79" s="725">
        <v>35</v>
      </c>
      <c r="R79" s="725">
        <v>0</v>
      </c>
      <c r="S79" s="725">
        <v>0</v>
      </c>
      <c r="T79" s="725">
        <v>0</v>
      </c>
      <c r="U79" s="725">
        <v>0</v>
      </c>
      <c r="V79" s="725">
        <v>0</v>
      </c>
      <c r="W79" s="725">
        <v>0</v>
      </c>
      <c r="X79" s="725">
        <v>0</v>
      </c>
      <c r="Y79" s="725">
        <v>0</v>
      </c>
      <c r="Z79" s="725">
        <v>0</v>
      </c>
      <c r="AA79" s="725">
        <v>40</v>
      </c>
      <c r="AB79" s="725">
        <v>5.7142857142857144</v>
      </c>
      <c r="AC79" s="725">
        <v>5</v>
      </c>
      <c r="AD79" s="725">
        <v>5</v>
      </c>
      <c r="AE79" s="725">
        <v>0</v>
      </c>
      <c r="AF79" s="725">
        <v>0</v>
      </c>
      <c r="AG79" s="725">
        <v>40</v>
      </c>
      <c r="AH79" s="725">
        <v>0</v>
      </c>
      <c r="AI79" s="725">
        <v>0</v>
      </c>
      <c r="AJ79" s="725">
        <v>0</v>
      </c>
      <c r="AK79" s="725">
        <v>0</v>
      </c>
      <c r="AL79" s="725">
        <v>0</v>
      </c>
      <c r="AM79" s="725">
        <v>0</v>
      </c>
      <c r="AN79" s="725">
        <v>0</v>
      </c>
      <c r="AO79" s="725">
        <v>0</v>
      </c>
      <c r="AP79" s="725">
        <v>0</v>
      </c>
      <c r="AQ79" s="725">
        <v>0</v>
      </c>
      <c r="AR79" s="725">
        <v>0</v>
      </c>
      <c r="AS79" s="725">
        <v>0</v>
      </c>
      <c r="AT79" s="725">
        <v>0</v>
      </c>
      <c r="AU79" s="725">
        <v>0</v>
      </c>
      <c r="AV79" s="725">
        <v>0</v>
      </c>
      <c r="AW79" s="725">
        <v>0</v>
      </c>
      <c r="AX79" s="725">
        <v>0</v>
      </c>
      <c r="AY79" s="725">
        <v>0</v>
      </c>
      <c r="AZ79" s="725">
        <v>0</v>
      </c>
      <c r="BA79" s="725">
        <v>0</v>
      </c>
      <c r="BB79" s="725">
        <v>16</v>
      </c>
      <c r="BC79" s="725">
        <v>18.285714285714285</v>
      </c>
      <c r="BD79" s="725">
        <v>0</v>
      </c>
      <c r="BE79" s="725">
        <v>0</v>
      </c>
      <c r="BF79" s="725">
        <v>0</v>
      </c>
      <c r="BG79" s="725">
        <v>0</v>
      </c>
      <c r="BH79" s="725">
        <v>0</v>
      </c>
      <c r="BI79" s="725">
        <v>0</v>
      </c>
      <c r="BJ79" s="725">
        <v>0.6</v>
      </c>
      <c r="BK79" s="725">
        <v>0</v>
      </c>
      <c r="BL79" s="725">
        <v>1.6401283071428601</v>
      </c>
      <c r="BM79" s="725">
        <v>0</v>
      </c>
      <c r="BN79" s="725">
        <v>0</v>
      </c>
      <c r="BO79" s="725">
        <v>1</v>
      </c>
      <c r="BP79" s="725">
        <v>0</v>
      </c>
      <c r="BQ79" s="725"/>
      <c r="BR79" s="725"/>
      <c r="BS79" s="725"/>
    </row>
    <row r="80" spans="1:71" ht="15" x14ac:dyDescent="0.25">
      <c r="A80">
        <f>VLOOKUP(C80,'DfE No.'!C:E,3,FALSE)</f>
        <v>11</v>
      </c>
      <c r="B80" s="722">
        <v>124721</v>
      </c>
      <c r="C80" s="722">
        <v>9353076</v>
      </c>
      <c r="D80" s="723" t="s">
        <v>1213</v>
      </c>
      <c r="E80" s="707" t="s">
        <v>469</v>
      </c>
      <c r="F80" s="724">
        <v>0</v>
      </c>
      <c r="G80" s="725">
        <v>1</v>
      </c>
      <c r="H80" s="725">
        <v>0</v>
      </c>
      <c r="I80" s="725">
        <v>0</v>
      </c>
      <c r="J80" s="725">
        <v>7</v>
      </c>
      <c r="K80" s="725">
        <v>0</v>
      </c>
      <c r="L80" s="725">
        <v>0</v>
      </c>
      <c r="M80" s="725">
        <v>0</v>
      </c>
      <c r="N80" s="725">
        <v>88</v>
      </c>
      <c r="O80" s="725">
        <v>88</v>
      </c>
      <c r="P80" s="725">
        <v>13</v>
      </c>
      <c r="Q80" s="725">
        <v>75</v>
      </c>
      <c r="R80" s="725">
        <v>0</v>
      </c>
      <c r="S80" s="725">
        <v>0</v>
      </c>
      <c r="T80" s="725">
        <v>0</v>
      </c>
      <c r="U80" s="725">
        <v>0</v>
      </c>
      <c r="V80" s="725">
        <v>0</v>
      </c>
      <c r="W80" s="725">
        <v>0</v>
      </c>
      <c r="X80" s="725">
        <v>0</v>
      </c>
      <c r="Y80" s="725">
        <v>0</v>
      </c>
      <c r="Z80" s="725">
        <v>0</v>
      </c>
      <c r="AA80" s="725">
        <v>88</v>
      </c>
      <c r="AB80" s="725">
        <v>12.571428571428571</v>
      </c>
      <c r="AC80" s="725">
        <v>16.999999999999986</v>
      </c>
      <c r="AD80" s="725">
        <v>17.600000000000001</v>
      </c>
      <c r="AE80" s="725">
        <v>0</v>
      </c>
      <c r="AF80" s="725">
        <v>0</v>
      </c>
      <c r="AG80" s="725">
        <v>58.999999999999957</v>
      </c>
      <c r="AH80" s="725">
        <v>27.000000000000014</v>
      </c>
      <c r="AI80" s="725">
        <v>1.9999999999999976</v>
      </c>
      <c r="AJ80" s="725">
        <v>0</v>
      </c>
      <c r="AK80" s="725">
        <v>0</v>
      </c>
      <c r="AL80" s="725">
        <v>0</v>
      </c>
      <c r="AM80" s="725">
        <v>0</v>
      </c>
      <c r="AN80" s="725">
        <v>0</v>
      </c>
      <c r="AO80" s="725">
        <v>0</v>
      </c>
      <c r="AP80" s="725">
        <v>0</v>
      </c>
      <c r="AQ80" s="725">
        <v>0</v>
      </c>
      <c r="AR80" s="725">
        <v>0</v>
      </c>
      <c r="AS80" s="725">
        <v>0</v>
      </c>
      <c r="AT80" s="725">
        <v>0</v>
      </c>
      <c r="AU80" s="725">
        <v>0</v>
      </c>
      <c r="AV80" s="725">
        <v>0</v>
      </c>
      <c r="AW80" s="725">
        <v>0</v>
      </c>
      <c r="AX80" s="725">
        <v>0</v>
      </c>
      <c r="AY80" s="725">
        <v>0</v>
      </c>
      <c r="AZ80" s="725">
        <v>0</v>
      </c>
      <c r="BA80" s="725">
        <v>0</v>
      </c>
      <c r="BB80" s="725">
        <v>26.041666666666664</v>
      </c>
      <c r="BC80" s="725">
        <v>30.555555555555554</v>
      </c>
      <c r="BD80" s="725">
        <v>0</v>
      </c>
      <c r="BE80" s="725">
        <v>0</v>
      </c>
      <c r="BF80" s="725">
        <v>0</v>
      </c>
      <c r="BG80" s="725">
        <v>0</v>
      </c>
      <c r="BH80" s="725">
        <v>0</v>
      </c>
      <c r="BI80" s="725">
        <v>0</v>
      </c>
      <c r="BJ80" s="725">
        <v>0.72000000000000219</v>
      </c>
      <c r="BK80" s="725">
        <v>0</v>
      </c>
      <c r="BL80" s="725">
        <v>1.71019717619048</v>
      </c>
      <c r="BM80" s="725">
        <v>0</v>
      </c>
      <c r="BN80" s="725">
        <v>0</v>
      </c>
      <c r="BO80" s="725">
        <v>1</v>
      </c>
      <c r="BP80" s="725">
        <v>0</v>
      </c>
      <c r="BQ80" s="725"/>
      <c r="BR80" s="725"/>
      <c r="BS80" s="725"/>
    </row>
    <row r="81" spans="1:71" ht="15" x14ac:dyDescent="0.25">
      <c r="A81">
        <f>VLOOKUP(C81,'DfE No.'!C:E,3,FALSE)</f>
        <v>206</v>
      </c>
      <c r="B81" s="722">
        <v>124723</v>
      </c>
      <c r="C81" s="722">
        <v>9353078</v>
      </c>
      <c r="D81" s="723" t="s">
        <v>1214</v>
      </c>
      <c r="E81" s="707" t="s">
        <v>469</v>
      </c>
      <c r="F81" s="724">
        <v>0</v>
      </c>
      <c r="G81" s="725">
        <v>1</v>
      </c>
      <c r="H81" s="725">
        <v>0</v>
      </c>
      <c r="I81" s="725">
        <v>0</v>
      </c>
      <c r="J81" s="725">
        <v>7</v>
      </c>
      <c r="K81" s="725">
        <v>0</v>
      </c>
      <c r="L81" s="725">
        <v>0</v>
      </c>
      <c r="M81" s="725">
        <v>0</v>
      </c>
      <c r="N81" s="725">
        <v>201</v>
      </c>
      <c r="O81" s="725">
        <v>201</v>
      </c>
      <c r="P81" s="725">
        <v>29</v>
      </c>
      <c r="Q81" s="725">
        <v>172</v>
      </c>
      <c r="R81" s="725">
        <v>0</v>
      </c>
      <c r="S81" s="725">
        <v>0</v>
      </c>
      <c r="T81" s="725">
        <v>0</v>
      </c>
      <c r="U81" s="725">
        <v>0</v>
      </c>
      <c r="V81" s="725">
        <v>0</v>
      </c>
      <c r="W81" s="725">
        <v>0</v>
      </c>
      <c r="X81" s="725">
        <v>0</v>
      </c>
      <c r="Y81" s="725">
        <v>0</v>
      </c>
      <c r="Z81" s="725">
        <v>0</v>
      </c>
      <c r="AA81" s="725">
        <v>201</v>
      </c>
      <c r="AB81" s="725">
        <v>28.714285714285715</v>
      </c>
      <c r="AC81" s="725">
        <v>44.999999999999922</v>
      </c>
      <c r="AD81" s="725">
        <v>44.999999999999922</v>
      </c>
      <c r="AE81" s="725">
        <v>0</v>
      </c>
      <c r="AF81" s="725">
        <v>0</v>
      </c>
      <c r="AG81" s="725">
        <v>154.99999999999997</v>
      </c>
      <c r="AH81" s="725">
        <v>9.9999999999999947</v>
      </c>
      <c r="AI81" s="725">
        <v>19</v>
      </c>
      <c r="AJ81" s="725">
        <v>0</v>
      </c>
      <c r="AK81" s="725">
        <v>11.000000000000004</v>
      </c>
      <c r="AL81" s="725">
        <v>5.9999999999999964</v>
      </c>
      <c r="AM81" s="725">
        <v>0</v>
      </c>
      <c r="AN81" s="725">
        <v>0</v>
      </c>
      <c r="AO81" s="725">
        <v>0</v>
      </c>
      <c r="AP81" s="725">
        <v>0</v>
      </c>
      <c r="AQ81" s="725">
        <v>0</v>
      </c>
      <c r="AR81" s="725">
        <v>0</v>
      </c>
      <c r="AS81" s="725">
        <v>0</v>
      </c>
      <c r="AT81" s="725">
        <v>0</v>
      </c>
      <c r="AU81" s="725">
        <v>0</v>
      </c>
      <c r="AV81" s="725">
        <v>0</v>
      </c>
      <c r="AW81" s="725">
        <v>0</v>
      </c>
      <c r="AX81" s="725">
        <v>0</v>
      </c>
      <c r="AY81" s="725">
        <v>0</v>
      </c>
      <c r="AZ81" s="725">
        <v>0</v>
      </c>
      <c r="BA81" s="725">
        <v>1.9514563106796114</v>
      </c>
      <c r="BB81" s="725">
        <v>44.257309941520468</v>
      </c>
      <c r="BC81" s="725">
        <v>51.719298245614034</v>
      </c>
      <c r="BD81" s="725">
        <v>0</v>
      </c>
      <c r="BE81" s="725">
        <v>0</v>
      </c>
      <c r="BF81" s="725">
        <v>0</v>
      </c>
      <c r="BG81" s="725">
        <v>0</v>
      </c>
      <c r="BH81" s="725">
        <v>0</v>
      </c>
      <c r="BI81" s="725">
        <v>0</v>
      </c>
      <c r="BJ81" s="725">
        <v>0</v>
      </c>
      <c r="BK81" s="725">
        <v>0</v>
      </c>
      <c r="BL81" s="725">
        <v>0.95160778150684899</v>
      </c>
      <c r="BM81" s="725">
        <v>0</v>
      </c>
      <c r="BN81" s="725">
        <v>0</v>
      </c>
      <c r="BO81" s="725">
        <v>1</v>
      </c>
      <c r="BP81" s="725">
        <v>0</v>
      </c>
      <c r="BQ81" s="725"/>
      <c r="BR81" s="725"/>
      <c r="BS81" s="725"/>
    </row>
    <row r="82" spans="1:71" ht="15" x14ac:dyDescent="0.25">
      <c r="A82">
        <f>VLOOKUP(C82,'DfE No.'!C:E,3,FALSE)</f>
        <v>22</v>
      </c>
      <c r="B82" s="722">
        <v>124727</v>
      </c>
      <c r="C82" s="722">
        <v>9353083</v>
      </c>
      <c r="D82" s="723" t="s">
        <v>619</v>
      </c>
      <c r="E82" s="707" t="s">
        <v>469</v>
      </c>
      <c r="F82" s="724">
        <v>0</v>
      </c>
      <c r="G82" s="725">
        <v>1</v>
      </c>
      <c r="H82" s="725">
        <v>0</v>
      </c>
      <c r="I82" s="725">
        <v>0</v>
      </c>
      <c r="J82" s="725">
        <v>7</v>
      </c>
      <c r="K82" s="725">
        <v>0</v>
      </c>
      <c r="L82" s="725">
        <v>0</v>
      </c>
      <c r="M82" s="725">
        <v>0</v>
      </c>
      <c r="N82" s="725">
        <v>104</v>
      </c>
      <c r="O82" s="725">
        <v>104</v>
      </c>
      <c r="P82" s="725">
        <v>11</v>
      </c>
      <c r="Q82" s="725">
        <v>93</v>
      </c>
      <c r="R82" s="725">
        <v>0</v>
      </c>
      <c r="S82" s="725">
        <v>0</v>
      </c>
      <c r="T82" s="725">
        <v>0</v>
      </c>
      <c r="U82" s="725">
        <v>0</v>
      </c>
      <c r="V82" s="725">
        <v>0</v>
      </c>
      <c r="W82" s="725">
        <v>0</v>
      </c>
      <c r="X82" s="725">
        <v>0</v>
      </c>
      <c r="Y82" s="725">
        <v>0</v>
      </c>
      <c r="Z82" s="725">
        <v>0</v>
      </c>
      <c r="AA82" s="725">
        <v>104</v>
      </c>
      <c r="AB82" s="725">
        <v>14.857142857142858</v>
      </c>
      <c r="AC82" s="725">
        <v>16.000000000000014</v>
      </c>
      <c r="AD82" s="725">
        <v>20.612612612612612</v>
      </c>
      <c r="AE82" s="725">
        <v>0</v>
      </c>
      <c r="AF82" s="725">
        <v>0</v>
      </c>
      <c r="AG82" s="725">
        <v>84.999999999999957</v>
      </c>
      <c r="AH82" s="725">
        <v>1.0000000000000004</v>
      </c>
      <c r="AI82" s="725">
        <v>4.0000000000000036</v>
      </c>
      <c r="AJ82" s="725">
        <v>5.0000000000000027</v>
      </c>
      <c r="AK82" s="725">
        <v>2.9999999999999951</v>
      </c>
      <c r="AL82" s="725">
        <v>1.9999999999999969</v>
      </c>
      <c r="AM82" s="725">
        <v>4.0000000000000036</v>
      </c>
      <c r="AN82" s="725">
        <v>0</v>
      </c>
      <c r="AO82" s="725">
        <v>0</v>
      </c>
      <c r="AP82" s="725">
        <v>0</v>
      </c>
      <c r="AQ82" s="725">
        <v>0</v>
      </c>
      <c r="AR82" s="725">
        <v>0</v>
      </c>
      <c r="AS82" s="725">
        <v>0</v>
      </c>
      <c r="AT82" s="725">
        <v>0</v>
      </c>
      <c r="AU82" s="725">
        <v>0</v>
      </c>
      <c r="AV82" s="725">
        <v>0</v>
      </c>
      <c r="AW82" s="725">
        <v>1.1182795698924719</v>
      </c>
      <c r="AX82" s="725">
        <v>0</v>
      </c>
      <c r="AY82" s="725">
        <v>0</v>
      </c>
      <c r="AZ82" s="725">
        <v>0</v>
      </c>
      <c r="BA82" s="725">
        <v>0</v>
      </c>
      <c r="BB82" s="725">
        <v>21.136363636363637</v>
      </c>
      <c r="BC82" s="725">
        <v>23.636363636363637</v>
      </c>
      <c r="BD82" s="725">
        <v>0</v>
      </c>
      <c r="BE82" s="725">
        <v>0</v>
      </c>
      <c r="BF82" s="725">
        <v>0</v>
      </c>
      <c r="BG82" s="725">
        <v>0</v>
      </c>
      <c r="BH82" s="725">
        <v>0</v>
      </c>
      <c r="BI82" s="725">
        <v>0</v>
      </c>
      <c r="BJ82" s="725">
        <v>0</v>
      </c>
      <c r="BK82" s="725">
        <v>0</v>
      </c>
      <c r="BL82" s="725">
        <v>0.99812912142857102</v>
      </c>
      <c r="BM82" s="725">
        <v>0</v>
      </c>
      <c r="BN82" s="725">
        <v>0</v>
      </c>
      <c r="BO82" s="725">
        <v>1</v>
      </c>
      <c r="BP82" s="725">
        <v>0</v>
      </c>
      <c r="BQ82" s="725"/>
      <c r="BR82" s="725"/>
      <c r="BS82" s="725"/>
    </row>
    <row r="83" spans="1:71" ht="15" x14ac:dyDescent="0.25">
      <c r="A83">
        <f>VLOOKUP(C83,'DfE No.'!C:E,3,FALSE)</f>
        <v>223</v>
      </c>
      <c r="B83" s="722">
        <v>124729</v>
      </c>
      <c r="C83" s="722">
        <v>9353085</v>
      </c>
      <c r="D83" s="723" t="s">
        <v>1215</v>
      </c>
      <c r="E83" s="707" t="s">
        <v>469</v>
      </c>
      <c r="F83" s="724">
        <v>0</v>
      </c>
      <c r="G83" s="725">
        <v>1</v>
      </c>
      <c r="H83" s="725">
        <v>0</v>
      </c>
      <c r="I83" s="725">
        <v>0</v>
      </c>
      <c r="J83" s="725">
        <v>7</v>
      </c>
      <c r="K83" s="725">
        <v>0</v>
      </c>
      <c r="L83" s="725">
        <v>0</v>
      </c>
      <c r="M83" s="725">
        <v>0</v>
      </c>
      <c r="N83" s="725">
        <v>202</v>
      </c>
      <c r="O83" s="725">
        <v>202</v>
      </c>
      <c r="P83" s="725">
        <v>30</v>
      </c>
      <c r="Q83" s="725">
        <v>172</v>
      </c>
      <c r="R83" s="725">
        <v>0</v>
      </c>
      <c r="S83" s="725">
        <v>0</v>
      </c>
      <c r="T83" s="725">
        <v>0</v>
      </c>
      <c r="U83" s="725">
        <v>0</v>
      </c>
      <c r="V83" s="725">
        <v>0</v>
      </c>
      <c r="W83" s="725">
        <v>0</v>
      </c>
      <c r="X83" s="725">
        <v>0</v>
      </c>
      <c r="Y83" s="725">
        <v>0</v>
      </c>
      <c r="Z83" s="725">
        <v>0</v>
      </c>
      <c r="AA83" s="725">
        <v>202</v>
      </c>
      <c r="AB83" s="725">
        <v>28.857142857142858</v>
      </c>
      <c r="AC83" s="725">
        <v>17.000000000000011</v>
      </c>
      <c r="AD83" s="725">
        <v>18</v>
      </c>
      <c r="AE83" s="725">
        <v>0</v>
      </c>
      <c r="AF83" s="725">
        <v>0</v>
      </c>
      <c r="AG83" s="725">
        <v>186.92537313432831</v>
      </c>
      <c r="AH83" s="725">
        <v>8.039800995024871</v>
      </c>
      <c r="AI83" s="725">
        <v>1.0049751243781089</v>
      </c>
      <c r="AJ83" s="725">
        <v>4.0199004975124355</v>
      </c>
      <c r="AK83" s="725">
        <v>2.00995024875622</v>
      </c>
      <c r="AL83" s="725">
        <v>0</v>
      </c>
      <c r="AM83" s="725">
        <v>0</v>
      </c>
      <c r="AN83" s="725">
        <v>0</v>
      </c>
      <c r="AO83" s="725">
        <v>0</v>
      </c>
      <c r="AP83" s="725">
        <v>0</v>
      </c>
      <c r="AQ83" s="725">
        <v>0</v>
      </c>
      <c r="AR83" s="725">
        <v>0</v>
      </c>
      <c r="AS83" s="725">
        <v>0</v>
      </c>
      <c r="AT83" s="725">
        <v>0</v>
      </c>
      <c r="AU83" s="725">
        <v>2.3488372093023284</v>
      </c>
      <c r="AV83" s="725">
        <v>3.5232558139534924</v>
      </c>
      <c r="AW83" s="725">
        <v>3.5232558139534924</v>
      </c>
      <c r="AX83" s="725">
        <v>0</v>
      </c>
      <c r="AY83" s="725">
        <v>0</v>
      </c>
      <c r="AZ83" s="725">
        <v>0</v>
      </c>
      <c r="BA83" s="725">
        <v>0</v>
      </c>
      <c r="BB83" s="725">
        <v>28.145454545454545</v>
      </c>
      <c r="BC83" s="725">
        <v>33.054545454545455</v>
      </c>
      <c r="BD83" s="725">
        <v>0</v>
      </c>
      <c r="BE83" s="725">
        <v>0</v>
      </c>
      <c r="BF83" s="725">
        <v>0</v>
      </c>
      <c r="BG83" s="725">
        <v>0</v>
      </c>
      <c r="BH83" s="725">
        <v>0</v>
      </c>
      <c r="BI83" s="725">
        <v>0</v>
      </c>
      <c r="BJ83" s="725">
        <v>0</v>
      </c>
      <c r="BK83" s="725">
        <v>0</v>
      </c>
      <c r="BL83" s="725">
        <v>1.82968439328859</v>
      </c>
      <c r="BM83" s="725">
        <v>0</v>
      </c>
      <c r="BN83" s="725">
        <v>0</v>
      </c>
      <c r="BO83" s="725">
        <v>1</v>
      </c>
      <c r="BP83" s="725">
        <v>0</v>
      </c>
      <c r="BQ83" s="725"/>
      <c r="BR83" s="725"/>
      <c r="BS83" s="725"/>
    </row>
    <row r="84" spans="1:71" ht="15" x14ac:dyDescent="0.25">
      <c r="A84">
        <f>VLOOKUP(C84,'DfE No.'!C:E,3,FALSE)</f>
        <v>444</v>
      </c>
      <c r="B84" s="722">
        <v>124732</v>
      </c>
      <c r="C84" s="722">
        <v>9353090</v>
      </c>
      <c r="D84" s="723" t="s">
        <v>1216</v>
      </c>
      <c r="E84" s="707" t="s">
        <v>469</v>
      </c>
      <c r="F84" s="724">
        <v>0</v>
      </c>
      <c r="G84" s="725">
        <v>1</v>
      </c>
      <c r="H84" s="725">
        <v>0</v>
      </c>
      <c r="I84" s="725">
        <v>0</v>
      </c>
      <c r="J84" s="725">
        <v>7</v>
      </c>
      <c r="K84" s="725">
        <v>0</v>
      </c>
      <c r="L84" s="725">
        <v>0</v>
      </c>
      <c r="M84" s="725">
        <v>0</v>
      </c>
      <c r="N84" s="725">
        <v>129</v>
      </c>
      <c r="O84" s="725">
        <v>129</v>
      </c>
      <c r="P84" s="725">
        <v>18</v>
      </c>
      <c r="Q84" s="725">
        <v>111</v>
      </c>
      <c r="R84" s="725">
        <v>0</v>
      </c>
      <c r="S84" s="725">
        <v>0</v>
      </c>
      <c r="T84" s="725">
        <v>0</v>
      </c>
      <c r="U84" s="725">
        <v>0</v>
      </c>
      <c r="V84" s="725">
        <v>0</v>
      </c>
      <c r="W84" s="725">
        <v>0</v>
      </c>
      <c r="X84" s="725">
        <v>0</v>
      </c>
      <c r="Y84" s="725">
        <v>0</v>
      </c>
      <c r="Z84" s="725">
        <v>0</v>
      </c>
      <c r="AA84" s="725">
        <v>129</v>
      </c>
      <c r="AB84" s="725">
        <v>18.428571428571427</v>
      </c>
      <c r="AC84" s="725">
        <v>18.999999999999954</v>
      </c>
      <c r="AD84" s="725">
        <v>18.999999999999954</v>
      </c>
      <c r="AE84" s="725">
        <v>0</v>
      </c>
      <c r="AF84" s="725">
        <v>0</v>
      </c>
      <c r="AG84" s="725">
        <v>122.99999999999996</v>
      </c>
      <c r="AH84" s="725">
        <v>4.9999999999999973</v>
      </c>
      <c r="AI84" s="725">
        <v>0.99999999999999944</v>
      </c>
      <c r="AJ84" s="725">
        <v>0</v>
      </c>
      <c r="AK84" s="725">
        <v>0</v>
      </c>
      <c r="AL84" s="725">
        <v>0</v>
      </c>
      <c r="AM84" s="725">
        <v>0</v>
      </c>
      <c r="AN84" s="725">
        <v>0</v>
      </c>
      <c r="AO84" s="725">
        <v>0</v>
      </c>
      <c r="AP84" s="725">
        <v>0</v>
      </c>
      <c r="AQ84" s="725">
        <v>0</v>
      </c>
      <c r="AR84" s="725">
        <v>0</v>
      </c>
      <c r="AS84" s="725">
        <v>0</v>
      </c>
      <c r="AT84" s="725">
        <v>0</v>
      </c>
      <c r="AU84" s="725">
        <v>0</v>
      </c>
      <c r="AV84" s="725">
        <v>0</v>
      </c>
      <c r="AW84" s="725">
        <v>0</v>
      </c>
      <c r="AX84" s="725">
        <v>0</v>
      </c>
      <c r="AY84" s="725">
        <v>0</v>
      </c>
      <c r="AZ84" s="725">
        <v>0</v>
      </c>
      <c r="BA84" s="725">
        <v>0</v>
      </c>
      <c r="BB84" s="725">
        <v>21.142857142857142</v>
      </c>
      <c r="BC84" s="725">
        <v>24.571428571428569</v>
      </c>
      <c r="BD84" s="725">
        <v>0</v>
      </c>
      <c r="BE84" s="725">
        <v>0</v>
      </c>
      <c r="BF84" s="725">
        <v>0</v>
      </c>
      <c r="BG84" s="725">
        <v>0</v>
      </c>
      <c r="BH84" s="725">
        <v>0</v>
      </c>
      <c r="BI84" s="725">
        <v>0</v>
      </c>
      <c r="BJ84" s="725">
        <v>0</v>
      </c>
      <c r="BK84" s="725">
        <v>0</v>
      </c>
      <c r="BL84" s="725">
        <v>1.9415722908333299</v>
      </c>
      <c r="BM84" s="725">
        <v>0</v>
      </c>
      <c r="BN84" s="725">
        <v>0</v>
      </c>
      <c r="BO84" s="725">
        <v>1</v>
      </c>
      <c r="BP84" s="725">
        <v>0</v>
      </c>
      <c r="BQ84" s="725"/>
      <c r="BR84" s="725"/>
      <c r="BS84" s="725"/>
    </row>
    <row r="85" spans="1:71" ht="15" x14ac:dyDescent="0.25">
      <c r="A85">
        <f>VLOOKUP(C85,'DfE No.'!C:E,3,FALSE)</f>
        <v>50</v>
      </c>
      <c r="B85" s="722">
        <v>124735</v>
      </c>
      <c r="C85" s="722">
        <v>9353093</v>
      </c>
      <c r="D85" s="723" t="s">
        <v>1217</v>
      </c>
      <c r="E85" s="707" t="s">
        <v>469</v>
      </c>
      <c r="F85" s="724">
        <v>0</v>
      </c>
      <c r="G85" s="725">
        <v>1</v>
      </c>
      <c r="H85" s="725">
        <v>0</v>
      </c>
      <c r="I85" s="725">
        <v>0</v>
      </c>
      <c r="J85" s="725">
        <v>7</v>
      </c>
      <c r="K85" s="725">
        <v>0</v>
      </c>
      <c r="L85" s="725">
        <v>0</v>
      </c>
      <c r="M85" s="725">
        <v>0</v>
      </c>
      <c r="N85" s="725">
        <v>163</v>
      </c>
      <c r="O85" s="725">
        <v>163</v>
      </c>
      <c r="P85" s="725">
        <v>24</v>
      </c>
      <c r="Q85" s="725">
        <v>139</v>
      </c>
      <c r="R85" s="725">
        <v>0</v>
      </c>
      <c r="S85" s="725">
        <v>0</v>
      </c>
      <c r="T85" s="725">
        <v>0</v>
      </c>
      <c r="U85" s="725">
        <v>0</v>
      </c>
      <c r="V85" s="725">
        <v>0</v>
      </c>
      <c r="W85" s="725">
        <v>0</v>
      </c>
      <c r="X85" s="725">
        <v>0</v>
      </c>
      <c r="Y85" s="725">
        <v>0</v>
      </c>
      <c r="Z85" s="725">
        <v>0</v>
      </c>
      <c r="AA85" s="725">
        <v>163</v>
      </c>
      <c r="AB85" s="725">
        <v>23.285714285714285</v>
      </c>
      <c r="AC85" s="725">
        <v>29.000000000000021</v>
      </c>
      <c r="AD85" s="725">
        <v>36.905660377358494</v>
      </c>
      <c r="AE85" s="725">
        <v>0</v>
      </c>
      <c r="AF85" s="725">
        <v>0</v>
      </c>
      <c r="AG85" s="725">
        <v>66.000000000000057</v>
      </c>
      <c r="AH85" s="725">
        <v>85.000000000000028</v>
      </c>
      <c r="AI85" s="725">
        <v>12</v>
      </c>
      <c r="AJ85" s="725">
        <v>0</v>
      </c>
      <c r="AK85" s="725">
        <v>0</v>
      </c>
      <c r="AL85" s="725">
        <v>0</v>
      </c>
      <c r="AM85" s="725">
        <v>0</v>
      </c>
      <c r="AN85" s="725">
        <v>0</v>
      </c>
      <c r="AO85" s="725">
        <v>0</v>
      </c>
      <c r="AP85" s="725">
        <v>0</v>
      </c>
      <c r="AQ85" s="725">
        <v>0</v>
      </c>
      <c r="AR85" s="725">
        <v>0</v>
      </c>
      <c r="AS85" s="725">
        <v>0</v>
      </c>
      <c r="AT85" s="725">
        <v>0</v>
      </c>
      <c r="AU85" s="725">
        <v>0</v>
      </c>
      <c r="AV85" s="725">
        <v>0</v>
      </c>
      <c r="AW85" s="725">
        <v>0</v>
      </c>
      <c r="AX85" s="725">
        <v>0</v>
      </c>
      <c r="AY85" s="725">
        <v>0</v>
      </c>
      <c r="AZ85" s="725">
        <v>0</v>
      </c>
      <c r="BA85" s="725">
        <v>0</v>
      </c>
      <c r="BB85" s="725">
        <v>42.769230769230774</v>
      </c>
      <c r="BC85" s="725">
        <v>50.153846153846153</v>
      </c>
      <c r="BD85" s="725">
        <v>0</v>
      </c>
      <c r="BE85" s="725">
        <v>0</v>
      </c>
      <c r="BF85" s="725">
        <v>0</v>
      </c>
      <c r="BG85" s="725">
        <v>0</v>
      </c>
      <c r="BH85" s="725">
        <v>0</v>
      </c>
      <c r="BI85" s="725">
        <v>0</v>
      </c>
      <c r="BJ85" s="725">
        <v>0</v>
      </c>
      <c r="BK85" s="725">
        <v>0</v>
      </c>
      <c r="BL85" s="725">
        <v>0.98253811527777801</v>
      </c>
      <c r="BM85" s="725">
        <v>0</v>
      </c>
      <c r="BN85" s="725">
        <v>0</v>
      </c>
      <c r="BO85" s="725">
        <v>1</v>
      </c>
      <c r="BP85" s="725">
        <v>0</v>
      </c>
      <c r="BQ85" s="725"/>
      <c r="BR85" s="725"/>
      <c r="BS85" s="725"/>
    </row>
    <row r="86" spans="1:71" ht="15" x14ac:dyDescent="0.25">
      <c r="A86">
        <f>VLOOKUP(C86,'DfE No.'!C:E,3,FALSE)</f>
        <v>331</v>
      </c>
      <c r="B86" s="722">
        <v>124744</v>
      </c>
      <c r="C86" s="722">
        <v>9353104</v>
      </c>
      <c r="D86" s="723" t="s">
        <v>1218</v>
      </c>
      <c r="E86" s="707" t="s">
        <v>469</v>
      </c>
      <c r="F86" s="724">
        <v>0</v>
      </c>
      <c r="G86" s="725">
        <v>1</v>
      </c>
      <c r="H86" s="725">
        <v>0</v>
      </c>
      <c r="I86" s="725">
        <v>0</v>
      </c>
      <c r="J86" s="725">
        <v>7</v>
      </c>
      <c r="K86" s="725">
        <v>0</v>
      </c>
      <c r="L86" s="725">
        <v>0</v>
      </c>
      <c r="M86" s="725">
        <v>0</v>
      </c>
      <c r="N86" s="725">
        <v>84</v>
      </c>
      <c r="O86" s="725">
        <v>84</v>
      </c>
      <c r="P86" s="725">
        <v>9</v>
      </c>
      <c r="Q86" s="725">
        <v>75</v>
      </c>
      <c r="R86" s="725">
        <v>0</v>
      </c>
      <c r="S86" s="725">
        <v>0</v>
      </c>
      <c r="T86" s="725">
        <v>0</v>
      </c>
      <c r="U86" s="725">
        <v>0</v>
      </c>
      <c r="V86" s="725">
        <v>0</v>
      </c>
      <c r="W86" s="725">
        <v>0</v>
      </c>
      <c r="X86" s="725">
        <v>0</v>
      </c>
      <c r="Y86" s="725">
        <v>0</v>
      </c>
      <c r="Z86" s="725">
        <v>0</v>
      </c>
      <c r="AA86" s="725">
        <v>84</v>
      </c>
      <c r="AB86" s="725">
        <v>12</v>
      </c>
      <c r="AC86" s="725">
        <v>9.9999999999999964</v>
      </c>
      <c r="AD86" s="725">
        <v>11.741935483870966</v>
      </c>
      <c r="AE86" s="725">
        <v>0</v>
      </c>
      <c r="AF86" s="725">
        <v>0</v>
      </c>
      <c r="AG86" s="725">
        <v>57.999999999999964</v>
      </c>
      <c r="AH86" s="725">
        <v>0.99999999999999967</v>
      </c>
      <c r="AI86" s="725">
        <v>17.999999999999975</v>
      </c>
      <c r="AJ86" s="725">
        <v>2.9999999999999987</v>
      </c>
      <c r="AK86" s="725">
        <v>3.9999999999999987</v>
      </c>
      <c r="AL86" s="725">
        <v>0</v>
      </c>
      <c r="AM86" s="725">
        <v>0</v>
      </c>
      <c r="AN86" s="725">
        <v>0</v>
      </c>
      <c r="AO86" s="725">
        <v>0</v>
      </c>
      <c r="AP86" s="725">
        <v>0</v>
      </c>
      <c r="AQ86" s="725">
        <v>0</v>
      </c>
      <c r="AR86" s="725">
        <v>0</v>
      </c>
      <c r="AS86" s="725">
        <v>0</v>
      </c>
      <c r="AT86" s="725">
        <v>0</v>
      </c>
      <c r="AU86" s="725">
        <v>2.2400000000000029</v>
      </c>
      <c r="AV86" s="725">
        <v>3.36</v>
      </c>
      <c r="AW86" s="725">
        <v>3.36</v>
      </c>
      <c r="AX86" s="725">
        <v>0</v>
      </c>
      <c r="AY86" s="725">
        <v>0</v>
      </c>
      <c r="AZ86" s="725">
        <v>0</v>
      </c>
      <c r="BA86" s="725">
        <v>0</v>
      </c>
      <c r="BB86" s="725">
        <v>9.8684210526315788</v>
      </c>
      <c r="BC86" s="725">
        <v>11.052631578947368</v>
      </c>
      <c r="BD86" s="725">
        <v>0</v>
      </c>
      <c r="BE86" s="725">
        <v>0</v>
      </c>
      <c r="BF86" s="725">
        <v>0</v>
      </c>
      <c r="BG86" s="725">
        <v>0</v>
      </c>
      <c r="BH86" s="725">
        <v>0</v>
      </c>
      <c r="BI86" s="725">
        <v>0</v>
      </c>
      <c r="BJ86" s="725">
        <v>0</v>
      </c>
      <c r="BK86" s="725">
        <v>0</v>
      </c>
      <c r="BL86" s="725">
        <v>1.13064003333333</v>
      </c>
      <c r="BM86" s="725">
        <v>0</v>
      </c>
      <c r="BN86" s="725">
        <v>0</v>
      </c>
      <c r="BO86" s="725">
        <v>1</v>
      </c>
      <c r="BP86" s="725">
        <v>0</v>
      </c>
      <c r="BQ86" s="725"/>
      <c r="BR86" s="725"/>
      <c r="BS86" s="725"/>
    </row>
    <row r="87" spans="1:71" ht="15" x14ac:dyDescent="0.25">
      <c r="A87">
        <f>VLOOKUP(C87,'DfE No.'!C:E,3,FALSE)</f>
        <v>106</v>
      </c>
      <c r="B87" s="722">
        <v>124745</v>
      </c>
      <c r="C87" s="722">
        <v>9353105</v>
      </c>
      <c r="D87" s="723" t="s">
        <v>1219</v>
      </c>
      <c r="E87" s="707" t="s">
        <v>469</v>
      </c>
      <c r="F87" s="724">
        <v>0</v>
      </c>
      <c r="G87" s="725">
        <v>1</v>
      </c>
      <c r="H87" s="725">
        <v>0</v>
      </c>
      <c r="I87" s="725">
        <v>0</v>
      </c>
      <c r="J87" s="725">
        <v>7</v>
      </c>
      <c r="K87" s="725">
        <v>0</v>
      </c>
      <c r="L87" s="725">
        <v>0</v>
      </c>
      <c r="M87" s="725">
        <v>0</v>
      </c>
      <c r="N87" s="725">
        <v>56</v>
      </c>
      <c r="O87" s="725">
        <v>56</v>
      </c>
      <c r="P87" s="725">
        <v>5</v>
      </c>
      <c r="Q87" s="725">
        <v>51</v>
      </c>
      <c r="R87" s="725">
        <v>0</v>
      </c>
      <c r="S87" s="725">
        <v>0</v>
      </c>
      <c r="T87" s="725">
        <v>0</v>
      </c>
      <c r="U87" s="725">
        <v>0</v>
      </c>
      <c r="V87" s="725">
        <v>0</v>
      </c>
      <c r="W87" s="725">
        <v>0</v>
      </c>
      <c r="X87" s="725">
        <v>0</v>
      </c>
      <c r="Y87" s="725">
        <v>0</v>
      </c>
      <c r="Z87" s="725">
        <v>0</v>
      </c>
      <c r="AA87" s="725">
        <v>56</v>
      </c>
      <c r="AB87" s="725">
        <v>8</v>
      </c>
      <c r="AC87" s="725">
        <v>5.999999999999992</v>
      </c>
      <c r="AD87" s="725">
        <v>7</v>
      </c>
      <c r="AE87" s="725">
        <v>0</v>
      </c>
      <c r="AF87" s="725">
        <v>0</v>
      </c>
      <c r="AG87" s="725">
        <v>56</v>
      </c>
      <c r="AH87" s="725">
        <v>0</v>
      </c>
      <c r="AI87" s="725">
        <v>0</v>
      </c>
      <c r="AJ87" s="725">
        <v>0</v>
      </c>
      <c r="AK87" s="725">
        <v>0</v>
      </c>
      <c r="AL87" s="725">
        <v>0</v>
      </c>
      <c r="AM87" s="725">
        <v>0</v>
      </c>
      <c r="AN87" s="725">
        <v>0</v>
      </c>
      <c r="AO87" s="725">
        <v>0</v>
      </c>
      <c r="AP87" s="725">
        <v>0</v>
      </c>
      <c r="AQ87" s="725">
        <v>0</v>
      </c>
      <c r="AR87" s="725">
        <v>0</v>
      </c>
      <c r="AS87" s="725">
        <v>0</v>
      </c>
      <c r="AT87" s="725">
        <v>0</v>
      </c>
      <c r="AU87" s="725">
        <v>0</v>
      </c>
      <c r="AV87" s="725">
        <v>0</v>
      </c>
      <c r="AW87" s="725">
        <v>0</v>
      </c>
      <c r="AX87" s="725">
        <v>0</v>
      </c>
      <c r="AY87" s="725">
        <v>0</v>
      </c>
      <c r="AZ87" s="725">
        <v>0</v>
      </c>
      <c r="BA87" s="725">
        <v>0</v>
      </c>
      <c r="BB87" s="725">
        <v>8.16</v>
      </c>
      <c r="BC87" s="725">
        <v>8.9600000000000009</v>
      </c>
      <c r="BD87" s="725">
        <v>0</v>
      </c>
      <c r="BE87" s="725">
        <v>0</v>
      </c>
      <c r="BF87" s="725">
        <v>0</v>
      </c>
      <c r="BG87" s="725">
        <v>0</v>
      </c>
      <c r="BH87" s="725">
        <v>0</v>
      </c>
      <c r="BI87" s="725">
        <v>0</v>
      </c>
      <c r="BJ87" s="725">
        <v>0.63999999999999835</v>
      </c>
      <c r="BK87" s="725">
        <v>0</v>
      </c>
      <c r="BL87" s="725">
        <v>1.69071508769231</v>
      </c>
      <c r="BM87" s="725">
        <v>0</v>
      </c>
      <c r="BN87" s="725">
        <v>0</v>
      </c>
      <c r="BO87" s="725">
        <v>1</v>
      </c>
      <c r="BP87" s="725">
        <v>0</v>
      </c>
      <c r="BQ87" s="725"/>
      <c r="BR87" s="725"/>
      <c r="BS87" s="725"/>
    </row>
    <row r="88" spans="1:71" ht="15" x14ac:dyDescent="0.25">
      <c r="A88">
        <f>VLOOKUP(C88,'DfE No.'!C:E,3,FALSE)</f>
        <v>112</v>
      </c>
      <c r="B88" s="722">
        <v>124747</v>
      </c>
      <c r="C88" s="722">
        <v>9353109</v>
      </c>
      <c r="D88" s="723" t="s">
        <v>1221</v>
      </c>
      <c r="E88" s="707" t="s">
        <v>469</v>
      </c>
      <c r="F88" s="724">
        <v>0</v>
      </c>
      <c r="G88" s="725">
        <v>1</v>
      </c>
      <c r="H88" s="725">
        <v>0</v>
      </c>
      <c r="I88" s="725">
        <v>0</v>
      </c>
      <c r="J88" s="725">
        <v>7</v>
      </c>
      <c r="K88" s="725">
        <v>0</v>
      </c>
      <c r="L88" s="725">
        <v>0</v>
      </c>
      <c r="M88" s="725">
        <v>0</v>
      </c>
      <c r="N88" s="725">
        <v>76</v>
      </c>
      <c r="O88" s="725">
        <v>76</v>
      </c>
      <c r="P88" s="725">
        <v>16</v>
      </c>
      <c r="Q88" s="725">
        <v>60</v>
      </c>
      <c r="R88" s="725">
        <v>0</v>
      </c>
      <c r="S88" s="725">
        <v>0</v>
      </c>
      <c r="T88" s="725">
        <v>0</v>
      </c>
      <c r="U88" s="725">
        <v>0</v>
      </c>
      <c r="V88" s="725">
        <v>0</v>
      </c>
      <c r="W88" s="725">
        <v>0</v>
      </c>
      <c r="X88" s="725">
        <v>0</v>
      </c>
      <c r="Y88" s="725">
        <v>0</v>
      </c>
      <c r="Z88" s="725">
        <v>0</v>
      </c>
      <c r="AA88" s="725">
        <v>76</v>
      </c>
      <c r="AB88" s="725">
        <v>10.857142857142858</v>
      </c>
      <c r="AC88" s="725">
        <v>8.0000000000000124</v>
      </c>
      <c r="AD88" s="725">
        <v>8.3287671232876708</v>
      </c>
      <c r="AE88" s="725">
        <v>0</v>
      </c>
      <c r="AF88" s="725">
        <v>0</v>
      </c>
      <c r="AG88" s="725">
        <v>76</v>
      </c>
      <c r="AH88" s="725">
        <v>0</v>
      </c>
      <c r="AI88" s="725">
        <v>0</v>
      </c>
      <c r="AJ88" s="725">
        <v>0</v>
      </c>
      <c r="AK88" s="725">
        <v>0</v>
      </c>
      <c r="AL88" s="725">
        <v>0</v>
      </c>
      <c r="AM88" s="725">
        <v>0</v>
      </c>
      <c r="AN88" s="725">
        <v>0</v>
      </c>
      <c r="AO88" s="725">
        <v>0</v>
      </c>
      <c r="AP88" s="725">
        <v>0</v>
      </c>
      <c r="AQ88" s="725">
        <v>0</v>
      </c>
      <c r="AR88" s="725">
        <v>0</v>
      </c>
      <c r="AS88" s="725">
        <v>0</v>
      </c>
      <c r="AT88" s="725">
        <v>0</v>
      </c>
      <c r="AU88" s="725">
        <v>0</v>
      </c>
      <c r="AV88" s="725">
        <v>0</v>
      </c>
      <c r="AW88" s="725">
        <v>0</v>
      </c>
      <c r="AX88" s="725">
        <v>0</v>
      </c>
      <c r="AY88" s="725">
        <v>0</v>
      </c>
      <c r="AZ88" s="725">
        <v>0</v>
      </c>
      <c r="BA88" s="725">
        <v>2.0821917808219177</v>
      </c>
      <c r="BB88" s="725">
        <v>14.285714285714285</v>
      </c>
      <c r="BC88" s="725">
        <v>18.095238095238095</v>
      </c>
      <c r="BD88" s="725">
        <v>0</v>
      </c>
      <c r="BE88" s="725">
        <v>0</v>
      </c>
      <c r="BF88" s="725">
        <v>0</v>
      </c>
      <c r="BG88" s="725">
        <v>0</v>
      </c>
      <c r="BH88" s="725">
        <v>0</v>
      </c>
      <c r="BI88" s="725">
        <v>0</v>
      </c>
      <c r="BJ88" s="725">
        <v>4.4400000000000039</v>
      </c>
      <c r="BK88" s="725">
        <v>0</v>
      </c>
      <c r="BL88" s="725">
        <v>1.7895872902439001</v>
      </c>
      <c r="BM88" s="725">
        <v>0</v>
      </c>
      <c r="BN88" s="725">
        <v>0</v>
      </c>
      <c r="BO88" s="725">
        <v>1</v>
      </c>
      <c r="BP88" s="725">
        <v>0</v>
      </c>
      <c r="BQ88" s="725"/>
      <c r="BR88" s="725"/>
      <c r="BS88" s="725"/>
    </row>
    <row r="89" spans="1:71" ht="15" x14ac:dyDescent="0.25">
      <c r="A89">
        <f>VLOOKUP(C89,'DfE No.'!C:E,3,FALSE)</f>
        <v>113</v>
      </c>
      <c r="B89" s="722">
        <v>124748</v>
      </c>
      <c r="C89" s="722">
        <v>9353111</v>
      </c>
      <c r="D89" s="723" t="s">
        <v>1222</v>
      </c>
      <c r="E89" s="707" t="s">
        <v>469</v>
      </c>
      <c r="F89" s="724">
        <v>0</v>
      </c>
      <c r="G89" s="725">
        <v>1</v>
      </c>
      <c r="H89" s="725">
        <v>0</v>
      </c>
      <c r="I89" s="725">
        <v>0</v>
      </c>
      <c r="J89" s="725">
        <v>7</v>
      </c>
      <c r="K89" s="725">
        <v>0</v>
      </c>
      <c r="L89" s="725">
        <v>0</v>
      </c>
      <c r="M89" s="725">
        <v>0</v>
      </c>
      <c r="N89" s="725">
        <v>340</v>
      </c>
      <c r="O89" s="725">
        <v>340</v>
      </c>
      <c r="P89" s="725">
        <v>45</v>
      </c>
      <c r="Q89" s="725">
        <v>295</v>
      </c>
      <c r="R89" s="725">
        <v>0</v>
      </c>
      <c r="S89" s="725">
        <v>0</v>
      </c>
      <c r="T89" s="725">
        <v>0</v>
      </c>
      <c r="U89" s="725">
        <v>0</v>
      </c>
      <c r="V89" s="725">
        <v>0</v>
      </c>
      <c r="W89" s="725">
        <v>0</v>
      </c>
      <c r="X89" s="725">
        <v>0</v>
      </c>
      <c r="Y89" s="725">
        <v>0</v>
      </c>
      <c r="Z89" s="725">
        <v>0</v>
      </c>
      <c r="AA89" s="725">
        <v>340</v>
      </c>
      <c r="AB89" s="725">
        <v>48.571428571428569</v>
      </c>
      <c r="AC89" s="725">
        <v>31.000000000000004</v>
      </c>
      <c r="AD89" s="725">
        <v>39.080459770114942</v>
      </c>
      <c r="AE89" s="725">
        <v>0</v>
      </c>
      <c r="AF89" s="725">
        <v>0</v>
      </c>
      <c r="AG89" s="725">
        <v>289</v>
      </c>
      <c r="AH89" s="725">
        <v>5.9999999999999964</v>
      </c>
      <c r="AI89" s="725">
        <v>20.999999999999986</v>
      </c>
      <c r="AJ89" s="725">
        <v>3.0000000000000013</v>
      </c>
      <c r="AK89" s="725">
        <v>19.000000000000011</v>
      </c>
      <c r="AL89" s="725">
        <v>0</v>
      </c>
      <c r="AM89" s="725">
        <v>1.9999999999999998</v>
      </c>
      <c r="AN89" s="725">
        <v>0</v>
      </c>
      <c r="AO89" s="725">
        <v>0</v>
      </c>
      <c r="AP89" s="725">
        <v>0</v>
      </c>
      <c r="AQ89" s="725">
        <v>0</v>
      </c>
      <c r="AR89" s="725">
        <v>0</v>
      </c>
      <c r="AS89" s="725">
        <v>0</v>
      </c>
      <c r="AT89" s="725">
        <v>0</v>
      </c>
      <c r="AU89" s="725">
        <v>0</v>
      </c>
      <c r="AV89" s="725">
        <v>0</v>
      </c>
      <c r="AW89" s="725">
        <v>0</v>
      </c>
      <c r="AX89" s="725">
        <v>0</v>
      </c>
      <c r="AY89" s="725">
        <v>0</v>
      </c>
      <c r="AZ89" s="725">
        <v>0</v>
      </c>
      <c r="BA89" s="725">
        <v>0</v>
      </c>
      <c r="BB89" s="725">
        <v>82.807017543859644</v>
      </c>
      <c r="BC89" s="725">
        <v>95.438596491228068</v>
      </c>
      <c r="BD89" s="725">
        <v>0</v>
      </c>
      <c r="BE89" s="725">
        <v>0</v>
      </c>
      <c r="BF89" s="725">
        <v>0</v>
      </c>
      <c r="BG89" s="725">
        <v>0</v>
      </c>
      <c r="BH89" s="725">
        <v>0</v>
      </c>
      <c r="BI89" s="725">
        <v>0</v>
      </c>
      <c r="BJ89" s="725">
        <v>0</v>
      </c>
      <c r="BK89" s="725">
        <v>0</v>
      </c>
      <c r="BL89" s="725">
        <v>0.72818207499999998</v>
      </c>
      <c r="BM89" s="725">
        <v>0</v>
      </c>
      <c r="BN89" s="725">
        <v>0</v>
      </c>
      <c r="BO89" s="725">
        <v>1</v>
      </c>
      <c r="BP89" s="725">
        <v>0</v>
      </c>
      <c r="BQ89" s="725"/>
      <c r="BR89" s="725"/>
      <c r="BS89" s="725"/>
    </row>
    <row r="90" spans="1:71" ht="15" x14ac:dyDescent="0.25">
      <c r="A90">
        <f>VLOOKUP(C90,'DfE No.'!C:E,3,FALSE)</f>
        <v>216</v>
      </c>
      <c r="B90" s="722">
        <v>124749</v>
      </c>
      <c r="C90" s="722">
        <v>9353112</v>
      </c>
      <c r="D90" s="723" t="s">
        <v>1223</v>
      </c>
      <c r="E90" s="707" t="s">
        <v>469</v>
      </c>
      <c r="F90" s="724">
        <v>0</v>
      </c>
      <c r="G90" s="725">
        <v>1</v>
      </c>
      <c r="H90" s="725">
        <v>0</v>
      </c>
      <c r="I90" s="725">
        <v>0</v>
      </c>
      <c r="J90" s="725">
        <v>7</v>
      </c>
      <c r="K90" s="725">
        <v>0</v>
      </c>
      <c r="L90" s="725">
        <v>0</v>
      </c>
      <c r="M90" s="725">
        <v>0</v>
      </c>
      <c r="N90" s="725">
        <v>263</v>
      </c>
      <c r="O90" s="725">
        <v>263</v>
      </c>
      <c r="P90" s="725">
        <v>31</v>
      </c>
      <c r="Q90" s="725">
        <v>232</v>
      </c>
      <c r="R90" s="725">
        <v>0</v>
      </c>
      <c r="S90" s="725">
        <v>0</v>
      </c>
      <c r="T90" s="725">
        <v>0</v>
      </c>
      <c r="U90" s="725">
        <v>0</v>
      </c>
      <c r="V90" s="725">
        <v>0</v>
      </c>
      <c r="W90" s="725">
        <v>0</v>
      </c>
      <c r="X90" s="725">
        <v>0</v>
      </c>
      <c r="Y90" s="725">
        <v>0</v>
      </c>
      <c r="Z90" s="725">
        <v>0</v>
      </c>
      <c r="AA90" s="725">
        <v>263</v>
      </c>
      <c r="AB90" s="725">
        <v>37.571428571428569</v>
      </c>
      <c r="AC90" s="725">
        <v>11.999999999999996</v>
      </c>
      <c r="AD90" s="725">
        <v>15.357664233576642</v>
      </c>
      <c r="AE90" s="725">
        <v>0</v>
      </c>
      <c r="AF90" s="725">
        <v>0</v>
      </c>
      <c r="AG90" s="725">
        <v>252.99999999999997</v>
      </c>
      <c r="AH90" s="725">
        <v>0</v>
      </c>
      <c r="AI90" s="725">
        <v>0.99999999999999933</v>
      </c>
      <c r="AJ90" s="725">
        <v>5.0000000000000098</v>
      </c>
      <c r="AK90" s="725">
        <v>4.000000000000008</v>
      </c>
      <c r="AL90" s="725">
        <v>0</v>
      </c>
      <c r="AM90" s="725">
        <v>0</v>
      </c>
      <c r="AN90" s="725">
        <v>0</v>
      </c>
      <c r="AO90" s="725">
        <v>0</v>
      </c>
      <c r="AP90" s="725">
        <v>0</v>
      </c>
      <c r="AQ90" s="725">
        <v>0</v>
      </c>
      <c r="AR90" s="725">
        <v>0</v>
      </c>
      <c r="AS90" s="725">
        <v>0</v>
      </c>
      <c r="AT90" s="725">
        <v>0</v>
      </c>
      <c r="AU90" s="725">
        <v>1.1336206896551733</v>
      </c>
      <c r="AV90" s="725">
        <v>3.4008620689655116</v>
      </c>
      <c r="AW90" s="725">
        <v>5.6681034482758532</v>
      </c>
      <c r="AX90" s="725">
        <v>0</v>
      </c>
      <c r="AY90" s="725">
        <v>0</v>
      </c>
      <c r="AZ90" s="725">
        <v>0</v>
      </c>
      <c r="BA90" s="725">
        <v>0.95985401459854014</v>
      </c>
      <c r="BB90" s="725">
        <v>42.736842105263158</v>
      </c>
      <c r="BC90" s="725">
        <v>48.44736842105263</v>
      </c>
      <c r="BD90" s="725">
        <v>0</v>
      </c>
      <c r="BE90" s="725">
        <v>0</v>
      </c>
      <c r="BF90" s="725">
        <v>0</v>
      </c>
      <c r="BG90" s="725">
        <v>0</v>
      </c>
      <c r="BH90" s="725">
        <v>0</v>
      </c>
      <c r="BI90" s="725">
        <v>0</v>
      </c>
      <c r="BJ90" s="725">
        <v>0</v>
      </c>
      <c r="BK90" s="725">
        <v>0</v>
      </c>
      <c r="BL90" s="725">
        <v>1.6042224415584401</v>
      </c>
      <c r="BM90" s="725">
        <v>0</v>
      </c>
      <c r="BN90" s="725">
        <v>0</v>
      </c>
      <c r="BO90" s="725">
        <v>1</v>
      </c>
      <c r="BP90" s="725">
        <v>0</v>
      </c>
      <c r="BQ90" s="725"/>
      <c r="BR90" s="725"/>
      <c r="BS90" s="725"/>
    </row>
    <row r="91" spans="1:71" ht="15" x14ac:dyDescent="0.25">
      <c r="A91">
        <f>VLOOKUP(C91,'DfE No.'!C:E,3,FALSE)</f>
        <v>114</v>
      </c>
      <c r="B91" s="722">
        <v>124750</v>
      </c>
      <c r="C91" s="722">
        <v>9353113</v>
      </c>
      <c r="D91" s="723" t="s">
        <v>1224</v>
      </c>
      <c r="E91" s="707" t="s">
        <v>469</v>
      </c>
      <c r="F91" s="724">
        <v>0</v>
      </c>
      <c r="G91" s="725">
        <v>1</v>
      </c>
      <c r="H91" s="725">
        <v>0</v>
      </c>
      <c r="I91" s="725">
        <v>0</v>
      </c>
      <c r="J91" s="725">
        <v>7</v>
      </c>
      <c r="K91" s="725">
        <v>0</v>
      </c>
      <c r="L91" s="725">
        <v>0</v>
      </c>
      <c r="M91" s="725">
        <v>0</v>
      </c>
      <c r="N91" s="725">
        <v>66</v>
      </c>
      <c r="O91" s="725">
        <v>66</v>
      </c>
      <c r="P91" s="725">
        <v>7</v>
      </c>
      <c r="Q91" s="725">
        <v>59</v>
      </c>
      <c r="R91" s="725">
        <v>0</v>
      </c>
      <c r="S91" s="725">
        <v>0</v>
      </c>
      <c r="T91" s="725">
        <v>0</v>
      </c>
      <c r="U91" s="725">
        <v>0</v>
      </c>
      <c r="V91" s="725">
        <v>0</v>
      </c>
      <c r="W91" s="725">
        <v>0</v>
      </c>
      <c r="X91" s="725">
        <v>0</v>
      </c>
      <c r="Y91" s="725">
        <v>0</v>
      </c>
      <c r="Z91" s="725">
        <v>0</v>
      </c>
      <c r="AA91" s="725">
        <v>66</v>
      </c>
      <c r="AB91" s="725">
        <v>9.4285714285714288</v>
      </c>
      <c r="AC91" s="725">
        <v>20.999999999999989</v>
      </c>
      <c r="AD91" s="725">
        <v>20.999999999999989</v>
      </c>
      <c r="AE91" s="725">
        <v>0</v>
      </c>
      <c r="AF91" s="725">
        <v>0</v>
      </c>
      <c r="AG91" s="725">
        <v>64.000000000000014</v>
      </c>
      <c r="AH91" s="725">
        <v>0</v>
      </c>
      <c r="AI91" s="725">
        <v>1.9999999999999998</v>
      </c>
      <c r="AJ91" s="725">
        <v>0</v>
      </c>
      <c r="AK91" s="725">
        <v>0</v>
      </c>
      <c r="AL91" s="725">
        <v>0</v>
      </c>
      <c r="AM91" s="725">
        <v>0</v>
      </c>
      <c r="AN91" s="725">
        <v>0</v>
      </c>
      <c r="AO91" s="725">
        <v>0</v>
      </c>
      <c r="AP91" s="725">
        <v>0</v>
      </c>
      <c r="AQ91" s="725">
        <v>0</v>
      </c>
      <c r="AR91" s="725">
        <v>0</v>
      </c>
      <c r="AS91" s="725">
        <v>0</v>
      </c>
      <c r="AT91" s="725">
        <v>0</v>
      </c>
      <c r="AU91" s="725">
        <v>0</v>
      </c>
      <c r="AV91" s="725">
        <v>0</v>
      </c>
      <c r="AW91" s="725">
        <v>0</v>
      </c>
      <c r="AX91" s="725">
        <v>0</v>
      </c>
      <c r="AY91" s="725">
        <v>0</v>
      </c>
      <c r="AZ91" s="725">
        <v>0</v>
      </c>
      <c r="BA91" s="725">
        <v>0</v>
      </c>
      <c r="BB91" s="725">
        <v>16.731343283582088</v>
      </c>
      <c r="BC91" s="725">
        <v>18.71641791044776</v>
      </c>
      <c r="BD91" s="725">
        <v>0</v>
      </c>
      <c r="BE91" s="725">
        <v>0</v>
      </c>
      <c r="BF91" s="725">
        <v>0</v>
      </c>
      <c r="BG91" s="725">
        <v>0</v>
      </c>
      <c r="BH91" s="725">
        <v>0</v>
      </c>
      <c r="BI91" s="725">
        <v>0</v>
      </c>
      <c r="BJ91" s="725">
        <v>3.99999999999998E-2</v>
      </c>
      <c r="BK91" s="725">
        <v>0</v>
      </c>
      <c r="BL91" s="725">
        <v>1.5195476507246399</v>
      </c>
      <c r="BM91" s="725">
        <v>0</v>
      </c>
      <c r="BN91" s="725">
        <v>0</v>
      </c>
      <c r="BO91" s="725">
        <v>1</v>
      </c>
      <c r="BP91" s="725">
        <v>0</v>
      </c>
      <c r="BQ91" s="725"/>
      <c r="BR91" s="725"/>
      <c r="BS91" s="725"/>
    </row>
    <row r="92" spans="1:71" ht="15" x14ac:dyDescent="0.25">
      <c r="A92">
        <f>VLOOKUP(C92,'DfE No.'!C:E,3,FALSE)</f>
        <v>12</v>
      </c>
      <c r="B92" s="722">
        <v>124751</v>
      </c>
      <c r="C92" s="722">
        <v>9353114</v>
      </c>
      <c r="D92" s="723" t="s">
        <v>1225</v>
      </c>
      <c r="E92" s="707" t="s">
        <v>469</v>
      </c>
      <c r="F92" s="724">
        <v>0</v>
      </c>
      <c r="G92" s="725">
        <v>1</v>
      </c>
      <c r="H92" s="725">
        <v>0</v>
      </c>
      <c r="I92" s="725">
        <v>0</v>
      </c>
      <c r="J92" s="725">
        <v>7</v>
      </c>
      <c r="K92" s="725">
        <v>0</v>
      </c>
      <c r="L92" s="725">
        <v>0</v>
      </c>
      <c r="M92" s="725">
        <v>0</v>
      </c>
      <c r="N92" s="725">
        <v>191</v>
      </c>
      <c r="O92" s="725">
        <v>191</v>
      </c>
      <c r="P92" s="725">
        <v>28</v>
      </c>
      <c r="Q92" s="725">
        <v>163</v>
      </c>
      <c r="R92" s="725">
        <v>0</v>
      </c>
      <c r="S92" s="725">
        <v>0</v>
      </c>
      <c r="T92" s="725">
        <v>0</v>
      </c>
      <c r="U92" s="725">
        <v>0</v>
      </c>
      <c r="V92" s="725">
        <v>0</v>
      </c>
      <c r="W92" s="725">
        <v>0</v>
      </c>
      <c r="X92" s="725">
        <v>0</v>
      </c>
      <c r="Y92" s="725">
        <v>0</v>
      </c>
      <c r="Z92" s="725">
        <v>0</v>
      </c>
      <c r="AA92" s="725">
        <v>191</v>
      </c>
      <c r="AB92" s="725">
        <v>27.285714285714285</v>
      </c>
      <c r="AC92" s="725">
        <v>25.000000000000011</v>
      </c>
      <c r="AD92" s="725">
        <v>34.107142857142861</v>
      </c>
      <c r="AE92" s="725">
        <v>0</v>
      </c>
      <c r="AF92" s="725">
        <v>0</v>
      </c>
      <c r="AG92" s="725">
        <v>163.00000000000009</v>
      </c>
      <c r="AH92" s="725">
        <v>13.999999999999993</v>
      </c>
      <c r="AI92" s="725">
        <v>0</v>
      </c>
      <c r="AJ92" s="725">
        <v>7.0000000000000071</v>
      </c>
      <c r="AK92" s="725">
        <v>2.0000000000000049</v>
      </c>
      <c r="AL92" s="725">
        <v>0</v>
      </c>
      <c r="AM92" s="725">
        <v>5.0000000000000018</v>
      </c>
      <c r="AN92" s="725">
        <v>0</v>
      </c>
      <c r="AO92" s="725">
        <v>0</v>
      </c>
      <c r="AP92" s="725">
        <v>0</v>
      </c>
      <c r="AQ92" s="725">
        <v>0</v>
      </c>
      <c r="AR92" s="725">
        <v>0</v>
      </c>
      <c r="AS92" s="725">
        <v>0</v>
      </c>
      <c r="AT92" s="725">
        <v>0</v>
      </c>
      <c r="AU92" s="725">
        <v>0</v>
      </c>
      <c r="AV92" s="725">
        <v>0</v>
      </c>
      <c r="AW92" s="725">
        <v>0</v>
      </c>
      <c r="AX92" s="725">
        <v>0</v>
      </c>
      <c r="AY92" s="725">
        <v>0</v>
      </c>
      <c r="AZ92" s="725">
        <v>0</v>
      </c>
      <c r="BA92" s="725">
        <v>0.97448979591836726</v>
      </c>
      <c r="BB92" s="725">
        <v>40.994011976047901</v>
      </c>
      <c r="BC92" s="725">
        <v>48.035928143712574</v>
      </c>
      <c r="BD92" s="725">
        <v>0</v>
      </c>
      <c r="BE92" s="725">
        <v>0</v>
      </c>
      <c r="BF92" s="725">
        <v>0</v>
      </c>
      <c r="BG92" s="725">
        <v>0</v>
      </c>
      <c r="BH92" s="725">
        <v>0</v>
      </c>
      <c r="BI92" s="725">
        <v>0</v>
      </c>
      <c r="BJ92" s="725">
        <v>0</v>
      </c>
      <c r="BK92" s="725">
        <v>0</v>
      </c>
      <c r="BL92" s="725">
        <v>1.597588819</v>
      </c>
      <c r="BM92" s="725">
        <v>0</v>
      </c>
      <c r="BN92" s="725">
        <v>0</v>
      </c>
      <c r="BO92" s="725">
        <v>1</v>
      </c>
      <c r="BP92" s="725">
        <v>0</v>
      </c>
      <c r="BQ92" s="725"/>
      <c r="BR92" s="725"/>
      <c r="BS92" s="725"/>
    </row>
    <row r="93" spans="1:71" ht="15" x14ac:dyDescent="0.25">
      <c r="A93">
        <f>VLOOKUP(C93,'DfE No.'!C:E,3,FALSE)</f>
        <v>203</v>
      </c>
      <c r="B93" s="722">
        <v>124754</v>
      </c>
      <c r="C93" s="722">
        <v>9353117</v>
      </c>
      <c r="D93" s="723" t="s">
        <v>1226</v>
      </c>
      <c r="E93" s="707" t="s">
        <v>469</v>
      </c>
      <c r="F93" s="724">
        <v>0</v>
      </c>
      <c r="G93" s="725">
        <v>1</v>
      </c>
      <c r="H93" s="725">
        <v>0</v>
      </c>
      <c r="I93" s="725">
        <v>0</v>
      </c>
      <c r="J93" s="725">
        <v>7</v>
      </c>
      <c r="K93" s="725">
        <v>0</v>
      </c>
      <c r="L93" s="725">
        <v>0</v>
      </c>
      <c r="M93" s="725">
        <v>0</v>
      </c>
      <c r="N93" s="725">
        <v>59</v>
      </c>
      <c r="O93" s="725">
        <v>59</v>
      </c>
      <c r="P93" s="725">
        <v>8</v>
      </c>
      <c r="Q93" s="725">
        <v>51</v>
      </c>
      <c r="R93" s="725">
        <v>0</v>
      </c>
      <c r="S93" s="725">
        <v>0</v>
      </c>
      <c r="T93" s="725">
        <v>0</v>
      </c>
      <c r="U93" s="725">
        <v>0</v>
      </c>
      <c r="V93" s="725">
        <v>0</v>
      </c>
      <c r="W93" s="725">
        <v>0</v>
      </c>
      <c r="X93" s="725">
        <v>0</v>
      </c>
      <c r="Y93" s="725">
        <v>0</v>
      </c>
      <c r="Z93" s="725">
        <v>0</v>
      </c>
      <c r="AA93" s="725">
        <v>59</v>
      </c>
      <c r="AB93" s="725">
        <v>8.4285714285714288</v>
      </c>
      <c r="AC93" s="725">
        <v>13.99999999999998</v>
      </c>
      <c r="AD93" s="725">
        <v>13.99999999999998</v>
      </c>
      <c r="AE93" s="725">
        <v>0</v>
      </c>
      <c r="AF93" s="725">
        <v>0</v>
      </c>
      <c r="AG93" s="725">
        <v>45.000000000000014</v>
      </c>
      <c r="AH93" s="725">
        <v>1.0000000000000011</v>
      </c>
      <c r="AI93" s="725">
        <v>1.0000000000000011</v>
      </c>
      <c r="AJ93" s="725">
        <v>3.9999999999999982</v>
      </c>
      <c r="AK93" s="725">
        <v>7.9999999999999964</v>
      </c>
      <c r="AL93" s="725">
        <v>0</v>
      </c>
      <c r="AM93" s="725">
        <v>0</v>
      </c>
      <c r="AN93" s="725">
        <v>0</v>
      </c>
      <c r="AO93" s="725">
        <v>0</v>
      </c>
      <c r="AP93" s="725">
        <v>0</v>
      </c>
      <c r="AQ93" s="725">
        <v>0</v>
      </c>
      <c r="AR93" s="725">
        <v>0</v>
      </c>
      <c r="AS93" s="725">
        <v>0</v>
      </c>
      <c r="AT93" s="725">
        <v>0</v>
      </c>
      <c r="AU93" s="725">
        <v>0</v>
      </c>
      <c r="AV93" s="725">
        <v>0</v>
      </c>
      <c r="AW93" s="725">
        <v>0</v>
      </c>
      <c r="AX93" s="725">
        <v>0</v>
      </c>
      <c r="AY93" s="725">
        <v>0</v>
      </c>
      <c r="AZ93" s="725">
        <v>0</v>
      </c>
      <c r="BA93" s="725">
        <v>0</v>
      </c>
      <c r="BB93" s="725">
        <v>12.195652173913043</v>
      </c>
      <c r="BC93" s="725">
        <v>14.108695652173912</v>
      </c>
      <c r="BD93" s="725">
        <v>0</v>
      </c>
      <c r="BE93" s="725">
        <v>0</v>
      </c>
      <c r="BF93" s="725">
        <v>0</v>
      </c>
      <c r="BG93" s="725">
        <v>0</v>
      </c>
      <c r="BH93" s="725">
        <v>0</v>
      </c>
      <c r="BI93" s="725">
        <v>0</v>
      </c>
      <c r="BJ93" s="725">
        <v>0</v>
      </c>
      <c r="BK93" s="725">
        <v>0</v>
      </c>
      <c r="BL93" s="725">
        <v>1.3934634125000001</v>
      </c>
      <c r="BM93" s="725">
        <v>0</v>
      </c>
      <c r="BN93" s="725">
        <v>0</v>
      </c>
      <c r="BO93" s="725">
        <v>1</v>
      </c>
      <c r="BP93" s="725">
        <v>0</v>
      </c>
      <c r="BQ93" s="725"/>
      <c r="BR93" s="725"/>
      <c r="BS93" s="725"/>
    </row>
    <row r="94" spans="1:71" ht="15" x14ac:dyDescent="0.25">
      <c r="A94">
        <f>VLOOKUP(C94,'DfE No.'!C:E,3,FALSE)</f>
        <v>507</v>
      </c>
      <c r="B94" s="722">
        <v>124757</v>
      </c>
      <c r="C94" s="722">
        <v>9353124</v>
      </c>
      <c r="D94" s="723" t="s">
        <v>1227</v>
      </c>
      <c r="E94" s="707" t="s">
        <v>469</v>
      </c>
      <c r="F94" s="724">
        <v>0</v>
      </c>
      <c r="G94" s="725">
        <v>1</v>
      </c>
      <c r="H94" s="725">
        <v>0</v>
      </c>
      <c r="I94" s="725">
        <v>0</v>
      </c>
      <c r="J94" s="725">
        <v>7</v>
      </c>
      <c r="K94" s="725">
        <v>0</v>
      </c>
      <c r="L94" s="725">
        <v>0</v>
      </c>
      <c r="M94" s="725">
        <v>0</v>
      </c>
      <c r="N94" s="725">
        <v>204</v>
      </c>
      <c r="O94" s="725">
        <v>204</v>
      </c>
      <c r="P94" s="725">
        <v>30</v>
      </c>
      <c r="Q94" s="725">
        <v>174</v>
      </c>
      <c r="R94" s="725">
        <v>0</v>
      </c>
      <c r="S94" s="725">
        <v>0</v>
      </c>
      <c r="T94" s="725">
        <v>0</v>
      </c>
      <c r="U94" s="725">
        <v>0</v>
      </c>
      <c r="V94" s="725">
        <v>0</v>
      </c>
      <c r="W94" s="725">
        <v>0</v>
      </c>
      <c r="X94" s="725">
        <v>0</v>
      </c>
      <c r="Y94" s="725">
        <v>0</v>
      </c>
      <c r="Z94" s="725">
        <v>0</v>
      </c>
      <c r="AA94" s="725">
        <v>204</v>
      </c>
      <c r="AB94" s="725">
        <v>29.142857142857142</v>
      </c>
      <c r="AC94" s="725">
        <v>49.000000000000092</v>
      </c>
      <c r="AD94" s="725">
        <v>51</v>
      </c>
      <c r="AE94" s="725">
        <v>0</v>
      </c>
      <c r="AF94" s="725">
        <v>0</v>
      </c>
      <c r="AG94" s="725">
        <v>151.99999999999994</v>
      </c>
      <c r="AH94" s="725">
        <v>35.999999999999972</v>
      </c>
      <c r="AI94" s="725">
        <v>16</v>
      </c>
      <c r="AJ94" s="725">
        <v>0</v>
      </c>
      <c r="AK94" s="725">
        <v>0</v>
      </c>
      <c r="AL94" s="725">
        <v>0</v>
      </c>
      <c r="AM94" s="725">
        <v>0</v>
      </c>
      <c r="AN94" s="725">
        <v>0</v>
      </c>
      <c r="AO94" s="725">
        <v>0</v>
      </c>
      <c r="AP94" s="725">
        <v>0</v>
      </c>
      <c r="AQ94" s="725">
        <v>0</v>
      </c>
      <c r="AR94" s="725">
        <v>0</v>
      </c>
      <c r="AS94" s="725">
        <v>0</v>
      </c>
      <c r="AT94" s="725">
        <v>0</v>
      </c>
      <c r="AU94" s="725">
        <v>2.3448275862068928</v>
      </c>
      <c r="AV94" s="725">
        <v>4.6896551724137856</v>
      </c>
      <c r="AW94" s="725">
        <v>5.8620689655172322</v>
      </c>
      <c r="AX94" s="725">
        <v>0</v>
      </c>
      <c r="AY94" s="725">
        <v>0</v>
      </c>
      <c r="AZ94" s="725">
        <v>0</v>
      </c>
      <c r="BA94" s="725">
        <v>0.96226415094339623</v>
      </c>
      <c r="BB94" s="725">
        <v>49.575418994413404</v>
      </c>
      <c r="BC94" s="725">
        <v>58.122905027932958</v>
      </c>
      <c r="BD94" s="725">
        <v>0</v>
      </c>
      <c r="BE94" s="725">
        <v>0</v>
      </c>
      <c r="BF94" s="725">
        <v>0</v>
      </c>
      <c r="BG94" s="725">
        <v>0</v>
      </c>
      <c r="BH94" s="725">
        <v>0</v>
      </c>
      <c r="BI94" s="725">
        <v>0</v>
      </c>
      <c r="BJ94" s="725">
        <v>0</v>
      </c>
      <c r="BK94" s="725">
        <v>0</v>
      </c>
      <c r="BL94" s="725">
        <v>0.61973418676470604</v>
      </c>
      <c r="BM94" s="725">
        <v>0</v>
      </c>
      <c r="BN94" s="725">
        <v>0</v>
      </c>
      <c r="BO94" s="725">
        <v>1</v>
      </c>
      <c r="BP94" s="725">
        <v>0</v>
      </c>
      <c r="BQ94" s="725">
        <v>20</v>
      </c>
      <c r="BR94" s="725"/>
      <c r="BS94" s="725"/>
    </row>
    <row r="95" spans="1:71" ht="15" x14ac:dyDescent="0.25">
      <c r="A95">
        <f>VLOOKUP(C95,'DfE No.'!C:E,3,FALSE)</f>
        <v>17</v>
      </c>
      <c r="B95" s="722">
        <v>124758</v>
      </c>
      <c r="C95" s="722">
        <v>9353125</v>
      </c>
      <c r="D95" s="723" t="s">
        <v>1228</v>
      </c>
      <c r="E95" s="707" t="s">
        <v>469</v>
      </c>
      <c r="F95" s="724">
        <v>0</v>
      </c>
      <c r="G95" s="725">
        <v>1</v>
      </c>
      <c r="H95" s="725">
        <v>0</v>
      </c>
      <c r="I95" s="725">
        <v>0</v>
      </c>
      <c r="J95" s="725">
        <v>7</v>
      </c>
      <c r="K95" s="725">
        <v>0</v>
      </c>
      <c r="L95" s="725">
        <v>0</v>
      </c>
      <c r="M95" s="725">
        <v>0</v>
      </c>
      <c r="N95" s="725">
        <v>170</v>
      </c>
      <c r="O95" s="725">
        <v>170</v>
      </c>
      <c r="P95" s="725">
        <v>23</v>
      </c>
      <c r="Q95" s="725">
        <v>147</v>
      </c>
      <c r="R95" s="725">
        <v>0</v>
      </c>
      <c r="S95" s="725">
        <v>0</v>
      </c>
      <c r="T95" s="725">
        <v>0</v>
      </c>
      <c r="U95" s="725">
        <v>0</v>
      </c>
      <c r="V95" s="725">
        <v>0</v>
      </c>
      <c r="W95" s="725">
        <v>0</v>
      </c>
      <c r="X95" s="725">
        <v>0</v>
      </c>
      <c r="Y95" s="725">
        <v>0</v>
      </c>
      <c r="Z95" s="725">
        <v>0</v>
      </c>
      <c r="AA95" s="725">
        <v>170</v>
      </c>
      <c r="AB95" s="725">
        <v>24.285714285714285</v>
      </c>
      <c r="AC95" s="725">
        <v>21.000000000000021</v>
      </c>
      <c r="AD95" s="725">
        <v>28.662790697674417</v>
      </c>
      <c r="AE95" s="725">
        <v>0</v>
      </c>
      <c r="AF95" s="725">
        <v>0</v>
      </c>
      <c r="AG95" s="725">
        <v>168</v>
      </c>
      <c r="AH95" s="725">
        <v>1.9999999999999929</v>
      </c>
      <c r="AI95" s="725">
        <v>0</v>
      </c>
      <c r="AJ95" s="725">
        <v>0</v>
      </c>
      <c r="AK95" s="725">
        <v>0</v>
      </c>
      <c r="AL95" s="725">
        <v>0</v>
      </c>
      <c r="AM95" s="725">
        <v>0</v>
      </c>
      <c r="AN95" s="725">
        <v>0</v>
      </c>
      <c r="AO95" s="725">
        <v>0</v>
      </c>
      <c r="AP95" s="725">
        <v>0</v>
      </c>
      <c r="AQ95" s="725">
        <v>0</v>
      </c>
      <c r="AR95" s="725">
        <v>0</v>
      </c>
      <c r="AS95" s="725">
        <v>0</v>
      </c>
      <c r="AT95" s="725">
        <v>0</v>
      </c>
      <c r="AU95" s="725">
        <v>1.1564625850340129</v>
      </c>
      <c r="AV95" s="725">
        <v>2.3129251700680187</v>
      </c>
      <c r="AW95" s="725">
        <v>5.7823129251700731</v>
      </c>
      <c r="AX95" s="725">
        <v>0</v>
      </c>
      <c r="AY95" s="725">
        <v>0</v>
      </c>
      <c r="AZ95" s="725">
        <v>0</v>
      </c>
      <c r="BA95" s="725">
        <v>0.98837209302325579</v>
      </c>
      <c r="BB95" s="725">
        <v>43.55555555555555</v>
      </c>
      <c r="BC95" s="725">
        <v>50.370370370370367</v>
      </c>
      <c r="BD95" s="725">
        <v>0</v>
      </c>
      <c r="BE95" s="725">
        <v>0</v>
      </c>
      <c r="BF95" s="725">
        <v>0</v>
      </c>
      <c r="BG95" s="725">
        <v>0</v>
      </c>
      <c r="BH95" s="725">
        <v>0</v>
      </c>
      <c r="BI95" s="725">
        <v>0</v>
      </c>
      <c r="BJ95" s="725">
        <v>0</v>
      </c>
      <c r="BK95" s="725">
        <v>0</v>
      </c>
      <c r="BL95" s="725">
        <v>2.3825454862275501</v>
      </c>
      <c r="BM95" s="725">
        <v>0</v>
      </c>
      <c r="BN95" s="725">
        <v>0</v>
      </c>
      <c r="BO95" s="725">
        <v>1</v>
      </c>
      <c r="BP95" s="725">
        <v>0</v>
      </c>
      <c r="BQ95" s="725"/>
      <c r="BR95" s="725"/>
      <c r="BS95" s="725"/>
    </row>
    <row r="96" spans="1:71" ht="15" x14ac:dyDescent="0.25">
      <c r="A96">
        <f>VLOOKUP(C96,'DfE No.'!C:E,3,FALSE)</f>
        <v>421</v>
      </c>
      <c r="B96" s="722">
        <v>124762</v>
      </c>
      <c r="C96" s="722">
        <v>9353308</v>
      </c>
      <c r="D96" s="723" t="s">
        <v>1229</v>
      </c>
      <c r="E96" s="707" t="s">
        <v>469</v>
      </c>
      <c r="F96" s="724">
        <v>0</v>
      </c>
      <c r="G96" s="725">
        <v>1</v>
      </c>
      <c r="H96" s="725">
        <v>0</v>
      </c>
      <c r="I96" s="725">
        <v>0</v>
      </c>
      <c r="J96" s="725">
        <v>7</v>
      </c>
      <c r="K96" s="725">
        <v>0</v>
      </c>
      <c r="L96" s="725">
        <v>0</v>
      </c>
      <c r="M96" s="725">
        <v>0</v>
      </c>
      <c r="N96" s="725">
        <v>271</v>
      </c>
      <c r="O96" s="725">
        <v>271</v>
      </c>
      <c r="P96" s="725">
        <v>36</v>
      </c>
      <c r="Q96" s="725">
        <v>235</v>
      </c>
      <c r="R96" s="725">
        <v>0</v>
      </c>
      <c r="S96" s="725">
        <v>0</v>
      </c>
      <c r="T96" s="725">
        <v>0</v>
      </c>
      <c r="U96" s="725">
        <v>0</v>
      </c>
      <c r="V96" s="725">
        <v>0</v>
      </c>
      <c r="W96" s="725">
        <v>0</v>
      </c>
      <c r="X96" s="725">
        <v>0</v>
      </c>
      <c r="Y96" s="725">
        <v>0</v>
      </c>
      <c r="Z96" s="725">
        <v>0</v>
      </c>
      <c r="AA96" s="725">
        <v>271</v>
      </c>
      <c r="AB96" s="725">
        <v>38.714285714285715</v>
      </c>
      <c r="AC96" s="725">
        <v>61.999999999999936</v>
      </c>
      <c r="AD96" s="725">
        <v>61.999999999999936</v>
      </c>
      <c r="AE96" s="725">
        <v>0</v>
      </c>
      <c r="AF96" s="725">
        <v>0</v>
      </c>
      <c r="AG96" s="725">
        <v>145.00000000000011</v>
      </c>
      <c r="AH96" s="725">
        <v>102.9999999999999</v>
      </c>
      <c r="AI96" s="725">
        <v>23.000000000000004</v>
      </c>
      <c r="AJ96" s="725">
        <v>0</v>
      </c>
      <c r="AK96" s="725">
        <v>0</v>
      </c>
      <c r="AL96" s="725">
        <v>0</v>
      </c>
      <c r="AM96" s="725">
        <v>0</v>
      </c>
      <c r="AN96" s="725">
        <v>0</v>
      </c>
      <c r="AO96" s="725">
        <v>0</v>
      </c>
      <c r="AP96" s="725">
        <v>0</v>
      </c>
      <c r="AQ96" s="725">
        <v>0</v>
      </c>
      <c r="AR96" s="725">
        <v>0</v>
      </c>
      <c r="AS96" s="725">
        <v>0</v>
      </c>
      <c r="AT96" s="725">
        <v>0</v>
      </c>
      <c r="AU96" s="725">
        <v>6.919148936170207</v>
      </c>
      <c r="AV96" s="725">
        <v>14.991489361702126</v>
      </c>
      <c r="AW96" s="725">
        <v>17.297872340425521</v>
      </c>
      <c r="AX96" s="725">
        <v>0</v>
      </c>
      <c r="AY96" s="725">
        <v>0</v>
      </c>
      <c r="AZ96" s="725">
        <v>0</v>
      </c>
      <c r="BA96" s="725">
        <v>0</v>
      </c>
      <c r="BB96" s="725">
        <v>60.756097560975611</v>
      </c>
      <c r="BC96" s="725">
        <v>70.063414634146341</v>
      </c>
      <c r="BD96" s="725">
        <v>0</v>
      </c>
      <c r="BE96" s="725">
        <v>0</v>
      </c>
      <c r="BF96" s="725">
        <v>0</v>
      </c>
      <c r="BG96" s="725">
        <v>0</v>
      </c>
      <c r="BH96" s="725">
        <v>0</v>
      </c>
      <c r="BI96" s="725">
        <v>0</v>
      </c>
      <c r="BJ96" s="725">
        <v>11.739999999999972</v>
      </c>
      <c r="BK96" s="725">
        <v>0</v>
      </c>
      <c r="BL96" s="725">
        <v>0.56775090392857097</v>
      </c>
      <c r="BM96" s="725">
        <v>0</v>
      </c>
      <c r="BN96" s="725">
        <v>0</v>
      </c>
      <c r="BO96" s="725">
        <v>1</v>
      </c>
      <c r="BP96" s="725">
        <v>0</v>
      </c>
      <c r="BQ96" s="725"/>
      <c r="BR96" s="725"/>
      <c r="BS96" s="725"/>
    </row>
    <row r="97" spans="1:71" ht="15" x14ac:dyDescent="0.25">
      <c r="A97">
        <f>VLOOKUP(C97,'DfE No.'!C:E,3,FALSE)</f>
        <v>509</v>
      </c>
      <c r="B97" s="722">
        <v>124763</v>
      </c>
      <c r="C97" s="722">
        <v>9353310</v>
      </c>
      <c r="D97" s="723" t="s">
        <v>912</v>
      </c>
      <c r="E97" s="707" t="s">
        <v>469</v>
      </c>
      <c r="F97" s="724">
        <v>0</v>
      </c>
      <c r="G97" s="725">
        <v>1</v>
      </c>
      <c r="H97" s="725">
        <v>0</v>
      </c>
      <c r="I97" s="725">
        <v>0</v>
      </c>
      <c r="J97" s="725">
        <v>7</v>
      </c>
      <c r="K97" s="725">
        <v>0</v>
      </c>
      <c r="L97" s="725">
        <v>0</v>
      </c>
      <c r="M97" s="725">
        <v>0</v>
      </c>
      <c r="N97" s="725">
        <v>169</v>
      </c>
      <c r="O97" s="725">
        <v>169</v>
      </c>
      <c r="P97" s="725">
        <v>30</v>
      </c>
      <c r="Q97" s="725">
        <v>139</v>
      </c>
      <c r="R97" s="725">
        <v>0</v>
      </c>
      <c r="S97" s="725">
        <v>0</v>
      </c>
      <c r="T97" s="725">
        <v>0</v>
      </c>
      <c r="U97" s="725">
        <v>0</v>
      </c>
      <c r="V97" s="725">
        <v>0</v>
      </c>
      <c r="W97" s="725">
        <v>0</v>
      </c>
      <c r="X97" s="725">
        <v>0</v>
      </c>
      <c r="Y97" s="725">
        <v>0</v>
      </c>
      <c r="Z97" s="725">
        <v>0</v>
      </c>
      <c r="AA97" s="725">
        <v>169</v>
      </c>
      <c r="AB97" s="725">
        <v>24.142857142857142</v>
      </c>
      <c r="AC97" s="725">
        <v>19.999999999999968</v>
      </c>
      <c r="AD97" s="725">
        <v>20.452229299363058</v>
      </c>
      <c r="AE97" s="725">
        <v>0</v>
      </c>
      <c r="AF97" s="725">
        <v>0</v>
      </c>
      <c r="AG97" s="725">
        <v>132.99999999999997</v>
      </c>
      <c r="AH97" s="725">
        <v>24.999999999999957</v>
      </c>
      <c r="AI97" s="725">
        <v>11</v>
      </c>
      <c r="AJ97" s="725">
        <v>0</v>
      </c>
      <c r="AK97" s="725">
        <v>0</v>
      </c>
      <c r="AL97" s="725">
        <v>0</v>
      </c>
      <c r="AM97" s="725">
        <v>0</v>
      </c>
      <c r="AN97" s="725">
        <v>0</v>
      </c>
      <c r="AO97" s="725">
        <v>0</v>
      </c>
      <c r="AP97" s="725">
        <v>0</v>
      </c>
      <c r="AQ97" s="725">
        <v>0</v>
      </c>
      <c r="AR97" s="725">
        <v>0</v>
      </c>
      <c r="AS97" s="725">
        <v>0</v>
      </c>
      <c r="AT97" s="725">
        <v>0</v>
      </c>
      <c r="AU97" s="725">
        <v>4.8633093525179873</v>
      </c>
      <c r="AV97" s="725">
        <v>10.942446043165464</v>
      </c>
      <c r="AW97" s="725">
        <v>14.589928057553962</v>
      </c>
      <c r="AX97" s="725">
        <v>0</v>
      </c>
      <c r="AY97" s="725">
        <v>0</v>
      </c>
      <c r="AZ97" s="725">
        <v>0</v>
      </c>
      <c r="BA97" s="725">
        <v>0</v>
      </c>
      <c r="BB97" s="725">
        <v>33.727941176470587</v>
      </c>
      <c r="BC97" s="725">
        <v>41.007352941176471</v>
      </c>
      <c r="BD97" s="725">
        <v>0</v>
      </c>
      <c r="BE97" s="725">
        <v>0</v>
      </c>
      <c r="BF97" s="725">
        <v>0</v>
      </c>
      <c r="BG97" s="725">
        <v>0</v>
      </c>
      <c r="BH97" s="725">
        <v>0</v>
      </c>
      <c r="BI97" s="725">
        <v>0</v>
      </c>
      <c r="BJ97" s="725">
        <v>0</v>
      </c>
      <c r="BK97" s="725">
        <v>0</v>
      </c>
      <c r="BL97" s="725">
        <v>0.347219480232558</v>
      </c>
      <c r="BM97" s="725">
        <v>0</v>
      </c>
      <c r="BN97" s="725">
        <v>0</v>
      </c>
      <c r="BO97" s="725">
        <v>1</v>
      </c>
      <c r="BP97" s="725">
        <v>0</v>
      </c>
      <c r="BQ97" s="725"/>
      <c r="BR97" s="725"/>
      <c r="BS97" s="725"/>
    </row>
    <row r="98" spans="1:71" ht="15" x14ac:dyDescent="0.25">
      <c r="A98">
        <f>VLOOKUP(C98,'DfE No.'!C:E,3,FALSE)</f>
        <v>420</v>
      </c>
      <c r="B98" s="722">
        <v>124764</v>
      </c>
      <c r="C98" s="722">
        <v>9353311</v>
      </c>
      <c r="D98" s="723" t="s">
        <v>1107</v>
      </c>
      <c r="E98" s="707" t="s">
        <v>469</v>
      </c>
      <c r="F98" s="724">
        <v>0</v>
      </c>
      <c r="G98" s="725">
        <v>1</v>
      </c>
      <c r="H98" s="725">
        <v>0</v>
      </c>
      <c r="I98" s="725">
        <v>0</v>
      </c>
      <c r="J98" s="725">
        <v>7</v>
      </c>
      <c r="K98" s="725">
        <v>0</v>
      </c>
      <c r="L98" s="725">
        <v>0</v>
      </c>
      <c r="M98" s="725">
        <v>0</v>
      </c>
      <c r="N98" s="725">
        <v>381</v>
      </c>
      <c r="O98" s="725">
        <v>381</v>
      </c>
      <c r="P98" s="725">
        <v>49</v>
      </c>
      <c r="Q98" s="725">
        <v>332</v>
      </c>
      <c r="R98" s="725">
        <v>0</v>
      </c>
      <c r="S98" s="725">
        <v>0</v>
      </c>
      <c r="T98" s="725">
        <v>0</v>
      </c>
      <c r="U98" s="725">
        <v>0</v>
      </c>
      <c r="V98" s="725">
        <v>0</v>
      </c>
      <c r="W98" s="725">
        <v>0</v>
      </c>
      <c r="X98" s="725">
        <v>0</v>
      </c>
      <c r="Y98" s="725">
        <v>0</v>
      </c>
      <c r="Z98" s="725">
        <v>0</v>
      </c>
      <c r="AA98" s="725">
        <v>381</v>
      </c>
      <c r="AB98" s="725">
        <v>54.428571428571431</v>
      </c>
      <c r="AC98" s="725">
        <v>37.999999999999979</v>
      </c>
      <c r="AD98" s="725">
        <v>37.999999999999979</v>
      </c>
      <c r="AE98" s="725">
        <v>0</v>
      </c>
      <c r="AF98" s="725">
        <v>0</v>
      </c>
      <c r="AG98" s="725">
        <v>310.44444444444451</v>
      </c>
      <c r="AH98" s="725">
        <v>32.253968253968274</v>
      </c>
      <c r="AI98" s="725">
        <v>29.230158730158724</v>
      </c>
      <c r="AJ98" s="725">
        <v>2.0158730158730154</v>
      </c>
      <c r="AK98" s="725">
        <v>7.0555555555555483</v>
      </c>
      <c r="AL98" s="725">
        <v>0</v>
      </c>
      <c r="AM98" s="725">
        <v>0</v>
      </c>
      <c r="AN98" s="725">
        <v>0</v>
      </c>
      <c r="AO98" s="725">
        <v>0</v>
      </c>
      <c r="AP98" s="725">
        <v>0</v>
      </c>
      <c r="AQ98" s="725">
        <v>0</v>
      </c>
      <c r="AR98" s="725">
        <v>0</v>
      </c>
      <c r="AS98" s="725">
        <v>0</v>
      </c>
      <c r="AT98" s="725">
        <v>0</v>
      </c>
      <c r="AU98" s="725">
        <v>25.32326283987916</v>
      </c>
      <c r="AV98" s="725">
        <v>52.948640483383798</v>
      </c>
      <c r="AW98" s="725">
        <v>78.271903323262919</v>
      </c>
      <c r="AX98" s="725">
        <v>0</v>
      </c>
      <c r="AY98" s="725">
        <v>0</v>
      </c>
      <c r="AZ98" s="725">
        <v>0</v>
      </c>
      <c r="BA98" s="725">
        <v>1.9389312977099238</v>
      </c>
      <c r="BB98" s="725">
        <v>90.44518272425249</v>
      </c>
      <c r="BC98" s="725">
        <v>103.79401993355482</v>
      </c>
      <c r="BD98" s="725">
        <v>0</v>
      </c>
      <c r="BE98" s="725">
        <v>0</v>
      </c>
      <c r="BF98" s="725">
        <v>0</v>
      </c>
      <c r="BG98" s="725">
        <v>0</v>
      </c>
      <c r="BH98" s="725">
        <v>0</v>
      </c>
      <c r="BI98" s="725">
        <v>0</v>
      </c>
      <c r="BJ98" s="725">
        <v>2.1400000000000112</v>
      </c>
      <c r="BK98" s="725">
        <v>0</v>
      </c>
      <c r="BL98" s="725">
        <v>0.29197783411764699</v>
      </c>
      <c r="BM98" s="725">
        <v>0</v>
      </c>
      <c r="BN98" s="725">
        <v>0</v>
      </c>
      <c r="BO98" s="725">
        <v>1</v>
      </c>
      <c r="BP98" s="725">
        <v>0</v>
      </c>
      <c r="BQ98" s="725"/>
      <c r="BR98" s="725"/>
      <c r="BS98" s="725"/>
    </row>
    <row r="99" spans="1:71" ht="15" x14ac:dyDescent="0.25">
      <c r="A99">
        <f>VLOOKUP(C99,'DfE No.'!C:E,3,FALSE)</f>
        <v>432</v>
      </c>
      <c r="B99" s="722">
        <v>124770</v>
      </c>
      <c r="C99" s="722">
        <v>9353322</v>
      </c>
      <c r="D99" s="723" t="s">
        <v>1230</v>
      </c>
      <c r="E99" s="707" t="s">
        <v>469</v>
      </c>
      <c r="F99" s="724">
        <v>0</v>
      </c>
      <c r="G99" s="725">
        <v>1</v>
      </c>
      <c r="H99" s="725">
        <v>0</v>
      </c>
      <c r="I99" s="725">
        <v>0</v>
      </c>
      <c r="J99" s="725">
        <v>7</v>
      </c>
      <c r="K99" s="725">
        <v>0</v>
      </c>
      <c r="L99" s="725">
        <v>0</v>
      </c>
      <c r="M99" s="725">
        <v>0</v>
      </c>
      <c r="N99" s="725">
        <v>99</v>
      </c>
      <c r="O99" s="725">
        <v>99</v>
      </c>
      <c r="P99" s="725">
        <v>12</v>
      </c>
      <c r="Q99" s="725">
        <v>87</v>
      </c>
      <c r="R99" s="725">
        <v>0</v>
      </c>
      <c r="S99" s="725">
        <v>0</v>
      </c>
      <c r="T99" s="725">
        <v>0</v>
      </c>
      <c r="U99" s="725">
        <v>0</v>
      </c>
      <c r="V99" s="725">
        <v>0</v>
      </c>
      <c r="W99" s="725">
        <v>0</v>
      </c>
      <c r="X99" s="725">
        <v>0</v>
      </c>
      <c r="Y99" s="725">
        <v>0</v>
      </c>
      <c r="Z99" s="725">
        <v>0</v>
      </c>
      <c r="AA99" s="725">
        <v>99</v>
      </c>
      <c r="AB99" s="725">
        <v>14.142857142857142</v>
      </c>
      <c r="AC99" s="725">
        <v>8.9999999999999982</v>
      </c>
      <c r="AD99" s="725">
        <v>8.9999999999999982</v>
      </c>
      <c r="AE99" s="725">
        <v>0</v>
      </c>
      <c r="AF99" s="725">
        <v>0</v>
      </c>
      <c r="AG99" s="725">
        <v>89</v>
      </c>
      <c r="AH99" s="725">
        <v>9.9999999999999982</v>
      </c>
      <c r="AI99" s="725">
        <v>0</v>
      </c>
      <c r="AJ99" s="725">
        <v>0</v>
      </c>
      <c r="AK99" s="725">
        <v>0</v>
      </c>
      <c r="AL99" s="725">
        <v>0</v>
      </c>
      <c r="AM99" s="725">
        <v>0</v>
      </c>
      <c r="AN99" s="725">
        <v>0</v>
      </c>
      <c r="AO99" s="725">
        <v>0</v>
      </c>
      <c r="AP99" s="725">
        <v>0</v>
      </c>
      <c r="AQ99" s="725">
        <v>0</v>
      </c>
      <c r="AR99" s="725">
        <v>0</v>
      </c>
      <c r="AS99" s="725">
        <v>0</v>
      </c>
      <c r="AT99" s="725">
        <v>0</v>
      </c>
      <c r="AU99" s="725">
        <v>0</v>
      </c>
      <c r="AV99" s="725">
        <v>0</v>
      </c>
      <c r="AW99" s="725">
        <v>0</v>
      </c>
      <c r="AX99" s="725">
        <v>0</v>
      </c>
      <c r="AY99" s="725">
        <v>0</v>
      </c>
      <c r="AZ99" s="725">
        <v>0</v>
      </c>
      <c r="BA99" s="725">
        <v>0</v>
      </c>
      <c r="BB99" s="725">
        <v>23.460674157303369</v>
      </c>
      <c r="BC99" s="725">
        <v>26.696629213483146</v>
      </c>
      <c r="BD99" s="725">
        <v>0</v>
      </c>
      <c r="BE99" s="725">
        <v>0</v>
      </c>
      <c r="BF99" s="725">
        <v>0</v>
      </c>
      <c r="BG99" s="725">
        <v>0</v>
      </c>
      <c r="BH99" s="725">
        <v>0</v>
      </c>
      <c r="BI99" s="725">
        <v>0</v>
      </c>
      <c r="BJ99" s="725">
        <v>1.06</v>
      </c>
      <c r="BK99" s="725">
        <v>0</v>
      </c>
      <c r="BL99" s="725">
        <v>1.8743645910714299</v>
      </c>
      <c r="BM99" s="725">
        <v>0</v>
      </c>
      <c r="BN99" s="725">
        <v>0</v>
      </c>
      <c r="BO99" s="725">
        <v>1</v>
      </c>
      <c r="BP99" s="725">
        <v>0</v>
      </c>
      <c r="BQ99" s="725"/>
      <c r="BR99" s="725"/>
      <c r="BS99" s="725"/>
    </row>
    <row r="100" spans="1:71" ht="15" x14ac:dyDescent="0.25">
      <c r="A100">
        <f>VLOOKUP(C100,'DfE No.'!C:E,3,FALSE)</f>
        <v>101</v>
      </c>
      <c r="B100" s="722">
        <v>124772</v>
      </c>
      <c r="C100" s="722">
        <v>9353327</v>
      </c>
      <c r="D100" s="723" t="s">
        <v>1231</v>
      </c>
      <c r="E100" s="707" t="s">
        <v>469</v>
      </c>
      <c r="F100" s="724">
        <v>0</v>
      </c>
      <c r="G100" s="725">
        <v>1</v>
      </c>
      <c r="H100" s="725">
        <v>0</v>
      </c>
      <c r="I100" s="725">
        <v>0</v>
      </c>
      <c r="J100" s="725">
        <v>7</v>
      </c>
      <c r="K100" s="725">
        <v>0</v>
      </c>
      <c r="L100" s="725">
        <v>0</v>
      </c>
      <c r="M100" s="725">
        <v>0</v>
      </c>
      <c r="N100" s="725">
        <v>205</v>
      </c>
      <c r="O100" s="725">
        <v>205</v>
      </c>
      <c r="P100" s="725">
        <v>30</v>
      </c>
      <c r="Q100" s="725">
        <v>175</v>
      </c>
      <c r="R100" s="725">
        <v>0</v>
      </c>
      <c r="S100" s="725">
        <v>0</v>
      </c>
      <c r="T100" s="725">
        <v>0</v>
      </c>
      <c r="U100" s="725">
        <v>0</v>
      </c>
      <c r="V100" s="725">
        <v>0</v>
      </c>
      <c r="W100" s="725">
        <v>0</v>
      </c>
      <c r="X100" s="725">
        <v>0</v>
      </c>
      <c r="Y100" s="725">
        <v>0</v>
      </c>
      <c r="Z100" s="725">
        <v>0</v>
      </c>
      <c r="AA100" s="725">
        <v>205</v>
      </c>
      <c r="AB100" s="725">
        <v>29.285714285714285</v>
      </c>
      <c r="AC100" s="725">
        <v>11.000000000000011</v>
      </c>
      <c r="AD100" s="725">
        <v>11.000000000000011</v>
      </c>
      <c r="AE100" s="725">
        <v>0</v>
      </c>
      <c r="AF100" s="725">
        <v>0</v>
      </c>
      <c r="AG100" s="725">
        <v>197.99999999999991</v>
      </c>
      <c r="AH100" s="725">
        <v>6.9999999999999938</v>
      </c>
      <c r="AI100" s="725">
        <v>0</v>
      </c>
      <c r="AJ100" s="725">
        <v>0</v>
      </c>
      <c r="AK100" s="725">
        <v>0</v>
      </c>
      <c r="AL100" s="725">
        <v>0</v>
      </c>
      <c r="AM100" s="725">
        <v>0</v>
      </c>
      <c r="AN100" s="725">
        <v>0</v>
      </c>
      <c r="AO100" s="725">
        <v>0</v>
      </c>
      <c r="AP100" s="725">
        <v>0</v>
      </c>
      <c r="AQ100" s="725">
        <v>0</v>
      </c>
      <c r="AR100" s="725">
        <v>0</v>
      </c>
      <c r="AS100" s="725">
        <v>0</v>
      </c>
      <c r="AT100" s="725">
        <v>0</v>
      </c>
      <c r="AU100" s="725">
        <v>0</v>
      </c>
      <c r="AV100" s="725">
        <v>0</v>
      </c>
      <c r="AW100" s="725">
        <v>0</v>
      </c>
      <c r="AX100" s="725">
        <v>0</v>
      </c>
      <c r="AY100" s="725">
        <v>0</v>
      </c>
      <c r="AZ100" s="725">
        <v>0</v>
      </c>
      <c r="BA100" s="725">
        <v>0</v>
      </c>
      <c r="BB100" s="725">
        <v>48.554913294797686</v>
      </c>
      <c r="BC100" s="725">
        <v>56.878612716763001</v>
      </c>
      <c r="BD100" s="725">
        <v>0</v>
      </c>
      <c r="BE100" s="725">
        <v>0</v>
      </c>
      <c r="BF100" s="725">
        <v>0</v>
      </c>
      <c r="BG100" s="725">
        <v>0</v>
      </c>
      <c r="BH100" s="725">
        <v>0</v>
      </c>
      <c r="BI100" s="725">
        <v>0</v>
      </c>
      <c r="BJ100" s="725">
        <v>2.7000000000000051</v>
      </c>
      <c r="BK100" s="725">
        <v>0</v>
      </c>
      <c r="BL100" s="725">
        <v>2.5616786054054099</v>
      </c>
      <c r="BM100" s="725">
        <v>0</v>
      </c>
      <c r="BN100" s="725">
        <v>0</v>
      </c>
      <c r="BO100" s="725">
        <v>1</v>
      </c>
      <c r="BP100" s="725">
        <v>0</v>
      </c>
      <c r="BQ100" s="725"/>
      <c r="BR100" s="725"/>
      <c r="BS100" s="725"/>
    </row>
    <row r="101" spans="1:71" ht="15" x14ac:dyDescent="0.25">
      <c r="A101">
        <f>VLOOKUP(C101,'DfE No.'!C:E,3,FALSE)</f>
        <v>25</v>
      </c>
      <c r="B101" s="722">
        <v>124774</v>
      </c>
      <c r="C101" s="722">
        <v>9353329</v>
      </c>
      <c r="D101" s="723" t="s">
        <v>1232</v>
      </c>
      <c r="E101" s="707" t="s">
        <v>469</v>
      </c>
      <c r="F101" s="724">
        <v>0</v>
      </c>
      <c r="G101" s="725">
        <v>1</v>
      </c>
      <c r="H101" s="725">
        <v>0</v>
      </c>
      <c r="I101" s="725">
        <v>0</v>
      </c>
      <c r="J101" s="725">
        <v>7</v>
      </c>
      <c r="K101" s="725">
        <v>0</v>
      </c>
      <c r="L101" s="725">
        <v>0</v>
      </c>
      <c r="M101" s="725">
        <v>0</v>
      </c>
      <c r="N101" s="725">
        <v>175</v>
      </c>
      <c r="O101" s="725">
        <v>175</v>
      </c>
      <c r="P101" s="725">
        <v>23</v>
      </c>
      <c r="Q101" s="725">
        <v>152</v>
      </c>
      <c r="R101" s="725">
        <v>0</v>
      </c>
      <c r="S101" s="725">
        <v>0</v>
      </c>
      <c r="T101" s="725">
        <v>0</v>
      </c>
      <c r="U101" s="725">
        <v>0</v>
      </c>
      <c r="V101" s="725">
        <v>0</v>
      </c>
      <c r="W101" s="725">
        <v>0</v>
      </c>
      <c r="X101" s="725">
        <v>0</v>
      </c>
      <c r="Y101" s="725">
        <v>0</v>
      </c>
      <c r="Z101" s="725">
        <v>0</v>
      </c>
      <c r="AA101" s="725">
        <v>175</v>
      </c>
      <c r="AB101" s="725">
        <v>25</v>
      </c>
      <c r="AC101" s="725">
        <v>26.000000000000075</v>
      </c>
      <c r="AD101" s="725">
        <v>26.000000000000075</v>
      </c>
      <c r="AE101" s="725">
        <v>0</v>
      </c>
      <c r="AF101" s="725">
        <v>0</v>
      </c>
      <c r="AG101" s="725">
        <v>175</v>
      </c>
      <c r="AH101" s="725">
        <v>0</v>
      </c>
      <c r="AI101" s="725">
        <v>0</v>
      </c>
      <c r="AJ101" s="725">
        <v>0</v>
      </c>
      <c r="AK101" s="725">
        <v>0</v>
      </c>
      <c r="AL101" s="725">
        <v>0</v>
      </c>
      <c r="AM101" s="725">
        <v>0</v>
      </c>
      <c r="AN101" s="725">
        <v>0</v>
      </c>
      <c r="AO101" s="725">
        <v>0</v>
      </c>
      <c r="AP101" s="725">
        <v>0</v>
      </c>
      <c r="AQ101" s="725">
        <v>0</v>
      </c>
      <c r="AR101" s="725">
        <v>0</v>
      </c>
      <c r="AS101" s="725">
        <v>0</v>
      </c>
      <c r="AT101" s="725">
        <v>0</v>
      </c>
      <c r="AU101" s="725">
        <v>1.1513157894736836</v>
      </c>
      <c r="AV101" s="725">
        <v>1.1513157894736836</v>
      </c>
      <c r="AW101" s="725">
        <v>2.3026315789473673</v>
      </c>
      <c r="AX101" s="725">
        <v>0</v>
      </c>
      <c r="AY101" s="725">
        <v>0</v>
      </c>
      <c r="AZ101" s="725">
        <v>0</v>
      </c>
      <c r="BA101" s="725">
        <v>0</v>
      </c>
      <c r="BB101" s="725">
        <v>40.20645161290323</v>
      </c>
      <c r="BC101" s="725">
        <v>46.29032258064516</v>
      </c>
      <c r="BD101" s="725">
        <v>0</v>
      </c>
      <c r="BE101" s="725">
        <v>0</v>
      </c>
      <c r="BF101" s="725">
        <v>0</v>
      </c>
      <c r="BG101" s="725">
        <v>0</v>
      </c>
      <c r="BH101" s="725">
        <v>0</v>
      </c>
      <c r="BI101" s="725">
        <v>0</v>
      </c>
      <c r="BJ101" s="725">
        <v>0</v>
      </c>
      <c r="BK101" s="725">
        <v>0</v>
      </c>
      <c r="BL101" s="725">
        <v>2.7662685809278398</v>
      </c>
      <c r="BM101" s="725">
        <v>0</v>
      </c>
      <c r="BN101" s="725">
        <v>0</v>
      </c>
      <c r="BO101" s="725">
        <v>1</v>
      </c>
      <c r="BP101" s="725">
        <v>0</v>
      </c>
      <c r="BQ101" s="725"/>
      <c r="BR101" s="725"/>
      <c r="BS101" s="725"/>
    </row>
    <row r="102" spans="1:71" ht="15" x14ac:dyDescent="0.25">
      <c r="A102">
        <f>VLOOKUP(C102,'DfE No.'!C:E,3,FALSE)</f>
        <v>35</v>
      </c>
      <c r="B102" s="722">
        <v>124775</v>
      </c>
      <c r="C102" s="722">
        <v>9353330</v>
      </c>
      <c r="D102" s="723" t="s">
        <v>1495</v>
      </c>
      <c r="E102" s="707" t="s">
        <v>469</v>
      </c>
      <c r="F102" s="724">
        <v>0</v>
      </c>
      <c r="G102" s="725">
        <v>1</v>
      </c>
      <c r="H102" s="725">
        <v>0</v>
      </c>
      <c r="I102" s="725">
        <v>0</v>
      </c>
      <c r="J102" s="725">
        <v>7</v>
      </c>
      <c r="K102" s="725">
        <v>0</v>
      </c>
      <c r="L102" s="725">
        <v>0</v>
      </c>
      <c r="M102" s="725">
        <v>0</v>
      </c>
      <c r="N102" s="725">
        <v>325</v>
      </c>
      <c r="O102" s="725">
        <v>325</v>
      </c>
      <c r="P102" s="725">
        <v>40</v>
      </c>
      <c r="Q102" s="725">
        <v>285</v>
      </c>
      <c r="R102" s="725">
        <v>0</v>
      </c>
      <c r="S102" s="725">
        <v>0</v>
      </c>
      <c r="T102" s="725">
        <v>0</v>
      </c>
      <c r="U102" s="725">
        <v>0</v>
      </c>
      <c r="V102" s="725">
        <v>0</v>
      </c>
      <c r="W102" s="725">
        <v>0</v>
      </c>
      <c r="X102" s="725">
        <v>0</v>
      </c>
      <c r="Y102" s="725">
        <v>0</v>
      </c>
      <c r="Z102" s="725">
        <v>0</v>
      </c>
      <c r="AA102" s="725">
        <v>325</v>
      </c>
      <c r="AB102" s="725">
        <v>46.428571428571431</v>
      </c>
      <c r="AC102" s="725">
        <v>43.999999999999872</v>
      </c>
      <c r="AD102" s="725">
        <v>43.999999999999872</v>
      </c>
      <c r="AE102" s="725">
        <v>0</v>
      </c>
      <c r="AF102" s="725">
        <v>0</v>
      </c>
      <c r="AG102" s="725">
        <v>309.00000000000011</v>
      </c>
      <c r="AH102" s="725">
        <v>15.999999999999991</v>
      </c>
      <c r="AI102" s="725">
        <v>0</v>
      </c>
      <c r="AJ102" s="725">
        <v>0</v>
      </c>
      <c r="AK102" s="725">
        <v>0</v>
      </c>
      <c r="AL102" s="725">
        <v>0</v>
      </c>
      <c r="AM102" s="725">
        <v>0</v>
      </c>
      <c r="AN102" s="725">
        <v>0</v>
      </c>
      <c r="AO102" s="725">
        <v>0</v>
      </c>
      <c r="AP102" s="725">
        <v>0</v>
      </c>
      <c r="AQ102" s="725">
        <v>0</v>
      </c>
      <c r="AR102" s="725">
        <v>0</v>
      </c>
      <c r="AS102" s="725">
        <v>0</v>
      </c>
      <c r="AT102" s="725">
        <v>0</v>
      </c>
      <c r="AU102" s="725">
        <v>4.5614035087719156</v>
      </c>
      <c r="AV102" s="725">
        <v>5.70175438596491</v>
      </c>
      <c r="AW102" s="725">
        <v>6.8421052631579045</v>
      </c>
      <c r="AX102" s="725">
        <v>0</v>
      </c>
      <c r="AY102" s="725">
        <v>0</v>
      </c>
      <c r="AZ102" s="725">
        <v>0</v>
      </c>
      <c r="BA102" s="725">
        <v>0</v>
      </c>
      <c r="BB102" s="725">
        <v>53.118279569892479</v>
      </c>
      <c r="BC102" s="725">
        <v>60.573476702508962</v>
      </c>
      <c r="BD102" s="725">
        <v>0</v>
      </c>
      <c r="BE102" s="725">
        <v>0</v>
      </c>
      <c r="BF102" s="725">
        <v>0</v>
      </c>
      <c r="BG102" s="725">
        <v>0</v>
      </c>
      <c r="BH102" s="725">
        <v>0</v>
      </c>
      <c r="BI102" s="725">
        <v>0</v>
      </c>
      <c r="BJ102" s="725">
        <v>0</v>
      </c>
      <c r="BK102" s="725">
        <v>0</v>
      </c>
      <c r="BL102" s="725">
        <v>2.33589367864769</v>
      </c>
      <c r="BM102" s="725">
        <v>0</v>
      </c>
      <c r="BN102" s="725">
        <v>0</v>
      </c>
      <c r="BO102" s="725">
        <v>1</v>
      </c>
      <c r="BP102" s="725">
        <v>0</v>
      </c>
      <c r="BQ102" s="725"/>
      <c r="BR102" s="725"/>
      <c r="BS102" s="725"/>
    </row>
    <row r="103" spans="1:71" ht="15" x14ac:dyDescent="0.25">
      <c r="A103">
        <f>VLOOKUP(C103,'DfE No.'!C:E,3,FALSE)</f>
        <v>317</v>
      </c>
      <c r="B103" s="722">
        <v>124777</v>
      </c>
      <c r="C103" s="722">
        <v>9353332</v>
      </c>
      <c r="D103" s="723" t="s">
        <v>1233</v>
      </c>
      <c r="E103" s="707" t="s">
        <v>469</v>
      </c>
      <c r="F103" s="724">
        <v>0</v>
      </c>
      <c r="G103" s="725">
        <v>1</v>
      </c>
      <c r="H103" s="725">
        <v>0</v>
      </c>
      <c r="I103" s="725">
        <v>0</v>
      </c>
      <c r="J103" s="725">
        <v>7</v>
      </c>
      <c r="K103" s="725">
        <v>0</v>
      </c>
      <c r="L103" s="725">
        <v>0</v>
      </c>
      <c r="M103" s="725">
        <v>0</v>
      </c>
      <c r="N103" s="725">
        <v>62</v>
      </c>
      <c r="O103" s="725">
        <v>62</v>
      </c>
      <c r="P103" s="725">
        <v>4</v>
      </c>
      <c r="Q103" s="725">
        <v>58</v>
      </c>
      <c r="R103" s="725">
        <v>0</v>
      </c>
      <c r="S103" s="725">
        <v>0</v>
      </c>
      <c r="T103" s="725">
        <v>0</v>
      </c>
      <c r="U103" s="725">
        <v>0</v>
      </c>
      <c r="V103" s="725">
        <v>0</v>
      </c>
      <c r="W103" s="725">
        <v>0</v>
      </c>
      <c r="X103" s="725">
        <v>0</v>
      </c>
      <c r="Y103" s="725">
        <v>0</v>
      </c>
      <c r="Z103" s="725">
        <v>0</v>
      </c>
      <c r="AA103" s="725">
        <v>62</v>
      </c>
      <c r="AB103" s="725">
        <v>8.8571428571428577</v>
      </c>
      <c r="AC103" s="725">
        <v>13.000000000000018</v>
      </c>
      <c r="AD103" s="725">
        <v>13.000000000000018</v>
      </c>
      <c r="AE103" s="725">
        <v>0</v>
      </c>
      <c r="AF103" s="725">
        <v>0</v>
      </c>
      <c r="AG103" s="725">
        <v>60</v>
      </c>
      <c r="AH103" s="725">
        <v>1.9999999999999978</v>
      </c>
      <c r="AI103" s="725">
        <v>0</v>
      </c>
      <c r="AJ103" s="725">
        <v>0</v>
      </c>
      <c r="AK103" s="725">
        <v>0</v>
      </c>
      <c r="AL103" s="725">
        <v>0</v>
      </c>
      <c r="AM103" s="725">
        <v>0</v>
      </c>
      <c r="AN103" s="725">
        <v>0</v>
      </c>
      <c r="AO103" s="725">
        <v>0</v>
      </c>
      <c r="AP103" s="725">
        <v>0</v>
      </c>
      <c r="AQ103" s="725">
        <v>0</v>
      </c>
      <c r="AR103" s="725">
        <v>0</v>
      </c>
      <c r="AS103" s="725">
        <v>0</v>
      </c>
      <c r="AT103" s="725">
        <v>0</v>
      </c>
      <c r="AU103" s="725">
        <v>0</v>
      </c>
      <c r="AV103" s="725">
        <v>0</v>
      </c>
      <c r="AW103" s="725">
        <v>1.0689655172413777</v>
      </c>
      <c r="AX103" s="725">
        <v>0</v>
      </c>
      <c r="AY103" s="725">
        <v>0</v>
      </c>
      <c r="AZ103" s="725">
        <v>0</v>
      </c>
      <c r="BA103" s="725">
        <v>0</v>
      </c>
      <c r="BB103" s="725">
        <v>18.938775510204081</v>
      </c>
      <c r="BC103" s="725">
        <v>20.244897959183671</v>
      </c>
      <c r="BD103" s="725">
        <v>0</v>
      </c>
      <c r="BE103" s="725">
        <v>0</v>
      </c>
      <c r="BF103" s="725">
        <v>0</v>
      </c>
      <c r="BG103" s="725">
        <v>0</v>
      </c>
      <c r="BH103" s="725">
        <v>0</v>
      </c>
      <c r="BI103" s="725">
        <v>0</v>
      </c>
      <c r="BJ103" s="725">
        <v>0</v>
      </c>
      <c r="BK103" s="725">
        <v>0</v>
      </c>
      <c r="BL103" s="725">
        <v>3.9023895249999998</v>
      </c>
      <c r="BM103" s="725">
        <v>0</v>
      </c>
      <c r="BN103" s="725">
        <v>1</v>
      </c>
      <c r="BO103" s="725">
        <v>1</v>
      </c>
      <c r="BP103" s="725">
        <v>0</v>
      </c>
      <c r="BQ103" s="725"/>
      <c r="BR103" s="725"/>
      <c r="BS103" s="725"/>
    </row>
    <row r="104" spans="1:71" ht="15" x14ac:dyDescent="0.25">
      <c r="A104">
        <f>VLOOKUP(C104,'DfE No.'!C:E,3,FALSE)</f>
        <v>284</v>
      </c>
      <c r="B104" s="722">
        <v>124781</v>
      </c>
      <c r="C104" s="722">
        <v>9353337</v>
      </c>
      <c r="D104" s="723" t="s">
        <v>1234</v>
      </c>
      <c r="E104" s="707" t="s">
        <v>469</v>
      </c>
      <c r="F104" s="724">
        <v>0</v>
      </c>
      <c r="G104" s="725">
        <v>1</v>
      </c>
      <c r="H104" s="725">
        <v>0</v>
      </c>
      <c r="I104" s="725">
        <v>0</v>
      </c>
      <c r="J104" s="725">
        <v>7</v>
      </c>
      <c r="K104" s="725">
        <v>0</v>
      </c>
      <c r="L104" s="725">
        <v>0</v>
      </c>
      <c r="M104" s="725">
        <v>0</v>
      </c>
      <c r="N104" s="725">
        <v>207</v>
      </c>
      <c r="O104" s="725">
        <v>207</v>
      </c>
      <c r="P104" s="725">
        <v>29</v>
      </c>
      <c r="Q104" s="725">
        <v>178</v>
      </c>
      <c r="R104" s="725">
        <v>0</v>
      </c>
      <c r="S104" s="725">
        <v>0</v>
      </c>
      <c r="T104" s="725">
        <v>0</v>
      </c>
      <c r="U104" s="725">
        <v>0</v>
      </c>
      <c r="V104" s="725">
        <v>0</v>
      </c>
      <c r="W104" s="725">
        <v>0</v>
      </c>
      <c r="X104" s="725">
        <v>0</v>
      </c>
      <c r="Y104" s="725">
        <v>0</v>
      </c>
      <c r="Z104" s="725">
        <v>0</v>
      </c>
      <c r="AA104" s="725">
        <v>207</v>
      </c>
      <c r="AB104" s="725">
        <v>29.571428571428573</v>
      </c>
      <c r="AC104" s="725">
        <v>3.9999999999999911</v>
      </c>
      <c r="AD104" s="725">
        <v>10.842857142857143</v>
      </c>
      <c r="AE104" s="725">
        <v>0</v>
      </c>
      <c r="AF104" s="725">
        <v>0</v>
      </c>
      <c r="AG104" s="725">
        <v>192.99999999999997</v>
      </c>
      <c r="AH104" s="725">
        <v>3.9999999999999911</v>
      </c>
      <c r="AI104" s="725">
        <v>5.9999999999999982</v>
      </c>
      <c r="AJ104" s="725">
        <v>2</v>
      </c>
      <c r="AK104" s="725">
        <v>2</v>
      </c>
      <c r="AL104" s="725">
        <v>0</v>
      </c>
      <c r="AM104" s="725">
        <v>0</v>
      </c>
      <c r="AN104" s="725">
        <v>0</v>
      </c>
      <c r="AO104" s="725">
        <v>0</v>
      </c>
      <c r="AP104" s="725">
        <v>0</v>
      </c>
      <c r="AQ104" s="725">
        <v>0</v>
      </c>
      <c r="AR104" s="725">
        <v>0</v>
      </c>
      <c r="AS104" s="725">
        <v>0</v>
      </c>
      <c r="AT104" s="725">
        <v>0</v>
      </c>
      <c r="AU104" s="725">
        <v>2.3258426966292185</v>
      </c>
      <c r="AV104" s="725">
        <v>10.466292134831463</v>
      </c>
      <c r="AW104" s="725">
        <v>12.792134831460681</v>
      </c>
      <c r="AX104" s="725">
        <v>0</v>
      </c>
      <c r="AY104" s="725">
        <v>0</v>
      </c>
      <c r="AZ104" s="725">
        <v>0</v>
      </c>
      <c r="BA104" s="725">
        <v>0</v>
      </c>
      <c r="BB104" s="725">
        <v>39.896551724137929</v>
      </c>
      <c r="BC104" s="725">
        <v>46.396551724137929</v>
      </c>
      <c r="BD104" s="725">
        <v>0</v>
      </c>
      <c r="BE104" s="725">
        <v>0</v>
      </c>
      <c r="BF104" s="725">
        <v>0</v>
      </c>
      <c r="BG104" s="725">
        <v>0</v>
      </c>
      <c r="BH104" s="725">
        <v>0</v>
      </c>
      <c r="BI104" s="725">
        <v>0</v>
      </c>
      <c r="BJ104" s="725">
        <v>0</v>
      </c>
      <c r="BK104" s="725">
        <v>0</v>
      </c>
      <c r="BL104" s="725">
        <v>0.37556511635071099</v>
      </c>
      <c r="BM104" s="725">
        <v>0</v>
      </c>
      <c r="BN104" s="725">
        <v>0</v>
      </c>
      <c r="BO104" s="725">
        <v>1</v>
      </c>
      <c r="BP104" s="725">
        <v>0</v>
      </c>
      <c r="BQ104" s="725"/>
      <c r="BR104" s="725"/>
      <c r="BS104" s="725"/>
    </row>
    <row r="105" spans="1:71" ht="15" x14ac:dyDescent="0.25">
      <c r="A105">
        <f>VLOOKUP(C105,'DfE No.'!C:E,3,FALSE)</f>
        <v>285</v>
      </c>
      <c r="B105" s="722">
        <v>124782</v>
      </c>
      <c r="C105" s="722">
        <v>9353338</v>
      </c>
      <c r="D105" s="723" t="s">
        <v>1235</v>
      </c>
      <c r="E105" s="707" t="s">
        <v>469</v>
      </c>
      <c r="F105" s="724">
        <v>0</v>
      </c>
      <c r="G105" s="725">
        <v>1</v>
      </c>
      <c r="H105" s="725">
        <v>0</v>
      </c>
      <c r="I105" s="725">
        <v>0</v>
      </c>
      <c r="J105" s="725">
        <v>7</v>
      </c>
      <c r="K105" s="725">
        <v>0</v>
      </c>
      <c r="L105" s="725">
        <v>0</v>
      </c>
      <c r="M105" s="725">
        <v>0</v>
      </c>
      <c r="N105" s="725">
        <v>413</v>
      </c>
      <c r="O105" s="725">
        <v>413</v>
      </c>
      <c r="P105" s="725">
        <v>60</v>
      </c>
      <c r="Q105" s="725">
        <v>353</v>
      </c>
      <c r="R105" s="725">
        <v>0</v>
      </c>
      <c r="S105" s="725">
        <v>0</v>
      </c>
      <c r="T105" s="725">
        <v>0</v>
      </c>
      <c r="U105" s="725">
        <v>0</v>
      </c>
      <c r="V105" s="725">
        <v>0</v>
      </c>
      <c r="W105" s="725">
        <v>0</v>
      </c>
      <c r="X105" s="725">
        <v>0</v>
      </c>
      <c r="Y105" s="725">
        <v>0</v>
      </c>
      <c r="Z105" s="725">
        <v>0</v>
      </c>
      <c r="AA105" s="725">
        <v>413</v>
      </c>
      <c r="AB105" s="725">
        <v>59</v>
      </c>
      <c r="AC105" s="725">
        <v>49.999999999999815</v>
      </c>
      <c r="AD105" s="725">
        <v>54.603365384615387</v>
      </c>
      <c r="AE105" s="725">
        <v>0</v>
      </c>
      <c r="AF105" s="725">
        <v>0</v>
      </c>
      <c r="AG105" s="725">
        <v>203.0000000000002</v>
      </c>
      <c r="AH105" s="725">
        <v>125.00000000000016</v>
      </c>
      <c r="AI105" s="725">
        <v>30.000000000000014</v>
      </c>
      <c r="AJ105" s="725">
        <v>32</v>
      </c>
      <c r="AK105" s="725">
        <v>20.999999999999982</v>
      </c>
      <c r="AL105" s="725">
        <v>2.0000000000000013</v>
      </c>
      <c r="AM105" s="725">
        <v>0</v>
      </c>
      <c r="AN105" s="725">
        <v>0</v>
      </c>
      <c r="AO105" s="725">
        <v>0</v>
      </c>
      <c r="AP105" s="725">
        <v>0</v>
      </c>
      <c r="AQ105" s="725">
        <v>0</v>
      </c>
      <c r="AR105" s="725">
        <v>0</v>
      </c>
      <c r="AS105" s="725">
        <v>0</v>
      </c>
      <c r="AT105" s="725">
        <v>0</v>
      </c>
      <c r="AU105" s="725">
        <v>34.025568181818166</v>
      </c>
      <c r="AV105" s="725">
        <v>59.838068181818336</v>
      </c>
      <c r="AW105" s="725">
        <v>85.650568181818329</v>
      </c>
      <c r="AX105" s="725">
        <v>0</v>
      </c>
      <c r="AY105" s="725">
        <v>0</v>
      </c>
      <c r="AZ105" s="725">
        <v>0</v>
      </c>
      <c r="BA105" s="725">
        <v>0</v>
      </c>
      <c r="BB105" s="725">
        <v>95.557324840764323</v>
      </c>
      <c r="BC105" s="725">
        <v>111.79936305732484</v>
      </c>
      <c r="BD105" s="725">
        <v>0</v>
      </c>
      <c r="BE105" s="725">
        <v>0</v>
      </c>
      <c r="BF105" s="725">
        <v>0</v>
      </c>
      <c r="BG105" s="725">
        <v>0</v>
      </c>
      <c r="BH105" s="725">
        <v>0</v>
      </c>
      <c r="BI105" s="725">
        <v>0</v>
      </c>
      <c r="BJ105" s="725">
        <v>0</v>
      </c>
      <c r="BK105" s="725">
        <v>0</v>
      </c>
      <c r="BL105" s="725">
        <v>0.40669438797468299</v>
      </c>
      <c r="BM105" s="725">
        <v>0</v>
      </c>
      <c r="BN105" s="725">
        <v>0</v>
      </c>
      <c r="BO105" s="725">
        <v>1</v>
      </c>
      <c r="BP105" s="725">
        <v>0</v>
      </c>
      <c r="BQ105" s="725"/>
      <c r="BR105" s="725"/>
      <c r="BS105" s="725"/>
    </row>
    <row r="106" spans="1:71" ht="15" x14ac:dyDescent="0.25">
      <c r="A106">
        <f>VLOOKUP(C106,'DfE No.'!C:E,3,FALSE)</f>
        <v>287</v>
      </c>
      <c r="B106" s="722">
        <v>124786</v>
      </c>
      <c r="C106" s="722">
        <v>9353342</v>
      </c>
      <c r="D106" s="723" t="s">
        <v>1236</v>
      </c>
      <c r="E106" s="707" t="s">
        <v>469</v>
      </c>
      <c r="F106" s="724">
        <v>0</v>
      </c>
      <c r="G106" s="725">
        <v>1</v>
      </c>
      <c r="H106" s="725">
        <v>0</v>
      </c>
      <c r="I106" s="725">
        <v>0</v>
      </c>
      <c r="J106" s="725">
        <v>7</v>
      </c>
      <c r="K106" s="725">
        <v>0</v>
      </c>
      <c r="L106" s="725">
        <v>0</v>
      </c>
      <c r="M106" s="725">
        <v>0</v>
      </c>
      <c r="N106" s="725">
        <v>210</v>
      </c>
      <c r="O106" s="725">
        <v>210</v>
      </c>
      <c r="P106" s="725">
        <v>30</v>
      </c>
      <c r="Q106" s="725">
        <v>180</v>
      </c>
      <c r="R106" s="725">
        <v>0</v>
      </c>
      <c r="S106" s="725">
        <v>0</v>
      </c>
      <c r="T106" s="725">
        <v>0</v>
      </c>
      <c r="U106" s="725">
        <v>0</v>
      </c>
      <c r="V106" s="725">
        <v>0</v>
      </c>
      <c r="W106" s="725">
        <v>0</v>
      </c>
      <c r="X106" s="725">
        <v>0</v>
      </c>
      <c r="Y106" s="725">
        <v>0</v>
      </c>
      <c r="Z106" s="725">
        <v>0</v>
      </c>
      <c r="AA106" s="725">
        <v>210</v>
      </c>
      <c r="AB106" s="725">
        <v>30</v>
      </c>
      <c r="AC106" s="725">
        <v>17.999999999999996</v>
      </c>
      <c r="AD106" s="725">
        <v>17.999999999999996</v>
      </c>
      <c r="AE106" s="725">
        <v>0</v>
      </c>
      <c r="AF106" s="725">
        <v>0</v>
      </c>
      <c r="AG106" s="725">
        <v>99.999999999999957</v>
      </c>
      <c r="AH106" s="725">
        <v>22.00000000000005</v>
      </c>
      <c r="AI106" s="725">
        <v>23.99999999999994</v>
      </c>
      <c r="AJ106" s="725">
        <v>14.999999999999993</v>
      </c>
      <c r="AK106" s="725">
        <v>39.999999999999901</v>
      </c>
      <c r="AL106" s="725">
        <v>9.0000000000000089</v>
      </c>
      <c r="AM106" s="725">
        <v>0</v>
      </c>
      <c r="AN106" s="725">
        <v>0</v>
      </c>
      <c r="AO106" s="725">
        <v>0</v>
      </c>
      <c r="AP106" s="725">
        <v>0</v>
      </c>
      <c r="AQ106" s="725">
        <v>0</v>
      </c>
      <c r="AR106" s="725">
        <v>0</v>
      </c>
      <c r="AS106" s="725">
        <v>0</v>
      </c>
      <c r="AT106" s="725">
        <v>0</v>
      </c>
      <c r="AU106" s="725">
        <v>15.166666666666663</v>
      </c>
      <c r="AV106" s="725">
        <v>25.666666666666618</v>
      </c>
      <c r="AW106" s="725">
        <v>33.833333333333314</v>
      </c>
      <c r="AX106" s="725">
        <v>0</v>
      </c>
      <c r="AY106" s="725">
        <v>0</v>
      </c>
      <c r="AZ106" s="725">
        <v>0</v>
      </c>
      <c r="BA106" s="725">
        <v>0</v>
      </c>
      <c r="BB106" s="725">
        <v>42.471910112359552</v>
      </c>
      <c r="BC106" s="725">
        <v>49.550561797752813</v>
      </c>
      <c r="BD106" s="725">
        <v>0</v>
      </c>
      <c r="BE106" s="725">
        <v>0</v>
      </c>
      <c r="BF106" s="725">
        <v>0</v>
      </c>
      <c r="BG106" s="725">
        <v>0</v>
      </c>
      <c r="BH106" s="725">
        <v>0</v>
      </c>
      <c r="BI106" s="725">
        <v>0</v>
      </c>
      <c r="BJ106" s="725">
        <v>0</v>
      </c>
      <c r="BK106" s="725">
        <v>0</v>
      </c>
      <c r="BL106" s="725">
        <v>0.38473019685863902</v>
      </c>
      <c r="BM106" s="725">
        <v>0</v>
      </c>
      <c r="BN106" s="725">
        <v>0</v>
      </c>
      <c r="BO106" s="725">
        <v>1</v>
      </c>
      <c r="BP106" s="725">
        <v>0</v>
      </c>
      <c r="BQ106" s="725"/>
      <c r="BR106" s="725"/>
      <c r="BS106" s="725"/>
    </row>
    <row r="107" spans="1:71" ht="15" x14ac:dyDescent="0.25">
      <c r="A107">
        <f>VLOOKUP(C107,'DfE No.'!C:E,3,FALSE)</f>
        <v>560</v>
      </c>
      <c r="B107" s="722">
        <v>124802</v>
      </c>
      <c r="C107" s="722">
        <v>9354024</v>
      </c>
      <c r="D107" s="723" t="s">
        <v>932</v>
      </c>
      <c r="E107" s="707" t="s">
        <v>969</v>
      </c>
      <c r="F107" s="724">
        <v>0</v>
      </c>
      <c r="G107" s="725">
        <v>1</v>
      </c>
      <c r="H107" s="725">
        <v>0</v>
      </c>
      <c r="I107" s="725">
        <v>0</v>
      </c>
      <c r="J107" s="725">
        <v>0</v>
      </c>
      <c r="K107" s="725">
        <v>5</v>
      </c>
      <c r="L107" s="725">
        <v>3</v>
      </c>
      <c r="M107" s="725">
        <v>2</v>
      </c>
      <c r="N107" s="725">
        <v>1350</v>
      </c>
      <c r="O107" s="725">
        <v>0</v>
      </c>
      <c r="P107" s="725">
        <v>0</v>
      </c>
      <c r="Q107" s="725">
        <v>0</v>
      </c>
      <c r="R107" s="725">
        <v>1350</v>
      </c>
      <c r="S107" s="725">
        <v>803</v>
      </c>
      <c r="T107" s="725">
        <v>547</v>
      </c>
      <c r="U107" s="725">
        <v>275</v>
      </c>
      <c r="V107" s="725">
        <v>265</v>
      </c>
      <c r="W107" s="725">
        <v>263</v>
      </c>
      <c r="X107" s="725">
        <v>256</v>
      </c>
      <c r="Y107" s="725">
        <v>291</v>
      </c>
      <c r="Z107" s="725">
        <v>0</v>
      </c>
      <c r="AA107" s="725">
        <v>1350</v>
      </c>
      <c r="AB107" s="725">
        <v>270</v>
      </c>
      <c r="AC107" s="725">
        <v>0</v>
      </c>
      <c r="AD107" s="725">
        <v>0</v>
      </c>
      <c r="AE107" s="725">
        <v>112.99999999999999</v>
      </c>
      <c r="AF107" s="725">
        <v>189.76693372177715</v>
      </c>
      <c r="AG107" s="725">
        <v>0</v>
      </c>
      <c r="AH107" s="725">
        <v>0</v>
      </c>
      <c r="AI107" s="725">
        <v>0</v>
      </c>
      <c r="AJ107" s="725">
        <v>0</v>
      </c>
      <c r="AK107" s="725">
        <v>0</v>
      </c>
      <c r="AL107" s="725">
        <v>0</v>
      </c>
      <c r="AM107" s="725">
        <v>0</v>
      </c>
      <c r="AN107" s="725">
        <v>1321.9999999999998</v>
      </c>
      <c r="AO107" s="725">
        <v>14.000000000000039</v>
      </c>
      <c r="AP107" s="725">
        <v>7.0000000000000071</v>
      </c>
      <c r="AQ107" s="725">
        <v>3.9999999999999964</v>
      </c>
      <c r="AR107" s="725">
        <v>2.9999999999999969</v>
      </c>
      <c r="AS107" s="725">
        <v>0</v>
      </c>
      <c r="AT107" s="725">
        <v>0</v>
      </c>
      <c r="AU107" s="725">
        <v>0</v>
      </c>
      <c r="AV107" s="725">
        <v>0</v>
      </c>
      <c r="AW107" s="725">
        <v>0</v>
      </c>
      <c r="AX107" s="725">
        <v>1.0000000000000004</v>
      </c>
      <c r="AY107" s="725">
        <v>1.9999999999999982</v>
      </c>
      <c r="AZ107" s="725">
        <v>3.9999999999999964</v>
      </c>
      <c r="BA107" s="725">
        <v>5.8994901675163876</v>
      </c>
      <c r="BB107" s="725">
        <v>0</v>
      </c>
      <c r="BC107" s="725">
        <v>0</v>
      </c>
      <c r="BD107" s="725">
        <v>104.96183206106868</v>
      </c>
      <c r="BE107" s="725">
        <v>101.14503816793891</v>
      </c>
      <c r="BF107" s="725">
        <v>88.686046511627808</v>
      </c>
      <c r="BG107" s="725">
        <v>105.89558232931738</v>
      </c>
      <c r="BH107" s="725">
        <v>152.72340425531914</v>
      </c>
      <c r="BI107" s="725">
        <v>324.19047592231016</v>
      </c>
      <c r="BJ107" s="725">
        <v>0</v>
      </c>
      <c r="BK107" s="725">
        <v>0</v>
      </c>
      <c r="BL107" s="725">
        <v>0</v>
      </c>
      <c r="BM107" s="725">
        <v>3.2036447410958901</v>
      </c>
      <c r="BN107" s="725">
        <v>0</v>
      </c>
      <c r="BO107" s="725">
        <v>0</v>
      </c>
      <c r="BP107" s="725">
        <v>1</v>
      </c>
      <c r="BQ107" s="725"/>
      <c r="BR107" s="725"/>
      <c r="BS107" s="725"/>
    </row>
    <row r="108" spans="1:71" ht="15" x14ac:dyDescent="0.25">
      <c r="A108">
        <f>VLOOKUP(C108,'DfE No.'!C:E,3,FALSE)</f>
        <v>370</v>
      </c>
      <c r="B108" s="722">
        <v>124840</v>
      </c>
      <c r="C108" s="722">
        <v>9354090</v>
      </c>
      <c r="D108" s="723" t="s">
        <v>823</v>
      </c>
      <c r="E108" s="707" t="s">
        <v>969</v>
      </c>
      <c r="F108" s="724">
        <v>0</v>
      </c>
      <c r="G108" s="725">
        <v>1</v>
      </c>
      <c r="H108" s="725">
        <v>0</v>
      </c>
      <c r="I108" s="725">
        <v>0</v>
      </c>
      <c r="J108" s="725">
        <v>0</v>
      </c>
      <c r="K108" s="725">
        <v>5</v>
      </c>
      <c r="L108" s="725">
        <v>3</v>
      </c>
      <c r="M108" s="725">
        <v>2</v>
      </c>
      <c r="N108" s="725">
        <v>1277</v>
      </c>
      <c r="O108" s="725">
        <v>0</v>
      </c>
      <c r="P108" s="725">
        <v>0</v>
      </c>
      <c r="Q108" s="725">
        <v>0</v>
      </c>
      <c r="R108" s="725">
        <v>1277</v>
      </c>
      <c r="S108" s="725">
        <v>750</v>
      </c>
      <c r="T108" s="725">
        <v>527</v>
      </c>
      <c r="U108" s="725">
        <v>248</v>
      </c>
      <c r="V108" s="725">
        <v>252</v>
      </c>
      <c r="W108" s="725">
        <v>250</v>
      </c>
      <c r="X108" s="725">
        <v>275</v>
      </c>
      <c r="Y108" s="725">
        <v>252</v>
      </c>
      <c r="Z108" s="725">
        <v>0</v>
      </c>
      <c r="AA108" s="725">
        <v>1277</v>
      </c>
      <c r="AB108" s="725">
        <v>255.4</v>
      </c>
      <c r="AC108" s="725">
        <v>0</v>
      </c>
      <c r="AD108" s="725">
        <v>0</v>
      </c>
      <c r="AE108" s="725">
        <v>124.99999999999994</v>
      </c>
      <c r="AF108" s="725">
        <v>198.44599844599844</v>
      </c>
      <c r="AG108" s="725">
        <v>0</v>
      </c>
      <c r="AH108" s="725">
        <v>0</v>
      </c>
      <c r="AI108" s="725">
        <v>0</v>
      </c>
      <c r="AJ108" s="725">
        <v>0</v>
      </c>
      <c r="AK108" s="725">
        <v>0</v>
      </c>
      <c r="AL108" s="725">
        <v>0</v>
      </c>
      <c r="AM108" s="725">
        <v>0</v>
      </c>
      <c r="AN108" s="725">
        <v>863.99999999999966</v>
      </c>
      <c r="AO108" s="725">
        <v>187.0000000000006</v>
      </c>
      <c r="AP108" s="725">
        <v>182.99999999999974</v>
      </c>
      <c r="AQ108" s="725">
        <v>24.999999999999964</v>
      </c>
      <c r="AR108" s="725">
        <v>16.000000000000007</v>
      </c>
      <c r="AS108" s="725">
        <v>1.9999999999999944</v>
      </c>
      <c r="AT108" s="725">
        <v>0</v>
      </c>
      <c r="AU108" s="725">
        <v>0</v>
      </c>
      <c r="AV108" s="725">
        <v>0</v>
      </c>
      <c r="AW108" s="725">
        <v>0</v>
      </c>
      <c r="AX108" s="725">
        <v>3.0141620771046393</v>
      </c>
      <c r="AY108" s="725">
        <v>14.066089693154982</v>
      </c>
      <c r="AZ108" s="725">
        <v>19.089693154996048</v>
      </c>
      <c r="BA108" s="725">
        <v>8.93006993006993</v>
      </c>
      <c r="BB108" s="725">
        <v>0</v>
      </c>
      <c r="BC108" s="725">
        <v>0</v>
      </c>
      <c r="BD108" s="725">
        <v>76.930612244897944</v>
      </c>
      <c r="BE108" s="725">
        <v>78.171428571428564</v>
      </c>
      <c r="BF108" s="725">
        <v>73.347107438016508</v>
      </c>
      <c r="BG108" s="725">
        <v>103.25670498084288</v>
      </c>
      <c r="BH108" s="725">
        <v>101.00826446280999</v>
      </c>
      <c r="BI108" s="725">
        <v>255.16021408188934</v>
      </c>
      <c r="BJ108" s="725">
        <v>0</v>
      </c>
      <c r="BK108" s="725">
        <v>0</v>
      </c>
      <c r="BL108" s="725">
        <v>0</v>
      </c>
      <c r="BM108" s="725">
        <v>1.1004790475621899</v>
      </c>
      <c r="BN108" s="725">
        <v>0</v>
      </c>
      <c r="BO108" s="725">
        <v>0</v>
      </c>
      <c r="BP108" s="725">
        <v>1</v>
      </c>
      <c r="BQ108" s="725"/>
      <c r="BR108" s="725"/>
      <c r="BS108" s="725"/>
    </row>
    <row r="109" spans="1:71" ht="15" x14ac:dyDescent="0.25">
      <c r="A109">
        <f>VLOOKUP(C109,'DfE No.'!C:E,3,FALSE)</f>
        <v>552</v>
      </c>
      <c r="B109" s="722">
        <v>124856</v>
      </c>
      <c r="C109" s="722">
        <v>9354500</v>
      </c>
      <c r="D109" s="723" t="s">
        <v>1237</v>
      </c>
      <c r="E109" s="707" t="s">
        <v>969</v>
      </c>
      <c r="F109" s="724">
        <v>0</v>
      </c>
      <c r="G109" s="725">
        <v>1</v>
      </c>
      <c r="H109" s="725">
        <v>0</v>
      </c>
      <c r="I109" s="725">
        <v>0</v>
      </c>
      <c r="J109" s="725">
        <v>0</v>
      </c>
      <c r="K109" s="725">
        <v>5</v>
      </c>
      <c r="L109" s="725">
        <v>3</v>
      </c>
      <c r="M109" s="725">
        <v>2</v>
      </c>
      <c r="N109" s="725">
        <v>1183</v>
      </c>
      <c r="O109" s="725">
        <v>0</v>
      </c>
      <c r="P109" s="725">
        <v>0</v>
      </c>
      <c r="Q109" s="725">
        <v>0</v>
      </c>
      <c r="R109" s="725">
        <v>1183</v>
      </c>
      <c r="S109" s="725">
        <v>721</v>
      </c>
      <c r="T109" s="725">
        <v>462</v>
      </c>
      <c r="U109" s="725">
        <v>240</v>
      </c>
      <c r="V109" s="725">
        <v>242</v>
      </c>
      <c r="W109" s="725">
        <v>239</v>
      </c>
      <c r="X109" s="725">
        <v>239</v>
      </c>
      <c r="Y109" s="725">
        <v>223</v>
      </c>
      <c r="Z109" s="725">
        <v>0</v>
      </c>
      <c r="AA109" s="725">
        <v>1183</v>
      </c>
      <c r="AB109" s="725">
        <v>236.6</v>
      </c>
      <c r="AC109" s="725">
        <v>0</v>
      </c>
      <c r="AD109" s="725">
        <v>0</v>
      </c>
      <c r="AE109" s="725">
        <v>169.99999999999991</v>
      </c>
      <c r="AF109" s="725">
        <v>262.0894874022589</v>
      </c>
      <c r="AG109" s="725">
        <v>0</v>
      </c>
      <c r="AH109" s="725">
        <v>0</v>
      </c>
      <c r="AI109" s="725">
        <v>0</v>
      </c>
      <c r="AJ109" s="725">
        <v>0</v>
      </c>
      <c r="AK109" s="725">
        <v>0</v>
      </c>
      <c r="AL109" s="725">
        <v>0</v>
      </c>
      <c r="AM109" s="725">
        <v>0</v>
      </c>
      <c r="AN109" s="725">
        <v>865.00000000000011</v>
      </c>
      <c r="AO109" s="725">
        <v>195.99999999999991</v>
      </c>
      <c r="AP109" s="725">
        <v>117.99999999999997</v>
      </c>
      <c r="AQ109" s="725">
        <v>2</v>
      </c>
      <c r="AR109" s="725">
        <v>2</v>
      </c>
      <c r="AS109" s="725">
        <v>0</v>
      </c>
      <c r="AT109" s="725">
        <v>0</v>
      </c>
      <c r="AU109" s="725">
        <v>0</v>
      </c>
      <c r="AV109" s="725">
        <v>0</v>
      </c>
      <c r="AW109" s="725">
        <v>0</v>
      </c>
      <c r="AX109" s="725">
        <v>1.0008460236886638</v>
      </c>
      <c r="AY109" s="725">
        <v>6.0050761421319852</v>
      </c>
      <c r="AZ109" s="725">
        <v>9.0076142131979662</v>
      </c>
      <c r="BA109" s="725">
        <v>13.361424847958299</v>
      </c>
      <c r="BB109" s="725">
        <v>0</v>
      </c>
      <c r="BC109" s="725">
        <v>0</v>
      </c>
      <c r="BD109" s="725">
        <v>107.69230769230776</v>
      </c>
      <c r="BE109" s="725">
        <v>108.58974358974366</v>
      </c>
      <c r="BF109" s="725">
        <v>111.80686695278963</v>
      </c>
      <c r="BG109" s="725">
        <v>121.56034482758612</v>
      </c>
      <c r="BH109" s="725">
        <v>110.40686274509798</v>
      </c>
      <c r="BI109" s="725">
        <v>334.23031771096572</v>
      </c>
      <c r="BJ109" s="725">
        <v>0</v>
      </c>
      <c r="BK109" s="725">
        <v>0</v>
      </c>
      <c r="BL109" s="725">
        <v>0</v>
      </c>
      <c r="BM109" s="725">
        <v>1.72305620898268</v>
      </c>
      <c r="BN109" s="725">
        <v>0</v>
      </c>
      <c r="BO109" s="725">
        <v>0</v>
      </c>
      <c r="BP109" s="725">
        <v>1</v>
      </c>
      <c r="BQ109" s="725">
        <v>15</v>
      </c>
      <c r="BR109" s="725"/>
      <c r="BS109" s="725"/>
    </row>
    <row r="110" spans="1:71" ht="15" x14ac:dyDescent="0.25">
      <c r="A110">
        <f>VLOOKUP(C110,'DfE No.'!C:E,3,FALSE)</f>
        <v>553</v>
      </c>
      <c r="B110" s="722">
        <v>124861</v>
      </c>
      <c r="C110" s="722">
        <v>9354600</v>
      </c>
      <c r="D110" s="723" t="s">
        <v>925</v>
      </c>
      <c r="E110" s="707" t="s">
        <v>969</v>
      </c>
      <c r="F110" s="724">
        <v>0</v>
      </c>
      <c r="G110" s="725">
        <v>1</v>
      </c>
      <c r="H110" s="725">
        <v>0</v>
      </c>
      <c r="I110" s="725">
        <v>0</v>
      </c>
      <c r="J110" s="725">
        <v>0</v>
      </c>
      <c r="K110" s="725">
        <v>5</v>
      </c>
      <c r="L110" s="725">
        <v>3</v>
      </c>
      <c r="M110" s="725">
        <v>2</v>
      </c>
      <c r="N110" s="725">
        <v>776</v>
      </c>
      <c r="O110" s="725">
        <v>0</v>
      </c>
      <c r="P110" s="725">
        <v>0</v>
      </c>
      <c r="Q110" s="725">
        <v>0</v>
      </c>
      <c r="R110" s="725">
        <v>776</v>
      </c>
      <c r="S110" s="725">
        <v>466</v>
      </c>
      <c r="T110" s="725">
        <v>310</v>
      </c>
      <c r="U110" s="725">
        <v>154</v>
      </c>
      <c r="V110" s="725">
        <v>164</v>
      </c>
      <c r="W110" s="725">
        <v>148</v>
      </c>
      <c r="X110" s="725">
        <v>161</v>
      </c>
      <c r="Y110" s="725">
        <v>149</v>
      </c>
      <c r="Z110" s="725">
        <v>0</v>
      </c>
      <c r="AA110" s="725">
        <v>776</v>
      </c>
      <c r="AB110" s="725">
        <v>155.19999999999999</v>
      </c>
      <c r="AC110" s="725">
        <v>0</v>
      </c>
      <c r="AD110" s="725">
        <v>0</v>
      </c>
      <c r="AE110" s="725">
        <v>90.000000000000028</v>
      </c>
      <c r="AF110" s="725">
        <v>113.58549222797927</v>
      </c>
      <c r="AG110" s="725">
        <v>0</v>
      </c>
      <c r="AH110" s="725">
        <v>0</v>
      </c>
      <c r="AI110" s="725">
        <v>0</v>
      </c>
      <c r="AJ110" s="725">
        <v>0</v>
      </c>
      <c r="AK110" s="725">
        <v>0</v>
      </c>
      <c r="AL110" s="725">
        <v>0</v>
      </c>
      <c r="AM110" s="725">
        <v>0</v>
      </c>
      <c r="AN110" s="725">
        <v>611.36351875808498</v>
      </c>
      <c r="AO110" s="725">
        <v>87.337645536869275</v>
      </c>
      <c r="AP110" s="725">
        <v>54.209573091849954</v>
      </c>
      <c r="AQ110" s="725">
        <v>12.046571798188845</v>
      </c>
      <c r="AR110" s="725">
        <v>11.042690815006493</v>
      </c>
      <c r="AS110" s="725">
        <v>0</v>
      </c>
      <c r="AT110" s="725">
        <v>0</v>
      </c>
      <c r="AU110" s="725">
        <v>0</v>
      </c>
      <c r="AV110" s="725">
        <v>0</v>
      </c>
      <c r="AW110" s="725">
        <v>0</v>
      </c>
      <c r="AX110" s="725">
        <v>6.150594451783352</v>
      </c>
      <c r="AY110" s="725">
        <v>11.276089828269502</v>
      </c>
      <c r="AZ110" s="725">
        <v>15.37648612945836</v>
      </c>
      <c r="BA110" s="725">
        <v>1.0051813471502591</v>
      </c>
      <c r="BB110" s="725">
        <v>0</v>
      </c>
      <c r="BC110" s="725">
        <v>0</v>
      </c>
      <c r="BD110" s="725">
        <v>52.968152866242001</v>
      </c>
      <c r="BE110" s="725">
        <v>56.407643312101868</v>
      </c>
      <c r="BF110" s="725">
        <v>53.922480620155063</v>
      </c>
      <c r="BG110" s="725">
        <v>70.295774647887299</v>
      </c>
      <c r="BH110" s="725">
        <v>62.172661870503639</v>
      </c>
      <c r="BI110" s="725">
        <v>175.52226282552533</v>
      </c>
      <c r="BJ110" s="725">
        <v>0</v>
      </c>
      <c r="BK110" s="725">
        <v>0</v>
      </c>
      <c r="BL110" s="725">
        <v>0</v>
      </c>
      <c r="BM110" s="725">
        <v>1.13012064991922</v>
      </c>
      <c r="BN110" s="725">
        <v>0</v>
      </c>
      <c r="BO110" s="725">
        <v>0</v>
      </c>
      <c r="BP110" s="725">
        <v>1</v>
      </c>
      <c r="BQ110" s="725"/>
      <c r="BR110" s="725"/>
      <c r="BS110" s="725"/>
    </row>
    <row r="111" spans="1:71" ht="15" x14ac:dyDescent="0.25">
      <c r="A111">
        <f>VLOOKUP(C111,'DfE No.'!C:E,3,FALSE)</f>
        <v>233</v>
      </c>
      <c r="B111" s="722">
        <v>138117</v>
      </c>
      <c r="C111" s="722">
        <v>9352000</v>
      </c>
      <c r="D111" s="723" t="s">
        <v>1092</v>
      </c>
      <c r="E111" s="707" t="s">
        <v>469</v>
      </c>
      <c r="F111" s="724" t="s">
        <v>1127</v>
      </c>
      <c r="G111" s="725">
        <v>1</v>
      </c>
      <c r="H111" s="725">
        <v>0</v>
      </c>
      <c r="I111" s="725">
        <v>0</v>
      </c>
      <c r="J111" s="725">
        <v>7</v>
      </c>
      <c r="K111" s="725">
        <v>0</v>
      </c>
      <c r="L111" s="725">
        <v>0</v>
      </c>
      <c r="M111" s="725">
        <v>0</v>
      </c>
      <c r="N111" s="725">
        <v>134</v>
      </c>
      <c r="O111" s="725">
        <v>134</v>
      </c>
      <c r="P111" s="725">
        <v>20</v>
      </c>
      <c r="Q111" s="725">
        <v>114</v>
      </c>
      <c r="R111" s="725">
        <v>0</v>
      </c>
      <c r="S111" s="725">
        <v>0</v>
      </c>
      <c r="T111" s="725">
        <v>0</v>
      </c>
      <c r="U111" s="725">
        <v>0</v>
      </c>
      <c r="V111" s="725">
        <v>0</v>
      </c>
      <c r="W111" s="725">
        <v>0</v>
      </c>
      <c r="X111" s="725">
        <v>0</v>
      </c>
      <c r="Y111" s="725">
        <v>0</v>
      </c>
      <c r="Z111" s="725">
        <v>0</v>
      </c>
      <c r="AA111" s="725">
        <v>134</v>
      </c>
      <c r="AB111" s="725">
        <v>19.142857142857142</v>
      </c>
      <c r="AC111" s="725">
        <v>51.999999999999957</v>
      </c>
      <c r="AD111" s="725">
        <v>51.999999999999957</v>
      </c>
      <c r="AE111" s="725">
        <v>0</v>
      </c>
      <c r="AF111" s="725">
        <v>0</v>
      </c>
      <c r="AG111" s="725">
        <v>18.999999999999947</v>
      </c>
      <c r="AH111" s="725">
        <v>21.000000000000032</v>
      </c>
      <c r="AI111" s="725">
        <v>94.000000000000014</v>
      </c>
      <c r="AJ111" s="725">
        <v>0</v>
      </c>
      <c r="AK111" s="725">
        <v>0</v>
      </c>
      <c r="AL111" s="725">
        <v>0</v>
      </c>
      <c r="AM111" s="725">
        <v>0</v>
      </c>
      <c r="AN111" s="725">
        <v>0</v>
      </c>
      <c r="AO111" s="725">
        <v>0</v>
      </c>
      <c r="AP111" s="725">
        <v>0</v>
      </c>
      <c r="AQ111" s="725">
        <v>0</v>
      </c>
      <c r="AR111" s="725">
        <v>0</v>
      </c>
      <c r="AS111" s="725">
        <v>0</v>
      </c>
      <c r="AT111" s="725">
        <v>0</v>
      </c>
      <c r="AU111" s="725">
        <v>8.2280701754385941</v>
      </c>
      <c r="AV111" s="725">
        <v>10.578947368421048</v>
      </c>
      <c r="AW111" s="725">
        <v>12.929824561403505</v>
      </c>
      <c r="AX111" s="725">
        <v>0</v>
      </c>
      <c r="AY111" s="725">
        <v>0</v>
      </c>
      <c r="AZ111" s="725">
        <v>0</v>
      </c>
      <c r="BA111" s="725">
        <v>0</v>
      </c>
      <c r="BB111" s="725">
        <v>54.849056603773583</v>
      </c>
      <c r="BC111" s="725">
        <v>64.471698113207552</v>
      </c>
      <c r="BD111" s="725">
        <v>0</v>
      </c>
      <c r="BE111" s="725">
        <v>0</v>
      </c>
      <c r="BF111" s="725">
        <v>0</v>
      </c>
      <c r="BG111" s="725">
        <v>0</v>
      </c>
      <c r="BH111" s="725">
        <v>0</v>
      </c>
      <c r="BI111" s="725">
        <v>0</v>
      </c>
      <c r="BJ111" s="725">
        <v>7.9600000000000186</v>
      </c>
      <c r="BK111" s="725">
        <v>0</v>
      </c>
      <c r="BL111" s="725">
        <v>0.79413207232704397</v>
      </c>
      <c r="BM111" s="725">
        <v>0</v>
      </c>
      <c r="BN111" s="725">
        <v>0</v>
      </c>
      <c r="BO111" s="725">
        <v>1</v>
      </c>
      <c r="BP111" s="725">
        <v>0</v>
      </c>
      <c r="BQ111" s="725"/>
      <c r="BR111" s="725"/>
      <c r="BS111" s="725"/>
    </row>
    <row r="112" spans="1:71" ht="15" x14ac:dyDescent="0.25">
      <c r="A112">
        <f>VLOOKUP(C112,'DfE No.'!C:E,3,FALSE)</f>
        <v>262</v>
      </c>
      <c r="B112" s="722">
        <v>139803</v>
      </c>
      <c r="C112" s="722">
        <v>9352001</v>
      </c>
      <c r="D112" s="723" t="s">
        <v>1238</v>
      </c>
      <c r="E112" s="707" t="s">
        <v>469</v>
      </c>
      <c r="F112" s="724" t="s">
        <v>1127</v>
      </c>
      <c r="G112" s="725">
        <v>1</v>
      </c>
      <c r="H112" s="725">
        <v>0</v>
      </c>
      <c r="I112" s="725">
        <v>0</v>
      </c>
      <c r="J112" s="725">
        <v>7</v>
      </c>
      <c r="K112" s="725">
        <v>0</v>
      </c>
      <c r="L112" s="725">
        <v>0</v>
      </c>
      <c r="M112" s="725">
        <v>0</v>
      </c>
      <c r="N112" s="725">
        <v>576</v>
      </c>
      <c r="O112" s="725">
        <v>576</v>
      </c>
      <c r="P112" s="725">
        <v>90</v>
      </c>
      <c r="Q112" s="725">
        <v>486</v>
      </c>
      <c r="R112" s="725">
        <v>0</v>
      </c>
      <c r="S112" s="725">
        <v>0</v>
      </c>
      <c r="T112" s="725">
        <v>0</v>
      </c>
      <c r="U112" s="725">
        <v>0</v>
      </c>
      <c r="V112" s="725">
        <v>0</v>
      </c>
      <c r="W112" s="725">
        <v>0</v>
      </c>
      <c r="X112" s="725">
        <v>0</v>
      </c>
      <c r="Y112" s="725">
        <v>0</v>
      </c>
      <c r="Z112" s="725">
        <v>0</v>
      </c>
      <c r="AA112" s="725">
        <v>576</v>
      </c>
      <c r="AB112" s="725">
        <v>82.285714285714292</v>
      </c>
      <c r="AC112" s="725">
        <v>140.00000000000026</v>
      </c>
      <c r="AD112" s="725">
        <v>145</v>
      </c>
      <c r="AE112" s="725">
        <v>0</v>
      </c>
      <c r="AF112" s="725">
        <v>0</v>
      </c>
      <c r="AG112" s="725">
        <v>218.9999999999998</v>
      </c>
      <c r="AH112" s="725">
        <v>7.0000000000000133</v>
      </c>
      <c r="AI112" s="725">
        <v>75.999999999999744</v>
      </c>
      <c r="AJ112" s="725">
        <v>99.999999999999929</v>
      </c>
      <c r="AK112" s="725">
        <v>88.000000000000142</v>
      </c>
      <c r="AL112" s="725">
        <v>86.000000000000256</v>
      </c>
      <c r="AM112" s="725">
        <v>0</v>
      </c>
      <c r="AN112" s="725">
        <v>0</v>
      </c>
      <c r="AO112" s="725">
        <v>0</v>
      </c>
      <c r="AP112" s="725">
        <v>0</v>
      </c>
      <c r="AQ112" s="725">
        <v>0</v>
      </c>
      <c r="AR112" s="725">
        <v>0</v>
      </c>
      <c r="AS112" s="725">
        <v>0</v>
      </c>
      <c r="AT112" s="725">
        <v>0</v>
      </c>
      <c r="AU112" s="725">
        <v>9.6200417536534655</v>
      </c>
      <c r="AV112" s="725">
        <v>16.835073068893536</v>
      </c>
      <c r="AW112" s="725">
        <v>19.240083507306874</v>
      </c>
      <c r="AX112" s="725">
        <v>0</v>
      </c>
      <c r="AY112" s="725">
        <v>0</v>
      </c>
      <c r="AZ112" s="725">
        <v>0</v>
      </c>
      <c r="BA112" s="725">
        <v>2</v>
      </c>
      <c r="BB112" s="725">
        <v>159.56652360515019</v>
      </c>
      <c r="BC112" s="725">
        <v>189.11587982832617</v>
      </c>
      <c r="BD112" s="725">
        <v>0</v>
      </c>
      <c r="BE112" s="725">
        <v>0</v>
      </c>
      <c r="BF112" s="725">
        <v>0</v>
      </c>
      <c r="BG112" s="725">
        <v>0</v>
      </c>
      <c r="BH112" s="725">
        <v>0</v>
      </c>
      <c r="BI112" s="725">
        <v>0</v>
      </c>
      <c r="BJ112" s="725">
        <v>0</v>
      </c>
      <c r="BK112" s="725">
        <v>0</v>
      </c>
      <c r="BL112" s="725">
        <v>0.47275963311403502</v>
      </c>
      <c r="BM112" s="725">
        <v>0</v>
      </c>
      <c r="BN112" s="725">
        <v>0</v>
      </c>
      <c r="BO112" s="725">
        <v>1</v>
      </c>
      <c r="BP112" s="725">
        <v>0</v>
      </c>
      <c r="BQ112" s="725"/>
      <c r="BR112" s="725"/>
      <c r="BS112" s="725"/>
    </row>
    <row r="113" spans="1:71" ht="15" x14ac:dyDescent="0.25">
      <c r="A113">
        <f>VLOOKUP(C113,'DfE No.'!C:E,3,FALSE)</f>
        <v>411</v>
      </c>
      <c r="B113" s="722">
        <v>136316</v>
      </c>
      <c r="C113" s="722">
        <v>9352003</v>
      </c>
      <c r="D113" s="723" t="s">
        <v>837</v>
      </c>
      <c r="E113" s="707" t="s">
        <v>469</v>
      </c>
      <c r="F113" s="724" t="s">
        <v>1127</v>
      </c>
      <c r="G113" s="725">
        <v>1</v>
      </c>
      <c r="H113" s="725">
        <v>0</v>
      </c>
      <c r="I113" s="725">
        <v>0</v>
      </c>
      <c r="J113" s="725">
        <v>7</v>
      </c>
      <c r="K113" s="725">
        <v>0</v>
      </c>
      <c r="L113" s="725">
        <v>0</v>
      </c>
      <c r="M113" s="725">
        <v>0</v>
      </c>
      <c r="N113" s="725">
        <v>374</v>
      </c>
      <c r="O113" s="725">
        <v>374</v>
      </c>
      <c r="P113" s="725">
        <v>60</v>
      </c>
      <c r="Q113" s="725">
        <v>314</v>
      </c>
      <c r="R113" s="725">
        <v>0</v>
      </c>
      <c r="S113" s="725">
        <v>0</v>
      </c>
      <c r="T113" s="725">
        <v>0</v>
      </c>
      <c r="U113" s="725">
        <v>0</v>
      </c>
      <c r="V113" s="725">
        <v>0</v>
      </c>
      <c r="W113" s="725">
        <v>0</v>
      </c>
      <c r="X113" s="725">
        <v>0</v>
      </c>
      <c r="Y113" s="725">
        <v>0</v>
      </c>
      <c r="Z113" s="725">
        <v>0</v>
      </c>
      <c r="AA113" s="725">
        <v>374</v>
      </c>
      <c r="AB113" s="725">
        <v>53.428571428571431</v>
      </c>
      <c r="AC113" s="725">
        <v>72.999999999999972</v>
      </c>
      <c r="AD113" s="725">
        <v>86.929729729729729</v>
      </c>
      <c r="AE113" s="725">
        <v>0</v>
      </c>
      <c r="AF113" s="725">
        <v>0</v>
      </c>
      <c r="AG113" s="725">
        <v>374</v>
      </c>
      <c r="AH113" s="725">
        <v>0</v>
      </c>
      <c r="AI113" s="725">
        <v>0</v>
      </c>
      <c r="AJ113" s="725">
        <v>0</v>
      </c>
      <c r="AK113" s="725">
        <v>0</v>
      </c>
      <c r="AL113" s="725">
        <v>0</v>
      </c>
      <c r="AM113" s="725">
        <v>0</v>
      </c>
      <c r="AN113" s="725">
        <v>0</v>
      </c>
      <c r="AO113" s="725">
        <v>0</v>
      </c>
      <c r="AP113" s="725">
        <v>0</v>
      </c>
      <c r="AQ113" s="725">
        <v>0</v>
      </c>
      <c r="AR113" s="725">
        <v>0</v>
      </c>
      <c r="AS113" s="725">
        <v>0</v>
      </c>
      <c r="AT113" s="725">
        <v>0</v>
      </c>
      <c r="AU113" s="725">
        <v>6.0128617363343935</v>
      </c>
      <c r="AV113" s="725">
        <v>16.836012861736332</v>
      </c>
      <c r="AW113" s="725">
        <v>30.064308681672042</v>
      </c>
      <c r="AX113" s="725">
        <v>0</v>
      </c>
      <c r="AY113" s="725">
        <v>0</v>
      </c>
      <c r="AZ113" s="725">
        <v>0</v>
      </c>
      <c r="BA113" s="725">
        <v>2.0216216216216218</v>
      </c>
      <c r="BB113" s="725">
        <v>95.472972972972968</v>
      </c>
      <c r="BC113" s="725">
        <v>113.71621621621621</v>
      </c>
      <c r="BD113" s="725">
        <v>0</v>
      </c>
      <c r="BE113" s="725">
        <v>0</v>
      </c>
      <c r="BF113" s="725">
        <v>0</v>
      </c>
      <c r="BG113" s="725">
        <v>0</v>
      </c>
      <c r="BH113" s="725">
        <v>0</v>
      </c>
      <c r="BI113" s="725">
        <v>0</v>
      </c>
      <c r="BJ113" s="725">
        <v>0</v>
      </c>
      <c r="BK113" s="725">
        <v>0</v>
      </c>
      <c r="BL113" s="725">
        <v>0.710954506077348</v>
      </c>
      <c r="BM113" s="725">
        <v>0</v>
      </c>
      <c r="BN113" s="725">
        <v>0</v>
      </c>
      <c r="BO113" s="725">
        <v>1</v>
      </c>
      <c r="BP113" s="725">
        <v>0</v>
      </c>
      <c r="BQ113" s="725"/>
      <c r="BR113" s="725"/>
      <c r="BS113" s="725"/>
    </row>
    <row r="114" spans="1:71" ht="15" x14ac:dyDescent="0.25">
      <c r="A114">
        <f>VLOOKUP(C114,'DfE No.'!C:E,3,FALSE)</f>
        <v>73</v>
      </c>
      <c r="B114" s="722">
        <v>139804</v>
      </c>
      <c r="C114" s="722">
        <v>9352006</v>
      </c>
      <c r="D114" s="723" t="s">
        <v>678</v>
      </c>
      <c r="E114" s="707" t="s">
        <v>469</v>
      </c>
      <c r="F114" s="724" t="s">
        <v>1127</v>
      </c>
      <c r="G114" s="725">
        <v>1</v>
      </c>
      <c r="H114" s="725">
        <v>0</v>
      </c>
      <c r="I114" s="725">
        <v>0</v>
      </c>
      <c r="J114" s="725">
        <v>7</v>
      </c>
      <c r="K114" s="725">
        <v>0</v>
      </c>
      <c r="L114" s="725">
        <v>0</v>
      </c>
      <c r="M114" s="725">
        <v>0</v>
      </c>
      <c r="N114" s="725">
        <v>199</v>
      </c>
      <c r="O114" s="725">
        <v>199</v>
      </c>
      <c r="P114" s="725">
        <v>26</v>
      </c>
      <c r="Q114" s="725">
        <v>173</v>
      </c>
      <c r="R114" s="725">
        <v>0</v>
      </c>
      <c r="S114" s="725">
        <v>0</v>
      </c>
      <c r="T114" s="725">
        <v>0</v>
      </c>
      <c r="U114" s="725">
        <v>0</v>
      </c>
      <c r="V114" s="725">
        <v>0</v>
      </c>
      <c r="W114" s="725">
        <v>0</v>
      </c>
      <c r="X114" s="725">
        <v>0</v>
      </c>
      <c r="Y114" s="725">
        <v>0</v>
      </c>
      <c r="Z114" s="725">
        <v>0</v>
      </c>
      <c r="AA114" s="725">
        <v>199</v>
      </c>
      <c r="AB114" s="725">
        <v>28.428571428571427</v>
      </c>
      <c r="AC114" s="725">
        <v>75.000000000000043</v>
      </c>
      <c r="AD114" s="725">
        <v>96.102439024390236</v>
      </c>
      <c r="AE114" s="725">
        <v>0</v>
      </c>
      <c r="AF114" s="725">
        <v>0</v>
      </c>
      <c r="AG114" s="725">
        <v>38.000000000000057</v>
      </c>
      <c r="AH114" s="725">
        <v>24.000000000000025</v>
      </c>
      <c r="AI114" s="725">
        <v>46.999999999999986</v>
      </c>
      <c r="AJ114" s="725">
        <v>7.9999999999999947</v>
      </c>
      <c r="AK114" s="725">
        <v>2.9999999999999978</v>
      </c>
      <c r="AL114" s="725">
        <v>24.000000000000025</v>
      </c>
      <c r="AM114" s="725">
        <v>55.000000000000064</v>
      </c>
      <c r="AN114" s="725">
        <v>0</v>
      </c>
      <c r="AO114" s="725">
        <v>0</v>
      </c>
      <c r="AP114" s="725">
        <v>0</v>
      </c>
      <c r="AQ114" s="725">
        <v>0</v>
      </c>
      <c r="AR114" s="725">
        <v>0</v>
      </c>
      <c r="AS114" s="725">
        <v>0</v>
      </c>
      <c r="AT114" s="725">
        <v>0</v>
      </c>
      <c r="AU114" s="725">
        <v>3.4508670520231122</v>
      </c>
      <c r="AV114" s="725">
        <v>4.6011560693641629</v>
      </c>
      <c r="AW114" s="725">
        <v>4.6011560693641629</v>
      </c>
      <c r="AX114" s="725">
        <v>0</v>
      </c>
      <c r="AY114" s="725">
        <v>0</v>
      </c>
      <c r="AZ114" s="725">
        <v>0</v>
      </c>
      <c r="BA114" s="725">
        <v>5.8243902439024398</v>
      </c>
      <c r="BB114" s="725">
        <v>54.521212121212116</v>
      </c>
      <c r="BC114" s="725">
        <v>62.715151515151511</v>
      </c>
      <c r="BD114" s="725">
        <v>0</v>
      </c>
      <c r="BE114" s="725">
        <v>0</v>
      </c>
      <c r="BF114" s="725">
        <v>0</v>
      </c>
      <c r="BG114" s="725">
        <v>0</v>
      </c>
      <c r="BH114" s="725">
        <v>0</v>
      </c>
      <c r="BI114" s="725">
        <v>0</v>
      </c>
      <c r="BJ114" s="725">
        <v>0</v>
      </c>
      <c r="BK114" s="725">
        <v>0</v>
      </c>
      <c r="BL114" s="725">
        <v>0.426603734161491</v>
      </c>
      <c r="BM114" s="725">
        <v>0</v>
      </c>
      <c r="BN114" s="725">
        <v>0</v>
      </c>
      <c r="BO114" s="725">
        <v>1</v>
      </c>
      <c r="BP114" s="725">
        <v>0</v>
      </c>
      <c r="BQ114" s="725"/>
      <c r="BR114" s="725"/>
      <c r="BS114" s="725"/>
    </row>
    <row r="115" spans="1:71" ht="15" x14ac:dyDescent="0.25">
      <c r="A115">
        <f>VLOOKUP(C115,'DfE No.'!C:E,3,FALSE)</f>
        <v>453</v>
      </c>
      <c r="B115" s="722">
        <v>140044</v>
      </c>
      <c r="C115" s="722">
        <v>9352010</v>
      </c>
      <c r="D115" s="723" t="s">
        <v>1239</v>
      </c>
      <c r="E115" s="707" t="s">
        <v>469</v>
      </c>
      <c r="F115" s="724" t="s">
        <v>1127</v>
      </c>
      <c r="G115" s="725">
        <v>1</v>
      </c>
      <c r="H115" s="725">
        <v>0</v>
      </c>
      <c r="I115" s="725">
        <v>0</v>
      </c>
      <c r="J115" s="725">
        <v>7</v>
      </c>
      <c r="K115" s="725">
        <v>0</v>
      </c>
      <c r="L115" s="725">
        <v>0</v>
      </c>
      <c r="M115" s="725">
        <v>0</v>
      </c>
      <c r="N115" s="725">
        <v>377</v>
      </c>
      <c r="O115" s="725">
        <v>377</v>
      </c>
      <c r="P115" s="725">
        <v>48</v>
      </c>
      <c r="Q115" s="725">
        <v>329</v>
      </c>
      <c r="R115" s="725">
        <v>0</v>
      </c>
      <c r="S115" s="725">
        <v>0</v>
      </c>
      <c r="T115" s="725">
        <v>0</v>
      </c>
      <c r="U115" s="725">
        <v>0</v>
      </c>
      <c r="V115" s="725">
        <v>0</v>
      </c>
      <c r="W115" s="725">
        <v>0</v>
      </c>
      <c r="X115" s="725">
        <v>0</v>
      </c>
      <c r="Y115" s="725">
        <v>0</v>
      </c>
      <c r="Z115" s="725">
        <v>0</v>
      </c>
      <c r="AA115" s="725">
        <v>377</v>
      </c>
      <c r="AB115" s="725">
        <v>53.857142857142854</v>
      </c>
      <c r="AC115" s="725">
        <v>86.000000000000171</v>
      </c>
      <c r="AD115" s="725">
        <v>86.374663072776272</v>
      </c>
      <c r="AE115" s="725">
        <v>0</v>
      </c>
      <c r="AF115" s="725">
        <v>0</v>
      </c>
      <c r="AG115" s="725">
        <v>363.99999999999989</v>
      </c>
      <c r="AH115" s="725">
        <v>3.9999999999999938</v>
      </c>
      <c r="AI115" s="725">
        <v>8.9999999999999858</v>
      </c>
      <c r="AJ115" s="725">
        <v>0</v>
      </c>
      <c r="AK115" s="725">
        <v>0</v>
      </c>
      <c r="AL115" s="725">
        <v>0</v>
      </c>
      <c r="AM115" s="725">
        <v>0</v>
      </c>
      <c r="AN115" s="725">
        <v>0</v>
      </c>
      <c r="AO115" s="725">
        <v>0</v>
      </c>
      <c r="AP115" s="725">
        <v>0</v>
      </c>
      <c r="AQ115" s="725">
        <v>0</v>
      </c>
      <c r="AR115" s="725">
        <v>0</v>
      </c>
      <c r="AS115" s="725">
        <v>0</v>
      </c>
      <c r="AT115" s="725">
        <v>0</v>
      </c>
      <c r="AU115" s="725">
        <v>10.313069908814608</v>
      </c>
      <c r="AV115" s="725">
        <v>25.209726443768997</v>
      </c>
      <c r="AW115" s="725">
        <v>35.522796352583605</v>
      </c>
      <c r="AX115" s="725">
        <v>0</v>
      </c>
      <c r="AY115" s="725">
        <v>0</v>
      </c>
      <c r="AZ115" s="725">
        <v>0</v>
      </c>
      <c r="BA115" s="725">
        <v>2.0323450134770891</v>
      </c>
      <c r="BB115" s="725">
        <v>97.012820512820511</v>
      </c>
      <c r="BC115" s="725">
        <v>111.16666666666667</v>
      </c>
      <c r="BD115" s="725">
        <v>0</v>
      </c>
      <c r="BE115" s="725">
        <v>0</v>
      </c>
      <c r="BF115" s="725">
        <v>0</v>
      </c>
      <c r="BG115" s="725">
        <v>0</v>
      </c>
      <c r="BH115" s="725">
        <v>0</v>
      </c>
      <c r="BI115" s="725">
        <v>0</v>
      </c>
      <c r="BJ115" s="725">
        <v>0</v>
      </c>
      <c r="BK115" s="725">
        <v>0</v>
      </c>
      <c r="BL115" s="725">
        <v>0.47385193826087002</v>
      </c>
      <c r="BM115" s="725">
        <v>0</v>
      </c>
      <c r="BN115" s="725">
        <v>0</v>
      </c>
      <c r="BO115" s="725">
        <v>1</v>
      </c>
      <c r="BP115" s="725">
        <v>0</v>
      </c>
      <c r="BQ115" s="725"/>
      <c r="BR115" s="725"/>
      <c r="BS115" s="725"/>
    </row>
    <row r="116" spans="1:71" ht="15" x14ac:dyDescent="0.25">
      <c r="A116">
        <f>VLOOKUP(C116,'DfE No.'!C:E,3,FALSE)</f>
        <v>61</v>
      </c>
      <c r="B116" s="722">
        <v>140573</v>
      </c>
      <c r="C116" s="722">
        <v>9352014</v>
      </c>
      <c r="D116" s="723" t="s">
        <v>961</v>
      </c>
      <c r="E116" s="707" t="s">
        <v>469</v>
      </c>
      <c r="F116" s="724" t="s">
        <v>1127</v>
      </c>
      <c r="G116" s="725">
        <v>1</v>
      </c>
      <c r="H116" s="725">
        <v>0</v>
      </c>
      <c r="I116" s="725">
        <v>0</v>
      </c>
      <c r="J116" s="725">
        <v>7</v>
      </c>
      <c r="K116" s="725">
        <v>0</v>
      </c>
      <c r="L116" s="725">
        <v>0</v>
      </c>
      <c r="M116" s="725">
        <v>0</v>
      </c>
      <c r="N116" s="725">
        <v>407</v>
      </c>
      <c r="O116" s="725">
        <v>407</v>
      </c>
      <c r="P116" s="725">
        <v>58</v>
      </c>
      <c r="Q116" s="725">
        <v>349</v>
      </c>
      <c r="R116" s="725">
        <v>0</v>
      </c>
      <c r="S116" s="725">
        <v>0</v>
      </c>
      <c r="T116" s="725">
        <v>0</v>
      </c>
      <c r="U116" s="725">
        <v>0</v>
      </c>
      <c r="V116" s="725">
        <v>0</v>
      </c>
      <c r="W116" s="725">
        <v>0</v>
      </c>
      <c r="X116" s="725">
        <v>0</v>
      </c>
      <c r="Y116" s="725">
        <v>0</v>
      </c>
      <c r="Z116" s="725">
        <v>0</v>
      </c>
      <c r="AA116" s="725">
        <v>407</v>
      </c>
      <c r="AB116" s="725">
        <v>58.142857142857146</v>
      </c>
      <c r="AC116" s="725">
        <v>196.99999999999997</v>
      </c>
      <c r="AD116" s="725">
        <v>203</v>
      </c>
      <c r="AE116" s="725">
        <v>0</v>
      </c>
      <c r="AF116" s="725">
        <v>0</v>
      </c>
      <c r="AG116" s="725">
        <v>24.999999999999989</v>
      </c>
      <c r="AH116" s="725">
        <v>91.999999999999986</v>
      </c>
      <c r="AI116" s="725">
        <v>61.999999999999872</v>
      </c>
      <c r="AJ116" s="725">
        <v>7</v>
      </c>
      <c r="AK116" s="725">
        <v>115.99999999999999</v>
      </c>
      <c r="AL116" s="725">
        <v>61.999999999999872</v>
      </c>
      <c r="AM116" s="725">
        <v>43.000000000000142</v>
      </c>
      <c r="AN116" s="725">
        <v>0</v>
      </c>
      <c r="AO116" s="725">
        <v>0</v>
      </c>
      <c r="AP116" s="725">
        <v>0</v>
      </c>
      <c r="AQ116" s="725">
        <v>0</v>
      </c>
      <c r="AR116" s="725">
        <v>0</v>
      </c>
      <c r="AS116" s="725">
        <v>0</v>
      </c>
      <c r="AT116" s="725">
        <v>0</v>
      </c>
      <c r="AU116" s="725">
        <v>8.1633237822349649</v>
      </c>
      <c r="AV116" s="725">
        <v>15.160458452722072</v>
      </c>
      <c r="AW116" s="725">
        <v>16.32664756446993</v>
      </c>
      <c r="AX116" s="725">
        <v>0</v>
      </c>
      <c r="AY116" s="725">
        <v>0</v>
      </c>
      <c r="AZ116" s="725">
        <v>0</v>
      </c>
      <c r="BA116" s="725">
        <v>9</v>
      </c>
      <c r="BB116" s="725">
        <v>104.90773809523809</v>
      </c>
      <c r="BC116" s="725">
        <v>122.3422619047619</v>
      </c>
      <c r="BD116" s="725">
        <v>0</v>
      </c>
      <c r="BE116" s="725">
        <v>0</v>
      </c>
      <c r="BF116" s="725">
        <v>0</v>
      </c>
      <c r="BG116" s="725">
        <v>0</v>
      </c>
      <c r="BH116" s="725">
        <v>0</v>
      </c>
      <c r="BI116" s="725">
        <v>0</v>
      </c>
      <c r="BJ116" s="725">
        <v>0</v>
      </c>
      <c r="BK116" s="725">
        <v>0</v>
      </c>
      <c r="BL116" s="725">
        <v>0.33637856119402998</v>
      </c>
      <c r="BM116" s="725">
        <v>0</v>
      </c>
      <c r="BN116" s="725">
        <v>0</v>
      </c>
      <c r="BO116" s="725">
        <v>1</v>
      </c>
      <c r="BP116" s="725">
        <v>0</v>
      </c>
      <c r="BQ116" s="725"/>
      <c r="BR116" s="725"/>
      <c r="BS116" s="725"/>
    </row>
    <row r="117" spans="1:71" ht="15" x14ac:dyDescent="0.25">
      <c r="A117">
        <f>VLOOKUP(C117,'DfE No.'!C:E,3,FALSE)</f>
        <v>292</v>
      </c>
      <c r="B117" s="722">
        <v>140822</v>
      </c>
      <c r="C117" s="722">
        <v>9352017</v>
      </c>
      <c r="D117" s="723" t="s">
        <v>783</v>
      </c>
      <c r="E117" s="707" t="s">
        <v>469</v>
      </c>
      <c r="F117" s="724" t="s">
        <v>1127</v>
      </c>
      <c r="G117" s="725">
        <v>1</v>
      </c>
      <c r="H117" s="725">
        <v>0</v>
      </c>
      <c r="I117" s="725">
        <v>0</v>
      </c>
      <c r="J117" s="725">
        <v>7</v>
      </c>
      <c r="K117" s="725">
        <v>0</v>
      </c>
      <c r="L117" s="725">
        <v>0</v>
      </c>
      <c r="M117" s="725">
        <v>0</v>
      </c>
      <c r="N117" s="725">
        <v>654</v>
      </c>
      <c r="O117" s="725">
        <v>654</v>
      </c>
      <c r="P117" s="725">
        <v>92</v>
      </c>
      <c r="Q117" s="725">
        <v>562</v>
      </c>
      <c r="R117" s="725">
        <v>0</v>
      </c>
      <c r="S117" s="725">
        <v>0</v>
      </c>
      <c r="T117" s="725">
        <v>0</v>
      </c>
      <c r="U117" s="725">
        <v>0</v>
      </c>
      <c r="V117" s="725">
        <v>0</v>
      </c>
      <c r="W117" s="725">
        <v>0</v>
      </c>
      <c r="X117" s="725">
        <v>0</v>
      </c>
      <c r="Y117" s="725">
        <v>0</v>
      </c>
      <c r="Z117" s="725">
        <v>0</v>
      </c>
      <c r="AA117" s="725">
        <v>654</v>
      </c>
      <c r="AB117" s="725">
        <v>93.428571428571431</v>
      </c>
      <c r="AC117" s="725">
        <v>73.999999999999858</v>
      </c>
      <c r="AD117" s="725">
        <v>86.529230769230779</v>
      </c>
      <c r="AE117" s="725">
        <v>0</v>
      </c>
      <c r="AF117" s="725">
        <v>0</v>
      </c>
      <c r="AG117" s="725">
        <v>585.00000000000023</v>
      </c>
      <c r="AH117" s="725">
        <v>33.000000000000014</v>
      </c>
      <c r="AI117" s="725">
        <v>10.999999999999984</v>
      </c>
      <c r="AJ117" s="725">
        <v>13.000000000000005</v>
      </c>
      <c r="AK117" s="725">
        <v>11.999999999999995</v>
      </c>
      <c r="AL117" s="725">
        <v>0</v>
      </c>
      <c r="AM117" s="725">
        <v>0</v>
      </c>
      <c r="AN117" s="725">
        <v>0</v>
      </c>
      <c r="AO117" s="725">
        <v>0</v>
      </c>
      <c r="AP117" s="725">
        <v>0</v>
      </c>
      <c r="AQ117" s="725">
        <v>0</v>
      </c>
      <c r="AR117" s="725">
        <v>0</v>
      </c>
      <c r="AS117" s="725">
        <v>0</v>
      </c>
      <c r="AT117" s="725">
        <v>0</v>
      </c>
      <c r="AU117" s="725">
        <v>26.860714285714305</v>
      </c>
      <c r="AV117" s="725">
        <v>46.714285714285694</v>
      </c>
      <c r="AW117" s="725">
        <v>66.567857142856951</v>
      </c>
      <c r="AX117" s="725">
        <v>0</v>
      </c>
      <c r="AY117" s="725">
        <v>0</v>
      </c>
      <c r="AZ117" s="725">
        <v>0</v>
      </c>
      <c r="BA117" s="725">
        <v>0</v>
      </c>
      <c r="BB117" s="725">
        <v>184.5985401459854</v>
      </c>
      <c r="BC117" s="725">
        <v>214.81751824817516</v>
      </c>
      <c r="BD117" s="725">
        <v>0</v>
      </c>
      <c r="BE117" s="725">
        <v>0</v>
      </c>
      <c r="BF117" s="725">
        <v>0</v>
      </c>
      <c r="BG117" s="725">
        <v>0</v>
      </c>
      <c r="BH117" s="725">
        <v>0</v>
      </c>
      <c r="BI117" s="725">
        <v>0</v>
      </c>
      <c r="BJ117" s="725">
        <v>0</v>
      </c>
      <c r="BK117" s="725">
        <v>0</v>
      </c>
      <c r="BL117" s="725">
        <v>0.42063366938775498</v>
      </c>
      <c r="BM117" s="725">
        <v>0</v>
      </c>
      <c r="BN117" s="725">
        <v>0</v>
      </c>
      <c r="BO117" s="725">
        <v>1</v>
      </c>
      <c r="BP117" s="725">
        <v>0</v>
      </c>
      <c r="BQ117" s="725"/>
      <c r="BR117" s="725"/>
      <c r="BS117" s="725"/>
    </row>
    <row r="118" spans="1:71" ht="15" x14ac:dyDescent="0.25">
      <c r="A118">
        <f>VLOOKUP(C118,'DfE No.'!C:E,3,FALSE)</f>
        <v>484</v>
      </c>
      <c r="B118" s="722">
        <v>142993</v>
      </c>
      <c r="C118" s="722">
        <v>9352022</v>
      </c>
      <c r="D118" s="723" t="s">
        <v>1093</v>
      </c>
      <c r="E118" s="707" t="s">
        <v>469</v>
      </c>
      <c r="F118" s="724" t="s">
        <v>1127</v>
      </c>
      <c r="G118" s="725">
        <v>1</v>
      </c>
      <c r="H118" s="725">
        <v>0</v>
      </c>
      <c r="I118" s="725">
        <v>0</v>
      </c>
      <c r="J118" s="725">
        <v>7</v>
      </c>
      <c r="K118" s="725">
        <v>0</v>
      </c>
      <c r="L118" s="725">
        <v>0</v>
      </c>
      <c r="M118" s="725">
        <v>0</v>
      </c>
      <c r="N118" s="725">
        <v>223</v>
      </c>
      <c r="O118" s="725">
        <v>223</v>
      </c>
      <c r="P118" s="725">
        <v>32</v>
      </c>
      <c r="Q118" s="725">
        <v>191</v>
      </c>
      <c r="R118" s="725">
        <v>0</v>
      </c>
      <c r="S118" s="725">
        <v>0</v>
      </c>
      <c r="T118" s="725">
        <v>0</v>
      </c>
      <c r="U118" s="725">
        <v>0</v>
      </c>
      <c r="V118" s="725">
        <v>0</v>
      </c>
      <c r="W118" s="725">
        <v>0</v>
      </c>
      <c r="X118" s="725">
        <v>0</v>
      </c>
      <c r="Y118" s="725">
        <v>0</v>
      </c>
      <c r="Z118" s="725">
        <v>0</v>
      </c>
      <c r="AA118" s="725">
        <v>223</v>
      </c>
      <c r="AB118" s="725">
        <v>31.857142857142858</v>
      </c>
      <c r="AC118" s="725">
        <v>32.999999999999993</v>
      </c>
      <c r="AD118" s="725">
        <v>35.316742081447963</v>
      </c>
      <c r="AE118" s="725">
        <v>0</v>
      </c>
      <c r="AF118" s="725">
        <v>0</v>
      </c>
      <c r="AG118" s="725">
        <v>206.00000000000006</v>
      </c>
      <c r="AH118" s="725">
        <v>15.000000000000004</v>
      </c>
      <c r="AI118" s="725">
        <v>1.9999999999999996</v>
      </c>
      <c r="AJ118" s="725">
        <v>0</v>
      </c>
      <c r="AK118" s="725">
        <v>0</v>
      </c>
      <c r="AL118" s="725">
        <v>0</v>
      </c>
      <c r="AM118" s="725">
        <v>0</v>
      </c>
      <c r="AN118" s="725">
        <v>0</v>
      </c>
      <c r="AO118" s="725">
        <v>0</v>
      </c>
      <c r="AP118" s="725">
        <v>0</v>
      </c>
      <c r="AQ118" s="725">
        <v>0</v>
      </c>
      <c r="AR118" s="725">
        <v>0</v>
      </c>
      <c r="AS118" s="725">
        <v>0</v>
      </c>
      <c r="AT118" s="725">
        <v>0</v>
      </c>
      <c r="AU118" s="725">
        <v>16.345549738219887</v>
      </c>
      <c r="AV118" s="725">
        <v>25.685863874345454</v>
      </c>
      <c r="AW118" s="725">
        <v>47.869109947643899</v>
      </c>
      <c r="AX118" s="725">
        <v>0</v>
      </c>
      <c r="AY118" s="725">
        <v>0</v>
      </c>
      <c r="AZ118" s="725">
        <v>0</v>
      </c>
      <c r="BA118" s="725">
        <v>0</v>
      </c>
      <c r="BB118" s="725">
        <v>49.083798882681563</v>
      </c>
      <c r="BC118" s="725">
        <v>57.307262569832403</v>
      </c>
      <c r="BD118" s="725">
        <v>0</v>
      </c>
      <c r="BE118" s="725">
        <v>0</v>
      </c>
      <c r="BF118" s="725">
        <v>0</v>
      </c>
      <c r="BG118" s="725">
        <v>0</v>
      </c>
      <c r="BH118" s="725">
        <v>0</v>
      </c>
      <c r="BI118" s="725">
        <v>0</v>
      </c>
      <c r="BJ118" s="725">
        <v>0</v>
      </c>
      <c r="BK118" s="725">
        <v>0</v>
      </c>
      <c r="BL118" s="725">
        <v>0.68390481901840505</v>
      </c>
      <c r="BM118" s="725">
        <v>0</v>
      </c>
      <c r="BN118" s="725">
        <v>0</v>
      </c>
      <c r="BO118" s="725">
        <v>1</v>
      </c>
      <c r="BP118" s="725">
        <v>0</v>
      </c>
      <c r="BQ118" s="725"/>
      <c r="BR118" s="725"/>
      <c r="BS118" s="725"/>
    </row>
    <row r="119" spans="1:71" ht="15" x14ac:dyDescent="0.25">
      <c r="A119">
        <f>VLOOKUP(C119,'DfE No.'!C:E,3,FALSE)</f>
        <v>77</v>
      </c>
      <c r="B119" s="722">
        <v>140823</v>
      </c>
      <c r="C119" s="722">
        <v>9352025</v>
      </c>
      <c r="D119" s="723" t="s">
        <v>684</v>
      </c>
      <c r="E119" s="707" t="s">
        <v>469</v>
      </c>
      <c r="F119" s="724" t="s">
        <v>1127</v>
      </c>
      <c r="G119" s="725">
        <v>1</v>
      </c>
      <c r="H119" s="725">
        <v>0</v>
      </c>
      <c r="I119" s="725">
        <v>0</v>
      </c>
      <c r="J119" s="725">
        <v>7</v>
      </c>
      <c r="K119" s="725">
        <v>0</v>
      </c>
      <c r="L119" s="725">
        <v>0</v>
      </c>
      <c r="M119" s="725">
        <v>0</v>
      </c>
      <c r="N119" s="725">
        <v>294</v>
      </c>
      <c r="O119" s="725">
        <v>294</v>
      </c>
      <c r="P119" s="725">
        <v>44</v>
      </c>
      <c r="Q119" s="725">
        <v>250</v>
      </c>
      <c r="R119" s="725">
        <v>0</v>
      </c>
      <c r="S119" s="725">
        <v>0</v>
      </c>
      <c r="T119" s="725">
        <v>0</v>
      </c>
      <c r="U119" s="725">
        <v>0</v>
      </c>
      <c r="V119" s="725">
        <v>0</v>
      </c>
      <c r="W119" s="725">
        <v>0</v>
      </c>
      <c r="X119" s="725">
        <v>0</v>
      </c>
      <c r="Y119" s="725">
        <v>0</v>
      </c>
      <c r="Z119" s="725">
        <v>0</v>
      </c>
      <c r="AA119" s="725">
        <v>294</v>
      </c>
      <c r="AB119" s="725">
        <v>42</v>
      </c>
      <c r="AC119" s="725">
        <v>74.000000000000043</v>
      </c>
      <c r="AD119" s="725">
        <v>74.000000000000043</v>
      </c>
      <c r="AE119" s="725">
        <v>0</v>
      </c>
      <c r="AF119" s="725">
        <v>0</v>
      </c>
      <c r="AG119" s="725">
        <v>183.87628865979389</v>
      </c>
      <c r="AH119" s="725">
        <v>2.0206185567010322</v>
      </c>
      <c r="AI119" s="725">
        <v>6.0618556701030846</v>
      </c>
      <c r="AJ119" s="725">
        <v>95.979381443298863</v>
      </c>
      <c r="AK119" s="725">
        <v>1.0103092783505161</v>
      </c>
      <c r="AL119" s="725">
        <v>3.0309278350515569</v>
      </c>
      <c r="AM119" s="725">
        <v>2.0206185567010322</v>
      </c>
      <c r="AN119" s="725">
        <v>0</v>
      </c>
      <c r="AO119" s="725">
        <v>0</v>
      </c>
      <c r="AP119" s="725">
        <v>0</v>
      </c>
      <c r="AQ119" s="725">
        <v>0</v>
      </c>
      <c r="AR119" s="725">
        <v>0</v>
      </c>
      <c r="AS119" s="725">
        <v>0</v>
      </c>
      <c r="AT119" s="725">
        <v>0</v>
      </c>
      <c r="AU119" s="725">
        <v>0</v>
      </c>
      <c r="AV119" s="725">
        <v>1.1759999999999999</v>
      </c>
      <c r="AW119" s="725">
        <v>1.1759999999999999</v>
      </c>
      <c r="AX119" s="725">
        <v>0</v>
      </c>
      <c r="AY119" s="725">
        <v>0</v>
      </c>
      <c r="AZ119" s="725">
        <v>0</v>
      </c>
      <c r="BA119" s="725">
        <v>0</v>
      </c>
      <c r="BB119" s="725">
        <v>68.647540983606561</v>
      </c>
      <c r="BC119" s="725">
        <v>80.729508196721326</v>
      </c>
      <c r="BD119" s="725">
        <v>0</v>
      </c>
      <c r="BE119" s="725">
        <v>0</v>
      </c>
      <c r="BF119" s="725">
        <v>0</v>
      </c>
      <c r="BG119" s="725">
        <v>0</v>
      </c>
      <c r="BH119" s="725">
        <v>0</v>
      </c>
      <c r="BI119" s="725">
        <v>0</v>
      </c>
      <c r="BJ119" s="725">
        <v>0</v>
      </c>
      <c r="BK119" s="725">
        <v>0</v>
      </c>
      <c r="BL119" s="725">
        <v>0.72533231761158001</v>
      </c>
      <c r="BM119" s="725">
        <v>0</v>
      </c>
      <c r="BN119" s="725">
        <v>0</v>
      </c>
      <c r="BO119" s="725">
        <v>1</v>
      </c>
      <c r="BP119" s="725">
        <v>0</v>
      </c>
      <c r="BQ119" s="725"/>
      <c r="BR119" s="725"/>
      <c r="BS119" s="725"/>
    </row>
    <row r="120" spans="1:71" ht="15" x14ac:dyDescent="0.25">
      <c r="A120">
        <f>VLOOKUP(C120,'DfE No.'!C:E,3,FALSE)</f>
        <v>267</v>
      </c>
      <c r="B120" s="722">
        <v>140887</v>
      </c>
      <c r="C120" s="722">
        <v>9352027</v>
      </c>
      <c r="D120" s="723" t="s">
        <v>1240</v>
      </c>
      <c r="E120" s="707" t="s">
        <v>469</v>
      </c>
      <c r="F120" s="724" t="s">
        <v>1127</v>
      </c>
      <c r="G120" s="725">
        <v>1</v>
      </c>
      <c r="H120" s="725">
        <v>0</v>
      </c>
      <c r="I120" s="725">
        <v>0</v>
      </c>
      <c r="J120" s="725">
        <v>7</v>
      </c>
      <c r="K120" s="725">
        <v>0</v>
      </c>
      <c r="L120" s="725">
        <v>0</v>
      </c>
      <c r="M120" s="725">
        <v>0</v>
      </c>
      <c r="N120" s="725">
        <v>518</v>
      </c>
      <c r="O120" s="725">
        <v>518</v>
      </c>
      <c r="P120" s="725">
        <v>74</v>
      </c>
      <c r="Q120" s="725">
        <v>444</v>
      </c>
      <c r="R120" s="725">
        <v>0</v>
      </c>
      <c r="S120" s="725">
        <v>0</v>
      </c>
      <c r="T120" s="725">
        <v>0</v>
      </c>
      <c r="U120" s="725">
        <v>0</v>
      </c>
      <c r="V120" s="725">
        <v>0</v>
      </c>
      <c r="W120" s="725">
        <v>0</v>
      </c>
      <c r="X120" s="725">
        <v>0</v>
      </c>
      <c r="Y120" s="725">
        <v>0</v>
      </c>
      <c r="Z120" s="725">
        <v>0</v>
      </c>
      <c r="AA120" s="725">
        <v>518</v>
      </c>
      <c r="AB120" s="725">
        <v>74</v>
      </c>
      <c r="AC120" s="725">
        <v>153.99999999999983</v>
      </c>
      <c r="AD120" s="725">
        <v>157.28363636363636</v>
      </c>
      <c r="AE120" s="725">
        <v>0</v>
      </c>
      <c r="AF120" s="725">
        <v>0</v>
      </c>
      <c r="AG120" s="725">
        <v>76.000000000000156</v>
      </c>
      <c r="AH120" s="725">
        <v>6.9999999999999929</v>
      </c>
      <c r="AI120" s="725">
        <v>104.00000000000013</v>
      </c>
      <c r="AJ120" s="725">
        <v>94.999999999999801</v>
      </c>
      <c r="AK120" s="725">
        <v>217.00000000000006</v>
      </c>
      <c r="AL120" s="725">
        <v>19.000000000000011</v>
      </c>
      <c r="AM120" s="725">
        <v>0</v>
      </c>
      <c r="AN120" s="725">
        <v>0</v>
      </c>
      <c r="AO120" s="725">
        <v>0</v>
      </c>
      <c r="AP120" s="725">
        <v>0</v>
      </c>
      <c r="AQ120" s="725">
        <v>0</v>
      </c>
      <c r="AR120" s="725">
        <v>0</v>
      </c>
      <c r="AS120" s="725">
        <v>0</v>
      </c>
      <c r="AT120" s="725">
        <v>0</v>
      </c>
      <c r="AU120" s="725">
        <v>63.000000000000199</v>
      </c>
      <c r="AV120" s="725">
        <v>131.8333333333336</v>
      </c>
      <c r="AW120" s="725">
        <v>178.50000000000023</v>
      </c>
      <c r="AX120" s="725">
        <v>0</v>
      </c>
      <c r="AY120" s="725">
        <v>0</v>
      </c>
      <c r="AZ120" s="725">
        <v>0</v>
      </c>
      <c r="BA120" s="725">
        <v>3.7672727272727271</v>
      </c>
      <c r="BB120" s="725">
        <v>208.65573770491804</v>
      </c>
      <c r="BC120" s="725">
        <v>243.43169398907105</v>
      </c>
      <c r="BD120" s="725">
        <v>0</v>
      </c>
      <c r="BE120" s="725">
        <v>0</v>
      </c>
      <c r="BF120" s="725">
        <v>0</v>
      </c>
      <c r="BG120" s="725">
        <v>0</v>
      </c>
      <c r="BH120" s="725">
        <v>0</v>
      </c>
      <c r="BI120" s="725">
        <v>0</v>
      </c>
      <c r="BJ120" s="725">
        <v>27.032185686653897</v>
      </c>
      <c r="BK120" s="725">
        <v>0</v>
      </c>
      <c r="BL120" s="725">
        <v>0.52802900295420996</v>
      </c>
      <c r="BM120" s="725">
        <v>0</v>
      </c>
      <c r="BN120" s="725">
        <v>0</v>
      </c>
      <c r="BO120" s="725">
        <v>1</v>
      </c>
      <c r="BP120" s="725">
        <v>0</v>
      </c>
      <c r="BQ120" s="725"/>
      <c r="BR120" s="725"/>
      <c r="BS120" s="725"/>
    </row>
    <row r="121" spans="1:71" ht="15" x14ac:dyDescent="0.25">
      <c r="A121">
        <f>VLOOKUP(C121,'DfE No.'!C:E,3,FALSE)</f>
        <v>423</v>
      </c>
      <c r="B121" s="722">
        <v>140998</v>
      </c>
      <c r="C121" s="722">
        <v>9352029</v>
      </c>
      <c r="D121" s="723" t="s">
        <v>847</v>
      </c>
      <c r="E121" s="707" t="s">
        <v>469</v>
      </c>
      <c r="F121" s="724" t="s">
        <v>1127</v>
      </c>
      <c r="G121" s="725">
        <v>1</v>
      </c>
      <c r="H121" s="725">
        <v>0</v>
      </c>
      <c r="I121" s="725">
        <v>0</v>
      </c>
      <c r="J121" s="725">
        <v>5</v>
      </c>
      <c r="K121" s="725">
        <v>0</v>
      </c>
      <c r="L121" s="725">
        <v>0</v>
      </c>
      <c r="M121" s="725">
        <v>0</v>
      </c>
      <c r="N121" s="725">
        <v>272</v>
      </c>
      <c r="O121" s="725">
        <v>272</v>
      </c>
      <c r="P121" s="725">
        <v>54</v>
      </c>
      <c r="Q121" s="725">
        <v>218</v>
      </c>
      <c r="R121" s="725">
        <v>0</v>
      </c>
      <c r="S121" s="725">
        <v>0</v>
      </c>
      <c r="T121" s="725">
        <v>0</v>
      </c>
      <c r="U121" s="725">
        <v>0</v>
      </c>
      <c r="V121" s="725">
        <v>0</v>
      </c>
      <c r="W121" s="725">
        <v>0</v>
      </c>
      <c r="X121" s="725">
        <v>0</v>
      </c>
      <c r="Y121" s="725">
        <v>0</v>
      </c>
      <c r="Z121" s="725">
        <v>0</v>
      </c>
      <c r="AA121" s="725">
        <v>272</v>
      </c>
      <c r="AB121" s="725">
        <v>54.4</v>
      </c>
      <c r="AC121" s="725">
        <v>74.999999999999986</v>
      </c>
      <c r="AD121" s="725">
        <v>74.999999999999986</v>
      </c>
      <c r="AE121" s="725">
        <v>0</v>
      </c>
      <c r="AF121" s="725">
        <v>0</v>
      </c>
      <c r="AG121" s="725">
        <v>104.00000000000011</v>
      </c>
      <c r="AH121" s="725">
        <v>68.999999999999915</v>
      </c>
      <c r="AI121" s="725">
        <v>98.999999999999972</v>
      </c>
      <c r="AJ121" s="725">
        <v>0</v>
      </c>
      <c r="AK121" s="725">
        <v>0</v>
      </c>
      <c r="AL121" s="725">
        <v>0</v>
      </c>
      <c r="AM121" s="725">
        <v>0</v>
      </c>
      <c r="AN121" s="725">
        <v>0</v>
      </c>
      <c r="AO121" s="725">
        <v>0</v>
      </c>
      <c r="AP121" s="725">
        <v>0</v>
      </c>
      <c r="AQ121" s="725">
        <v>0</v>
      </c>
      <c r="AR121" s="725">
        <v>0</v>
      </c>
      <c r="AS121" s="725">
        <v>0</v>
      </c>
      <c r="AT121" s="725">
        <v>0</v>
      </c>
      <c r="AU121" s="725">
        <v>6.2385321100917537</v>
      </c>
      <c r="AV121" s="725">
        <v>13.724770642201841</v>
      </c>
      <c r="AW121" s="725">
        <v>22.458715596330265</v>
      </c>
      <c r="AX121" s="725">
        <v>0</v>
      </c>
      <c r="AY121" s="725">
        <v>0</v>
      </c>
      <c r="AZ121" s="725">
        <v>0</v>
      </c>
      <c r="BA121" s="725">
        <v>0</v>
      </c>
      <c r="BB121" s="725">
        <v>60.957345971563981</v>
      </c>
      <c r="BC121" s="725">
        <v>76.056872037914687</v>
      </c>
      <c r="BD121" s="725">
        <v>0</v>
      </c>
      <c r="BE121" s="725">
        <v>0</v>
      </c>
      <c r="BF121" s="725">
        <v>0</v>
      </c>
      <c r="BG121" s="725">
        <v>0</v>
      </c>
      <c r="BH121" s="725">
        <v>0</v>
      </c>
      <c r="BI121" s="725">
        <v>0</v>
      </c>
      <c r="BJ121" s="725">
        <v>6.0083582089552321</v>
      </c>
      <c r="BK121" s="725">
        <v>0</v>
      </c>
      <c r="BL121" s="725">
        <v>0.66741364251700697</v>
      </c>
      <c r="BM121" s="725">
        <v>0</v>
      </c>
      <c r="BN121" s="725">
        <v>0</v>
      </c>
      <c r="BO121" s="725">
        <v>1</v>
      </c>
      <c r="BP121" s="725">
        <v>0</v>
      </c>
      <c r="BQ121" s="725"/>
      <c r="BR121" s="725"/>
      <c r="BS121" s="725"/>
    </row>
    <row r="122" spans="1:71" ht="15" x14ac:dyDescent="0.25">
      <c r="A122">
        <f>VLOOKUP(C122,'DfE No.'!C:E,3,FALSE)</f>
        <v>521</v>
      </c>
      <c r="B122" s="722">
        <v>142995</v>
      </c>
      <c r="C122" s="722">
        <v>9352030</v>
      </c>
      <c r="D122" s="723" t="s">
        <v>1389</v>
      </c>
      <c r="E122" s="707" t="s">
        <v>469</v>
      </c>
      <c r="F122" s="724" t="s">
        <v>1127</v>
      </c>
      <c r="G122" s="725">
        <v>1</v>
      </c>
      <c r="H122" s="725">
        <v>0</v>
      </c>
      <c r="I122" s="725">
        <v>0</v>
      </c>
      <c r="J122" s="725">
        <v>7</v>
      </c>
      <c r="K122" s="725">
        <v>0</v>
      </c>
      <c r="L122" s="725">
        <v>0</v>
      </c>
      <c r="M122" s="725">
        <v>0</v>
      </c>
      <c r="N122" s="725">
        <v>179</v>
      </c>
      <c r="O122" s="725">
        <v>179</v>
      </c>
      <c r="P122" s="725">
        <v>25</v>
      </c>
      <c r="Q122" s="725">
        <v>154</v>
      </c>
      <c r="R122" s="725">
        <v>0</v>
      </c>
      <c r="S122" s="725">
        <v>0</v>
      </c>
      <c r="T122" s="725">
        <v>0</v>
      </c>
      <c r="U122" s="725">
        <v>0</v>
      </c>
      <c r="V122" s="725">
        <v>0</v>
      </c>
      <c r="W122" s="725">
        <v>0</v>
      </c>
      <c r="X122" s="725">
        <v>0</v>
      </c>
      <c r="Y122" s="725">
        <v>0</v>
      </c>
      <c r="Z122" s="725">
        <v>0</v>
      </c>
      <c r="AA122" s="725">
        <v>179</v>
      </c>
      <c r="AB122" s="725">
        <v>25.571428571428573</v>
      </c>
      <c r="AC122" s="725">
        <v>18.999999999999993</v>
      </c>
      <c r="AD122" s="725">
        <v>23.164705882352944</v>
      </c>
      <c r="AE122" s="725">
        <v>0</v>
      </c>
      <c r="AF122" s="725">
        <v>0</v>
      </c>
      <c r="AG122" s="725">
        <v>174.97752808988756</v>
      </c>
      <c r="AH122" s="725">
        <v>4.022471910112368</v>
      </c>
      <c r="AI122" s="725">
        <v>0</v>
      </c>
      <c r="AJ122" s="725">
        <v>0</v>
      </c>
      <c r="AK122" s="725">
        <v>0</v>
      </c>
      <c r="AL122" s="725">
        <v>0</v>
      </c>
      <c r="AM122" s="725">
        <v>0</v>
      </c>
      <c r="AN122" s="725">
        <v>0</v>
      </c>
      <c r="AO122" s="725">
        <v>0</v>
      </c>
      <c r="AP122" s="725">
        <v>0</v>
      </c>
      <c r="AQ122" s="725">
        <v>0</v>
      </c>
      <c r="AR122" s="725">
        <v>0</v>
      </c>
      <c r="AS122" s="725">
        <v>0</v>
      </c>
      <c r="AT122" s="725">
        <v>0</v>
      </c>
      <c r="AU122" s="725">
        <v>0</v>
      </c>
      <c r="AV122" s="725">
        <v>1.1623376623376616</v>
      </c>
      <c r="AW122" s="725">
        <v>1.1623376623376616</v>
      </c>
      <c r="AX122" s="725">
        <v>0</v>
      </c>
      <c r="AY122" s="725">
        <v>0</v>
      </c>
      <c r="AZ122" s="725">
        <v>0</v>
      </c>
      <c r="BA122" s="725">
        <v>3.1588235294117646</v>
      </c>
      <c r="BB122" s="725">
        <v>37.430555555555557</v>
      </c>
      <c r="BC122" s="725">
        <v>43.506944444444443</v>
      </c>
      <c r="BD122" s="725">
        <v>0</v>
      </c>
      <c r="BE122" s="725">
        <v>0</v>
      </c>
      <c r="BF122" s="725">
        <v>0</v>
      </c>
      <c r="BG122" s="725">
        <v>0</v>
      </c>
      <c r="BH122" s="725">
        <v>0</v>
      </c>
      <c r="BI122" s="725">
        <v>0</v>
      </c>
      <c r="BJ122" s="725">
        <v>0</v>
      </c>
      <c r="BK122" s="725">
        <v>0</v>
      </c>
      <c r="BL122" s="725">
        <v>3.5468822923076901</v>
      </c>
      <c r="BM122" s="725">
        <v>0</v>
      </c>
      <c r="BN122" s="725">
        <v>0</v>
      </c>
      <c r="BO122" s="725">
        <v>1</v>
      </c>
      <c r="BP122" s="725">
        <v>0</v>
      </c>
      <c r="BQ122" s="725"/>
      <c r="BR122" s="725"/>
      <c r="BS122" s="725"/>
    </row>
    <row r="123" spans="1:71" ht="15" x14ac:dyDescent="0.25">
      <c r="A123">
        <f>VLOOKUP(C123,'DfE No.'!C:E,3,FALSE)</f>
        <v>522</v>
      </c>
      <c r="B123" s="722">
        <v>142566</v>
      </c>
      <c r="C123" s="722">
        <v>9352031</v>
      </c>
      <c r="D123" s="723" t="s">
        <v>1094</v>
      </c>
      <c r="E123" s="707" t="s">
        <v>469</v>
      </c>
      <c r="F123" s="724" t="s">
        <v>1127</v>
      </c>
      <c r="G123" s="725">
        <v>1</v>
      </c>
      <c r="H123" s="725">
        <v>0</v>
      </c>
      <c r="I123" s="725">
        <v>0</v>
      </c>
      <c r="J123" s="725">
        <v>7</v>
      </c>
      <c r="K123" s="725">
        <v>0</v>
      </c>
      <c r="L123" s="725">
        <v>0</v>
      </c>
      <c r="M123" s="725">
        <v>0</v>
      </c>
      <c r="N123" s="725">
        <v>116</v>
      </c>
      <c r="O123" s="725">
        <v>116</v>
      </c>
      <c r="P123" s="725">
        <v>13</v>
      </c>
      <c r="Q123" s="725">
        <v>103</v>
      </c>
      <c r="R123" s="725">
        <v>0</v>
      </c>
      <c r="S123" s="725">
        <v>0</v>
      </c>
      <c r="T123" s="725">
        <v>0</v>
      </c>
      <c r="U123" s="725">
        <v>0</v>
      </c>
      <c r="V123" s="725">
        <v>0</v>
      </c>
      <c r="W123" s="725">
        <v>0</v>
      </c>
      <c r="X123" s="725">
        <v>0</v>
      </c>
      <c r="Y123" s="725">
        <v>0</v>
      </c>
      <c r="Z123" s="725">
        <v>0</v>
      </c>
      <c r="AA123" s="725">
        <v>116</v>
      </c>
      <c r="AB123" s="725">
        <v>16.571428571428573</v>
      </c>
      <c r="AC123" s="725">
        <v>43.999999999999979</v>
      </c>
      <c r="AD123" s="725">
        <v>43.999999999999979</v>
      </c>
      <c r="AE123" s="725">
        <v>0</v>
      </c>
      <c r="AF123" s="725">
        <v>0</v>
      </c>
      <c r="AG123" s="725">
        <v>111.00000000000001</v>
      </c>
      <c r="AH123" s="725">
        <v>4.0000000000000053</v>
      </c>
      <c r="AI123" s="725">
        <v>0.99999999999999956</v>
      </c>
      <c r="AJ123" s="725">
        <v>0</v>
      </c>
      <c r="AK123" s="725">
        <v>0</v>
      </c>
      <c r="AL123" s="725">
        <v>0</v>
      </c>
      <c r="AM123" s="725">
        <v>0</v>
      </c>
      <c r="AN123" s="725">
        <v>0</v>
      </c>
      <c r="AO123" s="725">
        <v>0</v>
      </c>
      <c r="AP123" s="725">
        <v>0</v>
      </c>
      <c r="AQ123" s="725">
        <v>0</v>
      </c>
      <c r="AR123" s="725">
        <v>0</v>
      </c>
      <c r="AS123" s="725">
        <v>0</v>
      </c>
      <c r="AT123" s="725">
        <v>0</v>
      </c>
      <c r="AU123" s="725">
        <v>1.1262135922330099</v>
      </c>
      <c r="AV123" s="725">
        <v>3.3786407766990281</v>
      </c>
      <c r="AW123" s="725">
        <v>4.5048543689320413</v>
      </c>
      <c r="AX123" s="725">
        <v>0</v>
      </c>
      <c r="AY123" s="725">
        <v>0</v>
      </c>
      <c r="AZ123" s="725">
        <v>0</v>
      </c>
      <c r="BA123" s="725">
        <v>0</v>
      </c>
      <c r="BB123" s="725">
        <v>29</v>
      </c>
      <c r="BC123" s="725">
        <v>32.660194174757279</v>
      </c>
      <c r="BD123" s="725">
        <v>0</v>
      </c>
      <c r="BE123" s="725">
        <v>0</v>
      </c>
      <c r="BF123" s="725">
        <v>0</v>
      </c>
      <c r="BG123" s="725">
        <v>0</v>
      </c>
      <c r="BH123" s="725">
        <v>0</v>
      </c>
      <c r="BI123" s="725">
        <v>0</v>
      </c>
      <c r="BJ123" s="725">
        <v>4.0000000000000563E-2</v>
      </c>
      <c r="BK123" s="725">
        <v>0</v>
      </c>
      <c r="BL123" s="725">
        <v>1.4743495499999999</v>
      </c>
      <c r="BM123" s="725">
        <v>0</v>
      </c>
      <c r="BN123" s="725">
        <v>0</v>
      </c>
      <c r="BO123" s="725">
        <v>1</v>
      </c>
      <c r="BP123" s="725">
        <v>0</v>
      </c>
      <c r="BQ123" s="725"/>
      <c r="BR123" s="725"/>
      <c r="BS123" s="725"/>
    </row>
    <row r="124" spans="1:71" ht="15" x14ac:dyDescent="0.25">
      <c r="A124">
        <f>VLOOKUP(C124,'DfE No.'!C:E,3,FALSE)</f>
        <v>454</v>
      </c>
      <c r="B124" s="722">
        <v>138161</v>
      </c>
      <c r="C124" s="722">
        <v>9352036</v>
      </c>
      <c r="D124" s="723" t="s">
        <v>1095</v>
      </c>
      <c r="E124" s="707" t="s">
        <v>469</v>
      </c>
      <c r="F124" s="724" t="s">
        <v>1127</v>
      </c>
      <c r="G124" s="725">
        <v>1</v>
      </c>
      <c r="H124" s="725">
        <v>0</v>
      </c>
      <c r="I124" s="725">
        <v>0</v>
      </c>
      <c r="J124" s="725">
        <v>7</v>
      </c>
      <c r="K124" s="725">
        <v>0</v>
      </c>
      <c r="L124" s="725">
        <v>0</v>
      </c>
      <c r="M124" s="725">
        <v>0</v>
      </c>
      <c r="N124" s="725">
        <v>385</v>
      </c>
      <c r="O124" s="725">
        <v>385</v>
      </c>
      <c r="P124" s="725">
        <v>42</v>
      </c>
      <c r="Q124" s="725">
        <v>343</v>
      </c>
      <c r="R124" s="725">
        <v>0</v>
      </c>
      <c r="S124" s="725">
        <v>0</v>
      </c>
      <c r="T124" s="725">
        <v>0</v>
      </c>
      <c r="U124" s="725">
        <v>0</v>
      </c>
      <c r="V124" s="725">
        <v>0</v>
      </c>
      <c r="W124" s="725">
        <v>0</v>
      </c>
      <c r="X124" s="725">
        <v>0</v>
      </c>
      <c r="Y124" s="725">
        <v>0</v>
      </c>
      <c r="Z124" s="725">
        <v>0</v>
      </c>
      <c r="AA124" s="725">
        <v>385</v>
      </c>
      <c r="AB124" s="725">
        <v>55</v>
      </c>
      <c r="AC124" s="725">
        <v>95.000000000000099</v>
      </c>
      <c r="AD124" s="725">
        <v>95.000000000000099</v>
      </c>
      <c r="AE124" s="725">
        <v>0</v>
      </c>
      <c r="AF124" s="725">
        <v>0</v>
      </c>
      <c r="AG124" s="725">
        <v>241.2532637075719</v>
      </c>
      <c r="AH124" s="725">
        <v>124.64751958224528</v>
      </c>
      <c r="AI124" s="725">
        <v>19.099216710182763</v>
      </c>
      <c r="AJ124" s="725">
        <v>0</v>
      </c>
      <c r="AK124" s="725">
        <v>0</v>
      </c>
      <c r="AL124" s="725">
        <v>0</v>
      </c>
      <c r="AM124" s="725">
        <v>0</v>
      </c>
      <c r="AN124" s="725">
        <v>0</v>
      </c>
      <c r="AO124" s="725">
        <v>0</v>
      </c>
      <c r="AP124" s="725">
        <v>0</v>
      </c>
      <c r="AQ124" s="725">
        <v>0</v>
      </c>
      <c r="AR124" s="725">
        <v>0</v>
      </c>
      <c r="AS124" s="725">
        <v>0</v>
      </c>
      <c r="AT124" s="725">
        <v>0</v>
      </c>
      <c r="AU124" s="725">
        <v>10.131578947368416</v>
      </c>
      <c r="AV124" s="725">
        <v>14.634502923976589</v>
      </c>
      <c r="AW124" s="725">
        <v>28.143274853801184</v>
      </c>
      <c r="AX124" s="725">
        <v>0</v>
      </c>
      <c r="AY124" s="725">
        <v>0</v>
      </c>
      <c r="AZ124" s="725">
        <v>0</v>
      </c>
      <c r="BA124" s="725">
        <v>0</v>
      </c>
      <c r="BB124" s="725">
        <v>101.89117647058823</v>
      </c>
      <c r="BC124" s="725">
        <v>114.36764705882354</v>
      </c>
      <c r="BD124" s="725">
        <v>0</v>
      </c>
      <c r="BE124" s="725">
        <v>0</v>
      </c>
      <c r="BF124" s="725">
        <v>0</v>
      </c>
      <c r="BG124" s="725">
        <v>0</v>
      </c>
      <c r="BH124" s="725">
        <v>0</v>
      </c>
      <c r="BI124" s="725">
        <v>0</v>
      </c>
      <c r="BJ124" s="725">
        <v>0</v>
      </c>
      <c r="BK124" s="725">
        <v>0</v>
      </c>
      <c r="BL124" s="725">
        <v>0.44091627012987</v>
      </c>
      <c r="BM124" s="725">
        <v>0</v>
      </c>
      <c r="BN124" s="725">
        <v>0</v>
      </c>
      <c r="BO124" s="725">
        <v>1</v>
      </c>
      <c r="BP124" s="725">
        <v>0</v>
      </c>
      <c r="BQ124" s="725"/>
      <c r="BR124" s="725"/>
      <c r="BS124" s="725"/>
    </row>
    <row r="125" spans="1:71" ht="15" x14ac:dyDescent="0.25">
      <c r="A125">
        <f>VLOOKUP(C125,'DfE No.'!C:E,3,FALSE)</f>
        <v>450</v>
      </c>
      <c r="B125" s="722">
        <v>141546</v>
      </c>
      <c r="C125" s="722">
        <v>9352040</v>
      </c>
      <c r="D125" s="723" t="s">
        <v>1096</v>
      </c>
      <c r="E125" s="707" t="s">
        <v>469</v>
      </c>
      <c r="F125" s="724" t="s">
        <v>1127</v>
      </c>
      <c r="G125" s="725">
        <v>1</v>
      </c>
      <c r="H125" s="725">
        <v>0</v>
      </c>
      <c r="I125" s="725">
        <v>0</v>
      </c>
      <c r="J125" s="725">
        <v>7</v>
      </c>
      <c r="K125" s="725">
        <v>0</v>
      </c>
      <c r="L125" s="725">
        <v>0</v>
      </c>
      <c r="M125" s="725">
        <v>0</v>
      </c>
      <c r="N125" s="725">
        <v>370</v>
      </c>
      <c r="O125" s="725">
        <v>370</v>
      </c>
      <c r="P125" s="725">
        <v>45</v>
      </c>
      <c r="Q125" s="725">
        <v>325</v>
      </c>
      <c r="R125" s="725">
        <v>0</v>
      </c>
      <c r="S125" s="725">
        <v>0</v>
      </c>
      <c r="T125" s="725">
        <v>0</v>
      </c>
      <c r="U125" s="725">
        <v>0</v>
      </c>
      <c r="V125" s="725">
        <v>0</v>
      </c>
      <c r="W125" s="725">
        <v>0</v>
      </c>
      <c r="X125" s="725">
        <v>0</v>
      </c>
      <c r="Y125" s="725">
        <v>0</v>
      </c>
      <c r="Z125" s="725">
        <v>0</v>
      </c>
      <c r="AA125" s="725">
        <v>370</v>
      </c>
      <c r="AB125" s="725">
        <v>52.857142857142854</v>
      </c>
      <c r="AC125" s="725">
        <v>71.000000000000043</v>
      </c>
      <c r="AD125" s="725">
        <v>71.000000000000043</v>
      </c>
      <c r="AE125" s="725">
        <v>0</v>
      </c>
      <c r="AF125" s="725">
        <v>0</v>
      </c>
      <c r="AG125" s="725">
        <v>233.00000000000009</v>
      </c>
      <c r="AH125" s="725">
        <v>125.00000000000006</v>
      </c>
      <c r="AI125" s="725">
        <v>11.999999999999988</v>
      </c>
      <c r="AJ125" s="725">
        <v>0</v>
      </c>
      <c r="AK125" s="725">
        <v>0</v>
      </c>
      <c r="AL125" s="725">
        <v>0</v>
      </c>
      <c r="AM125" s="725">
        <v>0</v>
      </c>
      <c r="AN125" s="725">
        <v>0</v>
      </c>
      <c r="AO125" s="725">
        <v>0</v>
      </c>
      <c r="AP125" s="725">
        <v>0</v>
      </c>
      <c r="AQ125" s="725">
        <v>0</v>
      </c>
      <c r="AR125" s="725">
        <v>0</v>
      </c>
      <c r="AS125" s="725">
        <v>0</v>
      </c>
      <c r="AT125" s="725">
        <v>0</v>
      </c>
      <c r="AU125" s="725">
        <v>9.107692307692302</v>
      </c>
      <c r="AV125" s="725">
        <v>15.938461538461548</v>
      </c>
      <c r="AW125" s="725">
        <v>22.769230769230756</v>
      </c>
      <c r="AX125" s="725">
        <v>0</v>
      </c>
      <c r="AY125" s="725">
        <v>0</v>
      </c>
      <c r="AZ125" s="725">
        <v>0</v>
      </c>
      <c r="BA125" s="725">
        <v>0</v>
      </c>
      <c r="BB125" s="725">
        <v>96.257961783439484</v>
      </c>
      <c r="BC125" s="725">
        <v>109.5859872611465</v>
      </c>
      <c r="BD125" s="725">
        <v>0</v>
      </c>
      <c r="BE125" s="725">
        <v>0</v>
      </c>
      <c r="BF125" s="725">
        <v>0</v>
      </c>
      <c r="BG125" s="725">
        <v>0</v>
      </c>
      <c r="BH125" s="725">
        <v>0</v>
      </c>
      <c r="BI125" s="725">
        <v>0</v>
      </c>
      <c r="BJ125" s="725">
        <v>0</v>
      </c>
      <c r="BK125" s="725">
        <v>0</v>
      </c>
      <c r="BL125" s="725">
        <v>0.41468893396501499</v>
      </c>
      <c r="BM125" s="725">
        <v>0</v>
      </c>
      <c r="BN125" s="725">
        <v>0</v>
      </c>
      <c r="BO125" s="725">
        <v>1</v>
      </c>
      <c r="BP125" s="725">
        <v>0</v>
      </c>
      <c r="BQ125" s="725"/>
      <c r="BR125" s="725"/>
      <c r="BS125" s="725"/>
    </row>
    <row r="126" spans="1:71" ht="15" x14ac:dyDescent="0.25">
      <c r="A126">
        <f>VLOOKUP(C126,'DfE No.'!C:E,3,FALSE)</f>
        <v>52</v>
      </c>
      <c r="B126" s="722">
        <v>141172</v>
      </c>
      <c r="C126" s="722">
        <v>9352043</v>
      </c>
      <c r="D126" s="723" t="s">
        <v>1241</v>
      </c>
      <c r="E126" s="707" t="s">
        <v>469</v>
      </c>
      <c r="F126" s="724" t="s">
        <v>1127</v>
      </c>
      <c r="G126" s="725">
        <v>1</v>
      </c>
      <c r="H126" s="725">
        <v>0</v>
      </c>
      <c r="I126" s="725">
        <v>0</v>
      </c>
      <c r="J126" s="725">
        <v>7</v>
      </c>
      <c r="K126" s="725">
        <v>0</v>
      </c>
      <c r="L126" s="725">
        <v>0</v>
      </c>
      <c r="M126" s="725">
        <v>0</v>
      </c>
      <c r="N126" s="725">
        <v>214</v>
      </c>
      <c r="O126" s="725">
        <v>214</v>
      </c>
      <c r="P126" s="725">
        <v>29</v>
      </c>
      <c r="Q126" s="725">
        <v>185</v>
      </c>
      <c r="R126" s="725">
        <v>0</v>
      </c>
      <c r="S126" s="725">
        <v>0</v>
      </c>
      <c r="T126" s="725">
        <v>0</v>
      </c>
      <c r="U126" s="725">
        <v>0</v>
      </c>
      <c r="V126" s="725">
        <v>0</v>
      </c>
      <c r="W126" s="725">
        <v>0</v>
      </c>
      <c r="X126" s="725">
        <v>0</v>
      </c>
      <c r="Y126" s="725">
        <v>0</v>
      </c>
      <c r="Z126" s="725">
        <v>0</v>
      </c>
      <c r="AA126" s="725">
        <v>214</v>
      </c>
      <c r="AB126" s="725">
        <v>30.571428571428573</v>
      </c>
      <c r="AC126" s="725">
        <v>83.999999999999943</v>
      </c>
      <c r="AD126" s="725">
        <v>99.556521739130432</v>
      </c>
      <c r="AE126" s="725">
        <v>0</v>
      </c>
      <c r="AF126" s="725">
        <v>0</v>
      </c>
      <c r="AG126" s="725">
        <v>67.632075471698187</v>
      </c>
      <c r="AH126" s="725">
        <v>81.764150943396189</v>
      </c>
      <c r="AI126" s="725">
        <v>4.0377358490566069</v>
      </c>
      <c r="AJ126" s="725">
        <v>56.52830188679237</v>
      </c>
      <c r="AK126" s="725">
        <v>0</v>
      </c>
      <c r="AL126" s="725">
        <v>1.0094339622641506</v>
      </c>
      <c r="AM126" s="725">
        <v>3.0283018867924496</v>
      </c>
      <c r="AN126" s="725">
        <v>0</v>
      </c>
      <c r="AO126" s="725">
        <v>0</v>
      </c>
      <c r="AP126" s="725">
        <v>0</v>
      </c>
      <c r="AQ126" s="725">
        <v>0</v>
      </c>
      <c r="AR126" s="725">
        <v>0</v>
      </c>
      <c r="AS126" s="725">
        <v>0</v>
      </c>
      <c r="AT126" s="725">
        <v>0</v>
      </c>
      <c r="AU126" s="725">
        <v>1.1567567567567578</v>
      </c>
      <c r="AV126" s="725">
        <v>2.3135135135135112</v>
      </c>
      <c r="AW126" s="725">
        <v>5.783783783783778</v>
      </c>
      <c r="AX126" s="725">
        <v>0</v>
      </c>
      <c r="AY126" s="725">
        <v>0</v>
      </c>
      <c r="AZ126" s="725">
        <v>0</v>
      </c>
      <c r="BA126" s="725">
        <v>0.93043478260869561</v>
      </c>
      <c r="BB126" s="725">
        <v>68.212290502793294</v>
      </c>
      <c r="BC126" s="725">
        <v>78.905027932960891</v>
      </c>
      <c r="BD126" s="725">
        <v>0</v>
      </c>
      <c r="BE126" s="725">
        <v>0</v>
      </c>
      <c r="BF126" s="725">
        <v>0</v>
      </c>
      <c r="BG126" s="725">
        <v>0</v>
      </c>
      <c r="BH126" s="725">
        <v>0</v>
      </c>
      <c r="BI126" s="725">
        <v>0</v>
      </c>
      <c r="BJ126" s="725">
        <v>1.2257276995305091</v>
      </c>
      <c r="BK126" s="725">
        <v>0</v>
      </c>
      <c r="BL126" s="725">
        <v>1.93500494730769</v>
      </c>
      <c r="BM126" s="725">
        <v>0</v>
      </c>
      <c r="BN126" s="725">
        <v>0</v>
      </c>
      <c r="BO126" s="725">
        <v>1</v>
      </c>
      <c r="BP126" s="725">
        <v>0</v>
      </c>
      <c r="BQ126" s="725"/>
      <c r="BR126" s="725"/>
      <c r="BS126" s="725"/>
    </row>
    <row r="127" spans="1:71" ht="15" x14ac:dyDescent="0.25">
      <c r="A127">
        <f>VLOOKUP(C127,'DfE No.'!C:E,3,FALSE)</f>
        <v>447</v>
      </c>
      <c r="B127" s="722">
        <v>141371</v>
      </c>
      <c r="C127" s="722">
        <v>9352047</v>
      </c>
      <c r="D127" s="723" t="s">
        <v>1097</v>
      </c>
      <c r="E127" s="707" t="s">
        <v>469</v>
      </c>
      <c r="F127" s="724" t="s">
        <v>1127</v>
      </c>
      <c r="G127" s="725">
        <v>1</v>
      </c>
      <c r="H127" s="725">
        <v>0</v>
      </c>
      <c r="I127" s="725">
        <v>0</v>
      </c>
      <c r="J127" s="725">
        <v>7</v>
      </c>
      <c r="K127" s="725">
        <v>0</v>
      </c>
      <c r="L127" s="725">
        <v>0</v>
      </c>
      <c r="M127" s="725">
        <v>0</v>
      </c>
      <c r="N127" s="725">
        <v>319</v>
      </c>
      <c r="O127" s="725">
        <v>319</v>
      </c>
      <c r="P127" s="725">
        <v>51</v>
      </c>
      <c r="Q127" s="725">
        <v>268</v>
      </c>
      <c r="R127" s="725">
        <v>0</v>
      </c>
      <c r="S127" s="725">
        <v>0</v>
      </c>
      <c r="T127" s="725">
        <v>0</v>
      </c>
      <c r="U127" s="725">
        <v>0</v>
      </c>
      <c r="V127" s="725">
        <v>0</v>
      </c>
      <c r="W127" s="725">
        <v>0</v>
      </c>
      <c r="X127" s="725">
        <v>0</v>
      </c>
      <c r="Y127" s="725">
        <v>0</v>
      </c>
      <c r="Z127" s="725">
        <v>0</v>
      </c>
      <c r="AA127" s="725">
        <v>319</v>
      </c>
      <c r="AB127" s="725">
        <v>45.571428571428569</v>
      </c>
      <c r="AC127" s="725">
        <v>62.000000000000043</v>
      </c>
      <c r="AD127" s="725">
        <v>65.926666666666662</v>
      </c>
      <c r="AE127" s="725">
        <v>0</v>
      </c>
      <c r="AF127" s="725">
        <v>0</v>
      </c>
      <c r="AG127" s="725">
        <v>298.87381703470038</v>
      </c>
      <c r="AH127" s="725">
        <v>12.075709779179823</v>
      </c>
      <c r="AI127" s="725">
        <v>8.0504731861198717</v>
      </c>
      <c r="AJ127" s="725">
        <v>0</v>
      </c>
      <c r="AK127" s="725">
        <v>0</v>
      </c>
      <c r="AL127" s="725">
        <v>0</v>
      </c>
      <c r="AM127" s="725">
        <v>0</v>
      </c>
      <c r="AN127" s="725">
        <v>0</v>
      </c>
      <c r="AO127" s="725">
        <v>0</v>
      </c>
      <c r="AP127" s="725">
        <v>0</v>
      </c>
      <c r="AQ127" s="725">
        <v>0</v>
      </c>
      <c r="AR127" s="725">
        <v>0</v>
      </c>
      <c r="AS127" s="725">
        <v>0</v>
      </c>
      <c r="AT127" s="725">
        <v>0</v>
      </c>
      <c r="AU127" s="725">
        <v>2.3805970149253732</v>
      </c>
      <c r="AV127" s="725">
        <v>10.712686567164177</v>
      </c>
      <c r="AW127" s="725">
        <v>17.854477611940283</v>
      </c>
      <c r="AX127" s="725">
        <v>0</v>
      </c>
      <c r="AY127" s="725">
        <v>0</v>
      </c>
      <c r="AZ127" s="725">
        <v>0</v>
      </c>
      <c r="BA127" s="725">
        <v>2.1266666666666669</v>
      </c>
      <c r="BB127" s="725">
        <v>86.217054263565899</v>
      </c>
      <c r="BC127" s="725">
        <v>102.62403100775194</v>
      </c>
      <c r="BD127" s="725">
        <v>0</v>
      </c>
      <c r="BE127" s="725">
        <v>0</v>
      </c>
      <c r="BF127" s="725">
        <v>0</v>
      </c>
      <c r="BG127" s="725">
        <v>0</v>
      </c>
      <c r="BH127" s="725">
        <v>0</v>
      </c>
      <c r="BI127" s="725">
        <v>0</v>
      </c>
      <c r="BJ127" s="725">
        <v>0</v>
      </c>
      <c r="BK127" s="725">
        <v>0</v>
      </c>
      <c r="BL127" s="725">
        <v>0.637308368447837</v>
      </c>
      <c r="BM127" s="725">
        <v>0</v>
      </c>
      <c r="BN127" s="725">
        <v>0</v>
      </c>
      <c r="BO127" s="725">
        <v>1</v>
      </c>
      <c r="BP127" s="725">
        <v>0</v>
      </c>
      <c r="BQ127" s="725"/>
      <c r="BR127" s="725"/>
      <c r="BS127" s="725"/>
    </row>
    <row r="128" spans="1:71" ht="15" x14ac:dyDescent="0.25">
      <c r="A128">
        <f>VLOOKUP(C128,'DfE No.'!C:E,3,FALSE)</f>
        <v>251</v>
      </c>
      <c r="B128" s="722">
        <v>141372</v>
      </c>
      <c r="C128" s="722">
        <v>9352048</v>
      </c>
      <c r="D128" s="723" t="s">
        <v>759</v>
      </c>
      <c r="E128" s="707" t="s">
        <v>469</v>
      </c>
      <c r="F128" s="724" t="s">
        <v>1127</v>
      </c>
      <c r="G128" s="725">
        <v>1</v>
      </c>
      <c r="H128" s="725">
        <v>0</v>
      </c>
      <c r="I128" s="725">
        <v>0</v>
      </c>
      <c r="J128" s="725">
        <v>3</v>
      </c>
      <c r="K128" s="725">
        <v>0</v>
      </c>
      <c r="L128" s="725">
        <v>0</v>
      </c>
      <c r="M128" s="725">
        <v>0</v>
      </c>
      <c r="N128" s="725">
        <v>204</v>
      </c>
      <c r="O128" s="725">
        <v>204</v>
      </c>
      <c r="P128" s="725">
        <v>80</v>
      </c>
      <c r="Q128" s="725">
        <v>124</v>
      </c>
      <c r="R128" s="725">
        <v>0</v>
      </c>
      <c r="S128" s="725">
        <v>0</v>
      </c>
      <c r="T128" s="725">
        <v>0</v>
      </c>
      <c r="U128" s="725">
        <v>0</v>
      </c>
      <c r="V128" s="725">
        <v>0</v>
      </c>
      <c r="W128" s="725">
        <v>0</v>
      </c>
      <c r="X128" s="725">
        <v>0</v>
      </c>
      <c r="Y128" s="725">
        <v>0</v>
      </c>
      <c r="Z128" s="725">
        <v>0</v>
      </c>
      <c r="AA128" s="725">
        <v>204</v>
      </c>
      <c r="AB128" s="725">
        <v>68</v>
      </c>
      <c r="AC128" s="725">
        <v>45.999999999999922</v>
      </c>
      <c r="AD128" s="725">
        <v>45.999999999999922</v>
      </c>
      <c r="AE128" s="725">
        <v>0</v>
      </c>
      <c r="AF128" s="725">
        <v>0</v>
      </c>
      <c r="AG128" s="725">
        <v>92.000000000000043</v>
      </c>
      <c r="AH128" s="725">
        <v>7.0000000000000044</v>
      </c>
      <c r="AI128" s="725">
        <v>8</v>
      </c>
      <c r="AJ128" s="725">
        <v>19.999999999999996</v>
      </c>
      <c r="AK128" s="725">
        <v>74.999999999999915</v>
      </c>
      <c r="AL128" s="725">
        <v>2</v>
      </c>
      <c r="AM128" s="725">
        <v>0</v>
      </c>
      <c r="AN128" s="725">
        <v>0</v>
      </c>
      <c r="AO128" s="725">
        <v>0</v>
      </c>
      <c r="AP128" s="725">
        <v>0</v>
      </c>
      <c r="AQ128" s="725">
        <v>0</v>
      </c>
      <c r="AR128" s="725">
        <v>0</v>
      </c>
      <c r="AS128" s="725">
        <v>0</v>
      </c>
      <c r="AT128" s="725">
        <v>0</v>
      </c>
      <c r="AU128" s="725">
        <v>14.806451612903221</v>
      </c>
      <c r="AV128" s="725">
        <v>31.25806451612905</v>
      </c>
      <c r="AW128" s="725">
        <v>31.25806451612905</v>
      </c>
      <c r="AX128" s="725">
        <v>0</v>
      </c>
      <c r="AY128" s="725">
        <v>0</v>
      </c>
      <c r="AZ128" s="725">
        <v>0</v>
      </c>
      <c r="BA128" s="725">
        <v>0.97142857142857153</v>
      </c>
      <c r="BB128" s="725">
        <v>39.454545454545453</v>
      </c>
      <c r="BC128" s="725">
        <v>64.909090909090907</v>
      </c>
      <c r="BD128" s="725">
        <v>0</v>
      </c>
      <c r="BE128" s="725">
        <v>0</v>
      </c>
      <c r="BF128" s="725">
        <v>0</v>
      </c>
      <c r="BG128" s="725">
        <v>0</v>
      </c>
      <c r="BH128" s="725">
        <v>0</v>
      </c>
      <c r="BI128" s="725">
        <v>0</v>
      </c>
      <c r="BJ128" s="725">
        <v>0</v>
      </c>
      <c r="BK128" s="725">
        <v>0</v>
      </c>
      <c r="BL128" s="725">
        <v>0.41609745314685298</v>
      </c>
      <c r="BM128" s="725">
        <v>0</v>
      </c>
      <c r="BN128" s="725">
        <v>0</v>
      </c>
      <c r="BO128" s="725">
        <v>1</v>
      </c>
      <c r="BP128" s="725">
        <v>0</v>
      </c>
      <c r="BQ128" s="725"/>
      <c r="BR128" s="725"/>
      <c r="BS128" s="725"/>
    </row>
    <row r="129" spans="1:71" ht="15" x14ac:dyDescent="0.25">
      <c r="A129">
        <f>VLOOKUP(C129,'DfE No.'!C:E,3,FALSE)</f>
        <v>252</v>
      </c>
      <c r="B129" s="722">
        <v>141373</v>
      </c>
      <c r="C129" s="722">
        <v>9352050</v>
      </c>
      <c r="D129" s="723" t="s">
        <v>760</v>
      </c>
      <c r="E129" s="707" t="s">
        <v>469</v>
      </c>
      <c r="F129" s="724" t="s">
        <v>1127</v>
      </c>
      <c r="G129" s="725">
        <v>1</v>
      </c>
      <c r="H129" s="725">
        <v>0</v>
      </c>
      <c r="I129" s="725">
        <v>0</v>
      </c>
      <c r="J129" s="725">
        <v>4</v>
      </c>
      <c r="K129" s="725">
        <v>0</v>
      </c>
      <c r="L129" s="725">
        <v>0</v>
      </c>
      <c r="M129" s="725">
        <v>0</v>
      </c>
      <c r="N129" s="725">
        <v>316</v>
      </c>
      <c r="O129" s="725">
        <v>316</v>
      </c>
      <c r="P129" s="725">
        <v>0</v>
      </c>
      <c r="Q129" s="725">
        <v>316</v>
      </c>
      <c r="R129" s="725">
        <v>0</v>
      </c>
      <c r="S129" s="725">
        <v>0</v>
      </c>
      <c r="T129" s="725">
        <v>0</v>
      </c>
      <c r="U129" s="725">
        <v>0</v>
      </c>
      <c r="V129" s="725">
        <v>0</v>
      </c>
      <c r="W129" s="725">
        <v>0</v>
      </c>
      <c r="X129" s="725">
        <v>0</v>
      </c>
      <c r="Y129" s="725">
        <v>0</v>
      </c>
      <c r="Z129" s="725">
        <v>0</v>
      </c>
      <c r="AA129" s="725">
        <v>316</v>
      </c>
      <c r="AB129" s="725">
        <v>79</v>
      </c>
      <c r="AC129" s="725">
        <v>82.000000000000014</v>
      </c>
      <c r="AD129" s="725">
        <v>89.862499999999997</v>
      </c>
      <c r="AE129" s="725">
        <v>0</v>
      </c>
      <c r="AF129" s="725">
        <v>0</v>
      </c>
      <c r="AG129" s="725">
        <v>158.99999999999989</v>
      </c>
      <c r="AH129" s="725">
        <v>8.999999999999984</v>
      </c>
      <c r="AI129" s="725">
        <v>17.000000000000007</v>
      </c>
      <c r="AJ129" s="725">
        <v>20.999999999999986</v>
      </c>
      <c r="AK129" s="725">
        <v>107.99999999999994</v>
      </c>
      <c r="AL129" s="725">
        <v>1.9999999999999991</v>
      </c>
      <c r="AM129" s="725">
        <v>0</v>
      </c>
      <c r="AN129" s="725">
        <v>0</v>
      </c>
      <c r="AO129" s="725">
        <v>0</v>
      </c>
      <c r="AP129" s="725">
        <v>0</v>
      </c>
      <c r="AQ129" s="725">
        <v>0</v>
      </c>
      <c r="AR129" s="725">
        <v>0</v>
      </c>
      <c r="AS129" s="725">
        <v>0</v>
      </c>
      <c r="AT129" s="725">
        <v>0</v>
      </c>
      <c r="AU129" s="725">
        <v>2.0063492063492068</v>
      </c>
      <c r="AV129" s="725">
        <v>6.0190476190476039</v>
      </c>
      <c r="AW129" s="725">
        <v>20.063492063492067</v>
      </c>
      <c r="AX129" s="725">
        <v>0</v>
      </c>
      <c r="AY129" s="725">
        <v>0</v>
      </c>
      <c r="AZ129" s="725">
        <v>0</v>
      </c>
      <c r="BA129" s="725">
        <v>0</v>
      </c>
      <c r="BB129" s="725">
        <v>91.473684210526315</v>
      </c>
      <c r="BC129" s="725">
        <v>91.473684210526315</v>
      </c>
      <c r="BD129" s="725">
        <v>0</v>
      </c>
      <c r="BE129" s="725">
        <v>0</v>
      </c>
      <c r="BF129" s="725">
        <v>0</v>
      </c>
      <c r="BG129" s="725">
        <v>0</v>
      </c>
      <c r="BH129" s="725">
        <v>0</v>
      </c>
      <c r="BI129" s="725">
        <v>0</v>
      </c>
      <c r="BJ129" s="725">
        <v>0</v>
      </c>
      <c r="BK129" s="725">
        <v>0</v>
      </c>
      <c r="BL129" s="725">
        <v>0.39773053644444401</v>
      </c>
      <c r="BM129" s="725">
        <v>0</v>
      </c>
      <c r="BN129" s="725">
        <v>0</v>
      </c>
      <c r="BO129" s="725">
        <v>1</v>
      </c>
      <c r="BP129" s="725">
        <v>0</v>
      </c>
      <c r="BQ129" s="725"/>
      <c r="BR129" s="725"/>
      <c r="BS129" s="725"/>
    </row>
    <row r="130" spans="1:71" ht="15" x14ac:dyDescent="0.25">
      <c r="A130">
        <f>VLOOKUP(C130,'DfE No.'!C:E,3,FALSE)</f>
        <v>440</v>
      </c>
      <c r="B130" s="722">
        <v>141406</v>
      </c>
      <c r="C130" s="722">
        <v>9352051</v>
      </c>
      <c r="D130" s="723" t="s">
        <v>1098</v>
      </c>
      <c r="E130" s="707" t="s">
        <v>469</v>
      </c>
      <c r="F130" s="724" t="s">
        <v>1127</v>
      </c>
      <c r="G130" s="725">
        <v>1</v>
      </c>
      <c r="H130" s="725">
        <v>0</v>
      </c>
      <c r="I130" s="725">
        <v>0</v>
      </c>
      <c r="J130" s="725">
        <v>7</v>
      </c>
      <c r="K130" s="725">
        <v>0</v>
      </c>
      <c r="L130" s="725">
        <v>0</v>
      </c>
      <c r="M130" s="725">
        <v>0</v>
      </c>
      <c r="N130" s="725">
        <v>206</v>
      </c>
      <c r="O130" s="725">
        <v>206</v>
      </c>
      <c r="P130" s="725">
        <v>30</v>
      </c>
      <c r="Q130" s="725">
        <v>176</v>
      </c>
      <c r="R130" s="725">
        <v>0</v>
      </c>
      <c r="S130" s="725">
        <v>0</v>
      </c>
      <c r="T130" s="725">
        <v>0</v>
      </c>
      <c r="U130" s="725">
        <v>0</v>
      </c>
      <c r="V130" s="725">
        <v>0</v>
      </c>
      <c r="W130" s="725">
        <v>0</v>
      </c>
      <c r="X130" s="725">
        <v>0</v>
      </c>
      <c r="Y130" s="725">
        <v>0</v>
      </c>
      <c r="Z130" s="725">
        <v>0</v>
      </c>
      <c r="AA130" s="725">
        <v>206</v>
      </c>
      <c r="AB130" s="725">
        <v>29.428571428571427</v>
      </c>
      <c r="AC130" s="725">
        <v>38.000000000000057</v>
      </c>
      <c r="AD130" s="725">
        <v>45.219512195121951</v>
      </c>
      <c r="AE130" s="725">
        <v>0</v>
      </c>
      <c r="AF130" s="725">
        <v>0</v>
      </c>
      <c r="AG130" s="725">
        <v>99.482926829268365</v>
      </c>
      <c r="AH130" s="725">
        <v>106.51707317073163</v>
      </c>
      <c r="AI130" s="725">
        <v>0</v>
      </c>
      <c r="AJ130" s="725">
        <v>0</v>
      </c>
      <c r="AK130" s="725">
        <v>0</v>
      </c>
      <c r="AL130" s="725">
        <v>0</v>
      </c>
      <c r="AM130" s="725">
        <v>0</v>
      </c>
      <c r="AN130" s="725">
        <v>0</v>
      </c>
      <c r="AO130" s="725">
        <v>0</v>
      </c>
      <c r="AP130" s="725">
        <v>0</v>
      </c>
      <c r="AQ130" s="725">
        <v>0</v>
      </c>
      <c r="AR130" s="725">
        <v>0</v>
      </c>
      <c r="AS130" s="725">
        <v>0</v>
      </c>
      <c r="AT130" s="725">
        <v>0</v>
      </c>
      <c r="AU130" s="725">
        <v>1.1704545454545452</v>
      </c>
      <c r="AV130" s="725">
        <v>2.3409090909090984</v>
      </c>
      <c r="AW130" s="725">
        <v>2.3409090909090984</v>
      </c>
      <c r="AX130" s="725">
        <v>0</v>
      </c>
      <c r="AY130" s="725">
        <v>0</v>
      </c>
      <c r="AZ130" s="725">
        <v>0</v>
      </c>
      <c r="BA130" s="725">
        <v>2.0097560975609756</v>
      </c>
      <c r="BB130" s="725">
        <v>45.286549707602333</v>
      </c>
      <c r="BC130" s="725">
        <v>53.005847953216374</v>
      </c>
      <c r="BD130" s="725">
        <v>0</v>
      </c>
      <c r="BE130" s="725">
        <v>0</v>
      </c>
      <c r="BF130" s="725">
        <v>0</v>
      </c>
      <c r="BG130" s="725">
        <v>0</v>
      </c>
      <c r="BH130" s="725">
        <v>0</v>
      </c>
      <c r="BI130" s="725">
        <v>0</v>
      </c>
      <c r="BJ130" s="725">
        <v>0</v>
      </c>
      <c r="BK130" s="725">
        <v>0</v>
      </c>
      <c r="BL130" s="725">
        <v>1.8579963433898301</v>
      </c>
      <c r="BM130" s="725">
        <v>0</v>
      </c>
      <c r="BN130" s="725">
        <v>0</v>
      </c>
      <c r="BO130" s="725">
        <v>1</v>
      </c>
      <c r="BP130" s="725">
        <v>0</v>
      </c>
      <c r="BQ130" s="725"/>
      <c r="BR130" s="725"/>
      <c r="BS130" s="725"/>
    </row>
    <row r="131" spans="1:71" ht="15" x14ac:dyDescent="0.25">
      <c r="A131">
        <f>VLOOKUP(C131,'DfE No.'!C:E,3,FALSE)</f>
        <v>92</v>
      </c>
      <c r="B131" s="722">
        <v>141702</v>
      </c>
      <c r="C131" s="722">
        <v>9352052</v>
      </c>
      <c r="D131" s="723" t="s">
        <v>696</v>
      </c>
      <c r="E131" s="707" t="s">
        <v>469</v>
      </c>
      <c r="F131" s="724" t="s">
        <v>1127</v>
      </c>
      <c r="G131" s="725">
        <v>1</v>
      </c>
      <c r="H131" s="725">
        <v>0</v>
      </c>
      <c r="I131" s="725">
        <v>0</v>
      </c>
      <c r="J131" s="725">
        <v>7</v>
      </c>
      <c r="K131" s="725">
        <v>0</v>
      </c>
      <c r="L131" s="725">
        <v>0</v>
      </c>
      <c r="M131" s="725">
        <v>0</v>
      </c>
      <c r="N131" s="725">
        <v>187</v>
      </c>
      <c r="O131" s="725">
        <v>187</v>
      </c>
      <c r="P131" s="725">
        <v>22</v>
      </c>
      <c r="Q131" s="725">
        <v>165</v>
      </c>
      <c r="R131" s="725">
        <v>0</v>
      </c>
      <c r="S131" s="725">
        <v>0</v>
      </c>
      <c r="T131" s="725">
        <v>0</v>
      </c>
      <c r="U131" s="725">
        <v>0</v>
      </c>
      <c r="V131" s="725">
        <v>0</v>
      </c>
      <c r="W131" s="725">
        <v>0</v>
      </c>
      <c r="X131" s="725">
        <v>0</v>
      </c>
      <c r="Y131" s="725">
        <v>0</v>
      </c>
      <c r="Z131" s="725">
        <v>0</v>
      </c>
      <c r="AA131" s="725">
        <v>187</v>
      </c>
      <c r="AB131" s="725">
        <v>26.714285714285715</v>
      </c>
      <c r="AC131" s="725">
        <v>37.000000000000014</v>
      </c>
      <c r="AD131" s="725">
        <v>41.336842105263159</v>
      </c>
      <c r="AE131" s="725">
        <v>0</v>
      </c>
      <c r="AF131" s="725">
        <v>0</v>
      </c>
      <c r="AG131" s="725">
        <v>154</v>
      </c>
      <c r="AH131" s="725">
        <v>21.000000000000053</v>
      </c>
      <c r="AI131" s="725">
        <v>0</v>
      </c>
      <c r="AJ131" s="725">
        <v>10.999999999999998</v>
      </c>
      <c r="AK131" s="725">
        <v>0</v>
      </c>
      <c r="AL131" s="725">
        <v>0</v>
      </c>
      <c r="AM131" s="725">
        <v>0.99999999999999989</v>
      </c>
      <c r="AN131" s="725">
        <v>0</v>
      </c>
      <c r="AO131" s="725">
        <v>0</v>
      </c>
      <c r="AP131" s="725">
        <v>0</v>
      </c>
      <c r="AQ131" s="725">
        <v>0</v>
      </c>
      <c r="AR131" s="725">
        <v>0</v>
      </c>
      <c r="AS131" s="725">
        <v>0</v>
      </c>
      <c r="AT131" s="725">
        <v>0</v>
      </c>
      <c r="AU131" s="725">
        <v>2.2666666666666626</v>
      </c>
      <c r="AV131" s="725">
        <v>2.2666666666666626</v>
      </c>
      <c r="AW131" s="725">
        <v>2.2666666666666626</v>
      </c>
      <c r="AX131" s="725">
        <v>0</v>
      </c>
      <c r="AY131" s="725">
        <v>0</v>
      </c>
      <c r="AZ131" s="725">
        <v>0</v>
      </c>
      <c r="BA131" s="725">
        <v>0</v>
      </c>
      <c r="BB131" s="725">
        <v>43</v>
      </c>
      <c r="BC131" s="725">
        <v>48.733333333333334</v>
      </c>
      <c r="BD131" s="725">
        <v>0</v>
      </c>
      <c r="BE131" s="725">
        <v>0</v>
      </c>
      <c r="BF131" s="725">
        <v>0</v>
      </c>
      <c r="BG131" s="725">
        <v>0</v>
      </c>
      <c r="BH131" s="725">
        <v>0</v>
      </c>
      <c r="BI131" s="725">
        <v>0</v>
      </c>
      <c r="BJ131" s="725">
        <v>0</v>
      </c>
      <c r="BK131" s="725">
        <v>0</v>
      </c>
      <c r="BL131" s="725">
        <v>1.6699394985221701</v>
      </c>
      <c r="BM131" s="725">
        <v>0</v>
      </c>
      <c r="BN131" s="725">
        <v>0</v>
      </c>
      <c r="BO131" s="725">
        <v>1</v>
      </c>
      <c r="BP131" s="725">
        <v>0</v>
      </c>
      <c r="BQ131" s="725"/>
      <c r="BR131" s="725"/>
      <c r="BS131" s="725"/>
    </row>
    <row r="132" spans="1:71" ht="15" x14ac:dyDescent="0.25">
      <c r="A132">
        <f>VLOOKUP(C132,'DfE No.'!C:E,3,FALSE)</f>
        <v>59</v>
      </c>
      <c r="B132" s="722">
        <v>141736</v>
      </c>
      <c r="C132" s="722">
        <v>9352053</v>
      </c>
      <c r="D132" s="723" t="s">
        <v>657</v>
      </c>
      <c r="E132" s="707" t="s">
        <v>469</v>
      </c>
      <c r="F132" s="724" t="s">
        <v>1127</v>
      </c>
      <c r="G132" s="725">
        <v>1</v>
      </c>
      <c r="H132" s="725">
        <v>0</v>
      </c>
      <c r="I132" s="725">
        <v>0</v>
      </c>
      <c r="J132" s="725">
        <v>7</v>
      </c>
      <c r="K132" s="725">
        <v>0</v>
      </c>
      <c r="L132" s="725">
        <v>0</v>
      </c>
      <c r="M132" s="725">
        <v>0</v>
      </c>
      <c r="N132" s="725">
        <v>358</v>
      </c>
      <c r="O132" s="725">
        <v>358</v>
      </c>
      <c r="P132" s="725">
        <v>40</v>
      </c>
      <c r="Q132" s="725">
        <v>318</v>
      </c>
      <c r="R132" s="725">
        <v>0</v>
      </c>
      <c r="S132" s="725">
        <v>0</v>
      </c>
      <c r="T132" s="725">
        <v>0</v>
      </c>
      <c r="U132" s="725">
        <v>0</v>
      </c>
      <c r="V132" s="725">
        <v>0</v>
      </c>
      <c r="W132" s="725">
        <v>0</v>
      </c>
      <c r="X132" s="725">
        <v>0</v>
      </c>
      <c r="Y132" s="725">
        <v>0</v>
      </c>
      <c r="Z132" s="725">
        <v>0</v>
      </c>
      <c r="AA132" s="725">
        <v>358</v>
      </c>
      <c r="AB132" s="725">
        <v>51.142857142857146</v>
      </c>
      <c r="AC132" s="725">
        <v>105.99999999999989</v>
      </c>
      <c r="AD132" s="725">
        <v>114.25531914893618</v>
      </c>
      <c r="AE132" s="725">
        <v>0</v>
      </c>
      <c r="AF132" s="725">
        <v>0</v>
      </c>
      <c r="AG132" s="725">
        <v>162.17094017094018</v>
      </c>
      <c r="AH132" s="725">
        <v>21.418803418803407</v>
      </c>
      <c r="AI132" s="725">
        <v>104.03418803418818</v>
      </c>
      <c r="AJ132" s="725">
        <v>22.438746438746445</v>
      </c>
      <c r="AK132" s="725">
        <v>9.1794871794871646</v>
      </c>
      <c r="AL132" s="725">
        <v>5.099715099715084</v>
      </c>
      <c r="AM132" s="725">
        <v>33.658119658119652</v>
      </c>
      <c r="AN132" s="725">
        <v>0</v>
      </c>
      <c r="AO132" s="725">
        <v>0</v>
      </c>
      <c r="AP132" s="725">
        <v>0</v>
      </c>
      <c r="AQ132" s="725">
        <v>0</v>
      </c>
      <c r="AR132" s="725">
        <v>0</v>
      </c>
      <c r="AS132" s="725">
        <v>0</v>
      </c>
      <c r="AT132" s="725">
        <v>0</v>
      </c>
      <c r="AU132" s="725">
        <v>1.125786163522011</v>
      </c>
      <c r="AV132" s="725">
        <v>4.5031446540880653</v>
      </c>
      <c r="AW132" s="725">
        <v>9.0062893081760951</v>
      </c>
      <c r="AX132" s="725">
        <v>0</v>
      </c>
      <c r="AY132" s="725">
        <v>0</v>
      </c>
      <c r="AZ132" s="725">
        <v>0</v>
      </c>
      <c r="BA132" s="725">
        <v>0.9521276595744681</v>
      </c>
      <c r="BB132" s="725">
        <v>98.148148148148138</v>
      </c>
      <c r="BC132" s="725">
        <v>110.49382716049382</v>
      </c>
      <c r="BD132" s="725">
        <v>0</v>
      </c>
      <c r="BE132" s="725">
        <v>0</v>
      </c>
      <c r="BF132" s="725">
        <v>0</v>
      </c>
      <c r="BG132" s="725">
        <v>0</v>
      </c>
      <c r="BH132" s="725">
        <v>0</v>
      </c>
      <c r="BI132" s="725">
        <v>0</v>
      </c>
      <c r="BJ132" s="725">
        <v>0</v>
      </c>
      <c r="BK132" s="725">
        <v>0</v>
      </c>
      <c r="BL132" s="725">
        <v>0.51955309456869003</v>
      </c>
      <c r="BM132" s="725">
        <v>0</v>
      </c>
      <c r="BN132" s="725">
        <v>0</v>
      </c>
      <c r="BO132" s="725">
        <v>1</v>
      </c>
      <c r="BP132" s="725">
        <v>0</v>
      </c>
      <c r="BQ132" s="725"/>
      <c r="BR132" s="725"/>
      <c r="BS132" s="725"/>
    </row>
    <row r="133" spans="1:71" ht="15" x14ac:dyDescent="0.25">
      <c r="A133">
        <f>VLOOKUP(C133,'DfE No.'!C:E,3,FALSE)</f>
        <v>465</v>
      </c>
      <c r="B133" s="722">
        <v>139485</v>
      </c>
      <c r="C133" s="722">
        <v>9352054</v>
      </c>
      <c r="D133" s="723" t="s">
        <v>1242</v>
      </c>
      <c r="E133" s="707" t="s">
        <v>469</v>
      </c>
      <c r="F133" s="724" t="s">
        <v>1127</v>
      </c>
      <c r="G133" s="725">
        <v>1</v>
      </c>
      <c r="H133" s="725">
        <v>0</v>
      </c>
      <c r="I133" s="725">
        <v>0</v>
      </c>
      <c r="J133" s="725">
        <v>7</v>
      </c>
      <c r="K133" s="725">
        <v>0</v>
      </c>
      <c r="L133" s="725">
        <v>0</v>
      </c>
      <c r="M133" s="725">
        <v>0</v>
      </c>
      <c r="N133" s="725">
        <v>200</v>
      </c>
      <c r="O133" s="725">
        <v>200</v>
      </c>
      <c r="P133" s="725">
        <v>30</v>
      </c>
      <c r="Q133" s="725">
        <v>170</v>
      </c>
      <c r="R133" s="725">
        <v>0</v>
      </c>
      <c r="S133" s="725">
        <v>0</v>
      </c>
      <c r="T133" s="725">
        <v>0</v>
      </c>
      <c r="U133" s="725">
        <v>0</v>
      </c>
      <c r="V133" s="725">
        <v>0</v>
      </c>
      <c r="W133" s="725">
        <v>0</v>
      </c>
      <c r="X133" s="725">
        <v>0</v>
      </c>
      <c r="Y133" s="725">
        <v>0</v>
      </c>
      <c r="Z133" s="725">
        <v>0</v>
      </c>
      <c r="AA133" s="725">
        <v>200</v>
      </c>
      <c r="AB133" s="725">
        <v>28.571428571428573</v>
      </c>
      <c r="AC133" s="725">
        <v>8</v>
      </c>
      <c r="AD133" s="725">
        <v>15.306122448979592</v>
      </c>
      <c r="AE133" s="725">
        <v>0</v>
      </c>
      <c r="AF133" s="725">
        <v>0</v>
      </c>
      <c r="AG133" s="725">
        <v>198</v>
      </c>
      <c r="AH133" s="725">
        <v>2</v>
      </c>
      <c r="AI133" s="725">
        <v>0</v>
      </c>
      <c r="AJ133" s="725">
        <v>0</v>
      </c>
      <c r="AK133" s="725">
        <v>0</v>
      </c>
      <c r="AL133" s="725">
        <v>0</v>
      </c>
      <c r="AM133" s="725">
        <v>0</v>
      </c>
      <c r="AN133" s="725">
        <v>0</v>
      </c>
      <c r="AO133" s="725">
        <v>0</v>
      </c>
      <c r="AP133" s="725">
        <v>0</v>
      </c>
      <c r="AQ133" s="725">
        <v>0</v>
      </c>
      <c r="AR133" s="725">
        <v>0</v>
      </c>
      <c r="AS133" s="725">
        <v>0</v>
      </c>
      <c r="AT133" s="725">
        <v>0</v>
      </c>
      <c r="AU133" s="725">
        <v>0</v>
      </c>
      <c r="AV133" s="725">
        <v>0</v>
      </c>
      <c r="AW133" s="725">
        <v>1.197604790419162</v>
      </c>
      <c r="AX133" s="725">
        <v>0</v>
      </c>
      <c r="AY133" s="725">
        <v>0</v>
      </c>
      <c r="AZ133" s="725">
        <v>0</v>
      </c>
      <c r="BA133" s="725">
        <v>0</v>
      </c>
      <c r="BB133" s="725">
        <v>34.593023255813954</v>
      </c>
      <c r="BC133" s="725">
        <v>40.697674418604649</v>
      </c>
      <c r="BD133" s="725">
        <v>0</v>
      </c>
      <c r="BE133" s="725">
        <v>0</v>
      </c>
      <c r="BF133" s="725">
        <v>0</v>
      </c>
      <c r="BG133" s="725">
        <v>0</v>
      </c>
      <c r="BH133" s="725">
        <v>0</v>
      </c>
      <c r="BI133" s="725">
        <v>0</v>
      </c>
      <c r="BJ133" s="725">
        <v>0</v>
      </c>
      <c r="BK133" s="725">
        <v>0</v>
      </c>
      <c r="BL133" s="725">
        <v>1.5907740741758201</v>
      </c>
      <c r="BM133" s="725">
        <v>0</v>
      </c>
      <c r="BN133" s="725">
        <v>0</v>
      </c>
      <c r="BO133" s="725">
        <v>1</v>
      </c>
      <c r="BP133" s="725">
        <v>0</v>
      </c>
      <c r="BQ133" s="725"/>
      <c r="BR133" s="725"/>
      <c r="BS133" s="725"/>
    </row>
    <row r="134" spans="1:71" ht="15" x14ac:dyDescent="0.25">
      <c r="A134">
        <f>VLOOKUP(C134,'DfE No.'!C:E,3,FALSE)</f>
        <v>63</v>
      </c>
      <c r="B134" s="722">
        <v>141983</v>
      </c>
      <c r="C134" s="722">
        <v>9352056</v>
      </c>
      <c r="D134" s="723" t="s">
        <v>1243</v>
      </c>
      <c r="E134" s="707" t="s">
        <v>469</v>
      </c>
      <c r="F134" s="724" t="s">
        <v>1127</v>
      </c>
      <c r="G134" s="725">
        <v>1</v>
      </c>
      <c r="H134" s="725">
        <v>0</v>
      </c>
      <c r="I134" s="725">
        <v>0</v>
      </c>
      <c r="J134" s="725">
        <v>7</v>
      </c>
      <c r="K134" s="725">
        <v>0</v>
      </c>
      <c r="L134" s="725">
        <v>0</v>
      </c>
      <c r="M134" s="725">
        <v>0</v>
      </c>
      <c r="N134" s="725">
        <v>163</v>
      </c>
      <c r="O134" s="725">
        <v>163</v>
      </c>
      <c r="P134" s="725">
        <v>9</v>
      </c>
      <c r="Q134" s="725">
        <v>154</v>
      </c>
      <c r="R134" s="725">
        <v>0</v>
      </c>
      <c r="S134" s="725">
        <v>0</v>
      </c>
      <c r="T134" s="725">
        <v>0</v>
      </c>
      <c r="U134" s="725">
        <v>0</v>
      </c>
      <c r="V134" s="725">
        <v>0</v>
      </c>
      <c r="W134" s="725">
        <v>0</v>
      </c>
      <c r="X134" s="725">
        <v>0</v>
      </c>
      <c r="Y134" s="725">
        <v>0</v>
      </c>
      <c r="Z134" s="725">
        <v>0</v>
      </c>
      <c r="AA134" s="725">
        <v>163</v>
      </c>
      <c r="AB134" s="725">
        <v>23.285714285714285</v>
      </c>
      <c r="AC134" s="725">
        <v>66.999999999999986</v>
      </c>
      <c r="AD134" s="725">
        <v>69.342541436464089</v>
      </c>
      <c r="AE134" s="725">
        <v>0</v>
      </c>
      <c r="AF134" s="725">
        <v>0</v>
      </c>
      <c r="AG134" s="725">
        <v>16.99999999999994</v>
      </c>
      <c r="AH134" s="725">
        <v>50.000000000000043</v>
      </c>
      <c r="AI134" s="725">
        <v>32.999999999999943</v>
      </c>
      <c r="AJ134" s="725">
        <v>5.0000000000000044</v>
      </c>
      <c r="AK134" s="725">
        <v>14.999999999999996</v>
      </c>
      <c r="AL134" s="725">
        <v>14.999999999999996</v>
      </c>
      <c r="AM134" s="725">
        <v>27.999999999999918</v>
      </c>
      <c r="AN134" s="725">
        <v>0</v>
      </c>
      <c r="AO134" s="725">
        <v>0</v>
      </c>
      <c r="AP134" s="725">
        <v>0</v>
      </c>
      <c r="AQ134" s="725">
        <v>0</v>
      </c>
      <c r="AR134" s="725">
        <v>0</v>
      </c>
      <c r="AS134" s="725">
        <v>0</v>
      </c>
      <c r="AT134" s="725">
        <v>0</v>
      </c>
      <c r="AU134" s="725">
        <v>0</v>
      </c>
      <c r="AV134" s="725">
        <v>1.0584415584415579</v>
      </c>
      <c r="AW134" s="725">
        <v>3.1753246753246787</v>
      </c>
      <c r="AX134" s="725">
        <v>0</v>
      </c>
      <c r="AY134" s="725">
        <v>0</v>
      </c>
      <c r="AZ134" s="725">
        <v>0</v>
      </c>
      <c r="BA134" s="725">
        <v>0</v>
      </c>
      <c r="BB134" s="725">
        <v>42.834437086092713</v>
      </c>
      <c r="BC134" s="725">
        <v>45.337748344370858</v>
      </c>
      <c r="BD134" s="725">
        <v>0</v>
      </c>
      <c r="BE134" s="725">
        <v>0</v>
      </c>
      <c r="BF134" s="725">
        <v>0</v>
      </c>
      <c r="BG134" s="725">
        <v>0</v>
      </c>
      <c r="BH134" s="725">
        <v>0</v>
      </c>
      <c r="BI134" s="725">
        <v>0</v>
      </c>
      <c r="BJ134" s="725">
        <v>4.2199999999999944</v>
      </c>
      <c r="BK134" s="725">
        <v>0</v>
      </c>
      <c r="BL134" s="725">
        <v>0.37603062260274001</v>
      </c>
      <c r="BM134" s="725">
        <v>0</v>
      </c>
      <c r="BN134" s="725">
        <v>0</v>
      </c>
      <c r="BO134" s="725">
        <v>1</v>
      </c>
      <c r="BP134" s="725">
        <v>0</v>
      </c>
      <c r="BQ134" s="725"/>
      <c r="BR134" s="725"/>
      <c r="BS134" s="725"/>
    </row>
    <row r="135" spans="1:71" ht="15" x14ac:dyDescent="0.25">
      <c r="A135">
        <f>VLOOKUP(C135,'DfE No.'!C:E,3,FALSE)</f>
        <v>70</v>
      </c>
      <c r="B135" s="722">
        <v>141984</v>
      </c>
      <c r="C135" s="722">
        <v>9352057</v>
      </c>
      <c r="D135" s="723" t="s">
        <v>1244</v>
      </c>
      <c r="E135" s="707" t="s">
        <v>469</v>
      </c>
      <c r="F135" s="724" t="s">
        <v>1127</v>
      </c>
      <c r="G135" s="725">
        <v>1</v>
      </c>
      <c r="H135" s="725">
        <v>0</v>
      </c>
      <c r="I135" s="725">
        <v>0</v>
      </c>
      <c r="J135" s="725">
        <v>7</v>
      </c>
      <c r="K135" s="725">
        <v>0</v>
      </c>
      <c r="L135" s="725">
        <v>0</v>
      </c>
      <c r="M135" s="725">
        <v>0</v>
      </c>
      <c r="N135" s="725">
        <v>403</v>
      </c>
      <c r="O135" s="725">
        <v>403</v>
      </c>
      <c r="P135" s="725">
        <v>59</v>
      </c>
      <c r="Q135" s="725">
        <v>344</v>
      </c>
      <c r="R135" s="725">
        <v>0</v>
      </c>
      <c r="S135" s="725">
        <v>0</v>
      </c>
      <c r="T135" s="725">
        <v>0</v>
      </c>
      <c r="U135" s="725">
        <v>0</v>
      </c>
      <c r="V135" s="725">
        <v>0</v>
      </c>
      <c r="W135" s="725">
        <v>0</v>
      </c>
      <c r="X135" s="725">
        <v>0</v>
      </c>
      <c r="Y135" s="725">
        <v>0</v>
      </c>
      <c r="Z135" s="725">
        <v>0</v>
      </c>
      <c r="AA135" s="725">
        <v>403</v>
      </c>
      <c r="AB135" s="725">
        <v>57.571428571428569</v>
      </c>
      <c r="AC135" s="725">
        <v>202.00000000000003</v>
      </c>
      <c r="AD135" s="725">
        <v>202.52284263959388</v>
      </c>
      <c r="AE135" s="725">
        <v>0</v>
      </c>
      <c r="AF135" s="725">
        <v>0</v>
      </c>
      <c r="AG135" s="725">
        <v>47.471177944862212</v>
      </c>
      <c r="AH135" s="725">
        <v>7.0701754385964879</v>
      </c>
      <c r="AI135" s="725">
        <v>6.0601503759398474</v>
      </c>
      <c r="AJ135" s="725">
        <v>116.15288220551373</v>
      </c>
      <c r="AK135" s="725">
        <v>70.70175438596489</v>
      </c>
      <c r="AL135" s="725">
        <v>14.140350877192976</v>
      </c>
      <c r="AM135" s="725">
        <v>141.40350877192978</v>
      </c>
      <c r="AN135" s="725">
        <v>0</v>
      </c>
      <c r="AO135" s="725">
        <v>0</v>
      </c>
      <c r="AP135" s="725">
        <v>0</v>
      </c>
      <c r="AQ135" s="725">
        <v>0</v>
      </c>
      <c r="AR135" s="725">
        <v>0</v>
      </c>
      <c r="AS135" s="725">
        <v>0</v>
      </c>
      <c r="AT135" s="725">
        <v>0</v>
      </c>
      <c r="AU135" s="725">
        <v>3.51453488372093</v>
      </c>
      <c r="AV135" s="725">
        <v>7.029069767441869</v>
      </c>
      <c r="AW135" s="725">
        <v>9.3720930232558253</v>
      </c>
      <c r="AX135" s="725">
        <v>0</v>
      </c>
      <c r="AY135" s="725">
        <v>0</v>
      </c>
      <c r="AZ135" s="725">
        <v>0</v>
      </c>
      <c r="BA135" s="725">
        <v>0</v>
      </c>
      <c r="BB135" s="725">
        <v>97.567251461988306</v>
      </c>
      <c r="BC135" s="725">
        <v>114.30116959064328</v>
      </c>
      <c r="BD135" s="725">
        <v>0</v>
      </c>
      <c r="BE135" s="725">
        <v>0</v>
      </c>
      <c r="BF135" s="725">
        <v>0</v>
      </c>
      <c r="BG135" s="725">
        <v>0</v>
      </c>
      <c r="BH135" s="725">
        <v>0</v>
      </c>
      <c r="BI135" s="725">
        <v>0</v>
      </c>
      <c r="BJ135" s="725">
        <v>0</v>
      </c>
      <c r="BK135" s="725">
        <v>0</v>
      </c>
      <c r="BL135" s="725">
        <v>0.33436752070707099</v>
      </c>
      <c r="BM135" s="725">
        <v>0</v>
      </c>
      <c r="BN135" s="725">
        <v>0</v>
      </c>
      <c r="BO135" s="725">
        <v>1</v>
      </c>
      <c r="BP135" s="725">
        <v>0</v>
      </c>
      <c r="BQ135" s="725"/>
      <c r="BR135" s="725"/>
      <c r="BS135" s="725"/>
    </row>
    <row r="136" spans="1:71" ht="15" x14ac:dyDescent="0.25">
      <c r="A136">
        <f>VLOOKUP(C136,'DfE No.'!C:E,3,FALSE)</f>
        <v>1</v>
      </c>
      <c r="B136" s="722">
        <v>144211</v>
      </c>
      <c r="C136" s="722">
        <v>9352058</v>
      </c>
      <c r="D136" s="723" t="s">
        <v>1245</v>
      </c>
      <c r="E136" s="707" t="s">
        <v>469</v>
      </c>
      <c r="F136" s="724" t="s">
        <v>1127</v>
      </c>
      <c r="G136" s="725">
        <v>1</v>
      </c>
      <c r="H136" s="725">
        <v>0</v>
      </c>
      <c r="I136" s="725">
        <v>0</v>
      </c>
      <c r="J136" s="725">
        <v>7</v>
      </c>
      <c r="K136" s="725">
        <v>0</v>
      </c>
      <c r="L136" s="725">
        <v>0</v>
      </c>
      <c r="M136" s="725">
        <v>0</v>
      </c>
      <c r="N136" s="725">
        <v>101</v>
      </c>
      <c r="O136" s="725">
        <v>101</v>
      </c>
      <c r="P136" s="725">
        <v>15</v>
      </c>
      <c r="Q136" s="725">
        <v>86</v>
      </c>
      <c r="R136" s="725">
        <v>0</v>
      </c>
      <c r="S136" s="725">
        <v>0</v>
      </c>
      <c r="T136" s="725">
        <v>0</v>
      </c>
      <c r="U136" s="725">
        <v>0</v>
      </c>
      <c r="V136" s="725">
        <v>0</v>
      </c>
      <c r="W136" s="725">
        <v>0</v>
      </c>
      <c r="X136" s="725">
        <v>0</v>
      </c>
      <c r="Y136" s="725">
        <v>0</v>
      </c>
      <c r="Z136" s="725">
        <v>0</v>
      </c>
      <c r="AA136" s="725">
        <v>101</v>
      </c>
      <c r="AB136" s="725">
        <v>14.428571428571429</v>
      </c>
      <c r="AC136" s="725">
        <v>24.000000000000039</v>
      </c>
      <c r="AD136" s="725">
        <v>24.000000000000039</v>
      </c>
      <c r="AE136" s="725">
        <v>0</v>
      </c>
      <c r="AF136" s="725">
        <v>0</v>
      </c>
      <c r="AG136" s="725">
        <v>99.999999999999986</v>
      </c>
      <c r="AH136" s="725">
        <v>0</v>
      </c>
      <c r="AI136" s="725">
        <v>0.99999999999999989</v>
      </c>
      <c r="AJ136" s="725">
        <v>0</v>
      </c>
      <c r="AK136" s="725">
        <v>0</v>
      </c>
      <c r="AL136" s="725">
        <v>0</v>
      </c>
      <c r="AM136" s="725">
        <v>0</v>
      </c>
      <c r="AN136" s="725">
        <v>0</v>
      </c>
      <c r="AO136" s="725">
        <v>0</v>
      </c>
      <c r="AP136" s="725">
        <v>0</v>
      </c>
      <c r="AQ136" s="725">
        <v>0</v>
      </c>
      <c r="AR136" s="725">
        <v>0</v>
      </c>
      <c r="AS136" s="725">
        <v>0</v>
      </c>
      <c r="AT136" s="725">
        <v>0</v>
      </c>
      <c r="AU136" s="725">
        <v>0</v>
      </c>
      <c r="AV136" s="725">
        <v>0</v>
      </c>
      <c r="AW136" s="725">
        <v>0</v>
      </c>
      <c r="AX136" s="725">
        <v>0</v>
      </c>
      <c r="AY136" s="725">
        <v>0</v>
      </c>
      <c r="AZ136" s="725">
        <v>0</v>
      </c>
      <c r="BA136" s="725">
        <v>0</v>
      </c>
      <c r="BB136" s="725">
        <v>26.939759036144579</v>
      </c>
      <c r="BC136" s="725">
        <v>31.638554216867472</v>
      </c>
      <c r="BD136" s="725">
        <v>0</v>
      </c>
      <c r="BE136" s="725">
        <v>0</v>
      </c>
      <c r="BF136" s="725">
        <v>0</v>
      </c>
      <c r="BG136" s="725">
        <v>0</v>
      </c>
      <c r="BH136" s="725">
        <v>0</v>
      </c>
      <c r="BI136" s="725">
        <v>0</v>
      </c>
      <c r="BJ136" s="725">
        <v>0</v>
      </c>
      <c r="BK136" s="725">
        <v>0</v>
      </c>
      <c r="BL136" s="725">
        <v>2.4913645336283201</v>
      </c>
      <c r="BM136" s="725">
        <v>0</v>
      </c>
      <c r="BN136" s="725">
        <v>1</v>
      </c>
      <c r="BO136" s="725">
        <v>1</v>
      </c>
      <c r="BP136" s="725">
        <v>0</v>
      </c>
      <c r="BQ136" s="725"/>
      <c r="BR136" s="725"/>
      <c r="BS136" s="725"/>
    </row>
    <row r="137" spans="1:71" ht="15" x14ac:dyDescent="0.25">
      <c r="A137">
        <f>VLOOKUP(C137,'DfE No.'!C:E,3,FALSE)</f>
        <v>295</v>
      </c>
      <c r="B137" s="722">
        <v>141985</v>
      </c>
      <c r="C137" s="722">
        <v>9352059</v>
      </c>
      <c r="D137" s="723" t="s">
        <v>1099</v>
      </c>
      <c r="E137" s="707" t="s">
        <v>469</v>
      </c>
      <c r="F137" s="724" t="s">
        <v>1127</v>
      </c>
      <c r="G137" s="725">
        <v>1</v>
      </c>
      <c r="H137" s="725">
        <v>0</v>
      </c>
      <c r="I137" s="725">
        <v>0</v>
      </c>
      <c r="J137" s="725">
        <v>7</v>
      </c>
      <c r="K137" s="725">
        <v>0</v>
      </c>
      <c r="L137" s="725">
        <v>0</v>
      </c>
      <c r="M137" s="725">
        <v>0</v>
      </c>
      <c r="N137" s="725">
        <v>363</v>
      </c>
      <c r="O137" s="725">
        <v>363</v>
      </c>
      <c r="P137" s="725">
        <v>53</v>
      </c>
      <c r="Q137" s="725">
        <v>310</v>
      </c>
      <c r="R137" s="725">
        <v>0</v>
      </c>
      <c r="S137" s="725">
        <v>0</v>
      </c>
      <c r="T137" s="725">
        <v>0</v>
      </c>
      <c r="U137" s="725">
        <v>0</v>
      </c>
      <c r="V137" s="725">
        <v>0</v>
      </c>
      <c r="W137" s="725">
        <v>0</v>
      </c>
      <c r="X137" s="725">
        <v>0</v>
      </c>
      <c r="Y137" s="725">
        <v>0</v>
      </c>
      <c r="Z137" s="725">
        <v>0</v>
      </c>
      <c r="AA137" s="725">
        <v>363</v>
      </c>
      <c r="AB137" s="725">
        <v>51.857142857142854</v>
      </c>
      <c r="AC137" s="725">
        <v>100.00000000000006</v>
      </c>
      <c r="AD137" s="725">
        <v>100.00000000000006</v>
      </c>
      <c r="AE137" s="725">
        <v>0</v>
      </c>
      <c r="AF137" s="725">
        <v>0</v>
      </c>
      <c r="AG137" s="725">
        <v>119.99999999999993</v>
      </c>
      <c r="AH137" s="725">
        <v>6.9999999999999885</v>
      </c>
      <c r="AI137" s="725">
        <v>52.999999999999901</v>
      </c>
      <c r="AJ137" s="725">
        <v>101.99999999999996</v>
      </c>
      <c r="AK137" s="725">
        <v>69.999999999999886</v>
      </c>
      <c r="AL137" s="725">
        <v>10.999999999999998</v>
      </c>
      <c r="AM137" s="725">
        <v>0</v>
      </c>
      <c r="AN137" s="725">
        <v>0</v>
      </c>
      <c r="AO137" s="725">
        <v>0</v>
      </c>
      <c r="AP137" s="725">
        <v>0</v>
      </c>
      <c r="AQ137" s="725">
        <v>0</v>
      </c>
      <c r="AR137" s="725">
        <v>0</v>
      </c>
      <c r="AS137" s="725">
        <v>0</v>
      </c>
      <c r="AT137" s="725">
        <v>0</v>
      </c>
      <c r="AU137" s="725">
        <v>2.3419354838709689</v>
      </c>
      <c r="AV137" s="725">
        <v>5.8548387096774128</v>
      </c>
      <c r="AW137" s="725">
        <v>15.222580645161276</v>
      </c>
      <c r="AX137" s="725">
        <v>0</v>
      </c>
      <c r="AY137" s="725">
        <v>0</v>
      </c>
      <c r="AZ137" s="725">
        <v>0</v>
      </c>
      <c r="BA137" s="725">
        <v>0</v>
      </c>
      <c r="BB137" s="725">
        <v>73.575949367088597</v>
      </c>
      <c r="BC137" s="725">
        <v>86.155063291139228</v>
      </c>
      <c r="BD137" s="725">
        <v>0</v>
      </c>
      <c r="BE137" s="725">
        <v>0</v>
      </c>
      <c r="BF137" s="725">
        <v>0</v>
      </c>
      <c r="BG137" s="725">
        <v>0</v>
      </c>
      <c r="BH137" s="725">
        <v>0</v>
      </c>
      <c r="BI137" s="725">
        <v>0</v>
      </c>
      <c r="BJ137" s="725">
        <v>0</v>
      </c>
      <c r="BK137" s="725">
        <v>0</v>
      </c>
      <c r="BL137" s="725">
        <v>0.45700736482939602</v>
      </c>
      <c r="BM137" s="725">
        <v>0</v>
      </c>
      <c r="BN137" s="725">
        <v>0</v>
      </c>
      <c r="BO137" s="725">
        <v>1</v>
      </c>
      <c r="BP137" s="725">
        <v>0</v>
      </c>
      <c r="BQ137" s="725"/>
      <c r="BR137" s="725"/>
      <c r="BS137" s="725"/>
    </row>
    <row r="138" spans="1:71" ht="15" x14ac:dyDescent="0.25">
      <c r="A138">
        <f>VLOOKUP(C138,'DfE No.'!C:E,3,FALSE)</f>
        <v>402</v>
      </c>
      <c r="B138" s="722">
        <v>143359</v>
      </c>
      <c r="C138" s="722">
        <v>9352060</v>
      </c>
      <c r="D138" s="723" t="s">
        <v>1246</v>
      </c>
      <c r="E138" s="707" t="s">
        <v>469</v>
      </c>
      <c r="F138" s="724" t="s">
        <v>1127</v>
      </c>
      <c r="G138" s="725">
        <v>1</v>
      </c>
      <c r="H138" s="725">
        <v>0</v>
      </c>
      <c r="I138" s="725">
        <v>0</v>
      </c>
      <c r="J138" s="725">
        <v>7</v>
      </c>
      <c r="K138" s="725">
        <v>0</v>
      </c>
      <c r="L138" s="725">
        <v>0</v>
      </c>
      <c r="M138" s="725">
        <v>0</v>
      </c>
      <c r="N138" s="725">
        <v>152</v>
      </c>
      <c r="O138" s="725">
        <v>152</v>
      </c>
      <c r="P138" s="725">
        <v>17</v>
      </c>
      <c r="Q138" s="725">
        <v>135</v>
      </c>
      <c r="R138" s="725">
        <v>0</v>
      </c>
      <c r="S138" s="725">
        <v>0</v>
      </c>
      <c r="T138" s="725">
        <v>0</v>
      </c>
      <c r="U138" s="725">
        <v>0</v>
      </c>
      <c r="V138" s="725">
        <v>0</v>
      </c>
      <c r="W138" s="725">
        <v>0</v>
      </c>
      <c r="X138" s="725">
        <v>0</v>
      </c>
      <c r="Y138" s="725">
        <v>0</v>
      </c>
      <c r="Z138" s="725">
        <v>0</v>
      </c>
      <c r="AA138" s="725">
        <v>152</v>
      </c>
      <c r="AB138" s="725">
        <v>21.714285714285715</v>
      </c>
      <c r="AC138" s="725">
        <v>29.000000000000075</v>
      </c>
      <c r="AD138" s="725">
        <v>29.000000000000075</v>
      </c>
      <c r="AE138" s="725">
        <v>0</v>
      </c>
      <c r="AF138" s="725">
        <v>0</v>
      </c>
      <c r="AG138" s="725">
        <v>150</v>
      </c>
      <c r="AH138" s="725">
        <v>1.9999999999999991</v>
      </c>
      <c r="AI138" s="725">
        <v>0</v>
      </c>
      <c r="AJ138" s="725">
        <v>0</v>
      </c>
      <c r="AK138" s="725">
        <v>0</v>
      </c>
      <c r="AL138" s="725">
        <v>0</v>
      </c>
      <c r="AM138" s="725">
        <v>0</v>
      </c>
      <c r="AN138" s="725">
        <v>0</v>
      </c>
      <c r="AO138" s="725">
        <v>0</v>
      </c>
      <c r="AP138" s="725">
        <v>0</v>
      </c>
      <c r="AQ138" s="725">
        <v>0</v>
      </c>
      <c r="AR138" s="725">
        <v>0</v>
      </c>
      <c r="AS138" s="725">
        <v>0</v>
      </c>
      <c r="AT138" s="725">
        <v>0</v>
      </c>
      <c r="AU138" s="725">
        <v>0</v>
      </c>
      <c r="AV138" s="725">
        <v>0</v>
      </c>
      <c r="AW138" s="725">
        <v>0</v>
      </c>
      <c r="AX138" s="725">
        <v>0</v>
      </c>
      <c r="AY138" s="725">
        <v>0</v>
      </c>
      <c r="AZ138" s="725">
        <v>0</v>
      </c>
      <c r="BA138" s="725">
        <v>0.89411764705882346</v>
      </c>
      <c r="BB138" s="725">
        <v>40</v>
      </c>
      <c r="BC138" s="725">
        <v>45.037037037037038</v>
      </c>
      <c r="BD138" s="725">
        <v>0</v>
      </c>
      <c r="BE138" s="725">
        <v>0</v>
      </c>
      <c r="BF138" s="725">
        <v>0</v>
      </c>
      <c r="BG138" s="725">
        <v>0</v>
      </c>
      <c r="BH138" s="725">
        <v>0</v>
      </c>
      <c r="BI138" s="725">
        <v>0</v>
      </c>
      <c r="BJ138" s="725">
        <v>0</v>
      </c>
      <c r="BK138" s="725">
        <v>0</v>
      </c>
      <c r="BL138" s="725">
        <v>2.62785114233577</v>
      </c>
      <c r="BM138" s="725">
        <v>0</v>
      </c>
      <c r="BN138" s="725">
        <v>0</v>
      </c>
      <c r="BO138" s="725">
        <v>1</v>
      </c>
      <c r="BP138" s="725">
        <v>0</v>
      </c>
      <c r="BQ138" s="725"/>
      <c r="BR138" s="725"/>
      <c r="BS138" s="725"/>
    </row>
    <row r="139" spans="1:71" ht="15" x14ac:dyDescent="0.25">
      <c r="A139">
        <f>VLOOKUP(C139,'DfE No.'!C:E,3,FALSE)</f>
        <v>6</v>
      </c>
      <c r="B139" s="722">
        <v>143492</v>
      </c>
      <c r="C139" s="722">
        <v>9352063</v>
      </c>
      <c r="D139" s="723" t="s">
        <v>592</v>
      </c>
      <c r="E139" s="707" t="s">
        <v>469</v>
      </c>
      <c r="F139" s="724" t="s">
        <v>1127</v>
      </c>
      <c r="G139" s="725">
        <v>1</v>
      </c>
      <c r="H139" s="725">
        <v>0</v>
      </c>
      <c r="I139" s="725">
        <v>0</v>
      </c>
      <c r="J139" s="725">
        <v>7</v>
      </c>
      <c r="K139" s="725">
        <v>0</v>
      </c>
      <c r="L139" s="725">
        <v>0</v>
      </c>
      <c r="M139" s="725">
        <v>0</v>
      </c>
      <c r="N139" s="725">
        <v>360</v>
      </c>
      <c r="O139" s="725">
        <v>360</v>
      </c>
      <c r="P139" s="725">
        <v>39</v>
      </c>
      <c r="Q139" s="725">
        <v>321</v>
      </c>
      <c r="R139" s="725">
        <v>0</v>
      </c>
      <c r="S139" s="725">
        <v>0</v>
      </c>
      <c r="T139" s="725">
        <v>0</v>
      </c>
      <c r="U139" s="725">
        <v>0</v>
      </c>
      <c r="V139" s="725">
        <v>0</v>
      </c>
      <c r="W139" s="725">
        <v>0</v>
      </c>
      <c r="X139" s="725">
        <v>0</v>
      </c>
      <c r="Y139" s="725">
        <v>0</v>
      </c>
      <c r="Z139" s="725">
        <v>0</v>
      </c>
      <c r="AA139" s="725">
        <v>360</v>
      </c>
      <c r="AB139" s="725">
        <v>51.428571428571431</v>
      </c>
      <c r="AC139" s="725">
        <v>69.000000000000128</v>
      </c>
      <c r="AD139" s="725">
        <v>75.630252100840337</v>
      </c>
      <c r="AE139" s="725">
        <v>0</v>
      </c>
      <c r="AF139" s="725">
        <v>0</v>
      </c>
      <c r="AG139" s="725">
        <v>199.00000000000009</v>
      </c>
      <c r="AH139" s="725">
        <v>2.9999999999999987</v>
      </c>
      <c r="AI139" s="725">
        <v>125.99999999999999</v>
      </c>
      <c r="AJ139" s="725">
        <v>0</v>
      </c>
      <c r="AK139" s="725">
        <v>32.000000000000007</v>
      </c>
      <c r="AL139" s="725">
        <v>0</v>
      </c>
      <c r="AM139" s="725">
        <v>0</v>
      </c>
      <c r="AN139" s="725">
        <v>0</v>
      </c>
      <c r="AO139" s="725">
        <v>0</v>
      </c>
      <c r="AP139" s="725">
        <v>0</v>
      </c>
      <c r="AQ139" s="725">
        <v>0</v>
      </c>
      <c r="AR139" s="725">
        <v>0</v>
      </c>
      <c r="AS139" s="725">
        <v>0</v>
      </c>
      <c r="AT139" s="725">
        <v>0</v>
      </c>
      <c r="AU139" s="725">
        <v>0</v>
      </c>
      <c r="AV139" s="725">
        <v>1.1214953271028043</v>
      </c>
      <c r="AW139" s="725">
        <v>2.2429906542056086</v>
      </c>
      <c r="AX139" s="725">
        <v>0</v>
      </c>
      <c r="AY139" s="725">
        <v>0</v>
      </c>
      <c r="AZ139" s="725">
        <v>0</v>
      </c>
      <c r="BA139" s="725">
        <v>0</v>
      </c>
      <c r="BB139" s="725">
        <v>70.21875</v>
      </c>
      <c r="BC139" s="725">
        <v>78.75</v>
      </c>
      <c r="BD139" s="725">
        <v>0</v>
      </c>
      <c r="BE139" s="725">
        <v>0</v>
      </c>
      <c r="BF139" s="725">
        <v>0</v>
      </c>
      <c r="BG139" s="725">
        <v>0</v>
      </c>
      <c r="BH139" s="725">
        <v>0</v>
      </c>
      <c r="BI139" s="725">
        <v>0</v>
      </c>
      <c r="BJ139" s="725">
        <v>0</v>
      </c>
      <c r="BK139" s="725">
        <v>0</v>
      </c>
      <c r="BL139" s="725">
        <v>0.484760111111111</v>
      </c>
      <c r="BM139" s="725">
        <v>0</v>
      </c>
      <c r="BN139" s="725">
        <v>0</v>
      </c>
      <c r="BO139" s="725">
        <v>1</v>
      </c>
      <c r="BP139" s="725">
        <v>0</v>
      </c>
      <c r="BQ139" s="725"/>
      <c r="BR139" s="725"/>
      <c r="BS139" s="725"/>
    </row>
    <row r="140" spans="1:71" ht="15" x14ac:dyDescent="0.25">
      <c r="A140">
        <f>VLOOKUP(C140,'DfE No.'!C:E,3,FALSE)</f>
        <v>7</v>
      </c>
      <c r="B140" s="722">
        <v>143491</v>
      </c>
      <c r="C140" s="722">
        <v>9352064</v>
      </c>
      <c r="D140" s="723" t="s">
        <v>594</v>
      </c>
      <c r="E140" s="707" t="s">
        <v>469</v>
      </c>
      <c r="F140" s="724" t="s">
        <v>1127</v>
      </c>
      <c r="G140" s="725">
        <v>1</v>
      </c>
      <c r="H140" s="725">
        <v>0</v>
      </c>
      <c r="I140" s="725">
        <v>0</v>
      </c>
      <c r="J140" s="725">
        <v>3</v>
      </c>
      <c r="K140" s="725">
        <v>0</v>
      </c>
      <c r="L140" s="725">
        <v>0</v>
      </c>
      <c r="M140" s="725">
        <v>0</v>
      </c>
      <c r="N140" s="725">
        <v>53</v>
      </c>
      <c r="O140" s="725">
        <v>53</v>
      </c>
      <c r="P140" s="725">
        <v>15</v>
      </c>
      <c r="Q140" s="725">
        <v>38</v>
      </c>
      <c r="R140" s="725">
        <v>0</v>
      </c>
      <c r="S140" s="725">
        <v>0</v>
      </c>
      <c r="T140" s="725">
        <v>0</v>
      </c>
      <c r="U140" s="725">
        <v>0</v>
      </c>
      <c r="V140" s="725">
        <v>0</v>
      </c>
      <c r="W140" s="725">
        <v>0</v>
      </c>
      <c r="X140" s="725">
        <v>0</v>
      </c>
      <c r="Y140" s="725">
        <v>0</v>
      </c>
      <c r="Z140" s="725">
        <v>0</v>
      </c>
      <c r="AA140" s="725">
        <v>53</v>
      </c>
      <c r="AB140" s="725">
        <v>17.666666666666668</v>
      </c>
      <c r="AC140" s="725">
        <v>12.00000000000002</v>
      </c>
      <c r="AD140" s="725">
        <v>12.576271186440678</v>
      </c>
      <c r="AE140" s="725">
        <v>0</v>
      </c>
      <c r="AF140" s="725">
        <v>0</v>
      </c>
      <c r="AG140" s="725">
        <v>22.000000000000025</v>
      </c>
      <c r="AH140" s="725">
        <v>0</v>
      </c>
      <c r="AI140" s="725">
        <v>27.000000000000007</v>
      </c>
      <c r="AJ140" s="725">
        <v>0</v>
      </c>
      <c r="AK140" s="725">
        <v>3.9999999999999978</v>
      </c>
      <c r="AL140" s="725">
        <v>0</v>
      </c>
      <c r="AM140" s="725">
        <v>0</v>
      </c>
      <c r="AN140" s="725">
        <v>0</v>
      </c>
      <c r="AO140" s="725">
        <v>0</v>
      </c>
      <c r="AP140" s="725">
        <v>0</v>
      </c>
      <c r="AQ140" s="725">
        <v>0</v>
      </c>
      <c r="AR140" s="725">
        <v>0</v>
      </c>
      <c r="AS140" s="725">
        <v>0</v>
      </c>
      <c r="AT140" s="725">
        <v>0</v>
      </c>
      <c r="AU140" s="725">
        <v>1.3947368421052626</v>
      </c>
      <c r="AV140" s="725">
        <v>1.3947368421052626</v>
      </c>
      <c r="AW140" s="725">
        <v>1.3947368421052626</v>
      </c>
      <c r="AX140" s="725">
        <v>0</v>
      </c>
      <c r="AY140" s="725">
        <v>0</v>
      </c>
      <c r="AZ140" s="725">
        <v>0</v>
      </c>
      <c r="BA140" s="725">
        <v>0</v>
      </c>
      <c r="BB140" s="725">
        <v>4.2222222222222223</v>
      </c>
      <c r="BC140" s="725">
        <v>5.8888888888888893</v>
      </c>
      <c r="BD140" s="725">
        <v>0</v>
      </c>
      <c r="BE140" s="725">
        <v>0</v>
      </c>
      <c r="BF140" s="725">
        <v>0</v>
      </c>
      <c r="BG140" s="725">
        <v>0</v>
      </c>
      <c r="BH140" s="725">
        <v>0</v>
      </c>
      <c r="BI140" s="725">
        <v>0</v>
      </c>
      <c r="BJ140" s="725">
        <v>0</v>
      </c>
      <c r="BK140" s="725">
        <v>0</v>
      </c>
      <c r="BL140" s="725">
        <v>0.628982183333333</v>
      </c>
      <c r="BM140" s="725">
        <v>0</v>
      </c>
      <c r="BN140" s="725">
        <v>0</v>
      </c>
      <c r="BO140" s="725">
        <v>1</v>
      </c>
      <c r="BP140" s="725">
        <v>0</v>
      </c>
      <c r="BQ140" s="725"/>
      <c r="BR140" s="725"/>
      <c r="BS140" s="725"/>
    </row>
    <row r="141" spans="1:71" ht="15" x14ac:dyDescent="0.25">
      <c r="A141">
        <f>VLOOKUP(C141,'DfE No.'!C:E,3,FALSE)</f>
        <v>64</v>
      </c>
      <c r="B141" s="722">
        <v>142016</v>
      </c>
      <c r="C141" s="722">
        <v>9352065</v>
      </c>
      <c r="D141" s="723" t="s">
        <v>1100</v>
      </c>
      <c r="E141" s="707" t="s">
        <v>469</v>
      </c>
      <c r="F141" s="724" t="s">
        <v>1127</v>
      </c>
      <c r="G141" s="725">
        <v>1</v>
      </c>
      <c r="H141" s="725">
        <v>0</v>
      </c>
      <c r="I141" s="725">
        <v>0</v>
      </c>
      <c r="J141" s="725">
        <v>7</v>
      </c>
      <c r="K141" s="725">
        <v>0</v>
      </c>
      <c r="L141" s="725">
        <v>0</v>
      </c>
      <c r="M141" s="725">
        <v>0</v>
      </c>
      <c r="N141" s="725">
        <v>383</v>
      </c>
      <c r="O141" s="725">
        <v>383</v>
      </c>
      <c r="P141" s="725">
        <v>55</v>
      </c>
      <c r="Q141" s="725">
        <v>328</v>
      </c>
      <c r="R141" s="725">
        <v>0</v>
      </c>
      <c r="S141" s="725">
        <v>0</v>
      </c>
      <c r="T141" s="725">
        <v>0</v>
      </c>
      <c r="U141" s="725">
        <v>0</v>
      </c>
      <c r="V141" s="725">
        <v>0</v>
      </c>
      <c r="W141" s="725">
        <v>0</v>
      </c>
      <c r="X141" s="725">
        <v>0</v>
      </c>
      <c r="Y141" s="725">
        <v>0</v>
      </c>
      <c r="Z141" s="725">
        <v>0</v>
      </c>
      <c r="AA141" s="725">
        <v>383</v>
      </c>
      <c r="AB141" s="725">
        <v>54.714285714285715</v>
      </c>
      <c r="AC141" s="725">
        <v>181.99999999999997</v>
      </c>
      <c r="AD141" s="725">
        <v>181.99999999999997</v>
      </c>
      <c r="AE141" s="725">
        <v>0</v>
      </c>
      <c r="AF141" s="725">
        <v>0</v>
      </c>
      <c r="AG141" s="725">
        <v>59.309711286089076</v>
      </c>
      <c r="AH141" s="725">
        <v>8.0419947506561726</v>
      </c>
      <c r="AI141" s="725">
        <v>1.0052493438320216</v>
      </c>
      <c r="AJ141" s="725">
        <v>96.503937007874057</v>
      </c>
      <c r="AK141" s="725">
        <v>82.430446194225766</v>
      </c>
      <c r="AL141" s="725">
        <v>22.115485564304471</v>
      </c>
      <c r="AM141" s="725">
        <v>113.59317585301822</v>
      </c>
      <c r="AN141" s="725">
        <v>0</v>
      </c>
      <c r="AO141" s="725">
        <v>0</v>
      </c>
      <c r="AP141" s="725">
        <v>0</v>
      </c>
      <c r="AQ141" s="725">
        <v>0</v>
      </c>
      <c r="AR141" s="725">
        <v>0</v>
      </c>
      <c r="AS141" s="725">
        <v>0</v>
      </c>
      <c r="AT141" s="725">
        <v>0</v>
      </c>
      <c r="AU141" s="725">
        <v>4.6707317073170689</v>
      </c>
      <c r="AV141" s="725">
        <v>10.509146341463413</v>
      </c>
      <c r="AW141" s="725">
        <v>16.34756097560976</v>
      </c>
      <c r="AX141" s="725">
        <v>0</v>
      </c>
      <c r="AY141" s="725">
        <v>0</v>
      </c>
      <c r="AZ141" s="725">
        <v>0</v>
      </c>
      <c r="BA141" s="725">
        <v>2.9766839378238341</v>
      </c>
      <c r="BB141" s="725">
        <v>100.92307692307693</v>
      </c>
      <c r="BC141" s="725">
        <v>117.84615384615385</v>
      </c>
      <c r="BD141" s="725">
        <v>0</v>
      </c>
      <c r="BE141" s="725">
        <v>0</v>
      </c>
      <c r="BF141" s="725">
        <v>0</v>
      </c>
      <c r="BG141" s="725">
        <v>0</v>
      </c>
      <c r="BH141" s="725">
        <v>0</v>
      </c>
      <c r="BI141" s="725">
        <v>0</v>
      </c>
      <c r="BJ141" s="725">
        <v>0</v>
      </c>
      <c r="BK141" s="725">
        <v>0</v>
      </c>
      <c r="BL141" s="725">
        <v>0.344150086880467</v>
      </c>
      <c r="BM141" s="725">
        <v>0</v>
      </c>
      <c r="BN141" s="725">
        <v>0</v>
      </c>
      <c r="BO141" s="725">
        <v>1</v>
      </c>
      <c r="BP141" s="725">
        <v>0</v>
      </c>
      <c r="BQ141" s="725"/>
      <c r="BR141" s="725"/>
      <c r="BS141" s="725"/>
    </row>
    <row r="142" spans="1:71" ht="15" x14ac:dyDescent="0.25">
      <c r="A142">
        <f>VLOOKUP(C142,'DfE No.'!C:E,3,FALSE)</f>
        <v>15</v>
      </c>
      <c r="B142" s="722">
        <v>144443</v>
      </c>
      <c r="C142" s="722">
        <v>9352067</v>
      </c>
      <c r="D142" s="723" t="s">
        <v>609</v>
      </c>
      <c r="E142" s="707" t="s">
        <v>469</v>
      </c>
      <c r="F142" s="724" t="s">
        <v>1127</v>
      </c>
      <c r="G142" s="725">
        <v>1</v>
      </c>
      <c r="H142" s="725">
        <v>0</v>
      </c>
      <c r="I142" s="725">
        <v>0</v>
      </c>
      <c r="J142" s="725">
        <v>7</v>
      </c>
      <c r="K142" s="725">
        <v>0</v>
      </c>
      <c r="L142" s="725">
        <v>0</v>
      </c>
      <c r="M142" s="725">
        <v>0</v>
      </c>
      <c r="N142" s="725">
        <v>176</v>
      </c>
      <c r="O142" s="725">
        <v>176</v>
      </c>
      <c r="P142" s="725">
        <v>17</v>
      </c>
      <c r="Q142" s="725">
        <v>159</v>
      </c>
      <c r="R142" s="725">
        <v>0</v>
      </c>
      <c r="S142" s="725">
        <v>0</v>
      </c>
      <c r="T142" s="725">
        <v>0</v>
      </c>
      <c r="U142" s="725">
        <v>0</v>
      </c>
      <c r="V142" s="725">
        <v>0</v>
      </c>
      <c r="W142" s="725">
        <v>0</v>
      </c>
      <c r="X142" s="725">
        <v>0</v>
      </c>
      <c r="Y142" s="725">
        <v>0</v>
      </c>
      <c r="Z142" s="725">
        <v>0</v>
      </c>
      <c r="AA142" s="725">
        <v>176</v>
      </c>
      <c r="AB142" s="725">
        <v>25.142857142857142</v>
      </c>
      <c r="AC142" s="725">
        <v>45.999999999999943</v>
      </c>
      <c r="AD142" s="725">
        <v>52.8</v>
      </c>
      <c r="AE142" s="725">
        <v>0</v>
      </c>
      <c r="AF142" s="725">
        <v>0</v>
      </c>
      <c r="AG142" s="725">
        <v>46.262857142857172</v>
      </c>
      <c r="AH142" s="725">
        <v>53.302857142857164</v>
      </c>
      <c r="AI142" s="725">
        <v>72.411428571428488</v>
      </c>
      <c r="AJ142" s="725">
        <v>0</v>
      </c>
      <c r="AK142" s="725">
        <v>2.0114285714285667</v>
      </c>
      <c r="AL142" s="725">
        <v>0</v>
      </c>
      <c r="AM142" s="725">
        <v>2.0114285714285667</v>
      </c>
      <c r="AN142" s="725">
        <v>0</v>
      </c>
      <c r="AO142" s="725">
        <v>0</v>
      </c>
      <c r="AP142" s="725">
        <v>0</v>
      </c>
      <c r="AQ142" s="725">
        <v>0</v>
      </c>
      <c r="AR142" s="725">
        <v>0</v>
      </c>
      <c r="AS142" s="725">
        <v>0</v>
      </c>
      <c r="AT142" s="725">
        <v>0</v>
      </c>
      <c r="AU142" s="725">
        <v>5.534591194968546</v>
      </c>
      <c r="AV142" s="725">
        <v>8.85534591194968</v>
      </c>
      <c r="AW142" s="725">
        <v>14.389937106918243</v>
      </c>
      <c r="AX142" s="725">
        <v>0</v>
      </c>
      <c r="AY142" s="725">
        <v>0</v>
      </c>
      <c r="AZ142" s="725">
        <v>0</v>
      </c>
      <c r="BA142" s="725">
        <v>3.52</v>
      </c>
      <c r="BB142" s="725">
        <v>51.64968152866242</v>
      </c>
      <c r="BC142" s="725">
        <v>57.171974522292992</v>
      </c>
      <c r="BD142" s="725">
        <v>0</v>
      </c>
      <c r="BE142" s="725">
        <v>0</v>
      </c>
      <c r="BF142" s="725">
        <v>0</v>
      </c>
      <c r="BG142" s="725">
        <v>0</v>
      </c>
      <c r="BH142" s="725">
        <v>0</v>
      </c>
      <c r="BI142" s="725">
        <v>0</v>
      </c>
      <c r="BJ142" s="725">
        <v>0</v>
      </c>
      <c r="BK142" s="725">
        <v>0</v>
      </c>
      <c r="BL142" s="725">
        <v>0.602983293975904</v>
      </c>
      <c r="BM142" s="725">
        <v>0</v>
      </c>
      <c r="BN142" s="725">
        <v>0</v>
      </c>
      <c r="BO142" s="725">
        <v>1</v>
      </c>
      <c r="BP142" s="725">
        <v>0</v>
      </c>
      <c r="BQ142" s="725"/>
      <c r="BR142" s="725"/>
      <c r="BS142" s="725"/>
    </row>
    <row r="143" spans="1:71" ht="15" x14ac:dyDescent="0.25">
      <c r="A143">
        <f>VLOOKUP(C143,'DfE No.'!C:E,3,FALSE)</f>
        <v>219</v>
      </c>
      <c r="B143" s="722">
        <v>146021</v>
      </c>
      <c r="C143" s="722">
        <v>9352069</v>
      </c>
      <c r="D143" s="723" t="s">
        <v>737</v>
      </c>
      <c r="E143" s="707" t="s">
        <v>469</v>
      </c>
      <c r="F143" s="724" t="s">
        <v>1127</v>
      </c>
      <c r="G143" s="725">
        <v>1</v>
      </c>
      <c r="H143" s="725">
        <v>0</v>
      </c>
      <c r="I143" s="725">
        <v>0</v>
      </c>
      <c r="J143" s="725">
        <v>7</v>
      </c>
      <c r="K143" s="725">
        <v>0</v>
      </c>
      <c r="L143" s="725">
        <v>0</v>
      </c>
      <c r="M143" s="725">
        <v>0</v>
      </c>
      <c r="N143" s="725">
        <v>437</v>
      </c>
      <c r="O143" s="725">
        <v>437</v>
      </c>
      <c r="P143" s="725">
        <v>62</v>
      </c>
      <c r="Q143" s="725">
        <v>375</v>
      </c>
      <c r="R143" s="725">
        <v>0</v>
      </c>
      <c r="S143" s="725">
        <v>0</v>
      </c>
      <c r="T143" s="725">
        <v>0</v>
      </c>
      <c r="U143" s="725">
        <v>0</v>
      </c>
      <c r="V143" s="725">
        <v>0</v>
      </c>
      <c r="W143" s="725">
        <v>0</v>
      </c>
      <c r="X143" s="725">
        <v>0</v>
      </c>
      <c r="Y143" s="725">
        <v>0</v>
      </c>
      <c r="Z143" s="725">
        <v>0</v>
      </c>
      <c r="AA143" s="725">
        <v>437</v>
      </c>
      <c r="AB143" s="725">
        <v>62.428571428571431</v>
      </c>
      <c r="AC143" s="725">
        <v>68.999999999999886</v>
      </c>
      <c r="AD143" s="725">
        <v>75.172018348623851</v>
      </c>
      <c r="AE143" s="725">
        <v>0</v>
      </c>
      <c r="AF143" s="725">
        <v>0</v>
      </c>
      <c r="AG143" s="725">
        <v>406.86206896551738</v>
      </c>
      <c r="AH143" s="725">
        <v>2.0091954022988516</v>
      </c>
      <c r="AI143" s="725">
        <v>10.045977011494235</v>
      </c>
      <c r="AJ143" s="725">
        <v>3.0137931034482754</v>
      </c>
      <c r="AK143" s="725">
        <v>10.045977011494235</v>
      </c>
      <c r="AL143" s="725">
        <v>5.0229885057471177</v>
      </c>
      <c r="AM143" s="725">
        <v>0</v>
      </c>
      <c r="AN143" s="725">
        <v>0</v>
      </c>
      <c r="AO143" s="725">
        <v>0</v>
      </c>
      <c r="AP143" s="725">
        <v>0</v>
      </c>
      <c r="AQ143" s="725">
        <v>0</v>
      </c>
      <c r="AR143" s="725">
        <v>0</v>
      </c>
      <c r="AS143" s="725">
        <v>0</v>
      </c>
      <c r="AT143" s="725">
        <v>0</v>
      </c>
      <c r="AU143" s="725">
        <v>2.3306666666666649</v>
      </c>
      <c r="AV143" s="725">
        <v>2.3306666666666649</v>
      </c>
      <c r="AW143" s="725">
        <v>2.3306666666666649</v>
      </c>
      <c r="AX143" s="725">
        <v>0</v>
      </c>
      <c r="AY143" s="725">
        <v>0</v>
      </c>
      <c r="AZ143" s="725">
        <v>0</v>
      </c>
      <c r="BA143" s="725">
        <v>5.011467889908257</v>
      </c>
      <c r="BB143" s="725">
        <v>76.041666666666671</v>
      </c>
      <c r="BC143" s="725">
        <v>88.613888888888894</v>
      </c>
      <c r="BD143" s="725">
        <v>0</v>
      </c>
      <c r="BE143" s="725">
        <v>0</v>
      </c>
      <c r="BF143" s="725">
        <v>0</v>
      </c>
      <c r="BG143" s="725">
        <v>0</v>
      </c>
      <c r="BH143" s="725">
        <v>0</v>
      </c>
      <c r="BI143" s="725">
        <v>0</v>
      </c>
      <c r="BJ143" s="725">
        <v>0</v>
      </c>
      <c r="BK143" s="725">
        <v>0</v>
      </c>
      <c r="BL143" s="725">
        <v>2.1054957186974801</v>
      </c>
      <c r="BM143" s="725">
        <v>0</v>
      </c>
      <c r="BN143" s="725">
        <v>0</v>
      </c>
      <c r="BO143" s="725">
        <v>1</v>
      </c>
      <c r="BP143" s="725">
        <v>0</v>
      </c>
      <c r="BQ143" s="725"/>
      <c r="BR143" s="725"/>
      <c r="BS143" s="725"/>
    </row>
    <row r="144" spans="1:71" ht="15" x14ac:dyDescent="0.25">
      <c r="A144">
        <f>VLOOKUP(C144,'DfE No.'!C:E,3,FALSE)</f>
        <v>431</v>
      </c>
      <c r="B144" s="722">
        <v>147880</v>
      </c>
      <c r="C144" s="722">
        <v>9352070</v>
      </c>
      <c r="D144" s="723" t="s">
        <v>853</v>
      </c>
      <c r="E144" s="707" t="s">
        <v>469</v>
      </c>
      <c r="F144" s="724" t="s">
        <v>1127</v>
      </c>
      <c r="G144" s="725">
        <v>1</v>
      </c>
      <c r="H144" s="725">
        <v>0</v>
      </c>
      <c r="I144" s="725">
        <v>0</v>
      </c>
      <c r="J144" s="725">
        <v>7</v>
      </c>
      <c r="K144" s="725">
        <v>0</v>
      </c>
      <c r="L144" s="725">
        <v>0</v>
      </c>
      <c r="M144" s="725">
        <v>0</v>
      </c>
      <c r="N144" s="725">
        <v>391</v>
      </c>
      <c r="O144" s="725">
        <v>391</v>
      </c>
      <c r="P144" s="725">
        <v>61</v>
      </c>
      <c r="Q144" s="725">
        <v>330</v>
      </c>
      <c r="R144" s="725">
        <v>0</v>
      </c>
      <c r="S144" s="725">
        <v>0</v>
      </c>
      <c r="T144" s="725">
        <v>0</v>
      </c>
      <c r="U144" s="725">
        <v>0</v>
      </c>
      <c r="V144" s="725">
        <v>0</v>
      </c>
      <c r="W144" s="725">
        <v>0</v>
      </c>
      <c r="X144" s="725">
        <v>0</v>
      </c>
      <c r="Y144" s="725">
        <v>0</v>
      </c>
      <c r="Z144" s="725">
        <v>0</v>
      </c>
      <c r="AA144" s="725">
        <v>391</v>
      </c>
      <c r="AB144" s="725">
        <v>55.857142857142854</v>
      </c>
      <c r="AC144" s="725">
        <v>88.000000000000071</v>
      </c>
      <c r="AD144" s="725">
        <v>105.02925531914894</v>
      </c>
      <c r="AE144" s="725">
        <v>0</v>
      </c>
      <c r="AF144" s="725">
        <v>0</v>
      </c>
      <c r="AG144" s="725">
        <v>272.6974358974357</v>
      </c>
      <c r="AH144" s="725">
        <v>9.0230769230769319</v>
      </c>
      <c r="AI144" s="725">
        <v>3.0076923076923068</v>
      </c>
      <c r="AJ144" s="725">
        <v>0</v>
      </c>
      <c r="AK144" s="725">
        <v>106.27179487179495</v>
      </c>
      <c r="AL144" s="725">
        <v>0</v>
      </c>
      <c r="AM144" s="725">
        <v>0</v>
      </c>
      <c r="AN144" s="725">
        <v>0</v>
      </c>
      <c r="AO144" s="725">
        <v>0</v>
      </c>
      <c r="AP144" s="725">
        <v>0</v>
      </c>
      <c r="AQ144" s="725">
        <v>0</v>
      </c>
      <c r="AR144" s="725">
        <v>0</v>
      </c>
      <c r="AS144" s="725">
        <v>0</v>
      </c>
      <c r="AT144" s="725">
        <v>0</v>
      </c>
      <c r="AU144" s="725">
        <v>0</v>
      </c>
      <c r="AV144" s="725">
        <v>2.3768996960486324</v>
      </c>
      <c r="AW144" s="725">
        <v>3.5653495440729484</v>
      </c>
      <c r="AX144" s="725">
        <v>0</v>
      </c>
      <c r="AY144" s="725">
        <v>0</v>
      </c>
      <c r="AZ144" s="725">
        <v>0</v>
      </c>
      <c r="BA144" s="725">
        <v>0</v>
      </c>
      <c r="BB144" s="725">
        <v>108.01801801801803</v>
      </c>
      <c r="BC144" s="725">
        <v>127.98498498498499</v>
      </c>
      <c r="BD144" s="725">
        <v>0</v>
      </c>
      <c r="BE144" s="725">
        <v>0</v>
      </c>
      <c r="BF144" s="725">
        <v>0</v>
      </c>
      <c r="BG144" s="725">
        <v>0</v>
      </c>
      <c r="BH144" s="725">
        <v>0</v>
      </c>
      <c r="BI144" s="725">
        <v>0</v>
      </c>
      <c r="BJ144" s="725">
        <v>0</v>
      </c>
      <c r="BK144" s="725">
        <v>0</v>
      </c>
      <c r="BL144" s="725">
        <v>0.42322346465116301</v>
      </c>
      <c r="BM144" s="725">
        <v>0</v>
      </c>
      <c r="BN144" s="725">
        <v>0</v>
      </c>
      <c r="BO144" s="725">
        <v>1</v>
      </c>
      <c r="BP144" s="725">
        <v>0</v>
      </c>
      <c r="BQ144" s="725"/>
      <c r="BR144" s="725"/>
      <c r="BS144" s="725"/>
    </row>
    <row r="145" spans="1:71" ht="15" x14ac:dyDescent="0.25">
      <c r="A145">
        <f>VLOOKUP(C145,'DfE No.'!C:E,3,FALSE)</f>
        <v>30</v>
      </c>
      <c r="B145" s="722">
        <v>141550</v>
      </c>
      <c r="C145" s="722">
        <v>9352073</v>
      </c>
      <c r="D145" s="723" t="s">
        <v>1101</v>
      </c>
      <c r="E145" s="707" t="s">
        <v>469</v>
      </c>
      <c r="F145" s="724" t="s">
        <v>1127</v>
      </c>
      <c r="G145" s="725">
        <v>1</v>
      </c>
      <c r="H145" s="725">
        <v>0</v>
      </c>
      <c r="I145" s="725">
        <v>0</v>
      </c>
      <c r="J145" s="725">
        <v>7</v>
      </c>
      <c r="K145" s="725">
        <v>0</v>
      </c>
      <c r="L145" s="725">
        <v>0</v>
      </c>
      <c r="M145" s="725">
        <v>0</v>
      </c>
      <c r="N145" s="725">
        <v>82</v>
      </c>
      <c r="O145" s="725">
        <v>82</v>
      </c>
      <c r="P145" s="725">
        <v>13</v>
      </c>
      <c r="Q145" s="725">
        <v>69</v>
      </c>
      <c r="R145" s="725">
        <v>0</v>
      </c>
      <c r="S145" s="725">
        <v>0</v>
      </c>
      <c r="T145" s="725">
        <v>0</v>
      </c>
      <c r="U145" s="725">
        <v>0</v>
      </c>
      <c r="V145" s="725">
        <v>0</v>
      </c>
      <c r="W145" s="725">
        <v>0</v>
      </c>
      <c r="X145" s="725">
        <v>0</v>
      </c>
      <c r="Y145" s="725">
        <v>0</v>
      </c>
      <c r="Z145" s="725">
        <v>0</v>
      </c>
      <c r="AA145" s="725">
        <v>82</v>
      </c>
      <c r="AB145" s="725">
        <v>11.714285714285714</v>
      </c>
      <c r="AC145" s="725">
        <v>8</v>
      </c>
      <c r="AD145" s="725">
        <v>8</v>
      </c>
      <c r="AE145" s="725">
        <v>0</v>
      </c>
      <c r="AF145" s="725">
        <v>0</v>
      </c>
      <c r="AG145" s="725">
        <v>72.000000000000014</v>
      </c>
      <c r="AH145" s="725">
        <v>9.9999999999999893</v>
      </c>
      <c r="AI145" s="725">
        <v>0</v>
      </c>
      <c r="AJ145" s="725">
        <v>0</v>
      </c>
      <c r="AK145" s="725">
        <v>0</v>
      </c>
      <c r="AL145" s="725">
        <v>0</v>
      </c>
      <c r="AM145" s="725">
        <v>0</v>
      </c>
      <c r="AN145" s="725">
        <v>0</v>
      </c>
      <c r="AO145" s="725">
        <v>0</v>
      </c>
      <c r="AP145" s="725">
        <v>0</v>
      </c>
      <c r="AQ145" s="725">
        <v>0</v>
      </c>
      <c r="AR145" s="725">
        <v>0</v>
      </c>
      <c r="AS145" s="725">
        <v>0</v>
      </c>
      <c r="AT145" s="725">
        <v>0</v>
      </c>
      <c r="AU145" s="725">
        <v>0</v>
      </c>
      <c r="AV145" s="725">
        <v>0</v>
      </c>
      <c r="AW145" s="725">
        <v>0</v>
      </c>
      <c r="AX145" s="725">
        <v>0</v>
      </c>
      <c r="AY145" s="725">
        <v>0</v>
      </c>
      <c r="AZ145" s="725">
        <v>0</v>
      </c>
      <c r="BA145" s="725">
        <v>1.0512820512820513</v>
      </c>
      <c r="BB145" s="725">
        <v>19.581081081081081</v>
      </c>
      <c r="BC145" s="725">
        <v>23.27027027027027</v>
      </c>
      <c r="BD145" s="725">
        <v>0</v>
      </c>
      <c r="BE145" s="725">
        <v>0</v>
      </c>
      <c r="BF145" s="725">
        <v>0</v>
      </c>
      <c r="BG145" s="725">
        <v>0</v>
      </c>
      <c r="BH145" s="725">
        <v>0</v>
      </c>
      <c r="BI145" s="725">
        <v>0</v>
      </c>
      <c r="BJ145" s="725">
        <v>0</v>
      </c>
      <c r="BK145" s="725">
        <v>0</v>
      </c>
      <c r="BL145" s="725">
        <v>2.18594331951219</v>
      </c>
      <c r="BM145" s="725">
        <v>0</v>
      </c>
      <c r="BN145" s="725">
        <v>1</v>
      </c>
      <c r="BO145" s="725">
        <v>1</v>
      </c>
      <c r="BP145" s="725">
        <v>0</v>
      </c>
      <c r="BQ145" s="725"/>
      <c r="BR145" s="725"/>
      <c r="BS145" s="725"/>
    </row>
    <row r="146" spans="1:71" ht="15" x14ac:dyDescent="0.25">
      <c r="A146">
        <f>VLOOKUP(C146,'DfE No.'!C:E,3,FALSE)</f>
        <v>228</v>
      </c>
      <c r="B146" s="722">
        <v>147261</v>
      </c>
      <c r="C146" s="722">
        <v>9352074</v>
      </c>
      <c r="D146" s="723" t="s">
        <v>1496</v>
      </c>
      <c r="E146" s="707" t="s">
        <v>469</v>
      </c>
      <c r="F146" s="724" t="s">
        <v>1127</v>
      </c>
      <c r="G146" s="725">
        <v>1</v>
      </c>
      <c r="H146" s="725">
        <v>0</v>
      </c>
      <c r="I146" s="725">
        <v>0</v>
      </c>
      <c r="J146" s="725">
        <v>4</v>
      </c>
      <c r="K146" s="725">
        <v>0</v>
      </c>
      <c r="L146" s="725">
        <v>0</v>
      </c>
      <c r="M146" s="725">
        <v>0</v>
      </c>
      <c r="N146" s="725">
        <v>205</v>
      </c>
      <c r="O146" s="725">
        <v>205</v>
      </c>
      <c r="P146" s="725">
        <v>0</v>
      </c>
      <c r="Q146" s="725">
        <v>205</v>
      </c>
      <c r="R146" s="725">
        <v>0</v>
      </c>
      <c r="S146" s="725">
        <v>0</v>
      </c>
      <c r="T146" s="725">
        <v>0</v>
      </c>
      <c r="U146" s="725">
        <v>0</v>
      </c>
      <c r="V146" s="725">
        <v>0</v>
      </c>
      <c r="W146" s="725">
        <v>0</v>
      </c>
      <c r="X146" s="725">
        <v>0</v>
      </c>
      <c r="Y146" s="725">
        <v>0</v>
      </c>
      <c r="Z146" s="725">
        <v>0</v>
      </c>
      <c r="AA146" s="725">
        <v>205</v>
      </c>
      <c r="AB146" s="725">
        <v>51.25</v>
      </c>
      <c r="AC146" s="725">
        <v>67.000000000000014</v>
      </c>
      <c r="AD146" s="725">
        <v>91.327014218009481</v>
      </c>
      <c r="AE146" s="725">
        <v>0</v>
      </c>
      <c r="AF146" s="725">
        <v>0</v>
      </c>
      <c r="AG146" s="725">
        <v>54.264705882352906</v>
      </c>
      <c r="AH146" s="725">
        <v>33.161764705882369</v>
      </c>
      <c r="AI146" s="725">
        <v>111.54411764705873</v>
      </c>
      <c r="AJ146" s="725">
        <v>5.0245098039215632</v>
      </c>
      <c r="AK146" s="725">
        <v>1.0049019607843146</v>
      </c>
      <c r="AL146" s="725">
        <v>0</v>
      </c>
      <c r="AM146" s="725">
        <v>0</v>
      </c>
      <c r="AN146" s="725">
        <v>0</v>
      </c>
      <c r="AO146" s="725">
        <v>0</v>
      </c>
      <c r="AP146" s="725">
        <v>0</v>
      </c>
      <c r="AQ146" s="725">
        <v>0</v>
      </c>
      <c r="AR146" s="725">
        <v>0</v>
      </c>
      <c r="AS146" s="725">
        <v>0</v>
      </c>
      <c r="AT146" s="725">
        <v>0</v>
      </c>
      <c r="AU146" s="725">
        <v>0</v>
      </c>
      <c r="AV146" s="725">
        <v>0</v>
      </c>
      <c r="AW146" s="725">
        <v>14.000000000000007</v>
      </c>
      <c r="AX146" s="725">
        <v>0</v>
      </c>
      <c r="AY146" s="725">
        <v>0</v>
      </c>
      <c r="AZ146" s="725">
        <v>0</v>
      </c>
      <c r="BA146" s="725">
        <v>1.9431279620853081</v>
      </c>
      <c r="BB146" s="725">
        <v>87.411167512690355</v>
      </c>
      <c r="BC146" s="725">
        <v>87.411167512690355</v>
      </c>
      <c r="BD146" s="725">
        <v>0</v>
      </c>
      <c r="BE146" s="725">
        <v>0</v>
      </c>
      <c r="BF146" s="725">
        <v>0</v>
      </c>
      <c r="BG146" s="725">
        <v>0</v>
      </c>
      <c r="BH146" s="725">
        <v>0</v>
      </c>
      <c r="BI146" s="725">
        <v>0</v>
      </c>
      <c r="BJ146" s="725">
        <v>0.82807881773399727</v>
      </c>
      <c r="BK146" s="725">
        <v>0</v>
      </c>
      <c r="BL146" s="725">
        <v>0.55834759015151503</v>
      </c>
      <c r="BM146" s="725">
        <v>0</v>
      </c>
      <c r="BN146" s="725">
        <v>0</v>
      </c>
      <c r="BO146" s="725">
        <v>1</v>
      </c>
      <c r="BP146" s="725">
        <v>0</v>
      </c>
      <c r="BQ146" s="725"/>
      <c r="BR146" s="725"/>
      <c r="BS146" s="725"/>
    </row>
    <row r="147" spans="1:71" ht="15" x14ac:dyDescent="0.25">
      <c r="A147">
        <f>VLOOKUP(C147,'DfE No.'!C:E,3,FALSE)</f>
        <v>234</v>
      </c>
      <c r="B147" s="722">
        <v>147239</v>
      </c>
      <c r="C147" s="722">
        <v>9352075</v>
      </c>
      <c r="D147" s="723" t="s">
        <v>1497</v>
      </c>
      <c r="E147" s="707" t="s">
        <v>469</v>
      </c>
      <c r="F147" s="724" t="s">
        <v>1127</v>
      </c>
      <c r="G147" s="725">
        <v>1</v>
      </c>
      <c r="H147" s="725">
        <v>0</v>
      </c>
      <c r="I147" s="725">
        <v>0</v>
      </c>
      <c r="J147" s="725">
        <v>3</v>
      </c>
      <c r="K147" s="725">
        <v>0</v>
      </c>
      <c r="L147" s="725">
        <v>0</v>
      </c>
      <c r="M147" s="725">
        <v>0</v>
      </c>
      <c r="N147" s="725">
        <v>112</v>
      </c>
      <c r="O147" s="725">
        <v>112</v>
      </c>
      <c r="P147" s="725">
        <v>28</v>
      </c>
      <c r="Q147" s="725">
        <v>84</v>
      </c>
      <c r="R147" s="725">
        <v>0</v>
      </c>
      <c r="S147" s="725">
        <v>0</v>
      </c>
      <c r="T147" s="725">
        <v>0</v>
      </c>
      <c r="U147" s="725">
        <v>0</v>
      </c>
      <c r="V147" s="725">
        <v>0</v>
      </c>
      <c r="W147" s="725">
        <v>0</v>
      </c>
      <c r="X147" s="725">
        <v>0</v>
      </c>
      <c r="Y147" s="725">
        <v>0</v>
      </c>
      <c r="Z147" s="725">
        <v>0</v>
      </c>
      <c r="AA147" s="725">
        <v>112</v>
      </c>
      <c r="AB147" s="725">
        <v>37.333333333333336</v>
      </c>
      <c r="AC147" s="725">
        <v>32.000000000000028</v>
      </c>
      <c r="AD147" s="725">
        <v>33.860465116279066</v>
      </c>
      <c r="AE147" s="725">
        <v>0</v>
      </c>
      <c r="AF147" s="725">
        <v>0</v>
      </c>
      <c r="AG147" s="725">
        <v>21.999999999999954</v>
      </c>
      <c r="AH147" s="725">
        <v>14</v>
      </c>
      <c r="AI147" s="725">
        <v>72.999999999999972</v>
      </c>
      <c r="AJ147" s="725">
        <v>1.0000000000000002</v>
      </c>
      <c r="AK147" s="725">
        <v>1.0000000000000002</v>
      </c>
      <c r="AL147" s="725">
        <v>1.0000000000000002</v>
      </c>
      <c r="AM147" s="725">
        <v>0</v>
      </c>
      <c r="AN147" s="725">
        <v>0</v>
      </c>
      <c r="AO147" s="725">
        <v>0</v>
      </c>
      <c r="AP147" s="725">
        <v>0</v>
      </c>
      <c r="AQ147" s="725">
        <v>0</v>
      </c>
      <c r="AR147" s="725">
        <v>0</v>
      </c>
      <c r="AS147" s="725">
        <v>0</v>
      </c>
      <c r="AT147" s="725">
        <v>0</v>
      </c>
      <c r="AU147" s="725">
        <v>6.6666666666666643</v>
      </c>
      <c r="AV147" s="725">
        <v>13.333333333333329</v>
      </c>
      <c r="AW147" s="725">
        <v>13.333333333333329</v>
      </c>
      <c r="AX147" s="725">
        <v>0</v>
      </c>
      <c r="AY147" s="725">
        <v>0</v>
      </c>
      <c r="AZ147" s="725">
        <v>0</v>
      </c>
      <c r="BA147" s="725">
        <v>0</v>
      </c>
      <c r="BB147" s="725">
        <v>30</v>
      </c>
      <c r="BC147" s="725">
        <v>40</v>
      </c>
      <c r="BD147" s="725">
        <v>0</v>
      </c>
      <c r="BE147" s="725">
        <v>0</v>
      </c>
      <c r="BF147" s="725">
        <v>0</v>
      </c>
      <c r="BG147" s="725">
        <v>0</v>
      </c>
      <c r="BH147" s="725">
        <v>0</v>
      </c>
      <c r="BI147" s="725">
        <v>0</v>
      </c>
      <c r="BJ147" s="725">
        <v>0</v>
      </c>
      <c r="BK147" s="725">
        <v>0</v>
      </c>
      <c r="BL147" s="725">
        <v>0.46836163160919497</v>
      </c>
      <c r="BM147" s="725">
        <v>0</v>
      </c>
      <c r="BN147" s="725">
        <v>0</v>
      </c>
      <c r="BO147" s="725">
        <v>1</v>
      </c>
      <c r="BP147" s="725">
        <v>0</v>
      </c>
      <c r="BQ147" s="725"/>
      <c r="BR147" s="725"/>
      <c r="BS147" s="725"/>
    </row>
    <row r="148" spans="1:71" ht="15" x14ac:dyDescent="0.25">
      <c r="A148">
        <f>VLOOKUP(C148,'DfE No.'!C:E,3,FALSE)</f>
        <v>8</v>
      </c>
      <c r="B148" s="722">
        <v>142017</v>
      </c>
      <c r="C148" s="722">
        <v>9352078</v>
      </c>
      <c r="D148" s="723" t="s">
        <v>1102</v>
      </c>
      <c r="E148" s="707" t="s">
        <v>469</v>
      </c>
      <c r="F148" s="724" t="s">
        <v>1127</v>
      </c>
      <c r="G148" s="725">
        <v>1</v>
      </c>
      <c r="H148" s="725">
        <v>0</v>
      </c>
      <c r="I148" s="725">
        <v>0</v>
      </c>
      <c r="J148" s="725">
        <v>7</v>
      </c>
      <c r="K148" s="725">
        <v>0</v>
      </c>
      <c r="L148" s="725">
        <v>0</v>
      </c>
      <c r="M148" s="725">
        <v>0</v>
      </c>
      <c r="N148" s="725">
        <v>187</v>
      </c>
      <c r="O148" s="725">
        <v>187</v>
      </c>
      <c r="P148" s="725">
        <v>14</v>
      </c>
      <c r="Q148" s="725">
        <v>173</v>
      </c>
      <c r="R148" s="725">
        <v>0</v>
      </c>
      <c r="S148" s="725">
        <v>0</v>
      </c>
      <c r="T148" s="725">
        <v>0</v>
      </c>
      <c r="U148" s="725">
        <v>0</v>
      </c>
      <c r="V148" s="725">
        <v>0</v>
      </c>
      <c r="W148" s="725">
        <v>0</v>
      </c>
      <c r="X148" s="725">
        <v>0</v>
      </c>
      <c r="Y148" s="725">
        <v>0</v>
      </c>
      <c r="Z148" s="725">
        <v>0</v>
      </c>
      <c r="AA148" s="725">
        <v>187</v>
      </c>
      <c r="AB148" s="725">
        <v>26.714285714285715</v>
      </c>
      <c r="AC148" s="725">
        <v>75.999999999999957</v>
      </c>
      <c r="AD148" s="725">
        <v>82.627906976744185</v>
      </c>
      <c r="AE148" s="725">
        <v>0</v>
      </c>
      <c r="AF148" s="725">
        <v>0</v>
      </c>
      <c r="AG148" s="725">
        <v>95.510752688172047</v>
      </c>
      <c r="AH148" s="725">
        <v>0</v>
      </c>
      <c r="AI148" s="725">
        <v>25.134408602150604</v>
      </c>
      <c r="AJ148" s="725">
        <v>2.0107526881720408</v>
      </c>
      <c r="AK148" s="725">
        <v>63.338709677419381</v>
      </c>
      <c r="AL148" s="725">
        <v>0</v>
      </c>
      <c r="AM148" s="725">
        <v>1.0053763440860224</v>
      </c>
      <c r="AN148" s="725">
        <v>0</v>
      </c>
      <c r="AO148" s="725">
        <v>0</v>
      </c>
      <c r="AP148" s="725">
        <v>0</v>
      </c>
      <c r="AQ148" s="725">
        <v>0</v>
      </c>
      <c r="AR148" s="725">
        <v>0</v>
      </c>
      <c r="AS148" s="725">
        <v>0</v>
      </c>
      <c r="AT148" s="725">
        <v>0</v>
      </c>
      <c r="AU148" s="725">
        <v>0</v>
      </c>
      <c r="AV148" s="725">
        <v>0</v>
      </c>
      <c r="AW148" s="725">
        <v>2.1618497109826595</v>
      </c>
      <c r="AX148" s="725">
        <v>0</v>
      </c>
      <c r="AY148" s="725">
        <v>0</v>
      </c>
      <c r="AZ148" s="725">
        <v>0</v>
      </c>
      <c r="BA148" s="725">
        <v>0.86976744186046506</v>
      </c>
      <c r="BB148" s="725">
        <v>51.488095238095241</v>
      </c>
      <c r="BC148" s="725">
        <v>55.654761904761905</v>
      </c>
      <c r="BD148" s="725">
        <v>0</v>
      </c>
      <c r="BE148" s="725">
        <v>0</v>
      </c>
      <c r="BF148" s="725">
        <v>0</v>
      </c>
      <c r="BG148" s="725">
        <v>0</v>
      </c>
      <c r="BH148" s="725">
        <v>0</v>
      </c>
      <c r="BI148" s="725">
        <v>0</v>
      </c>
      <c r="BJ148" s="725">
        <v>2.7799999999999994</v>
      </c>
      <c r="BK148" s="725">
        <v>0</v>
      </c>
      <c r="BL148" s="725">
        <v>0.53676665110410104</v>
      </c>
      <c r="BM148" s="725">
        <v>0</v>
      </c>
      <c r="BN148" s="725">
        <v>0</v>
      </c>
      <c r="BO148" s="725">
        <v>1</v>
      </c>
      <c r="BP148" s="725">
        <v>0</v>
      </c>
      <c r="BQ148" s="725"/>
      <c r="BR148" s="725"/>
      <c r="BS148" s="725"/>
    </row>
    <row r="149" spans="1:71" ht="15" x14ac:dyDescent="0.25">
      <c r="A149">
        <f>VLOOKUP(C149,'DfE No.'!C:E,3,FALSE)</f>
        <v>41</v>
      </c>
      <c r="B149" s="722">
        <v>144444</v>
      </c>
      <c r="C149" s="722">
        <v>9352080</v>
      </c>
      <c r="D149" s="723" t="s">
        <v>639</v>
      </c>
      <c r="E149" s="707" t="s">
        <v>469</v>
      </c>
      <c r="F149" s="724" t="s">
        <v>1127</v>
      </c>
      <c r="G149" s="725">
        <v>1</v>
      </c>
      <c r="H149" s="725">
        <v>0</v>
      </c>
      <c r="I149" s="725">
        <v>0</v>
      </c>
      <c r="J149" s="725">
        <v>7</v>
      </c>
      <c r="K149" s="725">
        <v>0</v>
      </c>
      <c r="L149" s="725">
        <v>0</v>
      </c>
      <c r="M149" s="725">
        <v>0</v>
      </c>
      <c r="N149" s="725">
        <v>287</v>
      </c>
      <c r="O149" s="725">
        <v>287</v>
      </c>
      <c r="P149" s="725">
        <v>39</v>
      </c>
      <c r="Q149" s="725">
        <v>248</v>
      </c>
      <c r="R149" s="725">
        <v>0</v>
      </c>
      <c r="S149" s="725">
        <v>0</v>
      </c>
      <c r="T149" s="725">
        <v>0</v>
      </c>
      <c r="U149" s="725">
        <v>0</v>
      </c>
      <c r="V149" s="725">
        <v>0</v>
      </c>
      <c r="W149" s="725">
        <v>0</v>
      </c>
      <c r="X149" s="725">
        <v>0</v>
      </c>
      <c r="Y149" s="725">
        <v>0</v>
      </c>
      <c r="Z149" s="725">
        <v>0</v>
      </c>
      <c r="AA149" s="725">
        <v>287</v>
      </c>
      <c r="AB149" s="725">
        <v>41</v>
      </c>
      <c r="AC149" s="725">
        <v>78.000000000000128</v>
      </c>
      <c r="AD149" s="725">
        <v>78.000000000000128</v>
      </c>
      <c r="AE149" s="725">
        <v>0</v>
      </c>
      <c r="AF149" s="725">
        <v>0</v>
      </c>
      <c r="AG149" s="725">
        <v>108.13028169014093</v>
      </c>
      <c r="AH149" s="725">
        <v>178.86971830985908</v>
      </c>
      <c r="AI149" s="725">
        <v>0</v>
      </c>
      <c r="AJ149" s="725">
        <v>0</v>
      </c>
      <c r="AK149" s="725">
        <v>0</v>
      </c>
      <c r="AL149" s="725">
        <v>0</v>
      </c>
      <c r="AM149" s="725">
        <v>0</v>
      </c>
      <c r="AN149" s="725">
        <v>0</v>
      </c>
      <c r="AO149" s="725">
        <v>0</v>
      </c>
      <c r="AP149" s="725">
        <v>0</v>
      </c>
      <c r="AQ149" s="725">
        <v>0</v>
      </c>
      <c r="AR149" s="725">
        <v>0</v>
      </c>
      <c r="AS149" s="725">
        <v>0</v>
      </c>
      <c r="AT149" s="725">
        <v>0</v>
      </c>
      <c r="AU149" s="725">
        <v>1.1572580645161292</v>
      </c>
      <c r="AV149" s="725">
        <v>2.3145161290322585</v>
      </c>
      <c r="AW149" s="725">
        <v>4.6290322580645107</v>
      </c>
      <c r="AX149" s="725">
        <v>0</v>
      </c>
      <c r="AY149" s="725">
        <v>0</v>
      </c>
      <c r="AZ149" s="725">
        <v>0</v>
      </c>
      <c r="BA149" s="725">
        <v>2.0722021660649821</v>
      </c>
      <c r="BB149" s="725">
        <v>73.702811244979912</v>
      </c>
      <c r="BC149" s="725">
        <v>85.293172690763043</v>
      </c>
      <c r="BD149" s="725">
        <v>0</v>
      </c>
      <c r="BE149" s="725">
        <v>0</v>
      </c>
      <c r="BF149" s="725">
        <v>0</v>
      </c>
      <c r="BG149" s="725">
        <v>0</v>
      </c>
      <c r="BH149" s="725">
        <v>0</v>
      </c>
      <c r="BI149" s="725">
        <v>0</v>
      </c>
      <c r="BJ149" s="725">
        <v>0</v>
      </c>
      <c r="BK149" s="725">
        <v>0</v>
      </c>
      <c r="BL149" s="725">
        <v>1.10023295099715</v>
      </c>
      <c r="BM149" s="725">
        <v>0</v>
      </c>
      <c r="BN149" s="725">
        <v>0</v>
      </c>
      <c r="BO149" s="725">
        <v>1</v>
      </c>
      <c r="BP149" s="725">
        <v>0</v>
      </c>
      <c r="BQ149" s="725"/>
      <c r="BR149" s="725"/>
      <c r="BS149" s="725"/>
    </row>
    <row r="150" spans="1:71" ht="15" x14ac:dyDescent="0.25">
      <c r="A150">
        <f>VLOOKUP(C150,'DfE No.'!C:E,3,FALSE)</f>
        <v>242</v>
      </c>
      <c r="B150" s="722">
        <v>144850</v>
      </c>
      <c r="C150" s="722">
        <v>9352083</v>
      </c>
      <c r="D150" s="723" t="s">
        <v>753</v>
      </c>
      <c r="E150" s="707" t="s">
        <v>469</v>
      </c>
      <c r="F150" s="724" t="s">
        <v>1127</v>
      </c>
      <c r="G150" s="725">
        <v>1</v>
      </c>
      <c r="H150" s="725">
        <v>0</v>
      </c>
      <c r="I150" s="725">
        <v>0</v>
      </c>
      <c r="J150" s="725">
        <v>7</v>
      </c>
      <c r="K150" s="725">
        <v>0</v>
      </c>
      <c r="L150" s="725">
        <v>0</v>
      </c>
      <c r="M150" s="725">
        <v>0</v>
      </c>
      <c r="N150" s="725">
        <v>105</v>
      </c>
      <c r="O150" s="725">
        <v>105</v>
      </c>
      <c r="P150" s="725">
        <v>15</v>
      </c>
      <c r="Q150" s="725">
        <v>90</v>
      </c>
      <c r="R150" s="725">
        <v>0</v>
      </c>
      <c r="S150" s="725">
        <v>0</v>
      </c>
      <c r="T150" s="725">
        <v>0</v>
      </c>
      <c r="U150" s="725">
        <v>0</v>
      </c>
      <c r="V150" s="725">
        <v>0</v>
      </c>
      <c r="W150" s="725">
        <v>0</v>
      </c>
      <c r="X150" s="725">
        <v>0</v>
      </c>
      <c r="Y150" s="725">
        <v>0</v>
      </c>
      <c r="Z150" s="725">
        <v>0</v>
      </c>
      <c r="AA150" s="725">
        <v>105</v>
      </c>
      <c r="AB150" s="725">
        <v>15</v>
      </c>
      <c r="AC150" s="725">
        <v>4</v>
      </c>
      <c r="AD150" s="725">
        <v>4.0384615384615383</v>
      </c>
      <c r="AE150" s="725">
        <v>0</v>
      </c>
      <c r="AF150" s="725">
        <v>0</v>
      </c>
      <c r="AG150" s="725">
        <v>103.99038461538457</v>
      </c>
      <c r="AH150" s="725">
        <v>0</v>
      </c>
      <c r="AI150" s="725">
        <v>0</v>
      </c>
      <c r="AJ150" s="725">
        <v>0</v>
      </c>
      <c r="AK150" s="725">
        <v>1.009615384615385</v>
      </c>
      <c r="AL150" s="725">
        <v>0</v>
      </c>
      <c r="AM150" s="725">
        <v>0</v>
      </c>
      <c r="AN150" s="725">
        <v>0</v>
      </c>
      <c r="AO150" s="725">
        <v>0</v>
      </c>
      <c r="AP150" s="725">
        <v>0</v>
      </c>
      <c r="AQ150" s="725">
        <v>0</v>
      </c>
      <c r="AR150" s="725">
        <v>0</v>
      </c>
      <c r="AS150" s="725">
        <v>0</v>
      </c>
      <c r="AT150" s="725">
        <v>0</v>
      </c>
      <c r="AU150" s="725">
        <v>0</v>
      </c>
      <c r="AV150" s="725">
        <v>0</v>
      </c>
      <c r="AW150" s="725">
        <v>0</v>
      </c>
      <c r="AX150" s="725">
        <v>0</v>
      </c>
      <c r="AY150" s="725">
        <v>0</v>
      </c>
      <c r="AZ150" s="725">
        <v>0</v>
      </c>
      <c r="BA150" s="725">
        <v>0</v>
      </c>
      <c r="BB150" s="725">
        <v>25.999999999999996</v>
      </c>
      <c r="BC150" s="725">
        <v>30.333333333333332</v>
      </c>
      <c r="BD150" s="725">
        <v>0</v>
      </c>
      <c r="BE150" s="725">
        <v>0</v>
      </c>
      <c r="BF150" s="725">
        <v>0</v>
      </c>
      <c r="BG150" s="725">
        <v>0</v>
      </c>
      <c r="BH150" s="725">
        <v>0</v>
      </c>
      <c r="BI150" s="725">
        <v>0</v>
      </c>
      <c r="BJ150" s="725">
        <v>0</v>
      </c>
      <c r="BK150" s="725">
        <v>0</v>
      </c>
      <c r="BL150" s="725">
        <v>1.87956342777778</v>
      </c>
      <c r="BM150" s="725">
        <v>0</v>
      </c>
      <c r="BN150" s="725">
        <v>0</v>
      </c>
      <c r="BO150" s="725">
        <v>1</v>
      </c>
      <c r="BP150" s="725">
        <v>0</v>
      </c>
      <c r="BQ150" s="725"/>
      <c r="BR150" s="725"/>
      <c r="BS150" s="725"/>
    </row>
    <row r="151" spans="1:71" ht="15" x14ac:dyDescent="0.25">
      <c r="A151">
        <f>VLOOKUP(C151,'DfE No.'!C:E,3,FALSE)</f>
        <v>44</v>
      </c>
      <c r="B151" s="722">
        <v>144442</v>
      </c>
      <c r="C151" s="722">
        <v>9352086</v>
      </c>
      <c r="D151" s="723" t="s">
        <v>643</v>
      </c>
      <c r="E151" s="707" t="s">
        <v>469</v>
      </c>
      <c r="F151" s="724" t="s">
        <v>1127</v>
      </c>
      <c r="G151" s="725">
        <v>1</v>
      </c>
      <c r="H151" s="725">
        <v>0</v>
      </c>
      <c r="I151" s="725">
        <v>0</v>
      </c>
      <c r="J151" s="725">
        <v>7</v>
      </c>
      <c r="K151" s="725">
        <v>0</v>
      </c>
      <c r="L151" s="725">
        <v>0</v>
      </c>
      <c r="M151" s="725">
        <v>0</v>
      </c>
      <c r="N151" s="725">
        <v>98</v>
      </c>
      <c r="O151" s="725">
        <v>98</v>
      </c>
      <c r="P151" s="725">
        <v>14</v>
      </c>
      <c r="Q151" s="725">
        <v>84</v>
      </c>
      <c r="R151" s="725">
        <v>0</v>
      </c>
      <c r="S151" s="725">
        <v>0</v>
      </c>
      <c r="T151" s="725">
        <v>0</v>
      </c>
      <c r="U151" s="725">
        <v>0</v>
      </c>
      <c r="V151" s="725">
        <v>0</v>
      </c>
      <c r="W151" s="725">
        <v>0</v>
      </c>
      <c r="X151" s="725">
        <v>0</v>
      </c>
      <c r="Y151" s="725">
        <v>0</v>
      </c>
      <c r="Z151" s="725">
        <v>0</v>
      </c>
      <c r="AA151" s="725">
        <v>98</v>
      </c>
      <c r="AB151" s="725">
        <v>14</v>
      </c>
      <c r="AC151" s="725">
        <v>21.999999999999968</v>
      </c>
      <c r="AD151" s="725">
        <v>21.999999999999968</v>
      </c>
      <c r="AE151" s="725">
        <v>0</v>
      </c>
      <c r="AF151" s="725">
        <v>0</v>
      </c>
      <c r="AG151" s="725">
        <v>18.999999999999982</v>
      </c>
      <c r="AH151" s="725">
        <v>79.000000000000014</v>
      </c>
      <c r="AI151" s="725">
        <v>0</v>
      </c>
      <c r="AJ151" s="725">
        <v>0</v>
      </c>
      <c r="AK151" s="725">
        <v>0</v>
      </c>
      <c r="AL151" s="725">
        <v>0</v>
      </c>
      <c r="AM151" s="725">
        <v>0</v>
      </c>
      <c r="AN151" s="725">
        <v>0</v>
      </c>
      <c r="AO151" s="725">
        <v>0</v>
      </c>
      <c r="AP151" s="725">
        <v>0</v>
      </c>
      <c r="AQ151" s="725">
        <v>0</v>
      </c>
      <c r="AR151" s="725">
        <v>0</v>
      </c>
      <c r="AS151" s="725">
        <v>0</v>
      </c>
      <c r="AT151" s="725">
        <v>0</v>
      </c>
      <c r="AU151" s="725">
        <v>0</v>
      </c>
      <c r="AV151" s="725">
        <v>0</v>
      </c>
      <c r="AW151" s="725">
        <v>0</v>
      </c>
      <c r="AX151" s="725">
        <v>0</v>
      </c>
      <c r="AY151" s="725">
        <v>0</v>
      </c>
      <c r="AZ151" s="725">
        <v>0</v>
      </c>
      <c r="BA151" s="725">
        <v>0</v>
      </c>
      <c r="BB151" s="725">
        <v>19.310344827586206</v>
      </c>
      <c r="BC151" s="725">
        <v>22.528735632183906</v>
      </c>
      <c r="BD151" s="725">
        <v>0</v>
      </c>
      <c r="BE151" s="725">
        <v>0</v>
      </c>
      <c r="BF151" s="725">
        <v>0</v>
      </c>
      <c r="BG151" s="725">
        <v>0</v>
      </c>
      <c r="BH151" s="725">
        <v>0</v>
      </c>
      <c r="BI151" s="725">
        <v>0</v>
      </c>
      <c r="BJ151" s="725">
        <v>0</v>
      </c>
      <c r="BK151" s="725">
        <v>0</v>
      </c>
      <c r="BL151" s="725">
        <v>1.0168599708333299</v>
      </c>
      <c r="BM151" s="725">
        <v>0</v>
      </c>
      <c r="BN151" s="725">
        <v>0</v>
      </c>
      <c r="BO151" s="725">
        <v>1</v>
      </c>
      <c r="BP151" s="725">
        <v>0</v>
      </c>
      <c r="BQ151" s="725"/>
      <c r="BR151" s="725"/>
      <c r="BS151" s="725"/>
    </row>
    <row r="152" spans="1:71" ht="15" x14ac:dyDescent="0.25">
      <c r="A152">
        <f>VLOOKUP(C152,'DfE No.'!C:E,3,FALSE)</f>
        <v>45</v>
      </c>
      <c r="B152" s="722">
        <v>143074</v>
      </c>
      <c r="C152" s="722">
        <v>9352087</v>
      </c>
      <c r="D152" s="723" t="s">
        <v>1103</v>
      </c>
      <c r="E152" s="707" t="s">
        <v>469</v>
      </c>
      <c r="F152" s="724" t="s">
        <v>1127</v>
      </c>
      <c r="G152" s="725">
        <v>1</v>
      </c>
      <c r="H152" s="725">
        <v>0</v>
      </c>
      <c r="I152" s="725">
        <v>0</v>
      </c>
      <c r="J152" s="725">
        <v>7</v>
      </c>
      <c r="K152" s="725">
        <v>0</v>
      </c>
      <c r="L152" s="725">
        <v>0</v>
      </c>
      <c r="M152" s="725">
        <v>0</v>
      </c>
      <c r="N152" s="725">
        <v>80</v>
      </c>
      <c r="O152" s="725">
        <v>80</v>
      </c>
      <c r="P152" s="725">
        <v>11</v>
      </c>
      <c r="Q152" s="725">
        <v>69</v>
      </c>
      <c r="R152" s="725">
        <v>0</v>
      </c>
      <c r="S152" s="725">
        <v>0</v>
      </c>
      <c r="T152" s="725">
        <v>0</v>
      </c>
      <c r="U152" s="725">
        <v>0</v>
      </c>
      <c r="V152" s="725">
        <v>0</v>
      </c>
      <c r="W152" s="725">
        <v>0</v>
      </c>
      <c r="X152" s="725">
        <v>0</v>
      </c>
      <c r="Y152" s="725">
        <v>0</v>
      </c>
      <c r="Z152" s="725">
        <v>0</v>
      </c>
      <c r="AA152" s="725">
        <v>80</v>
      </c>
      <c r="AB152" s="725">
        <v>11.428571428571429</v>
      </c>
      <c r="AC152" s="725">
        <v>11</v>
      </c>
      <c r="AD152" s="725">
        <v>15.584415584415584</v>
      </c>
      <c r="AE152" s="725">
        <v>0</v>
      </c>
      <c r="AF152" s="725">
        <v>0</v>
      </c>
      <c r="AG152" s="725">
        <v>80</v>
      </c>
      <c r="AH152" s="725">
        <v>0</v>
      </c>
      <c r="AI152" s="725">
        <v>0</v>
      </c>
      <c r="AJ152" s="725">
        <v>0</v>
      </c>
      <c r="AK152" s="725">
        <v>0</v>
      </c>
      <c r="AL152" s="725">
        <v>0</v>
      </c>
      <c r="AM152" s="725">
        <v>0</v>
      </c>
      <c r="AN152" s="725">
        <v>0</v>
      </c>
      <c r="AO152" s="725">
        <v>0</v>
      </c>
      <c r="AP152" s="725">
        <v>0</v>
      </c>
      <c r="AQ152" s="725">
        <v>0</v>
      </c>
      <c r="AR152" s="725">
        <v>0</v>
      </c>
      <c r="AS152" s="725">
        <v>0</v>
      </c>
      <c r="AT152" s="725">
        <v>0</v>
      </c>
      <c r="AU152" s="725">
        <v>1.1594202898550721</v>
      </c>
      <c r="AV152" s="725">
        <v>1.1594202898550721</v>
      </c>
      <c r="AW152" s="725">
        <v>1.1594202898550721</v>
      </c>
      <c r="AX152" s="725">
        <v>0</v>
      </c>
      <c r="AY152" s="725">
        <v>0</v>
      </c>
      <c r="AZ152" s="725">
        <v>0</v>
      </c>
      <c r="BA152" s="725">
        <v>0</v>
      </c>
      <c r="BB152" s="725">
        <v>19.107692307692307</v>
      </c>
      <c r="BC152" s="725">
        <v>22.153846153846153</v>
      </c>
      <c r="BD152" s="725">
        <v>0</v>
      </c>
      <c r="BE152" s="725">
        <v>0</v>
      </c>
      <c r="BF152" s="725">
        <v>0</v>
      </c>
      <c r="BG152" s="725">
        <v>0</v>
      </c>
      <c r="BH152" s="725">
        <v>0</v>
      </c>
      <c r="BI152" s="725">
        <v>0</v>
      </c>
      <c r="BJ152" s="725">
        <v>2.1999999999999997</v>
      </c>
      <c r="BK152" s="725">
        <v>0</v>
      </c>
      <c r="BL152" s="725">
        <v>2.6887568515789502</v>
      </c>
      <c r="BM152" s="725">
        <v>0</v>
      </c>
      <c r="BN152" s="725">
        <v>1</v>
      </c>
      <c r="BO152" s="725">
        <v>1</v>
      </c>
      <c r="BP152" s="725">
        <v>0</v>
      </c>
      <c r="BQ152" s="725"/>
      <c r="BR152" s="725"/>
      <c r="BS152" s="725"/>
    </row>
    <row r="153" spans="1:71" ht="15" x14ac:dyDescent="0.25">
      <c r="A153">
        <f>VLOOKUP(C153,'DfE No.'!C:E,3,FALSE)</f>
        <v>48</v>
      </c>
      <c r="B153" s="722">
        <v>144445</v>
      </c>
      <c r="C153" s="722">
        <v>9352088</v>
      </c>
      <c r="D153" s="723" t="s">
        <v>647</v>
      </c>
      <c r="E153" s="707" t="s">
        <v>469</v>
      </c>
      <c r="F153" s="724" t="s">
        <v>1127</v>
      </c>
      <c r="G153" s="725">
        <v>1</v>
      </c>
      <c r="H153" s="725">
        <v>0</v>
      </c>
      <c r="I153" s="725">
        <v>0</v>
      </c>
      <c r="J153" s="725">
        <v>7</v>
      </c>
      <c r="K153" s="725">
        <v>0</v>
      </c>
      <c r="L153" s="725">
        <v>0</v>
      </c>
      <c r="M153" s="725">
        <v>0</v>
      </c>
      <c r="N153" s="725">
        <v>96</v>
      </c>
      <c r="O153" s="725">
        <v>96</v>
      </c>
      <c r="P153" s="725">
        <v>9</v>
      </c>
      <c r="Q153" s="725">
        <v>87</v>
      </c>
      <c r="R153" s="725">
        <v>0</v>
      </c>
      <c r="S153" s="725">
        <v>0</v>
      </c>
      <c r="T153" s="725">
        <v>0</v>
      </c>
      <c r="U153" s="725">
        <v>0</v>
      </c>
      <c r="V153" s="725">
        <v>0</v>
      </c>
      <c r="W153" s="725">
        <v>0</v>
      </c>
      <c r="X153" s="725">
        <v>0</v>
      </c>
      <c r="Y153" s="725">
        <v>0</v>
      </c>
      <c r="Z153" s="725">
        <v>0</v>
      </c>
      <c r="AA153" s="725">
        <v>96</v>
      </c>
      <c r="AB153" s="725">
        <v>13.714285714285714</v>
      </c>
      <c r="AC153" s="725">
        <v>10.000000000000032</v>
      </c>
      <c r="AD153" s="725">
        <v>10.775510204081632</v>
      </c>
      <c r="AE153" s="725">
        <v>0</v>
      </c>
      <c r="AF153" s="725">
        <v>0</v>
      </c>
      <c r="AG153" s="725">
        <v>70.000000000000028</v>
      </c>
      <c r="AH153" s="725">
        <v>16.000000000000032</v>
      </c>
      <c r="AI153" s="725">
        <v>9</v>
      </c>
      <c r="AJ153" s="725">
        <v>0</v>
      </c>
      <c r="AK153" s="725">
        <v>1.0000000000000033</v>
      </c>
      <c r="AL153" s="725">
        <v>0</v>
      </c>
      <c r="AM153" s="725">
        <v>0</v>
      </c>
      <c r="AN153" s="725">
        <v>0</v>
      </c>
      <c r="AO153" s="725">
        <v>0</v>
      </c>
      <c r="AP153" s="725">
        <v>0</v>
      </c>
      <c r="AQ153" s="725">
        <v>0</v>
      </c>
      <c r="AR153" s="725">
        <v>0</v>
      </c>
      <c r="AS153" s="725">
        <v>0</v>
      </c>
      <c r="AT153" s="725">
        <v>0</v>
      </c>
      <c r="AU153" s="725">
        <v>0</v>
      </c>
      <c r="AV153" s="725">
        <v>0</v>
      </c>
      <c r="AW153" s="725">
        <v>0</v>
      </c>
      <c r="AX153" s="725">
        <v>0</v>
      </c>
      <c r="AY153" s="725">
        <v>0</v>
      </c>
      <c r="AZ153" s="725">
        <v>0</v>
      </c>
      <c r="BA153" s="725">
        <v>0.97959183673469385</v>
      </c>
      <c r="BB153" s="725">
        <v>19.678571428571427</v>
      </c>
      <c r="BC153" s="725">
        <v>21.714285714285712</v>
      </c>
      <c r="BD153" s="725">
        <v>0</v>
      </c>
      <c r="BE153" s="725">
        <v>0</v>
      </c>
      <c r="BF153" s="725">
        <v>0</v>
      </c>
      <c r="BG153" s="725">
        <v>0</v>
      </c>
      <c r="BH153" s="725">
        <v>0</v>
      </c>
      <c r="BI153" s="725">
        <v>0</v>
      </c>
      <c r="BJ153" s="725">
        <v>0</v>
      </c>
      <c r="BK153" s="725">
        <v>0</v>
      </c>
      <c r="BL153" s="725">
        <v>2.72444768235294</v>
      </c>
      <c r="BM153" s="725">
        <v>0</v>
      </c>
      <c r="BN153" s="725">
        <v>1</v>
      </c>
      <c r="BO153" s="725">
        <v>1</v>
      </c>
      <c r="BP153" s="725">
        <v>0</v>
      </c>
      <c r="BQ153" s="725"/>
      <c r="BR153" s="725"/>
      <c r="BS153" s="725"/>
    </row>
    <row r="154" spans="1:71" ht="15" x14ac:dyDescent="0.25">
      <c r="A154">
        <f>VLOOKUP(C154,'DfE No.'!C:E,3,FALSE)</f>
        <v>312</v>
      </c>
      <c r="B154" s="722">
        <v>142018</v>
      </c>
      <c r="C154" s="722">
        <v>9352090</v>
      </c>
      <c r="D154" s="723" t="s">
        <v>1104</v>
      </c>
      <c r="E154" s="707" t="s">
        <v>469</v>
      </c>
      <c r="F154" s="724" t="s">
        <v>1127</v>
      </c>
      <c r="G154" s="725">
        <v>1</v>
      </c>
      <c r="H154" s="725">
        <v>0</v>
      </c>
      <c r="I154" s="725">
        <v>0</v>
      </c>
      <c r="J154" s="725">
        <v>7</v>
      </c>
      <c r="K154" s="725">
        <v>0</v>
      </c>
      <c r="L154" s="725">
        <v>0</v>
      </c>
      <c r="M154" s="725">
        <v>0</v>
      </c>
      <c r="N154" s="725">
        <v>107</v>
      </c>
      <c r="O154" s="725">
        <v>107</v>
      </c>
      <c r="P154" s="725">
        <v>16</v>
      </c>
      <c r="Q154" s="725">
        <v>91</v>
      </c>
      <c r="R154" s="725">
        <v>0</v>
      </c>
      <c r="S154" s="725">
        <v>0</v>
      </c>
      <c r="T154" s="725">
        <v>0</v>
      </c>
      <c r="U154" s="725">
        <v>0</v>
      </c>
      <c r="V154" s="725">
        <v>0</v>
      </c>
      <c r="W154" s="725">
        <v>0</v>
      </c>
      <c r="X154" s="725">
        <v>0</v>
      </c>
      <c r="Y154" s="725">
        <v>0</v>
      </c>
      <c r="Z154" s="725">
        <v>0</v>
      </c>
      <c r="AA154" s="725">
        <v>107</v>
      </c>
      <c r="AB154" s="725">
        <v>15.285714285714286</v>
      </c>
      <c r="AC154" s="725">
        <v>22</v>
      </c>
      <c r="AD154" s="725">
        <v>25.112244897959187</v>
      </c>
      <c r="AE154" s="725">
        <v>0</v>
      </c>
      <c r="AF154" s="725">
        <v>0</v>
      </c>
      <c r="AG154" s="725">
        <v>101.00000000000003</v>
      </c>
      <c r="AH154" s="725">
        <v>3.0000000000000009</v>
      </c>
      <c r="AI154" s="725">
        <v>0.99999999999999956</v>
      </c>
      <c r="AJ154" s="725">
        <v>0</v>
      </c>
      <c r="AK154" s="725">
        <v>1.9999999999999969</v>
      </c>
      <c r="AL154" s="725">
        <v>0</v>
      </c>
      <c r="AM154" s="725">
        <v>0</v>
      </c>
      <c r="AN154" s="725">
        <v>0</v>
      </c>
      <c r="AO154" s="725">
        <v>0</v>
      </c>
      <c r="AP154" s="725">
        <v>0</v>
      </c>
      <c r="AQ154" s="725">
        <v>0</v>
      </c>
      <c r="AR154" s="725">
        <v>0</v>
      </c>
      <c r="AS154" s="725">
        <v>0</v>
      </c>
      <c r="AT154" s="725">
        <v>0</v>
      </c>
      <c r="AU154" s="725">
        <v>3.5274725274725314</v>
      </c>
      <c r="AV154" s="725">
        <v>4.7032967032967079</v>
      </c>
      <c r="AW154" s="725">
        <v>4.7032967032967079</v>
      </c>
      <c r="AX154" s="725">
        <v>0</v>
      </c>
      <c r="AY154" s="725">
        <v>0</v>
      </c>
      <c r="AZ154" s="725">
        <v>0</v>
      </c>
      <c r="BA154" s="725">
        <v>0</v>
      </c>
      <c r="BB154" s="725">
        <v>14.95890410958904</v>
      </c>
      <c r="BC154" s="725">
        <v>17.589041095890408</v>
      </c>
      <c r="BD154" s="725">
        <v>0</v>
      </c>
      <c r="BE154" s="725">
        <v>0</v>
      </c>
      <c r="BF154" s="725">
        <v>0</v>
      </c>
      <c r="BG154" s="725">
        <v>0</v>
      </c>
      <c r="BH154" s="725">
        <v>0</v>
      </c>
      <c r="BI154" s="725">
        <v>0</v>
      </c>
      <c r="BJ154" s="725">
        <v>0</v>
      </c>
      <c r="BK154" s="725">
        <v>0</v>
      </c>
      <c r="BL154" s="725">
        <v>0.76812778394160597</v>
      </c>
      <c r="BM154" s="725">
        <v>0</v>
      </c>
      <c r="BN154" s="725">
        <v>0</v>
      </c>
      <c r="BO154" s="725">
        <v>1</v>
      </c>
      <c r="BP154" s="725">
        <v>0</v>
      </c>
      <c r="BQ154" s="725"/>
      <c r="BR154" s="725"/>
      <c r="BS154" s="725"/>
    </row>
    <row r="155" spans="1:71" ht="15" x14ac:dyDescent="0.25">
      <c r="A155">
        <f>VLOOKUP(C155,'DfE No.'!C:E,3,FALSE)</f>
        <v>57</v>
      </c>
      <c r="B155" s="722">
        <v>141554</v>
      </c>
      <c r="C155" s="722">
        <v>9352091</v>
      </c>
      <c r="D155" s="723" t="s">
        <v>655</v>
      </c>
      <c r="E155" s="707" t="s">
        <v>469</v>
      </c>
      <c r="F155" s="724" t="s">
        <v>1127</v>
      </c>
      <c r="G155" s="725">
        <v>1</v>
      </c>
      <c r="H155" s="725">
        <v>0</v>
      </c>
      <c r="I155" s="725">
        <v>0</v>
      </c>
      <c r="J155" s="725">
        <v>7</v>
      </c>
      <c r="K155" s="725">
        <v>0</v>
      </c>
      <c r="L155" s="725">
        <v>0</v>
      </c>
      <c r="M155" s="725">
        <v>0</v>
      </c>
      <c r="N155" s="725">
        <v>274</v>
      </c>
      <c r="O155" s="725">
        <v>274</v>
      </c>
      <c r="P155" s="725">
        <v>47</v>
      </c>
      <c r="Q155" s="725">
        <v>227</v>
      </c>
      <c r="R155" s="725">
        <v>0</v>
      </c>
      <c r="S155" s="725">
        <v>0</v>
      </c>
      <c r="T155" s="725">
        <v>0</v>
      </c>
      <c r="U155" s="725">
        <v>0</v>
      </c>
      <c r="V155" s="725">
        <v>0</v>
      </c>
      <c r="W155" s="725">
        <v>0</v>
      </c>
      <c r="X155" s="725">
        <v>0</v>
      </c>
      <c r="Y155" s="725">
        <v>0</v>
      </c>
      <c r="Z155" s="725">
        <v>0</v>
      </c>
      <c r="AA155" s="725">
        <v>274</v>
      </c>
      <c r="AB155" s="725">
        <v>39.142857142857146</v>
      </c>
      <c r="AC155" s="725">
        <v>71.000000000000028</v>
      </c>
      <c r="AD155" s="725">
        <v>75.081850533807824</v>
      </c>
      <c r="AE155" s="725">
        <v>0</v>
      </c>
      <c r="AF155" s="725">
        <v>0</v>
      </c>
      <c r="AG155" s="725">
        <v>182.99999999999997</v>
      </c>
      <c r="AH155" s="725">
        <v>11.000000000000012</v>
      </c>
      <c r="AI155" s="725">
        <v>80</v>
      </c>
      <c r="AJ155" s="725">
        <v>0</v>
      </c>
      <c r="AK155" s="725">
        <v>0</v>
      </c>
      <c r="AL155" s="725">
        <v>0</v>
      </c>
      <c r="AM155" s="725">
        <v>0</v>
      </c>
      <c r="AN155" s="725">
        <v>0</v>
      </c>
      <c r="AO155" s="725">
        <v>0</v>
      </c>
      <c r="AP155" s="725">
        <v>0</v>
      </c>
      <c r="AQ155" s="725">
        <v>0</v>
      </c>
      <c r="AR155" s="725">
        <v>0</v>
      </c>
      <c r="AS155" s="725">
        <v>0</v>
      </c>
      <c r="AT155" s="725">
        <v>0</v>
      </c>
      <c r="AU155" s="725">
        <v>6.0352422907489061</v>
      </c>
      <c r="AV155" s="725">
        <v>8.4493392070484461</v>
      </c>
      <c r="AW155" s="725">
        <v>10.863436123348015</v>
      </c>
      <c r="AX155" s="725">
        <v>0</v>
      </c>
      <c r="AY155" s="725">
        <v>0</v>
      </c>
      <c r="AZ155" s="725">
        <v>0</v>
      </c>
      <c r="BA155" s="725">
        <v>1.9501779359430604</v>
      </c>
      <c r="BB155" s="725">
        <v>77.410138248847929</v>
      </c>
      <c r="BC155" s="725">
        <v>93.437788018433181</v>
      </c>
      <c r="BD155" s="725">
        <v>0</v>
      </c>
      <c r="BE155" s="725">
        <v>0</v>
      </c>
      <c r="BF155" s="725">
        <v>0</v>
      </c>
      <c r="BG155" s="725">
        <v>0</v>
      </c>
      <c r="BH155" s="725">
        <v>0</v>
      </c>
      <c r="BI155" s="725">
        <v>0</v>
      </c>
      <c r="BJ155" s="725">
        <v>0</v>
      </c>
      <c r="BK155" s="725">
        <v>0</v>
      </c>
      <c r="BL155" s="725">
        <v>1.23594160671835</v>
      </c>
      <c r="BM155" s="725">
        <v>0</v>
      </c>
      <c r="BN155" s="725">
        <v>0</v>
      </c>
      <c r="BO155" s="725">
        <v>1</v>
      </c>
      <c r="BP155" s="725">
        <v>0</v>
      </c>
      <c r="BQ155" s="725"/>
      <c r="BR155" s="725"/>
      <c r="BS155" s="725"/>
    </row>
    <row r="156" spans="1:71" ht="15" x14ac:dyDescent="0.25">
      <c r="A156">
        <f>VLOOKUP(C156,'DfE No.'!C:E,3,FALSE)</f>
        <v>515</v>
      </c>
      <c r="B156" s="722">
        <v>142025</v>
      </c>
      <c r="C156" s="722">
        <v>9352093</v>
      </c>
      <c r="D156" s="723" t="s">
        <v>917</v>
      </c>
      <c r="E156" s="707" t="s">
        <v>469</v>
      </c>
      <c r="F156" s="724" t="s">
        <v>1127</v>
      </c>
      <c r="G156" s="725">
        <v>1</v>
      </c>
      <c r="H156" s="725">
        <v>0</v>
      </c>
      <c r="I156" s="725">
        <v>0</v>
      </c>
      <c r="J156" s="725">
        <v>7</v>
      </c>
      <c r="K156" s="725">
        <v>0</v>
      </c>
      <c r="L156" s="725">
        <v>0</v>
      </c>
      <c r="M156" s="725">
        <v>0</v>
      </c>
      <c r="N156" s="725">
        <v>343</v>
      </c>
      <c r="O156" s="725">
        <v>343</v>
      </c>
      <c r="P156" s="725">
        <v>53</v>
      </c>
      <c r="Q156" s="725">
        <v>290</v>
      </c>
      <c r="R156" s="725">
        <v>0</v>
      </c>
      <c r="S156" s="725">
        <v>0</v>
      </c>
      <c r="T156" s="725">
        <v>0</v>
      </c>
      <c r="U156" s="725">
        <v>0</v>
      </c>
      <c r="V156" s="725">
        <v>0</v>
      </c>
      <c r="W156" s="725">
        <v>0</v>
      </c>
      <c r="X156" s="725">
        <v>0</v>
      </c>
      <c r="Y156" s="725">
        <v>0</v>
      </c>
      <c r="Z156" s="725">
        <v>0</v>
      </c>
      <c r="AA156" s="725">
        <v>343</v>
      </c>
      <c r="AB156" s="725">
        <v>49</v>
      </c>
      <c r="AC156" s="725">
        <v>57.000000000000099</v>
      </c>
      <c r="AD156" s="725">
        <v>67.317757009345797</v>
      </c>
      <c r="AE156" s="725">
        <v>0</v>
      </c>
      <c r="AF156" s="725">
        <v>0</v>
      </c>
      <c r="AG156" s="725">
        <v>341.00000000000017</v>
      </c>
      <c r="AH156" s="725">
        <v>0</v>
      </c>
      <c r="AI156" s="725">
        <v>1.9999999999999987</v>
      </c>
      <c r="AJ156" s="725">
        <v>0</v>
      </c>
      <c r="AK156" s="725">
        <v>0</v>
      </c>
      <c r="AL156" s="725">
        <v>0</v>
      </c>
      <c r="AM156" s="725">
        <v>0</v>
      </c>
      <c r="AN156" s="725">
        <v>0</v>
      </c>
      <c r="AO156" s="725">
        <v>0</v>
      </c>
      <c r="AP156" s="725">
        <v>0</v>
      </c>
      <c r="AQ156" s="725">
        <v>0</v>
      </c>
      <c r="AR156" s="725">
        <v>0</v>
      </c>
      <c r="AS156" s="725">
        <v>0</v>
      </c>
      <c r="AT156" s="725">
        <v>0</v>
      </c>
      <c r="AU156" s="725">
        <v>10.831578947368438</v>
      </c>
      <c r="AV156" s="725">
        <v>15.64561403508772</v>
      </c>
      <c r="AW156" s="725">
        <v>27.680701754385961</v>
      </c>
      <c r="AX156" s="725">
        <v>0</v>
      </c>
      <c r="AY156" s="725">
        <v>0</v>
      </c>
      <c r="AZ156" s="725">
        <v>0</v>
      </c>
      <c r="BA156" s="725">
        <v>0</v>
      </c>
      <c r="BB156" s="725">
        <v>115.1310861423221</v>
      </c>
      <c r="BC156" s="725">
        <v>136.17228464419478</v>
      </c>
      <c r="BD156" s="725">
        <v>0</v>
      </c>
      <c r="BE156" s="725">
        <v>0</v>
      </c>
      <c r="BF156" s="725">
        <v>0</v>
      </c>
      <c r="BG156" s="725">
        <v>0</v>
      </c>
      <c r="BH156" s="725">
        <v>0</v>
      </c>
      <c r="BI156" s="725">
        <v>0</v>
      </c>
      <c r="BJ156" s="725">
        <v>0</v>
      </c>
      <c r="BK156" s="725">
        <v>0</v>
      </c>
      <c r="BL156" s="725">
        <v>1.45786144914773</v>
      </c>
      <c r="BM156" s="725">
        <v>0</v>
      </c>
      <c r="BN156" s="725">
        <v>0</v>
      </c>
      <c r="BO156" s="725">
        <v>1</v>
      </c>
      <c r="BP156" s="725">
        <v>0</v>
      </c>
      <c r="BQ156" s="725"/>
      <c r="BR156" s="725"/>
      <c r="BS156" s="725"/>
    </row>
    <row r="157" spans="1:71" ht="15" x14ac:dyDescent="0.25">
      <c r="A157">
        <f>VLOOKUP(C157,'DfE No.'!C:E,3,FALSE)</f>
        <v>81</v>
      </c>
      <c r="B157" s="722">
        <v>143069</v>
      </c>
      <c r="C157" s="722">
        <v>9352096</v>
      </c>
      <c r="D157" s="723" t="s">
        <v>688</v>
      </c>
      <c r="E157" s="707" t="s">
        <v>469</v>
      </c>
      <c r="F157" s="724" t="s">
        <v>1127</v>
      </c>
      <c r="G157" s="725">
        <v>1</v>
      </c>
      <c r="H157" s="725">
        <v>0</v>
      </c>
      <c r="I157" s="725">
        <v>0</v>
      </c>
      <c r="J157" s="725">
        <v>7</v>
      </c>
      <c r="K157" s="725">
        <v>0</v>
      </c>
      <c r="L157" s="725">
        <v>0</v>
      </c>
      <c r="M157" s="725">
        <v>0</v>
      </c>
      <c r="N157" s="725">
        <v>74</v>
      </c>
      <c r="O157" s="725">
        <v>74</v>
      </c>
      <c r="P157" s="725">
        <v>9</v>
      </c>
      <c r="Q157" s="725">
        <v>65</v>
      </c>
      <c r="R157" s="725">
        <v>0</v>
      </c>
      <c r="S157" s="725">
        <v>0</v>
      </c>
      <c r="T157" s="725">
        <v>0</v>
      </c>
      <c r="U157" s="725">
        <v>0</v>
      </c>
      <c r="V157" s="725">
        <v>0</v>
      </c>
      <c r="W157" s="725">
        <v>0</v>
      </c>
      <c r="X157" s="725">
        <v>0</v>
      </c>
      <c r="Y157" s="725">
        <v>0</v>
      </c>
      <c r="Z157" s="725">
        <v>0</v>
      </c>
      <c r="AA157" s="725">
        <v>74</v>
      </c>
      <c r="AB157" s="725">
        <v>10.571428571428571</v>
      </c>
      <c r="AC157" s="725">
        <v>15.000000000000021</v>
      </c>
      <c r="AD157" s="725">
        <v>15.000000000000021</v>
      </c>
      <c r="AE157" s="725">
        <v>0</v>
      </c>
      <c r="AF157" s="725">
        <v>0</v>
      </c>
      <c r="AG157" s="725">
        <v>59.808219178082211</v>
      </c>
      <c r="AH157" s="725">
        <v>14.19178082191779</v>
      </c>
      <c r="AI157" s="725">
        <v>0</v>
      </c>
      <c r="AJ157" s="725">
        <v>0</v>
      </c>
      <c r="AK157" s="725">
        <v>0</v>
      </c>
      <c r="AL157" s="725">
        <v>0</v>
      </c>
      <c r="AM157" s="725">
        <v>0</v>
      </c>
      <c r="AN157" s="725">
        <v>0</v>
      </c>
      <c r="AO157" s="725">
        <v>0</v>
      </c>
      <c r="AP157" s="725">
        <v>0</v>
      </c>
      <c r="AQ157" s="725">
        <v>0</v>
      </c>
      <c r="AR157" s="725">
        <v>0</v>
      </c>
      <c r="AS157" s="725">
        <v>0</v>
      </c>
      <c r="AT157" s="725">
        <v>0</v>
      </c>
      <c r="AU157" s="725">
        <v>0</v>
      </c>
      <c r="AV157" s="725">
        <v>0</v>
      </c>
      <c r="AW157" s="725">
        <v>0</v>
      </c>
      <c r="AX157" s="725">
        <v>0</v>
      </c>
      <c r="AY157" s="725">
        <v>0</v>
      </c>
      <c r="AZ157" s="725">
        <v>0</v>
      </c>
      <c r="BA157" s="725">
        <v>0.97368421052631571</v>
      </c>
      <c r="BB157" s="725">
        <v>11.607142857142858</v>
      </c>
      <c r="BC157" s="725">
        <v>13.214285714285715</v>
      </c>
      <c r="BD157" s="725">
        <v>0</v>
      </c>
      <c r="BE157" s="725">
        <v>0</v>
      </c>
      <c r="BF157" s="725">
        <v>0</v>
      </c>
      <c r="BG157" s="725">
        <v>0</v>
      </c>
      <c r="BH157" s="725">
        <v>0</v>
      </c>
      <c r="BI157" s="725">
        <v>0</v>
      </c>
      <c r="BJ157" s="725">
        <v>3.6695890410958603</v>
      </c>
      <c r="BK157" s="725">
        <v>0</v>
      </c>
      <c r="BL157" s="725">
        <v>2.6453226872092999</v>
      </c>
      <c r="BM157" s="725">
        <v>0</v>
      </c>
      <c r="BN157" s="725">
        <v>1</v>
      </c>
      <c r="BO157" s="725">
        <v>1</v>
      </c>
      <c r="BP157" s="725">
        <v>0</v>
      </c>
      <c r="BQ157" s="725"/>
      <c r="BR157" s="725"/>
      <c r="BS157" s="725"/>
    </row>
    <row r="158" spans="1:71" ht="15" x14ac:dyDescent="0.25">
      <c r="A158">
        <f>VLOOKUP(C158,'DfE No.'!C:E,3,FALSE)</f>
        <v>471</v>
      </c>
      <c r="B158" s="722">
        <v>143361</v>
      </c>
      <c r="C158" s="722">
        <v>9352097</v>
      </c>
      <c r="D158" s="723" t="s">
        <v>1247</v>
      </c>
      <c r="E158" s="707" t="s">
        <v>469</v>
      </c>
      <c r="F158" s="724" t="s">
        <v>1127</v>
      </c>
      <c r="G158" s="725">
        <v>1</v>
      </c>
      <c r="H158" s="725">
        <v>0</v>
      </c>
      <c r="I158" s="725">
        <v>0</v>
      </c>
      <c r="J158" s="725">
        <v>7</v>
      </c>
      <c r="K158" s="725">
        <v>0</v>
      </c>
      <c r="L158" s="725">
        <v>0</v>
      </c>
      <c r="M158" s="725">
        <v>0</v>
      </c>
      <c r="N158" s="725">
        <v>106</v>
      </c>
      <c r="O158" s="725">
        <v>106</v>
      </c>
      <c r="P158" s="725">
        <v>10</v>
      </c>
      <c r="Q158" s="725">
        <v>96</v>
      </c>
      <c r="R158" s="725">
        <v>0</v>
      </c>
      <c r="S158" s="725">
        <v>0</v>
      </c>
      <c r="T158" s="725">
        <v>0</v>
      </c>
      <c r="U158" s="725">
        <v>0</v>
      </c>
      <c r="V158" s="725">
        <v>0</v>
      </c>
      <c r="W158" s="725">
        <v>0</v>
      </c>
      <c r="X158" s="725">
        <v>0</v>
      </c>
      <c r="Y158" s="725">
        <v>0</v>
      </c>
      <c r="Z158" s="725">
        <v>0</v>
      </c>
      <c r="AA158" s="725">
        <v>106</v>
      </c>
      <c r="AB158" s="725">
        <v>15.142857142857142</v>
      </c>
      <c r="AC158" s="725">
        <v>22.000000000000025</v>
      </c>
      <c r="AD158" s="725">
        <v>22.000000000000025</v>
      </c>
      <c r="AE158" s="725">
        <v>0</v>
      </c>
      <c r="AF158" s="725">
        <v>0</v>
      </c>
      <c r="AG158" s="725">
        <v>104.99999999999999</v>
      </c>
      <c r="AH158" s="725">
        <v>0</v>
      </c>
      <c r="AI158" s="725">
        <v>0.99999999999999956</v>
      </c>
      <c r="AJ158" s="725">
        <v>0</v>
      </c>
      <c r="AK158" s="725">
        <v>0</v>
      </c>
      <c r="AL158" s="725">
        <v>0</v>
      </c>
      <c r="AM158" s="725">
        <v>0</v>
      </c>
      <c r="AN158" s="725">
        <v>0</v>
      </c>
      <c r="AO158" s="725">
        <v>0</v>
      </c>
      <c r="AP158" s="725">
        <v>0</v>
      </c>
      <c r="AQ158" s="725">
        <v>0</v>
      </c>
      <c r="AR158" s="725">
        <v>0</v>
      </c>
      <c r="AS158" s="725">
        <v>0</v>
      </c>
      <c r="AT158" s="725">
        <v>0</v>
      </c>
      <c r="AU158" s="725">
        <v>0</v>
      </c>
      <c r="AV158" s="725">
        <v>0</v>
      </c>
      <c r="AW158" s="725">
        <v>0</v>
      </c>
      <c r="AX158" s="725">
        <v>0</v>
      </c>
      <c r="AY158" s="725">
        <v>0</v>
      </c>
      <c r="AZ158" s="725">
        <v>0</v>
      </c>
      <c r="BA158" s="725">
        <v>0</v>
      </c>
      <c r="BB158" s="725">
        <v>28.483516483516482</v>
      </c>
      <c r="BC158" s="725">
        <v>31.450549450549449</v>
      </c>
      <c r="BD158" s="725">
        <v>0</v>
      </c>
      <c r="BE158" s="725">
        <v>0</v>
      </c>
      <c r="BF158" s="725">
        <v>0</v>
      </c>
      <c r="BG158" s="725">
        <v>0</v>
      </c>
      <c r="BH158" s="725">
        <v>0</v>
      </c>
      <c r="BI158" s="725">
        <v>0</v>
      </c>
      <c r="BJ158" s="725">
        <v>0</v>
      </c>
      <c r="BK158" s="725">
        <v>0</v>
      </c>
      <c r="BL158" s="725">
        <v>1.69252018468468</v>
      </c>
      <c r="BM158" s="725">
        <v>0</v>
      </c>
      <c r="BN158" s="725">
        <v>0</v>
      </c>
      <c r="BO158" s="725">
        <v>1</v>
      </c>
      <c r="BP158" s="725">
        <v>0</v>
      </c>
      <c r="BQ158" s="725"/>
      <c r="BR158" s="725"/>
      <c r="BS158" s="725"/>
    </row>
    <row r="159" spans="1:71" ht="15" x14ac:dyDescent="0.25">
      <c r="A159">
        <f>VLOOKUP(C159,'DfE No.'!C:E,3,FALSE)</f>
        <v>82</v>
      </c>
      <c r="B159" s="722">
        <v>143806</v>
      </c>
      <c r="C159" s="722">
        <v>9352098</v>
      </c>
      <c r="D159" s="723" t="s">
        <v>690</v>
      </c>
      <c r="E159" s="707" t="s">
        <v>469</v>
      </c>
      <c r="F159" s="724" t="s">
        <v>1127</v>
      </c>
      <c r="G159" s="725">
        <v>1</v>
      </c>
      <c r="H159" s="725">
        <v>0</v>
      </c>
      <c r="I159" s="725">
        <v>0</v>
      </c>
      <c r="J159" s="725">
        <v>7</v>
      </c>
      <c r="K159" s="725">
        <v>0</v>
      </c>
      <c r="L159" s="725">
        <v>0</v>
      </c>
      <c r="M159" s="725">
        <v>0</v>
      </c>
      <c r="N159" s="725">
        <v>35</v>
      </c>
      <c r="O159" s="725">
        <v>35</v>
      </c>
      <c r="P159" s="725">
        <v>4</v>
      </c>
      <c r="Q159" s="725">
        <v>31</v>
      </c>
      <c r="R159" s="725">
        <v>0</v>
      </c>
      <c r="S159" s="725">
        <v>0</v>
      </c>
      <c r="T159" s="725">
        <v>0</v>
      </c>
      <c r="U159" s="725">
        <v>0</v>
      </c>
      <c r="V159" s="725">
        <v>0</v>
      </c>
      <c r="W159" s="725">
        <v>0</v>
      </c>
      <c r="X159" s="725">
        <v>0</v>
      </c>
      <c r="Y159" s="725">
        <v>0</v>
      </c>
      <c r="Z159" s="725">
        <v>0</v>
      </c>
      <c r="AA159" s="725">
        <v>35</v>
      </c>
      <c r="AB159" s="725">
        <v>5</v>
      </c>
      <c r="AC159" s="725">
        <v>2.9999999999999996</v>
      </c>
      <c r="AD159" s="725">
        <v>4.7297297297297298</v>
      </c>
      <c r="AE159" s="725">
        <v>0</v>
      </c>
      <c r="AF159" s="725">
        <v>0</v>
      </c>
      <c r="AG159" s="725">
        <v>24.999999999999989</v>
      </c>
      <c r="AH159" s="725">
        <v>5.0000000000000044</v>
      </c>
      <c r="AI159" s="725">
        <v>5.0000000000000044</v>
      </c>
      <c r="AJ159" s="725">
        <v>0</v>
      </c>
      <c r="AK159" s="725">
        <v>0</v>
      </c>
      <c r="AL159" s="725">
        <v>0</v>
      </c>
      <c r="AM159" s="725">
        <v>0</v>
      </c>
      <c r="AN159" s="725">
        <v>0</v>
      </c>
      <c r="AO159" s="725">
        <v>0</v>
      </c>
      <c r="AP159" s="725">
        <v>0</v>
      </c>
      <c r="AQ159" s="725">
        <v>0</v>
      </c>
      <c r="AR159" s="725">
        <v>0</v>
      </c>
      <c r="AS159" s="725">
        <v>0</v>
      </c>
      <c r="AT159" s="725">
        <v>0</v>
      </c>
      <c r="AU159" s="725">
        <v>0</v>
      </c>
      <c r="AV159" s="725">
        <v>0</v>
      </c>
      <c r="AW159" s="725">
        <v>0</v>
      </c>
      <c r="AX159" s="725">
        <v>0</v>
      </c>
      <c r="AY159" s="725">
        <v>0</v>
      </c>
      <c r="AZ159" s="725">
        <v>0</v>
      </c>
      <c r="BA159" s="725">
        <v>0</v>
      </c>
      <c r="BB159" s="725">
        <v>7.1538461538461542</v>
      </c>
      <c r="BC159" s="725">
        <v>8.0769230769230766</v>
      </c>
      <c r="BD159" s="725">
        <v>0</v>
      </c>
      <c r="BE159" s="725">
        <v>0</v>
      </c>
      <c r="BF159" s="725">
        <v>0</v>
      </c>
      <c r="BG159" s="725">
        <v>0</v>
      </c>
      <c r="BH159" s="725">
        <v>0</v>
      </c>
      <c r="BI159" s="725">
        <v>0</v>
      </c>
      <c r="BJ159" s="725">
        <v>1.8999999999999901</v>
      </c>
      <c r="BK159" s="725">
        <v>0</v>
      </c>
      <c r="BL159" s="725">
        <v>2.7690694193548402</v>
      </c>
      <c r="BM159" s="725">
        <v>0</v>
      </c>
      <c r="BN159" s="725">
        <v>1</v>
      </c>
      <c r="BO159" s="725">
        <v>1</v>
      </c>
      <c r="BP159" s="725">
        <v>0</v>
      </c>
      <c r="BQ159" s="725"/>
      <c r="BR159" s="725"/>
      <c r="BS159" s="725"/>
    </row>
    <row r="160" spans="1:71" ht="15" x14ac:dyDescent="0.25">
      <c r="A160">
        <f>VLOOKUP(C160,'DfE No.'!C:E,3,FALSE)</f>
        <v>511</v>
      </c>
      <c r="B160" s="722">
        <v>142026</v>
      </c>
      <c r="C160" s="722">
        <v>9352099</v>
      </c>
      <c r="D160" s="723" t="s">
        <v>1248</v>
      </c>
      <c r="E160" s="707" t="s">
        <v>469</v>
      </c>
      <c r="F160" s="724" t="s">
        <v>1127</v>
      </c>
      <c r="G160" s="725">
        <v>1</v>
      </c>
      <c r="H160" s="725">
        <v>0</v>
      </c>
      <c r="I160" s="725">
        <v>0</v>
      </c>
      <c r="J160" s="725">
        <v>7</v>
      </c>
      <c r="K160" s="725">
        <v>0</v>
      </c>
      <c r="L160" s="725">
        <v>0</v>
      </c>
      <c r="M160" s="725">
        <v>0</v>
      </c>
      <c r="N160" s="725">
        <v>214</v>
      </c>
      <c r="O160" s="725">
        <v>214</v>
      </c>
      <c r="P160" s="725">
        <v>31</v>
      </c>
      <c r="Q160" s="725">
        <v>183</v>
      </c>
      <c r="R160" s="725">
        <v>0</v>
      </c>
      <c r="S160" s="725">
        <v>0</v>
      </c>
      <c r="T160" s="725">
        <v>0</v>
      </c>
      <c r="U160" s="725">
        <v>0</v>
      </c>
      <c r="V160" s="725">
        <v>0</v>
      </c>
      <c r="W160" s="725">
        <v>0</v>
      </c>
      <c r="X160" s="725">
        <v>0</v>
      </c>
      <c r="Y160" s="725">
        <v>0</v>
      </c>
      <c r="Z160" s="725">
        <v>0</v>
      </c>
      <c r="AA160" s="725">
        <v>214</v>
      </c>
      <c r="AB160" s="725">
        <v>30.571428571428573</v>
      </c>
      <c r="AC160" s="725">
        <v>58.000000000000092</v>
      </c>
      <c r="AD160" s="725">
        <v>64.585585585585591</v>
      </c>
      <c r="AE160" s="725">
        <v>0</v>
      </c>
      <c r="AF160" s="725">
        <v>0</v>
      </c>
      <c r="AG160" s="725">
        <v>95.999999999999886</v>
      </c>
      <c r="AH160" s="725">
        <v>77.999999999999943</v>
      </c>
      <c r="AI160" s="725">
        <v>39.999999999999936</v>
      </c>
      <c r="AJ160" s="725">
        <v>0</v>
      </c>
      <c r="AK160" s="725">
        <v>0</v>
      </c>
      <c r="AL160" s="725">
        <v>0</v>
      </c>
      <c r="AM160" s="725">
        <v>0</v>
      </c>
      <c r="AN160" s="725">
        <v>0</v>
      </c>
      <c r="AO160" s="725">
        <v>0</v>
      </c>
      <c r="AP160" s="725">
        <v>0</v>
      </c>
      <c r="AQ160" s="725">
        <v>0</v>
      </c>
      <c r="AR160" s="725">
        <v>0</v>
      </c>
      <c r="AS160" s="725">
        <v>0</v>
      </c>
      <c r="AT160" s="725">
        <v>0</v>
      </c>
      <c r="AU160" s="725">
        <v>7.0163934426229426</v>
      </c>
      <c r="AV160" s="725">
        <v>12.863387978142068</v>
      </c>
      <c r="AW160" s="725">
        <v>18.710382513661195</v>
      </c>
      <c r="AX160" s="725">
        <v>0</v>
      </c>
      <c r="AY160" s="725">
        <v>0</v>
      </c>
      <c r="AZ160" s="725">
        <v>0</v>
      </c>
      <c r="BA160" s="725">
        <v>0.963963963963964</v>
      </c>
      <c r="BB160" s="725">
        <v>46.301204819277103</v>
      </c>
      <c r="BC160" s="725">
        <v>54.144578313253007</v>
      </c>
      <c r="BD160" s="725">
        <v>0</v>
      </c>
      <c r="BE160" s="725">
        <v>0</v>
      </c>
      <c r="BF160" s="725">
        <v>0</v>
      </c>
      <c r="BG160" s="725">
        <v>0</v>
      </c>
      <c r="BH160" s="725">
        <v>0</v>
      </c>
      <c r="BI160" s="725">
        <v>0</v>
      </c>
      <c r="BJ160" s="725">
        <v>0</v>
      </c>
      <c r="BK160" s="725">
        <v>0</v>
      </c>
      <c r="BL160" s="725">
        <v>0.36743097342342301</v>
      </c>
      <c r="BM160" s="725">
        <v>0</v>
      </c>
      <c r="BN160" s="725">
        <v>0</v>
      </c>
      <c r="BO160" s="725">
        <v>1</v>
      </c>
      <c r="BP160" s="725">
        <v>0</v>
      </c>
      <c r="BQ160" s="725"/>
      <c r="BR160" s="725"/>
      <c r="BS160" s="725"/>
    </row>
    <row r="161" spans="1:71" ht="15" x14ac:dyDescent="0.25">
      <c r="A161">
        <f>VLOOKUP(C161,'DfE No.'!C:E,3,FALSE)</f>
        <v>84</v>
      </c>
      <c r="B161" s="722">
        <v>146173</v>
      </c>
      <c r="C161" s="722">
        <v>9352100</v>
      </c>
      <c r="D161" s="723" t="s">
        <v>692</v>
      </c>
      <c r="E161" s="707" t="s">
        <v>469</v>
      </c>
      <c r="F161" s="724" t="s">
        <v>1127</v>
      </c>
      <c r="G161" s="725">
        <v>1</v>
      </c>
      <c r="H161" s="725">
        <v>0</v>
      </c>
      <c r="I161" s="725">
        <v>0</v>
      </c>
      <c r="J161" s="725">
        <v>7</v>
      </c>
      <c r="K161" s="725">
        <v>0</v>
      </c>
      <c r="L161" s="725">
        <v>0</v>
      </c>
      <c r="M161" s="725">
        <v>0</v>
      </c>
      <c r="N161" s="725">
        <v>59</v>
      </c>
      <c r="O161" s="725">
        <v>59</v>
      </c>
      <c r="P161" s="725">
        <v>8</v>
      </c>
      <c r="Q161" s="725">
        <v>51</v>
      </c>
      <c r="R161" s="725">
        <v>0</v>
      </c>
      <c r="S161" s="725">
        <v>0</v>
      </c>
      <c r="T161" s="725">
        <v>0</v>
      </c>
      <c r="U161" s="725">
        <v>0</v>
      </c>
      <c r="V161" s="725">
        <v>0</v>
      </c>
      <c r="W161" s="725">
        <v>0</v>
      </c>
      <c r="X161" s="725">
        <v>0</v>
      </c>
      <c r="Y161" s="725">
        <v>0</v>
      </c>
      <c r="Z161" s="725">
        <v>0</v>
      </c>
      <c r="AA161" s="725">
        <v>59</v>
      </c>
      <c r="AB161" s="725">
        <v>8.4285714285714288</v>
      </c>
      <c r="AC161" s="725">
        <v>10.000000000000011</v>
      </c>
      <c r="AD161" s="725">
        <v>10.567164179104477</v>
      </c>
      <c r="AE161" s="725">
        <v>0</v>
      </c>
      <c r="AF161" s="725">
        <v>0</v>
      </c>
      <c r="AG161" s="725">
        <v>56.999999999999986</v>
      </c>
      <c r="AH161" s="725">
        <v>2.0000000000000022</v>
      </c>
      <c r="AI161" s="725">
        <v>0</v>
      </c>
      <c r="AJ161" s="725">
        <v>0</v>
      </c>
      <c r="AK161" s="725">
        <v>0</v>
      </c>
      <c r="AL161" s="725">
        <v>0</v>
      </c>
      <c r="AM161" s="725">
        <v>0</v>
      </c>
      <c r="AN161" s="725">
        <v>0</v>
      </c>
      <c r="AO161" s="725">
        <v>0</v>
      </c>
      <c r="AP161" s="725">
        <v>0</v>
      </c>
      <c r="AQ161" s="725">
        <v>0</v>
      </c>
      <c r="AR161" s="725">
        <v>0</v>
      </c>
      <c r="AS161" s="725">
        <v>0</v>
      </c>
      <c r="AT161" s="725">
        <v>0</v>
      </c>
      <c r="AU161" s="725">
        <v>0</v>
      </c>
      <c r="AV161" s="725">
        <v>0</v>
      </c>
      <c r="AW161" s="725">
        <v>1.1568627450980391</v>
      </c>
      <c r="AX161" s="725">
        <v>0</v>
      </c>
      <c r="AY161" s="725">
        <v>0</v>
      </c>
      <c r="AZ161" s="725">
        <v>0</v>
      </c>
      <c r="BA161" s="725">
        <v>0</v>
      </c>
      <c r="BB161" s="725">
        <v>15.692307692307693</v>
      </c>
      <c r="BC161" s="725">
        <v>18.153846153846153</v>
      </c>
      <c r="BD161" s="725">
        <v>0</v>
      </c>
      <c r="BE161" s="725">
        <v>0</v>
      </c>
      <c r="BF161" s="725">
        <v>0</v>
      </c>
      <c r="BG161" s="725">
        <v>0</v>
      </c>
      <c r="BH161" s="725">
        <v>0</v>
      </c>
      <c r="BI161" s="725">
        <v>0</v>
      </c>
      <c r="BJ161" s="725">
        <v>2.4599999999999835</v>
      </c>
      <c r="BK161" s="725">
        <v>0</v>
      </c>
      <c r="BL161" s="725">
        <v>1.7292609000000001</v>
      </c>
      <c r="BM161" s="725">
        <v>0</v>
      </c>
      <c r="BN161" s="725">
        <v>0</v>
      </c>
      <c r="BO161" s="725">
        <v>1</v>
      </c>
      <c r="BP161" s="725">
        <v>0</v>
      </c>
      <c r="BQ161" s="725"/>
      <c r="BR161" s="725"/>
      <c r="BS161" s="725"/>
    </row>
    <row r="162" spans="1:71" ht="15" x14ac:dyDescent="0.25">
      <c r="A162">
        <f>VLOOKUP(C162,'DfE No.'!C:E,3,FALSE)</f>
        <v>474</v>
      </c>
      <c r="B162" s="722">
        <v>142027</v>
      </c>
      <c r="C162" s="722">
        <v>9352103</v>
      </c>
      <c r="D162" s="723" t="s">
        <v>1105</v>
      </c>
      <c r="E162" s="707" t="s">
        <v>469</v>
      </c>
      <c r="F162" s="724" t="s">
        <v>1127</v>
      </c>
      <c r="G162" s="725">
        <v>1</v>
      </c>
      <c r="H162" s="725">
        <v>0</v>
      </c>
      <c r="I162" s="725">
        <v>0</v>
      </c>
      <c r="J162" s="725">
        <v>7</v>
      </c>
      <c r="K162" s="725">
        <v>0</v>
      </c>
      <c r="L162" s="725">
        <v>0</v>
      </c>
      <c r="M162" s="725">
        <v>0</v>
      </c>
      <c r="N162" s="725">
        <v>497</v>
      </c>
      <c r="O162" s="725">
        <v>497</v>
      </c>
      <c r="P162" s="725">
        <v>75</v>
      </c>
      <c r="Q162" s="725">
        <v>422</v>
      </c>
      <c r="R162" s="725">
        <v>0</v>
      </c>
      <c r="S162" s="725">
        <v>0</v>
      </c>
      <c r="T162" s="725">
        <v>0</v>
      </c>
      <c r="U162" s="725">
        <v>0</v>
      </c>
      <c r="V162" s="725">
        <v>0</v>
      </c>
      <c r="W162" s="725">
        <v>0</v>
      </c>
      <c r="X162" s="725">
        <v>0</v>
      </c>
      <c r="Y162" s="725">
        <v>0</v>
      </c>
      <c r="Z162" s="725">
        <v>0</v>
      </c>
      <c r="AA162" s="725">
        <v>497</v>
      </c>
      <c r="AB162" s="725">
        <v>71</v>
      </c>
      <c r="AC162" s="725">
        <v>74.999999999999787</v>
      </c>
      <c r="AD162" s="725">
        <v>101.89941972920695</v>
      </c>
      <c r="AE162" s="725">
        <v>0</v>
      </c>
      <c r="AF162" s="725">
        <v>0</v>
      </c>
      <c r="AG162" s="725">
        <v>360.99999999999994</v>
      </c>
      <c r="AH162" s="725">
        <v>0</v>
      </c>
      <c r="AI162" s="725">
        <v>136.00000000000009</v>
      </c>
      <c r="AJ162" s="725">
        <v>0</v>
      </c>
      <c r="AK162" s="725">
        <v>0</v>
      </c>
      <c r="AL162" s="725">
        <v>0</v>
      </c>
      <c r="AM162" s="725">
        <v>0</v>
      </c>
      <c r="AN162" s="725">
        <v>0</v>
      </c>
      <c r="AO162" s="725">
        <v>0</v>
      </c>
      <c r="AP162" s="725">
        <v>0</v>
      </c>
      <c r="AQ162" s="725">
        <v>0</v>
      </c>
      <c r="AR162" s="725">
        <v>0</v>
      </c>
      <c r="AS162" s="725">
        <v>0</v>
      </c>
      <c r="AT162" s="725">
        <v>0</v>
      </c>
      <c r="AU162" s="725">
        <v>12.954976303317549</v>
      </c>
      <c r="AV162" s="725">
        <v>20.021327014218031</v>
      </c>
      <c r="AW162" s="725">
        <v>35.331753554502356</v>
      </c>
      <c r="AX162" s="725">
        <v>0</v>
      </c>
      <c r="AY162" s="725">
        <v>0</v>
      </c>
      <c r="AZ162" s="725">
        <v>0</v>
      </c>
      <c r="BA162" s="725">
        <v>0</v>
      </c>
      <c r="BB162" s="725">
        <v>144.04266666666666</v>
      </c>
      <c r="BC162" s="725">
        <v>169.64266666666666</v>
      </c>
      <c r="BD162" s="725">
        <v>0</v>
      </c>
      <c r="BE162" s="725">
        <v>0</v>
      </c>
      <c r="BF162" s="725">
        <v>0</v>
      </c>
      <c r="BG162" s="725">
        <v>0</v>
      </c>
      <c r="BH162" s="725">
        <v>0</v>
      </c>
      <c r="BI162" s="725">
        <v>0</v>
      </c>
      <c r="BJ162" s="725">
        <v>0.18000000000001137</v>
      </c>
      <c r="BK162" s="725">
        <v>0</v>
      </c>
      <c r="BL162" s="725">
        <v>0.51439860851063801</v>
      </c>
      <c r="BM162" s="725">
        <v>0</v>
      </c>
      <c r="BN162" s="725">
        <v>0</v>
      </c>
      <c r="BO162" s="725">
        <v>1</v>
      </c>
      <c r="BP162" s="725">
        <v>0</v>
      </c>
      <c r="BQ162" s="725"/>
      <c r="BR162" s="725"/>
      <c r="BS162" s="725"/>
    </row>
    <row r="163" spans="1:71" ht="15" x14ac:dyDescent="0.25">
      <c r="A163">
        <f>VLOOKUP(C163,'DfE No.'!C:E,3,FALSE)</f>
        <v>62</v>
      </c>
      <c r="B163" s="722">
        <v>142187</v>
      </c>
      <c r="C163" s="722">
        <v>9352104</v>
      </c>
      <c r="D163" s="723" t="s">
        <v>1106</v>
      </c>
      <c r="E163" s="707" t="s">
        <v>469</v>
      </c>
      <c r="F163" s="724" t="s">
        <v>1127</v>
      </c>
      <c r="G163" s="725">
        <v>1</v>
      </c>
      <c r="H163" s="725">
        <v>0</v>
      </c>
      <c r="I163" s="725">
        <v>0</v>
      </c>
      <c r="J163" s="725">
        <v>7</v>
      </c>
      <c r="K163" s="725">
        <v>0</v>
      </c>
      <c r="L163" s="725">
        <v>0</v>
      </c>
      <c r="M163" s="725">
        <v>0</v>
      </c>
      <c r="N163" s="725">
        <v>306</v>
      </c>
      <c r="O163" s="725">
        <v>306</v>
      </c>
      <c r="P163" s="725">
        <v>45</v>
      </c>
      <c r="Q163" s="725">
        <v>261</v>
      </c>
      <c r="R163" s="725">
        <v>0</v>
      </c>
      <c r="S163" s="725">
        <v>0</v>
      </c>
      <c r="T163" s="725">
        <v>0</v>
      </c>
      <c r="U163" s="725">
        <v>0</v>
      </c>
      <c r="V163" s="725">
        <v>0</v>
      </c>
      <c r="W163" s="725">
        <v>0</v>
      </c>
      <c r="X163" s="725">
        <v>0</v>
      </c>
      <c r="Y163" s="725">
        <v>0</v>
      </c>
      <c r="Z163" s="725">
        <v>0</v>
      </c>
      <c r="AA163" s="725">
        <v>306</v>
      </c>
      <c r="AB163" s="725">
        <v>43.714285714285715</v>
      </c>
      <c r="AC163" s="725">
        <v>73</v>
      </c>
      <c r="AD163" s="725">
        <v>76.5</v>
      </c>
      <c r="AE163" s="725">
        <v>0</v>
      </c>
      <c r="AF163" s="725">
        <v>0</v>
      </c>
      <c r="AG163" s="725">
        <v>194.63606557377057</v>
      </c>
      <c r="AH163" s="725">
        <v>6.0196721311475461</v>
      </c>
      <c r="AI163" s="725">
        <v>0</v>
      </c>
      <c r="AJ163" s="725">
        <v>13.042622950819663</v>
      </c>
      <c r="AK163" s="725">
        <v>70.22950819672117</v>
      </c>
      <c r="AL163" s="725">
        <v>2.0065573770491807</v>
      </c>
      <c r="AM163" s="725">
        <v>20.06557377049181</v>
      </c>
      <c r="AN163" s="725">
        <v>0</v>
      </c>
      <c r="AO163" s="725">
        <v>0</v>
      </c>
      <c r="AP163" s="725">
        <v>0</v>
      </c>
      <c r="AQ163" s="725">
        <v>0</v>
      </c>
      <c r="AR163" s="725">
        <v>0</v>
      </c>
      <c r="AS163" s="725">
        <v>0</v>
      </c>
      <c r="AT163" s="725">
        <v>0</v>
      </c>
      <c r="AU163" s="725">
        <v>1.1724137931034475</v>
      </c>
      <c r="AV163" s="725">
        <v>4.6896551724137963</v>
      </c>
      <c r="AW163" s="725">
        <v>4.6896551724137963</v>
      </c>
      <c r="AX163" s="725">
        <v>0</v>
      </c>
      <c r="AY163" s="725">
        <v>0</v>
      </c>
      <c r="AZ163" s="725">
        <v>0</v>
      </c>
      <c r="BA163" s="725">
        <v>0.99350649350649356</v>
      </c>
      <c r="BB163" s="725">
        <v>60.15234375</v>
      </c>
      <c r="BC163" s="725">
        <v>70.5234375</v>
      </c>
      <c r="BD163" s="725">
        <v>0</v>
      </c>
      <c r="BE163" s="725">
        <v>0</v>
      </c>
      <c r="BF163" s="725">
        <v>0</v>
      </c>
      <c r="BG163" s="725">
        <v>0</v>
      </c>
      <c r="BH163" s="725">
        <v>0</v>
      </c>
      <c r="BI163" s="725">
        <v>0</v>
      </c>
      <c r="BJ163" s="725">
        <v>0</v>
      </c>
      <c r="BK163" s="725">
        <v>0</v>
      </c>
      <c r="BL163" s="725">
        <v>0.75074515841836698</v>
      </c>
      <c r="BM163" s="725">
        <v>0</v>
      </c>
      <c r="BN163" s="725">
        <v>0</v>
      </c>
      <c r="BO163" s="725">
        <v>1</v>
      </c>
      <c r="BP163" s="725">
        <v>0</v>
      </c>
      <c r="BQ163" s="725"/>
      <c r="BR163" s="725"/>
      <c r="BS163" s="725"/>
    </row>
    <row r="164" spans="1:71" ht="15" x14ac:dyDescent="0.25">
      <c r="A164">
        <f>VLOOKUP(C164,'DfE No.'!C:E,3,FALSE)</f>
        <v>494</v>
      </c>
      <c r="B164" s="722">
        <v>147509</v>
      </c>
      <c r="C164" s="722">
        <v>9352105</v>
      </c>
      <c r="D164" s="723" t="s">
        <v>900</v>
      </c>
      <c r="E164" s="707" t="s">
        <v>469</v>
      </c>
      <c r="F164" s="724" t="s">
        <v>1127</v>
      </c>
      <c r="G164" s="725">
        <v>1</v>
      </c>
      <c r="H164" s="725">
        <v>0</v>
      </c>
      <c r="I164" s="725">
        <v>0</v>
      </c>
      <c r="J164" s="725">
        <v>7</v>
      </c>
      <c r="K164" s="725">
        <v>0</v>
      </c>
      <c r="L164" s="725">
        <v>0</v>
      </c>
      <c r="M164" s="725">
        <v>0</v>
      </c>
      <c r="N164" s="725">
        <v>130</v>
      </c>
      <c r="O164" s="725">
        <v>130</v>
      </c>
      <c r="P164" s="725">
        <v>22</v>
      </c>
      <c r="Q164" s="725">
        <v>108</v>
      </c>
      <c r="R164" s="725">
        <v>0</v>
      </c>
      <c r="S164" s="725">
        <v>0</v>
      </c>
      <c r="T164" s="725">
        <v>0</v>
      </c>
      <c r="U164" s="725">
        <v>0</v>
      </c>
      <c r="V164" s="725">
        <v>0</v>
      </c>
      <c r="W164" s="725">
        <v>0</v>
      </c>
      <c r="X164" s="725">
        <v>0</v>
      </c>
      <c r="Y164" s="725">
        <v>0</v>
      </c>
      <c r="Z164" s="725">
        <v>0</v>
      </c>
      <c r="AA164" s="725">
        <v>130</v>
      </c>
      <c r="AB164" s="725">
        <v>18.571428571428573</v>
      </c>
      <c r="AC164" s="725">
        <v>6.9999999999999938</v>
      </c>
      <c r="AD164" s="725">
        <v>7.3983739837398375</v>
      </c>
      <c r="AE164" s="725">
        <v>0</v>
      </c>
      <c r="AF164" s="725">
        <v>0</v>
      </c>
      <c r="AG164" s="725">
        <v>128.99999999999997</v>
      </c>
      <c r="AH164" s="725">
        <v>0.99999999999999967</v>
      </c>
      <c r="AI164" s="725">
        <v>0</v>
      </c>
      <c r="AJ164" s="725">
        <v>0</v>
      </c>
      <c r="AK164" s="725">
        <v>0</v>
      </c>
      <c r="AL164" s="725">
        <v>0</v>
      </c>
      <c r="AM164" s="725">
        <v>0</v>
      </c>
      <c r="AN164" s="725">
        <v>0</v>
      </c>
      <c r="AO164" s="725">
        <v>0</v>
      </c>
      <c r="AP164" s="725">
        <v>0</v>
      </c>
      <c r="AQ164" s="725">
        <v>0</v>
      </c>
      <c r="AR164" s="725">
        <v>0</v>
      </c>
      <c r="AS164" s="725">
        <v>0</v>
      </c>
      <c r="AT164" s="725">
        <v>0</v>
      </c>
      <c r="AU164" s="725">
        <v>3.6111111111111143</v>
      </c>
      <c r="AV164" s="725">
        <v>8.4259259259259238</v>
      </c>
      <c r="AW164" s="725">
        <v>14.444444444444429</v>
      </c>
      <c r="AX164" s="725">
        <v>0</v>
      </c>
      <c r="AY164" s="725">
        <v>0</v>
      </c>
      <c r="AZ164" s="725">
        <v>0</v>
      </c>
      <c r="BA164" s="725">
        <v>0</v>
      </c>
      <c r="BB164" s="725">
        <v>25.09090909090909</v>
      </c>
      <c r="BC164" s="725">
        <v>30.202020202020201</v>
      </c>
      <c r="BD164" s="725">
        <v>0</v>
      </c>
      <c r="BE164" s="725">
        <v>0</v>
      </c>
      <c r="BF164" s="725">
        <v>0</v>
      </c>
      <c r="BG164" s="725">
        <v>0</v>
      </c>
      <c r="BH164" s="725">
        <v>0</v>
      </c>
      <c r="BI164" s="725">
        <v>0</v>
      </c>
      <c r="BJ164" s="725">
        <v>3.1999999999999993</v>
      </c>
      <c r="BK164" s="725">
        <v>0</v>
      </c>
      <c r="BL164" s="725">
        <v>2.5938214945812801</v>
      </c>
      <c r="BM164" s="725">
        <v>0</v>
      </c>
      <c r="BN164" s="725">
        <v>1</v>
      </c>
      <c r="BO164" s="725">
        <v>1</v>
      </c>
      <c r="BP164" s="725">
        <v>0</v>
      </c>
      <c r="BQ164" s="725"/>
      <c r="BR164" s="725"/>
      <c r="BS164" s="725"/>
    </row>
    <row r="165" spans="1:71" ht="15" x14ac:dyDescent="0.25">
      <c r="A165">
        <f>VLOOKUP(C165,'DfE No.'!C:E,3,FALSE)</f>
        <v>96</v>
      </c>
      <c r="B165" s="722">
        <v>146494</v>
      </c>
      <c r="C165" s="722">
        <v>9352106</v>
      </c>
      <c r="D165" s="723" t="s">
        <v>700</v>
      </c>
      <c r="E165" s="707" t="s">
        <v>469</v>
      </c>
      <c r="F165" s="724" t="s">
        <v>1127</v>
      </c>
      <c r="G165" s="725">
        <v>1</v>
      </c>
      <c r="H165" s="725">
        <v>0</v>
      </c>
      <c r="I165" s="725">
        <v>0</v>
      </c>
      <c r="J165" s="725">
        <v>7</v>
      </c>
      <c r="K165" s="725">
        <v>0</v>
      </c>
      <c r="L165" s="725">
        <v>0</v>
      </c>
      <c r="M165" s="725">
        <v>0</v>
      </c>
      <c r="N165" s="725">
        <v>260</v>
      </c>
      <c r="O165" s="725">
        <v>260</v>
      </c>
      <c r="P165" s="725">
        <v>34</v>
      </c>
      <c r="Q165" s="725">
        <v>226</v>
      </c>
      <c r="R165" s="725">
        <v>0</v>
      </c>
      <c r="S165" s="725">
        <v>0</v>
      </c>
      <c r="T165" s="725">
        <v>0</v>
      </c>
      <c r="U165" s="725">
        <v>0</v>
      </c>
      <c r="V165" s="725">
        <v>0</v>
      </c>
      <c r="W165" s="725">
        <v>0</v>
      </c>
      <c r="X165" s="725">
        <v>0</v>
      </c>
      <c r="Y165" s="725">
        <v>0</v>
      </c>
      <c r="Z165" s="725">
        <v>0</v>
      </c>
      <c r="AA165" s="725">
        <v>260</v>
      </c>
      <c r="AB165" s="725">
        <v>37.142857142857146</v>
      </c>
      <c r="AC165" s="725">
        <v>75.999999999999915</v>
      </c>
      <c r="AD165" s="725">
        <v>75.999999999999915</v>
      </c>
      <c r="AE165" s="725">
        <v>0</v>
      </c>
      <c r="AF165" s="725">
        <v>0</v>
      </c>
      <c r="AG165" s="725">
        <v>91.351351351351255</v>
      </c>
      <c r="AH165" s="725">
        <v>167.64478764478773</v>
      </c>
      <c r="AI165" s="725">
        <v>1.0038610038610036</v>
      </c>
      <c r="AJ165" s="725">
        <v>0</v>
      </c>
      <c r="AK165" s="725">
        <v>0</v>
      </c>
      <c r="AL165" s="725">
        <v>0</v>
      </c>
      <c r="AM165" s="725">
        <v>0</v>
      </c>
      <c r="AN165" s="725">
        <v>0</v>
      </c>
      <c r="AO165" s="725">
        <v>0</v>
      </c>
      <c r="AP165" s="725">
        <v>0</v>
      </c>
      <c r="AQ165" s="725">
        <v>0</v>
      </c>
      <c r="AR165" s="725">
        <v>0</v>
      </c>
      <c r="AS165" s="725">
        <v>0</v>
      </c>
      <c r="AT165" s="725">
        <v>0</v>
      </c>
      <c r="AU165" s="725">
        <v>0</v>
      </c>
      <c r="AV165" s="725">
        <v>3.451327433628308</v>
      </c>
      <c r="AW165" s="725">
        <v>5.7522123893805217</v>
      </c>
      <c r="AX165" s="725">
        <v>0</v>
      </c>
      <c r="AY165" s="725">
        <v>0</v>
      </c>
      <c r="AZ165" s="725">
        <v>0</v>
      </c>
      <c r="BA165" s="725">
        <v>0.97014925373134331</v>
      </c>
      <c r="BB165" s="725">
        <v>86.186440677966104</v>
      </c>
      <c r="BC165" s="725">
        <v>99.152542372881356</v>
      </c>
      <c r="BD165" s="725">
        <v>0</v>
      </c>
      <c r="BE165" s="725">
        <v>0</v>
      </c>
      <c r="BF165" s="725">
        <v>0</v>
      </c>
      <c r="BG165" s="725">
        <v>0</v>
      </c>
      <c r="BH165" s="725">
        <v>0</v>
      </c>
      <c r="BI165" s="725">
        <v>0</v>
      </c>
      <c r="BJ165" s="725">
        <v>7.4000000000000092</v>
      </c>
      <c r="BK165" s="725">
        <v>0</v>
      </c>
      <c r="BL165" s="725">
        <v>0.91456815225225196</v>
      </c>
      <c r="BM165" s="725">
        <v>0</v>
      </c>
      <c r="BN165" s="725">
        <v>0</v>
      </c>
      <c r="BO165" s="725">
        <v>1</v>
      </c>
      <c r="BP165" s="725">
        <v>0</v>
      </c>
      <c r="BQ165" s="725"/>
      <c r="BR165" s="725"/>
      <c r="BS165" s="725"/>
    </row>
    <row r="166" spans="1:71" ht="15" x14ac:dyDescent="0.25">
      <c r="A166">
        <f>VLOOKUP(C166,'DfE No.'!C:E,3,FALSE)</f>
        <v>98</v>
      </c>
      <c r="B166" s="722">
        <v>145694</v>
      </c>
      <c r="C166" s="722">
        <v>9352109</v>
      </c>
      <c r="D166" s="723" t="s">
        <v>704</v>
      </c>
      <c r="E166" s="707" t="s">
        <v>469</v>
      </c>
      <c r="F166" s="724" t="s">
        <v>1127</v>
      </c>
      <c r="G166" s="725">
        <v>1</v>
      </c>
      <c r="H166" s="725">
        <v>0</v>
      </c>
      <c r="I166" s="725">
        <v>0</v>
      </c>
      <c r="J166" s="725">
        <v>7</v>
      </c>
      <c r="K166" s="725">
        <v>0</v>
      </c>
      <c r="L166" s="725">
        <v>0</v>
      </c>
      <c r="M166" s="725">
        <v>0</v>
      </c>
      <c r="N166" s="725">
        <v>53</v>
      </c>
      <c r="O166" s="725">
        <v>53</v>
      </c>
      <c r="P166" s="725">
        <v>4</v>
      </c>
      <c r="Q166" s="725">
        <v>49</v>
      </c>
      <c r="R166" s="725">
        <v>0</v>
      </c>
      <c r="S166" s="725">
        <v>0</v>
      </c>
      <c r="T166" s="725">
        <v>0</v>
      </c>
      <c r="U166" s="725">
        <v>0</v>
      </c>
      <c r="V166" s="725">
        <v>0</v>
      </c>
      <c r="W166" s="725">
        <v>0</v>
      </c>
      <c r="X166" s="725">
        <v>0</v>
      </c>
      <c r="Y166" s="725">
        <v>0</v>
      </c>
      <c r="Z166" s="725">
        <v>0</v>
      </c>
      <c r="AA166" s="725">
        <v>53</v>
      </c>
      <c r="AB166" s="725">
        <v>7.5714285714285712</v>
      </c>
      <c r="AC166" s="725">
        <v>3.9999999999999978</v>
      </c>
      <c r="AD166" s="725">
        <v>5.6785714285714279</v>
      </c>
      <c r="AE166" s="725">
        <v>0</v>
      </c>
      <c r="AF166" s="725">
        <v>0</v>
      </c>
      <c r="AG166" s="725">
        <v>48.999999999999979</v>
      </c>
      <c r="AH166" s="725">
        <v>0</v>
      </c>
      <c r="AI166" s="725">
        <v>1.0000000000000007</v>
      </c>
      <c r="AJ166" s="725">
        <v>0</v>
      </c>
      <c r="AK166" s="725">
        <v>3.0000000000000022</v>
      </c>
      <c r="AL166" s="725">
        <v>0</v>
      </c>
      <c r="AM166" s="725">
        <v>0</v>
      </c>
      <c r="AN166" s="725">
        <v>0</v>
      </c>
      <c r="AO166" s="725">
        <v>0</v>
      </c>
      <c r="AP166" s="725">
        <v>0</v>
      </c>
      <c r="AQ166" s="725">
        <v>0</v>
      </c>
      <c r="AR166" s="725">
        <v>0</v>
      </c>
      <c r="AS166" s="725">
        <v>0</v>
      </c>
      <c r="AT166" s="725">
        <v>0</v>
      </c>
      <c r="AU166" s="725">
        <v>0</v>
      </c>
      <c r="AV166" s="725">
        <v>1.0816326530612232</v>
      </c>
      <c r="AW166" s="725">
        <v>1.0816326530612232</v>
      </c>
      <c r="AX166" s="725">
        <v>0</v>
      </c>
      <c r="AY166" s="725">
        <v>0</v>
      </c>
      <c r="AZ166" s="725">
        <v>0</v>
      </c>
      <c r="BA166" s="725">
        <v>0.9464285714285714</v>
      </c>
      <c r="BB166" s="725">
        <v>15.638297872340427</v>
      </c>
      <c r="BC166" s="725">
        <v>16.914893617021278</v>
      </c>
      <c r="BD166" s="725">
        <v>0</v>
      </c>
      <c r="BE166" s="725">
        <v>0</v>
      </c>
      <c r="BF166" s="725">
        <v>0</v>
      </c>
      <c r="BG166" s="725">
        <v>0</v>
      </c>
      <c r="BH166" s="725">
        <v>0</v>
      </c>
      <c r="BI166" s="725">
        <v>0</v>
      </c>
      <c r="BJ166" s="725">
        <v>0.81999999999999773</v>
      </c>
      <c r="BK166" s="725">
        <v>0</v>
      </c>
      <c r="BL166" s="725">
        <v>2.1044893500000001</v>
      </c>
      <c r="BM166" s="725">
        <v>0</v>
      </c>
      <c r="BN166" s="725">
        <v>1</v>
      </c>
      <c r="BO166" s="725">
        <v>1</v>
      </c>
      <c r="BP166" s="725">
        <v>0</v>
      </c>
      <c r="BQ166" s="725"/>
      <c r="BR166" s="725"/>
      <c r="BS166" s="725"/>
    </row>
    <row r="167" spans="1:71" ht="15" x14ac:dyDescent="0.25">
      <c r="A167">
        <f>VLOOKUP(C167,'DfE No.'!C:E,3,FALSE)</f>
        <v>60</v>
      </c>
      <c r="B167" s="722">
        <v>142580</v>
      </c>
      <c r="C167" s="722">
        <v>9352113</v>
      </c>
      <c r="D167" s="723" t="s">
        <v>1249</v>
      </c>
      <c r="E167" s="707" t="s">
        <v>469</v>
      </c>
      <c r="F167" s="724" t="s">
        <v>1127</v>
      </c>
      <c r="G167" s="725">
        <v>1</v>
      </c>
      <c r="H167" s="725">
        <v>0</v>
      </c>
      <c r="I167" s="725">
        <v>0</v>
      </c>
      <c r="J167" s="725">
        <v>7</v>
      </c>
      <c r="K167" s="725">
        <v>0</v>
      </c>
      <c r="L167" s="725">
        <v>0</v>
      </c>
      <c r="M167" s="725">
        <v>0</v>
      </c>
      <c r="N167" s="725">
        <v>322</v>
      </c>
      <c r="O167" s="725">
        <v>322</v>
      </c>
      <c r="P167" s="725">
        <v>43</v>
      </c>
      <c r="Q167" s="725">
        <v>279</v>
      </c>
      <c r="R167" s="725">
        <v>0</v>
      </c>
      <c r="S167" s="725">
        <v>0</v>
      </c>
      <c r="T167" s="725">
        <v>0</v>
      </c>
      <c r="U167" s="725">
        <v>0</v>
      </c>
      <c r="V167" s="725">
        <v>0</v>
      </c>
      <c r="W167" s="725">
        <v>0</v>
      </c>
      <c r="X167" s="725">
        <v>0</v>
      </c>
      <c r="Y167" s="725">
        <v>0</v>
      </c>
      <c r="Z167" s="725">
        <v>0</v>
      </c>
      <c r="AA167" s="725">
        <v>322</v>
      </c>
      <c r="AB167" s="725">
        <v>46</v>
      </c>
      <c r="AC167" s="725">
        <v>101.00000000000003</v>
      </c>
      <c r="AD167" s="725">
        <v>102.45454545454545</v>
      </c>
      <c r="AE167" s="725">
        <v>0</v>
      </c>
      <c r="AF167" s="725">
        <v>0</v>
      </c>
      <c r="AG167" s="725">
        <v>162.51410658307216</v>
      </c>
      <c r="AH167" s="725">
        <v>15.141065830720999</v>
      </c>
      <c r="AI167" s="725">
        <v>39.366771159874588</v>
      </c>
      <c r="AJ167" s="725">
        <v>49.460815047021882</v>
      </c>
      <c r="AK167" s="725">
        <v>12.112852664576812</v>
      </c>
      <c r="AL167" s="725">
        <v>19.178683385579948</v>
      </c>
      <c r="AM167" s="725">
        <v>24.225705329153595</v>
      </c>
      <c r="AN167" s="725">
        <v>0</v>
      </c>
      <c r="AO167" s="725">
        <v>0</v>
      </c>
      <c r="AP167" s="725">
        <v>0</v>
      </c>
      <c r="AQ167" s="725">
        <v>0</v>
      </c>
      <c r="AR167" s="725">
        <v>0</v>
      </c>
      <c r="AS167" s="725">
        <v>0</v>
      </c>
      <c r="AT167" s="725">
        <v>0</v>
      </c>
      <c r="AU167" s="725">
        <v>1.3472803347280329</v>
      </c>
      <c r="AV167" s="725">
        <v>2.6945606694560658</v>
      </c>
      <c r="AW167" s="725">
        <v>4.041841004184092</v>
      </c>
      <c r="AX167" s="725">
        <v>0</v>
      </c>
      <c r="AY167" s="725">
        <v>0</v>
      </c>
      <c r="AZ167" s="725">
        <v>0</v>
      </c>
      <c r="BA167" s="725">
        <v>1.8295454545454546</v>
      </c>
      <c r="BB167" s="725">
        <v>93.314189189189193</v>
      </c>
      <c r="BC167" s="725">
        <v>107.69594594594595</v>
      </c>
      <c r="BD167" s="725">
        <v>0</v>
      </c>
      <c r="BE167" s="725">
        <v>0</v>
      </c>
      <c r="BF167" s="725">
        <v>0</v>
      </c>
      <c r="BG167" s="725">
        <v>0</v>
      </c>
      <c r="BH167" s="725">
        <v>0</v>
      </c>
      <c r="BI167" s="725">
        <v>0</v>
      </c>
      <c r="BJ167" s="725">
        <v>0</v>
      </c>
      <c r="BK167" s="725">
        <v>0</v>
      </c>
      <c r="BL167" s="725">
        <v>0.37796848606557398</v>
      </c>
      <c r="BM167" s="725">
        <v>0</v>
      </c>
      <c r="BN167" s="725">
        <v>0</v>
      </c>
      <c r="BO167" s="725">
        <v>1</v>
      </c>
      <c r="BP167" s="725">
        <v>0</v>
      </c>
      <c r="BQ167" s="725"/>
      <c r="BR167" s="725"/>
      <c r="BS167" s="725"/>
    </row>
    <row r="168" spans="1:71" ht="15" x14ac:dyDescent="0.25">
      <c r="A168">
        <f>VLOOKUP(C168,'DfE No.'!C:E,3,FALSE)</f>
        <v>506</v>
      </c>
      <c r="B168" s="722">
        <v>147931</v>
      </c>
      <c r="C168" s="722">
        <v>9352114</v>
      </c>
      <c r="D168" s="723" t="s">
        <v>1186</v>
      </c>
      <c r="E168" s="707" t="s">
        <v>469</v>
      </c>
      <c r="F168" s="724" t="s">
        <v>1127</v>
      </c>
      <c r="G168" s="725">
        <v>1</v>
      </c>
      <c r="H168" s="725">
        <v>0</v>
      </c>
      <c r="I168" s="725">
        <v>0</v>
      </c>
      <c r="J168" s="725">
        <v>7</v>
      </c>
      <c r="K168" s="725">
        <v>0</v>
      </c>
      <c r="L168" s="725">
        <v>0</v>
      </c>
      <c r="M168" s="725">
        <v>0</v>
      </c>
      <c r="N168" s="725">
        <v>209</v>
      </c>
      <c r="O168" s="725">
        <v>209</v>
      </c>
      <c r="P168" s="725">
        <v>29</v>
      </c>
      <c r="Q168" s="725">
        <v>180</v>
      </c>
      <c r="R168" s="725">
        <v>0</v>
      </c>
      <c r="S168" s="725">
        <v>0</v>
      </c>
      <c r="T168" s="725">
        <v>0</v>
      </c>
      <c r="U168" s="725">
        <v>0</v>
      </c>
      <c r="V168" s="725">
        <v>0</v>
      </c>
      <c r="W168" s="725">
        <v>0</v>
      </c>
      <c r="X168" s="725">
        <v>0</v>
      </c>
      <c r="Y168" s="725">
        <v>0</v>
      </c>
      <c r="Z168" s="725">
        <v>0</v>
      </c>
      <c r="AA168" s="725">
        <v>209</v>
      </c>
      <c r="AB168" s="725">
        <v>29.857142857142858</v>
      </c>
      <c r="AC168" s="725">
        <v>32.999999999999943</v>
      </c>
      <c r="AD168" s="725">
        <v>32.999999999999943</v>
      </c>
      <c r="AE168" s="725">
        <v>0</v>
      </c>
      <c r="AF168" s="725">
        <v>0</v>
      </c>
      <c r="AG168" s="725">
        <v>203.99999999999991</v>
      </c>
      <c r="AH168" s="725">
        <v>2.9999999999999933</v>
      </c>
      <c r="AI168" s="725">
        <v>0.99999999999999978</v>
      </c>
      <c r="AJ168" s="725">
        <v>0</v>
      </c>
      <c r="AK168" s="725">
        <v>0.99999999999999978</v>
      </c>
      <c r="AL168" s="725">
        <v>0</v>
      </c>
      <c r="AM168" s="725">
        <v>0</v>
      </c>
      <c r="AN168" s="725">
        <v>0</v>
      </c>
      <c r="AO168" s="725">
        <v>0</v>
      </c>
      <c r="AP168" s="725">
        <v>0</v>
      </c>
      <c r="AQ168" s="725">
        <v>0</v>
      </c>
      <c r="AR168" s="725">
        <v>0</v>
      </c>
      <c r="AS168" s="725">
        <v>0</v>
      </c>
      <c r="AT168" s="725">
        <v>0</v>
      </c>
      <c r="AU168" s="725">
        <v>0</v>
      </c>
      <c r="AV168" s="725">
        <v>0</v>
      </c>
      <c r="AW168" s="725">
        <v>1.1611111111111121</v>
      </c>
      <c r="AX168" s="725">
        <v>0</v>
      </c>
      <c r="AY168" s="725">
        <v>0</v>
      </c>
      <c r="AZ168" s="725">
        <v>0</v>
      </c>
      <c r="BA168" s="725">
        <v>1.0096618357487923</v>
      </c>
      <c r="BB168" s="725">
        <v>32.178770949720672</v>
      </c>
      <c r="BC168" s="725">
        <v>37.36312849162011</v>
      </c>
      <c r="BD168" s="725">
        <v>0</v>
      </c>
      <c r="BE168" s="725">
        <v>0</v>
      </c>
      <c r="BF168" s="725">
        <v>0</v>
      </c>
      <c r="BG168" s="725">
        <v>0</v>
      </c>
      <c r="BH168" s="725">
        <v>0</v>
      </c>
      <c r="BI168" s="725">
        <v>0</v>
      </c>
      <c r="BJ168" s="725">
        <v>0</v>
      </c>
      <c r="BK168" s="725">
        <v>0</v>
      </c>
      <c r="BL168" s="725">
        <v>1.1257130512820499</v>
      </c>
      <c r="BM168" s="725">
        <v>0</v>
      </c>
      <c r="BN168" s="725">
        <v>0</v>
      </c>
      <c r="BO168" s="725">
        <v>1</v>
      </c>
      <c r="BP168" s="725">
        <v>0</v>
      </c>
      <c r="BQ168" s="725"/>
      <c r="BR168" s="725"/>
      <c r="BS168" s="725"/>
    </row>
    <row r="169" spans="1:71" ht="15" x14ac:dyDescent="0.25">
      <c r="A169">
        <f>VLOOKUP(C169,'DfE No.'!C:E,3,FALSE)</f>
        <v>16</v>
      </c>
      <c r="B169" s="722">
        <v>142770</v>
      </c>
      <c r="C169" s="722">
        <v>9352116</v>
      </c>
      <c r="D169" s="723" t="s">
        <v>1107</v>
      </c>
      <c r="E169" s="707" t="s">
        <v>469</v>
      </c>
      <c r="F169" s="724" t="s">
        <v>1127</v>
      </c>
      <c r="G169" s="725">
        <v>1</v>
      </c>
      <c r="H169" s="725">
        <v>0</v>
      </c>
      <c r="I169" s="725">
        <v>0</v>
      </c>
      <c r="J169" s="725">
        <v>7</v>
      </c>
      <c r="K169" s="725">
        <v>0</v>
      </c>
      <c r="L169" s="725">
        <v>0</v>
      </c>
      <c r="M169" s="725">
        <v>0</v>
      </c>
      <c r="N169" s="725">
        <v>88</v>
      </c>
      <c r="O169" s="725">
        <v>88</v>
      </c>
      <c r="P169" s="725">
        <v>13</v>
      </c>
      <c r="Q169" s="725">
        <v>75</v>
      </c>
      <c r="R169" s="725">
        <v>0</v>
      </c>
      <c r="S169" s="725">
        <v>0</v>
      </c>
      <c r="T169" s="725">
        <v>0</v>
      </c>
      <c r="U169" s="725">
        <v>0</v>
      </c>
      <c r="V169" s="725">
        <v>0</v>
      </c>
      <c r="W169" s="725">
        <v>0</v>
      </c>
      <c r="X169" s="725">
        <v>0</v>
      </c>
      <c r="Y169" s="725">
        <v>0</v>
      </c>
      <c r="Z169" s="725">
        <v>0</v>
      </c>
      <c r="AA169" s="725">
        <v>88</v>
      </c>
      <c r="AB169" s="725">
        <v>12.571428571428571</v>
      </c>
      <c r="AC169" s="725">
        <v>22</v>
      </c>
      <c r="AD169" s="725">
        <v>23.534883720930232</v>
      </c>
      <c r="AE169" s="725">
        <v>0</v>
      </c>
      <c r="AF169" s="725">
        <v>0</v>
      </c>
      <c r="AG169" s="725">
        <v>36.999999999999964</v>
      </c>
      <c r="AH169" s="725">
        <v>27.999999999999986</v>
      </c>
      <c r="AI169" s="725">
        <v>22.999999999999972</v>
      </c>
      <c r="AJ169" s="725">
        <v>0</v>
      </c>
      <c r="AK169" s="725">
        <v>0</v>
      </c>
      <c r="AL169" s="725">
        <v>0</v>
      </c>
      <c r="AM169" s="725">
        <v>0</v>
      </c>
      <c r="AN169" s="725">
        <v>0</v>
      </c>
      <c r="AO169" s="725">
        <v>0</v>
      </c>
      <c r="AP169" s="725">
        <v>0</v>
      </c>
      <c r="AQ169" s="725">
        <v>0</v>
      </c>
      <c r="AR169" s="725">
        <v>0</v>
      </c>
      <c r="AS169" s="725">
        <v>0</v>
      </c>
      <c r="AT169" s="725">
        <v>0</v>
      </c>
      <c r="AU169" s="725">
        <v>0</v>
      </c>
      <c r="AV169" s="725">
        <v>0</v>
      </c>
      <c r="AW169" s="725">
        <v>0</v>
      </c>
      <c r="AX169" s="725">
        <v>0</v>
      </c>
      <c r="AY169" s="725">
        <v>0</v>
      </c>
      <c r="AZ169" s="725">
        <v>0</v>
      </c>
      <c r="BA169" s="725">
        <v>2.0465116279069768</v>
      </c>
      <c r="BB169" s="725">
        <v>29.577464788732392</v>
      </c>
      <c r="BC169" s="725">
        <v>34.704225352112672</v>
      </c>
      <c r="BD169" s="725">
        <v>0</v>
      </c>
      <c r="BE169" s="725">
        <v>0</v>
      </c>
      <c r="BF169" s="725">
        <v>0</v>
      </c>
      <c r="BG169" s="725">
        <v>0</v>
      </c>
      <c r="BH169" s="725">
        <v>0</v>
      </c>
      <c r="BI169" s="725">
        <v>0</v>
      </c>
      <c r="BJ169" s="725">
        <v>0.72000000000000219</v>
      </c>
      <c r="BK169" s="725">
        <v>0</v>
      </c>
      <c r="BL169" s="725">
        <v>0.309529208</v>
      </c>
      <c r="BM169" s="725">
        <v>0</v>
      </c>
      <c r="BN169" s="725">
        <v>0</v>
      </c>
      <c r="BO169" s="725">
        <v>1</v>
      </c>
      <c r="BP169" s="725">
        <v>0</v>
      </c>
      <c r="BQ169" s="725"/>
      <c r="BR169" s="725"/>
      <c r="BS169" s="725"/>
    </row>
    <row r="170" spans="1:71" ht="15" x14ac:dyDescent="0.25">
      <c r="A170">
        <f>VLOOKUP(C170,'DfE No.'!C:E,3,FALSE)</f>
        <v>9</v>
      </c>
      <c r="B170" s="722">
        <v>142786</v>
      </c>
      <c r="C170" s="722">
        <v>9352120</v>
      </c>
      <c r="D170" s="723" t="s">
        <v>597</v>
      </c>
      <c r="E170" s="707" t="s">
        <v>469</v>
      </c>
      <c r="F170" s="724" t="s">
        <v>1127</v>
      </c>
      <c r="G170" s="725">
        <v>1</v>
      </c>
      <c r="H170" s="725">
        <v>0</v>
      </c>
      <c r="I170" s="725">
        <v>0</v>
      </c>
      <c r="J170" s="725">
        <v>7</v>
      </c>
      <c r="K170" s="725">
        <v>0</v>
      </c>
      <c r="L170" s="725">
        <v>0</v>
      </c>
      <c r="M170" s="725">
        <v>0</v>
      </c>
      <c r="N170" s="725">
        <v>80</v>
      </c>
      <c r="O170" s="725">
        <v>80</v>
      </c>
      <c r="P170" s="725">
        <v>4</v>
      </c>
      <c r="Q170" s="725">
        <v>76</v>
      </c>
      <c r="R170" s="725">
        <v>0</v>
      </c>
      <c r="S170" s="725">
        <v>0</v>
      </c>
      <c r="T170" s="725">
        <v>0</v>
      </c>
      <c r="U170" s="725">
        <v>0</v>
      </c>
      <c r="V170" s="725">
        <v>0</v>
      </c>
      <c r="W170" s="725">
        <v>0</v>
      </c>
      <c r="X170" s="725">
        <v>0</v>
      </c>
      <c r="Y170" s="725">
        <v>0</v>
      </c>
      <c r="Z170" s="725">
        <v>0</v>
      </c>
      <c r="AA170" s="725">
        <v>80</v>
      </c>
      <c r="AB170" s="725">
        <v>11.428571428571429</v>
      </c>
      <c r="AC170" s="725">
        <v>18</v>
      </c>
      <c r="AD170" s="725">
        <v>21.333333333333332</v>
      </c>
      <c r="AE170" s="725">
        <v>0</v>
      </c>
      <c r="AF170" s="725">
        <v>0</v>
      </c>
      <c r="AG170" s="725">
        <v>48.607594936708878</v>
      </c>
      <c r="AH170" s="725">
        <v>2.0253164556962</v>
      </c>
      <c r="AI170" s="725">
        <v>19.24050632911392</v>
      </c>
      <c r="AJ170" s="725">
        <v>0</v>
      </c>
      <c r="AK170" s="725">
        <v>7.088607594936712</v>
      </c>
      <c r="AL170" s="725">
        <v>1.012658227848104</v>
      </c>
      <c r="AM170" s="725">
        <v>2.0253164556962</v>
      </c>
      <c r="AN170" s="725">
        <v>0</v>
      </c>
      <c r="AO170" s="725">
        <v>0</v>
      </c>
      <c r="AP170" s="725">
        <v>0</v>
      </c>
      <c r="AQ170" s="725">
        <v>0</v>
      </c>
      <c r="AR170" s="725">
        <v>0</v>
      </c>
      <c r="AS170" s="725">
        <v>0</v>
      </c>
      <c r="AT170" s="725">
        <v>0</v>
      </c>
      <c r="AU170" s="725">
        <v>0</v>
      </c>
      <c r="AV170" s="725">
        <v>1.066666666666664</v>
      </c>
      <c r="AW170" s="725">
        <v>2.133333333333336</v>
      </c>
      <c r="AX170" s="725">
        <v>0</v>
      </c>
      <c r="AY170" s="725">
        <v>0</v>
      </c>
      <c r="AZ170" s="725">
        <v>0</v>
      </c>
      <c r="BA170" s="725">
        <v>0</v>
      </c>
      <c r="BB170" s="725">
        <v>18.197183098591548</v>
      </c>
      <c r="BC170" s="725">
        <v>19.154929577464788</v>
      </c>
      <c r="BD170" s="725">
        <v>0</v>
      </c>
      <c r="BE170" s="725">
        <v>0</v>
      </c>
      <c r="BF170" s="725">
        <v>0</v>
      </c>
      <c r="BG170" s="725">
        <v>0</v>
      </c>
      <c r="BH170" s="725">
        <v>0</v>
      </c>
      <c r="BI170" s="725">
        <v>0</v>
      </c>
      <c r="BJ170" s="725">
        <v>0.20000000000000018</v>
      </c>
      <c r="BK170" s="725">
        <v>0</v>
      </c>
      <c r="BL170" s="725">
        <v>0.63676498437499995</v>
      </c>
      <c r="BM170" s="725">
        <v>0</v>
      </c>
      <c r="BN170" s="725">
        <v>0</v>
      </c>
      <c r="BO170" s="725">
        <v>1</v>
      </c>
      <c r="BP170" s="725">
        <v>0</v>
      </c>
      <c r="BQ170" s="725"/>
      <c r="BR170" s="725"/>
      <c r="BS170" s="725"/>
    </row>
    <row r="171" spans="1:71" ht="15" x14ac:dyDescent="0.25">
      <c r="A171">
        <f>VLOOKUP(C171,'DfE No.'!C:E,3,FALSE)</f>
        <v>109</v>
      </c>
      <c r="B171" s="722">
        <v>144446</v>
      </c>
      <c r="C171" s="722">
        <v>9352122</v>
      </c>
      <c r="D171" s="723" t="s">
        <v>710</v>
      </c>
      <c r="E171" s="707" t="s">
        <v>469</v>
      </c>
      <c r="F171" s="724" t="s">
        <v>1127</v>
      </c>
      <c r="G171" s="725">
        <v>1</v>
      </c>
      <c r="H171" s="725">
        <v>0</v>
      </c>
      <c r="I171" s="725">
        <v>0</v>
      </c>
      <c r="J171" s="725">
        <v>7</v>
      </c>
      <c r="K171" s="725">
        <v>0</v>
      </c>
      <c r="L171" s="725">
        <v>0</v>
      </c>
      <c r="M171" s="725">
        <v>0</v>
      </c>
      <c r="N171" s="725">
        <v>85</v>
      </c>
      <c r="O171" s="725">
        <v>85</v>
      </c>
      <c r="P171" s="725">
        <v>13</v>
      </c>
      <c r="Q171" s="725">
        <v>72</v>
      </c>
      <c r="R171" s="725">
        <v>0</v>
      </c>
      <c r="S171" s="725">
        <v>0</v>
      </c>
      <c r="T171" s="725">
        <v>0</v>
      </c>
      <c r="U171" s="725">
        <v>0</v>
      </c>
      <c r="V171" s="725">
        <v>0</v>
      </c>
      <c r="W171" s="725">
        <v>0</v>
      </c>
      <c r="X171" s="725">
        <v>0</v>
      </c>
      <c r="Y171" s="725">
        <v>0</v>
      </c>
      <c r="Z171" s="725">
        <v>0</v>
      </c>
      <c r="AA171" s="725">
        <v>85</v>
      </c>
      <c r="AB171" s="725">
        <v>12.142857142857142</v>
      </c>
      <c r="AC171" s="725">
        <v>18.000000000000004</v>
      </c>
      <c r="AD171" s="725">
        <v>18.000000000000004</v>
      </c>
      <c r="AE171" s="725">
        <v>0</v>
      </c>
      <c r="AF171" s="725">
        <v>0</v>
      </c>
      <c r="AG171" s="725">
        <v>57.678571428571466</v>
      </c>
      <c r="AH171" s="725">
        <v>25.297619047619079</v>
      </c>
      <c r="AI171" s="725">
        <v>0</v>
      </c>
      <c r="AJ171" s="725">
        <v>2.0238095238095233</v>
      </c>
      <c r="AK171" s="725">
        <v>0</v>
      </c>
      <c r="AL171" s="725">
        <v>0</v>
      </c>
      <c r="AM171" s="725">
        <v>0</v>
      </c>
      <c r="AN171" s="725">
        <v>0</v>
      </c>
      <c r="AO171" s="725">
        <v>0</v>
      </c>
      <c r="AP171" s="725">
        <v>0</v>
      </c>
      <c r="AQ171" s="725">
        <v>0</v>
      </c>
      <c r="AR171" s="725">
        <v>0</v>
      </c>
      <c r="AS171" s="725">
        <v>0</v>
      </c>
      <c r="AT171" s="725">
        <v>0</v>
      </c>
      <c r="AU171" s="725">
        <v>0</v>
      </c>
      <c r="AV171" s="725">
        <v>0</v>
      </c>
      <c r="AW171" s="725">
        <v>0</v>
      </c>
      <c r="AX171" s="725">
        <v>0</v>
      </c>
      <c r="AY171" s="725">
        <v>0</v>
      </c>
      <c r="AZ171" s="725">
        <v>0</v>
      </c>
      <c r="BA171" s="725">
        <v>1.0240963855421688</v>
      </c>
      <c r="BB171" s="725">
        <v>21.375</v>
      </c>
      <c r="BC171" s="725">
        <v>25.234375</v>
      </c>
      <c r="BD171" s="725">
        <v>0</v>
      </c>
      <c r="BE171" s="725">
        <v>0</v>
      </c>
      <c r="BF171" s="725">
        <v>0</v>
      </c>
      <c r="BG171" s="725">
        <v>0</v>
      </c>
      <c r="BH171" s="725">
        <v>0</v>
      </c>
      <c r="BI171" s="725">
        <v>0</v>
      </c>
      <c r="BJ171" s="725">
        <v>0</v>
      </c>
      <c r="BK171" s="725">
        <v>0</v>
      </c>
      <c r="BL171" s="725">
        <v>2.1350746333333301</v>
      </c>
      <c r="BM171" s="725">
        <v>0</v>
      </c>
      <c r="BN171" s="725">
        <v>1</v>
      </c>
      <c r="BO171" s="725">
        <v>1</v>
      </c>
      <c r="BP171" s="725">
        <v>0</v>
      </c>
      <c r="BQ171" s="725"/>
      <c r="BR171" s="725"/>
      <c r="BS171" s="725"/>
    </row>
    <row r="172" spans="1:71" ht="15" x14ac:dyDescent="0.25">
      <c r="A172">
        <f>VLOOKUP(C172,'DfE No.'!C:E,3,FALSE)</f>
        <v>111</v>
      </c>
      <c r="B172" s="722">
        <v>141551</v>
      </c>
      <c r="C172" s="722">
        <v>9352123</v>
      </c>
      <c r="D172" s="723" t="s">
        <v>1108</v>
      </c>
      <c r="E172" s="707" t="s">
        <v>469</v>
      </c>
      <c r="F172" s="724" t="s">
        <v>1127</v>
      </c>
      <c r="G172" s="725">
        <v>1</v>
      </c>
      <c r="H172" s="725">
        <v>0</v>
      </c>
      <c r="I172" s="725">
        <v>0</v>
      </c>
      <c r="J172" s="725">
        <v>7</v>
      </c>
      <c r="K172" s="725">
        <v>0</v>
      </c>
      <c r="L172" s="725">
        <v>0</v>
      </c>
      <c r="M172" s="725">
        <v>0</v>
      </c>
      <c r="N172" s="725">
        <v>145</v>
      </c>
      <c r="O172" s="725">
        <v>145</v>
      </c>
      <c r="P172" s="725">
        <v>18</v>
      </c>
      <c r="Q172" s="725">
        <v>127</v>
      </c>
      <c r="R172" s="725">
        <v>0</v>
      </c>
      <c r="S172" s="725">
        <v>0</v>
      </c>
      <c r="T172" s="725">
        <v>0</v>
      </c>
      <c r="U172" s="725">
        <v>0</v>
      </c>
      <c r="V172" s="725">
        <v>0</v>
      </c>
      <c r="W172" s="725">
        <v>0</v>
      </c>
      <c r="X172" s="725">
        <v>0</v>
      </c>
      <c r="Y172" s="725">
        <v>0</v>
      </c>
      <c r="Z172" s="725">
        <v>0</v>
      </c>
      <c r="AA172" s="725">
        <v>145</v>
      </c>
      <c r="AB172" s="725">
        <v>20.714285714285715</v>
      </c>
      <c r="AC172" s="725">
        <v>39.999999999999964</v>
      </c>
      <c r="AD172" s="725">
        <v>39.999999999999964</v>
      </c>
      <c r="AE172" s="725">
        <v>0</v>
      </c>
      <c r="AF172" s="725">
        <v>0</v>
      </c>
      <c r="AG172" s="725">
        <v>35.000000000000064</v>
      </c>
      <c r="AH172" s="725">
        <v>109.99999999999994</v>
      </c>
      <c r="AI172" s="725">
        <v>0</v>
      </c>
      <c r="AJ172" s="725">
        <v>0</v>
      </c>
      <c r="AK172" s="725">
        <v>0</v>
      </c>
      <c r="AL172" s="725">
        <v>0</v>
      </c>
      <c r="AM172" s="725">
        <v>0</v>
      </c>
      <c r="AN172" s="725">
        <v>0</v>
      </c>
      <c r="AO172" s="725">
        <v>0</v>
      </c>
      <c r="AP172" s="725">
        <v>0</v>
      </c>
      <c r="AQ172" s="725">
        <v>0</v>
      </c>
      <c r="AR172" s="725">
        <v>0</v>
      </c>
      <c r="AS172" s="725">
        <v>0</v>
      </c>
      <c r="AT172" s="725">
        <v>0</v>
      </c>
      <c r="AU172" s="725">
        <v>1.1417322834645673</v>
      </c>
      <c r="AV172" s="725">
        <v>1.1417322834645673</v>
      </c>
      <c r="AW172" s="725">
        <v>2.2834645669291347</v>
      </c>
      <c r="AX172" s="725">
        <v>0</v>
      </c>
      <c r="AY172" s="725">
        <v>0</v>
      </c>
      <c r="AZ172" s="725">
        <v>0</v>
      </c>
      <c r="BA172" s="725">
        <v>0.98639455782312924</v>
      </c>
      <c r="BB172" s="725">
        <v>35.983333333333334</v>
      </c>
      <c r="BC172" s="725">
        <v>41.083333333333336</v>
      </c>
      <c r="BD172" s="725">
        <v>0</v>
      </c>
      <c r="BE172" s="725">
        <v>0</v>
      </c>
      <c r="BF172" s="725">
        <v>0</v>
      </c>
      <c r="BG172" s="725">
        <v>0</v>
      </c>
      <c r="BH172" s="725">
        <v>0</v>
      </c>
      <c r="BI172" s="725">
        <v>0</v>
      </c>
      <c r="BJ172" s="725">
        <v>0</v>
      </c>
      <c r="BK172" s="725">
        <v>0</v>
      </c>
      <c r="BL172" s="725">
        <v>1.98098493733906</v>
      </c>
      <c r="BM172" s="725">
        <v>0</v>
      </c>
      <c r="BN172" s="725">
        <v>0</v>
      </c>
      <c r="BO172" s="725">
        <v>1</v>
      </c>
      <c r="BP172" s="725">
        <v>0</v>
      </c>
      <c r="BQ172" s="725"/>
      <c r="BR172" s="725"/>
      <c r="BS172" s="725"/>
    </row>
    <row r="173" spans="1:71" ht="15" x14ac:dyDescent="0.25">
      <c r="A173">
        <f>VLOOKUP(C173,'DfE No.'!C:E,3,FALSE)</f>
        <v>115</v>
      </c>
      <c r="B173" s="722">
        <v>145460</v>
      </c>
      <c r="C173" s="722">
        <v>9352126</v>
      </c>
      <c r="D173" s="723" t="s">
        <v>716</v>
      </c>
      <c r="E173" s="707" t="s">
        <v>469</v>
      </c>
      <c r="F173" s="724" t="s">
        <v>1127</v>
      </c>
      <c r="G173" s="725">
        <v>1</v>
      </c>
      <c r="H173" s="725">
        <v>0</v>
      </c>
      <c r="I173" s="725">
        <v>0</v>
      </c>
      <c r="J173" s="725">
        <v>7</v>
      </c>
      <c r="K173" s="725">
        <v>0</v>
      </c>
      <c r="L173" s="725">
        <v>0</v>
      </c>
      <c r="M173" s="725">
        <v>0</v>
      </c>
      <c r="N173" s="725">
        <v>102</v>
      </c>
      <c r="O173" s="725">
        <v>102</v>
      </c>
      <c r="P173" s="725">
        <v>14</v>
      </c>
      <c r="Q173" s="725">
        <v>88</v>
      </c>
      <c r="R173" s="725">
        <v>0</v>
      </c>
      <c r="S173" s="725">
        <v>0</v>
      </c>
      <c r="T173" s="725">
        <v>0</v>
      </c>
      <c r="U173" s="725">
        <v>0</v>
      </c>
      <c r="V173" s="725">
        <v>0</v>
      </c>
      <c r="W173" s="725">
        <v>0</v>
      </c>
      <c r="X173" s="725">
        <v>0</v>
      </c>
      <c r="Y173" s="725">
        <v>0</v>
      </c>
      <c r="Z173" s="725">
        <v>0</v>
      </c>
      <c r="AA173" s="725">
        <v>102</v>
      </c>
      <c r="AB173" s="725">
        <v>14.571428571428571</v>
      </c>
      <c r="AC173" s="725">
        <v>3.0000000000000049</v>
      </c>
      <c r="AD173" s="725">
        <v>5.0495049504950495</v>
      </c>
      <c r="AE173" s="725">
        <v>0</v>
      </c>
      <c r="AF173" s="725">
        <v>0</v>
      </c>
      <c r="AG173" s="725">
        <v>98.970297029702948</v>
      </c>
      <c r="AH173" s="725">
        <v>3.0297029702970297</v>
      </c>
      <c r="AI173" s="725">
        <v>0</v>
      </c>
      <c r="AJ173" s="725">
        <v>0</v>
      </c>
      <c r="AK173" s="725">
        <v>0</v>
      </c>
      <c r="AL173" s="725">
        <v>0</v>
      </c>
      <c r="AM173" s="725">
        <v>0</v>
      </c>
      <c r="AN173" s="725">
        <v>0</v>
      </c>
      <c r="AO173" s="725">
        <v>0</v>
      </c>
      <c r="AP173" s="725">
        <v>0</v>
      </c>
      <c r="AQ173" s="725">
        <v>0</v>
      </c>
      <c r="AR173" s="725">
        <v>0</v>
      </c>
      <c r="AS173" s="725">
        <v>0</v>
      </c>
      <c r="AT173" s="725">
        <v>0</v>
      </c>
      <c r="AU173" s="725">
        <v>0</v>
      </c>
      <c r="AV173" s="725">
        <v>0</v>
      </c>
      <c r="AW173" s="725">
        <v>0</v>
      </c>
      <c r="AX173" s="725">
        <v>0</v>
      </c>
      <c r="AY173" s="725">
        <v>0</v>
      </c>
      <c r="AZ173" s="725">
        <v>0</v>
      </c>
      <c r="BA173" s="725">
        <v>0</v>
      </c>
      <c r="BB173" s="725">
        <v>10</v>
      </c>
      <c r="BC173" s="725">
        <v>11.59090909090909</v>
      </c>
      <c r="BD173" s="725">
        <v>0</v>
      </c>
      <c r="BE173" s="725">
        <v>0</v>
      </c>
      <c r="BF173" s="725">
        <v>0</v>
      </c>
      <c r="BG173" s="725">
        <v>0</v>
      </c>
      <c r="BH173" s="725">
        <v>0</v>
      </c>
      <c r="BI173" s="725">
        <v>0</v>
      </c>
      <c r="BJ173" s="725">
        <v>0</v>
      </c>
      <c r="BK173" s="725">
        <v>0</v>
      </c>
      <c r="BL173" s="725">
        <v>1.8940370816326499</v>
      </c>
      <c r="BM173" s="725">
        <v>0</v>
      </c>
      <c r="BN173" s="725">
        <v>0</v>
      </c>
      <c r="BO173" s="725">
        <v>1</v>
      </c>
      <c r="BP173" s="725">
        <v>0</v>
      </c>
      <c r="BQ173" s="725"/>
      <c r="BR173" s="725"/>
      <c r="BS173" s="725"/>
    </row>
    <row r="174" spans="1:71" ht="15" x14ac:dyDescent="0.25">
      <c r="A174">
        <f>VLOOKUP(C174,'DfE No.'!C:E,3,FALSE)</f>
        <v>502</v>
      </c>
      <c r="B174" s="722">
        <v>147932</v>
      </c>
      <c r="C174" s="722">
        <v>9352129</v>
      </c>
      <c r="D174" s="723" t="s">
        <v>905</v>
      </c>
      <c r="E174" s="707" t="s">
        <v>469</v>
      </c>
      <c r="F174" s="724" t="s">
        <v>1127</v>
      </c>
      <c r="G174" s="725">
        <v>1</v>
      </c>
      <c r="H174" s="725">
        <v>0</v>
      </c>
      <c r="I174" s="725">
        <v>0</v>
      </c>
      <c r="J174" s="725">
        <v>7</v>
      </c>
      <c r="K174" s="725">
        <v>0</v>
      </c>
      <c r="L174" s="725">
        <v>0</v>
      </c>
      <c r="M174" s="725">
        <v>0</v>
      </c>
      <c r="N174" s="725">
        <v>138</v>
      </c>
      <c r="O174" s="725">
        <v>138</v>
      </c>
      <c r="P174" s="725">
        <v>14</v>
      </c>
      <c r="Q174" s="725">
        <v>124</v>
      </c>
      <c r="R174" s="725">
        <v>0</v>
      </c>
      <c r="S174" s="725">
        <v>0</v>
      </c>
      <c r="T174" s="725">
        <v>0</v>
      </c>
      <c r="U174" s="725">
        <v>0</v>
      </c>
      <c r="V174" s="725">
        <v>0</v>
      </c>
      <c r="W174" s="725">
        <v>0</v>
      </c>
      <c r="X174" s="725">
        <v>0</v>
      </c>
      <c r="Y174" s="725">
        <v>0</v>
      </c>
      <c r="Z174" s="725">
        <v>0</v>
      </c>
      <c r="AA174" s="725">
        <v>138</v>
      </c>
      <c r="AB174" s="725">
        <v>19.714285714285715</v>
      </c>
      <c r="AC174" s="725">
        <v>57.000000000000064</v>
      </c>
      <c r="AD174" s="725">
        <v>57.000000000000064</v>
      </c>
      <c r="AE174" s="725">
        <v>0</v>
      </c>
      <c r="AF174" s="725">
        <v>0</v>
      </c>
      <c r="AG174" s="725">
        <v>55.99999999999995</v>
      </c>
      <c r="AH174" s="725">
        <v>55.99999999999995</v>
      </c>
      <c r="AI174" s="725">
        <v>25.999999999999961</v>
      </c>
      <c r="AJ174" s="725">
        <v>0</v>
      </c>
      <c r="AK174" s="725">
        <v>0</v>
      </c>
      <c r="AL174" s="725">
        <v>0</v>
      </c>
      <c r="AM174" s="725">
        <v>0</v>
      </c>
      <c r="AN174" s="725">
        <v>0</v>
      </c>
      <c r="AO174" s="725">
        <v>0</v>
      </c>
      <c r="AP174" s="725">
        <v>0</v>
      </c>
      <c r="AQ174" s="725">
        <v>0</v>
      </c>
      <c r="AR174" s="725">
        <v>0</v>
      </c>
      <c r="AS174" s="725">
        <v>0</v>
      </c>
      <c r="AT174" s="725">
        <v>0</v>
      </c>
      <c r="AU174" s="725">
        <v>4.4516129032258016</v>
      </c>
      <c r="AV174" s="725">
        <v>4.4516129032258016</v>
      </c>
      <c r="AW174" s="725">
        <v>7.7903225806451601</v>
      </c>
      <c r="AX174" s="725">
        <v>0</v>
      </c>
      <c r="AY174" s="725">
        <v>0</v>
      </c>
      <c r="AZ174" s="725">
        <v>0</v>
      </c>
      <c r="BA174" s="725">
        <v>1.8278145695364238</v>
      </c>
      <c r="BB174" s="725">
        <v>29.368421052631579</v>
      </c>
      <c r="BC174" s="725">
        <v>32.684210526315788</v>
      </c>
      <c r="BD174" s="725">
        <v>0</v>
      </c>
      <c r="BE174" s="725">
        <v>0</v>
      </c>
      <c r="BF174" s="725">
        <v>0</v>
      </c>
      <c r="BG174" s="725">
        <v>0</v>
      </c>
      <c r="BH174" s="725">
        <v>0</v>
      </c>
      <c r="BI174" s="725">
        <v>0</v>
      </c>
      <c r="BJ174" s="725">
        <v>9.7200000000000504</v>
      </c>
      <c r="BK174" s="725">
        <v>0</v>
      </c>
      <c r="BL174" s="725">
        <v>0.433428678975741</v>
      </c>
      <c r="BM174" s="725">
        <v>0</v>
      </c>
      <c r="BN174" s="725">
        <v>0</v>
      </c>
      <c r="BO174" s="725">
        <v>1</v>
      </c>
      <c r="BP174" s="725">
        <v>0</v>
      </c>
      <c r="BQ174" s="725"/>
      <c r="BR174" s="725"/>
      <c r="BS174" s="725"/>
    </row>
    <row r="175" spans="1:71" ht="15" x14ac:dyDescent="0.25">
      <c r="A175">
        <f>VLOOKUP(C175,'DfE No.'!C:E,3,FALSE)</f>
        <v>208</v>
      </c>
      <c r="B175" s="722">
        <v>145835</v>
      </c>
      <c r="C175" s="722">
        <v>9352133</v>
      </c>
      <c r="D175" s="723" t="s">
        <v>733</v>
      </c>
      <c r="E175" s="707" t="s">
        <v>469</v>
      </c>
      <c r="F175" s="724" t="s">
        <v>1127</v>
      </c>
      <c r="G175" s="725">
        <v>1</v>
      </c>
      <c r="H175" s="725">
        <v>0</v>
      </c>
      <c r="I175" s="725">
        <v>0</v>
      </c>
      <c r="J175" s="725">
        <v>7</v>
      </c>
      <c r="K175" s="725">
        <v>0</v>
      </c>
      <c r="L175" s="725">
        <v>0</v>
      </c>
      <c r="M175" s="725">
        <v>0</v>
      </c>
      <c r="N175" s="725">
        <v>203</v>
      </c>
      <c r="O175" s="725">
        <v>203</v>
      </c>
      <c r="P175" s="725">
        <v>26</v>
      </c>
      <c r="Q175" s="725">
        <v>177</v>
      </c>
      <c r="R175" s="725">
        <v>0</v>
      </c>
      <c r="S175" s="725">
        <v>0</v>
      </c>
      <c r="T175" s="725">
        <v>0</v>
      </c>
      <c r="U175" s="725">
        <v>0</v>
      </c>
      <c r="V175" s="725">
        <v>0</v>
      </c>
      <c r="W175" s="725">
        <v>0</v>
      </c>
      <c r="X175" s="725">
        <v>0</v>
      </c>
      <c r="Y175" s="725">
        <v>0</v>
      </c>
      <c r="Z175" s="725">
        <v>0</v>
      </c>
      <c r="AA175" s="725">
        <v>203</v>
      </c>
      <c r="AB175" s="725">
        <v>29</v>
      </c>
      <c r="AC175" s="725">
        <v>19.000000000000004</v>
      </c>
      <c r="AD175" s="725">
        <v>23.765853658536585</v>
      </c>
      <c r="AE175" s="725">
        <v>0</v>
      </c>
      <c r="AF175" s="725">
        <v>0</v>
      </c>
      <c r="AG175" s="725">
        <v>194.00000000000003</v>
      </c>
      <c r="AH175" s="725">
        <v>1.0000000000000007</v>
      </c>
      <c r="AI175" s="725">
        <v>2.9999999999999982</v>
      </c>
      <c r="AJ175" s="725">
        <v>2.9999999999999982</v>
      </c>
      <c r="AK175" s="725">
        <v>1.9999999999999993</v>
      </c>
      <c r="AL175" s="725">
        <v>0</v>
      </c>
      <c r="AM175" s="725">
        <v>0</v>
      </c>
      <c r="AN175" s="725">
        <v>0</v>
      </c>
      <c r="AO175" s="725">
        <v>0</v>
      </c>
      <c r="AP175" s="725">
        <v>0</v>
      </c>
      <c r="AQ175" s="725">
        <v>0</v>
      </c>
      <c r="AR175" s="725">
        <v>0</v>
      </c>
      <c r="AS175" s="725">
        <v>0</v>
      </c>
      <c r="AT175" s="725">
        <v>0</v>
      </c>
      <c r="AU175" s="725">
        <v>0</v>
      </c>
      <c r="AV175" s="725">
        <v>0</v>
      </c>
      <c r="AW175" s="725">
        <v>0</v>
      </c>
      <c r="AX175" s="725">
        <v>0</v>
      </c>
      <c r="AY175" s="725">
        <v>0</v>
      </c>
      <c r="AZ175" s="725">
        <v>0</v>
      </c>
      <c r="BA175" s="725">
        <v>0</v>
      </c>
      <c r="BB175" s="725">
        <v>38.075581395348834</v>
      </c>
      <c r="BC175" s="725">
        <v>43.668604651162788</v>
      </c>
      <c r="BD175" s="725">
        <v>0</v>
      </c>
      <c r="BE175" s="725">
        <v>0</v>
      </c>
      <c r="BF175" s="725">
        <v>0</v>
      </c>
      <c r="BG175" s="725">
        <v>0</v>
      </c>
      <c r="BH175" s="725">
        <v>0</v>
      </c>
      <c r="BI175" s="725">
        <v>0</v>
      </c>
      <c r="BJ175" s="725">
        <v>0</v>
      </c>
      <c r="BK175" s="725">
        <v>0</v>
      </c>
      <c r="BL175" s="725">
        <v>1.53413144017467</v>
      </c>
      <c r="BM175" s="725">
        <v>0</v>
      </c>
      <c r="BN175" s="725">
        <v>0</v>
      </c>
      <c r="BO175" s="725">
        <v>1</v>
      </c>
      <c r="BP175" s="725">
        <v>0</v>
      </c>
      <c r="BQ175" s="725"/>
      <c r="BR175" s="725"/>
      <c r="BS175" s="725"/>
    </row>
    <row r="176" spans="1:71" ht="15" x14ac:dyDescent="0.25">
      <c r="A176">
        <f>VLOOKUP(C176,'DfE No.'!C:E,3,FALSE)</f>
        <v>23</v>
      </c>
      <c r="B176" s="722">
        <v>146875</v>
      </c>
      <c r="C176" s="722">
        <v>9352136</v>
      </c>
      <c r="D176" s="723" t="s">
        <v>1187</v>
      </c>
      <c r="E176" s="707" t="s">
        <v>469</v>
      </c>
      <c r="F176" s="724" t="s">
        <v>1127</v>
      </c>
      <c r="G176" s="725">
        <v>1</v>
      </c>
      <c r="H176" s="725">
        <v>0</v>
      </c>
      <c r="I176" s="725">
        <v>0</v>
      </c>
      <c r="J176" s="725">
        <v>7</v>
      </c>
      <c r="K176" s="725">
        <v>0</v>
      </c>
      <c r="L176" s="725">
        <v>0</v>
      </c>
      <c r="M176" s="725">
        <v>0</v>
      </c>
      <c r="N176" s="725">
        <v>142</v>
      </c>
      <c r="O176" s="725">
        <v>142</v>
      </c>
      <c r="P176" s="725">
        <v>26</v>
      </c>
      <c r="Q176" s="725">
        <v>116</v>
      </c>
      <c r="R176" s="725">
        <v>0</v>
      </c>
      <c r="S176" s="725">
        <v>0</v>
      </c>
      <c r="T176" s="725">
        <v>0</v>
      </c>
      <c r="U176" s="725">
        <v>0</v>
      </c>
      <c r="V176" s="725">
        <v>0</v>
      </c>
      <c r="W176" s="725">
        <v>0</v>
      </c>
      <c r="X176" s="725">
        <v>0</v>
      </c>
      <c r="Y176" s="725">
        <v>0</v>
      </c>
      <c r="Z176" s="725">
        <v>0</v>
      </c>
      <c r="AA176" s="725">
        <v>142</v>
      </c>
      <c r="AB176" s="725">
        <v>20.285714285714285</v>
      </c>
      <c r="AC176" s="725">
        <v>9.9999999999999982</v>
      </c>
      <c r="AD176" s="725">
        <v>15.777777777777777</v>
      </c>
      <c r="AE176" s="725">
        <v>0</v>
      </c>
      <c r="AF176" s="725">
        <v>0</v>
      </c>
      <c r="AG176" s="725">
        <v>115.99999999999997</v>
      </c>
      <c r="AH176" s="725">
        <v>8.9999999999999947</v>
      </c>
      <c r="AI176" s="725">
        <v>17.000000000000011</v>
      </c>
      <c r="AJ176" s="725">
        <v>0</v>
      </c>
      <c r="AK176" s="725">
        <v>0</v>
      </c>
      <c r="AL176" s="725">
        <v>0</v>
      </c>
      <c r="AM176" s="725">
        <v>0</v>
      </c>
      <c r="AN176" s="725">
        <v>0</v>
      </c>
      <c r="AO176" s="725">
        <v>0</v>
      </c>
      <c r="AP176" s="725">
        <v>0</v>
      </c>
      <c r="AQ176" s="725">
        <v>0</v>
      </c>
      <c r="AR176" s="725">
        <v>0</v>
      </c>
      <c r="AS176" s="725">
        <v>0</v>
      </c>
      <c r="AT176" s="725">
        <v>0</v>
      </c>
      <c r="AU176" s="725">
        <v>1.2241379310344822</v>
      </c>
      <c r="AV176" s="725">
        <v>2.4482758620689618</v>
      </c>
      <c r="AW176" s="725">
        <v>2.4482758620689618</v>
      </c>
      <c r="AX176" s="725">
        <v>0</v>
      </c>
      <c r="AY176" s="725">
        <v>0</v>
      </c>
      <c r="AZ176" s="725">
        <v>0</v>
      </c>
      <c r="BA176" s="725">
        <v>1.0518518518518518</v>
      </c>
      <c r="BB176" s="725">
        <v>38.666666666666664</v>
      </c>
      <c r="BC176" s="725">
        <v>47.333333333333329</v>
      </c>
      <c r="BD176" s="725">
        <v>0</v>
      </c>
      <c r="BE176" s="725">
        <v>0</v>
      </c>
      <c r="BF176" s="725">
        <v>0</v>
      </c>
      <c r="BG176" s="725">
        <v>0</v>
      </c>
      <c r="BH176" s="725">
        <v>0</v>
      </c>
      <c r="BI176" s="725">
        <v>0</v>
      </c>
      <c r="BJ176" s="725">
        <v>0</v>
      </c>
      <c r="BK176" s="725">
        <v>0</v>
      </c>
      <c r="BL176" s="725">
        <v>1.3357672862069001</v>
      </c>
      <c r="BM176" s="725">
        <v>0</v>
      </c>
      <c r="BN176" s="725">
        <v>0</v>
      </c>
      <c r="BO176" s="725">
        <v>1</v>
      </c>
      <c r="BP176" s="725">
        <v>0</v>
      </c>
      <c r="BQ176" s="725"/>
      <c r="BR176" s="725"/>
      <c r="BS176" s="725"/>
    </row>
    <row r="177" spans="1:71" ht="15" x14ac:dyDescent="0.25">
      <c r="A177">
        <f>VLOOKUP(C177,'DfE No.'!C:E,3,FALSE)</f>
        <v>503</v>
      </c>
      <c r="B177" s="722">
        <v>147933</v>
      </c>
      <c r="C177" s="722">
        <v>9352138</v>
      </c>
      <c r="D177" s="723" t="s">
        <v>1188</v>
      </c>
      <c r="E177" s="707" t="s">
        <v>469</v>
      </c>
      <c r="F177" s="724" t="s">
        <v>1127</v>
      </c>
      <c r="G177" s="725">
        <v>1</v>
      </c>
      <c r="H177" s="725">
        <v>0</v>
      </c>
      <c r="I177" s="725">
        <v>0</v>
      </c>
      <c r="J177" s="725">
        <v>7</v>
      </c>
      <c r="K177" s="725">
        <v>0</v>
      </c>
      <c r="L177" s="725">
        <v>0</v>
      </c>
      <c r="M177" s="725">
        <v>0</v>
      </c>
      <c r="N177" s="725">
        <v>400</v>
      </c>
      <c r="O177" s="725">
        <v>400</v>
      </c>
      <c r="P177" s="725">
        <v>60</v>
      </c>
      <c r="Q177" s="725">
        <v>340</v>
      </c>
      <c r="R177" s="725">
        <v>0</v>
      </c>
      <c r="S177" s="725">
        <v>0</v>
      </c>
      <c r="T177" s="725">
        <v>0</v>
      </c>
      <c r="U177" s="725">
        <v>0</v>
      </c>
      <c r="V177" s="725">
        <v>0</v>
      </c>
      <c r="W177" s="725">
        <v>0</v>
      </c>
      <c r="X177" s="725">
        <v>0</v>
      </c>
      <c r="Y177" s="725">
        <v>0</v>
      </c>
      <c r="Z177" s="725">
        <v>0</v>
      </c>
      <c r="AA177" s="725">
        <v>400</v>
      </c>
      <c r="AB177" s="725">
        <v>57.142857142857146</v>
      </c>
      <c r="AC177" s="725">
        <v>60</v>
      </c>
      <c r="AD177" s="725">
        <v>80.987654320987659</v>
      </c>
      <c r="AE177" s="725">
        <v>0</v>
      </c>
      <c r="AF177" s="725">
        <v>0</v>
      </c>
      <c r="AG177" s="725">
        <v>274</v>
      </c>
      <c r="AH177" s="725">
        <v>88</v>
      </c>
      <c r="AI177" s="725">
        <v>24</v>
      </c>
      <c r="AJ177" s="725">
        <v>0</v>
      </c>
      <c r="AK177" s="725">
        <v>14.000000000000002</v>
      </c>
      <c r="AL177" s="725">
        <v>0</v>
      </c>
      <c r="AM177" s="725">
        <v>0</v>
      </c>
      <c r="AN177" s="725">
        <v>0</v>
      </c>
      <c r="AO177" s="725">
        <v>0</v>
      </c>
      <c r="AP177" s="725">
        <v>0</v>
      </c>
      <c r="AQ177" s="725">
        <v>0</v>
      </c>
      <c r="AR177" s="725">
        <v>0</v>
      </c>
      <c r="AS177" s="725">
        <v>0</v>
      </c>
      <c r="AT177" s="725">
        <v>0</v>
      </c>
      <c r="AU177" s="725">
        <v>2.3529411764705879</v>
      </c>
      <c r="AV177" s="725">
        <v>4.7058823529411598</v>
      </c>
      <c r="AW177" s="725">
        <v>7.0588235294117601</v>
      </c>
      <c r="AX177" s="725">
        <v>0</v>
      </c>
      <c r="AY177" s="725">
        <v>0</v>
      </c>
      <c r="AZ177" s="725">
        <v>0</v>
      </c>
      <c r="BA177" s="725">
        <v>0.98765432098765427</v>
      </c>
      <c r="BB177" s="725">
        <v>105.09090909090909</v>
      </c>
      <c r="BC177" s="725">
        <v>123.63636363636363</v>
      </c>
      <c r="BD177" s="725">
        <v>0</v>
      </c>
      <c r="BE177" s="725">
        <v>0</v>
      </c>
      <c r="BF177" s="725">
        <v>0</v>
      </c>
      <c r="BG177" s="725">
        <v>0</v>
      </c>
      <c r="BH177" s="725">
        <v>0</v>
      </c>
      <c r="BI177" s="725">
        <v>0</v>
      </c>
      <c r="BJ177" s="725">
        <v>0</v>
      </c>
      <c r="BK177" s="725">
        <v>0</v>
      </c>
      <c r="BL177" s="725">
        <v>0.49530016484375</v>
      </c>
      <c r="BM177" s="725">
        <v>0</v>
      </c>
      <c r="BN177" s="725">
        <v>0</v>
      </c>
      <c r="BO177" s="725">
        <v>1</v>
      </c>
      <c r="BP177" s="725">
        <v>0</v>
      </c>
      <c r="BQ177" s="725"/>
      <c r="BR177" s="725"/>
      <c r="BS177" s="725"/>
    </row>
    <row r="178" spans="1:71" ht="15" x14ac:dyDescent="0.25">
      <c r="A178">
        <f>VLOOKUP(C178,'DfE No.'!C:E,3,FALSE)</f>
        <v>67</v>
      </c>
      <c r="B178" s="722">
        <v>141640</v>
      </c>
      <c r="C178" s="722">
        <v>9352145</v>
      </c>
      <c r="D178" s="723" t="s">
        <v>670</v>
      </c>
      <c r="E178" s="707" t="s">
        <v>469</v>
      </c>
      <c r="F178" s="724" t="s">
        <v>1127</v>
      </c>
      <c r="G178" s="725">
        <v>1</v>
      </c>
      <c r="H178" s="725">
        <v>0</v>
      </c>
      <c r="I178" s="725">
        <v>0</v>
      </c>
      <c r="J178" s="725">
        <v>7</v>
      </c>
      <c r="K178" s="725">
        <v>0</v>
      </c>
      <c r="L178" s="725">
        <v>0</v>
      </c>
      <c r="M178" s="725">
        <v>0</v>
      </c>
      <c r="N178" s="725">
        <v>374</v>
      </c>
      <c r="O178" s="725">
        <v>374</v>
      </c>
      <c r="P178" s="725">
        <v>46</v>
      </c>
      <c r="Q178" s="725">
        <v>328</v>
      </c>
      <c r="R178" s="725">
        <v>0</v>
      </c>
      <c r="S178" s="725">
        <v>0</v>
      </c>
      <c r="T178" s="725">
        <v>0</v>
      </c>
      <c r="U178" s="725">
        <v>0</v>
      </c>
      <c r="V178" s="725">
        <v>0</v>
      </c>
      <c r="W178" s="725">
        <v>0</v>
      </c>
      <c r="X178" s="725">
        <v>0</v>
      </c>
      <c r="Y178" s="725">
        <v>0</v>
      </c>
      <c r="Z178" s="725">
        <v>0</v>
      </c>
      <c r="AA178" s="725">
        <v>374</v>
      </c>
      <c r="AB178" s="725">
        <v>53.428571428571431</v>
      </c>
      <c r="AC178" s="725">
        <v>70.999999999999858</v>
      </c>
      <c r="AD178" s="725">
        <v>74.608695652173907</v>
      </c>
      <c r="AE178" s="725">
        <v>0</v>
      </c>
      <c r="AF178" s="725">
        <v>0</v>
      </c>
      <c r="AG178" s="725">
        <v>183.99999999999983</v>
      </c>
      <c r="AH178" s="725">
        <v>110.00000000000017</v>
      </c>
      <c r="AI178" s="725">
        <v>13.000000000000018</v>
      </c>
      <c r="AJ178" s="725">
        <v>29.999999999999996</v>
      </c>
      <c r="AK178" s="725">
        <v>7.0000000000000178</v>
      </c>
      <c r="AL178" s="725">
        <v>21.999999999999996</v>
      </c>
      <c r="AM178" s="725">
        <v>7.9999999999999991</v>
      </c>
      <c r="AN178" s="725">
        <v>0</v>
      </c>
      <c r="AO178" s="725">
        <v>0</v>
      </c>
      <c r="AP178" s="725">
        <v>0</v>
      </c>
      <c r="AQ178" s="725">
        <v>0</v>
      </c>
      <c r="AR178" s="725">
        <v>0</v>
      </c>
      <c r="AS178" s="725">
        <v>0</v>
      </c>
      <c r="AT178" s="725">
        <v>0</v>
      </c>
      <c r="AU178" s="725">
        <v>0</v>
      </c>
      <c r="AV178" s="725">
        <v>0</v>
      </c>
      <c r="AW178" s="725">
        <v>0</v>
      </c>
      <c r="AX178" s="725">
        <v>0</v>
      </c>
      <c r="AY178" s="725">
        <v>0</v>
      </c>
      <c r="AZ178" s="725">
        <v>0</v>
      </c>
      <c r="BA178" s="725">
        <v>0.95652173913043481</v>
      </c>
      <c r="BB178" s="725">
        <v>87.21387283236993</v>
      </c>
      <c r="BC178" s="725">
        <v>99.4450867052023</v>
      </c>
      <c r="BD178" s="725">
        <v>0</v>
      </c>
      <c r="BE178" s="725">
        <v>0</v>
      </c>
      <c r="BF178" s="725">
        <v>0</v>
      </c>
      <c r="BG178" s="725">
        <v>0</v>
      </c>
      <c r="BH178" s="725">
        <v>0</v>
      </c>
      <c r="BI178" s="725">
        <v>0</v>
      </c>
      <c r="BJ178" s="725">
        <v>0</v>
      </c>
      <c r="BK178" s="725">
        <v>0</v>
      </c>
      <c r="BL178" s="725">
        <v>0.67324620921985801</v>
      </c>
      <c r="BM178" s="725">
        <v>0</v>
      </c>
      <c r="BN178" s="725">
        <v>0</v>
      </c>
      <c r="BO178" s="725">
        <v>1</v>
      </c>
      <c r="BP178" s="725">
        <v>0</v>
      </c>
      <c r="BQ178" s="725"/>
      <c r="BR178" s="725"/>
      <c r="BS178" s="725"/>
    </row>
    <row r="179" spans="1:71" ht="15" x14ac:dyDescent="0.25">
      <c r="A179">
        <f>VLOOKUP(C179,'DfE No.'!C:E,3,FALSE)</f>
        <v>65</v>
      </c>
      <c r="B179" s="722">
        <v>145541</v>
      </c>
      <c r="C179" s="722">
        <v>9352147</v>
      </c>
      <c r="D179" s="723" t="s">
        <v>668</v>
      </c>
      <c r="E179" s="707" t="s">
        <v>469</v>
      </c>
      <c r="F179" s="724" t="s">
        <v>1127</v>
      </c>
      <c r="G179" s="725">
        <v>1</v>
      </c>
      <c r="H179" s="725">
        <v>0</v>
      </c>
      <c r="I179" s="725">
        <v>0</v>
      </c>
      <c r="J179" s="725">
        <v>7</v>
      </c>
      <c r="K179" s="725">
        <v>0</v>
      </c>
      <c r="L179" s="725">
        <v>0</v>
      </c>
      <c r="M179" s="725">
        <v>0</v>
      </c>
      <c r="N179" s="725">
        <v>411</v>
      </c>
      <c r="O179" s="725">
        <v>411</v>
      </c>
      <c r="P179" s="725">
        <v>42</v>
      </c>
      <c r="Q179" s="725">
        <v>369</v>
      </c>
      <c r="R179" s="725">
        <v>0</v>
      </c>
      <c r="S179" s="725">
        <v>0</v>
      </c>
      <c r="T179" s="725">
        <v>0</v>
      </c>
      <c r="U179" s="725">
        <v>0</v>
      </c>
      <c r="V179" s="725">
        <v>0</v>
      </c>
      <c r="W179" s="725">
        <v>0</v>
      </c>
      <c r="X179" s="725">
        <v>0</v>
      </c>
      <c r="Y179" s="725">
        <v>0</v>
      </c>
      <c r="Z179" s="725">
        <v>0</v>
      </c>
      <c r="AA179" s="725">
        <v>411</v>
      </c>
      <c r="AB179" s="725">
        <v>58.714285714285715</v>
      </c>
      <c r="AC179" s="725">
        <v>224.00000000000014</v>
      </c>
      <c r="AD179" s="725">
        <v>224.00000000000014</v>
      </c>
      <c r="AE179" s="725">
        <v>0</v>
      </c>
      <c r="AF179" s="725">
        <v>0</v>
      </c>
      <c r="AG179" s="725">
        <v>74.361858190708958</v>
      </c>
      <c r="AH179" s="725">
        <v>10.048899755501203</v>
      </c>
      <c r="AI179" s="725">
        <v>3.0146699266503649</v>
      </c>
      <c r="AJ179" s="725">
        <v>102.49877750611259</v>
      </c>
      <c r="AK179" s="725">
        <v>86.420537897310624</v>
      </c>
      <c r="AL179" s="725">
        <v>10.048899755501203</v>
      </c>
      <c r="AM179" s="725">
        <v>124.60635696821498</v>
      </c>
      <c r="AN179" s="725">
        <v>0</v>
      </c>
      <c r="AO179" s="725">
        <v>0</v>
      </c>
      <c r="AP179" s="725">
        <v>0</v>
      </c>
      <c r="AQ179" s="725">
        <v>0</v>
      </c>
      <c r="AR179" s="725">
        <v>0</v>
      </c>
      <c r="AS179" s="725">
        <v>0</v>
      </c>
      <c r="AT179" s="725">
        <v>0</v>
      </c>
      <c r="AU179" s="725">
        <v>2.2397820163487734</v>
      </c>
      <c r="AV179" s="725">
        <v>2.2397820163487734</v>
      </c>
      <c r="AW179" s="725">
        <v>6.719346049046341</v>
      </c>
      <c r="AX179" s="725">
        <v>0</v>
      </c>
      <c r="AY179" s="725">
        <v>0</v>
      </c>
      <c r="AZ179" s="725">
        <v>0</v>
      </c>
      <c r="BA179" s="725">
        <v>2.8808411214953269</v>
      </c>
      <c r="BB179" s="725">
        <v>126.21148825065274</v>
      </c>
      <c r="BC179" s="725">
        <v>140.5770234986945</v>
      </c>
      <c r="BD179" s="725">
        <v>0</v>
      </c>
      <c r="BE179" s="725">
        <v>0</v>
      </c>
      <c r="BF179" s="725">
        <v>0</v>
      </c>
      <c r="BG179" s="725">
        <v>0</v>
      </c>
      <c r="BH179" s="725">
        <v>0</v>
      </c>
      <c r="BI179" s="725">
        <v>0</v>
      </c>
      <c r="BJ179" s="725">
        <v>0</v>
      </c>
      <c r="BK179" s="725">
        <v>0</v>
      </c>
      <c r="BL179" s="725">
        <v>0.344150086880467</v>
      </c>
      <c r="BM179" s="725">
        <v>0</v>
      </c>
      <c r="BN179" s="725">
        <v>0</v>
      </c>
      <c r="BO179" s="725">
        <v>1</v>
      </c>
      <c r="BP179" s="725">
        <v>0</v>
      </c>
      <c r="BQ179" s="725"/>
      <c r="BR179" s="725"/>
      <c r="BS179" s="725"/>
    </row>
    <row r="180" spans="1:71" ht="15" x14ac:dyDescent="0.25">
      <c r="A180">
        <f>VLOOKUP(C180,'DfE No.'!C:E,3,FALSE)</f>
        <v>13</v>
      </c>
      <c r="B180" s="722">
        <v>143050</v>
      </c>
      <c r="C180" s="722">
        <v>9352150</v>
      </c>
      <c r="D180" s="723" t="s">
        <v>1109</v>
      </c>
      <c r="E180" s="707" t="s">
        <v>469</v>
      </c>
      <c r="F180" s="724" t="s">
        <v>1127</v>
      </c>
      <c r="G180" s="725">
        <v>1</v>
      </c>
      <c r="H180" s="725">
        <v>0</v>
      </c>
      <c r="I180" s="725">
        <v>0</v>
      </c>
      <c r="J180" s="725">
        <v>7</v>
      </c>
      <c r="K180" s="725">
        <v>0</v>
      </c>
      <c r="L180" s="725">
        <v>0</v>
      </c>
      <c r="M180" s="725">
        <v>0</v>
      </c>
      <c r="N180" s="725">
        <v>89</v>
      </c>
      <c r="O180" s="725">
        <v>89</v>
      </c>
      <c r="P180" s="725">
        <v>14</v>
      </c>
      <c r="Q180" s="725">
        <v>75</v>
      </c>
      <c r="R180" s="725">
        <v>0</v>
      </c>
      <c r="S180" s="725">
        <v>0</v>
      </c>
      <c r="T180" s="725">
        <v>0</v>
      </c>
      <c r="U180" s="725">
        <v>0</v>
      </c>
      <c r="V180" s="725">
        <v>0</v>
      </c>
      <c r="W180" s="725">
        <v>0</v>
      </c>
      <c r="X180" s="725">
        <v>0</v>
      </c>
      <c r="Y180" s="725">
        <v>0</v>
      </c>
      <c r="Z180" s="725">
        <v>0</v>
      </c>
      <c r="AA180" s="725">
        <v>89</v>
      </c>
      <c r="AB180" s="725">
        <v>12.714285714285714</v>
      </c>
      <c r="AC180" s="725">
        <v>19.000000000000025</v>
      </c>
      <c r="AD180" s="725">
        <v>20.315217391304348</v>
      </c>
      <c r="AE180" s="725">
        <v>0</v>
      </c>
      <c r="AF180" s="725">
        <v>0</v>
      </c>
      <c r="AG180" s="725">
        <v>78.000000000000043</v>
      </c>
      <c r="AH180" s="725">
        <v>11.000000000000041</v>
      </c>
      <c r="AI180" s="725">
        <v>0</v>
      </c>
      <c r="AJ180" s="725">
        <v>0</v>
      </c>
      <c r="AK180" s="725">
        <v>0</v>
      </c>
      <c r="AL180" s="725">
        <v>0</v>
      </c>
      <c r="AM180" s="725">
        <v>0</v>
      </c>
      <c r="AN180" s="725">
        <v>0</v>
      </c>
      <c r="AO180" s="725">
        <v>0</v>
      </c>
      <c r="AP180" s="725">
        <v>0</v>
      </c>
      <c r="AQ180" s="725">
        <v>0</v>
      </c>
      <c r="AR180" s="725">
        <v>0</v>
      </c>
      <c r="AS180" s="725">
        <v>0</v>
      </c>
      <c r="AT180" s="725">
        <v>0</v>
      </c>
      <c r="AU180" s="725">
        <v>0</v>
      </c>
      <c r="AV180" s="725">
        <v>0</v>
      </c>
      <c r="AW180" s="725">
        <v>0</v>
      </c>
      <c r="AX180" s="725">
        <v>0</v>
      </c>
      <c r="AY180" s="725">
        <v>0</v>
      </c>
      <c r="AZ180" s="725">
        <v>0</v>
      </c>
      <c r="BA180" s="725">
        <v>0</v>
      </c>
      <c r="BB180" s="725">
        <v>20.454545454545453</v>
      </c>
      <c r="BC180" s="725">
        <v>24.27272727272727</v>
      </c>
      <c r="BD180" s="725">
        <v>0</v>
      </c>
      <c r="BE180" s="725">
        <v>0</v>
      </c>
      <c r="BF180" s="725">
        <v>0</v>
      </c>
      <c r="BG180" s="725">
        <v>0</v>
      </c>
      <c r="BH180" s="725">
        <v>0</v>
      </c>
      <c r="BI180" s="725">
        <v>0</v>
      </c>
      <c r="BJ180" s="725">
        <v>3.6600000000000024</v>
      </c>
      <c r="BK180" s="725">
        <v>0</v>
      </c>
      <c r="BL180" s="725">
        <v>2.00974756111111</v>
      </c>
      <c r="BM180" s="725">
        <v>0</v>
      </c>
      <c r="BN180" s="725">
        <v>1</v>
      </c>
      <c r="BO180" s="725">
        <v>1</v>
      </c>
      <c r="BP180" s="725">
        <v>0</v>
      </c>
      <c r="BQ180" s="725"/>
      <c r="BR180" s="725"/>
      <c r="BS180" s="725"/>
    </row>
    <row r="181" spans="1:71" ht="15" x14ac:dyDescent="0.25">
      <c r="A181">
        <f>VLOOKUP(C181,'DfE No.'!C:E,3,FALSE)</f>
        <v>74</v>
      </c>
      <c r="B181" s="722">
        <v>145695</v>
      </c>
      <c r="C181" s="722">
        <v>9352152</v>
      </c>
      <c r="D181" s="723" t="s">
        <v>1091</v>
      </c>
      <c r="E181" s="707" t="s">
        <v>469</v>
      </c>
      <c r="F181" s="724" t="s">
        <v>1127</v>
      </c>
      <c r="G181" s="725">
        <v>1</v>
      </c>
      <c r="H181" s="725">
        <v>0</v>
      </c>
      <c r="I181" s="725">
        <v>0</v>
      </c>
      <c r="J181" s="725">
        <v>7</v>
      </c>
      <c r="K181" s="725">
        <v>0</v>
      </c>
      <c r="L181" s="725">
        <v>0</v>
      </c>
      <c r="M181" s="725">
        <v>0</v>
      </c>
      <c r="N181" s="725">
        <v>419</v>
      </c>
      <c r="O181" s="725">
        <v>419</v>
      </c>
      <c r="P181" s="725">
        <v>60</v>
      </c>
      <c r="Q181" s="725">
        <v>359</v>
      </c>
      <c r="R181" s="725">
        <v>0</v>
      </c>
      <c r="S181" s="725">
        <v>0</v>
      </c>
      <c r="T181" s="725">
        <v>0</v>
      </c>
      <c r="U181" s="725">
        <v>0</v>
      </c>
      <c r="V181" s="725">
        <v>0</v>
      </c>
      <c r="W181" s="725">
        <v>0</v>
      </c>
      <c r="X181" s="725">
        <v>0</v>
      </c>
      <c r="Y181" s="725">
        <v>0</v>
      </c>
      <c r="Z181" s="725">
        <v>0</v>
      </c>
      <c r="AA181" s="725">
        <v>419</v>
      </c>
      <c r="AB181" s="725">
        <v>59.857142857142854</v>
      </c>
      <c r="AC181" s="725">
        <v>72.000000000000028</v>
      </c>
      <c r="AD181" s="725">
        <v>81.61045130641331</v>
      </c>
      <c r="AE181" s="725">
        <v>0</v>
      </c>
      <c r="AF181" s="725">
        <v>0</v>
      </c>
      <c r="AG181" s="725">
        <v>307.00000000000011</v>
      </c>
      <c r="AH181" s="725">
        <v>43.000000000000163</v>
      </c>
      <c r="AI181" s="725">
        <v>4</v>
      </c>
      <c r="AJ181" s="725">
        <v>20.999999999999986</v>
      </c>
      <c r="AK181" s="725">
        <v>28.000000000000007</v>
      </c>
      <c r="AL181" s="725">
        <v>8.0000000000000071</v>
      </c>
      <c r="AM181" s="725">
        <v>8.0000000000000071</v>
      </c>
      <c r="AN181" s="725">
        <v>0</v>
      </c>
      <c r="AO181" s="725">
        <v>0</v>
      </c>
      <c r="AP181" s="725">
        <v>0</v>
      </c>
      <c r="AQ181" s="725">
        <v>0</v>
      </c>
      <c r="AR181" s="725">
        <v>0</v>
      </c>
      <c r="AS181" s="725">
        <v>0</v>
      </c>
      <c r="AT181" s="725">
        <v>0</v>
      </c>
      <c r="AU181" s="725">
        <v>2.3342618384401099</v>
      </c>
      <c r="AV181" s="725">
        <v>2.3342618384401099</v>
      </c>
      <c r="AW181" s="725">
        <v>5.8356545961002748</v>
      </c>
      <c r="AX181" s="725">
        <v>0</v>
      </c>
      <c r="AY181" s="725">
        <v>0</v>
      </c>
      <c r="AZ181" s="725">
        <v>0</v>
      </c>
      <c r="BA181" s="725">
        <v>0.99524940617577207</v>
      </c>
      <c r="BB181" s="725">
        <v>88.741573033707866</v>
      </c>
      <c r="BC181" s="725">
        <v>103.57303370786516</v>
      </c>
      <c r="BD181" s="725">
        <v>0</v>
      </c>
      <c r="BE181" s="725">
        <v>0</v>
      </c>
      <c r="BF181" s="725">
        <v>0</v>
      </c>
      <c r="BG181" s="725">
        <v>0</v>
      </c>
      <c r="BH181" s="725">
        <v>0</v>
      </c>
      <c r="BI181" s="725">
        <v>0</v>
      </c>
      <c r="BJ181" s="725">
        <v>0</v>
      </c>
      <c r="BK181" s="725">
        <v>0</v>
      </c>
      <c r="BL181" s="725">
        <v>0.715955049477352</v>
      </c>
      <c r="BM181" s="725">
        <v>0</v>
      </c>
      <c r="BN181" s="725">
        <v>0</v>
      </c>
      <c r="BO181" s="725">
        <v>1</v>
      </c>
      <c r="BP181" s="725">
        <v>0</v>
      </c>
      <c r="BQ181" s="725"/>
      <c r="BR181" s="725"/>
      <c r="BS181" s="725"/>
    </row>
    <row r="182" spans="1:71" ht="15" x14ac:dyDescent="0.25">
      <c r="A182">
        <f>VLOOKUP(C182,'DfE No.'!C:E,3,FALSE)</f>
        <v>264</v>
      </c>
      <c r="B182" s="722">
        <v>144212</v>
      </c>
      <c r="C182" s="722">
        <v>9352154</v>
      </c>
      <c r="D182" s="723" t="s">
        <v>768</v>
      </c>
      <c r="E182" s="707" t="s">
        <v>469</v>
      </c>
      <c r="F182" s="724" t="s">
        <v>1127</v>
      </c>
      <c r="G182" s="725">
        <v>1</v>
      </c>
      <c r="H182" s="725">
        <v>0</v>
      </c>
      <c r="I182" s="725">
        <v>0</v>
      </c>
      <c r="J182" s="725">
        <v>7</v>
      </c>
      <c r="K182" s="725">
        <v>0</v>
      </c>
      <c r="L182" s="725">
        <v>0</v>
      </c>
      <c r="M182" s="725">
        <v>0</v>
      </c>
      <c r="N182" s="725">
        <v>339</v>
      </c>
      <c r="O182" s="725">
        <v>339</v>
      </c>
      <c r="P182" s="725">
        <v>50</v>
      </c>
      <c r="Q182" s="725">
        <v>289</v>
      </c>
      <c r="R182" s="725">
        <v>0</v>
      </c>
      <c r="S182" s="725">
        <v>0</v>
      </c>
      <c r="T182" s="725">
        <v>0</v>
      </c>
      <c r="U182" s="725">
        <v>0</v>
      </c>
      <c r="V182" s="725">
        <v>0</v>
      </c>
      <c r="W182" s="725">
        <v>0</v>
      </c>
      <c r="X182" s="725">
        <v>0</v>
      </c>
      <c r="Y182" s="725">
        <v>0</v>
      </c>
      <c r="Z182" s="725">
        <v>0</v>
      </c>
      <c r="AA182" s="725">
        <v>339</v>
      </c>
      <c r="AB182" s="725">
        <v>48.428571428571431</v>
      </c>
      <c r="AC182" s="725">
        <v>71.000000000000057</v>
      </c>
      <c r="AD182" s="725">
        <v>71.000000000000057</v>
      </c>
      <c r="AE182" s="725">
        <v>0</v>
      </c>
      <c r="AF182" s="725">
        <v>0</v>
      </c>
      <c r="AG182" s="725">
        <v>61.000000000000163</v>
      </c>
      <c r="AH182" s="725">
        <v>82.999999999999858</v>
      </c>
      <c r="AI182" s="725">
        <v>175.99999999999997</v>
      </c>
      <c r="AJ182" s="725">
        <v>1.9999999999999991</v>
      </c>
      <c r="AK182" s="725">
        <v>16.999999999999989</v>
      </c>
      <c r="AL182" s="725">
        <v>0</v>
      </c>
      <c r="AM182" s="725">
        <v>0</v>
      </c>
      <c r="AN182" s="725">
        <v>0</v>
      </c>
      <c r="AO182" s="725">
        <v>0</v>
      </c>
      <c r="AP182" s="725">
        <v>0</v>
      </c>
      <c r="AQ182" s="725">
        <v>0</v>
      </c>
      <c r="AR182" s="725">
        <v>0</v>
      </c>
      <c r="AS182" s="725">
        <v>0</v>
      </c>
      <c r="AT182" s="725">
        <v>0</v>
      </c>
      <c r="AU182" s="725">
        <v>49.266435986159038</v>
      </c>
      <c r="AV182" s="725">
        <v>103.22491349480977</v>
      </c>
      <c r="AW182" s="725">
        <v>159.529411764706</v>
      </c>
      <c r="AX182" s="725">
        <v>0</v>
      </c>
      <c r="AY182" s="725">
        <v>0</v>
      </c>
      <c r="AZ182" s="725">
        <v>0</v>
      </c>
      <c r="BA182" s="725">
        <v>1</v>
      </c>
      <c r="BB182" s="725">
        <v>92.846153846153854</v>
      </c>
      <c r="BC182" s="725">
        <v>108.90950226244345</v>
      </c>
      <c r="BD182" s="725">
        <v>0</v>
      </c>
      <c r="BE182" s="725">
        <v>0</v>
      </c>
      <c r="BF182" s="725">
        <v>0</v>
      </c>
      <c r="BG182" s="725">
        <v>0</v>
      </c>
      <c r="BH182" s="725">
        <v>0</v>
      </c>
      <c r="BI182" s="725">
        <v>0</v>
      </c>
      <c r="BJ182" s="725">
        <v>0</v>
      </c>
      <c r="BK182" s="725">
        <v>0</v>
      </c>
      <c r="BL182" s="725">
        <v>0.35290941220556699</v>
      </c>
      <c r="BM182" s="725">
        <v>0</v>
      </c>
      <c r="BN182" s="725">
        <v>0</v>
      </c>
      <c r="BO182" s="725">
        <v>1</v>
      </c>
      <c r="BP182" s="725">
        <v>0</v>
      </c>
      <c r="BQ182" s="725"/>
      <c r="BR182" s="725"/>
      <c r="BS182" s="725"/>
    </row>
    <row r="183" spans="1:71" ht="15" x14ac:dyDescent="0.25">
      <c r="A183">
        <f>VLOOKUP(C183,'DfE No.'!C:E,3,FALSE)</f>
        <v>469</v>
      </c>
      <c r="B183" s="722">
        <v>143147</v>
      </c>
      <c r="C183" s="722">
        <v>9352155</v>
      </c>
      <c r="D183" s="723" t="s">
        <v>1110</v>
      </c>
      <c r="E183" s="707" t="s">
        <v>469</v>
      </c>
      <c r="F183" s="724" t="s">
        <v>1127</v>
      </c>
      <c r="G183" s="725">
        <v>1</v>
      </c>
      <c r="H183" s="725">
        <v>0</v>
      </c>
      <c r="I183" s="725">
        <v>0</v>
      </c>
      <c r="J183" s="725">
        <v>7</v>
      </c>
      <c r="K183" s="725">
        <v>0</v>
      </c>
      <c r="L183" s="725">
        <v>0</v>
      </c>
      <c r="M183" s="725">
        <v>0</v>
      </c>
      <c r="N183" s="725">
        <v>199</v>
      </c>
      <c r="O183" s="725">
        <v>199</v>
      </c>
      <c r="P183" s="725">
        <v>29</v>
      </c>
      <c r="Q183" s="725">
        <v>170</v>
      </c>
      <c r="R183" s="725">
        <v>0</v>
      </c>
      <c r="S183" s="725">
        <v>0</v>
      </c>
      <c r="T183" s="725">
        <v>0</v>
      </c>
      <c r="U183" s="725">
        <v>0</v>
      </c>
      <c r="V183" s="725">
        <v>0</v>
      </c>
      <c r="W183" s="725">
        <v>0</v>
      </c>
      <c r="X183" s="725">
        <v>0</v>
      </c>
      <c r="Y183" s="725">
        <v>0</v>
      </c>
      <c r="Z183" s="725">
        <v>0</v>
      </c>
      <c r="AA183" s="725">
        <v>199</v>
      </c>
      <c r="AB183" s="725">
        <v>28.428571428571427</v>
      </c>
      <c r="AC183" s="725">
        <v>29.999999999999982</v>
      </c>
      <c r="AD183" s="725">
        <v>30.615384615384617</v>
      </c>
      <c r="AE183" s="725">
        <v>0</v>
      </c>
      <c r="AF183" s="725">
        <v>0</v>
      </c>
      <c r="AG183" s="725">
        <v>171.72588832487307</v>
      </c>
      <c r="AH183" s="725">
        <v>20.203045685279207</v>
      </c>
      <c r="AI183" s="725">
        <v>7.0710659898477219</v>
      </c>
      <c r="AJ183" s="725">
        <v>0</v>
      </c>
      <c r="AK183" s="725">
        <v>0</v>
      </c>
      <c r="AL183" s="725">
        <v>0</v>
      </c>
      <c r="AM183" s="725">
        <v>0</v>
      </c>
      <c r="AN183" s="725">
        <v>0</v>
      </c>
      <c r="AO183" s="725">
        <v>0</v>
      </c>
      <c r="AP183" s="725">
        <v>0</v>
      </c>
      <c r="AQ183" s="725">
        <v>0</v>
      </c>
      <c r="AR183" s="725">
        <v>0</v>
      </c>
      <c r="AS183" s="725">
        <v>0</v>
      </c>
      <c r="AT183" s="725">
        <v>0</v>
      </c>
      <c r="AU183" s="725">
        <v>1.1705882352941175</v>
      </c>
      <c r="AV183" s="725">
        <v>1.1705882352941175</v>
      </c>
      <c r="AW183" s="725">
        <v>2.341176470588227</v>
      </c>
      <c r="AX183" s="725">
        <v>0</v>
      </c>
      <c r="AY183" s="725">
        <v>0</v>
      </c>
      <c r="AZ183" s="725">
        <v>0</v>
      </c>
      <c r="BA183" s="725">
        <v>4.3736263736263741</v>
      </c>
      <c r="BB183" s="725">
        <v>53.575757575757571</v>
      </c>
      <c r="BC183" s="725">
        <v>62.715151515151511</v>
      </c>
      <c r="BD183" s="725">
        <v>0</v>
      </c>
      <c r="BE183" s="725">
        <v>0</v>
      </c>
      <c r="BF183" s="725">
        <v>0</v>
      </c>
      <c r="BG183" s="725">
        <v>0</v>
      </c>
      <c r="BH183" s="725">
        <v>0</v>
      </c>
      <c r="BI183" s="725">
        <v>0</v>
      </c>
      <c r="BJ183" s="725">
        <v>3.0599999999999907</v>
      </c>
      <c r="BK183" s="725">
        <v>0</v>
      </c>
      <c r="BL183" s="725">
        <v>1.8597381381974301</v>
      </c>
      <c r="BM183" s="725">
        <v>0</v>
      </c>
      <c r="BN183" s="725">
        <v>0</v>
      </c>
      <c r="BO183" s="725">
        <v>1</v>
      </c>
      <c r="BP183" s="725">
        <v>0</v>
      </c>
      <c r="BQ183" s="725"/>
      <c r="BR183" s="725"/>
      <c r="BS183" s="725"/>
    </row>
    <row r="184" spans="1:71" ht="15" x14ac:dyDescent="0.25">
      <c r="A184">
        <f>VLOOKUP(C184,'DfE No.'!C:E,3,FALSE)</f>
        <v>283</v>
      </c>
      <c r="B184" s="722">
        <v>141819</v>
      </c>
      <c r="C184" s="722">
        <v>9352158</v>
      </c>
      <c r="D184" s="723" t="s">
        <v>776</v>
      </c>
      <c r="E184" s="707" t="s">
        <v>469</v>
      </c>
      <c r="F184" s="724" t="s">
        <v>1127</v>
      </c>
      <c r="G184" s="725">
        <v>1</v>
      </c>
      <c r="H184" s="725">
        <v>0</v>
      </c>
      <c r="I184" s="725">
        <v>0</v>
      </c>
      <c r="J184" s="725">
        <v>7</v>
      </c>
      <c r="K184" s="725">
        <v>0</v>
      </c>
      <c r="L184" s="725">
        <v>0</v>
      </c>
      <c r="M184" s="725">
        <v>0</v>
      </c>
      <c r="N184" s="725">
        <v>409</v>
      </c>
      <c r="O184" s="725">
        <v>409</v>
      </c>
      <c r="P184" s="725">
        <v>56</v>
      </c>
      <c r="Q184" s="725">
        <v>353</v>
      </c>
      <c r="R184" s="725">
        <v>0</v>
      </c>
      <c r="S184" s="725">
        <v>0</v>
      </c>
      <c r="T184" s="725">
        <v>0</v>
      </c>
      <c r="U184" s="725">
        <v>0</v>
      </c>
      <c r="V184" s="725">
        <v>0</v>
      </c>
      <c r="W184" s="725">
        <v>0</v>
      </c>
      <c r="X184" s="725">
        <v>0</v>
      </c>
      <c r="Y184" s="725">
        <v>0</v>
      </c>
      <c r="Z184" s="725">
        <v>0</v>
      </c>
      <c r="AA184" s="725">
        <v>409</v>
      </c>
      <c r="AB184" s="725">
        <v>58.428571428571431</v>
      </c>
      <c r="AC184" s="725">
        <v>72.000000000000014</v>
      </c>
      <c r="AD184" s="725">
        <v>74.541966426858522</v>
      </c>
      <c r="AE184" s="725">
        <v>0</v>
      </c>
      <c r="AF184" s="725">
        <v>0</v>
      </c>
      <c r="AG184" s="725">
        <v>135.00000000000009</v>
      </c>
      <c r="AH184" s="725">
        <v>145.99999999999991</v>
      </c>
      <c r="AI184" s="725">
        <v>89.999999999999901</v>
      </c>
      <c r="AJ184" s="725">
        <v>19.000000000000014</v>
      </c>
      <c r="AK184" s="725">
        <v>16.000000000000004</v>
      </c>
      <c r="AL184" s="725">
        <v>2.9999999999999982</v>
      </c>
      <c r="AM184" s="725">
        <v>0</v>
      </c>
      <c r="AN184" s="725">
        <v>0</v>
      </c>
      <c r="AO184" s="725">
        <v>0</v>
      </c>
      <c r="AP184" s="725">
        <v>0</v>
      </c>
      <c r="AQ184" s="725">
        <v>0</v>
      </c>
      <c r="AR184" s="725">
        <v>0</v>
      </c>
      <c r="AS184" s="725">
        <v>0</v>
      </c>
      <c r="AT184" s="725">
        <v>0</v>
      </c>
      <c r="AU184" s="725">
        <v>32.441926345609069</v>
      </c>
      <c r="AV184" s="725">
        <v>66.042492917847071</v>
      </c>
      <c r="AW184" s="725">
        <v>92.691218130311626</v>
      </c>
      <c r="AX184" s="725">
        <v>0</v>
      </c>
      <c r="AY184" s="725">
        <v>0</v>
      </c>
      <c r="AZ184" s="725">
        <v>0</v>
      </c>
      <c r="BA184" s="725">
        <v>0</v>
      </c>
      <c r="BB184" s="725">
        <v>115.44654088050314</v>
      </c>
      <c r="BC184" s="725">
        <v>133.76100628930817</v>
      </c>
      <c r="BD184" s="725">
        <v>0</v>
      </c>
      <c r="BE184" s="725">
        <v>0</v>
      </c>
      <c r="BF184" s="725">
        <v>0</v>
      </c>
      <c r="BG184" s="725">
        <v>0</v>
      </c>
      <c r="BH184" s="725">
        <v>0</v>
      </c>
      <c r="BI184" s="725">
        <v>0</v>
      </c>
      <c r="BJ184" s="725">
        <v>0</v>
      </c>
      <c r="BK184" s="725">
        <v>0</v>
      </c>
      <c r="BL184" s="725">
        <v>0.32352411023622102</v>
      </c>
      <c r="BM184" s="725">
        <v>0</v>
      </c>
      <c r="BN184" s="725">
        <v>0</v>
      </c>
      <c r="BO184" s="725">
        <v>1</v>
      </c>
      <c r="BP184" s="725">
        <v>0</v>
      </c>
      <c r="BQ184" s="725"/>
      <c r="BR184" s="725"/>
      <c r="BS184" s="725"/>
    </row>
    <row r="185" spans="1:71" ht="15" x14ac:dyDescent="0.25">
      <c r="A185">
        <f>VLOOKUP(C185,'DfE No.'!C:E,3,FALSE)</f>
        <v>256</v>
      </c>
      <c r="B185" s="722">
        <v>141591</v>
      </c>
      <c r="C185" s="722">
        <v>9352159</v>
      </c>
      <c r="D185" s="723" t="s">
        <v>762</v>
      </c>
      <c r="E185" s="707" t="s">
        <v>469</v>
      </c>
      <c r="F185" s="724" t="s">
        <v>1127</v>
      </c>
      <c r="G185" s="725">
        <v>1</v>
      </c>
      <c r="H185" s="725">
        <v>0</v>
      </c>
      <c r="I185" s="725">
        <v>0</v>
      </c>
      <c r="J185" s="725">
        <v>7</v>
      </c>
      <c r="K185" s="725">
        <v>0</v>
      </c>
      <c r="L185" s="725">
        <v>0</v>
      </c>
      <c r="M185" s="725">
        <v>0</v>
      </c>
      <c r="N185" s="725">
        <v>378</v>
      </c>
      <c r="O185" s="725">
        <v>378</v>
      </c>
      <c r="P185" s="725">
        <v>54</v>
      </c>
      <c r="Q185" s="725">
        <v>324</v>
      </c>
      <c r="R185" s="725">
        <v>0</v>
      </c>
      <c r="S185" s="725">
        <v>0</v>
      </c>
      <c r="T185" s="725">
        <v>0</v>
      </c>
      <c r="U185" s="725">
        <v>0</v>
      </c>
      <c r="V185" s="725">
        <v>0</v>
      </c>
      <c r="W185" s="725">
        <v>0</v>
      </c>
      <c r="X185" s="725">
        <v>0</v>
      </c>
      <c r="Y185" s="725">
        <v>0</v>
      </c>
      <c r="Z185" s="725">
        <v>0</v>
      </c>
      <c r="AA185" s="725">
        <v>378</v>
      </c>
      <c r="AB185" s="725">
        <v>54</v>
      </c>
      <c r="AC185" s="725">
        <v>51.000000000000028</v>
      </c>
      <c r="AD185" s="725">
        <v>59.684210526315788</v>
      </c>
      <c r="AE185" s="725">
        <v>0</v>
      </c>
      <c r="AF185" s="725">
        <v>0</v>
      </c>
      <c r="AG185" s="725">
        <v>261.99999999999994</v>
      </c>
      <c r="AH185" s="725">
        <v>28.999999999999993</v>
      </c>
      <c r="AI185" s="725">
        <v>4.9999999999999902</v>
      </c>
      <c r="AJ185" s="725">
        <v>37.000000000000007</v>
      </c>
      <c r="AK185" s="725">
        <v>44.999999999999979</v>
      </c>
      <c r="AL185" s="725">
        <v>0</v>
      </c>
      <c r="AM185" s="725">
        <v>0</v>
      </c>
      <c r="AN185" s="725">
        <v>0</v>
      </c>
      <c r="AO185" s="725">
        <v>0</v>
      </c>
      <c r="AP185" s="725">
        <v>0</v>
      </c>
      <c r="AQ185" s="725">
        <v>0</v>
      </c>
      <c r="AR185" s="725">
        <v>0</v>
      </c>
      <c r="AS185" s="725">
        <v>0</v>
      </c>
      <c r="AT185" s="725">
        <v>0</v>
      </c>
      <c r="AU185" s="725">
        <v>16.333333333333343</v>
      </c>
      <c r="AV185" s="725">
        <v>39.666666666666565</v>
      </c>
      <c r="AW185" s="725">
        <v>57.166666666666828</v>
      </c>
      <c r="AX185" s="725">
        <v>0</v>
      </c>
      <c r="AY185" s="725">
        <v>0</v>
      </c>
      <c r="AZ185" s="725">
        <v>0</v>
      </c>
      <c r="BA185" s="725">
        <v>0</v>
      </c>
      <c r="BB185" s="725">
        <v>124.03960396039605</v>
      </c>
      <c r="BC185" s="725">
        <v>144.71287128712873</v>
      </c>
      <c r="BD185" s="725">
        <v>0</v>
      </c>
      <c r="BE185" s="725">
        <v>0</v>
      </c>
      <c r="BF185" s="725">
        <v>0</v>
      </c>
      <c r="BG185" s="725">
        <v>0</v>
      </c>
      <c r="BH185" s="725">
        <v>0</v>
      </c>
      <c r="BI185" s="725">
        <v>0</v>
      </c>
      <c r="BJ185" s="725">
        <v>2.3199999999999887</v>
      </c>
      <c r="BK185" s="725">
        <v>0</v>
      </c>
      <c r="BL185" s="725">
        <v>0.49138455797101399</v>
      </c>
      <c r="BM185" s="725">
        <v>0</v>
      </c>
      <c r="BN185" s="725">
        <v>0</v>
      </c>
      <c r="BO185" s="725">
        <v>1</v>
      </c>
      <c r="BP185" s="725">
        <v>0</v>
      </c>
      <c r="BQ185" s="725"/>
      <c r="BR185" s="725"/>
      <c r="BS185" s="725"/>
    </row>
    <row r="186" spans="1:71" ht="15" x14ac:dyDescent="0.25">
      <c r="A186">
        <f>VLOOKUP(C186,'DfE No.'!C:E,3,FALSE)</f>
        <v>279</v>
      </c>
      <c r="B186" s="722">
        <v>145540</v>
      </c>
      <c r="C186" s="722">
        <v>9352167</v>
      </c>
      <c r="D186" s="723" t="s">
        <v>1390</v>
      </c>
      <c r="E186" s="707" t="s">
        <v>469</v>
      </c>
      <c r="F186" s="724" t="s">
        <v>1127</v>
      </c>
      <c r="G186" s="725">
        <v>1</v>
      </c>
      <c r="H186" s="725">
        <v>0</v>
      </c>
      <c r="I186" s="725">
        <v>0</v>
      </c>
      <c r="J186" s="725">
        <v>7</v>
      </c>
      <c r="K186" s="725">
        <v>0</v>
      </c>
      <c r="L186" s="725">
        <v>0</v>
      </c>
      <c r="M186" s="725">
        <v>0</v>
      </c>
      <c r="N186" s="725">
        <v>297</v>
      </c>
      <c r="O186" s="725">
        <v>297</v>
      </c>
      <c r="P186" s="725">
        <v>42</v>
      </c>
      <c r="Q186" s="725">
        <v>255</v>
      </c>
      <c r="R186" s="725">
        <v>0</v>
      </c>
      <c r="S186" s="725">
        <v>0</v>
      </c>
      <c r="T186" s="725">
        <v>0</v>
      </c>
      <c r="U186" s="725">
        <v>0</v>
      </c>
      <c r="V186" s="725">
        <v>0</v>
      </c>
      <c r="W186" s="725">
        <v>0</v>
      </c>
      <c r="X186" s="725">
        <v>0</v>
      </c>
      <c r="Y186" s="725">
        <v>0</v>
      </c>
      <c r="Z186" s="725">
        <v>0</v>
      </c>
      <c r="AA186" s="725">
        <v>297</v>
      </c>
      <c r="AB186" s="725">
        <v>42.428571428571431</v>
      </c>
      <c r="AC186" s="725">
        <v>60.999999999999886</v>
      </c>
      <c r="AD186" s="725">
        <v>64.693069306930695</v>
      </c>
      <c r="AE186" s="725">
        <v>0</v>
      </c>
      <c r="AF186" s="725">
        <v>0</v>
      </c>
      <c r="AG186" s="725">
        <v>229.77364864864876</v>
      </c>
      <c r="AH186" s="725">
        <v>24.081081081081088</v>
      </c>
      <c r="AI186" s="725">
        <v>4.0135135135135096</v>
      </c>
      <c r="AJ186" s="725">
        <v>25.08445945945947</v>
      </c>
      <c r="AK186" s="725">
        <v>13.043918918918914</v>
      </c>
      <c r="AL186" s="725">
        <v>1.0033783783783787</v>
      </c>
      <c r="AM186" s="725">
        <v>0</v>
      </c>
      <c r="AN186" s="725">
        <v>0</v>
      </c>
      <c r="AO186" s="725">
        <v>0</v>
      </c>
      <c r="AP186" s="725">
        <v>0</v>
      </c>
      <c r="AQ186" s="725">
        <v>0</v>
      </c>
      <c r="AR186" s="725">
        <v>0</v>
      </c>
      <c r="AS186" s="725">
        <v>0</v>
      </c>
      <c r="AT186" s="725">
        <v>0</v>
      </c>
      <c r="AU186" s="725">
        <v>15.200787401574797</v>
      </c>
      <c r="AV186" s="725">
        <v>29.23228346456693</v>
      </c>
      <c r="AW186" s="725">
        <v>44.433070866141605</v>
      </c>
      <c r="AX186" s="725">
        <v>0</v>
      </c>
      <c r="AY186" s="725">
        <v>0</v>
      </c>
      <c r="AZ186" s="725">
        <v>0</v>
      </c>
      <c r="BA186" s="725">
        <v>0</v>
      </c>
      <c r="BB186" s="725">
        <v>68.860759493670884</v>
      </c>
      <c r="BC186" s="725">
        <v>80.202531645569607</v>
      </c>
      <c r="BD186" s="725">
        <v>0</v>
      </c>
      <c r="BE186" s="725">
        <v>0</v>
      </c>
      <c r="BF186" s="725">
        <v>0</v>
      </c>
      <c r="BG186" s="725">
        <v>0</v>
      </c>
      <c r="BH186" s="725">
        <v>0</v>
      </c>
      <c r="BI186" s="725">
        <v>0</v>
      </c>
      <c r="BJ186" s="725">
        <v>0</v>
      </c>
      <c r="BK186" s="725">
        <v>0</v>
      </c>
      <c r="BL186" s="725">
        <v>0.36588493108433701</v>
      </c>
      <c r="BM186" s="725">
        <v>0</v>
      </c>
      <c r="BN186" s="725">
        <v>0</v>
      </c>
      <c r="BO186" s="725">
        <v>1</v>
      </c>
      <c r="BP186" s="725">
        <v>0</v>
      </c>
      <c r="BQ186" s="725"/>
      <c r="BR186" s="725"/>
      <c r="BS186" s="725"/>
    </row>
    <row r="187" spans="1:71" ht="15" x14ac:dyDescent="0.25">
      <c r="A187">
        <f>VLOOKUP(C187,'DfE No.'!C:E,3,FALSE)</f>
        <v>294</v>
      </c>
      <c r="B187" s="722">
        <v>144329</v>
      </c>
      <c r="C187" s="722">
        <v>9352171</v>
      </c>
      <c r="D187" s="723" t="s">
        <v>785</v>
      </c>
      <c r="E187" s="707" t="s">
        <v>469</v>
      </c>
      <c r="F187" s="724" t="s">
        <v>1127</v>
      </c>
      <c r="G187" s="725">
        <v>1</v>
      </c>
      <c r="H187" s="725">
        <v>0</v>
      </c>
      <c r="I187" s="725">
        <v>0</v>
      </c>
      <c r="J187" s="725">
        <v>4</v>
      </c>
      <c r="K187" s="725">
        <v>0</v>
      </c>
      <c r="L187" s="725">
        <v>0</v>
      </c>
      <c r="M187" s="725">
        <v>0</v>
      </c>
      <c r="N187" s="725">
        <v>343</v>
      </c>
      <c r="O187" s="725">
        <v>343</v>
      </c>
      <c r="P187" s="725">
        <v>0</v>
      </c>
      <c r="Q187" s="725">
        <v>343</v>
      </c>
      <c r="R187" s="725">
        <v>0</v>
      </c>
      <c r="S187" s="725">
        <v>0</v>
      </c>
      <c r="T187" s="725">
        <v>0</v>
      </c>
      <c r="U187" s="725">
        <v>0</v>
      </c>
      <c r="V187" s="725">
        <v>0</v>
      </c>
      <c r="W187" s="725">
        <v>0</v>
      </c>
      <c r="X187" s="725">
        <v>0</v>
      </c>
      <c r="Y187" s="725">
        <v>0</v>
      </c>
      <c r="Z187" s="725">
        <v>0</v>
      </c>
      <c r="AA187" s="725">
        <v>343</v>
      </c>
      <c r="AB187" s="725">
        <v>85.75</v>
      </c>
      <c r="AC187" s="725">
        <v>76.999999999999886</v>
      </c>
      <c r="AD187" s="725">
        <v>103.88000000000001</v>
      </c>
      <c r="AE187" s="725">
        <v>0</v>
      </c>
      <c r="AF187" s="725">
        <v>0</v>
      </c>
      <c r="AG187" s="725">
        <v>158.99999999999989</v>
      </c>
      <c r="AH187" s="725">
        <v>39.000000000000156</v>
      </c>
      <c r="AI187" s="725">
        <v>109.00000000000009</v>
      </c>
      <c r="AJ187" s="725">
        <v>8.000000000000016</v>
      </c>
      <c r="AK187" s="725">
        <v>25</v>
      </c>
      <c r="AL187" s="725">
        <v>3.0000000000000018</v>
      </c>
      <c r="AM187" s="725">
        <v>0</v>
      </c>
      <c r="AN187" s="725">
        <v>0</v>
      </c>
      <c r="AO187" s="725">
        <v>0</v>
      </c>
      <c r="AP187" s="725">
        <v>0</v>
      </c>
      <c r="AQ187" s="725">
        <v>0</v>
      </c>
      <c r="AR187" s="725">
        <v>0</v>
      </c>
      <c r="AS187" s="725">
        <v>0</v>
      </c>
      <c r="AT187" s="725">
        <v>0</v>
      </c>
      <c r="AU187" s="725">
        <v>5.0000000000000142</v>
      </c>
      <c r="AV187" s="725">
        <v>6.0000000000000036</v>
      </c>
      <c r="AW187" s="725">
        <v>19.999999999999986</v>
      </c>
      <c r="AX187" s="725">
        <v>0</v>
      </c>
      <c r="AY187" s="725">
        <v>0</v>
      </c>
      <c r="AZ187" s="725">
        <v>0</v>
      </c>
      <c r="BA187" s="725">
        <v>2.94</v>
      </c>
      <c r="BB187" s="725">
        <v>112.19626168224299</v>
      </c>
      <c r="BC187" s="725">
        <v>112.19626168224299</v>
      </c>
      <c r="BD187" s="725">
        <v>0</v>
      </c>
      <c r="BE187" s="725">
        <v>0</v>
      </c>
      <c r="BF187" s="725">
        <v>0</v>
      </c>
      <c r="BG187" s="725">
        <v>0</v>
      </c>
      <c r="BH187" s="725">
        <v>0</v>
      </c>
      <c r="BI187" s="725">
        <v>0</v>
      </c>
      <c r="BJ187" s="725">
        <v>0</v>
      </c>
      <c r="BK187" s="725">
        <v>0</v>
      </c>
      <c r="BL187" s="725">
        <v>0.45199639474999997</v>
      </c>
      <c r="BM187" s="725">
        <v>0</v>
      </c>
      <c r="BN187" s="725">
        <v>0</v>
      </c>
      <c r="BO187" s="725">
        <v>1</v>
      </c>
      <c r="BP187" s="725">
        <v>0</v>
      </c>
      <c r="BQ187" s="725"/>
      <c r="BR187" s="725"/>
      <c r="BS187" s="725"/>
    </row>
    <row r="188" spans="1:71" ht="15" x14ac:dyDescent="0.25">
      <c r="A188">
        <f>VLOOKUP(C188,'DfE No.'!C:E,3,FALSE)</f>
        <v>293</v>
      </c>
      <c r="B188" s="722">
        <v>144213</v>
      </c>
      <c r="C188" s="722">
        <v>9352172</v>
      </c>
      <c r="D188" s="723" t="s">
        <v>1250</v>
      </c>
      <c r="E188" s="707" t="s">
        <v>469</v>
      </c>
      <c r="F188" s="724" t="s">
        <v>1127</v>
      </c>
      <c r="G188" s="725">
        <v>1</v>
      </c>
      <c r="H188" s="725">
        <v>0</v>
      </c>
      <c r="I188" s="725">
        <v>0</v>
      </c>
      <c r="J188" s="725">
        <v>3</v>
      </c>
      <c r="K188" s="725">
        <v>0</v>
      </c>
      <c r="L188" s="725">
        <v>0</v>
      </c>
      <c r="M188" s="725">
        <v>0</v>
      </c>
      <c r="N188" s="725">
        <v>263</v>
      </c>
      <c r="O188" s="725">
        <v>263</v>
      </c>
      <c r="P188" s="725">
        <v>89</v>
      </c>
      <c r="Q188" s="725">
        <v>174</v>
      </c>
      <c r="R188" s="725">
        <v>0</v>
      </c>
      <c r="S188" s="725">
        <v>0</v>
      </c>
      <c r="T188" s="725">
        <v>0</v>
      </c>
      <c r="U188" s="725">
        <v>0</v>
      </c>
      <c r="V188" s="725">
        <v>0</v>
      </c>
      <c r="W188" s="725">
        <v>0</v>
      </c>
      <c r="X188" s="725">
        <v>0</v>
      </c>
      <c r="Y188" s="725">
        <v>0</v>
      </c>
      <c r="Z188" s="725">
        <v>0</v>
      </c>
      <c r="AA188" s="725">
        <v>263</v>
      </c>
      <c r="AB188" s="725">
        <v>87.666666666666671</v>
      </c>
      <c r="AC188" s="725">
        <v>53.000000000000128</v>
      </c>
      <c r="AD188" s="725">
        <v>53.000000000000128</v>
      </c>
      <c r="AE188" s="725">
        <v>0</v>
      </c>
      <c r="AF188" s="725">
        <v>0</v>
      </c>
      <c r="AG188" s="725">
        <v>125.0000000000001</v>
      </c>
      <c r="AH188" s="725">
        <v>23.999999999999993</v>
      </c>
      <c r="AI188" s="725">
        <v>91.000000000000085</v>
      </c>
      <c r="AJ188" s="725">
        <v>6.0000000000000115</v>
      </c>
      <c r="AK188" s="725">
        <v>15.000000000000002</v>
      </c>
      <c r="AL188" s="725">
        <v>2.0000000000000013</v>
      </c>
      <c r="AM188" s="725">
        <v>0</v>
      </c>
      <c r="AN188" s="725">
        <v>0</v>
      </c>
      <c r="AO188" s="725">
        <v>0</v>
      </c>
      <c r="AP188" s="725">
        <v>0</v>
      </c>
      <c r="AQ188" s="725">
        <v>0</v>
      </c>
      <c r="AR188" s="725">
        <v>0</v>
      </c>
      <c r="AS188" s="725">
        <v>0</v>
      </c>
      <c r="AT188" s="725">
        <v>0</v>
      </c>
      <c r="AU188" s="725">
        <v>36.275862068965615</v>
      </c>
      <c r="AV188" s="725">
        <v>60.45977011494243</v>
      </c>
      <c r="AW188" s="725">
        <v>60.45977011494243</v>
      </c>
      <c r="AX188" s="725">
        <v>0</v>
      </c>
      <c r="AY188" s="725">
        <v>0</v>
      </c>
      <c r="AZ188" s="725">
        <v>0</v>
      </c>
      <c r="BA188" s="725">
        <v>0</v>
      </c>
      <c r="BB188" s="725">
        <v>48.455696202531641</v>
      </c>
      <c r="BC188" s="725">
        <v>73.240506329113927</v>
      </c>
      <c r="BD188" s="725">
        <v>0</v>
      </c>
      <c r="BE188" s="725">
        <v>0</v>
      </c>
      <c r="BF188" s="725">
        <v>0</v>
      </c>
      <c r="BG188" s="725">
        <v>0</v>
      </c>
      <c r="BH188" s="725">
        <v>0</v>
      </c>
      <c r="BI188" s="725">
        <v>0</v>
      </c>
      <c r="BJ188" s="725">
        <v>0</v>
      </c>
      <c r="BK188" s="725">
        <v>0</v>
      </c>
      <c r="BL188" s="725">
        <v>0.453658002236422</v>
      </c>
      <c r="BM188" s="725">
        <v>0</v>
      </c>
      <c r="BN188" s="725">
        <v>0</v>
      </c>
      <c r="BO188" s="725">
        <v>1</v>
      </c>
      <c r="BP188" s="725">
        <v>0</v>
      </c>
      <c r="BQ188" s="725"/>
      <c r="BR188" s="725"/>
      <c r="BS188" s="725"/>
    </row>
    <row r="189" spans="1:71" ht="15" x14ac:dyDescent="0.25">
      <c r="A189">
        <f>VLOOKUP(C189,'DfE No.'!C:E,3,FALSE)</f>
        <v>260</v>
      </c>
      <c r="B189" s="722">
        <v>144216</v>
      </c>
      <c r="C189" s="722">
        <v>9352185</v>
      </c>
      <c r="D189" s="723" t="s">
        <v>765</v>
      </c>
      <c r="E189" s="707" t="s">
        <v>469</v>
      </c>
      <c r="F189" s="724" t="s">
        <v>1127</v>
      </c>
      <c r="G189" s="725">
        <v>1</v>
      </c>
      <c r="H189" s="725">
        <v>0</v>
      </c>
      <c r="I189" s="725">
        <v>0</v>
      </c>
      <c r="J189" s="725">
        <v>7</v>
      </c>
      <c r="K189" s="725">
        <v>0</v>
      </c>
      <c r="L189" s="725">
        <v>0</v>
      </c>
      <c r="M189" s="725">
        <v>0</v>
      </c>
      <c r="N189" s="725">
        <v>350</v>
      </c>
      <c r="O189" s="725">
        <v>350</v>
      </c>
      <c r="P189" s="725">
        <v>59</v>
      </c>
      <c r="Q189" s="725">
        <v>291</v>
      </c>
      <c r="R189" s="725">
        <v>0</v>
      </c>
      <c r="S189" s="725">
        <v>0</v>
      </c>
      <c r="T189" s="725">
        <v>0</v>
      </c>
      <c r="U189" s="725">
        <v>0</v>
      </c>
      <c r="V189" s="725">
        <v>0</v>
      </c>
      <c r="W189" s="725">
        <v>0</v>
      </c>
      <c r="X189" s="725">
        <v>0</v>
      </c>
      <c r="Y189" s="725">
        <v>0</v>
      </c>
      <c r="Z189" s="725">
        <v>0</v>
      </c>
      <c r="AA189" s="725">
        <v>350</v>
      </c>
      <c r="AB189" s="725">
        <v>50</v>
      </c>
      <c r="AC189" s="725">
        <v>159.99999999999994</v>
      </c>
      <c r="AD189" s="725">
        <v>166.10169491525423</v>
      </c>
      <c r="AE189" s="725">
        <v>0</v>
      </c>
      <c r="AF189" s="725">
        <v>0</v>
      </c>
      <c r="AG189" s="725">
        <v>67.191977077363944</v>
      </c>
      <c r="AH189" s="725">
        <v>4.0114613180515653</v>
      </c>
      <c r="AI189" s="725">
        <v>24.068767908309461</v>
      </c>
      <c r="AJ189" s="725">
        <v>50.143266475644644</v>
      </c>
      <c r="AK189" s="725">
        <v>49.140401146131744</v>
      </c>
      <c r="AL189" s="725">
        <v>155.44412607449846</v>
      </c>
      <c r="AM189" s="725">
        <v>0</v>
      </c>
      <c r="AN189" s="725">
        <v>0</v>
      </c>
      <c r="AO189" s="725">
        <v>0</v>
      </c>
      <c r="AP189" s="725">
        <v>0</v>
      </c>
      <c r="AQ189" s="725">
        <v>0</v>
      </c>
      <c r="AR189" s="725">
        <v>0</v>
      </c>
      <c r="AS189" s="725">
        <v>0</v>
      </c>
      <c r="AT189" s="725">
        <v>0</v>
      </c>
      <c r="AU189" s="725">
        <v>10.82474226804124</v>
      </c>
      <c r="AV189" s="725">
        <v>21.649484536082479</v>
      </c>
      <c r="AW189" s="725">
        <v>28.865979381443292</v>
      </c>
      <c r="AX189" s="725">
        <v>0</v>
      </c>
      <c r="AY189" s="725">
        <v>0</v>
      </c>
      <c r="AZ189" s="725">
        <v>0</v>
      </c>
      <c r="BA189" s="725">
        <v>0</v>
      </c>
      <c r="BB189" s="725">
        <v>70.924731182795696</v>
      </c>
      <c r="BC189" s="725">
        <v>85.304659498207883</v>
      </c>
      <c r="BD189" s="725">
        <v>0</v>
      </c>
      <c r="BE189" s="725">
        <v>0</v>
      </c>
      <c r="BF189" s="725">
        <v>0</v>
      </c>
      <c r="BG189" s="725">
        <v>0</v>
      </c>
      <c r="BH189" s="725">
        <v>0</v>
      </c>
      <c r="BI189" s="725">
        <v>0</v>
      </c>
      <c r="BJ189" s="725">
        <v>0</v>
      </c>
      <c r="BK189" s="725">
        <v>0</v>
      </c>
      <c r="BL189" s="725">
        <v>0.51692367038391196</v>
      </c>
      <c r="BM189" s="725">
        <v>0</v>
      </c>
      <c r="BN189" s="725">
        <v>0</v>
      </c>
      <c r="BO189" s="725">
        <v>1</v>
      </c>
      <c r="BP189" s="725">
        <v>0</v>
      </c>
      <c r="BQ189" s="725"/>
      <c r="BR189" s="725"/>
      <c r="BS189" s="725"/>
    </row>
    <row r="190" spans="1:71" ht="15" x14ac:dyDescent="0.25">
      <c r="A190">
        <f>VLOOKUP(C190,'DfE No.'!C:E,3,FALSE)</f>
        <v>263</v>
      </c>
      <c r="B190" s="722">
        <v>144217</v>
      </c>
      <c r="C190" s="722">
        <v>9352186</v>
      </c>
      <c r="D190" s="723" t="s">
        <v>767</v>
      </c>
      <c r="E190" s="707" t="s">
        <v>469</v>
      </c>
      <c r="F190" s="724" t="s">
        <v>1127</v>
      </c>
      <c r="G190" s="725">
        <v>1</v>
      </c>
      <c r="H190" s="725">
        <v>0</v>
      </c>
      <c r="I190" s="725">
        <v>0</v>
      </c>
      <c r="J190" s="725">
        <v>7</v>
      </c>
      <c r="K190" s="725">
        <v>0</v>
      </c>
      <c r="L190" s="725">
        <v>0</v>
      </c>
      <c r="M190" s="725">
        <v>0</v>
      </c>
      <c r="N190" s="725">
        <v>413</v>
      </c>
      <c r="O190" s="725">
        <v>413</v>
      </c>
      <c r="P190" s="725">
        <v>59</v>
      </c>
      <c r="Q190" s="725">
        <v>354</v>
      </c>
      <c r="R190" s="725">
        <v>0</v>
      </c>
      <c r="S190" s="725">
        <v>0</v>
      </c>
      <c r="T190" s="725">
        <v>0</v>
      </c>
      <c r="U190" s="725">
        <v>0</v>
      </c>
      <c r="V190" s="725">
        <v>0</v>
      </c>
      <c r="W190" s="725">
        <v>0</v>
      </c>
      <c r="X190" s="725">
        <v>0</v>
      </c>
      <c r="Y190" s="725">
        <v>0</v>
      </c>
      <c r="Z190" s="725">
        <v>0</v>
      </c>
      <c r="AA190" s="725">
        <v>413</v>
      </c>
      <c r="AB190" s="725">
        <v>59</v>
      </c>
      <c r="AC190" s="725">
        <v>85.000000000000057</v>
      </c>
      <c r="AD190" s="725">
        <v>87.575903614457829</v>
      </c>
      <c r="AE190" s="725">
        <v>0</v>
      </c>
      <c r="AF190" s="725">
        <v>0</v>
      </c>
      <c r="AG190" s="725">
        <v>178.99999999999997</v>
      </c>
      <c r="AH190" s="725">
        <v>1.0000000000000007</v>
      </c>
      <c r="AI190" s="725">
        <v>49.999999999999815</v>
      </c>
      <c r="AJ190" s="725">
        <v>24.999999999999993</v>
      </c>
      <c r="AK190" s="725">
        <v>123.99999999999987</v>
      </c>
      <c r="AL190" s="725">
        <v>33.999999999999986</v>
      </c>
      <c r="AM190" s="725">
        <v>0</v>
      </c>
      <c r="AN190" s="725">
        <v>0</v>
      </c>
      <c r="AO190" s="725">
        <v>0</v>
      </c>
      <c r="AP190" s="725">
        <v>0</v>
      </c>
      <c r="AQ190" s="725">
        <v>0</v>
      </c>
      <c r="AR190" s="725">
        <v>0</v>
      </c>
      <c r="AS190" s="725">
        <v>0</v>
      </c>
      <c r="AT190" s="725">
        <v>0</v>
      </c>
      <c r="AU190" s="725">
        <v>8.1666666666666536</v>
      </c>
      <c r="AV190" s="725">
        <v>19.833333333333336</v>
      </c>
      <c r="AW190" s="725">
        <v>24.500000000000007</v>
      </c>
      <c r="AX190" s="725">
        <v>0</v>
      </c>
      <c r="AY190" s="725">
        <v>0</v>
      </c>
      <c r="AZ190" s="725">
        <v>0</v>
      </c>
      <c r="BA190" s="725">
        <v>0</v>
      </c>
      <c r="BB190" s="725">
        <v>106.09798270893371</v>
      </c>
      <c r="BC190" s="725">
        <v>123.78097982708933</v>
      </c>
      <c r="BD190" s="725">
        <v>0</v>
      </c>
      <c r="BE190" s="725">
        <v>0</v>
      </c>
      <c r="BF190" s="725">
        <v>0</v>
      </c>
      <c r="BG190" s="725">
        <v>0</v>
      </c>
      <c r="BH190" s="725">
        <v>0</v>
      </c>
      <c r="BI190" s="725">
        <v>0</v>
      </c>
      <c r="BJ190" s="725">
        <v>0</v>
      </c>
      <c r="BK190" s="725">
        <v>0</v>
      </c>
      <c r="BL190" s="725">
        <v>0.45093238045112799</v>
      </c>
      <c r="BM190" s="725">
        <v>0</v>
      </c>
      <c r="BN190" s="725">
        <v>0</v>
      </c>
      <c r="BO190" s="725">
        <v>1</v>
      </c>
      <c r="BP190" s="725">
        <v>0</v>
      </c>
      <c r="BQ190" s="725"/>
      <c r="BR190" s="725"/>
      <c r="BS190" s="725"/>
    </row>
    <row r="191" spans="1:71" ht="15" x14ac:dyDescent="0.25">
      <c r="A191">
        <f>VLOOKUP(C191,'DfE No.'!C:E,3,FALSE)</f>
        <v>225</v>
      </c>
      <c r="B191" s="722">
        <v>143549</v>
      </c>
      <c r="C191" s="722">
        <v>9352187</v>
      </c>
      <c r="D191" s="723" t="s">
        <v>1251</v>
      </c>
      <c r="E191" s="707" t="s">
        <v>469</v>
      </c>
      <c r="F191" s="724" t="s">
        <v>1127</v>
      </c>
      <c r="G191" s="725">
        <v>1</v>
      </c>
      <c r="H191" s="725">
        <v>0</v>
      </c>
      <c r="I191" s="725">
        <v>0</v>
      </c>
      <c r="J191" s="725">
        <v>7</v>
      </c>
      <c r="K191" s="725">
        <v>0</v>
      </c>
      <c r="L191" s="725">
        <v>0</v>
      </c>
      <c r="M191" s="725">
        <v>0</v>
      </c>
      <c r="N191" s="725">
        <v>116</v>
      </c>
      <c r="O191" s="725">
        <v>116</v>
      </c>
      <c r="P191" s="725">
        <v>13</v>
      </c>
      <c r="Q191" s="725">
        <v>103</v>
      </c>
      <c r="R191" s="725">
        <v>0</v>
      </c>
      <c r="S191" s="725">
        <v>0</v>
      </c>
      <c r="T191" s="725">
        <v>0</v>
      </c>
      <c r="U191" s="725">
        <v>0</v>
      </c>
      <c r="V191" s="725">
        <v>0</v>
      </c>
      <c r="W191" s="725">
        <v>0</v>
      </c>
      <c r="X191" s="725">
        <v>0</v>
      </c>
      <c r="Y191" s="725">
        <v>0</v>
      </c>
      <c r="Z191" s="725">
        <v>0</v>
      </c>
      <c r="AA191" s="725">
        <v>116</v>
      </c>
      <c r="AB191" s="725">
        <v>16.571428571428573</v>
      </c>
      <c r="AC191" s="725">
        <v>9.9999999999999964</v>
      </c>
      <c r="AD191" s="725">
        <v>11.69747899159664</v>
      </c>
      <c r="AE191" s="725">
        <v>0</v>
      </c>
      <c r="AF191" s="725">
        <v>0</v>
      </c>
      <c r="AG191" s="725">
        <v>112.86486486486487</v>
      </c>
      <c r="AH191" s="725">
        <v>3.135135135135132</v>
      </c>
      <c r="AI191" s="725">
        <v>0</v>
      </c>
      <c r="AJ191" s="725">
        <v>0</v>
      </c>
      <c r="AK191" s="725">
        <v>0</v>
      </c>
      <c r="AL191" s="725">
        <v>0</v>
      </c>
      <c r="AM191" s="725">
        <v>0</v>
      </c>
      <c r="AN191" s="725">
        <v>0</v>
      </c>
      <c r="AO191" s="725">
        <v>0</v>
      </c>
      <c r="AP191" s="725">
        <v>0</v>
      </c>
      <c r="AQ191" s="725">
        <v>0</v>
      </c>
      <c r="AR191" s="725">
        <v>0</v>
      </c>
      <c r="AS191" s="725">
        <v>0</v>
      </c>
      <c r="AT191" s="725">
        <v>0</v>
      </c>
      <c r="AU191" s="725">
        <v>0</v>
      </c>
      <c r="AV191" s="725">
        <v>2.2524271844660149</v>
      </c>
      <c r="AW191" s="725">
        <v>4.5048543689320413</v>
      </c>
      <c r="AX191" s="725">
        <v>0</v>
      </c>
      <c r="AY191" s="725">
        <v>0</v>
      </c>
      <c r="AZ191" s="725">
        <v>0</v>
      </c>
      <c r="BA191" s="725">
        <v>0.97478991596638653</v>
      </c>
      <c r="BB191" s="725">
        <v>24.759615384615387</v>
      </c>
      <c r="BC191" s="725">
        <v>27.884615384615387</v>
      </c>
      <c r="BD191" s="725">
        <v>0</v>
      </c>
      <c r="BE191" s="725">
        <v>0</v>
      </c>
      <c r="BF191" s="725">
        <v>0</v>
      </c>
      <c r="BG191" s="725">
        <v>0</v>
      </c>
      <c r="BH191" s="725">
        <v>0</v>
      </c>
      <c r="BI191" s="725">
        <v>0</v>
      </c>
      <c r="BJ191" s="725">
        <v>7.0400000000000249</v>
      </c>
      <c r="BK191" s="725">
        <v>0</v>
      </c>
      <c r="BL191" s="725">
        <v>1.5779972952381001</v>
      </c>
      <c r="BM191" s="725">
        <v>0</v>
      </c>
      <c r="BN191" s="725">
        <v>0</v>
      </c>
      <c r="BO191" s="725">
        <v>1</v>
      </c>
      <c r="BP191" s="725">
        <v>0</v>
      </c>
      <c r="BQ191" s="725"/>
      <c r="BR191" s="725"/>
      <c r="BS191" s="725"/>
    </row>
    <row r="192" spans="1:71" ht="15" x14ac:dyDescent="0.25">
      <c r="A192">
        <f>VLOOKUP(C192,'DfE No.'!C:E,3,FALSE)</f>
        <v>270</v>
      </c>
      <c r="B192" s="722">
        <v>143550</v>
      </c>
      <c r="C192" s="722">
        <v>9352188</v>
      </c>
      <c r="D192" s="723" t="s">
        <v>1391</v>
      </c>
      <c r="E192" s="707" t="s">
        <v>469</v>
      </c>
      <c r="F192" s="724" t="s">
        <v>1127</v>
      </c>
      <c r="G192" s="725">
        <v>1</v>
      </c>
      <c r="H192" s="725">
        <v>0</v>
      </c>
      <c r="I192" s="725">
        <v>0</v>
      </c>
      <c r="J192" s="725">
        <v>7</v>
      </c>
      <c r="K192" s="725">
        <v>0</v>
      </c>
      <c r="L192" s="725">
        <v>0</v>
      </c>
      <c r="M192" s="725">
        <v>0</v>
      </c>
      <c r="N192" s="725">
        <v>340</v>
      </c>
      <c r="O192" s="725">
        <v>340</v>
      </c>
      <c r="P192" s="725">
        <v>46</v>
      </c>
      <c r="Q192" s="725">
        <v>294</v>
      </c>
      <c r="R192" s="725">
        <v>0</v>
      </c>
      <c r="S192" s="725">
        <v>0</v>
      </c>
      <c r="T192" s="725">
        <v>0</v>
      </c>
      <c r="U192" s="725">
        <v>0</v>
      </c>
      <c r="V192" s="725">
        <v>0</v>
      </c>
      <c r="W192" s="725">
        <v>0</v>
      </c>
      <c r="X192" s="725">
        <v>0</v>
      </c>
      <c r="Y192" s="725">
        <v>0</v>
      </c>
      <c r="Z192" s="725">
        <v>0</v>
      </c>
      <c r="AA192" s="725">
        <v>340</v>
      </c>
      <c r="AB192" s="725">
        <v>48.571428571428569</v>
      </c>
      <c r="AC192" s="725">
        <v>149.99999999999991</v>
      </c>
      <c r="AD192" s="725">
        <v>149.99999999999991</v>
      </c>
      <c r="AE192" s="725">
        <v>0</v>
      </c>
      <c r="AF192" s="725">
        <v>0</v>
      </c>
      <c r="AG192" s="725">
        <v>86.999999999999844</v>
      </c>
      <c r="AH192" s="725">
        <v>11.999999999999993</v>
      </c>
      <c r="AI192" s="725">
        <v>5.9999999999999964</v>
      </c>
      <c r="AJ192" s="725">
        <v>110.00000000000004</v>
      </c>
      <c r="AK192" s="725">
        <v>123.99999999999994</v>
      </c>
      <c r="AL192" s="725">
        <v>1.0000000000000016</v>
      </c>
      <c r="AM192" s="725">
        <v>0</v>
      </c>
      <c r="AN192" s="725">
        <v>0</v>
      </c>
      <c r="AO192" s="725">
        <v>0</v>
      </c>
      <c r="AP192" s="725">
        <v>0</v>
      </c>
      <c r="AQ192" s="725">
        <v>0</v>
      </c>
      <c r="AR192" s="725">
        <v>0</v>
      </c>
      <c r="AS192" s="725">
        <v>0</v>
      </c>
      <c r="AT192" s="725">
        <v>0</v>
      </c>
      <c r="AU192" s="725">
        <v>33.537414965986386</v>
      </c>
      <c r="AV192" s="725">
        <v>54.353741496598538</v>
      </c>
      <c r="AW192" s="725">
        <v>76.326530612244781</v>
      </c>
      <c r="AX192" s="725">
        <v>0</v>
      </c>
      <c r="AY192" s="725">
        <v>0</v>
      </c>
      <c r="AZ192" s="725">
        <v>0</v>
      </c>
      <c r="BA192" s="725">
        <v>0</v>
      </c>
      <c r="BB192" s="725">
        <v>91.11570247933885</v>
      </c>
      <c r="BC192" s="725">
        <v>105.37190082644629</v>
      </c>
      <c r="BD192" s="725">
        <v>0</v>
      </c>
      <c r="BE192" s="725">
        <v>0</v>
      </c>
      <c r="BF192" s="725">
        <v>0</v>
      </c>
      <c r="BG192" s="725">
        <v>0</v>
      </c>
      <c r="BH192" s="725">
        <v>0</v>
      </c>
      <c r="BI192" s="725">
        <v>0</v>
      </c>
      <c r="BJ192" s="725">
        <v>10.600000000000003</v>
      </c>
      <c r="BK192" s="725">
        <v>0</v>
      </c>
      <c r="BL192" s="725">
        <v>0.51499571658767795</v>
      </c>
      <c r="BM192" s="725">
        <v>0</v>
      </c>
      <c r="BN192" s="725">
        <v>0</v>
      </c>
      <c r="BO192" s="725">
        <v>1</v>
      </c>
      <c r="BP192" s="725">
        <v>0</v>
      </c>
      <c r="BQ192" s="725"/>
      <c r="BR192" s="725"/>
      <c r="BS192" s="725"/>
    </row>
    <row r="193" spans="1:71" ht="15" x14ac:dyDescent="0.25">
      <c r="A193">
        <f>VLOOKUP(C193,'DfE No.'!C:E,3,FALSE)</f>
        <v>121</v>
      </c>
      <c r="B193" s="722">
        <v>143671</v>
      </c>
      <c r="C193" s="722">
        <v>9352189</v>
      </c>
      <c r="D193" s="723" t="s">
        <v>1392</v>
      </c>
      <c r="E193" s="707" t="s">
        <v>469</v>
      </c>
      <c r="F193" s="724" t="s">
        <v>1127</v>
      </c>
      <c r="G193" s="725">
        <v>1</v>
      </c>
      <c r="H193" s="725">
        <v>0</v>
      </c>
      <c r="I193" s="725">
        <v>0</v>
      </c>
      <c r="J193" s="725">
        <v>3</v>
      </c>
      <c r="K193" s="725">
        <v>0</v>
      </c>
      <c r="L193" s="725">
        <v>0</v>
      </c>
      <c r="M193" s="725">
        <v>0</v>
      </c>
      <c r="N193" s="725">
        <v>119.5</v>
      </c>
      <c r="O193" s="725">
        <v>119.5</v>
      </c>
      <c r="P193" s="725">
        <v>53.5</v>
      </c>
      <c r="Q193" s="725">
        <v>66</v>
      </c>
      <c r="R193" s="725">
        <v>0</v>
      </c>
      <c r="S193" s="725">
        <v>0</v>
      </c>
      <c r="T193" s="725">
        <v>0</v>
      </c>
      <c r="U193" s="725">
        <v>0</v>
      </c>
      <c r="V193" s="725">
        <v>0</v>
      </c>
      <c r="W193" s="725">
        <v>0</v>
      </c>
      <c r="X193" s="725">
        <v>0</v>
      </c>
      <c r="Y193" s="725">
        <v>0</v>
      </c>
      <c r="Z193" s="725">
        <v>0</v>
      </c>
      <c r="AA193" s="725">
        <v>119.5</v>
      </c>
      <c r="AB193" s="725">
        <v>39.833333333333336</v>
      </c>
      <c r="AC193" s="725">
        <v>32.803921568627494</v>
      </c>
      <c r="AD193" s="725">
        <v>32.803921568627494</v>
      </c>
      <c r="AE193" s="725">
        <v>0</v>
      </c>
      <c r="AF193" s="725">
        <v>0</v>
      </c>
      <c r="AG193" s="725">
        <v>54.31818181818187</v>
      </c>
      <c r="AH193" s="725">
        <v>42.247474747474797</v>
      </c>
      <c r="AI193" s="725">
        <v>0</v>
      </c>
      <c r="AJ193" s="725">
        <v>7.2424242424242422</v>
      </c>
      <c r="AK193" s="725">
        <v>6.0353535353535346</v>
      </c>
      <c r="AL193" s="725">
        <v>6.0353535353535346</v>
      </c>
      <c r="AM193" s="725">
        <v>3.6212121212121211</v>
      </c>
      <c r="AN193" s="725">
        <v>0</v>
      </c>
      <c r="AO193" s="725">
        <v>0</v>
      </c>
      <c r="AP193" s="725">
        <v>0</v>
      </c>
      <c r="AQ193" s="725">
        <v>0</v>
      </c>
      <c r="AR193" s="725">
        <v>0</v>
      </c>
      <c r="AS193" s="725">
        <v>0</v>
      </c>
      <c r="AT193" s="725">
        <v>0</v>
      </c>
      <c r="AU193" s="725">
        <v>3.6212121212121211</v>
      </c>
      <c r="AV193" s="725">
        <v>5.431818181818187</v>
      </c>
      <c r="AW193" s="725">
        <v>5.431818181818187</v>
      </c>
      <c r="AX193" s="725">
        <v>0</v>
      </c>
      <c r="AY193" s="725">
        <v>0</v>
      </c>
      <c r="AZ193" s="725">
        <v>0</v>
      </c>
      <c r="BA193" s="725">
        <v>1.8106060606060606</v>
      </c>
      <c r="BB193" s="725">
        <v>13.894736842105262</v>
      </c>
      <c r="BC193" s="725">
        <v>25.157894736842103</v>
      </c>
      <c r="BD193" s="725">
        <v>0</v>
      </c>
      <c r="BE193" s="725">
        <v>0</v>
      </c>
      <c r="BF193" s="725">
        <v>0</v>
      </c>
      <c r="BG193" s="725">
        <v>0</v>
      </c>
      <c r="BH193" s="725">
        <v>0</v>
      </c>
      <c r="BI193" s="725">
        <v>0</v>
      </c>
      <c r="BJ193" s="725">
        <v>0</v>
      </c>
      <c r="BK193" s="725">
        <v>0</v>
      </c>
      <c r="BL193" s="725">
        <v>0.498812003</v>
      </c>
      <c r="BM193" s="725">
        <v>0</v>
      </c>
      <c r="BN193" s="725">
        <v>0</v>
      </c>
      <c r="BO193" s="725">
        <v>1</v>
      </c>
      <c r="BP193" s="725">
        <v>0</v>
      </c>
      <c r="BQ193" s="725"/>
      <c r="BR193" s="725"/>
      <c r="BS193" s="725"/>
    </row>
    <row r="194" spans="1:71" ht="15" x14ac:dyDescent="0.25">
      <c r="A194">
        <f>VLOOKUP(C194,'DfE No.'!C:E,3,FALSE)</f>
        <v>249</v>
      </c>
      <c r="B194" s="722">
        <v>146460</v>
      </c>
      <c r="C194" s="722">
        <v>9352194</v>
      </c>
      <c r="D194" s="723" t="s">
        <v>757</v>
      </c>
      <c r="E194" s="707" t="s">
        <v>469</v>
      </c>
      <c r="F194" s="724" t="s">
        <v>1127</v>
      </c>
      <c r="G194" s="725">
        <v>1</v>
      </c>
      <c r="H194" s="725">
        <v>0</v>
      </c>
      <c r="I194" s="725">
        <v>0</v>
      </c>
      <c r="J194" s="725">
        <v>7</v>
      </c>
      <c r="K194" s="725">
        <v>0</v>
      </c>
      <c r="L194" s="725">
        <v>0</v>
      </c>
      <c r="M194" s="725">
        <v>0</v>
      </c>
      <c r="N194" s="725">
        <v>625</v>
      </c>
      <c r="O194" s="725">
        <v>625</v>
      </c>
      <c r="P194" s="725">
        <v>89</v>
      </c>
      <c r="Q194" s="725">
        <v>536</v>
      </c>
      <c r="R194" s="725">
        <v>0</v>
      </c>
      <c r="S194" s="725">
        <v>0</v>
      </c>
      <c r="T194" s="725">
        <v>0</v>
      </c>
      <c r="U194" s="725">
        <v>0</v>
      </c>
      <c r="V194" s="725">
        <v>0</v>
      </c>
      <c r="W194" s="725">
        <v>0</v>
      </c>
      <c r="X194" s="725">
        <v>0</v>
      </c>
      <c r="Y194" s="725">
        <v>0</v>
      </c>
      <c r="Z194" s="725">
        <v>0</v>
      </c>
      <c r="AA194" s="725">
        <v>625</v>
      </c>
      <c r="AB194" s="725">
        <v>89.285714285714292</v>
      </c>
      <c r="AC194" s="725">
        <v>39</v>
      </c>
      <c r="AD194" s="725">
        <v>39</v>
      </c>
      <c r="AE194" s="725">
        <v>0</v>
      </c>
      <c r="AF194" s="725">
        <v>0</v>
      </c>
      <c r="AG194" s="725">
        <v>571</v>
      </c>
      <c r="AH194" s="725">
        <v>2.9999999999999996</v>
      </c>
      <c r="AI194" s="725">
        <v>2</v>
      </c>
      <c r="AJ194" s="725">
        <v>15</v>
      </c>
      <c r="AK194" s="725">
        <v>34</v>
      </c>
      <c r="AL194" s="725">
        <v>0</v>
      </c>
      <c r="AM194" s="725">
        <v>0</v>
      </c>
      <c r="AN194" s="725">
        <v>0</v>
      </c>
      <c r="AO194" s="725">
        <v>0</v>
      </c>
      <c r="AP194" s="725">
        <v>0</v>
      </c>
      <c r="AQ194" s="725">
        <v>0</v>
      </c>
      <c r="AR194" s="725">
        <v>0</v>
      </c>
      <c r="AS194" s="725">
        <v>0</v>
      </c>
      <c r="AT194" s="725">
        <v>0</v>
      </c>
      <c r="AU194" s="725">
        <v>5.8302238805970124</v>
      </c>
      <c r="AV194" s="725">
        <v>15.158582089552249</v>
      </c>
      <c r="AW194" s="725">
        <v>23.320895522388064</v>
      </c>
      <c r="AX194" s="725">
        <v>0</v>
      </c>
      <c r="AY194" s="725">
        <v>0</v>
      </c>
      <c r="AZ194" s="725">
        <v>0</v>
      </c>
      <c r="BA194" s="725">
        <v>4.9840510366826152</v>
      </c>
      <c r="BB194" s="725">
        <v>130.21468926553672</v>
      </c>
      <c r="BC194" s="725">
        <v>151.83615819209038</v>
      </c>
      <c r="BD194" s="725">
        <v>0</v>
      </c>
      <c r="BE194" s="725">
        <v>0</v>
      </c>
      <c r="BF194" s="725">
        <v>0</v>
      </c>
      <c r="BG194" s="725">
        <v>0</v>
      </c>
      <c r="BH194" s="725">
        <v>0</v>
      </c>
      <c r="BI194" s="725">
        <v>0</v>
      </c>
      <c r="BJ194" s="725">
        <v>0</v>
      </c>
      <c r="BK194" s="725">
        <v>0</v>
      </c>
      <c r="BL194" s="725">
        <v>0.84651092572992703</v>
      </c>
      <c r="BM194" s="725">
        <v>0</v>
      </c>
      <c r="BN194" s="725">
        <v>0</v>
      </c>
      <c r="BO194" s="725">
        <v>1</v>
      </c>
      <c r="BP194" s="725">
        <v>0</v>
      </c>
      <c r="BQ194" s="725"/>
      <c r="BR194" s="725"/>
      <c r="BS194" s="725"/>
    </row>
    <row r="195" spans="1:71" ht="15" x14ac:dyDescent="0.25">
      <c r="A195">
        <f>VLOOKUP(C195,'DfE No.'!C:E,3,FALSE)</f>
        <v>119</v>
      </c>
      <c r="B195" s="722">
        <v>143830</v>
      </c>
      <c r="C195" s="722">
        <v>9352197</v>
      </c>
      <c r="D195" s="723" t="s">
        <v>1252</v>
      </c>
      <c r="E195" s="707" t="s">
        <v>469</v>
      </c>
      <c r="F195" s="724" t="s">
        <v>1127</v>
      </c>
      <c r="G195" s="725">
        <v>1</v>
      </c>
      <c r="H195" s="725">
        <v>0</v>
      </c>
      <c r="I195" s="725">
        <v>0</v>
      </c>
      <c r="J195" s="725">
        <v>7</v>
      </c>
      <c r="K195" s="725">
        <v>0</v>
      </c>
      <c r="L195" s="725">
        <v>0</v>
      </c>
      <c r="M195" s="725">
        <v>0</v>
      </c>
      <c r="N195" s="725">
        <v>69</v>
      </c>
      <c r="O195" s="725">
        <v>69</v>
      </c>
      <c r="P195" s="725">
        <v>5</v>
      </c>
      <c r="Q195" s="725">
        <v>64</v>
      </c>
      <c r="R195" s="725">
        <v>0</v>
      </c>
      <c r="S195" s="725">
        <v>0</v>
      </c>
      <c r="T195" s="725">
        <v>0</v>
      </c>
      <c r="U195" s="725">
        <v>0</v>
      </c>
      <c r="V195" s="725">
        <v>0</v>
      </c>
      <c r="W195" s="725">
        <v>0</v>
      </c>
      <c r="X195" s="725">
        <v>0</v>
      </c>
      <c r="Y195" s="725">
        <v>0</v>
      </c>
      <c r="Z195" s="725">
        <v>0</v>
      </c>
      <c r="AA195" s="725">
        <v>69</v>
      </c>
      <c r="AB195" s="725">
        <v>9.8571428571428577</v>
      </c>
      <c r="AC195" s="725">
        <v>15.999999999999966</v>
      </c>
      <c r="AD195" s="725">
        <v>19.973684210526315</v>
      </c>
      <c r="AE195" s="725">
        <v>0</v>
      </c>
      <c r="AF195" s="725">
        <v>0</v>
      </c>
      <c r="AG195" s="725">
        <v>63.000000000000028</v>
      </c>
      <c r="AH195" s="725">
        <v>5.9999999999999982</v>
      </c>
      <c r="AI195" s="725">
        <v>0</v>
      </c>
      <c r="AJ195" s="725">
        <v>0</v>
      </c>
      <c r="AK195" s="725">
        <v>0</v>
      </c>
      <c r="AL195" s="725">
        <v>0</v>
      </c>
      <c r="AM195" s="725">
        <v>0</v>
      </c>
      <c r="AN195" s="725">
        <v>0</v>
      </c>
      <c r="AO195" s="725">
        <v>0</v>
      </c>
      <c r="AP195" s="725">
        <v>0</v>
      </c>
      <c r="AQ195" s="725">
        <v>0</v>
      </c>
      <c r="AR195" s="725">
        <v>0</v>
      </c>
      <c r="AS195" s="725">
        <v>0</v>
      </c>
      <c r="AT195" s="725">
        <v>0</v>
      </c>
      <c r="AU195" s="725">
        <v>1.078125</v>
      </c>
      <c r="AV195" s="725">
        <v>1.078125</v>
      </c>
      <c r="AW195" s="725">
        <v>1.078125</v>
      </c>
      <c r="AX195" s="725">
        <v>0</v>
      </c>
      <c r="AY195" s="725">
        <v>0</v>
      </c>
      <c r="AZ195" s="725">
        <v>0</v>
      </c>
      <c r="BA195" s="725">
        <v>0</v>
      </c>
      <c r="BB195" s="725">
        <v>22.943396226415093</v>
      </c>
      <c r="BC195" s="725">
        <v>24.735849056603772</v>
      </c>
      <c r="BD195" s="725">
        <v>0</v>
      </c>
      <c r="BE195" s="725">
        <v>0</v>
      </c>
      <c r="BF195" s="725">
        <v>0</v>
      </c>
      <c r="BG195" s="725">
        <v>0</v>
      </c>
      <c r="BH195" s="725">
        <v>0</v>
      </c>
      <c r="BI195" s="725">
        <v>0</v>
      </c>
      <c r="BJ195" s="725">
        <v>0</v>
      </c>
      <c r="BK195" s="725">
        <v>0</v>
      </c>
      <c r="BL195" s="725">
        <v>2.72135681444444</v>
      </c>
      <c r="BM195" s="725">
        <v>0</v>
      </c>
      <c r="BN195" s="725">
        <v>1</v>
      </c>
      <c r="BO195" s="725">
        <v>1</v>
      </c>
      <c r="BP195" s="725">
        <v>0</v>
      </c>
      <c r="BQ195" s="725"/>
      <c r="BR195" s="725"/>
      <c r="BS195" s="725"/>
    </row>
    <row r="196" spans="1:71" ht="15" x14ac:dyDescent="0.25">
      <c r="A196">
        <f>VLOOKUP(C196,'DfE No.'!C:E,3,FALSE)</f>
        <v>512</v>
      </c>
      <c r="B196" s="722">
        <v>143860</v>
      </c>
      <c r="C196" s="722">
        <v>9352198</v>
      </c>
      <c r="D196" s="723" t="s">
        <v>1253</v>
      </c>
      <c r="E196" s="707" t="s">
        <v>469</v>
      </c>
      <c r="F196" s="724" t="s">
        <v>1127</v>
      </c>
      <c r="G196" s="725">
        <v>1</v>
      </c>
      <c r="H196" s="725">
        <v>0</v>
      </c>
      <c r="I196" s="725">
        <v>0</v>
      </c>
      <c r="J196" s="725">
        <v>7</v>
      </c>
      <c r="K196" s="725">
        <v>0</v>
      </c>
      <c r="L196" s="725">
        <v>0</v>
      </c>
      <c r="M196" s="725">
        <v>0</v>
      </c>
      <c r="N196" s="725">
        <v>369</v>
      </c>
      <c r="O196" s="725">
        <v>369</v>
      </c>
      <c r="P196" s="725">
        <v>43</v>
      </c>
      <c r="Q196" s="725">
        <v>326</v>
      </c>
      <c r="R196" s="725">
        <v>0</v>
      </c>
      <c r="S196" s="725">
        <v>0</v>
      </c>
      <c r="T196" s="725">
        <v>0</v>
      </c>
      <c r="U196" s="725">
        <v>0</v>
      </c>
      <c r="V196" s="725">
        <v>0</v>
      </c>
      <c r="W196" s="725">
        <v>0</v>
      </c>
      <c r="X196" s="725">
        <v>0</v>
      </c>
      <c r="Y196" s="725">
        <v>0</v>
      </c>
      <c r="Z196" s="725">
        <v>0</v>
      </c>
      <c r="AA196" s="725">
        <v>369</v>
      </c>
      <c r="AB196" s="725">
        <v>52.714285714285715</v>
      </c>
      <c r="AC196" s="725">
        <v>121.99999999999989</v>
      </c>
      <c r="AD196" s="725">
        <v>129.10182767624022</v>
      </c>
      <c r="AE196" s="725">
        <v>0</v>
      </c>
      <c r="AF196" s="725">
        <v>0</v>
      </c>
      <c r="AG196" s="725">
        <v>120.9836065573769</v>
      </c>
      <c r="AH196" s="725">
        <v>151.2295081967215</v>
      </c>
      <c r="AI196" s="725">
        <v>96.786885245901601</v>
      </c>
      <c r="AJ196" s="725">
        <v>0</v>
      </c>
      <c r="AK196" s="725">
        <v>0</v>
      </c>
      <c r="AL196" s="725">
        <v>0</v>
      </c>
      <c r="AM196" s="725">
        <v>0</v>
      </c>
      <c r="AN196" s="725">
        <v>0</v>
      </c>
      <c r="AO196" s="725">
        <v>0</v>
      </c>
      <c r="AP196" s="725">
        <v>0</v>
      </c>
      <c r="AQ196" s="725">
        <v>0</v>
      </c>
      <c r="AR196" s="725">
        <v>0</v>
      </c>
      <c r="AS196" s="725">
        <v>0</v>
      </c>
      <c r="AT196" s="725">
        <v>0</v>
      </c>
      <c r="AU196" s="725">
        <v>5.6769230769230825</v>
      </c>
      <c r="AV196" s="725">
        <v>10.218461538461542</v>
      </c>
      <c r="AW196" s="725">
        <v>14.76</v>
      </c>
      <c r="AX196" s="725">
        <v>0</v>
      </c>
      <c r="AY196" s="725">
        <v>0</v>
      </c>
      <c r="AZ196" s="725">
        <v>0</v>
      </c>
      <c r="BA196" s="725">
        <v>0.96344647519582249</v>
      </c>
      <c r="BB196" s="725">
        <v>88.555223880597012</v>
      </c>
      <c r="BC196" s="725">
        <v>100.23582089552238</v>
      </c>
      <c r="BD196" s="725">
        <v>0</v>
      </c>
      <c r="BE196" s="725">
        <v>0</v>
      </c>
      <c r="BF196" s="725">
        <v>0</v>
      </c>
      <c r="BG196" s="725">
        <v>0</v>
      </c>
      <c r="BH196" s="725">
        <v>0</v>
      </c>
      <c r="BI196" s="725">
        <v>0</v>
      </c>
      <c r="BJ196" s="725">
        <v>0</v>
      </c>
      <c r="BK196" s="725">
        <v>0</v>
      </c>
      <c r="BL196" s="725">
        <v>0.48876683799999998</v>
      </c>
      <c r="BM196" s="725">
        <v>0</v>
      </c>
      <c r="BN196" s="725">
        <v>0</v>
      </c>
      <c r="BO196" s="725">
        <v>1</v>
      </c>
      <c r="BP196" s="725">
        <v>0</v>
      </c>
      <c r="BQ196" s="725"/>
      <c r="BR196" s="725"/>
      <c r="BS196" s="725"/>
    </row>
    <row r="197" spans="1:71" ht="15" x14ac:dyDescent="0.25">
      <c r="A197">
        <f>VLOOKUP(C197,'DfE No.'!C:E,3,FALSE)</f>
        <v>483</v>
      </c>
      <c r="B197" s="722">
        <v>143861</v>
      </c>
      <c r="C197" s="722">
        <v>9352199</v>
      </c>
      <c r="D197" s="723" t="s">
        <v>1254</v>
      </c>
      <c r="E197" s="707" t="s">
        <v>469</v>
      </c>
      <c r="F197" s="724" t="s">
        <v>1127</v>
      </c>
      <c r="G197" s="725">
        <v>1</v>
      </c>
      <c r="H197" s="725">
        <v>0</v>
      </c>
      <c r="I197" s="725">
        <v>0</v>
      </c>
      <c r="J197" s="725">
        <v>7</v>
      </c>
      <c r="K197" s="725">
        <v>0</v>
      </c>
      <c r="L197" s="725">
        <v>0</v>
      </c>
      <c r="M197" s="725">
        <v>0</v>
      </c>
      <c r="N197" s="725">
        <v>329</v>
      </c>
      <c r="O197" s="725">
        <v>329</v>
      </c>
      <c r="P197" s="725">
        <v>56</v>
      </c>
      <c r="Q197" s="725">
        <v>273</v>
      </c>
      <c r="R197" s="725">
        <v>0</v>
      </c>
      <c r="S197" s="725">
        <v>0</v>
      </c>
      <c r="T197" s="725">
        <v>0</v>
      </c>
      <c r="U197" s="725">
        <v>0</v>
      </c>
      <c r="V197" s="725">
        <v>0</v>
      </c>
      <c r="W197" s="725">
        <v>0</v>
      </c>
      <c r="X197" s="725">
        <v>0</v>
      </c>
      <c r="Y197" s="725">
        <v>0</v>
      </c>
      <c r="Z197" s="725">
        <v>0</v>
      </c>
      <c r="AA197" s="725">
        <v>329</v>
      </c>
      <c r="AB197" s="725">
        <v>47</v>
      </c>
      <c r="AC197" s="725">
        <v>83.000000000000114</v>
      </c>
      <c r="AD197" s="725">
        <v>83.059016393442633</v>
      </c>
      <c r="AE197" s="725">
        <v>0</v>
      </c>
      <c r="AF197" s="725">
        <v>0</v>
      </c>
      <c r="AG197" s="725">
        <v>273.83231707317083</v>
      </c>
      <c r="AH197" s="725">
        <v>54.164634146341328</v>
      </c>
      <c r="AI197" s="725">
        <v>1.0030487804878054</v>
      </c>
      <c r="AJ197" s="725">
        <v>0</v>
      </c>
      <c r="AK197" s="725">
        <v>0</v>
      </c>
      <c r="AL197" s="725">
        <v>0</v>
      </c>
      <c r="AM197" s="725">
        <v>0</v>
      </c>
      <c r="AN197" s="725">
        <v>0</v>
      </c>
      <c r="AO197" s="725">
        <v>0</v>
      </c>
      <c r="AP197" s="725">
        <v>0</v>
      </c>
      <c r="AQ197" s="725">
        <v>0</v>
      </c>
      <c r="AR197" s="725">
        <v>0</v>
      </c>
      <c r="AS197" s="725">
        <v>0</v>
      </c>
      <c r="AT197" s="725">
        <v>0</v>
      </c>
      <c r="AU197" s="725">
        <v>13.354243542435411</v>
      </c>
      <c r="AV197" s="725">
        <v>27.922509225092256</v>
      </c>
      <c r="AW197" s="725">
        <v>46.132841328413235</v>
      </c>
      <c r="AX197" s="725">
        <v>0</v>
      </c>
      <c r="AY197" s="725">
        <v>0</v>
      </c>
      <c r="AZ197" s="725">
        <v>0</v>
      </c>
      <c r="BA197" s="725">
        <v>0</v>
      </c>
      <c r="BB197" s="725">
        <v>91</v>
      </c>
      <c r="BC197" s="725">
        <v>109.66666666666666</v>
      </c>
      <c r="BD197" s="725">
        <v>0</v>
      </c>
      <c r="BE197" s="725">
        <v>0</v>
      </c>
      <c r="BF197" s="725">
        <v>0</v>
      </c>
      <c r="BG197" s="725">
        <v>0</v>
      </c>
      <c r="BH197" s="725">
        <v>0</v>
      </c>
      <c r="BI197" s="725">
        <v>0</v>
      </c>
      <c r="BJ197" s="725">
        <v>9.260000000000014</v>
      </c>
      <c r="BK197" s="725">
        <v>0</v>
      </c>
      <c r="BL197" s="725">
        <v>0.44395022071005902</v>
      </c>
      <c r="BM197" s="725">
        <v>0</v>
      </c>
      <c r="BN197" s="725">
        <v>0</v>
      </c>
      <c r="BO197" s="725">
        <v>1</v>
      </c>
      <c r="BP197" s="725">
        <v>0</v>
      </c>
      <c r="BQ197" s="725"/>
      <c r="BR197" s="725"/>
      <c r="BS197" s="725"/>
    </row>
    <row r="198" spans="1:71" ht="15" x14ac:dyDescent="0.25">
      <c r="A198">
        <f>VLOOKUP(C198,'DfE No.'!C:E,3,FALSE)</f>
        <v>473</v>
      </c>
      <c r="B198" s="722">
        <v>144275</v>
      </c>
      <c r="C198" s="722">
        <v>9352200</v>
      </c>
      <c r="D198" s="723" t="s">
        <v>1393</v>
      </c>
      <c r="E198" s="707" t="s">
        <v>469</v>
      </c>
      <c r="F198" s="724" t="s">
        <v>1127</v>
      </c>
      <c r="G198" s="725">
        <v>1</v>
      </c>
      <c r="H198" s="725">
        <v>0</v>
      </c>
      <c r="I198" s="725">
        <v>0</v>
      </c>
      <c r="J198" s="725">
        <v>7</v>
      </c>
      <c r="K198" s="725">
        <v>0</v>
      </c>
      <c r="L198" s="725">
        <v>0</v>
      </c>
      <c r="M198" s="725">
        <v>0</v>
      </c>
      <c r="N198" s="725">
        <v>227</v>
      </c>
      <c r="O198" s="725">
        <v>227</v>
      </c>
      <c r="P198" s="725">
        <v>49</v>
      </c>
      <c r="Q198" s="725">
        <v>178</v>
      </c>
      <c r="R198" s="725">
        <v>0</v>
      </c>
      <c r="S198" s="725">
        <v>0</v>
      </c>
      <c r="T198" s="725">
        <v>0</v>
      </c>
      <c r="U198" s="725">
        <v>0</v>
      </c>
      <c r="V198" s="725">
        <v>0</v>
      </c>
      <c r="W198" s="725">
        <v>0</v>
      </c>
      <c r="X198" s="725">
        <v>0</v>
      </c>
      <c r="Y198" s="725">
        <v>0</v>
      </c>
      <c r="Z198" s="725">
        <v>0</v>
      </c>
      <c r="AA198" s="725">
        <v>227</v>
      </c>
      <c r="AB198" s="725">
        <v>32.428571428571431</v>
      </c>
      <c r="AC198" s="725">
        <v>50.999999999999979</v>
      </c>
      <c r="AD198" s="725">
        <v>50.999999999999979</v>
      </c>
      <c r="AE198" s="725">
        <v>0</v>
      </c>
      <c r="AF198" s="725">
        <v>0</v>
      </c>
      <c r="AG198" s="725">
        <v>170</v>
      </c>
      <c r="AH198" s="725">
        <v>1.0000000000000013</v>
      </c>
      <c r="AI198" s="725">
        <v>56.000000000000057</v>
      </c>
      <c r="AJ198" s="725">
        <v>0</v>
      </c>
      <c r="AK198" s="725">
        <v>0</v>
      </c>
      <c r="AL198" s="725">
        <v>0</v>
      </c>
      <c r="AM198" s="725">
        <v>0</v>
      </c>
      <c r="AN198" s="725">
        <v>0</v>
      </c>
      <c r="AO198" s="725">
        <v>0</v>
      </c>
      <c r="AP198" s="725">
        <v>0</v>
      </c>
      <c r="AQ198" s="725">
        <v>0</v>
      </c>
      <c r="AR198" s="725">
        <v>0</v>
      </c>
      <c r="AS198" s="725">
        <v>0</v>
      </c>
      <c r="AT198" s="725">
        <v>0</v>
      </c>
      <c r="AU198" s="725">
        <v>1.2752808988764051</v>
      </c>
      <c r="AV198" s="725">
        <v>3.8258426966292221</v>
      </c>
      <c r="AW198" s="725">
        <v>3.8258426966292221</v>
      </c>
      <c r="AX198" s="725">
        <v>0</v>
      </c>
      <c r="AY198" s="725">
        <v>0</v>
      </c>
      <c r="AZ198" s="725">
        <v>0</v>
      </c>
      <c r="BA198" s="725">
        <v>0</v>
      </c>
      <c r="BB198" s="725">
        <v>72.047619047619051</v>
      </c>
      <c r="BC198" s="725">
        <v>91.88095238095238</v>
      </c>
      <c r="BD198" s="725">
        <v>0</v>
      </c>
      <c r="BE198" s="725">
        <v>0</v>
      </c>
      <c r="BF198" s="725">
        <v>0</v>
      </c>
      <c r="BG198" s="725">
        <v>0</v>
      </c>
      <c r="BH198" s="725">
        <v>0</v>
      </c>
      <c r="BI198" s="725">
        <v>0</v>
      </c>
      <c r="BJ198" s="725">
        <v>0</v>
      </c>
      <c r="BK198" s="725">
        <v>0</v>
      </c>
      <c r="BL198" s="725">
        <v>1.5563616181818201</v>
      </c>
      <c r="BM198" s="725">
        <v>0</v>
      </c>
      <c r="BN198" s="725">
        <v>0</v>
      </c>
      <c r="BO198" s="725">
        <v>1</v>
      </c>
      <c r="BP198" s="725">
        <v>0</v>
      </c>
      <c r="BQ198" s="725"/>
      <c r="BR198" s="725"/>
      <c r="BS198" s="725"/>
    </row>
    <row r="199" spans="1:71" ht="15" x14ac:dyDescent="0.25">
      <c r="A199">
        <f>VLOOKUP(C199,'DfE No.'!C:E,3,FALSE)</f>
        <v>452</v>
      </c>
      <c r="B199" s="722">
        <v>144276</v>
      </c>
      <c r="C199" s="722">
        <v>9352201</v>
      </c>
      <c r="D199" s="723" t="s">
        <v>1255</v>
      </c>
      <c r="E199" s="707" t="s">
        <v>469</v>
      </c>
      <c r="F199" s="724" t="s">
        <v>1127</v>
      </c>
      <c r="G199" s="725">
        <v>1</v>
      </c>
      <c r="H199" s="725">
        <v>0</v>
      </c>
      <c r="I199" s="725">
        <v>0</v>
      </c>
      <c r="J199" s="725">
        <v>7</v>
      </c>
      <c r="K199" s="725">
        <v>0</v>
      </c>
      <c r="L199" s="725">
        <v>0</v>
      </c>
      <c r="M199" s="725">
        <v>0</v>
      </c>
      <c r="N199" s="725">
        <v>238</v>
      </c>
      <c r="O199" s="725">
        <v>238</v>
      </c>
      <c r="P199" s="725">
        <v>31</v>
      </c>
      <c r="Q199" s="725">
        <v>207</v>
      </c>
      <c r="R199" s="725">
        <v>0</v>
      </c>
      <c r="S199" s="725">
        <v>0</v>
      </c>
      <c r="T199" s="725">
        <v>0</v>
      </c>
      <c r="U199" s="725">
        <v>0</v>
      </c>
      <c r="V199" s="725">
        <v>0</v>
      </c>
      <c r="W199" s="725">
        <v>0</v>
      </c>
      <c r="X199" s="725">
        <v>0</v>
      </c>
      <c r="Y199" s="725">
        <v>0</v>
      </c>
      <c r="Z199" s="725">
        <v>0</v>
      </c>
      <c r="AA199" s="725">
        <v>238</v>
      </c>
      <c r="AB199" s="725">
        <v>34</v>
      </c>
      <c r="AC199" s="725">
        <v>74.999999999999986</v>
      </c>
      <c r="AD199" s="725">
        <v>74.999999999999986</v>
      </c>
      <c r="AE199" s="725">
        <v>0</v>
      </c>
      <c r="AF199" s="725">
        <v>0</v>
      </c>
      <c r="AG199" s="725">
        <v>85.35864978902957</v>
      </c>
      <c r="AH199" s="725">
        <v>57.240506329113913</v>
      </c>
      <c r="AI199" s="725">
        <v>95.400843881856531</v>
      </c>
      <c r="AJ199" s="725">
        <v>0</v>
      </c>
      <c r="AK199" s="725">
        <v>0</v>
      </c>
      <c r="AL199" s="725">
        <v>0</v>
      </c>
      <c r="AM199" s="725">
        <v>0</v>
      </c>
      <c r="AN199" s="725">
        <v>0</v>
      </c>
      <c r="AO199" s="725">
        <v>0</v>
      </c>
      <c r="AP199" s="725">
        <v>0</v>
      </c>
      <c r="AQ199" s="725">
        <v>0</v>
      </c>
      <c r="AR199" s="725">
        <v>0</v>
      </c>
      <c r="AS199" s="725">
        <v>0</v>
      </c>
      <c r="AT199" s="725">
        <v>0</v>
      </c>
      <c r="AU199" s="725">
        <v>4.599033816425111</v>
      </c>
      <c r="AV199" s="725">
        <v>14.946859903381652</v>
      </c>
      <c r="AW199" s="725">
        <v>18.396135265700494</v>
      </c>
      <c r="AX199" s="725">
        <v>0</v>
      </c>
      <c r="AY199" s="725">
        <v>0</v>
      </c>
      <c r="AZ199" s="725">
        <v>0</v>
      </c>
      <c r="BA199" s="725">
        <v>6.1025641025641022</v>
      </c>
      <c r="BB199" s="725">
        <v>82.388059701492537</v>
      </c>
      <c r="BC199" s="725">
        <v>94.726368159203986</v>
      </c>
      <c r="BD199" s="725">
        <v>0</v>
      </c>
      <c r="BE199" s="725">
        <v>0</v>
      </c>
      <c r="BF199" s="725">
        <v>0</v>
      </c>
      <c r="BG199" s="725">
        <v>0</v>
      </c>
      <c r="BH199" s="725">
        <v>0</v>
      </c>
      <c r="BI199" s="725">
        <v>0</v>
      </c>
      <c r="BJ199" s="725">
        <v>0</v>
      </c>
      <c r="BK199" s="725">
        <v>0</v>
      </c>
      <c r="BL199" s="725">
        <v>0.35813868388278403</v>
      </c>
      <c r="BM199" s="725">
        <v>0</v>
      </c>
      <c r="BN199" s="725">
        <v>0</v>
      </c>
      <c r="BO199" s="725">
        <v>1</v>
      </c>
      <c r="BP199" s="725">
        <v>0</v>
      </c>
      <c r="BQ199" s="725"/>
      <c r="BR199" s="725"/>
      <c r="BS199" s="725"/>
    </row>
    <row r="200" spans="1:71" ht="15" x14ac:dyDescent="0.25">
      <c r="A200">
        <f>VLOOKUP(C200,'DfE No.'!C:E,3,FALSE)</f>
        <v>429</v>
      </c>
      <c r="B200" s="722">
        <v>144399</v>
      </c>
      <c r="C200" s="722">
        <v>9352202</v>
      </c>
      <c r="D200" s="723" t="s">
        <v>851</v>
      </c>
      <c r="E200" s="707" t="s">
        <v>469</v>
      </c>
      <c r="F200" s="724" t="s">
        <v>1127</v>
      </c>
      <c r="G200" s="725">
        <v>1</v>
      </c>
      <c r="H200" s="725">
        <v>0</v>
      </c>
      <c r="I200" s="725">
        <v>0</v>
      </c>
      <c r="J200" s="725">
        <v>7</v>
      </c>
      <c r="K200" s="725">
        <v>0</v>
      </c>
      <c r="L200" s="725">
        <v>0</v>
      </c>
      <c r="M200" s="725">
        <v>0</v>
      </c>
      <c r="N200" s="725">
        <v>199</v>
      </c>
      <c r="O200" s="725">
        <v>199</v>
      </c>
      <c r="P200" s="725">
        <v>27</v>
      </c>
      <c r="Q200" s="725">
        <v>172</v>
      </c>
      <c r="R200" s="725">
        <v>0</v>
      </c>
      <c r="S200" s="725">
        <v>0</v>
      </c>
      <c r="T200" s="725">
        <v>0</v>
      </c>
      <c r="U200" s="725">
        <v>0</v>
      </c>
      <c r="V200" s="725">
        <v>0</v>
      </c>
      <c r="W200" s="725">
        <v>0</v>
      </c>
      <c r="X200" s="725">
        <v>0</v>
      </c>
      <c r="Y200" s="725">
        <v>0</v>
      </c>
      <c r="Z200" s="725">
        <v>0</v>
      </c>
      <c r="AA200" s="725">
        <v>199</v>
      </c>
      <c r="AB200" s="725">
        <v>28.428571428571427</v>
      </c>
      <c r="AC200" s="725">
        <v>38.000000000000057</v>
      </c>
      <c r="AD200" s="725">
        <v>38.000000000000057</v>
      </c>
      <c r="AE200" s="725">
        <v>0</v>
      </c>
      <c r="AF200" s="725">
        <v>0</v>
      </c>
      <c r="AG200" s="725">
        <v>197.00000000000009</v>
      </c>
      <c r="AH200" s="725">
        <v>0.99999999999999933</v>
      </c>
      <c r="AI200" s="725">
        <v>0.99999999999999933</v>
      </c>
      <c r="AJ200" s="725">
        <v>0</v>
      </c>
      <c r="AK200" s="725">
        <v>0</v>
      </c>
      <c r="AL200" s="725">
        <v>0</v>
      </c>
      <c r="AM200" s="725">
        <v>0</v>
      </c>
      <c r="AN200" s="725">
        <v>0</v>
      </c>
      <c r="AO200" s="725">
        <v>0</v>
      </c>
      <c r="AP200" s="725">
        <v>0</v>
      </c>
      <c r="AQ200" s="725">
        <v>0</v>
      </c>
      <c r="AR200" s="725">
        <v>0</v>
      </c>
      <c r="AS200" s="725">
        <v>0</v>
      </c>
      <c r="AT200" s="725">
        <v>0</v>
      </c>
      <c r="AU200" s="725">
        <v>0</v>
      </c>
      <c r="AV200" s="725">
        <v>1.1569767441860459</v>
      </c>
      <c r="AW200" s="725">
        <v>1.1569767441860459</v>
      </c>
      <c r="AX200" s="725">
        <v>0</v>
      </c>
      <c r="AY200" s="725">
        <v>0</v>
      </c>
      <c r="AZ200" s="725">
        <v>0</v>
      </c>
      <c r="BA200" s="725">
        <v>2.9264705882352939</v>
      </c>
      <c r="BB200" s="725">
        <v>31.851851851851851</v>
      </c>
      <c r="BC200" s="725">
        <v>36.851851851851848</v>
      </c>
      <c r="BD200" s="725">
        <v>0</v>
      </c>
      <c r="BE200" s="725">
        <v>0</v>
      </c>
      <c r="BF200" s="725">
        <v>0</v>
      </c>
      <c r="BG200" s="725">
        <v>0</v>
      </c>
      <c r="BH200" s="725">
        <v>0</v>
      </c>
      <c r="BI200" s="725">
        <v>0</v>
      </c>
      <c r="BJ200" s="725">
        <v>4.0600000000000094</v>
      </c>
      <c r="BK200" s="725">
        <v>0</v>
      </c>
      <c r="BL200" s="725">
        <v>2.2149348888198799</v>
      </c>
      <c r="BM200" s="725">
        <v>0</v>
      </c>
      <c r="BN200" s="725">
        <v>0</v>
      </c>
      <c r="BO200" s="725">
        <v>1</v>
      </c>
      <c r="BP200" s="725">
        <v>0</v>
      </c>
      <c r="BQ200" s="725"/>
      <c r="BR200" s="725"/>
      <c r="BS200" s="725"/>
    </row>
    <row r="201" spans="1:71" ht="15" x14ac:dyDescent="0.25">
      <c r="A201">
        <f>VLOOKUP(C201,'DfE No.'!C:E,3,FALSE)</f>
        <v>217</v>
      </c>
      <c r="B201" s="722">
        <v>144625</v>
      </c>
      <c r="C201" s="722">
        <v>9352203</v>
      </c>
      <c r="D201" s="723" t="s">
        <v>1256</v>
      </c>
      <c r="E201" s="707" t="s">
        <v>469</v>
      </c>
      <c r="F201" s="724" t="s">
        <v>1127</v>
      </c>
      <c r="G201" s="725">
        <v>1</v>
      </c>
      <c r="H201" s="725">
        <v>0</v>
      </c>
      <c r="I201" s="725">
        <v>0</v>
      </c>
      <c r="J201" s="725">
        <v>7</v>
      </c>
      <c r="K201" s="725">
        <v>0</v>
      </c>
      <c r="L201" s="725">
        <v>0</v>
      </c>
      <c r="M201" s="725">
        <v>0</v>
      </c>
      <c r="N201" s="725">
        <v>110</v>
      </c>
      <c r="O201" s="725">
        <v>110</v>
      </c>
      <c r="P201" s="725">
        <v>11</v>
      </c>
      <c r="Q201" s="725">
        <v>99</v>
      </c>
      <c r="R201" s="725">
        <v>0</v>
      </c>
      <c r="S201" s="725">
        <v>0</v>
      </c>
      <c r="T201" s="725">
        <v>0</v>
      </c>
      <c r="U201" s="725">
        <v>0</v>
      </c>
      <c r="V201" s="725">
        <v>0</v>
      </c>
      <c r="W201" s="725">
        <v>0</v>
      </c>
      <c r="X201" s="725">
        <v>0</v>
      </c>
      <c r="Y201" s="725">
        <v>0</v>
      </c>
      <c r="Z201" s="725">
        <v>0</v>
      </c>
      <c r="AA201" s="725">
        <v>110</v>
      </c>
      <c r="AB201" s="725">
        <v>15.714285714285714</v>
      </c>
      <c r="AC201" s="725">
        <v>21.000000000000011</v>
      </c>
      <c r="AD201" s="725">
        <v>21.000000000000011</v>
      </c>
      <c r="AE201" s="725">
        <v>0</v>
      </c>
      <c r="AF201" s="725">
        <v>0</v>
      </c>
      <c r="AG201" s="725">
        <v>94.000000000000057</v>
      </c>
      <c r="AH201" s="725">
        <v>3.0000000000000031</v>
      </c>
      <c r="AI201" s="725">
        <v>5.9999999999999956</v>
      </c>
      <c r="AJ201" s="725">
        <v>2.0000000000000018</v>
      </c>
      <c r="AK201" s="725">
        <v>5.0000000000000044</v>
      </c>
      <c r="AL201" s="725">
        <v>0</v>
      </c>
      <c r="AM201" s="725">
        <v>0</v>
      </c>
      <c r="AN201" s="725">
        <v>0</v>
      </c>
      <c r="AO201" s="725">
        <v>0</v>
      </c>
      <c r="AP201" s="725">
        <v>0</v>
      </c>
      <c r="AQ201" s="725">
        <v>0</v>
      </c>
      <c r="AR201" s="725">
        <v>0</v>
      </c>
      <c r="AS201" s="725">
        <v>0</v>
      </c>
      <c r="AT201" s="725">
        <v>0</v>
      </c>
      <c r="AU201" s="725">
        <v>0</v>
      </c>
      <c r="AV201" s="725">
        <v>1.1111111111111109</v>
      </c>
      <c r="AW201" s="725">
        <v>1.1111111111111109</v>
      </c>
      <c r="AX201" s="725">
        <v>0</v>
      </c>
      <c r="AY201" s="725">
        <v>0</v>
      </c>
      <c r="AZ201" s="725">
        <v>0</v>
      </c>
      <c r="BA201" s="725">
        <v>0</v>
      </c>
      <c r="BB201" s="725">
        <v>27.084905660377359</v>
      </c>
      <c r="BC201" s="725">
        <v>30.09433962264151</v>
      </c>
      <c r="BD201" s="725">
        <v>0</v>
      </c>
      <c r="BE201" s="725">
        <v>0</v>
      </c>
      <c r="BF201" s="725">
        <v>0</v>
      </c>
      <c r="BG201" s="725">
        <v>0</v>
      </c>
      <c r="BH201" s="725">
        <v>0</v>
      </c>
      <c r="BI201" s="725">
        <v>0</v>
      </c>
      <c r="BJ201" s="725">
        <v>2.3999999999999986</v>
      </c>
      <c r="BK201" s="725">
        <v>0</v>
      </c>
      <c r="BL201" s="725">
        <v>1.9680780532467499</v>
      </c>
      <c r="BM201" s="725">
        <v>0</v>
      </c>
      <c r="BN201" s="725">
        <v>0</v>
      </c>
      <c r="BO201" s="725">
        <v>1</v>
      </c>
      <c r="BP201" s="725">
        <v>0</v>
      </c>
      <c r="BQ201" s="725"/>
      <c r="BR201" s="725"/>
      <c r="BS201" s="725"/>
    </row>
    <row r="202" spans="1:71" ht="15" x14ac:dyDescent="0.25">
      <c r="A202">
        <f>VLOOKUP(C202,'DfE No.'!C:E,3,FALSE)</f>
        <v>448</v>
      </c>
      <c r="B202" s="722">
        <v>144215</v>
      </c>
      <c r="C202" s="722">
        <v>9352204</v>
      </c>
      <c r="D202" s="723" t="s">
        <v>1257</v>
      </c>
      <c r="E202" s="707" t="s">
        <v>469</v>
      </c>
      <c r="F202" s="724" t="s">
        <v>1127</v>
      </c>
      <c r="G202" s="725">
        <v>1</v>
      </c>
      <c r="H202" s="725">
        <v>0</v>
      </c>
      <c r="I202" s="725">
        <v>0</v>
      </c>
      <c r="J202" s="725">
        <v>7</v>
      </c>
      <c r="K202" s="725">
        <v>0</v>
      </c>
      <c r="L202" s="725">
        <v>0</v>
      </c>
      <c r="M202" s="725">
        <v>0</v>
      </c>
      <c r="N202" s="725">
        <v>68</v>
      </c>
      <c r="O202" s="725">
        <v>68</v>
      </c>
      <c r="P202" s="725">
        <v>5</v>
      </c>
      <c r="Q202" s="725">
        <v>63</v>
      </c>
      <c r="R202" s="725">
        <v>0</v>
      </c>
      <c r="S202" s="725">
        <v>0</v>
      </c>
      <c r="T202" s="725">
        <v>0</v>
      </c>
      <c r="U202" s="725">
        <v>0</v>
      </c>
      <c r="V202" s="725">
        <v>0</v>
      </c>
      <c r="W202" s="725">
        <v>0</v>
      </c>
      <c r="X202" s="725">
        <v>0</v>
      </c>
      <c r="Y202" s="725">
        <v>0</v>
      </c>
      <c r="Z202" s="725">
        <v>0</v>
      </c>
      <c r="AA202" s="725">
        <v>68</v>
      </c>
      <c r="AB202" s="725">
        <v>9.7142857142857135</v>
      </c>
      <c r="AC202" s="725">
        <v>6.999999999999984</v>
      </c>
      <c r="AD202" s="725">
        <v>7.3513513513513518</v>
      </c>
      <c r="AE202" s="725">
        <v>0</v>
      </c>
      <c r="AF202" s="725">
        <v>0</v>
      </c>
      <c r="AG202" s="725">
        <v>58.999999999999972</v>
      </c>
      <c r="AH202" s="725">
        <v>7.9999999999999716</v>
      </c>
      <c r="AI202" s="725">
        <v>1.0000000000000016</v>
      </c>
      <c r="AJ202" s="725">
        <v>0</v>
      </c>
      <c r="AK202" s="725">
        <v>0</v>
      </c>
      <c r="AL202" s="725">
        <v>0</v>
      </c>
      <c r="AM202" s="725">
        <v>0</v>
      </c>
      <c r="AN202" s="725">
        <v>0</v>
      </c>
      <c r="AO202" s="725">
        <v>0</v>
      </c>
      <c r="AP202" s="725">
        <v>0</v>
      </c>
      <c r="AQ202" s="725">
        <v>0</v>
      </c>
      <c r="AR202" s="725">
        <v>0</v>
      </c>
      <c r="AS202" s="725">
        <v>0</v>
      </c>
      <c r="AT202" s="725">
        <v>0</v>
      </c>
      <c r="AU202" s="725">
        <v>0</v>
      </c>
      <c r="AV202" s="725">
        <v>0</v>
      </c>
      <c r="AW202" s="725">
        <v>0</v>
      </c>
      <c r="AX202" s="725">
        <v>0</v>
      </c>
      <c r="AY202" s="725">
        <v>0</v>
      </c>
      <c r="AZ202" s="725">
        <v>0</v>
      </c>
      <c r="BA202" s="725">
        <v>0</v>
      </c>
      <c r="BB202" s="725">
        <v>16.38</v>
      </c>
      <c r="BC202" s="725">
        <v>17.68</v>
      </c>
      <c r="BD202" s="725">
        <v>0</v>
      </c>
      <c r="BE202" s="725">
        <v>0</v>
      </c>
      <c r="BF202" s="725">
        <v>0</v>
      </c>
      <c r="BG202" s="725">
        <v>0</v>
      </c>
      <c r="BH202" s="725">
        <v>0</v>
      </c>
      <c r="BI202" s="725">
        <v>0</v>
      </c>
      <c r="BJ202" s="725">
        <v>0</v>
      </c>
      <c r="BK202" s="725">
        <v>0</v>
      </c>
      <c r="BL202" s="725">
        <v>2.6994387590909099</v>
      </c>
      <c r="BM202" s="725">
        <v>0</v>
      </c>
      <c r="BN202" s="725">
        <v>1</v>
      </c>
      <c r="BO202" s="725">
        <v>1</v>
      </c>
      <c r="BP202" s="725">
        <v>0</v>
      </c>
      <c r="BQ202" s="725"/>
      <c r="BR202" s="725"/>
      <c r="BS202" s="725"/>
    </row>
    <row r="203" spans="1:71" ht="15" x14ac:dyDescent="0.25">
      <c r="A203">
        <f>VLOOKUP(C203,'DfE No.'!C:E,3,FALSE)</f>
        <v>501</v>
      </c>
      <c r="B203" s="722">
        <v>144553</v>
      </c>
      <c r="C203" s="722">
        <v>9352205</v>
      </c>
      <c r="D203" s="723" t="s">
        <v>1258</v>
      </c>
      <c r="E203" s="707" t="s">
        <v>469</v>
      </c>
      <c r="F203" s="724" t="s">
        <v>1127</v>
      </c>
      <c r="G203" s="725">
        <v>1</v>
      </c>
      <c r="H203" s="725">
        <v>0</v>
      </c>
      <c r="I203" s="725">
        <v>0</v>
      </c>
      <c r="J203" s="725">
        <v>7</v>
      </c>
      <c r="K203" s="725">
        <v>0</v>
      </c>
      <c r="L203" s="725">
        <v>0</v>
      </c>
      <c r="M203" s="725">
        <v>0</v>
      </c>
      <c r="N203" s="725">
        <v>41</v>
      </c>
      <c r="O203" s="725">
        <v>41</v>
      </c>
      <c r="P203" s="725">
        <v>6</v>
      </c>
      <c r="Q203" s="725">
        <v>35</v>
      </c>
      <c r="R203" s="725">
        <v>0</v>
      </c>
      <c r="S203" s="725">
        <v>0</v>
      </c>
      <c r="T203" s="725">
        <v>0</v>
      </c>
      <c r="U203" s="725">
        <v>0</v>
      </c>
      <c r="V203" s="725">
        <v>0</v>
      </c>
      <c r="W203" s="725">
        <v>0</v>
      </c>
      <c r="X203" s="725">
        <v>0</v>
      </c>
      <c r="Y203" s="725">
        <v>0</v>
      </c>
      <c r="Z203" s="725">
        <v>0</v>
      </c>
      <c r="AA203" s="725">
        <v>41</v>
      </c>
      <c r="AB203" s="725">
        <v>5.8571428571428568</v>
      </c>
      <c r="AC203" s="725">
        <v>7.999999999999992</v>
      </c>
      <c r="AD203" s="725">
        <v>7.999999999999992</v>
      </c>
      <c r="AE203" s="725">
        <v>0</v>
      </c>
      <c r="AF203" s="725">
        <v>0</v>
      </c>
      <c r="AG203" s="725">
        <v>39</v>
      </c>
      <c r="AH203" s="725">
        <v>0</v>
      </c>
      <c r="AI203" s="725">
        <v>0</v>
      </c>
      <c r="AJ203" s="725">
        <v>0</v>
      </c>
      <c r="AK203" s="725">
        <v>0</v>
      </c>
      <c r="AL203" s="725">
        <v>2.0000000000000022</v>
      </c>
      <c r="AM203" s="725">
        <v>0</v>
      </c>
      <c r="AN203" s="725">
        <v>0</v>
      </c>
      <c r="AO203" s="725">
        <v>0</v>
      </c>
      <c r="AP203" s="725">
        <v>0</v>
      </c>
      <c r="AQ203" s="725">
        <v>0</v>
      </c>
      <c r="AR203" s="725">
        <v>0</v>
      </c>
      <c r="AS203" s="725">
        <v>0</v>
      </c>
      <c r="AT203" s="725">
        <v>0</v>
      </c>
      <c r="AU203" s="725">
        <v>1.1714285714285726</v>
      </c>
      <c r="AV203" s="725">
        <v>1.1714285714285726</v>
      </c>
      <c r="AW203" s="725">
        <v>1.1714285714285726</v>
      </c>
      <c r="AX203" s="725">
        <v>0</v>
      </c>
      <c r="AY203" s="725">
        <v>0</v>
      </c>
      <c r="AZ203" s="725">
        <v>0</v>
      </c>
      <c r="BA203" s="725">
        <v>0</v>
      </c>
      <c r="BB203" s="725">
        <v>17.5</v>
      </c>
      <c r="BC203" s="725">
        <v>20.5</v>
      </c>
      <c r="BD203" s="725">
        <v>0</v>
      </c>
      <c r="BE203" s="725">
        <v>0</v>
      </c>
      <c r="BF203" s="725">
        <v>0</v>
      </c>
      <c r="BG203" s="725">
        <v>0</v>
      </c>
      <c r="BH203" s="725">
        <v>0</v>
      </c>
      <c r="BI203" s="725">
        <v>0</v>
      </c>
      <c r="BJ203" s="725">
        <v>3.5399999999999938</v>
      </c>
      <c r="BK203" s="725">
        <v>0</v>
      </c>
      <c r="BL203" s="725">
        <v>1.9549994923076901</v>
      </c>
      <c r="BM203" s="725">
        <v>0</v>
      </c>
      <c r="BN203" s="725">
        <v>0</v>
      </c>
      <c r="BO203" s="725">
        <v>1</v>
      </c>
      <c r="BP203" s="725">
        <v>0</v>
      </c>
      <c r="BQ203" s="725"/>
      <c r="BR203" s="725"/>
      <c r="BS203" s="725"/>
    </row>
    <row r="204" spans="1:71" ht="15" x14ac:dyDescent="0.25">
      <c r="A204">
        <f>VLOOKUP(C204,'DfE No.'!C:E,3,FALSE)</f>
        <v>99</v>
      </c>
      <c r="B204" s="722">
        <v>144826</v>
      </c>
      <c r="C204" s="722">
        <v>9352206</v>
      </c>
      <c r="D204" s="723" t="s">
        <v>706</v>
      </c>
      <c r="E204" s="707" t="s">
        <v>469</v>
      </c>
      <c r="F204" s="724" t="s">
        <v>1127</v>
      </c>
      <c r="G204" s="725">
        <v>1</v>
      </c>
      <c r="H204" s="725">
        <v>0</v>
      </c>
      <c r="I204" s="725">
        <v>0</v>
      </c>
      <c r="J204" s="725">
        <v>7</v>
      </c>
      <c r="K204" s="725">
        <v>0</v>
      </c>
      <c r="L204" s="725">
        <v>0</v>
      </c>
      <c r="M204" s="725">
        <v>0</v>
      </c>
      <c r="N204" s="725">
        <v>50</v>
      </c>
      <c r="O204" s="725">
        <v>50</v>
      </c>
      <c r="P204" s="725">
        <v>7</v>
      </c>
      <c r="Q204" s="725">
        <v>43</v>
      </c>
      <c r="R204" s="725">
        <v>0</v>
      </c>
      <c r="S204" s="725">
        <v>0</v>
      </c>
      <c r="T204" s="725">
        <v>0</v>
      </c>
      <c r="U204" s="725">
        <v>0</v>
      </c>
      <c r="V204" s="725">
        <v>0</v>
      </c>
      <c r="W204" s="725">
        <v>0</v>
      </c>
      <c r="X204" s="725">
        <v>0</v>
      </c>
      <c r="Y204" s="725">
        <v>0</v>
      </c>
      <c r="Z204" s="725">
        <v>0</v>
      </c>
      <c r="AA204" s="725">
        <v>50</v>
      </c>
      <c r="AB204" s="725">
        <v>7.1428571428571432</v>
      </c>
      <c r="AC204" s="725">
        <v>19</v>
      </c>
      <c r="AD204" s="725">
        <v>20.33898305084746</v>
      </c>
      <c r="AE204" s="725">
        <v>0</v>
      </c>
      <c r="AF204" s="725">
        <v>0</v>
      </c>
      <c r="AG204" s="725">
        <v>23</v>
      </c>
      <c r="AH204" s="725">
        <v>7.0000000000000009</v>
      </c>
      <c r="AI204" s="725">
        <v>0</v>
      </c>
      <c r="AJ204" s="725">
        <v>20</v>
      </c>
      <c r="AK204" s="725">
        <v>0</v>
      </c>
      <c r="AL204" s="725">
        <v>0</v>
      </c>
      <c r="AM204" s="725">
        <v>0</v>
      </c>
      <c r="AN204" s="725">
        <v>0</v>
      </c>
      <c r="AO204" s="725">
        <v>0</v>
      </c>
      <c r="AP204" s="725">
        <v>0</v>
      </c>
      <c r="AQ204" s="725">
        <v>0</v>
      </c>
      <c r="AR204" s="725">
        <v>0</v>
      </c>
      <c r="AS204" s="725">
        <v>0</v>
      </c>
      <c r="AT204" s="725">
        <v>0</v>
      </c>
      <c r="AU204" s="725">
        <v>0</v>
      </c>
      <c r="AV204" s="725">
        <v>0</v>
      </c>
      <c r="AW204" s="725">
        <v>0</v>
      </c>
      <c r="AX204" s="725">
        <v>0</v>
      </c>
      <c r="AY204" s="725">
        <v>0</v>
      </c>
      <c r="AZ204" s="725">
        <v>0</v>
      </c>
      <c r="BA204" s="725">
        <v>0</v>
      </c>
      <c r="BB204" s="725">
        <v>12.704545454545455</v>
      </c>
      <c r="BC204" s="725">
        <v>14.772727272727273</v>
      </c>
      <c r="BD204" s="725">
        <v>0</v>
      </c>
      <c r="BE204" s="725">
        <v>0</v>
      </c>
      <c r="BF204" s="725">
        <v>0</v>
      </c>
      <c r="BG204" s="725">
        <v>0</v>
      </c>
      <c r="BH204" s="725">
        <v>0</v>
      </c>
      <c r="BI204" s="725">
        <v>0</v>
      </c>
      <c r="BJ204" s="725">
        <v>4.0000000000000009</v>
      </c>
      <c r="BK204" s="725">
        <v>0</v>
      </c>
      <c r="BL204" s="725">
        <v>1.19087729807692</v>
      </c>
      <c r="BM204" s="725">
        <v>0</v>
      </c>
      <c r="BN204" s="725">
        <v>0</v>
      </c>
      <c r="BO204" s="725">
        <v>1</v>
      </c>
      <c r="BP204" s="725">
        <v>0</v>
      </c>
      <c r="BQ204" s="725"/>
      <c r="BR204" s="725"/>
      <c r="BS204" s="725"/>
    </row>
    <row r="205" spans="1:71" ht="15" x14ac:dyDescent="0.25">
      <c r="A205">
        <f>VLOOKUP(C205,'DfE No.'!C:E,3,FALSE)</f>
        <v>14</v>
      </c>
      <c r="B205" s="722">
        <v>144827</v>
      </c>
      <c r="C205" s="722">
        <v>9352207</v>
      </c>
      <c r="D205" s="723" t="s">
        <v>1259</v>
      </c>
      <c r="E205" s="707" t="s">
        <v>469</v>
      </c>
      <c r="F205" s="724" t="s">
        <v>1127</v>
      </c>
      <c r="G205" s="725">
        <v>1</v>
      </c>
      <c r="H205" s="725">
        <v>0</v>
      </c>
      <c r="I205" s="725">
        <v>0</v>
      </c>
      <c r="J205" s="725">
        <v>7</v>
      </c>
      <c r="K205" s="725">
        <v>0</v>
      </c>
      <c r="L205" s="725">
        <v>0</v>
      </c>
      <c r="M205" s="725">
        <v>0</v>
      </c>
      <c r="N205" s="725">
        <v>79</v>
      </c>
      <c r="O205" s="725">
        <v>79</v>
      </c>
      <c r="P205" s="725">
        <v>9</v>
      </c>
      <c r="Q205" s="725">
        <v>70</v>
      </c>
      <c r="R205" s="725">
        <v>0</v>
      </c>
      <c r="S205" s="725">
        <v>0</v>
      </c>
      <c r="T205" s="725">
        <v>0</v>
      </c>
      <c r="U205" s="725">
        <v>0</v>
      </c>
      <c r="V205" s="725">
        <v>0</v>
      </c>
      <c r="W205" s="725">
        <v>0</v>
      </c>
      <c r="X205" s="725">
        <v>0</v>
      </c>
      <c r="Y205" s="725">
        <v>0</v>
      </c>
      <c r="Z205" s="725">
        <v>0</v>
      </c>
      <c r="AA205" s="725">
        <v>79</v>
      </c>
      <c r="AB205" s="725">
        <v>11.285714285714286</v>
      </c>
      <c r="AC205" s="725">
        <v>21.000000000000032</v>
      </c>
      <c r="AD205" s="725">
        <v>27.602409638554217</v>
      </c>
      <c r="AE205" s="725">
        <v>0</v>
      </c>
      <c r="AF205" s="725">
        <v>0</v>
      </c>
      <c r="AG205" s="725">
        <v>60.999999999999986</v>
      </c>
      <c r="AH205" s="725">
        <v>12.999999999999964</v>
      </c>
      <c r="AI205" s="725">
        <v>1.0000000000000027</v>
      </c>
      <c r="AJ205" s="725">
        <v>3</v>
      </c>
      <c r="AK205" s="725">
        <v>1.0000000000000027</v>
      </c>
      <c r="AL205" s="725">
        <v>0</v>
      </c>
      <c r="AM205" s="725">
        <v>0</v>
      </c>
      <c r="AN205" s="725">
        <v>0</v>
      </c>
      <c r="AO205" s="725">
        <v>0</v>
      </c>
      <c r="AP205" s="725">
        <v>0</v>
      </c>
      <c r="AQ205" s="725">
        <v>0</v>
      </c>
      <c r="AR205" s="725">
        <v>0</v>
      </c>
      <c r="AS205" s="725">
        <v>0</v>
      </c>
      <c r="AT205" s="725">
        <v>0</v>
      </c>
      <c r="AU205" s="725">
        <v>0</v>
      </c>
      <c r="AV205" s="725">
        <v>0</v>
      </c>
      <c r="AW205" s="725">
        <v>0</v>
      </c>
      <c r="AX205" s="725">
        <v>0</v>
      </c>
      <c r="AY205" s="725">
        <v>0</v>
      </c>
      <c r="AZ205" s="725">
        <v>0</v>
      </c>
      <c r="BA205" s="725">
        <v>0.95180722891566272</v>
      </c>
      <c r="BB205" s="725">
        <v>24.705882352941178</v>
      </c>
      <c r="BC205" s="725">
        <v>27.882352941176471</v>
      </c>
      <c r="BD205" s="725">
        <v>0</v>
      </c>
      <c r="BE205" s="725">
        <v>0</v>
      </c>
      <c r="BF205" s="725">
        <v>0</v>
      </c>
      <c r="BG205" s="725">
        <v>0</v>
      </c>
      <c r="BH205" s="725">
        <v>0</v>
      </c>
      <c r="BI205" s="725">
        <v>0</v>
      </c>
      <c r="BJ205" s="725">
        <v>0.25999999999999834</v>
      </c>
      <c r="BK205" s="725">
        <v>0</v>
      </c>
      <c r="BL205" s="725">
        <v>2.8788181219178099</v>
      </c>
      <c r="BM205" s="725">
        <v>0</v>
      </c>
      <c r="BN205" s="725">
        <v>1</v>
      </c>
      <c r="BO205" s="725">
        <v>1</v>
      </c>
      <c r="BP205" s="725">
        <v>0</v>
      </c>
      <c r="BQ205" s="725"/>
      <c r="BR205" s="725"/>
      <c r="BS205" s="725"/>
    </row>
    <row r="206" spans="1:71" ht="15" x14ac:dyDescent="0.25">
      <c r="A206">
        <f>VLOOKUP(C206,'DfE No.'!C:E,3,FALSE)</f>
        <v>5</v>
      </c>
      <c r="B206" s="722">
        <v>144828</v>
      </c>
      <c r="C206" s="722">
        <v>9352208</v>
      </c>
      <c r="D206" s="723" t="s">
        <v>1260</v>
      </c>
      <c r="E206" s="707" t="s">
        <v>469</v>
      </c>
      <c r="F206" s="724" t="s">
        <v>1127</v>
      </c>
      <c r="G206" s="725">
        <v>1</v>
      </c>
      <c r="H206" s="725">
        <v>0</v>
      </c>
      <c r="I206" s="725">
        <v>0</v>
      </c>
      <c r="J206" s="725">
        <v>7</v>
      </c>
      <c r="K206" s="725">
        <v>0</v>
      </c>
      <c r="L206" s="725">
        <v>0</v>
      </c>
      <c r="M206" s="725">
        <v>0</v>
      </c>
      <c r="N206" s="725">
        <v>87</v>
      </c>
      <c r="O206" s="725">
        <v>87</v>
      </c>
      <c r="P206" s="725">
        <v>11</v>
      </c>
      <c r="Q206" s="725">
        <v>76</v>
      </c>
      <c r="R206" s="725">
        <v>0</v>
      </c>
      <c r="S206" s="725">
        <v>0</v>
      </c>
      <c r="T206" s="725">
        <v>0</v>
      </c>
      <c r="U206" s="725">
        <v>0</v>
      </c>
      <c r="V206" s="725">
        <v>0</v>
      </c>
      <c r="W206" s="725">
        <v>0</v>
      </c>
      <c r="X206" s="725">
        <v>0</v>
      </c>
      <c r="Y206" s="725">
        <v>0</v>
      </c>
      <c r="Z206" s="725">
        <v>0</v>
      </c>
      <c r="AA206" s="725">
        <v>87</v>
      </c>
      <c r="AB206" s="725">
        <v>12.428571428571429</v>
      </c>
      <c r="AC206" s="725">
        <v>13.999999999999995</v>
      </c>
      <c r="AD206" s="725">
        <v>17.595505617977526</v>
      </c>
      <c r="AE206" s="725">
        <v>0</v>
      </c>
      <c r="AF206" s="725">
        <v>0</v>
      </c>
      <c r="AG206" s="725">
        <v>64.744186046511643</v>
      </c>
      <c r="AH206" s="725">
        <v>6.0697674418604635</v>
      </c>
      <c r="AI206" s="725">
        <v>13.151162790697638</v>
      </c>
      <c r="AJ206" s="725">
        <v>1.0116279069767453</v>
      </c>
      <c r="AK206" s="725">
        <v>0</v>
      </c>
      <c r="AL206" s="725">
        <v>2.0232558139534906</v>
      </c>
      <c r="AM206" s="725">
        <v>0</v>
      </c>
      <c r="AN206" s="725">
        <v>0</v>
      </c>
      <c r="AO206" s="725">
        <v>0</v>
      </c>
      <c r="AP206" s="725">
        <v>0</v>
      </c>
      <c r="AQ206" s="725">
        <v>0</v>
      </c>
      <c r="AR206" s="725">
        <v>0</v>
      </c>
      <c r="AS206" s="725">
        <v>0</v>
      </c>
      <c r="AT206" s="725">
        <v>0</v>
      </c>
      <c r="AU206" s="725">
        <v>0</v>
      </c>
      <c r="AV206" s="725">
        <v>0</v>
      </c>
      <c r="AW206" s="725">
        <v>0</v>
      </c>
      <c r="AX206" s="725">
        <v>0</v>
      </c>
      <c r="AY206" s="725">
        <v>0</v>
      </c>
      <c r="AZ206" s="725">
        <v>0</v>
      </c>
      <c r="BA206" s="725">
        <v>0</v>
      </c>
      <c r="BB206" s="725">
        <v>17.37142857142857</v>
      </c>
      <c r="BC206" s="725">
        <v>19.885714285714286</v>
      </c>
      <c r="BD206" s="725">
        <v>0</v>
      </c>
      <c r="BE206" s="725">
        <v>0</v>
      </c>
      <c r="BF206" s="725">
        <v>0</v>
      </c>
      <c r="BG206" s="725">
        <v>0</v>
      </c>
      <c r="BH206" s="725">
        <v>0</v>
      </c>
      <c r="BI206" s="725">
        <v>0</v>
      </c>
      <c r="BJ206" s="725">
        <v>5.7799999999999647</v>
      </c>
      <c r="BK206" s="725">
        <v>0</v>
      </c>
      <c r="BL206" s="725">
        <v>1.8822270915493</v>
      </c>
      <c r="BM206" s="725">
        <v>0</v>
      </c>
      <c r="BN206" s="725">
        <v>0</v>
      </c>
      <c r="BO206" s="725">
        <v>1</v>
      </c>
      <c r="BP206" s="725">
        <v>0</v>
      </c>
      <c r="BQ206" s="725"/>
      <c r="BR206" s="725"/>
      <c r="BS206" s="725"/>
    </row>
    <row r="207" spans="1:71" ht="15" x14ac:dyDescent="0.25">
      <c r="A207">
        <f>VLOOKUP(C207,'DfE No.'!C:E,3,FALSE)</f>
        <v>442</v>
      </c>
      <c r="B207" s="722">
        <v>144218</v>
      </c>
      <c r="C207" s="722">
        <v>9352209</v>
      </c>
      <c r="D207" s="723" t="s">
        <v>1261</v>
      </c>
      <c r="E207" s="707" t="s">
        <v>469</v>
      </c>
      <c r="F207" s="724" t="s">
        <v>1127</v>
      </c>
      <c r="G207" s="725">
        <v>1</v>
      </c>
      <c r="H207" s="725">
        <v>0</v>
      </c>
      <c r="I207" s="725">
        <v>0</v>
      </c>
      <c r="J207" s="725">
        <v>7</v>
      </c>
      <c r="K207" s="725">
        <v>0</v>
      </c>
      <c r="L207" s="725">
        <v>0</v>
      </c>
      <c r="M207" s="725">
        <v>0</v>
      </c>
      <c r="N207" s="725">
        <v>421</v>
      </c>
      <c r="O207" s="725">
        <v>421</v>
      </c>
      <c r="P207" s="725">
        <v>59</v>
      </c>
      <c r="Q207" s="725">
        <v>362</v>
      </c>
      <c r="R207" s="725">
        <v>0</v>
      </c>
      <c r="S207" s="725">
        <v>0</v>
      </c>
      <c r="T207" s="725">
        <v>0</v>
      </c>
      <c r="U207" s="725">
        <v>0</v>
      </c>
      <c r="V207" s="725">
        <v>0</v>
      </c>
      <c r="W207" s="725">
        <v>0</v>
      </c>
      <c r="X207" s="725">
        <v>0</v>
      </c>
      <c r="Y207" s="725">
        <v>0</v>
      </c>
      <c r="Z207" s="725">
        <v>0</v>
      </c>
      <c r="AA207" s="725">
        <v>421</v>
      </c>
      <c r="AB207" s="725">
        <v>60.142857142857146</v>
      </c>
      <c r="AC207" s="725">
        <v>86.999999999999901</v>
      </c>
      <c r="AD207" s="725">
        <v>97.387951807228916</v>
      </c>
      <c r="AE207" s="725">
        <v>0</v>
      </c>
      <c r="AF207" s="725">
        <v>0</v>
      </c>
      <c r="AG207" s="725">
        <v>325.00000000000017</v>
      </c>
      <c r="AH207" s="725">
        <v>29.999999999999989</v>
      </c>
      <c r="AI207" s="725">
        <v>66.000000000000014</v>
      </c>
      <c r="AJ207" s="725">
        <v>0</v>
      </c>
      <c r="AK207" s="725">
        <v>0</v>
      </c>
      <c r="AL207" s="725">
        <v>0</v>
      </c>
      <c r="AM207" s="725">
        <v>0</v>
      </c>
      <c r="AN207" s="725">
        <v>0</v>
      </c>
      <c r="AO207" s="725">
        <v>0</v>
      </c>
      <c r="AP207" s="725">
        <v>0</v>
      </c>
      <c r="AQ207" s="725">
        <v>0</v>
      </c>
      <c r="AR207" s="725">
        <v>0</v>
      </c>
      <c r="AS207" s="725">
        <v>0</v>
      </c>
      <c r="AT207" s="725">
        <v>0</v>
      </c>
      <c r="AU207" s="725">
        <v>1.1727019498607234</v>
      </c>
      <c r="AV207" s="725">
        <v>3.5181058495821742</v>
      </c>
      <c r="AW207" s="725">
        <v>5.863509749303617</v>
      </c>
      <c r="AX207" s="725">
        <v>0</v>
      </c>
      <c r="AY207" s="725">
        <v>0</v>
      </c>
      <c r="AZ207" s="725">
        <v>0</v>
      </c>
      <c r="BA207" s="725">
        <v>1.0144578313253012</v>
      </c>
      <c r="BB207" s="725">
        <v>125.11048158640226</v>
      </c>
      <c r="BC207" s="725">
        <v>145.5014164305949</v>
      </c>
      <c r="BD207" s="725">
        <v>0</v>
      </c>
      <c r="BE207" s="725">
        <v>0</v>
      </c>
      <c r="BF207" s="725">
        <v>0</v>
      </c>
      <c r="BG207" s="725">
        <v>0</v>
      </c>
      <c r="BH207" s="725">
        <v>0</v>
      </c>
      <c r="BI207" s="725">
        <v>0</v>
      </c>
      <c r="BJ207" s="725">
        <v>0</v>
      </c>
      <c r="BK207" s="725">
        <v>0</v>
      </c>
      <c r="BL207" s="725">
        <v>0.75801168279569897</v>
      </c>
      <c r="BM207" s="725">
        <v>0</v>
      </c>
      <c r="BN207" s="725">
        <v>0</v>
      </c>
      <c r="BO207" s="725">
        <v>1</v>
      </c>
      <c r="BP207" s="725">
        <v>0</v>
      </c>
      <c r="BQ207" s="725"/>
      <c r="BR207" s="725"/>
      <c r="BS207" s="725"/>
    </row>
    <row r="208" spans="1:71" ht="15" x14ac:dyDescent="0.25">
      <c r="A208">
        <f>VLOOKUP(C208,'DfE No.'!C:E,3,FALSE)</f>
        <v>521</v>
      </c>
      <c r="B208" s="722">
        <v>145031</v>
      </c>
      <c r="C208" s="722">
        <v>9352210</v>
      </c>
      <c r="D208" s="723" t="s">
        <v>1394</v>
      </c>
      <c r="E208" s="707" t="s">
        <v>469</v>
      </c>
      <c r="F208" s="724" t="s">
        <v>1127</v>
      </c>
      <c r="G208" s="725">
        <v>1</v>
      </c>
      <c r="H208" s="725">
        <v>0</v>
      </c>
      <c r="I208" s="725">
        <v>0</v>
      </c>
      <c r="J208" s="725">
        <v>5</v>
      </c>
      <c r="K208" s="725">
        <v>0</v>
      </c>
      <c r="L208" s="725">
        <v>0</v>
      </c>
      <c r="M208" s="725">
        <v>0</v>
      </c>
      <c r="N208" s="725">
        <v>134.5</v>
      </c>
      <c r="O208" s="725">
        <v>134.5</v>
      </c>
      <c r="P208" s="725">
        <v>47.5</v>
      </c>
      <c r="Q208" s="725">
        <v>87</v>
      </c>
      <c r="R208" s="725">
        <v>0</v>
      </c>
      <c r="S208" s="725">
        <v>0</v>
      </c>
      <c r="T208" s="725">
        <v>0</v>
      </c>
      <c r="U208" s="725">
        <v>0</v>
      </c>
      <c r="V208" s="725">
        <v>0</v>
      </c>
      <c r="W208" s="725">
        <v>0</v>
      </c>
      <c r="X208" s="725">
        <v>0</v>
      </c>
      <c r="Y208" s="725">
        <v>0</v>
      </c>
      <c r="Z208" s="725">
        <v>0</v>
      </c>
      <c r="AA208" s="725">
        <v>134.5</v>
      </c>
      <c r="AB208" s="725">
        <v>26.9</v>
      </c>
      <c r="AC208" s="725">
        <v>11.495726495726499</v>
      </c>
      <c r="AD208" s="725">
        <v>14.241176470588234</v>
      </c>
      <c r="AE208" s="725">
        <v>0</v>
      </c>
      <c r="AF208" s="725">
        <v>0</v>
      </c>
      <c r="AG208" s="725">
        <v>134.5</v>
      </c>
      <c r="AH208" s="725">
        <v>0</v>
      </c>
      <c r="AI208" s="725">
        <v>0</v>
      </c>
      <c r="AJ208" s="725">
        <v>0</v>
      </c>
      <c r="AK208" s="725">
        <v>0</v>
      </c>
      <c r="AL208" s="725">
        <v>0</v>
      </c>
      <c r="AM208" s="725">
        <v>0</v>
      </c>
      <c r="AN208" s="725">
        <v>0</v>
      </c>
      <c r="AO208" s="725">
        <v>0</v>
      </c>
      <c r="AP208" s="725">
        <v>0</v>
      </c>
      <c r="AQ208" s="725">
        <v>0</v>
      </c>
      <c r="AR208" s="725">
        <v>0</v>
      </c>
      <c r="AS208" s="725">
        <v>0</v>
      </c>
      <c r="AT208" s="725">
        <v>0</v>
      </c>
      <c r="AU208" s="725">
        <v>3.0919540229885007</v>
      </c>
      <c r="AV208" s="725">
        <v>10.821839080459766</v>
      </c>
      <c r="AW208" s="725">
        <v>13.913793103448281</v>
      </c>
      <c r="AX208" s="725">
        <v>0</v>
      </c>
      <c r="AY208" s="725">
        <v>0</v>
      </c>
      <c r="AZ208" s="725">
        <v>0</v>
      </c>
      <c r="BA208" s="725">
        <v>0</v>
      </c>
      <c r="BB208" s="725">
        <v>32.178082191780817</v>
      </c>
      <c r="BC208" s="725">
        <v>49.746575342465746</v>
      </c>
      <c r="BD208" s="725">
        <v>0</v>
      </c>
      <c r="BE208" s="725">
        <v>0</v>
      </c>
      <c r="BF208" s="725">
        <v>0</v>
      </c>
      <c r="BG208" s="725">
        <v>0</v>
      </c>
      <c r="BH208" s="725">
        <v>0</v>
      </c>
      <c r="BI208" s="725">
        <v>0</v>
      </c>
      <c r="BJ208" s="725">
        <v>9.1735897435897158</v>
      </c>
      <c r="BK208" s="725">
        <v>0</v>
      </c>
      <c r="BL208" s="725">
        <v>0.81963119166666698</v>
      </c>
      <c r="BM208" s="725">
        <v>0</v>
      </c>
      <c r="BN208" s="725">
        <v>0</v>
      </c>
      <c r="BO208" s="725">
        <v>1</v>
      </c>
      <c r="BP208" s="725">
        <v>0</v>
      </c>
      <c r="BQ208" s="725"/>
      <c r="BR208" s="725"/>
      <c r="BS208" s="725"/>
    </row>
    <row r="209" spans="1:71" ht="15" x14ac:dyDescent="0.25">
      <c r="A209">
        <f>VLOOKUP(C209,'DfE No.'!C:E,3,FALSE)</f>
        <v>274</v>
      </c>
      <c r="B209" s="722">
        <v>145118</v>
      </c>
      <c r="C209" s="722">
        <v>9352211</v>
      </c>
      <c r="D209" s="723" t="s">
        <v>1262</v>
      </c>
      <c r="E209" s="707" t="s">
        <v>469</v>
      </c>
      <c r="F209" s="724" t="s">
        <v>1127</v>
      </c>
      <c r="G209" s="725">
        <v>1</v>
      </c>
      <c r="H209" s="725">
        <v>0</v>
      </c>
      <c r="I209" s="725">
        <v>0</v>
      </c>
      <c r="J209" s="725">
        <v>7</v>
      </c>
      <c r="K209" s="725">
        <v>0</v>
      </c>
      <c r="L209" s="725">
        <v>0</v>
      </c>
      <c r="M209" s="725">
        <v>0</v>
      </c>
      <c r="N209" s="725">
        <v>295</v>
      </c>
      <c r="O209" s="725">
        <v>295</v>
      </c>
      <c r="P209" s="725">
        <v>40</v>
      </c>
      <c r="Q209" s="725">
        <v>255</v>
      </c>
      <c r="R209" s="725">
        <v>0</v>
      </c>
      <c r="S209" s="725">
        <v>0</v>
      </c>
      <c r="T209" s="725">
        <v>0</v>
      </c>
      <c r="U209" s="725">
        <v>0</v>
      </c>
      <c r="V209" s="725">
        <v>0</v>
      </c>
      <c r="W209" s="725">
        <v>0</v>
      </c>
      <c r="X209" s="725">
        <v>0</v>
      </c>
      <c r="Y209" s="725">
        <v>0</v>
      </c>
      <c r="Z209" s="725">
        <v>0</v>
      </c>
      <c r="AA209" s="725">
        <v>295</v>
      </c>
      <c r="AB209" s="725">
        <v>42.142857142857146</v>
      </c>
      <c r="AC209" s="725">
        <v>123.00000000000004</v>
      </c>
      <c r="AD209" s="725">
        <v>130.37096774193549</v>
      </c>
      <c r="AE209" s="725">
        <v>0</v>
      </c>
      <c r="AF209" s="725">
        <v>0</v>
      </c>
      <c r="AG209" s="725">
        <v>34.000000000000121</v>
      </c>
      <c r="AH209" s="725">
        <v>1.9999999999999991</v>
      </c>
      <c r="AI209" s="725">
        <v>5.0000000000000053</v>
      </c>
      <c r="AJ209" s="725">
        <v>121.99999999999991</v>
      </c>
      <c r="AK209" s="725">
        <v>131.99999999999997</v>
      </c>
      <c r="AL209" s="725">
        <v>0</v>
      </c>
      <c r="AM209" s="725">
        <v>0</v>
      </c>
      <c r="AN209" s="725">
        <v>0</v>
      </c>
      <c r="AO209" s="725">
        <v>0</v>
      </c>
      <c r="AP209" s="725">
        <v>0</v>
      </c>
      <c r="AQ209" s="725">
        <v>0</v>
      </c>
      <c r="AR209" s="725">
        <v>0</v>
      </c>
      <c r="AS209" s="725">
        <v>0</v>
      </c>
      <c r="AT209" s="725">
        <v>0</v>
      </c>
      <c r="AU209" s="725">
        <v>15.039215686274497</v>
      </c>
      <c r="AV209" s="725">
        <v>28.921568627450977</v>
      </c>
      <c r="AW209" s="725">
        <v>41.647058823529321</v>
      </c>
      <c r="AX209" s="725">
        <v>0</v>
      </c>
      <c r="AY209" s="725">
        <v>0</v>
      </c>
      <c r="AZ209" s="725">
        <v>0</v>
      </c>
      <c r="BA209" s="725">
        <v>0</v>
      </c>
      <c r="BB209" s="725">
        <v>89.303797468354432</v>
      </c>
      <c r="BC209" s="725">
        <v>103.31223628691983</v>
      </c>
      <c r="BD209" s="725">
        <v>0</v>
      </c>
      <c r="BE209" s="725">
        <v>0</v>
      </c>
      <c r="BF209" s="725">
        <v>0</v>
      </c>
      <c r="BG209" s="725">
        <v>0</v>
      </c>
      <c r="BH209" s="725">
        <v>0</v>
      </c>
      <c r="BI209" s="725">
        <v>0</v>
      </c>
      <c r="BJ209" s="725">
        <v>0</v>
      </c>
      <c r="BK209" s="725">
        <v>0</v>
      </c>
      <c r="BL209" s="725">
        <v>0.42796260040241402</v>
      </c>
      <c r="BM209" s="725">
        <v>0</v>
      </c>
      <c r="BN209" s="725">
        <v>0</v>
      </c>
      <c r="BO209" s="725">
        <v>1</v>
      </c>
      <c r="BP209" s="725">
        <v>0</v>
      </c>
      <c r="BQ209" s="725"/>
      <c r="BR209" s="725"/>
      <c r="BS209" s="725"/>
    </row>
    <row r="210" spans="1:71" ht="15" x14ac:dyDescent="0.25">
      <c r="A210">
        <f>VLOOKUP(C210,'DfE No.'!C:E,3,FALSE)</f>
        <v>464</v>
      </c>
      <c r="B210" s="722">
        <v>145234</v>
      </c>
      <c r="C210" s="722">
        <v>9352212</v>
      </c>
      <c r="D210" s="723" t="s">
        <v>1395</v>
      </c>
      <c r="E210" s="707" t="s">
        <v>469</v>
      </c>
      <c r="F210" s="724" t="s">
        <v>1127</v>
      </c>
      <c r="G210" s="725">
        <v>1</v>
      </c>
      <c r="H210" s="725">
        <v>0</v>
      </c>
      <c r="I210" s="725">
        <v>0</v>
      </c>
      <c r="J210" s="725">
        <v>7</v>
      </c>
      <c r="K210" s="725">
        <v>0</v>
      </c>
      <c r="L210" s="725">
        <v>0</v>
      </c>
      <c r="M210" s="725">
        <v>0</v>
      </c>
      <c r="N210" s="725">
        <v>130</v>
      </c>
      <c r="O210" s="725">
        <v>130</v>
      </c>
      <c r="P210" s="725">
        <v>20</v>
      </c>
      <c r="Q210" s="725">
        <v>110</v>
      </c>
      <c r="R210" s="725">
        <v>0</v>
      </c>
      <c r="S210" s="725">
        <v>0</v>
      </c>
      <c r="T210" s="725">
        <v>0</v>
      </c>
      <c r="U210" s="725">
        <v>0</v>
      </c>
      <c r="V210" s="725">
        <v>0</v>
      </c>
      <c r="W210" s="725">
        <v>0</v>
      </c>
      <c r="X210" s="725">
        <v>0</v>
      </c>
      <c r="Y210" s="725">
        <v>0</v>
      </c>
      <c r="Z210" s="725">
        <v>0</v>
      </c>
      <c r="AA210" s="725">
        <v>130</v>
      </c>
      <c r="AB210" s="725">
        <v>18.571428571428573</v>
      </c>
      <c r="AC210" s="725">
        <v>13</v>
      </c>
      <c r="AD210" s="725">
        <v>17.862595419847331</v>
      </c>
      <c r="AE210" s="725">
        <v>0</v>
      </c>
      <c r="AF210" s="725">
        <v>0</v>
      </c>
      <c r="AG210" s="725">
        <v>128.99999999999997</v>
      </c>
      <c r="AH210" s="725">
        <v>0</v>
      </c>
      <c r="AI210" s="725">
        <v>0.99999999999999967</v>
      </c>
      <c r="AJ210" s="725">
        <v>0</v>
      </c>
      <c r="AK210" s="725">
        <v>0</v>
      </c>
      <c r="AL210" s="725">
        <v>0</v>
      </c>
      <c r="AM210" s="725">
        <v>0</v>
      </c>
      <c r="AN210" s="725">
        <v>0</v>
      </c>
      <c r="AO210" s="725">
        <v>0</v>
      </c>
      <c r="AP210" s="725">
        <v>0</v>
      </c>
      <c r="AQ210" s="725">
        <v>0</v>
      </c>
      <c r="AR210" s="725">
        <v>0</v>
      </c>
      <c r="AS210" s="725">
        <v>0</v>
      </c>
      <c r="AT210" s="725">
        <v>0</v>
      </c>
      <c r="AU210" s="725">
        <v>0</v>
      </c>
      <c r="AV210" s="725">
        <v>1.1818181818181817</v>
      </c>
      <c r="AW210" s="725">
        <v>1.1818181818181817</v>
      </c>
      <c r="AX210" s="725">
        <v>0</v>
      </c>
      <c r="AY210" s="725">
        <v>0</v>
      </c>
      <c r="AZ210" s="725">
        <v>0</v>
      </c>
      <c r="BA210" s="725">
        <v>0.99236641221374045</v>
      </c>
      <c r="BB210" s="725">
        <v>41.904761904761905</v>
      </c>
      <c r="BC210" s="725">
        <v>49.523809523809518</v>
      </c>
      <c r="BD210" s="725">
        <v>0</v>
      </c>
      <c r="BE210" s="725">
        <v>0</v>
      </c>
      <c r="BF210" s="725">
        <v>0</v>
      </c>
      <c r="BG210" s="725">
        <v>0</v>
      </c>
      <c r="BH210" s="725">
        <v>0</v>
      </c>
      <c r="BI210" s="725">
        <v>0</v>
      </c>
      <c r="BJ210" s="725">
        <v>0</v>
      </c>
      <c r="BK210" s="725">
        <v>0</v>
      </c>
      <c r="BL210" s="725">
        <v>2.08733534974359</v>
      </c>
      <c r="BM210" s="725">
        <v>0</v>
      </c>
      <c r="BN210" s="725">
        <v>1</v>
      </c>
      <c r="BO210" s="725">
        <v>1</v>
      </c>
      <c r="BP210" s="725">
        <v>0</v>
      </c>
      <c r="BQ210" s="725"/>
      <c r="BR210" s="725"/>
      <c r="BS210" s="725"/>
    </row>
    <row r="211" spans="1:71" ht="15" x14ac:dyDescent="0.25">
      <c r="A211">
        <f>VLOOKUP(C211,'DfE No.'!C:E,3,FALSE)</f>
        <v>496</v>
      </c>
      <c r="B211" s="722">
        <v>145237</v>
      </c>
      <c r="C211" s="722">
        <v>9352213</v>
      </c>
      <c r="D211" s="723" t="s">
        <v>1396</v>
      </c>
      <c r="E211" s="707" t="s">
        <v>469</v>
      </c>
      <c r="F211" s="724" t="s">
        <v>1127</v>
      </c>
      <c r="G211" s="725">
        <v>1</v>
      </c>
      <c r="H211" s="725">
        <v>0</v>
      </c>
      <c r="I211" s="725">
        <v>0</v>
      </c>
      <c r="J211" s="725">
        <v>7</v>
      </c>
      <c r="K211" s="725">
        <v>0</v>
      </c>
      <c r="L211" s="725">
        <v>0</v>
      </c>
      <c r="M211" s="725">
        <v>0</v>
      </c>
      <c r="N211" s="725">
        <v>182</v>
      </c>
      <c r="O211" s="725">
        <v>182</v>
      </c>
      <c r="P211" s="725">
        <v>24</v>
      </c>
      <c r="Q211" s="725">
        <v>158</v>
      </c>
      <c r="R211" s="725">
        <v>0</v>
      </c>
      <c r="S211" s="725">
        <v>0</v>
      </c>
      <c r="T211" s="725">
        <v>0</v>
      </c>
      <c r="U211" s="725">
        <v>0</v>
      </c>
      <c r="V211" s="725">
        <v>0</v>
      </c>
      <c r="W211" s="725">
        <v>0</v>
      </c>
      <c r="X211" s="725">
        <v>0</v>
      </c>
      <c r="Y211" s="725">
        <v>0</v>
      </c>
      <c r="Z211" s="725">
        <v>0</v>
      </c>
      <c r="AA211" s="725">
        <v>182</v>
      </c>
      <c r="AB211" s="725">
        <v>26</v>
      </c>
      <c r="AC211" s="725">
        <v>8.0000000000000089</v>
      </c>
      <c r="AD211" s="725">
        <v>13.698924731182796</v>
      </c>
      <c r="AE211" s="725">
        <v>0</v>
      </c>
      <c r="AF211" s="725">
        <v>0</v>
      </c>
      <c r="AG211" s="725">
        <v>181.00000000000009</v>
      </c>
      <c r="AH211" s="725">
        <v>0</v>
      </c>
      <c r="AI211" s="725">
        <v>0.99999999999999911</v>
      </c>
      <c r="AJ211" s="725">
        <v>0</v>
      </c>
      <c r="AK211" s="725">
        <v>0</v>
      </c>
      <c r="AL211" s="725">
        <v>0</v>
      </c>
      <c r="AM211" s="725">
        <v>0</v>
      </c>
      <c r="AN211" s="725">
        <v>0</v>
      </c>
      <c r="AO211" s="725">
        <v>0</v>
      </c>
      <c r="AP211" s="725">
        <v>0</v>
      </c>
      <c r="AQ211" s="725">
        <v>0</v>
      </c>
      <c r="AR211" s="725">
        <v>0</v>
      </c>
      <c r="AS211" s="725">
        <v>0</v>
      </c>
      <c r="AT211" s="725">
        <v>0</v>
      </c>
      <c r="AU211" s="725">
        <v>1.1518987341772147</v>
      </c>
      <c r="AV211" s="725">
        <v>1.1518987341772147</v>
      </c>
      <c r="AW211" s="725">
        <v>2.3037974683544364</v>
      </c>
      <c r="AX211" s="725">
        <v>0</v>
      </c>
      <c r="AY211" s="725">
        <v>0</v>
      </c>
      <c r="AZ211" s="725">
        <v>0</v>
      </c>
      <c r="BA211" s="725">
        <v>1.9569892473118282</v>
      </c>
      <c r="BB211" s="725">
        <v>35.469387755102041</v>
      </c>
      <c r="BC211" s="725">
        <v>40.857142857142854</v>
      </c>
      <c r="BD211" s="725">
        <v>0</v>
      </c>
      <c r="BE211" s="725">
        <v>0</v>
      </c>
      <c r="BF211" s="725">
        <v>0</v>
      </c>
      <c r="BG211" s="725">
        <v>0</v>
      </c>
      <c r="BH211" s="725">
        <v>0</v>
      </c>
      <c r="BI211" s="725">
        <v>0</v>
      </c>
      <c r="BJ211" s="725">
        <v>0</v>
      </c>
      <c r="BK211" s="725">
        <v>0</v>
      </c>
      <c r="BL211" s="725">
        <v>2.1271206515384602</v>
      </c>
      <c r="BM211" s="725">
        <v>0</v>
      </c>
      <c r="BN211" s="725">
        <v>0</v>
      </c>
      <c r="BO211" s="725">
        <v>1</v>
      </c>
      <c r="BP211" s="725">
        <v>0</v>
      </c>
      <c r="BQ211" s="725"/>
      <c r="BR211" s="725"/>
      <c r="BS211" s="725"/>
    </row>
    <row r="212" spans="1:71" ht="15" x14ac:dyDescent="0.25">
      <c r="A212">
        <f>VLOOKUP(C212,'DfE No.'!C:E,3,FALSE)</f>
        <v>413</v>
      </c>
      <c r="B212" s="722">
        <v>145476</v>
      </c>
      <c r="C212" s="722">
        <v>9352214</v>
      </c>
      <c r="D212" s="723" t="s">
        <v>1397</v>
      </c>
      <c r="E212" s="707" t="s">
        <v>469</v>
      </c>
      <c r="F212" s="724" t="s">
        <v>1127</v>
      </c>
      <c r="G212" s="725">
        <v>1</v>
      </c>
      <c r="H212" s="725">
        <v>0</v>
      </c>
      <c r="I212" s="725">
        <v>0</v>
      </c>
      <c r="J212" s="725">
        <v>7</v>
      </c>
      <c r="K212" s="725">
        <v>0</v>
      </c>
      <c r="L212" s="725">
        <v>0</v>
      </c>
      <c r="M212" s="725">
        <v>0</v>
      </c>
      <c r="N212" s="725">
        <v>276</v>
      </c>
      <c r="O212" s="725">
        <v>276</v>
      </c>
      <c r="P212" s="725">
        <v>33</v>
      </c>
      <c r="Q212" s="725">
        <v>243</v>
      </c>
      <c r="R212" s="725">
        <v>0</v>
      </c>
      <c r="S212" s="725">
        <v>0</v>
      </c>
      <c r="T212" s="725">
        <v>0</v>
      </c>
      <c r="U212" s="725">
        <v>0</v>
      </c>
      <c r="V212" s="725">
        <v>0</v>
      </c>
      <c r="W212" s="725">
        <v>0</v>
      </c>
      <c r="X212" s="725">
        <v>0</v>
      </c>
      <c r="Y212" s="725">
        <v>0</v>
      </c>
      <c r="Z212" s="725">
        <v>0</v>
      </c>
      <c r="AA212" s="725">
        <v>276</v>
      </c>
      <c r="AB212" s="725">
        <v>39.428571428571431</v>
      </c>
      <c r="AC212" s="725">
        <v>49.999999999999979</v>
      </c>
      <c r="AD212" s="725">
        <v>67.510791366906474</v>
      </c>
      <c r="AE212" s="725">
        <v>0</v>
      </c>
      <c r="AF212" s="725">
        <v>0</v>
      </c>
      <c r="AG212" s="725">
        <v>274.99270072992709</v>
      </c>
      <c r="AH212" s="725">
        <v>0</v>
      </c>
      <c r="AI212" s="725">
        <v>1.0072992700729926</v>
      </c>
      <c r="AJ212" s="725">
        <v>0</v>
      </c>
      <c r="AK212" s="725">
        <v>0</v>
      </c>
      <c r="AL212" s="725">
        <v>0</v>
      </c>
      <c r="AM212" s="725">
        <v>0</v>
      </c>
      <c r="AN212" s="725">
        <v>0</v>
      </c>
      <c r="AO212" s="725">
        <v>0</v>
      </c>
      <c r="AP212" s="725">
        <v>0</v>
      </c>
      <c r="AQ212" s="725">
        <v>0</v>
      </c>
      <c r="AR212" s="725">
        <v>0</v>
      </c>
      <c r="AS212" s="725">
        <v>0</v>
      </c>
      <c r="AT212" s="725">
        <v>0</v>
      </c>
      <c r="AU212" s="725">
        <v>9.0864197530864264</v>
      </c>
      <c r="AV212" s="725">
        <v>19.308641975308639</v>
      </c>
      <c r="AW212" s="725">
        <v>29.530864197530985</v>
      </c>
      <c r="AX212" s="725">
        <v>0</v>
      </c>
      <c r="AY212" s="725">
        <v>0</v>
      </c>
      <c r="AZ212" s="725">
        <v>0</v>
      </c>
      <c r="BA212" s="725">
        <v>1.985611510791367</v>
      </c>
      <c r="BB212" s="725">
        <v>85.405857740585773</v>
      </c>
      <c r="BC212" s="725">
        <v>97.004184100418399</v>
      </c>
      <c r="BD212" s="725">
        <v>0</v>
      </c>
      <c r="BE212" s="725">
        <v>0</v>
      </c>
      <c r="BF212" s="725">
        <v>0</v>
      </c>
      <c r="BG212" s="725">
        <v>0</v>
      </c>
      <c r="BH212" s="725">
        <v>0</v>
      </c>
      <c r="BI212" s="725">
        <v>0</v>
      </c>
      <c r="BJ212" s="725">
        <v>0</v>
      </c>
      <c r="BK212" s="725">
        <v>0</v>
      </c>
      <c r="BL212" s="725">
        <v>0.447817656213018</v>
      </c>
      <c r="BM212" s="725">
        <v>0</v>
      </c>
      <c r="BN212" s="725">
        <v>0</v>
      </c>
      <c r="BO212" s="725">
        <v>1</v>
      </c>
      <c r="BP212" s="725">
        <v>0</v>
      </c>
      <c r="BQ212" s="725"/>
      <c r="BR212" s="725"/>
      <c r="BS212" s="725"/>
    </row>
    <row r="213" spans="1:71" ht="15" x14ac:dyDescent="0.25">
      <c r="A213">
        <f>VLOOKUP(C213,'DfE No.'!C:E,3,FALSE)</f>
        <v>68</v>
      </c>
      <c r="B213" s="722">
        <v>145559</v>
      </c>
      <c r="C213" s="722">
        <v>9352215</v>
      </c>
      <c r="D213" s="723" t="s">
        <v>672</v>
      </c>
      <c r="E213" s="707" t="s">
        <v>469</v>
      </c>
      <c r="F213" s="724" t="s">
        <v>1127</v>
      </c>
      <c r="G213" s="725">
        <v>1</v>
      </c>
      <c r="H213" s="725">
        <v>0</v>
      </c>
      <c r="I213" s="725">
        <v>0</v>
      </c>
      <c r="J213" s="725">
        <v>7</v>
      </c>
      <c r="K213" s="725">
        <v>0</v>
      </c>
      <c r="L213" s="725">
        <v>0</v>
      </c>
      <c r="M213" s="725">
        <v>0</v>
      </c>
      <c r="N213" s="725">
        <v>500</v>
      </c>
      <c r="O213" s="725">
        <v>500</v>
      </c>
      <c r="P213" s="725">
        <v>74</v>
      </c>
      <c r="Q213" s="725">
        <v>426</v>
      </c>
      <c r="R213" s="725">
        <v>0</v>
      </c>
      <c r="S213" s="725">
        <v>0</v>
      </c>
      <c r="T213" s="725">
        <v>0</v>
      </c>
      <c r="U213" s="725">
        <v>0</v>
      </c>
      <c r="V213" s="725">
        <v>0</v>
      </c>
      <c r="W213" s="725">
        <v>0</v>
      </c>
      <c r="X213" s="725">
        <v>0</v>
      </c>
      <c r="Y213" s="725">
        <v>0</v>
      </c>
      <c r="Z213" s="725">
        <v>0</v>
      </c>
      <c r="AA213" s="725">
        <v>500</v>
      </c>
      <c r="AB213" s="725">
        <v>71.428571428571431</v>
      </c>
      <c r="AC213" s="725">
        <v>239</v>
      </c>
      <c r="AD213" s="725">
        <v>241.23711340206185</v>
      </c>
      <c r="AE213" s="725">
        <v>0</v>
      </c>
      <c r="AF213" s="725">
        <v>0</v>
      </c>
      <c r="AG213" s="725">
        <v>35.070140280561105</v>
      </c>
      <c r="AH213" s="725">
        <v>6.0120240480962002</v>
      </c>
      <c r="AI213" s="725">
        <v>3.0060120240480948</v>
      </c>
      <c r="AJ213" s="725">
        <v>25.050100200400799</v>
      </c>
      <c r="AK213" s="725">
        <v>148.296593186373</v>
      </c>
      <c r="AL213" s="725">
        <v>97.194388777555005</v>
      </c>
      <c r="AM213" s="725">
        <v>185.370741482966</v>
      </c>
      <c r="AN213" s="725">
        <v>0</v>
      </c>
      <c r="AO213" s="725">
        <v>0</v>
      </c>
      <c r="AP213" s="725">
        <v>0</v>
      </c>
      <c r="AQ213" s="725">
        <v>0</v>
      </c>
      <c r="AR213" s="725">
        <v>0</v>
      </c>
      <c r="AS213" s="725">
        <v>0</v>
      </c>
      <c r="AT213" s="725">
        <v>0</v>
      </c>
      <c r="AU213" s="725">
        <v>5.8962264150943495</v>
      </c>
      <c r="AV213" s="725">
        <v>10.6132075471698</v>
      </c>
      <c r="AW213" s="725">
        <v>15.3301886792453</v>
      </c>
      <c r="AX213" s="725">
        <v>0</v>
      </c>
      <c r="AY213" s="725">
        <v>0</v>
      </c>
      <c r="AZ213" s="725">
        <v>0</v>
      </c>
      <c r="BA213" s="725">
        <v>6.1855670103092777</v>
      </c>
      <c r="BB213" s="725">
        <v>123.02147971360382</v>
      </c>
      <c r="BC213" s="725">
        <v>144.39140811455846</v>
      </c>
      <c r="BD213" s="725">
        <v>0</v>
      </c>
      <c r="BE213" s="725">
        <v>0</v>
      </c>
      <c r="BF213" s="725">
        <v>0</v>
      </c>
      <c r="BG213" s="725">
        <v>0</v>
      </c>
      <c r="BH213" s="725">
        <v>0</v>
      </c>
      <c r="BI213" s="725">
        <v>0</v>
      </c>
      <c r="BJ213" s="725">
        <v>0</v>
      </c>
      <c r="BK213" s="725">
        <v>0</v>
      </c>
      <c r="BL213" s="725">
        <v>0.51685766894586904</v>
      </c>
      <c r="BM213" s="725">
        <v>0</v>
      </c>
      <c r="BN213" s="725">
        <v>0</v>
      </c>
      <c r="BO213" s="725">
        <v>1</v>
      </c>
      <c r="BP213" s="725">
        <v>0</v>
      </c>
      <c r="BQ213" s="725"/>
      <c r="BR213" s="725"/>
      <c r="BS213" s="725"/>
    </row>
    <row r="214" spans="1:71" ht="15" x14ac:dyDescent="0.25">
      <c r="A214">
        <f>VLOOKUP(C214,'DfE No.'!C:E,3,FALSE)</f>
        <v>476</v>
      </c>
      <c r="B214" s="722">
        <v>145277</v>
      </c>
      <c r="C214" s="722">
        <v>9352216</v>
      </c>
      <c r="D214" s="723" t="s">
        <v>1398</v>
      </c>
      <c r="E214" s="707" t="s">
        <v>469</v>
      </c>
      <c r="F214" s="724" t="s">
        <v>1127</v>
      </c>
      <c r="G214" s="725">
        <v>1</v>
      </c>
      <c r="H214" s="725">
        <v>0</v>
      </c>
      <c r="I214" s="725">
        <v>0</v>
      </c>
      <c r="J214" s="725">
        <v>7</v>
      </c>
      <c r="K214" s="725">
        <v>0</v>
      </c>
      <c r="L214" s="725">
        <v>0</v>
      </c>
      <c r="M214" s="725">
        <v>0</v>
      </c>
      <c r="N214" s="725">
        <v>223</v>
      </c>
      <c r="O214" s="725">
        <v>223</v>
      </c>
      <c r="P214" s="725">
        <v>31</v>
      </c>
      <c r="Q214" s="725">
        <v>192</v>
      </c>
      <c r="R214" s="725">
        <v>0</v>
      </c>
      <c r="S214" s="725">
        <v>0</v>
      </c>
      <c r="T214" s="725">
        <v>0</v>
      </c>
      <c r="U214" s="725">
        <v>0</v>
      </c>
      <c r="V214" s="725">
        <v>0</v>
      </c>
      <c r="W214" s="725">
        <v>0</v>
      </c>
      <c r="X214" s="725">
        <v>0</v>
      </c>
      <c r="Y214" s="725">
        <v>0</v>
      </c>
      <c r="Z214" s="725">
        <v>0</v>
      </c>
      <c r="AA214" s="725">
        <v>223</v>
      </c>
      <c r="AB214" s="725">
        <v>31.857142857142858</v>
      </c>
      <c r="AC214" s="725">
        <v>19.999999999999996</v>
      </c>
      <c r="AD214" s="725">
        <v>26.879464285714285</v>
      </c>
      <c r="AE214" s="725">
        <v>0</v>
      </c>
      <c r="AF214" s="725">
        <v>0</v>
      </c>
      <c r="AG214" s="725">
        <v>202.90990990990994</v>
      </c>
      <c r="AH214" s="725">
        <v>0</v>
      </c>
      <c r="AI214" s="725">
        <v>20.090090090090094</v>
      </c>
      <c r="AJ214" s="725">
        <v>0</v>
      </c>
      <c r="AK214" s="725">
        <v>0</v>
      </c>
      <c r="AL214" s="725">
        <v>0</v>
      </c>
      <c r="AM214" s="725">
        <v>0</v>
      </c>
      <c r="AN214" s="725">
        <v>0</v>
      </c>
      <c r="AO214" s="725">
        <v>0</v>
      </c>
      <c r="AP214" s="725">
        <v>0</v>
      </c>
      <c r="AQ214" s="725">
        <v>0</v>
      </c>
      <c r="AR214" s="725">
        <v>0</v>
      </c>
      <c r="AS214" s="725">
        <v>0</v>
      </c>
      <c r="AT214" s="725">
        <v>0</v>
      </c>
      <c r="AU214" s="725">
        <v>0</v>
      </c>
      <c r="AV214" s="725">
        <v>1.1675392670157072</v>
      </c>
      <c r="AW214" s="725">
        <v>2.3350785340314193</v>
      </c>
      <c r="AX214" s="725">
        <v>0</v>
      </c>
      <c r="AY214" s="725">
        <v>0</v>
      </c>
      <c r="AZ214" s="725">
        <v>0</v>
      </c>
      <c r="BA214" s="725">
        <v>0</v>
      </c>
      <c r="BB214" s="725">
        <v>65.142857142857139</v>
      </c>
      <c r="BC214" s="725">
        <v>75.660714285714278</v>
      </c>
      <c r="BD214" s="725">
        <v>0</v>
      </c>
      <c r="BE214" s="725">
        <v>0</v>
      </c>
      <c r="BF214" s="725">
        <v>0</v>
      </c>
      <c r="BG214" s="725">
        <v>0</v>
      </c>
      <c r="BH214" s="725">
        <v>0</v>
      </c>
      <c r="BI214" s="725">
        <v>0</v>
      </c>
      <c r="BJ214" s="725">
        <v>0</v>
      </c>
      <c r="BK214" s="725">
        <v>0</v>
      </c>
      <c r="BL214" s="725">
        <v>1.17292269012346</v>
      </c>
      <c r="BM214" s="725">
        <v>0</v>
      </c>
      <c r="BN214" s="725">
        <v>0</v>
      </c>
      <c r="BO214" s="725">
        <v>1</v>
      </c>
      <c r="BP214" s="725">
        <v>0</v>
      </c>
      <c r="BQ214" s="725"/>
      <c r="BR214" s="725"/>
      <c r="BS214" s="725"/>
    </row>
    <row r="215" spans="1:71" ht="15" x14ac:dyDescent="0.25">
      <c r="A215">
        <f>VLOOKUP(C215,'DfE No.'!C:E,3,FALSE)</f>
        <v>269</v>
      </c>
      <c r="B215" s="722">
        <v>145851</v>
      </c>
      <c r="C215" s="722">
        <v>9352217</v>
      </c>
      <c r="D215" s="723" t="s">
        <v>1399</v>
      </c>
      <c r="E215" s="707" t="s">
        <v>469</v>
      </c>
      <c r="F215" s="724" t="s">
        <v>1127</v>
      </c>
      <c r="G215" s="725">
        <v>1</v>
      </c>
      <c r="H215" s="725">
        <v>0</v>
      </c>
      <c r="I215" s="725">
        <v>0</v>
      </c>
      <c r="J215" s="725">
        <v>7</v>
      </c>
      <c r="K215" s="725">
        <v>0</v>
      </c>
      <c r="L215" s="725">
        <v>0</v>
      </c>
      <c r="M215" s="725">
        <v>0</v>
      </c>
      <c r="N215" s="725">
        <v>373</v>
      </c>
      <c r="O215" s="725">
        <v>373</v>
      </c>
      <c r="P215" s="725">
        <v>56</v>
      </c>
      <c r="Q215" s="725">
        <v>317</v>
      </c>
      <c r="R215" s="725">
        <v>0</v>
      </c>
      <c r="S215" s="725">
        <v>0</v>
      </c>
      <c r="T215" s="725">
        <v>0</v>
      </c>
      <c r="U215" s="725">
        <v>0</v>
      </c>
      <c r="V215" s="725">
        <v>0</v>
      </c>
      <c r="W215" s="725">
        <v>0</v>
      </c>
      <c r="X215" s="725">
        <v>0</v>
      </c>
      <c r="Y215" s="725">
        <v>0</v>
      </c>
      <c r="Z215" s="725">
        <v>0</v>
      </c>
      <c r="AA215" s="725">
        <v>373</v>
      </c>
      <c r="AB215" s="725">
        <v>53.285714285714285</v>
      </c>
      <c r="AC215" s="725">
        <v>123.9999999999999</v>
      </c>
      <c r="AD215" s="725">
        <v>130.70080862533692</v>
      </c>
      <c r="AE215" s="725">
        <v>0</v>
      </c>
      <c r="AF215" s="725">
        <v>0</v>
      </c>
      <c r="AG215" s="725">
        <v>82.000000000000071</v>
      </c>
      <c r="AH215" s="725">
        <v>3</v>
      </c>
      <c r="AI215" s="725">
        <v>13.000000000000005</v>
      </c>
      <c r="AJ215" s="725">
        <v>216.00000000000003</v>
      </c>
      <c r="AK215" s="725">
        <v>57.000000000000099</v>
      </c>
      <c r="AL215" s="725">
        <v>2.0000000000000013</v>
      </c>
      <c r="AM215" s="725">
        <v>0</v>
      </c>
      <c r="AN215" s="725">
        <v>0</v>
      </c>
      <c r="AO215" s="725">
        <v>0</v>
      </c>
      <c r="AP215" s="725">
        <v>0</v>
      </c>
      <c r="AQ215" s="725">
        <v>0</v>
      </c>
      <c r="AR215" s="725">
        <v>0</v>
      </c>
      <c r="AS215" s="725">
        <v>0</v>
      </c>
      <c r="AT215" s="725">
        <v>0</v>
      </c>
      <c r="AU215" s="725">
        <v>10.623417721518969</v>
      </c>
      <c r="AV215" s="725">
        <v>16.525316455696192</v>
      </c>
      <c r="AW215" s="725">
        <v>18.8860759493671</v>
      </c>
      <c r="AX215" s="725">
        <v>0</v>
      </c>
      <c r="AY215" s="725">
        <v>0</v>
      </c>
      <c r="AZ215" s="725">
        <v>0</v>
      </c>
      <c r="BA215" s="725">
        <v>0</v>
      </c>
      <c r="BB215" s="725">
        <v>148.42809364548495</v>
      </c>
      <c r="BC215" s="725">
        <v>174.64882943143814</v>
      </c>
      <c r="BD215" s="725">
        <v>0</v>
      </c>
      <c r="BE215" s="725">
        <v>0</v>
      </c>
      <c r="BF215" s="725">
        <v>0</v>
      </c>
      <c r="BG215" s="725">
        <v>0</v>
      </c>
      <c r="BH215" s="725">
        <v>0</v>
      </c>
      <c r="BI215" s="725">
        <v>0</v>
      </c>
      <c r="BJ215" s="725">
        <v>0</v>
      </c>
      <c r="BK215" s="725">
        <v>0</v>
      </c>
      <c r="BL215" s="725">
        <v>0.32368802757201598</v>
      </c>
      <c r="BM215" s="725">
        <v>0</v>
      </c>
      <c r="BN215" s="725">
        <v>0</v>
      </c>
      <c r="BO215" s="725">
        <v>1</v>
      </c>
      <c r="BP215" s="725">
        <v>0</v>
      </c>
      <c r="BQ215" s="725"/>
      <c r="BR215" s="725"/>
      <c r="BS215" s="725"/>
    </row>
    <row r="216" spans="1:71" ht="15" x14ac:dyDescent="0.25">
      <c r="A216">
        <f>VLOOKUP(C216,'DfE No.'!C:E,3,FALSE)</f>
        <v>425</v>
      </c>
      <c r="B216" s="722">
        <v>145698</v>
      </c>
      <c r="C216" s="722">
        <v>9352220</v>
      </c>
      <c r="D216" s="723" t="s">
        <v>1400</v>
      </c>
      <c r="E216" s="707" t="s">
        <v>469</v>
      </c>
      <c r="F216" s="724" t="s">
        <v>1127</v>
      </c>
      <c r="G216" s="725">
        <v>1</v>
      </c>
      <c r="H216" s="725">
        <v>0</v>
      </c>
      <c r="I216" s="725">
        <v>0</v>
      </c>
      <c r="J216" s="725">
        <v>7</v>
      </c>
      <c r="K216" s="725">
        <v>0</v>
      </c>
      <c r="L216" s="725">
        <v>0</v>
      </c>
      <c r="M216" s="725">
        <v>0</v>
      </c>
      <c r="N216" s="725">
        <v>421</v>
      </c>
      <c r="O216" s="725">
        <v>421</v>
      </c>
      <c r="P216" s="725">
        <v>65</v>
      </c>
      <c r="Q216" s="725">
        <v>356</v>
      </c>
      <c r="R216" s="725">
        <v>0</v>
      </c>
      <c r="S216" s="725">
        <v>0</v>
      </c>
      <c r="T216" s="725">
        <v>0</v>
      </c>
      <c r="U216" s="725">
        <v>0</v>
      </c>
      <c r="V216" s="725">
        <v>0</v>
      </c>
      <c r="W216" s="725">
        <v>0</v>
      </c>
      <c r="X216" s="725">
        <v>0</v>
      </c>
      <c r="Y216" s="725">
        <v>0</v>
      </c>
      <c r="Z216" s="725">
        <v>0</v>
      </c>
      <c r="AA216" s="725">
        <v>421</v>
      </c>
      <c r="AB216" s="725">
        <v>60.142857142857146</v>
      </c>
      <c r="AC216" s="725">
        <v>48.000000000000128</v>
      </c>
      <c r="AD216" s="725">
        <v>55.313868613138688</v>
      </c>
      <c r="AE216" s="725">
        <v>0</v>
      </c>
      <c r="AF216" s="725">
        <v>0</v>
      </c>
      <c r="AG216" s="725">
        <v>407.96904761904761</v>
      </c>
      <c r="AH216" s="725">
        <v>6.0142857142857196</v>
      </c>
      <c r="AI216" s="725">
        <v>7.0166666666666808</v>
      </c>
      <c r="AJ216" s="725">
        <v>0</v>
      </c>
      <c r="AK216" s="725">
        <v>0</v>
      </c>
      <c r="AL216" s="725">
        <v>0</v>
      </c>
      <c r="AM216" s="725">
        <v>0</v>
      </c>
      <c r="AN216" s="725">
        <v>0</v>
      </c>
      <c r="AO216" s="725">
        <v>0</v>
      </c>
      <c r="AP216" s="725">
        <v>0</v>
      </c>
      <c r="AQ216" s="725">
        <v>0</v>
      </c>
      <c r="AR216" s="725">
        <v>0</v>
      </c>
      <c r="AS216" s="725">
        <v>0</v>
      </c>
      <c r="AT216" s="725">
        <v>0</v>
      </c>
      <c r="AU216" s="725">
        <v>7.095505617977544</v>
      </c>
      <c r="AV216" s="725">
        <v>17.738764044943839</v>
      </c>
      <c r="AW216" s="725">
        <v>18.921348314606742</v>
      </c>
      <c r="AX216" s="725">
        <v>0</v>
      </c>
      <c r="AY216" s="725">
        <v>0</v>
      </c>
      <c r="AZ216" s="725">
        <v>0</v>
      </c>
      <c r="BA216" s="725">
        <v>1.024330900243309</v>
      </c>
      <c r="BB216" s="725">
        <v>105.20597014925373</v>
      </c>
      <c r="BC216" s="725">
        <v>124.41492537313432</v>
      </c>
      <c r="BD216" s="725">
        <v>0</v>
      </c>
      <c r="BE216" s="725">
        <v>0</v>
      </c>
      <c r="BF216" s="725">
        <v>0</v>
      </c>
      <c r="BG216" s="725">
        <v>0</v>
      </c>
      <c r="BH216" s="725">
        <v>0</v>
      </c>
      <c r="BI216" s="725">
        <v>0</v>
      </c>
      <c r="BJ216" s="725">
        <v>0</v>
      </c>
      <c r="BK216" s="725">
        <v>0</v>
      </c>
      <c r="BL216" s="725">
        <v>0.69573808761904798</v>
      </c>
      <c r="BM216" s="725">
        <v>0</v>
      </c>
      <c r="BN216" s="725">
        <v>0</v>
      </c>
      <c r="BO216" s="725">
        <v>1</v>
      </c>
      <c r="BP216" s="725">
        <v>0</v>
      </c>
      <c r="BQ216" s="725"/>
      <c r="BR216" s="725"/>
      <c r="BS216" s="725"/>
    </row>
    <row r="217" spans="1:71" ht="15" x14ac:dyDescent="0.25">
      <c r="A217">
        <f>VLOOKUP(C217,'DfE No.'!C:E,3,FALSE)</f>
        <v>328</v>
      </c>
      <c r="B217" s="722">
        <v>145979</v>
      </c>
      <c r="C217" s="722">
        <v>9352221</v>
      </c>
      <c r="D217" s="723" t="s">
        <v>1401</v>
      </c>
      <c r="E217" s="707" t="s">
        <v>469</v>
      </c>
      <c r="F217" s="724" t="s">
        <v>1127</v>
      </c>
      <c r="G217" s="725">
        <v>1</v>
      </c>
      <c r="H217" s="725">
        <v>0</v>
      </c>
      <c r="I217" s="725">
        <v>0</v>
      </c>
      <c r="J217" s="725">
        <v>7</v>
      </c>
      <c r="K217" s="725">
        <v>0</v>
      </c>
      <c r="L217" s="725">
        <v>0</v>
      </c>
      <c r="M217" s="725">
        <v>0</v>
      </c>
      <c r="N217" s="725">
        <v>64</v>
      </c>
      <c r="O217" s="725">
        <v>64</v>
      </c>
      <c r="P217" s="725">
        <v>12</v>
      </c>
      <c r="Q217" s="725">
        <v>52</v>
      </c>
      <c r="R217" s="725">
        <v>0</v>
      </c>
      <c r="S217" s="725">
        <v>0</v>
      </c>
      <c r="T217" s="725">
        <v>0</v>
      </c>
      <c r="U217" s="725">
        <v>0</v>
      </c>
      <c r="V217" s="725">
        <v>0</v>
      </c>
      <c r="W217" s="725">
        <v>0</v>
      </c>
      <c r="X217" s="725">
        <v>0</v>
      </c>
      <c r="Y217" s="725">
        <v>0</v>
      </c>
      <c r="Z217" s="725">
        <v>0</v>
      </c>
      <c r="AA217" s="725">
        <v>64</v>
      </c>
      <c r="AB217" s="725">
        <v>9.1428571428571423</v>
      </c>
      <c r="AC217" s="725">
        <v>12</v>
      </c>
      <c r="AD217" s="725">
        <v>12</v>
      </c>
      <c r="AE217" s="725">
        <v>0</v>
      </c>
      <c r="AF217" s="725">
        <v>0</v>
      </c>
      <c r="AG217" s="725">
        <v>56</v>
      </c>
      <c r="AH217" s="725">
        <v>0</v>
      </c>
      <c r="AI217" s="725">
        <v>3</v>
      </c>
      <c r="AJ217" s="725">
        <v>0</v>
      </c>
      <c r="AK217" s="725">
        <v>4</v>
      </c>
      <c r="AL217" s="725">
        <v>1</v>
      </c>
      <c r="AM217" s="725">
        <v>0</v>
      </c>
      <c r="AN217" s="725">
        <v>0</v>
      </c>
      <c r="AO217" s="725">
        <v>0</v>
      </c>
      <c r="AP217" s="725">
        <v>0</v>
      </c>
      <c r="AQ217" s="725">
        <v>0</v>
      </c>
      <c r="AR217" s="725">
        <v>0</v>
      </c>
      <c r="AS217" s="725">
        <v>0</v>
      </c>
      <c r="AT217" s="725">
        <v>0</v>
      </c>
      <c r="AU217" s="725">
        <v>0</v>
      </c>
      <c r="AV217" s="725">
        <v>1.2307692307692288</v>
      </c>
      <c r="AW217" s="725">
        <v>1.2307692307692288</v>
      </c>
      <c r="AX217" s="725">
        <v>0</v>
      </c>
      <c r="AY217" s="725">
        <v>0</v>
      </c>
      <c r="AZ217" s="725">
        <v>0</v>
      </c>
      <c r="BA217" s="725">
        <v>0</v>
      </c>
      <c r="BB217" s="725">
        <v>13.866666666666667</v>
      </c>
      <c r="BC217" s="725">
        <v>17.066666666666666</v>
      </c>
      <c r="BD217" s="725">
        <v>0</v>
      </c>
      <c r="BE217" s="725">
        <v>0</v>
      </c>
      <c r="BF217" s="725">
        <v>0</v>
      </c>
      <c r="BG217" s="725">
        <v>0</v>
      </c>
      <c r="BH217" s="725">
        <v>0</v>
      </c>
      <c r="BI217" s="725">
        <v>0</v>
      </c>
      <c r="BJ217" s="725">
        <v>1.1600000000000001</v>
      </c>
      <c r="BK217" s="725">
        <v>0</v>
      </c>
      <c r="BL217" s="725">
        <v>1.3440996220588199</v>
      </c>
      <c r="BM217" s="725">
        <v>0</v>
      </c>
      <c r="BN217" s="725">
        <v>0</v>
      </c>
      <c r="BO217" s="725">
        <v>1</v>
      </c>
      <c r="BP217" s="725">
        <v>0</v>
      </c>
      <c r="BQ217" s="725"/>
      <c r="BR217" s="725"/>
      <c r="BS217" s="725"/>
    </row>
    <row r="218" spans="1:71" ht="15" x14ac:dyDescent="0.25">
      <c r="A218">
        <f>VLOOKUP(C218,'DfE No.'!C:E,3,FALSE)</f>
        <v>481</v>
      </c>
      <c r="B218" s="722">
        <v>146086</v>
      </c>
      <c r="C218" s="722">
        <v>9352222</v>
      </c>
      <c r="D218" s="723" t="s">
        <v>1402</v>
      </c>
      <c r="E218" s="707" t="s">
        <v>469</v>
      </c>
      <c r="F218" s="724" t="s">
        <v>1127</v>
      </c>
      <c r="G218" s="725">
        <v>1</v>
      </c>
      <c r="H218" s="725">
        <v>0</v>
      </c>
      <c r="I218" s="725">
        <v>0</v>
      </c>
      <c r="J218" s="725">
        <v>7</v>
      </c>
      <c r="K218" s="725">
        <v>0</v>
      </c>
      <c r="L218" s="725">
        <v>0</v>
      </c>
      <c r="M218" s="725">
        <v>0</v>
      </c>
      <c r="N218" s="725">
        <v>189</v>
      </c>
      <c r="O218" s="725">
        <v>189</v>
      </c>
      <c r="P218" s="725">
        <v>30</v>
      </c>
      <c r="Q218" s="725">
        <v>159</v>
      </c>
      <c r="R218" s="725">
        <v>0</v>
      </c>
      <c r="S218" s="725">
        <v>0</v>
      </c>
      <c r="T218" s="725">
        <v>0</v>
      </c>
      <c r="U218" s="725">
        <v>0</v>
      </c>
      <c r="V218" s="725">
        <v>0</v>
      </c>
      <c r="W218" s="725">
        <v>0</v>
      </c>
      <c r="X218" s="725">
        <v>0</v>
      </c>
      <c r="Y218" s="725">
        <v>0</v>
      </c>
      <c r="Z218" s="725">
        <v>0</v>
      </c>
      <c r="AA218" s="725">
        <v>189</v>
      </c>
      <c r="AB218" s="725">
        <v>27</v>
      </c>
      <c r="AC218" s="725">
        <v>34.999999999999964</v>
      </c>
      <c r="AD218" s="725">
        <v>36.45685279187817</v>
      </c>
      <c r="AE218" s="725">
        <v>0</v>
      </c>
      <c r="AF218" s="725">
        <v>0</v>
      </c>
      <c r="AG218" s="725">
        <v>168.99999999999997</v>
      </c>
      <c r="AH218" s="725">
        <v>20.000000000000032</v>
      </c>
      <c r="AI218" s="725">
        <v>0</v>
      </c>
      <c r="AJ218" s="725">
        <v>0</v>
      </c>
      <c r="AK218" s="725">
        <v>0</v>
      </c>
      <c r="AL218" s="725">
        <v>0</v>
      </c>
      <c r="AM218" s="725">
        <v>0</v>
      </c>
      <c r="AN218" s="725">
        <v>0</v>
      </c>
      <c r="AO218" s="725">
        <v>0</v>
      </c>
      <c r="AP218" s="725">
        <v>0</v>
      </c>
      <c r="AQ218" s="725">
        <v>0</v>
      </c>
      <c r="AR218" s="725">
        <v>0</v>
      </c>
      <c r="AS218" s="725">
        <v>0</v>
      </c>
      <c r="AT218" s="725">
        <v>0</v>
      </c>
      <c r="AU218" s="725">
        <v>23.773584905660456</v>
      </c>
      <c r="AV218" s="725">
        <v>36.849056603773683</v>
      </c>
      <c r="AW218" s="725">
        <v>49.924528301886717</v>
      </c>
      <c r="AX218" s="725">
        <v>0</v>
      </c>
      <c r="AY218" s="725">
        <v>0</v>
      </c>
      <c r="AZ218" s="725">
        <v>0</v>
      </c>
      <c r="BA218" s="725">
        <v>0</v>
      </c>
      <c r="BB218" s="725">
        <v>53</v>
      </c>
      <c r="BC218" s="725">
        <v>63</v>
      </c>
      <c r="BD218" s="725">
        <v>0</v>
      </c>
      <c r="BE218" s="725">
        <v>0</v>
      </c>
      <c r="BF218" s="725">
        <v>0</v>
      </c>
      <c r="BG218" s="725">
        <v>0</v>
      </c>
      <c r="BH218" s="725">
        <v>0</v>
      </c>
      <c r="BI218" s="725">
        <v>0</v>
      </c>
      <c r="BJ218" s="725">
        <v>7.660000000000089</v>
      </c>
      <c r="BK218" s="725">
        <v>0</v>
      </c>
      <c r="BL218" s="725">
        <v>0.391235621276596</v>
      </c>
      <c r="BM218" s="725">
        <v>0</v>
      </c>
      <c r="BN218" s="725">
        <v>0</v>
      </c>
      <c r="BO218" s="725">
        <v>1</v>
      </c>
      <c r="BP218" s="725">
        <v>0</v>
      </c>
      <c r="BQ218" s="725"/>
      <c r="BR218" s="725"/>
      <c r="BS218" s="725"/>
    </row>
    <row r="219" spans="1:71" ht="15" x14ac:dyDescent="0.25">
      <c r="A219">
        <f>VLOOKUP(C219,'DfE No.'!C:E,3,FALSE)</f>
        <v>322</v>
      </c>
      <c r="B219" s="722">
        <v>146271</v>
      </c>
      <c r="C219" s="722">
        <v>9352223</v>
      </c>
      <c r="D219" s="723" t="s">
        <v>800</v>
      </c>
      <c r="E219" s="707" t="s">
        <v>469</v>
      </c>
      <c r="F219" s="724" t="s">
        <v>1127</v>
      </c>
      <c r="G219" s="725">
        <v>1</v>
      </c>
      <c r="H219" s="725">
        <v>0</v>
      </c>
      <c r="I219" s="725">
        <v>0</v>
      </c>
      <c r="J219" s="725">
        <v>7</v>
      </c>
      <c r="K219" s="725">
        <v>0</v>
      </c>
      <c r="L219" s="725">
        <v>0</v>
      </c>
      <c r="M219" s="725">
        <v>0</v>
      </c>
      <c r="N219" s="725">
        <v>148</v>
      </c>
      <c r="O219" s="725">
        <v>148</v>
      </c>
      <c r="P219" s="725">
        <v>21</v>
      </c>
      <c r="Q219" s="725">
        <v>127</v>
      </c>
      <c r="R219" s="725">
        <v>0</v>
      </c>
      <c r="S219" s="725">
        <v>0</v>
      </c>
      <c r="T219" s="725">
        <v>0</v>
      </c>
      <c r="U219" s="725">
        <v>0</v>
      </c>
      <c r="V219" s="725">
        <v>0</v>
      </c>
      <c r="W219" s="725">
        <v>0</v>
      </c>
      <c r="X219" s="725">
        <v>0</v>
      </c>
      <c r="Y219" s="725">
        <v>0</v>
      </c>
      <c r="Z219" s="725">
        <v>0</v>
      </c>
      <c r="AA219" s="725">
        <v>148</v>
      </c>
      <c r="AB219" s="725">
        <v>21.142857142857142</v>
      </c>
      <c r="AC219" s="725">
        <v>26.999999999999936</v>
      </c>
      <c r="AD219" s="725">
        <v>28.805369127516776</v>
      </c>
      <c r="AE219" s="725">
        <v>0</v>
      </c>
      <c r="AF219" s="725">
        <v>0</v>
      </c>
      <c r="AG219" s="725">
        <v>146.99319727891162</v>
      </c>
      <c r="AH219" s="725">
        <v>0</v>
      </c>
      <c r="AI219" s="725">
        <v>0</v>
      </c>
      <c r="AJ219" s="725">
        <v>1.0068027210884347</v>
      </c>
      <c r="AK219" s="725">
        <v>0</v>
      </c>
      <c r="AL219" s="725">
        <v>0</v>
      </c>
      <c r="AM219" s="725">
        <v>0</v>
      </c>
      <c r="AN219" s="725">
        <v>0</v>
      </c>
      <c r="AO219" s="725">
        <v>0</v>
      </c>
      <c r="AP219" s="725">
        <v>0</v>
      </c>
      <c r="AQ219" s="725">
        <v>0</v>
      </c>
      <c r="AR219" s="725">
        <v>0</v>
      </c>
      <c r="AS219" s="725">
        <v>0</v>
      </c>
      <c r="AT219" s="725">
        <v>0</v>
      </c>
      <c r="AU219" s="725">
        <v>0</v>
      </c>
      <c r="AV219" s="725">
        <v>1.165354330708662</v>
      </c>
      <c r="AW219" s="725">
        <v>1.165354330708662</v>
      </c>
      <c r="AX219" s="725">
        <v>0</v>
      </c>
      <c r="AY219" s="725">
        <v>0</v>
      </c>
      <c r="AZ219" s="725">
        <v>0</v>
      </c>
      <c r="BA219" s="725">
        <v>0</v>
      </c>
      <c r="BB219" s="725">
        <v>31.022900763358777</v>
      </c>
      <c r="BC219" s="725">
        <v>36.152671755725187</v>
      </c>
      <c r="BD219" s="725">
        <v>0</v>
      </c>
      <c r="BE219" s="725">
        <v>0</v>
      </c>
      <c r="BF219" s="725">
        <v>0</v>
      </c>
      <c r="BG219" s="725">
        <v>0</v>
      </c>
      <c r="BH219" s="725">
        <v>0</v>
      </c>
      <c r="BI219" s="725">
        <v>0</v>
      </c>
      <c r="BJ219" s="725">
        <v>0</v>
      </c>
      <c r="BK219" s="725">
        <v>0</v>
      </c>
      <c r="BL219" s="725">
        <v>1.79606335897436</v>
      </c>
      <c r="BM219" s="725">
        <v>0</v>
      </c>
      <c r="BN219" s="725">
        <v>0</v>
      </c>
      <c r="BO219" s="725">
        <v>1</v>
      </c>
      <c r="BP219" s="725">
        <v>0</v>
      </c>
      <c r="BQ219" s="725"/>
      <c r="BR219" s="725"/>
      <c r="BS219" s="725"/>
    </row>
    <row r="220" spans="1:71" ht="15" x14ac:dyDescent="0.25">
      <c r="A220">
        <f>VLOOKUP(C220,'DfE No.'!C:E,3,FALSE)</f>
        <v>417</v>
      </c>
      <c r="B220" s="722">
        <v>146280</v>
      </c>
      <c r="C220" s="722">
        <v>9352224</v>
      </c>
      <c r="D220" s="723" t="s">
        <v>1089</v>
      </c>
      <c r="E220" s="707" t="s">
        <v>469</v>
      </c>
      <c r="F220" s="724" t="s">
        <v>1127</v>
      </c>
      <c r="G220" s="725">
        <v>1</v>
      </c>
      <c r="H220" s="725">
        <v>0</v>
      </c>
      <c r="I220" s="725">
        <v>0</v>
      </c>
      <c r="J220" s="725">
        <v>7</v>
      </c>
      <c r="K220" s="725">
        <v>0</v>
      </c>
      <c r="L220" s="725">
        <v>0</v>
      </c>
      <c r="M220" s="725">
        <v>0</v>
      </c>
      <c r="N220" s="725">
        <v>133</v>
      </c>
      <c r="O220" s="725">
        <v>133</v>
      </c>
      <c r="P220" s="725">
        <v>12</v>
      </c>
      <c r="Q220" s="725">
        <v>121</v>
      </c>
      <c r="R220" s="725">
        <v>0</v>
      </c>
      <c r="S220" s="725">
        <v>0</v>
      </c>
      <c r="T220" s="725">
        <v>0</v>
      </c>
      <c r="U220" s="725">
        <v>0</v>
      </c>
      <c r="V220" s="725">
        <v>0</v>
      </c>
      <c r="W220" s="725">
        <v>0</v>
      </c>
      <c r="X220" s="725">
        <v>0</v>
      </c>
      <c r="Y220" s="725">
        <v>0</v>
      </c>
      <c r="Z220" s="725">
        <v>0</v>
      </c>
      <c r="AA220" s="725">
        <v>133</v>
      </c>
      <c r="AB220" s="725">
        <v>19</v>
      </c>
      <c r="AC220" s="725">
        <v>40.99999999999995</v>
      </c>
      <c r="AD220" s="725">
        <v>47.628378378378379</v>
      </c>
      <c r="AE220" s="725">
        <v>0</v>
      </c>
      <c r="AF220" s="725">
        <v>0</v>
      </c>
      <c r="AG220" s="725">
        <v>41.310606060606112</v>
      </c>
      <c r="AH220" s="725">
        <v>44.333333333333286</v>
      </c>
      <c r="AI220" s="725">
        <v>47.356060606060602</v>
      </c>
      <c r="AJ220" s="725">
        <v>0</v>
      </c>
      <c r="AK220" s="725">
        <v>0</v>
      </c>
      <c r="AL220" s="725">
        <v>0</v>
      </c>
      <c r="AM220" s="725">
        <v>0</v>
      </c>
      <c r="AN220" s="725">
        <v>0</v>
      </c>
      <c r="AO220" s="725">
        <v>0</v>
      </c>
      <c r="AP220" s="725">
        <v>0</v>
      </c>
      <c r="AQ220" s="725">
        <v>0</v>
      </c>
      <c r="AR220" s="725">
        <v>0</v>
      </c>
      <c r="AS220" s="725">
        <v>0</v>
      </c>
      <c r="AT220" s="725">
        <v>0</v>
      </c>
      <c r="AU220" s="725">
        <v>4.3966942148760308</v>
      </c>
      <c r="AV220" s="725">
        <v>7.69421487603306</v>
      </c>
      <c r="AW220" s="725">
        <v>9.8925619834710741</v>
      </c>
      <c r="AX220" s="725">
        <v>0</v>
      </c>
      <c r="AY220" s="725">
        <v>0</v>
      </c>
      <c r="AZ220" s="725">
        <v>0</v>
      </c>
      <c r="BA220" s="725">
        <v>3.5945945945945947</v>
      </c>
      <c r="BB220" s="725">
        <v>49.452173913043481</v>
      </c>
      <c r="BC220" s="725">
        <v>54.356521739130436</v>
      </c>
      <c r="BD220" s="725">
        <v>0</v>
      </c>
      <c r="BE220" s="725">
        <v>0</v>
      </c>
      <c r="BF220" s="725">
        <v>0</v>
      </c>
      <c r="BG220" s="725">
        <v>0</v>
      </c>
      <c r="BH220" s="725">
        <v>0</v>
      </c>
      <c r="BI220" s="725">
        <v>0</v>
      </c>
      <c r="BJ220" s="725">
        <v>0</v>
      </c>
      <c r="BK220" s="725">
        <v>0</v>
      </c>
      <c r="BL220" s="725">
        <v>0.83185318551587295</v>
      </c>
      <c r="BM220" s="725">
        <v>0</v>
      </c>
      <c r="BN220" s="725">
        <v>0</v>
      </c>
      <c r="BO220" s="725">
        <v>1</v>
      </c>
      <c r="BP220" s="725">
        <v>0</v>
      </c>
      <c r="BQ220" s="725"/>
      <c r="BR220" s="725"/>
      <c r="BS220" s="725"/>
    </row>
    <row r="221" spans="1:71" ht="15" x14ac:dyDescent="0.25">
      <c r="A221">
        <f>VLOOKUP(C221,'DfE No.'!C:E,3,FALSE)</f>
        <v>250</v>
      </c>
      <c r="B221" s="722">
        <v>146323</v>
      </c>
      <c r="C221" s="722">
        <v>9352225</v>
      </c>
      <c r="D221" s="723" t="s">
        <v>758</v>
      </c>
      <c r="E221" s="707" t="s">
        <v>469</v>
      </c>
      <c r="F221" s="724" t="s">
        <v>1127</v>
      </c>
      <c r="G221" s="725">
        <v>1</v>
      </c>
      <c r="H221" s="725">
        <v>0</v>
      </c>
      <c r="I221" s="725">
        <v>0</v>
      </c>
      <c r="J221" s="725">
        <v>7</v>
      </c>
      <c r="K221" s="725">
        <v>0</v>
      </c>
      <c r="L221" s="725">
        <v>0</v>
      </c>
      <c r="M221" s="725">
        <v>0</v>
      </c>
      <c r="N221" s="725">
        <v>622</v>
      </c>
      <c r="O221" s="725">
        <v>622</v>
      </c>
      <c r="P221" s="725">
        <v>90</v>
      </c>
      <c r="Q221" s="725">
        <v>532</v>
      </c>
      <c r="R221" s="725">
        <v>0</v>
      </c>
      <c r="S221" s="725">
        <v>0</v>
      </c>
      <c r="T221" s="725">
        <v>0</v>
      </c>
      <c r="U221" s="725">
        <v>0</v>
      </c>
      <c r="V221" s="725">
        <v>0</v>
      </c>
      <c r="W221" s="725">
        <v>0</v>
      </c>
      <c r="X221" s="725">
        <v>0</v>
      </c>
      <c r="Y221" s="725">
        <v>0</v>
      </c>
      <c r="Z221" s="725">
        <v>0</v>
      </c>
      <c r="AA221" s="725">
        <v>622</v>
      </c>
      <c r="AB221" s="725">
        <v>88.857142857142861</v>
      </c>
      <c r="AC221" s="725">
        <v>60.999999999999986</v>
      </c>
      <c r="AD221" s="725">
        <v>71.425837320574161</v>
      </c>
      <c r="AE221" s="725">
        <v>0</v>
      </c>
      <c r="AF221" s="725">
        <v>0</v>
      </c>
      <c r="AG221" s="725">
        <v>581.93558776167458</v>
      </c>
      <c r="AH221" s="725">
        <v>15.024154589371996</v>
      </c>
      <c r="AI221" s="725">
        <v>8.0128824476650813</v>
      </c>
      <c r="AJ221" s="725">
        <v>10.016103059581352</v>
      </c>
      <c r="AK221" s="725">
        <v>7.0112721417069146</v>
      </c>
      <c r="AL221" s="725">
        <v>0</v>
      </c>
      <c r="AM221" s="725">
        <v>0</v>
      </c>
      <c r="AN221" s="725">
        <v>0</v>
      </c>
      <c r="AO221" s="725">
        <v>0</v>
      </c>
      <c r="AP221" s="725">
        <v>0</v>
      </c>
      <c r="AQ221" s="725">
        <v>0</v>
      </c>
      <c r="AR221" s="725">
        <v>0</v>
      </c>
      <c r="AS221" s="725">
        <v>0</v>
      </c>
      <c r="AT221" s="725">
        <v>0</v>
      </c>
      <c r="AU221" s="725">
        <v>14.030075187969921</v>
      </c>
      <c r="AV221" s="725">
        <v>26.890977443609014</v>
      </c>
      <c r="AW221" s="725">
        <v>49.105263157894719</v>
      </c>
      <c r="AX221" s="725">
        <v>0</v>
      </c>
      <c r="AY221" s="725">
        <v>0</v>
      </c>
      <c r="AZ221" s="725">
        <v>0</v>
      </c>
      <c r="BA221" s="725">
        <v>0</v>
      </c>
      <c r="BB221" s="725">
        <v>119.7</v>
      </c>
      <c r="BC221" s="725">
        <v>139.95000000000002</v>
      </c>
      <c r="BD221" s="725">
        <v>0</v>
      </c>
      <c r="BE221" s="725">
        <v>0</v>
      </c>
      <c r="BF221" s="725">
        <v>0</v>
      </c>
      <c r="BG221" s="725">
        <v>0</v>
      </c>
      <c r="BH221" s="725">
        <v>0</v>
      </c>
      <c r="BI221" s="725">
        <v>0</v>
      </c>
      <c r="BJ221" s="725">
        <v>0</v>
      </c>
      <c r="BK221" s="725">
        <v>0</v>
      </c>
      <c r="BL221" s="725">
        <v>0.47883240263591398</v>
      </c>
      <c r="BM221" s="725">
        <v>0</v>
      </c>
      <c r="BN221" s="725">
        <v>0</v>
      </c>
      <c r="BO221" s="725">
        <v>1</v>
      </c>
      <c r="BP221" s="725">
        <v>0</v>
      </c>
      <c r="BQ221" s="725"/>
      <c r="BR221" s="725"/>
      <c r="BS221" s="725"/>
    </row>
    <row r="222" spans="1:71" ht="15" x14ac:dyDescent="0.25">
      <c r="A222">
        <f>VLOOKUP(C222,'DfE No.'!C:E,3,FALSE)</f>
        <v>231</v>
      </c>
      <c r="B222" s="722">
        <v>146532</v>
      </c>
      <c r="C222" s="722">
        <v>9352226</v>
      </c>
      <c r="D222" s="723" t="s">
        <v>745</v>
      </c>
      <c r="E222" s="707" t="s">
        <v>469</v>
      </c>
      <c r="F222" s="724" t="s">
        <v>1127</v>
      </c>
      <c r="G222" s="725">
        <v>1</v>
      </c>
      <c r="H222" s="725">
        <v>0</v>
      </c>
      <c r="I222" s="725">
        <v>0</v>
      </c>
      <c r="J222" s="725">
        <v>7</v>
      </c>
      <c r="K222" s="725">
        <v>0</v>
      </c>
      <c r="L222" s="725">
        <v>0</v>
      </c>
      <c r="M222" s="725">
        <v>0</v>
      </c>
      <c r="N222" s="725">
        <v>181</v>
      </c>
      <c r="O222" s="725">
        <v>181</v>
      </c>
      <c r="P222" s="725">
        <v>23</v>
      </c>
      <c r="Q222" s="725">
        <v>158</v>
      </c>
      <c r="R222" s="725">
        <v>0</v>
      </c>
      <c r="S222" s="725">
        <v>0</v>
      </c>
      <c r="T222" s="725">
        <v>0</v>
      </c>
      <c r="U222" s="725">
        <v>0</v>
      </c>
      <c r="V222" s="725">
        <v>0</v>
      </c>
      <c r="W222" s="725">
        <v>0</v>
      </c>
      <c r="X222" s="725">
        <v>0</v>
      </c>
      <c r="Y222" s="725">
        <v>0</v>
      </c>
      <c r="Z222" s="725">
        <v>0</v>
      </c>
      <c r="AA222" s="725">
        <v>181</v>
      </c>
      <c r="AB222" s="725">
        <v>25.857142857142858</v>
      </c>
      <c r="AC222" s="725">
        <v>53.999999999999986</v>
      </c>
      <c r="AD222" s="725">
        <v>60.333333333333329</v>
      </c>
      <c r="AE222" s="725">
        <v>0</v>
      </c>
      <c r="AF222" s="725">
        <v>0</v>
      </c>
      <c r="AG222" s="725">
        <v>63.999999999999915</v>
      </c>
      <c r="AH222" s="725">
        <v>32.99999999999995</v>
      </c>
      <c r="AI222" s="725">
        <v>83.999999999999957</v>
      </c>
      <c r="AJ222" s="725">
        <v>0</v>
      </c>
      <c r="AK222" s="725">
        <v>0</v>
      </c>
      <c r="AL222" s="725">
        <v>0</v>
      </c>
      <c r="AM222" s="725">
        <v>0</v>
      </c>
      <c r="AN222" s="725">
        <v>0</v>
      </c>
      <c r="AO222" s="725">
        <v>0</v>
      </c>
      <c r="AP222" s="725">
        <v>0</v>
      </c>
      <c r="AQ222" s="725">
        <v>0</v>
      </c>
      <c r="AR222" s="725">
        <v>0</v>
      </c>
      <c r="AS222" s="725">
        <v>0</v>
      </c>
      <c r="AT222" s="725">
        <v>0</v>
      </c>
      <c r="AU222" s="725">
        <v>2.2911392405063356</v>
      </c>
      <c r="AV222" s="725">
        <v>6.8734177215189876</v>
      </c>
      <c r="AW222" s="725">
        <v>12.601265822784818</v>
      </c>
      <c r="AX222" s="725">
        <v>0</v>
      </c>
      <c r="AY222" s="725">
        <v>0</v>
      </c>
      <c r="AZ222" s="725">
        <v>0</v>
      </c>
      <c r="BA222" s="725">
        <v>0</v>
      </c>
      <c r="BB222" s="725">
        <v>57.36305732484076</v>
      </c>
      <c r="BC222" s="725">
        <v>65.71337579617834</v>
      </c>
      <c r="BD222" s="725">
        <v>0</v>
      </c>
      <c r="BE222" s="725">
        <v>0</v>
      </c>
      <c r="BF222" s="725">
        <v>0</v>
      </c>
      <c r="BG222" s="725">
        <v>0</v>
      </c>
      <c r="BH222" s="725">
        <v>0</v>
      </c>
      <c r="BI222" s="725">
        <v>0</v>
      </c>
      <c r="BJ222" s="725">
        <v>0</v>
      </c>
      <c r="BK222" s="725">
        <v>0</v>
      </c>
      <c r="BL222" s="725">
        <v>0.51342065027322403</v>
      </c>
      <c r="BM222" s="725">
        <v>0</v>
      </c>
      <c r="BN222" s="725">
        <v>0</v>
      </c>
      <c r="BO222" s="725">
        <v>1</v>
      </c>
      <c r="BP222" s="725">
        <v>0</v>
      </c>
      <c r="BQ222" s="725"/>
      <c r="BR222" s="725"/>
      <c r="BS222" s="725"/>
    </row>
    <row r="223" spans="1:71" ht="15" x14ac:dyDescent="0.25">
      <c r="A223">
        <f>VLOOKUP(C223,'DfE No.'!C:E,3,FALSE)</f>
        <v>42</v>
      </c>
      <c r="B223" s="722">
        <v>146961</v>
      </c>
      <c r="C223" s="722">
        <v>9352228</v>
      </c>
      <c r="D223" s="723" t="s">
        <v>1498</v>
      </c>
      <c r="E223" s="707" t="s">
        <v>469</v>
      </c>
      <c r="F223" s="724" t="s">
        <v>1127</v>
      </c>
      <c r="G223" s="725">
        <v>1</v>
      </c>
      <c r="H223" s="725">
        <v>0</v>
      </c>
      <c r="I223" s="725">
        <v>0</v>
      </c>
      <c r="J223" s="725">
        <v>7</v>
      </c>
      <c r="K223" s="725">
        <v>0</v>
      </c>
      <c r="L223" s="725">
        <v>0</v>
      </c>
      <c r="M223" s="725">
        <v>0</v>
      </c>
      <c r="N223" s="725">
        <v>40</v>
      </c>
      <c r="O223" s="725">
        <v>40</v>
      </c>
      <c r="P223" s="725">
        <v>6</v>
      </c>
      <c r="Q223" s="725">
        <v>34</v>
      </c>
      <c r="R223" s="725">
        <v>0</v>
      </c>
      <c r="S223" s="725">
        <v>0</v>
      </c>
      <c r="T223" s="725">
        <v>0</v>
      </c>
      <c r="U223" s="725">
        <v>0</v>
      </c>
      <c r="V223" s="725">
        <v>0</v>
      </c>
      <c r="W223" s="725">
        <v>0</v>
      </c>
      <c r="X223" s="725">
        <v>0</v>
      </c>
      <c r="Y223" s="725">
        <v>0</v>
      </c>
      <c r="Z223" s="725">
        <v>0</v>
      </c>
      <c r="AA223" s="725">
        <v>40</v>
      </c>
      <c r="AB223" s="725">
        <v>5.7142857142857144</v>
      </c>
      <c r="AC223" s="725">
        <v>6</v>
      </c>
      <c r="AD223" s="725">
        <v>8.4615384615384617</v>
      </c>
      <c r="AE223" s="725">
        <v>0</v>
      </c>
      <c r="AF223" s="725">
        <v>0</v>
      </c>
      <c r="AG223" s="725">
        <v>38</v>
      </c>
      <c r="AH223" s="725">
        <v>1</v>
      </c>
      <c r="AI223" s="725">
        <v>0</v>
      </c>
      <c r="AJ223" s="725">
        <v>0</v>
      </c>
      <c r="AK223" s="725">
        <v>1</v>
      </c>
      <c r="AL223" s="725">
        <v>0</v>
      </c>
      <c r="AM223" s="725">
        <v>0</v>
      </c>
      <c r="AN223" s="725">
        <v>0</v>
      </c>
      <c r="AO223" s="725">
        <v>0</v>
      </c>
      <c r="AP223" s="725">
        <v>0</v>
      </c>
      <c r="AQ223" s="725">
        <v>0</v>
      </c>
      <c r="AR223" s="725">
        <v>0</v>
      </c>
      <c r="AS223" s="725">
        <v>0</v>
      </c>
      <c r="AT223" s="725">
        <v>0</v>
      </c>
      <c r="AU223" s="725">
        <v>0</v>
      </c>
      <c r="AV223" s="725">
        <v>0</v>
      </c>
      <c r="AW223" s="725">
        <v>0</v>
      </c>
      <c r="AX223" s="725">
        <v>0</v>
      </c>
      <c r="AY223" s="725">
        <v>0</v>
      </c>
      <c r="AZ223" s="725">
        <v>0</v>
      </c>
      <c r="BA223" s="725">
        <v>0.76923076923076927</v>
      </c>
      <c r="BB223" s="725">
        <v>9.5897435897435894</v>
      </c>
      <c r="BC223" s="725">
        <v>11.282051282051281</v>
      </c>
      <c r="BD223" s="725">
        <v>0</v>
      </c>
      <c r="BE223" s="725">
        <v>0</v>
      </c>
      <c r="BF223" s="725">
        <v>0</v>
      </c>
      <c r="BG223" s="725">
        <v>0</v>
      </c>
      <c r="BH223" s="725">
        <v>0</v>
      </c>
      <c r="BI223" s="725">
        <v>0</v>
      </c>
      <c r="BJ223" s="725">
        <v>0</v>
      </c>
      <c r="BK223" s="725">
        <v>0</v>
      </c>
      <c r="BL223" s="725">
        <v>2.23532109473684</v>
      </c>
      <c r="BM223" s="725">
        <v>0</v>
      </c>
      <c r="BN223" s="725">
        <v>1</v>
      </c>
      <c r="BO223" s="725">
        <v>1</v>
      </c>
      <c r="BP223" s="725">
        <v>0</v>
      </c>
      <c r="BQ223" s="725"/>
      <c r="BR223" s="725"/>
      <c r="BS223" s="725"/>
    </row>
    <row r="224" spans="1:71" ht="15" x14ac:dyDescent="0.25">
      <c r="A224">
        <f>VLOOKUP(C224,'DfE No.'!C:E,3,FALSE)</f>
        <v>446</v>
      </c>
      <c r="B224" s="722">
        <v>147450</v>
      </c>
      <c r="C224" s="722">
        <v>9352229</v>
      </c>
      <c r="D224" s="723" t="s">
        <v>1494</v>
      </c>
      <c r="E224" s="707" t="s">
        <v>469</v>
      </c>
      <c r="F224" s="724" t="s">
        <v>1127</v>
      </c>
      <c r="G224" s="725">
        <v>1</v>
      </c>
      <c r="H224" s="725">
        <v>0</v>
      </c>
      <c r="I224" s="725">
        <v>0</v>
      </c>
      <c r="J224" s="725">
        <v>7</v>
      </c>
      <c r="K224" s="725">
        <v>0</v>
      </c>
      <c r="L224" s="725">
        <v>0</v>
      </c>
      <c r="M224" s="725">
        <v>0</v>
      </c>
      <c r="N224" s="725">
        <v>85</v>
      </c>
      <c r="O224" s="725">
        <v>85</v>
      </c>
      <c r="P224" s="725">
        <v>6</v>
      </c>
      <c r="Q224" s="725">
        <v>79</v>
      </c>
      <c r="R224" s="725">
        <v>0</v>
      </c>
      <c r="S224" s="725">
        <v>0</v>
      </c>
      <c r="T224" s="725">
        <v>0</v>
      </c>
      <c r="U224" s="725">
        <v>0</v>
      </c>
      <c r="V224" s="725">
        <v>0</v>
      </c>
      <c r="W224" s="725">
        <v>0</v>
      </c>
      <c r="X224" s="725">
        <v>0</v>
      </c>
      <c r="Y224" s="725">
        <v>0</v>
      </c>
      <c r="Z224" s="725">
        <v>0</v>
      </c>
      <c r="AA224" s="725">
        <v>85</v>
      </c>
      <c r="AB224" s="725">
        <v>12.142857142857142</v>
      </c>
      <c r="AC224" s="725">
        <v>11.999999999999973</v>
      </c>
      <c r="AD224" s="725">
        <v>16.149999999999999</v>
      </c>
      <c r="AE224" s="725">
        <v>0</v>
      </c>
      <c r="AF224" s="725">
        <v>0</v>
      </c>
      <c r="AG224" s="725">
        <v>84</v>
      </c>
      <c r="AH224" s="725">
        <v>0.99999999999999645</v>
      </c>
      <c r="AI224" s="725">
        <v>0</v>
      </c>
      <c r="AJ224" s="725">
        <v>0</v>
      </c>
      <c r="AK224" s="725">
        <v>0</v>
      </c>
      <c r="AL224" s="725">
        <v>0</v>
      </c>
      <c r="AM224" s="725">
        <v>0</v>
      </c>
      <c r="AN224" s="725">
        <v>0</v>
      </c>
      <c r="AO224" s="725">
        <v>0</v>
      </c>
      <c r="AP224" s="725">
        <v>0</v>
      </c>
      <c r="AQ224" s="725">
        <v>0</v>
      </c>
      <c r="AR224" s="725">
        <v>0</v>
      </c>
      <c r="AS224" s="725">
        <v>0</v>
      </c>
      <c r="AT224" s="725">
        <v>0</v>
      </c>
      <c r="AU224" s="725">
        <v>1.0759493670886104</v>
      </c>
      <c r="AV224" s="725">
        <v>1.0759493670886104</v>
      </c>
      <c r="AW224" s="725">
        <v>1.0759493670886104</v>
      </c>
      <c r="AX224" s="725">
        <v>0</v>
      </c>
      <c r="AY224" s="725">
        <v>0</v>
      </c>
      <c r="AZ224" s="725">
        <v>0</v>
      </c>
      <c r="BA224" s="725">
        <v>0</v>
      </c>
      <c r="BB224" s="725">
        <v>21.195121951219512</v>
      </c>
      <c r="BC224" s="725">
        <v>22.804878048780488</v>
      </c>
      <c r="BD224" s="725">
        <v>0</v>
      </c>
      <c r="BE224" s="725">
        <v>0</v>
      </c>
      <c r="BF224" s="725">
        <v>0</v>
      </c>
      <c r="BG224" s="725">
        <v>0</v>
      </c>
      <c r="BH224" s="725">
        <v>0</v>
      </c>
      <c r="BI224" s="725">
        <v>0</v>
      </c>
      <c r="BJ224" s="725">
        <v>0.89999999999999658</v>
      </c>
      <c r="BK224" s="725">
        <v>0</v>
      </c>
      <c r="BL224" s="725">
        <v>2.13184194765625</v>
      </c>
      <c r="BM224" s="725">
        <v>0</v>
      </c>
      <c r="BN224" s="725">
        <v>1</v>
      </c>
      <c r="BO224" s="725">
        <v>1</v>
      </c>
      <c r="BP224" s="725">
        <v>0</v>
      </c>
      <c r="BQ224" s="725"/>
      <c r="BR224" s="725"/>
      <c r="BS224" s="725"/>
    </row>
    <row r="225" spans="1:71" ht="15" x14ac:dyDescent="0.25">
      <c r="A225">
        <f>VLOOKUP(C225,'DfE No.'!C:E,3,FALSE)</f>
        <v>480</v>
      </c>
      <c r="B225" s="722">
        <v>147934</v>
      </c>
      <c r="C225" s="722">
        <v>9352916</v>
      </c>
      <c r="D225" s="723" t="s">
        <v>890</v>
      </c>
      <c r="E225" s="707" t="s">
        <v>469</v>
      </c>
      <c r="F225" s="724" t="s">
        <v>1127</v>
      </c>
      <c r="G225" s="725">
        <v>1</v>
      </c>
      <c r="H225" s="725">
        <v>0</v>
      </c>
      <c r="I225" s="725">
        <v>0</v>
      </c>
      <c r="J225" s="725">
        <v>7</v>
      </c>
      <c r="K225" s="725">
        <v>0</v>
      </c>
      <c r="L225" s="725">
        <v>0</v>
      </c>
      <c r="M225" s="725">
        <v>0</v>
      </c>
      <c r="N225" s="725">
        <v>228</v>
      </c>
      <c r="O225" s="725">
        <v>228</v>
      </c>
      <c r="P225" s="725">
        <v>23</v>
      </c>
      <c r="Q225" s="725">
        <v>205</v>
      </c>
      <c r="R225" s="725">
        <v>0</v>
      </c>
      <c r="S225" s="725">
        <v>0</v>
      </c>
      <c r="T225" s="725">
        <v>0</v>
      </c>
      <c r="U225" s="725">
        <v>0</v>
      </c>
      <c r="V225" s="725">
        <v>0</v>
      </c>
      <c r="W225" s="725">
        <v>0</v>
      </c>
      <c r="X225" s="725">
        <v>0</v>
      </c>
      <c r="Y225" s="725">
        <v>0</v>
      </c>
      <c r="Z225" s="725">
        <v>0</v>
      </c>
      <c r="AA225" s="725">
        <v>228</v>
      </c>
      <c r="AB225" s="725">
        <v>32.571428571428569</v>
      </c>
      <c r="AC225" s="725">
        <v>31.999999999999897</v>
      </c>
      <c r="AD225" s="725">
        <v>44.40449438202247</v>
      </c>
      <c r="AE225" s="725">
        <v>0</v>
      </c>
      <c r="AF225" s="725">
        <v>0</v>
      </c>
      <c r="AG225" s="725">
        <v>155.00000000000006</v>
      </c>
      <c r="AH225" s="725">
        <v>71.000000000000043</v>
      </c>
      <c r="AI225" s="725">
        <v>0</v>
      </c>
      <c r="AJ225" s="725">
        <v>0</v>
      </c>
      <c r="AK225" s="725">
        <v>1.9999999999999991</v>
      </c>
      <c r="AL225" s="725">
        <v>0</v>
      </c>
      <c r="AM225" s="725">
        <v>0</v>
      </c>
      <c r="AN225" s="725">
        <v>0</v>
      </c>
      <c r="AO225" s="725">
        <v>0</v>
      </c>
      <c r="AP225" s="725">
        <v>0</v>
      </c>
      <c r="AQ225" s="725">
        <v>0</v>
      </c>
      <c r="AR225" s="725">
        <v>0</v>
      </c>
      <c r="AS225" s="725">
        <v>0</v>
      </c>
      <c r="AT225" s="725">
        <v>0</v>
      </c>
      <c r="AU225" s="725">
        <v>0</v>
      </c>
      <c r="AV225" s="725">
        <v>0</v>
      </c>
      <c r="AW225" s="725">
        <v>0</v>
      </c>
      <c r="AX225" s="725">
        <v>0</v>
      </c>
      <c r="AY225" s="725">
        <v>0</v>
      </c>
      <c r="AZ225" s="725">
        <v>0</v>
      </c>
      <c r="BA225" s="725">
        <v>0.8539325842696629</v>
      </c>
      <c r="BB225" s="725">
        <v>56.644736842105267</v>
      </c>
      <c r="BC225" s="725">
        <v>63.000000000000007</v>
      </c>
      <c r="BD225" s="725">
        <v>0</v>
      </c>
      <c r="BE225" s="725">
        <v>0</v>
      </c>
      <c r="BF225" s="725">
        <v>0</v>
      </c>
      <c r="BG225" s="725">
        <v>0</v>
      </c>
      <c r="BH225" s="725">
        <v>0</v>
      </c>
      <c r="BI225" s="725">
        <v>0</v>
      </c>
      <c r="BJ225" s="725">
        <v>0</v>
      </c>
      <c r="BK225" s="725">
        <v>0</v>
      </c>
      <c r="BL225" s="725">
        <v>1.47184736740741</v>
      </c>
      <c r="BM225" s="725">
        <v>0</v>
      </c>
      <c r="BN225" s="725">
        <v>0</v>
      </c>
      <c r="BO225" s="725">
        <v>1</v>
      </c>
      <c r="BP225" s="725">
        <v>0</v>
      </c>
      <c r="BQ225" s="725"/>
      <c r="BR225" s="725"/>
      <c r="BS225" s="725"/>
    </row>
    <row r="226" spans="1:71" ht="15" x14ac:dyDescent="0.25">
      <c r="A226">
        <f>VLOOKUP(C226,'DfE No.'!C:E,3,FALSE)</f>
        <v>303</v>
      </c>
      <c r="B226" s="722">
        <v>141849</v>
      </c>
      <c r="C226" s="722">
        <v>9352927</v>
      </c>
      <c r="D226" s="723" t="s">
        <v>1630</v>
      </c>
      <c r="E226" s="707" t="s">
        <v>469</v>
      </c>
      <c r="F226" s="724" t="s">
        <v>1127</v>
      </c>
      <c r="G226" s="725">
        <v>1</v>
      </c>
      <c r="H226" s="725">
        <v>0</v>
      </c>
      <c r="I226" s="725">
        <v>0</v>
      </c>
      <c r="J226" s="725">
        <v>7</v>
      </c>
      <c r="K226" s="725">
        <v>0</v>
      </c>
      <c r="L226" s="725">
        <v>0</v>
      </c>
      <c r="M226" s="725">
        <v>0</v>
      </c>
      <c r="N226" s="725">
        <v>285</v>
      </c>
      <c r="O226" s="725">
        <v>285</v>
      </c>
      <c r="P226" s="725">
        <v>42</v>
      </c>
      <c r="Q226" s="725">
        <v>243</v>
      </c>
      <c r="R226" s="725">
        <v>0</v>
      </c>
      <c r="S226" s="725">
        <v>0</v>
      </c>
      <c r="T226" s="725">
        <v>0</v>
      </c>
      <c r="U226" s="725">
        <v>0</v>
      </c>
      <c r="V226" s="725">
        <v>0</v>
      </c>
      <c r="W226" s="725">
        <v>0</v>
      </c>
      <c r="X226" s="725">
        <v>0</v>
      </c>
      <c r="Y226" s="725">
        <v>0</v>
      </c>
      <c r="Z226" s="725">
        <v>0</v>
      </c>
      <c r="AA226" s="725">
        <v>285</v>
      </c>
      <c r="AB226" s="725">
        <v>40.714285714285715</v>
      </c>
      <c r="AC226" s="725">
        <v>103.9999999999999</v>
      </c>
      <c r="AD226" s="725">
        <v>114.98275862068965</v>
      </c>
      <c r="AE226" s="725">
        <v>0</v>
      </c>
      <c r="AF226" s="725">
        <v>0</v>
      </c>
      <c r="AG226" s="725">
        <v>33.999999999999979</v>
      </c>
      <c r="AH226" s="725">
        <v>3.9999999999999871</v>
      </c>
      <c r="AI226" s="725">
        <v>11.999999999999989</v>
      </c>
      <c r="AJ226" s="725">
        <v>99.999999999999957</v>
      </c>
      <c r="AK226" s="725">
        <v>124.00000000000011</v>
      </c>
      <c r="AL226" s="725">
        <v>11.000000000000007</v>
      </c>
      <c r="AM226" s="725">
        <v>0</v>
      </c>
      <c r="AN226" s="725">
        <v>0</v>
      </c>
      <c r="AO226" s="725">
        <v>0</v>
      </c>
      <c r="AP226" s="725">
        <v>0</v>
      </c>
      <c r="AQ226" s="725">
        <v>0</v>
      </c>
      <c r="AR226" s="725">
        <v>0</v>
      </c>
      <c r="AS226" s="725">
        <v>0</v>
      </c>
      <c r="AT226" s="725">
        <v>0</v>
      </c>
      <c r="AU226" s="725">
        <v>10.555555555555545</v>
      </c>
      <c r="AV226" s="725">
        <v>18.765432098765444</v>
      </c>
      <c r="AW226" s="725">
        <v>34.012345679012284</v>
      </c>
      <c r="AX226" s="725">
        <v>0</v>
      </c>
      <c r="AY226" s="725">
        <v>0</v>
      </c>
      <c r="AZ226" s="725">
        <v>0</v>
      </c>
      <c r="BA226" s="725">
        <v>2.9482758620689653</v>
      </c>
      <c r="BB226" s="725">
        <v>92.029787234042544</v>
      </c>
      <c r="BC226" s="725">
        <v>107.93617021276594</v>
      </c>
      <c r="BD226" s="725">
        <v>0</v>
      </c>
      <c r="BE226" s="725">
        <v>0</v>
      </c>
      <c r="BF226" s="725">
        <v>0</v>
      </c>
      <c r="BG226" s="725">
        <v>0</v>
      </c>
      <c r="BH226" s="725">
        <v>0</v>
      </c>
      <c r="BI226" s="725">
        <v>0</v>
      </c>
      <c r="BJ226" s="725">
        <v>2.8999999999999915</v>
      </c>
      <c r="BK226" s="725">
        <v>0</v>
      </c>
      <c r="BL226" s="725">
        <v>0.300033008379888</v>
      </c>
      <c r="BM226" s="725">
        <v>0</v>
      </c>
      <c r="BN226" s="725">
        <v>0</v>
      </c>
      <c r="BO226" s="725">
        <v>1</v>
      </c>
      <c r="BP226" s="725">
        <v>0</v>
      </c>
      <c r="BQ226" s="725"/>
      <c r="BR226" s="725"/>
      <c r="BS226" s="725"/>
    </row>
    <row r="227" spans="1:71" ht="15" x14ac:dyDescent="0.25">
      <c r="A227">
        <f>VLOOKUP(C227,'DfE No.'!C:E,3,FALSE)</f>
        <v>404</v>
      </c>
      <c r="B227" s="722">
        <v>143056</v>
      </c>
      <c r="C227" s="722">
        <v>9353002</v>
      </c>
      <c r="D227" s="723" t="s">
        <v>1403</v>
      </c>
      <c r="E227" s="707" t="s">
        <v>469</v>
      </c>
      <c r="F227" s="724" t="s">
        <v>1127</v>
      </c>
      <c r="G227" s="725">
        <v>1</v>
      </c>
      <c r="H227" s="725">
        <v>0</v>
      </c>
      <c r="I227" s="725">
        <v>0</v>
      </c>
      <c r="J227" s="725">
        <v>7</v>
      </c>
      <c r="K227" s="725">
        <v>0</v>
      </c>
      <c r="L227" s="725">
        <v>0</v>
      </c>
      <c r="M227" s="725">
        <v>0</v>
      </c>
      <c r="N227" s="725">
        <v>51</v>
      </c>
      <c r="O227" s="725">
        <v>51</v>
      </c>
      <c r="P227" s="725">
        <v>1</v>
      </c>
      <c r="Q227" s="725">
        <v>50</v>
      </c>
      <c r="R227" s="725">
        <v>0</v>
      </c>
      <c r="S227" s="725">
        <v>0</v>
      </c>
      <c r="T227" s="725">
        <v>0</v>
      </c>
      <c r="U227" s="725">
        <v>0</v>
      </c>
      <c r="V227" s="725">
        <v>0</v>
      </c>
      <c r="W227" s="725">
        <v>0</v>
      </c>
      <c r="X227" s="725">
        <v>0</v>
      </c>
      <c r="Y227" s="725">
        <v>0</v>
      </c>
      <c r="Z227" s="725">
        <v>0</v>
      </c>
      <c r="AA227" s="725">
        <v>51</v>
      </c>
      <c r="AB227" s="725">
        <v>7.2857142857142856</v>
      </c>
      <c r="AC227" s="725">
        <v>6.999999999999984</v>
      </c>
      <c r="AD227" s="725">
        <v>6.999999999999984</v>
      </c>
      <c r="AE227" s="725">
        <v>0</v>
      </c>
      <c r="AF227" s="725">
        <v>0</v>
      </c>
      <c r="AG227" s="725">
        <v>51</v>
      </c>
      <c r="AH227" s="725">
        <v>0</v>
      </c>
      <c r="AI227" s="725">
        <v>0</v>
      </c>
      <c r="AJ227" s="725">
        <v>0</v>
      </c>
      <c r="AK227" s="725">
        <v>0</v>
      </c>
      <c r="AL227" s="725">
        <v>0</v>
      </c>
      <c r="AM227" s="725">
        <v>0</v>
      </c>
      <c r="AN227" s="725">
        <v>0</v>
      </c>
      <c r="AO227" s="725">
        <v>0</v>
      </c>
      <c r="AP227" s="725">
        <v>0</v>
      </c>
      <c r="AQ227" s="725">
        <v>0</v>
      </c>
      <c r="AR227" s="725">
        <v>0</v>
      </c>
      <c r="AS227" s="725">
        <v>0</v>
      </c>
      <c r="AT227" s="725">
        <v>0</v>
      </c>
      <c r="AU227" s="725">
        <v>1.02</v>
      </c>
      <c r="AV227" s="725">
        <v>3.06</v>
      </c>
      <c r="AW227" s="725">
        <v>3.06</v>
      </c>
      <c r="AX227" s="725">
        <v>0</v>
      </c>
      <c r="AY227" s="725">
        <v>0</v>
      </c>
      <c r="AZ227" s="725">
        <v>0</v>
      </c>
      <c r="BA227" s="725">
        <v>0.9107142857142857</v>
      </c>
      <c r="BB227" s="725">
        <v>14.130434782608695</v>
      </c>
      <c r="BC227" s="725">
        <v>14.413043478260869</v>
      </c>
      <c r="BD227" s="725">
        <v>0</v>
      </c>
      <c r="BE227" s="725">
        <v>0</v>
      </c>
      <c r="BF227" s="725">
        <v>0</v>
      </c>
      <c r="BG227" s="725">
        <v>0</v>
      </c>
      <c r="BH227" s="725">
        <v>0</v>
      </c>
      <c r="BI227" s="725">
        <v>0</v>
      </c>
      <c r="BJ227" s="725">
        <v>1.9399999999999993</v>
      </c>
      <c r="BK227" s="725">
        <v>0</v>
      </c>
      <c r="BL227" s="725">
        <v>1.69950955714286</v>
      </c>
      <c r="BM227" s="725">
        <v>0</v>
      </c>
      <c r="BN227" s="725">
        <v>0</v>
      </c>
      <c r="BO227" s="725">
        <v>1</v>
      </c>
      <c r="BP227" s="725">
        <v>0</v>
      </c>
      <c r="BQ227" s="725"/>
      <c r="BR227" s="725"/>
      <c r="BS227" s="725"/>
    </row>
    <row r="228" spans="1:71" ht="15" x14ac:dyDescent="0.25">
      <c r="A228">
        <f>VLOOKUP(C228,'DfE No.'!C:E,3,FALSE)</f>
        <v>441</v>
      </c>
      <c r="B228" s="722">
        <v>142547</v>
      </c>
      <c r="C228" s="722">
        <v>9353025</v>
      </c>
      <c r="D228" s="723" t="s">
        <v>1111</v>
      </c>
      <c r="E228" s="707" t="s">
        <v>469</v>
      </c>
      <c r="F228" s="724" t="s">
        <v>1127</v>
      </c>
      <c r="G228" s="725">
        <v>1</v>
      </c>
      <c r="H228" s="725">
        <v>0</v>
      </c>
      <c r="I228" s="725">
        <v>0</v>
      </c>
      <c r="J228" s="725">
        <v>7</v>
      </c>
      <c r="K228" s="725">
        <v>0</v>
      </c>
      <c r="L228" s="725">
        <v>0</v>
      </c>
      <c r="M228" s="725">
        <v>0</v>
      </c>
      <c r="N228" s="725">
        <v>209</v>
      </c>
      <c r="O228" s="725">
        <v>209</v>
      </c>
      <c r="P228" s="725">
        <v>30</v>
      </c>
      <c r="Q228" s="725">
        <v>179</v>
      </c>
      <c r="R228" s="725">
        <v>0</v>
      </c>
      <c r="S228" s="725">
        <v>0</v>
      </c>
      <c r="T228" s="725">
        <v>0</v>
      </c>
      <c r="U228" s="725">
        <v>0</v>
      </c>
      <c r="V228" s="725">
        <v>0</v>
      </c>
      <c r="W228" s="725">
        <v>0</v>
      </c>
      <c r="X228" s="725">
        <v>0</v>
      </c>
      <c r="Y228" s="725">
        <v>0</v>
      </c>
      <c r="Z228" s="725">
        <v>0</v>
      </c>
      <c r="AA228" s="725">
        <v>209</v>
      </c>
      <c r="AB228" s="725">
        <v>29.857142857142858</v>
      </c>
      <c r="AC228" s="725">
        <v>9</v>
      </c>
      <c r="AD228" s="725">
        <v>15.144927536231885</v>
      </c>
      <c r="AE228" s="725">
        <v>0</v>
      </c>
      <c r="AF228" s="725">
        <v>0</v>
      </c>
      <c r="AG228" s="725">
        <v>202.97115384615381</v>
      </c>
      <c r="AH228" s="725">
        <v>3.0144230769230722</v>
      </c>
      <c r="AI228" s="725">
        <v>3.0144230769230722</v>
      </c>
      <c r="AJ228" s="725">
        <v>0</v>
      </c>
      <c r="AK228" s="725">
        <v>0</v>
      </c>
      <c r="AL228" s="725">
        <v>0</v>
      </c>
      <c r="AM228" s="725">
        <v>0</v>
      </c>
      <c r="AN228" s="725">
        <v>0</v>
      </c>
      <c r="AO228" s="725">
        <v>0</v>
      </c>
      <c r="AP228" s="725">
        <v>0</v>
      </c>
      <c r="AQ228" s="725">
        <v>0</v>
      </c>
      <c r="AR228" s="725">
        <v>0</v>
      </c>
      <c r="AS228" s="725">
        <v>0</v>
      </c>
      <c r="AT228" s="725">
        <v>0</v>
      </c>
      <c r="AU228" s="725">
        <v>0</v>
      </c>
      <c r="AV228" s="725">
        <v>0</v>
      </c>
      <c r="AW228" s="725">
        <v>0</v>
      </c>
      <c r="AX228" s="725">
        <v>0</v>
      </c>
      <c r="AY228" s="725">
        <v>0</v>
      </c>
      <c r="AZ228" s="725">
        <v>0</v>
      </c>
      <c r="BA228" s="725">
        <v>0</v>
      </c>
      <c r="BB228" s="725">
        <v>28.64</v>
      </c>
      <c r="BC228" s="725">
        <v>33.44</v>
      </c>
      <c r="BD228" s="725">
        <v>0</v>
      </c>
      <c r="BE228" s="725">
        <v>0</v>
      </c>
      <c r="BF228" s="725">
        <v>0</v>
      </c>
      <c r="BG228" s="725">
        <v>0</v>
      </c>
      <c r="BH228" s="725">
        <v>0</v>
      </c>
      <c r="BI228" s="725">
        <v>0</v>
      </c>
      <c r="BJ228" s="725">
        <v>0</v>
      </c>
      <c r="BK228" s="725">
        <v>0</v>
      </c>
      <c r="BL228" s="725">
        <v>1.87014569215686</v>
      </c>
      <c r="BM228" s="725">
        <v>0</v>
      </c>
      <c r="BN228" s="725">
        <v>0</v>
      </c>
      <c r="BO228" s="725">
        <v>1</v>
      </c>
      <c r="BP228" s="725">
        <v>0</v>
      </c>
      <c r="BQ228" s="725"/>
      <c r="BR228" s="725"/>
      <c r="BS228" s="725"/>
    </row>
    <row r="229" spans="1:71" ht="15" x14ac:dyDescent="0.25">
      <c r="A229">
        <f>VLOOKUP(C229,'DfE No.'!C:E,3,FALSE)</f>
        <v>492</v>
      </c>
      <c r="B229" s="722">
        <v>142554</v>
      </c>
      <c r="C229" s="722">
        <v>9353054</v>
      </c>
      <c r="D229" s="723" t="s">
        <v>1263</v>
      </c>
      <c r="E229" s="707" t="s">
        <v>469</v>
      </c>
      <c r="F229" s="724" t="s">
        <v>1127</v>
      </c>
      <c r="G229" s="725">
        <v>1</v>
      </c>
      <c r="H229" s="725">
        <v>0</v>
      </c>
      <c r="I229" s="725">
        <v>0</v>
      </c>
      <c r="J229" s="725">
        <v>7</v>
      </c>
      <c r="K229" s="725">
        <v>0</v>
      </c>
      <c r="L229" s="725">
        <v>0</v>
      </c>
      <c r="M229" s="725">
        <v>0</v>
      </c>
      <c r="N229" s="725">
        <v>123</v>
      </c>
      <c r="O229" s="725">
        <v>123</v>
      </c>
      <c r="P229" s="725">
        <v>20</v>
      </c>
      <c r="Q229" s="725">
        <v>103</v>
      </c>
      <c r="R229" s="725">
        <v>0</v>
      </c>
      <c r="S229" s="725">
        <v>0</v>
      </c>
      <c r="T229" s="725">
        <v>0</v>
      </c>
      <c r="U229" s="725">
        <v>0</v>
      </c>
      <c r="V229" s="725">
        <v>0</v>
      </c>
      <c r="W229" s="725">
        <v>0</v>
      </c>
      <c r="X229" s="725">
        <v>0</v>
      </c>
      <c r="Y229" s="725">
        <v>0</v>
      </c>
      <c r="Z229" s="725">
        <v>0</v>
      </c>
      <c r="AA229" s="725">
        <v>123</v>
      </c>
      <c r="AB229" s="725">
        <v>17.571428571428573</v>
      </c>
      <c r="AC229" s="725">
        <v>15.999999999999984</v>
      </c>
      <c r="AD229" s="725">
        <v>19.638655462184872</v>
      </c>
      <c r="AE229" s="725">
        <v>0</v>
      </c>
      <c r="AF229" s="725">
        <v>0</v>
      </c>
      <c r="AG229" s="725">
        <v>122</v>
      </c>
      <c r="AH229" s="725">
        <v>1.0000000000000002</v>
      </c>
      <c r="AI229" s="725">
        <v>0</v>
      </c>
      <c r="AJ229" s="725">
        <v>0</v>
      </c>
      <c r="AK229" s="725">
        <v>0</v>
      </c>
      <c r="AL229" s="725">
        <v>0</v>
      </c>
      <c r="AM229" s="725">
        <v>0</v>
      </c>
      <c r="AN229" s="725">
        <v>0</v>
      </c>
      <c r="AO229" s="725">
        <v>0</v>
      </c>
      <c r="AP229" s="725">
        <v>0</v>
      </c>
      <c r="AQ229" s="725">
        <v>0</v>
      </c>
      <c r="AR229" s="725">
        <v>0</v>
      </c>
      <c r="AS229" s="725">
        <v>0</v>
      </c>
      <c r="AT229" s="725">
        <v>0</v>
      </c>
      <c r="AU229" s="725">
        <v>0</v>
      </c>
      <c r="AV229" s="725">
        <v>0</v>
      </c>
      <c r="AW229" s="725">
        <v>0</v>
      </c>
      <c r="AX229" s="725">
        <v>0</v>
      </c>
      <c r="AY229" s="725">
        <v>0</v>
      </c>
      <c r="AZ229" s="725">
        <v>0</v>
      </c>
      <c r="BA229" s="725">
        <v>1.0336134453781511</v>
      </c>
      <c r="BB229" s="725">
        <v>28.840000000000003</v>
      </c>
      <c r="BC229" s="725">
        <v>34.440000000000005</v>
      </c>
      <c r="BD229" s="725">
        <v>0</v>
      </c>
      <c r="BE229" s="725">
        <v>0</v>
      </c>
      <c r="BF229" s="725">
        <v>0</v>
      </c>
      <c r="BG229" s="725">
        <v>0</v>
      </c>
      <c r="BH229" s="725">
        <v>0</v>
      </c>
      <c r="BI229" s="725">
        <v>0</v>
      </c>
      <c r="BJ229" s="725">
        <v>0</v>
      </c>
      <c r="BK229" s="725">
        <v>0</v>
      </c>
      <c r="BL229" s="725">
        <v>2.3091467336134501</v>
      </c>
      <c r="BM229" s="725">
        <v>0</v>
      </c>
      <c r="BN229" s="725">
        <v>1</v>
      </c>
      <c r="BO229" s="725">
        <v>1</v>
      </c>
      <c r="BP229" s="725">
        <v>0</v>
      </c>
      <c r="BQ229" s="725"/>
      <c r="BR229" s="725"/>
      <c r="BS229" s="725"/>
    </row>
    <row r="230" spans="1:71" ht="15" x14ac:dyDescent="0.25">
      <c r="A230">
        <f>VLOOKUP(C230,'DfE No.'!C:E,3,FALSE)</f>
        <v>514</v>
      </c>
      <c r="B230" s="722">
        <v>142562</v>
      </c>
      <c r="C230" s="722">
        <v>9353062</v>
      </c>
      <c r="D230" s="723" t="s">
        <v>1264</v>
      </c>
      <c r="E230" s="707" t="s">
        <v>469</v>
      </c>
      <c r="F230" s="724" t="s">
        <v>1127</v>
      </c>
      <c r="G230" s="725">
        <v>1</v>
      </c>
      <c r="H230" s="725">
        <v>0</v>
      </c>
      <c r="I230" s="725">
        <v>0</v>
      </c>
      <c r="J230" s="725">
        <v>7</v>
      </c>
      <c r="K230" s="725">
        <v>0</v>
      </c>
      <c r="L230" s="725">
        <v>0</v>
      </c>
      <c r="M230" s="725">
        <v>0</v>
      </c>
      <c r="N230" s="725">
        <v>199</v>
      </c>
      <c r="O230" s="725">
        <v>199</v>
      </c>
      <c r="P230" s="725">
        <v>21</v>
      </c>
      <c r="Q230" s="725">
        <v>178</v>
      </c>
      <c r="R230" s="725">
        <v>0</v>
      </c>
      <c r="S230" s="725">
        <v>0</v>
      </c>
      <c r="T230" s="725">
        <v>0</v>
      </c>
      <c r="U230" s="725">
        <v>0</v>
      </c>
      <c r="V230" s="725">
        <v>0</v>
      </c>
      <c r="W230" s="725">
        <v>0</v>
      </c>
      <c r="X230" s="725">
        <v>0</v>
      </c>
      <c r="Y230" s="725">
        <v>0</v>
      </c>
      <c r="Z230" s="725">
        <v>0</v>
      </c>
      <c r="AA230" s="725">
        <v>199</v>
      </c>
      <c r="AB230" s="725">
        <v>28.428571428571427</v>
      </c>
      <c r="AC230" s="725">
        <v>22.999999999999964</v>
      </c>
      <c r="AD230" s="725">
        <v>23.69047619047619</v>
      </c>
      <c r="AE230" s="725">
        <v>0</v>
      </c>
      <c r="AF230" s="725">
        <v>0</v>
      </c>
      <c r="AG230" s="725">
        <v>199</v>
      </c>
      <c r="AH230" s="725">
        <v>0</v>
      </c>
      <c r="AI230" s="725">
        <v>0</v>
      </c>
      <c r="AJ230" s="725">
        <v>0</v>
      </c>
      <c r="AK230" s="725">
        <v>0</v>
      </c>
      <c r="AL230" s="725">
        <v>0</v>
      </c>
      <c r="AM230" s="725">
        <v>0</v>
      </c>
      <c r="AN230" s="725">
        <v>0</v>
      </c>
      <c r="AO230" s="725">
        <v>0</v>
      </c>
      <c r="AP230" s="725">
        <v>0</v>
      </c>
      <c r="AQ230" s="725">
        <v>0</v>
      </c>
      <c r="AR230" s="725">
        <v>0</v>
      </c>
      <c r="AS230" s="725">
        <v>0</v>
      </c>
      <c r="AT230" s="725">
        <v>0</v>
      </c>
      <c r="AU230" s="725">
        <v>0</v>
      </c>
      <c r="AV230" s="725">
        <v>1.117977528089888</v>
      </c>
      <c r="AW230" s="725">
        <v>1.117977528089888</v>
      </c>
      <c r="AX230" s="725">
        <v>0</v>
      </c>
      <c r="AY230" s="725">
        <v>0</v>
      </c>
      <c r="AZ230" s="725">
        <v>0</v>
      </c>
      <c r="BA230" s="725">
        <v>1.8952380952380954</v>
      </c>
      <c r="BB230" s="725">
        <v>32</v>
      </c>
      <c r="BC230" s="725">
        <v>35.775280898876403</v>
      </c>
      <c r="BD230" s="725">
        <v>0</v>
      </c>
      <c r="BE230" s="725">
        <v>0</v>
      </c>
      <c r="BF230" s="725">
        <v>0</v>
      </c>
      <c r="BG230" s="725">
        <v>0</v>
      </c>
      <c r="BH230" s="725">
        <v>0</v>
      </c>
      <c r="BI230" s="725">
        <v>0</v>
      </c>
      <c r="BJ230" s="725">
        <v>0</v>
      </c>
      <c r="BK230" s="725">
        <v>0</v>
      </c>
      <c r="BL230" s="725">
        <v>1.6909717459459499</v>
      </c>
      <c r="BM230" s="725">
        <v>0</v>
      </c>
      <c r="BN230" s="725">
        <v>0</v>
      </c>
      <c r="BO230" s="725">
        <v>1</v>
      </c>
      <c r="BP230" s="725">
        <v>0</v>
      </c>
      <c r="BQ230" s="725"/>
      <c r="BR230" s="725"/>
      <c r="BS230" s="725"/>
    </row>
    <row r="231" spans="1:71" ht="15" x14ac:dyDescent="0.25">
      <c r="A231">
        <f>VLOOKUP(C231,'DfE No.'!C:E,3,FALSE)</f>
        <v>20</v>
      </c>
      <c r="B231" s="722">
        <v>146148</v>
      </c>
      <c r="C231" s="722">
        <v>9353081</v>
      </c>
      <c r="D231" s="723" t="s">
        <v>1404</v>
      </c>
      <c r="E231" s="707" t="s">
        <v>469</v>
      </c>
      <c r="F231" s="724" t="s">
        <v>1127</v>
      </c>
      <c r="G231" s="725">
        <v>1</v>
      </c>
      <c r="H231" s="725">
        <v>0</v>
      </c>
      <c r="I231" s="725">
        <v>0</v>
      </c>
      <c r="J231" s="725">
        <v>7</v>
      </c>
      <c r="K231" s="725">
        <v>0</v>
      </c>
      <c r="L231" s="725">
        <v>0</v>
      </c>
      <c r="M231" s="725">
        <v>0</v>
      </c>
      <c r="N231" s="725">
        <v>36</v>
      </c>
      <c r="O231" s="725">
        <v>36</v>
      </c>
      <c r="P231" s="725">
        <v>4</v>
      </c>
      <c r="Q231" s="725">
        <v>32</v>
      </c>
      <c r="R231" s="725">
        <v>0</v>
      </c>
      <c r="S231" s="725">
        <v>0</v>
      </c>
      <c r="T231" s="725">
        <v>0</v>
      </c>
      <c r="U231" s="725">
        <v>0</v>
      </c>
      <c r="V231" s="725">
        <v>0</v>
      </c>
      <c r="W231" s="725">
        <v>0</v>
      </c>
      <c r="X231" s="725">
        <v>0</v>
      </c>
      <c r="Y231" s="725">
        <v>0</v>
      </c>
      <c r="Z231" s="725">
        <v>0</v>
      </c>
      <c r="AA231" s="725">
        <v>36</v>
      </c>
      <c r="AB231" s="725">
        <v>5.1428571428571432</v>
      </c>
      <c r="AC231" s="725">
        <v>6.0000000000000115</v>
      </c>
      <c r="AD231" s="725">
        <v>7.2</v>
      </c>
      <c r="AE231" s="725">
        <v>0</v>
      </c>
      <c r="AF231" s="725">
        <v>0</v>
      </c>
      <c r="AG231" s="725">
        <v>29.999999999999989</v>
      </c>
      <c r="AH231" s="725">
        <v>5.0000000000000044</v>
      </c>
      <c r="AI231" s="725">
        <v>0</v>
      </c>
      <c r="AJ231" s="725">
        <v>0</v>
      </c>
      <c r="AK231" s="725">
        <v>1.0000000000000009</v>
      </c>
      <c r="AL231" s="725">
        <v>0</v>
      </c>
      <c r="AM231" s="725">
        <v>0</v>
      </c>
      <c r="AN231" s="725">
        <v>0</v>
      </c>
      <c r="AO231" s="725">
        <v>0</v>
      </c>
      <c r="AP231" s="725">
        <v>0</v>
      </c>
      <c r="AQ231" s="725">
        <v>0</v>
      </c>
      <c r="AR231" s="725">
        <v>0</v>
      </c>
      <c r="AS231" s="725">
        <v>0</v>
      </c>
      <c r="AT231" s="725">
        <v>0</v>
      </c>
      <c r="AU231" s="725">
        <v>0</v>
      </c>
      <c r="AV231" s="725">
        <v>0</v>
      </c>
      <c r="AW231" s="725">
        <v>0</v>
      </c>
      <c r="AX231" s="725">
        <v>0</v>
      </c>
      <c r="AY231" s="725">
        <v>0</v>
      </c>
      <c r="AZ231" s="725">
        <v>0</v>
      </c>
      <c r="BA231" s="725">
        <v>0</v>
      </c>
      <c r="BB231" s="725">
        <v>11.428571428571429</v>
      </c>
      <c r="BC231" s="725">
        <v>12.857142857142858</v>
      </c>
      <c r="BD231" s="725">
        <v>0</v>
      </c>
      <c r="BE231" s="725">
        <v>0</v>
      </c>
      <c r="BF231" s="725">
        <v>0</v>
      </c>
      <c r="BG231" s="725">
        <v>0</v>
      </c>
      <c r="BH231" s="725">
        <v>0</v>
      </c>
      <c r="BI231" s="725">
        <v>0</v>
      </c>
      <c r="BJ231" s="725">
        <v>0.83999999999999897</v>
      </c>
      <c r="BK231" s="725">
        <v>0</v>
      </c>
      <c r="BL231" s="725">
        <v>2.3034189148148099</v>
      </c>
      <c r="BM231" s="725">
        <v>0</v>
      </c>
      <c r="BN231" s="725">
        <v>1</v>
      </c>
      <c r="BO231" s="725">
        <v>1</v>
      </c>
      <c r="BP231" s="725">
        <v>0</v>
      </c>
      <c r="BQ231" s="725"/>
      <c r="BR231" s="725"/>
      <c r="BS231" s="725"/>
    </row>
    <row r="232" spans="1:71" ht="15" x14ac:dyDescent="0.25">
      <c r="A232">
        <f>VLOOKUP(C232,'DfE No.'!C:E,3,FALSE)</f>
        <v>26</v>
      </c>
      <c r="B232" s="722">
        <v>146234</v>
      </c>
      <c r="C232" s="722">
        <v>9353084</v>
      </c>
      <c r="D232" s="723" t="s">
        <v>1405</v>
      </c>
      <c r="E232" s="707" t="s">
        <v>469</v>
      </c>
      <c r="F232" s="724" t="s">
        <v>1127</v>
      </c>
      <c r="G232" s="725">
        <v>1</v>
      </c>
      <c r="H232" s="725">
        <v>0</v>
      </c>
      <c r="I232" s="725">
        <v>0</v>
      </c>
      <c r="J232" s="725">
        <v>7</v>
      </c>
      <c r="K232" s="725">
        <v>0</v>
      </c>
      <c r="L232" s="725">
        <v>0</v>
      </c>
      <c r="M232" s="725">
        <v>0</v>
      </c>
      <c r="N232" s="725">
        <v>71</v>
      </c>
      <c r="O232" s="725">
        <v>71</v>
      </c>
      <c r="P232" s="725">
        <v>10</v>
      </c>
      <c r="Q232" s="725">
        <v>61</v>
      </c>
      <c r="R232" s="725">
        <v>0</v>
      </c>
      <c r="S232" s="725">
        <v>0</v>
      </c>
      <c r="T232" s="725">
        <v>0</v>
      </c>
      <c r="U232" s="725">
        <v>0</v>
      </c>
      <c r="V232" s="725">
        <v>0</v>
      </c>
      <c r="W232" s="725">
        <v>0</v>
      </c>
      <c r="X232" s="725">
        <v>0</v>
      </c>
      <c r="Y232" s="725">
        <v>0</v>
      </c>
      <c r="Z232" s="725">
        <v>0</v>
      </c>
      <c r="AA232" s="725">
        <v>71</v>
      </c>
      <c r="AB232" s="725">
        <v>10.142857142857142</v>
      </c>
      <c r="AC232" s="725">
        <v>17.000000000000011</v>
      </c>
      <c r="AD232" s="725">
        <v>23.313432835820898</v>
      </c>
      <c r="AE232" s="725">
        <v>0</v>
      </c>
      <c r="AF232" s="725">
        <v>0</v>
      </c>
      <c r="AG232" s="725">
        <v>67.999999999999972</v>
      </c>
      <c r="AH232" s="725">
        <v>3.0000000000000022</v>
      </c>
      <c r="AI232" s="725">
        <v>0</v>
      </c>
      <c r="AJ232" s="725">
        <v>0</v>
      </c>
      <c r="AK232" s="725">
        <v>0</v>
      </c>
      <c r="AL232" s="725">
        <v>0</v>
      </c>
      <c r="AM232" s="725">
        <v>0</v>
      </c>
      <c r="AN232" s="725">
        <v>0</v>
      </c>
      <c r="AO232" s="725">
        <v>0</v>
      </c>
      <c r="AP232" s="725">
        <v>0</v>
      </c>
      <c r="AQ232" s="725">
        <v>0</v>
      </c>
      <c r="AR232" s="725">
        <v>0</v>
      </c>
      <c r="AS232" s="725">
        <v>0</v>
      </c>
      <c r="AT232" s="725">
        <v>0</v>
      </c>
      <c r="AU232" s="725">
        <v>0</v>
      </c>
      <c r="AV232" s="725">
        <v>1.1639344262295068</v>
      </c>
      <c r="AW232" s="725">
        <v>1.1639344262295068</v>
      </c>
      <c r="AX232" s="725">
        <v>0</v>
      </c>
      <c r="AY232" s="725">
        <v>0</v>
      </c>
      <c r="AZ232" s="725">
        <v>0</v>
      </c>
      <c r="BA232" s="725">
        <v>0</v>
      </c>
      <c r="BB232" s="725">
        <v>18.610169491525426</v>
      </c>
      <c r="BC232" s="725">
        <v>21.661016949152543</v>
      </c>
      <c r="BD232" s="725">
        <v>0</v>
      </c>
      <c r="BE232" s="725">
        <v>0</v>
      </c>
      <c r="BF232" s="725">
        <v>0</v>
      </c>
      <c r="BG232" s="725">
        <v>0</v>
      </c>
      <c r="BH232" s="725">
        <v>0</v>
      </c>
      <c r="BI232" s="725">
        <v>0</v>
      </c>
      <c r="BJ232" s="725">
        <v>0</v>
      </c>
      <c r="BK232" s="725">
        <v>0</v>
      </c>
      <c r="BL232" s="725">
        <v>2.3973590756756802</v>
      </c>
      <c r="BM232" s="725">
        <v>0</v>
      </c>
      <c r="BN232" s="725">
        <v>1</v>
      </c>
      <c r="BO232" s="725">
        <v>1</v>
      </c>
      <c r="BP232" s="725">
        <v>0</v>
      </c>
      <c r="BQ232" s="725"/>
      <c r="BR232" s="725"/>
      <c r="BS232" s="725"/>
    </row>
    <row r="233" spans="1:71" ht="15" x14ac:dyDescent="0.25">
      <c r="A233">
        <f>VLOOKUP(C233,'DfE No.'!C:E,3,FALSE)</f>
        <v>36</v>
      </c>
      <c r="B233" s="722">
        <v>145696</v>
      </c>
      <c r="C233" s="722">
        <v>9353089</v>
      </c>
      <c r="D233" s="723" t="s">
        <v>1406</v>
      </c>
      <c r="E233" s="707" t="s">
        <v>469</v>
      </c>
      <c r="F233" s="724" t="s">
        <v>1127</v>
      </c>
      <c r="G233" s="725">
        <v>1</v>
      </c>
      <c r="H233" s="725">
        <v>0</v>
      </c>
      <c r="I233" s="725">
        <v>0</v>
      </c>
      <c r="J233" s="725">
        <v>7</v>
      </c>
      <c r="K233" s="725">
        <v>0</v>
      </c>
      <c r="L233" s="725">
        <v>0</v>
      </c>
      <c r="M233" s="725">
        <v>0</v>
      </c>
      <c r="N233" s="725">
        <v>123</v>
      </c>
      <c r="O233" s="725">
        <v>123</v>
      </c>
      <c r="P233" s="725">
        <v>15</v>
      </c>
      <c r="Q233" s="725">
        <v>108</v>
      </c>
      <c r="R233" s="725">
        <v>0</v>
      </c>
      <c r="S233" s="725">
        <v>0</v>
      </c>
      <c r="T233" s="725">
        <v>0</v>
      </c>
      <c r="U233" s="725">
        <v>0</v>
      </c>
      <c r="V233" s="725">
        <v>0</v>
      </c>
      <c r="W233" s="725">
        <v>0</v>
      </c>
      <c r="X233" s="725">
        <v>0</v>
      </c>
      <c r="Y233" s="725">
        <v>0</v>
      </c>
      <c r="Z233" s="725">
        <v>0</v>
      </c>
      <c r="AA233" s="725">
        <v>123</v>
      </c>
      <c r="AB233" s="725">
        <v>17.571428571428573</v>
      </c>
      <c r="AC233" s="725">
        <v>18.999999999999979</v>
      </c>
      <c r="AD233" s="725">
        <v>23.0625</v>
      </c>
      <c r="AE233" s="725">
        <v>0</v>
      </c>
      <c r="AF233" s="725">
        <v>0</v>
      </c>
      <c r="AG233" s="725">
        <v>112.00000000000001</v>
      </c>
      <c r="AH233" s="725">
        <v>11.000000000000002</v>
      </c>
      <c r="AI233" s="725">
        <v>0</v>
      </c>
      <c r="AJ233" s="725">
        <v>0</v>
      </c>
      <c r="AK233" s="725">
        <v>0</v>
      </c>
      <c r="AL233" s="725">
        <v>0</v>
      </c>
      <c r="AM233" s="725">
        <v>0</v>
      </c>
      <c r="AN233" s="725">
        <v>0</v>
      </c>
      <c r="AO233" s="725">
        <v>0</v>
      </c>
      <c r="AP233" s="725">
        <v>0</v>
      </c>
      <c r="AQ233" s="725">
        <v>0</v>
      </c>
      <c r="AR233" s="725">
        <v>0</v>
      </c>
      <c r="AS233" s="725">
        <v>0</v>
      </c>
      <c r="AT233" s="725">
        <v>0</v>
      </c>
      <c r="AU233" s="725">
        <v>0</v>
      </c>
      <c r="AV233" s="725">
        <v>1.1388888888888891</v>
      </c>
      <c r="AW233" s="725">
        <v>1.1388888888888891</v>
      </c>
      <c r="AX233" s="725">
        <v>0</v>
      </c>
      <c r="AY233" s="725">
        <v>0</v>
      </c>
      <c r="AZ233" s="725">
        <v>0</v>
      </c>
      <c r="BA233" s="725">
        <v>2.8828125</v>
      </c>
      <c r="BB233" s="725">
        <v>33.517241379310349</v>
      </c>
      <c r="BC233" s="725">
        <v>38.172413793103452</v>
      </c>
      <c r="BD233" s="725">
        <v>0</v>
      </c>
      <c r="BE233" s="725">
        <v>0</v>
      </c>
      <c r="BF233" s="725">
        <v>0</v>
      </c>
      <c r="BG233" s="725">
        <v>0</v>
      </c>
      <c r="BH233" s="725">
        <v>0</v>
      </c>
      <c r="BI233" s="725">
        <v>0</v>
      </c>
      <c r="BJ233" s="725">
        <v>0</v>
      </c>
      <c r="BK233" s="725">
        <v>0</v>
      </c>
      <c r="BL233" s="725">
        <v>2.54166618807339</v>
      </c>
      <c r="BM233" s="725">
        <v>0</v>
      </c>
      <c r="BN233" s="725">
        <v>1</v>
      </c>
      <c r="BO233" s="725">
        <v>1</v>
      </c>
      <c r="BP233" s="725">
        <v>0</v>
      </c>
      <c r="BQ233" s="725"/>
      <c r="BR233" s="725"/>
      <c r="BS233" s="725"/>
    </row>
    <row r="234" spans="1:71" ht="15" x14ac:dyDescent="0.25">
      <c r="A234">
        <f>VLOOKUP(C234,'DfE No.'!C:E,3,FALSE)</f>
        <v>449</v>
      </c>
      <c r="B234" s="722">
        <v>146175</v>
      </c>
      <c r="C234" s="722">
        <v>9353091</v>
      </c>
      <c r="D234" s="723" t="s">
        <v>1499</v>
      </c>
      <c r="E234" s="707" t="s">
        <v>469</v>
      </c>
      <c r="F234" s="724" t="s">
        <v>1127</v>
      </c>
      <c r="G234" s="725">
        <v>1</v>
      </c>
      <c r="H234" s="725">
        <v>0</v>
      </c>
      <c r="I234" s="725">
        <v>0</v>
      </c>
      <c r="J234" s="725">
        <v>6</v>
      </c>
      <c r="K234" s="725">
        <v>0</v>
      </c>
      <c r="L234" s="725">
        <v>0</v>
      </c>
      <c r="M234" s="725">
        <v>0</v>
      </c>
      <c r="N234" s="725">
        <v>63</v>
      </c>
      <c r="O234" s="725">
        <v>63</v>
      </c>
      <c r="P234" s="725">
        <v>11</v>
      </c>
      <c r="Q234" s="725">
        <v>52</v>
      </c>
      <c r="R234" s="725">
        <v>0</v>
      </c>
      <c r="S234" s="725">
        <v>0</v>
      </c>
      <c r="T234" s="725">
        <v>0</v>
      </c>
      <c r="U234" s="725">
        <v>0</v>
      </c>
      <c r="V234" s="725">
        <v>0</v>
      </c>
      <c r="W234" s="725">
        <v>0</v>
      </c>
      <c r="X234" s="725">
        <v>0</v>
      </c>
      <c r="Y234" s="725">
        <v>0</v>
      </c>
      <c r="Z234" s="725">
        <v>0</v>
      </c>
      <c r="AA234" s="725">
        <v>63</v>
      </c>
      <c r="AB234" s="725">
        <v>10.5</v>
      </c>
      <c r="AC234" s="725">
        <v>25.000000000000014</v>
      </c>
      <c r="AD234" s="725">
        <v>29.590909090909093</v>
      </c>
      <c r="AE234" s="725">
        <v>0</v>
      </c>
      <c r="AF234" s="725">
        <v>0</v>
      </c>
      <c r="AG234" s="725">
        <v>59.000000000000028</v>
      </c>
      <c r="AH234" s="725">
        <v>1.0000000000000018</v>
      </c>
      <c r="AI234" s="725">
        <v>2.9999999999999991</v>
      </c>
      <c r="AJ234" s="725">
        <v>0</v>
      </c>
      <c r="AK234" s="725">
        <v>0</v>
      </c>
      <c r="AL234" s="725">
        <v>0</v>
      </c>
      <c r="AM234" s="725">
        <v>0</v>
      </c>
      <c r="AN234" s="725">
        <v>0</v>
      </c>
      <c r="AO234" s="725">
        <v>0</v>
      </c>
      <c r="AP234" s="725">
        <v>0</v>
      </c>
      <c r="AQ234" s="725">
        <v>0</v>
      </c>
      <c r="AR234" s="725">
        <v>0</v>
      </c>
      <c r="AS234" s="725">
        <v>0</v>
      </c>
      <c r="AT234" s="725">
        <v>0</v>
      </c>
      <c r="AU234" s="725">
        <v>2.4230769230769256</v>
      </c>
      <c r="AV234" s="725">
        <v>2.4230769230769256</v>
      </c>
      <c r="AW234" s="725">
        <v>2.4230769230769256</v>
      </c>
      <c r="AX234" s="725">
        <v>0</v>
      </c>
      <c r="AY234" s="725">
        <v>0</v>
      </c>
      <c r="AZ234" s="725">
        <v>0</v>
      </c>
      <c r="BA234" s="725">
        <v>0</v>
      </c>
      <c r="BB234" s="725">
        <v>22.976744186046513</v>
      </c>
      <c r="BC234" s="725">
        <v>27.837209302325583</v>
      </c>
      <c r="BD234" s="725">
        <v>0</v>
      </c>
      <c r="BE234" s="725">
        <v>0</v>
      </c>
      <c r="BF234" s="725">
        <v>0</v>
      </c>
      <c r="BG234" s="725">
        <v>0</v>
      </c>
      <c r="BH234" s="725">
        <v>0</v>
      </c>
      <c r="BI234" s="725">
        <v>0</v>
      </c>
      <c r="BJ234" s="725">
        <v>5.2200000000000086</v>
      </c>
      <c r="BK234" s="725">
        <v>0</v>
      </c>
      <c r="BL234" s="725">
        <v>1.7892564689655199</v>
      </c>
      <c r="BM234" s="725">
        <v>0</v>
      </c>
      <c r="BN234" s="725">
        <v>0</v>
      </c>
      <c r="BO234" s="725">
        <v>1</v>
      </c>
      <c r="BP234" s="725">
        <v>0</v>
      </c>
      <c r="BQ234" s="725"/>
      <c r="BR234" s="725"/>
      <c r="BS234" s="725"/>
    </row>
    <row r="235" spans="1:71" ht="15" x14ac:dyDescent="0.25">
      <c r="A235">
        <f>VLOOKUP(C235,'DfE No.'!C:E,3,FALSE)</f>
        <v>243</v>
      </c>
      <c r="B235" s="722">
        <v>145539</v>
      </c>
      <c r="C235" s="722">
        <v>9353092</v>
      </c>
      <c r="D235" s="723" t="s">
        <v>1407</v>
      </c>
      <c r="E235" s="707" t="s">
        <v>469</v>
      </c>
      <c r="F235" s="724" t="s">
        <v>1127</v>
      </c>
      <c r="G235" s="725">
        <v>1</v>
      </c>
      <c r="H235" s="725">
        <v>0</v>
      </c>
      <c r="I235" s="725">
        <v>0</v>
      </c>
      <c r="J235" s="725">
        <v>7</v>
      </c>
      <c r="K235" s="725">
        <v>0</v>
      </c>
      <c r="L235" s="725">
        <v>0</v>
      </c>
      <c r="M235" s="725">
        <v>0</v>
      </c>
      <c r="N235" s="725">
        <v>82</v>
      </c>
      <c r="O235" s="725">
        <v>82</v>
      </c>
      <c r="P235" s="725">
        <v>9</v>
      </c>
      <c r="Q235" s="725">
        <v>73</v>
      </c>
      <c r="R235" s="725">
        <v>0</v>
      </c>
      <c r="S235" s="725">
        <v>0</v>
      </c>
      <c r="T235" s="725">
        <v>0</v>
      </c>
      <c r="U235" s="725">
        <v>0</v>
      </c>
      <c r="V235" s="725">
        <v>0</v>
      </c>
      <c r="W235" s="725">
        <v>0</v>
      </c>
      <c r="X235" s="725">
        <v>0</v>
      </c>
      <c r="Y235" s="725">
        <v>0</v>
      </c>
      <c r="Z235" s="725">
        <v>0</v>
      </c>
      <c r="AA235" s="725">
        <v>82</v>
      </c>
      <c r="AB235" s="725">
        <v>11.714285714285714</v>
      </c>
      <c r="AC235" s="725">
        <v>6.0000000000000018</v>
      </c>
      <c r="AD235" s="725">
        <v>6.3076923076923084</v>
      </c>
      <c r="AE235" s="725">
        <v>0</v>
      </c>
      <c r="AF235" s="725">
        <v>0</v>
      </c>
      <c r="AG235" s="725">
        <v>74.913580246913554</v>
      </c>
      <c r="AH235" s="725">
        <v>4.0493827160493812</v>
      </c>
      <c r="AI235" s="725">
        <v>0</v>
      </c>
      <c r="AJ235" s="725">
        <v>2.0246913580246946</v>
      </c>
      <c r="AK235" s="725">
        <v>0</v>
      </c>
      <c r="AL235" s="725">
        <v>1.0123456790123473</v>
      </c>
      <c r="AM235" s="725">
        <v>0</v>
      </c>
      <c r="AN235" s="725">
        <v>0</v>
      </c>
      <c r="AO235" s="725">
        <v>0</v>
      </c>
      <c r="AP235" s="725">
        <v>0</v>
      </c>
      <c r="AQ235" s="725">
        <v>0</v>
      </c>
      <c r="AR235" s="725">
        <v>0</v>
      </c>
      <c r="AS235" s="725">
        <v>0</v>
      </c>
      <c r="AT235" s="725">
        <v>0</v>
      </c>
      <c r="AU235" s="725">
        <v>0</v>
      </c>
      <c r="AV235" s="725">
        <v>0</v>
      </c>
      <c r="AW235" s="725">
        <v>1.1232876712328768</v>
      </c>
      <c r="AX235" s="725">
        <v>0</v>
      </c>
      <c r="AY235" s="725">
        <v>0</v>
      </c>
      <c r="AZ235" s="725">
        <v>0</v>
      </c>
      <c r="BA235" s="725">
        <v>0</v>
      </c>
      <c r="BB235" s="725">
        <v>11.471428571428572</v>
      </c>
      <c r="BC235" s="725">
        <v>12.885714285714286</v>
      </c>
      <c r="BD235" s="725">
        <v>0</v>
      </c>
      <c r="BE235" s="725">
        <v>0</v>
      </c>
      <c r="BF235" s="725">
        <v>0</v>
      </c>
      <c r="BG235" s="725">
        <v>0</v>
      </c>
      <c r="BH235" s="725">
        <v>0</v>
      </c>
      <c r="BI235" s="725">
        <v>0</v>
      </c>
      <c r="BJ235" s="725">
        <v>0</v>
      </c>
      <c r="BK235" s="725">
        <v>0</v>
      </c>
      <c r="BL235" s="725">
        <v>2.0536420426470601</v>
      </c>
      <c r="BM235" s="725">
        <v>0</v>
      </c>
      <c r="BN235" s="725">
        <v>1</v>
      </c>
      <c r="BO235" s="725">
        <v>1</v>
      </c>
      <c r="BP235" s="725">
        <v>0</v>
      </c>
      <c r="BQ235" s="725"/>
      <c r="BR235" s="725"/>
      <c r="BS235" s="725"/>
    </row>
    <row r="236" spans="1:71" ht="15" x14ac:dyDescent="0.25">
      <c r="A236">
        <f>VLOOKUP(C236,'DfE No.'!C:E,3,FALSE)</f>
        <v>80</v>
      </c>
      <c r="B236" s="722">
        <v>143807</v>
      </c>
      <c r="C236" s="722">
        <v>9353096</v>
      </c>
      <c r="D236" s="723" t="s">
        <v>1408</v>
      </c>
      <c r="E236" s="707" t="s">
        <v>469</v>
      </c>
      <c r="F236" s="724" t="s">
        <v>1127</v>
      </c>
      <c r="G236" s="725">
        <v>1</v>
      </c>
      <c r="H236" s="725">
        <v>0</v>
      </c>
      <c r="I236" s="725">
        <v>0</v>
      </c>
      <c r="J236" s="725">
        <v>7</v>
      </c>
      <c r="K236" s="725">
        <v>0</v>
      </c>
      <c r="L236" s="725">
        <v>0</v>
      </c>
      <c r="M236" s="725">
        <v>0</v>
      </c>
      <c r="N236" s="725">
        <v>167</v>
      </c>
      <c r="O236" s="725">
        <v>167</v>
      </c>
      <c r="P236" s="725">
        <v>26</v>
      </c>
      <c r="Q236" s="725">
        <v>141</v>
      </c>
      <c r="R236" s="725">
        <v>0</v>
      </c>
      <c r="S236" s="725">
        <v>0</v>
      </c>
      <c r="T236" s="725">
        <v>0</v>
      </c>
      <c r="U236" s="725">
        <v>0</v>
      </c>
      <c r="V236" s="725">
        <v>0</v>
      </c>
      <c r="W236" s="725">
        <v>0</v>
      </c>
      <c r="X236" s="725">
        <v>0</v>
      </c>
      <c r="Y236" s="725">
        <v>0</v>
      </c>
      <c r="Z236" s="725">
        <v>0</v>
      </c>
      <c r="AA236" s="725">
        <v>167</v>
      </c>
      <c r="AB236" s="725">
        <v>23.857142857142858</v>
      </c>
      <c r="AC236" s="725">
        <v>7.0000000000000062</v>
      </c>
      <c r="AD236" s="725">
        <v>7.8128654970760234</v>
      </c>
      <c r="AE236" s="725">
        <v>0</v>
      </c>
      <c r="AF236" s="725">
        <v>0</v>
      </c>
      <c r="AG236" s="725">
        <v>163.00000000000006</v>
      </c>
      <c r="AH236" s="725">
        <v>3.9999999999999947</v>
      </c>
      <c r="AI236" s="725">
        <v>0</v>
      </c>
      <c r="AJ236" s="725">
        <v>0</v>
      </c>
      <c r="AK236" s="725">
        <v>0</v>
      </c>
      <c r="AL236" s="725">
        <v>0</v>
      </c>
      <c r="AM236" s="725">
        <v>0</v>
      </c>
      <c r="AN236" s="725">
        <v>0</v>
      </c>
      <c r="AO236" s="725">
        <v>0</v>
      </c>
      <c r="AP236" s="725">
        <v>0</v>
      </c>
      <c r="AQ236" s="725">
        <v>0</v>
      </c>
      <c r="AR236" s="725">
        <v>0</v>
      </c>
      <c r="AS236" s="725">
        <v>0</v>
      </c>
      <c r="AT236" s="725">
        <v>0</v>
      </c>
      <c r="AU236" s="725">
        <v>0</v>
      </c>
      <c r="AV236" s="725">
        <v>0</v>
      </c>
      <c r="AW236" s="725">
        <v>0</v>
      </c>
      <c r="AX236" s="725">
        <v>0</v>
      </c>
      <c r="AY236" s="725">
        <v>0</v>
      </c>
      <c r="AZ236" s="725">
        <v>0</v>
      </c>
      <c r="BA236" s="725">
        <v>0</v>
      </c>
      <c r="BB236" s="725">
        <v>22.365517241379312</v>
      </c>
      <c r="BC236" s="725">
        <v>26.489655172413794</v>
      </c>
      <c r="BD236" s="725">
        <v>0</v>
      </c>
      <c r="BE236" s="725">
        <v>0</v>
      </c>
      <c r="BF236" s="725">
        <v>0</v>
      </c>
      <c r="BG236" s="725">
        <v>0</v>
      </c>
      <c r="BH236" s="725">
        <v>0</v>
      </c>
      <c r="BI236" s="725">
        <v>0</v>
      </c>
      <c r="BJ236" s="725">
        <v>0</v>
      </c>
      <c r="BK236" s="725">
        <v>0</v>
      </c>
      <c r="BL236" s="725">
        <v>1.8642339405405399</v>
      </c>
      <c r="BM236" s="725">
        <v>0</v>
      </c>
      <c r="BN236" s="725">
        <v>0</v>
      </c>
      <c r="BO236" s="725">
        <v>1</v>
      </c>
      <c r="BP236" s="725">
        <v>0</v>
      </c>
      <c r="BQ236" s="725"/>
      <c r="BR236" s="725"/>
      <c r="BS236" s="725"/>
    </row>
    <row r="237" spans="1:71" ht="15" x14ac:dyDescent="0.25">
      <c r="A237">
        <f>VLOOKUP(C237,'DfE No.'!C:E,3,FALSE)</f>
        <v>316</v>
      </c>
      <c r="B237" s="722">
        <v>142994</v>
      </c>
      <c r="C237" s="722">
        <v>9353097</v>
      </c>
      <c r="D237" s="723" t="s">
        <v>1112</v>
      </c>
      <c r="E237" s="707" t="s">
        <v>469</v>
      </c>
      <c r="F237" s="724" t="s">
        <v>1127</v>
      </c>
      <c r="G237" s="725">
        <v>1</v>
      </c>
      <c r="H237" s="725">
        <v>0</v>
      </c>
      <c r="I237" s="725">
        <v>0</v>
      </c>
      <c r="J237" s="725">
        <v>7</v>
      </c>
      <c r="K237" s="725">
        <v>0</v>
      </c>
      <c r="L237" s="725">
        <v>0</v>
      </c>
      <c r="M237" s="725">
        <v>0</v>
      </c>
      <c r="N237" s="725">
        <v>99</v>
      </c>
      <c r="O237" s="725">
        <v>99</v>
      </c>
      <c r="P237" s="725">
        <v>15</v>
      </c>
      <c r="Q237" s="725">
        <v>84</v>
      </c>
      <c r="R237" s="725">
        <v>0</v>
      </c>
      <c r="S237" s="725">
        <v>0</v>
      </c>
      <c r="T237" s="725">
        <v>0</v>
      </c>
      <c r="U237" s="725">
        <v>0</v>
      </c>
      <c r="V237" s="725">
        <v>0</v>
      </c>
      <c r="W237" s="725">
        <v>0</v>
      </c>
      <c r="X237" s="725">
        <v>0</v>
      </c>
      <c r="Y237" s="725">
        <v>0</v>
      </c>
      <c r="Z237" s="725">
        <v>0</v>
      </c>
      <c r="AA237" s="725">
        <v>99</v>
      </c>
      <c r="AB237" s="725">
        <v>14.142857142857142</v>
      </c>
      <c r="AC237" s="725">
        <v>9.9999999999999982</v>
      </c>
      <c r="AD237" s="725">
        <v>9.9999999999999982</v>
      </c>
      <c r="AE237" s="725">
        <v>0</v>
      </c>
      <c r="AF237" s="725">
        <v>0</v>
      </c>
      <c r="AG237" s="725">
        <v>77.000000000000028</v>
      </c>
      <c r="AH237" s="725">
        <v>10.999999999999988</v>
      </c>
      <c r="AI237" s="725">
        <v>7</v>
      </c>
      <c r="AJ237" s="725">
        <v>2.9999999999999996</v>
      </c>
      <c r="AK237" s="725">
        <v>0.99999999999999989</v>
      </c>
      <c r="AL237" s="725">
        <v>0</v>
      </c>
      <c r="AM237" s="725">
        <v>0</v>
      </c>
      <c r="AN237" s="725">
        <v>0</v>
      </c>
      <c r="AO237" s="725">
        <v>0</v>
      </c>
      <c r="AP237" s="725">
        <v>0</v>
      </c>
      <c r="AQ237" s="725">
        <v>0</v>
      </c>
      <c r="AR237" s="725">
        <v>0</v>
      </c>
      <c r="AS237" s="725">
        <v>0</v>
      </c>
      <c r="AT237" s="725">
        <v>0</v>
      </c>
      <c r="AU237" s="725">
        <v>1.1785714285714282</v>
      </c>
      <c r="AV237" s="725">
        <v>1.1785714285714282</v>
      </c>
      <c r="AW237" s="725">
        <v>1.1785714285714282</v>
      </c>
      <c r="AX237" s="725">
        <v>0</v>
      </c>
      <c r="AY237" s="725">
        <v>0</v>
      </c>
      <c r="AZ237" s="725">
        <v>0</v>
      </c>
      <c r="BA237" s="725">
        <v>0.99</v>
      </c>
      <c r="BB237" s="725">
        <v>17.414634146341463</v>
      </c>
      <c r="BC237" s="725">
        <v>20.524390243902438</v>
      </c>
      <c r="BD237" s="725">
        <v>0</v>
      </c>
      <c r="BE237" s="725">
        <v>0</v>
      </c>
      <c r="BF237" s="725">
        <v>0</v>
      </c>
      <c r="BG237" s="725">
        <v>0</v>
      </c>
      <c r="BH237" s="725">
        <v>0</v>
      </c>
      <c r="BI237" s="725">
        <v>0</v>
      </c>
      <c r="BJ237" s="725">
        <v>0</v>
      </c>
      <c r="BK237" s="725">
        <v>0</v>
      </c>
      <c r="BL237" s="725">
        <v>1.78715914888889</v>
      </c>
      <c r="BM237" s="725">
        <v>0</v>
      </c>
      <c r="BN237" s="725">
        <v>0</v>
      </c>
      <c r="BO237" s="725">
        <v>1</v>
      </c>
      <c r="BP237" s="725">
        <v>0</v>
      </c>
      <c r="BQ237" s="725"/>
      <c r="BR237" s="725"/>
      <c r="BS237" s="725"/>
    </row>
    <row r="238" spans="1:71" ht="15" x14ac:dyDescent="0.25">
      <c r="A238">
        <f>VLOOKUP(C238,'DfE No.'!C:E,3,FALSE)</f>
        <v>489</v>
      </c>
      <c r="B238" s="722">
        <v>143070</v>
      </c>
      <c r="C238" s="722">
        <v>9353098</v>
      </c>
      <c r="D238" s="723" t="s">
        <v>1409</v>
      </c>
      <c r="E238" s="707" t="s">
        <v>469</v>
      </c>
      <c r="F238" s="724" t="s">
        <v>1127</v>
      </c>
      <c r="G238" s="725">
        <v>1</v>
      </c>
      <c r="H238" s="725">
        <v>0</v>
      </c>
      <c r="I238" s="725">
        <v>0</v>
      </c>
      <c r="J238" s="725">
        <v>7</v>
      </c>
      <c r="K238" s="725">
        <v>0</v>
      </c>
      <c r="L238" s="725">
        <v>0</v>
      </c>
      <c r="M238" s="725">
        <v>0</v>
      </c>
      <c r="N238" s="725">
        <v>89</v>
      </c>
      <c r="O238" s="725">
        <v>89</v>
      </c>
      <c r="P238" s="725">
        <v>12</v>
      </c>
      <c r="Q238" s="725">
        <v>77</v>
      </c>
      <c r="R238" s="725">
        <v>0</v>
      </c>
      <c r="S238" s="725">
        <v>0</v>
      </c>
      <c r="T238" s="725">
        <v>0</v>
      </c>
      <c r="U238" s="725">
        <v>0</v>
      </c>
      <c r="V238" s="725">
        <v>0</v>
      </c>
      <c r="W238" s="725">
        <v>0</v>
      </c>
      <c r="X238" s="725">
        <v>0</v>
      </c>
      <c r="Y238" s="725">
        <v>0</v>
      </c>
      <c r="Z238" s="725">
        <v>0</v>
      </c>
      <c r="AA238" s="725">
        <v>89</v>
      </c>
      <c r="AB238" s="725">
        <v>12.714285714285714</v>
      </c>
      <c r="AC238" s="725">
        <v>10.000000000000021</v>
      </c>
      <c r="AD238" s="725">
        <v>10.758241758241759</v>
      </c>
      <c r="AE238" s="725">
        <v>0</v>
      </c>
      <c r="AF238" s="725">
        <v>0</v>
      </c>
      <c r="AG238" s="725">
        <v>82.999999999999972</v>
      </c>
      <c r="AH238" s="725">
        <v>2.0000000000000044</v>
      </c>
      <c r="AI238" s="725">
        <v>2.0000000000000044</v>
      </c>
      <c r="AJ238" s="725">
        <v>0</v>
      </c>
      <c r="AK238" s="725">
        <v>2.0000000000000044</v>
      </c>
      <c r="AL238" s="725">
        <v>0</v>
      </c>
      <c r="AM238" s="725">
        <v>0</v>
      </c>
      <c r="AN238" s="725">
        <v>0</v>
      </c>
      <c r="AO238" s="725">
        <v>0</v>
      </c>
      <c r="AP238" s="725">
        <v>0</v>
      </c>
      <c r="AQ238" s="725">
        <v>0</v>
      </c>
      <c r="AR238" s="725">
        <v>0</v>
      </c>
      <c r="AS238" s="725">
        <v>0</v>
      </c>
      <c r="AT238" s="725">
        <v>0</v>
      </c>
      <c r="AU238" s="725">
        <v>1.155844155844157</v>
      </c>
      <c r="AV238" s="725">
        <v>2.311688311688314</v>
      </c>
      <c r="AW238" s="725">
        <v>2.311688311688314</v>
      </c>
      <c r="AX238" s="725">
        <v>0</v>
      </c>
      <c r="AY238" s="725">
        <v>0</v>
      </c>
      <c r="AZ238" s="725">
        <v>0</v>
      </c>
      <c r="BA238" s="725">
        <v>0</v>
      </c>
      <c r="BB238" s="725">
        <v>31.407894736842106</v>
      </c>
      <c r="BC238" s="725">
        <v>36.30263157894737</v>
      </c>
      <c r="BD238" s="725">
        <v>0</v>
      </c>
      <c r="BE238" s="725">
        <v>0</v>
      </c>
      <c r="BF238" s="725">
        <v>0</v>
      </c>
      <c r="BG238" s="725">
        <v>0</v>
      </c>
      <c r="BH238" s="725">
        <v>0</v>
      </c>
      <c r="BI238" s="725">
        <v>0</v>
      </c>
      <c r="BJ238" s="725">
        <v>0.66000000000000503</v>
      </c>
      <c r="BK238" s="725">
        <v>0</v>
      </c>
      <c r="BL238" s="725">
        <v>1.55802709866667</v>
      </c>
      <c r="BM238" s="725">
        <v>0</v>
      </c>
      <c r="BN238" s="725">
        <v>0</v>
      </c>
      <c r="BO238" s="725">
        <v>1</v>
      </c>
      <c r="BP238" s="725">
        <v>0</v>
      </c>
      <c r="BQ238" s="725"/>
      <c r="BR238" s="725"/>
      <c r="BS238" s="725"/>
    </row>
    <row r="239" spans="1:71" ht="15" x14ac:dyDescent="0.25">
      <c r="A239">
        <f>VLOOKUP(C239,'DfE No.'!C:E,3,FALSE)</f>
        <v>86</v>
      </c>
      <c r="B239" s="722">
        <v>143071</v>
      </c>
      <c r="C239" s="722">
        <v>9353099</v>
      </c>
      <c r="D239" s="723" t="s">
        <v>1410</v>
      </c>
      <c r="E239" s="707" t="s">
        <v>469</v>
      </c>
      <c r="F239" s="724" t="s">
        <v>1127</v>
      </c>
      <c r="G239" s="725">
        <v>1</v>
      </c>
      <c r="H239" s="725">
        <v>0</v>
      </c>
      <c r="I239" s="725">
        <v>0</v>
      </c>
      <c r="J239" s="725">
        <v>7</v>
      </c>
      <c r="K239" s="725">
        <v>0</v>
      </c>
      <c r="L239" s="725">
        <v>0</v>
      </c>
      <c r="M239" s="725">
        <v>0</v>
      </c>
      <c r="N239" s="725">
        <v>83</v>
      </c>
      <c r="O239" s="725">
        <v>83</v>
      </c>
      <c r="P239" s="725">
        <v>16</v>
      </c>
      <c r="Q239" s="725">
        <v>67</v>
      </c>
      <c r="R239" s="725">
        <v>0</v>
      </c>
      <c r="S239" s="725">
        <v>0</v>
      </c>
      <c r="T239" s="725">
        <v>0</v>
      </c>
      <c r="U239" s="725">
        <v>0</v>
      </c>
      <c r="V239" s="725">
        <v>0</v>
      </c>
      <c r="W239" s="725">
        <v>0</v>
      </c>
      <c r="X239" s="725">
        <v>0</v>
      </c>
      <c r="Y239" s="725">
        <v>0</v>
      </c>
      <c r="Z239" s="725">
        <v>0</v>
      </c>
      <c r="AA239" s="725">
        <v>83</v>
      </c>
      <c r="AB239" s="725">
        <v>11.857142857142858</v>
      </c>
      <c r="AC239" s="725">
        <v>2.9999999999999987</v>
      </c>
      <c r="AD239" s="725">
        <v>4.1500000000000004</v>
      </c>
      <c r="AE239" s="725">
        <v>0</v>
      </c>
      <c r="AF239" s="725">
        <v>0</v>
      </c>
      <c r="AG239" s="725">
        <v>77.999999999999972</v>
      </c>
      <c r="AH239" s="725">
        <v>5.0000000000000009</v>
      </c>
      <c r="AI239" s="725">
        <v>0</v>
      </c>
      <c r="AJ239" s="725">
        <v>0</v>
      </c>
      <c r="AK239" s="725">
        <v>0</v>
      </c>
      <c r="AL239" s="725">
        <v>0</v>
      </c>
      <c r="AM239" s="725">
        <v>0</v>
      </c>
      <c r="AN239" s="725">
        <v>0</v>
      </c>
      <c r="AO239" s="725">
        <v>0</v>
      </c>
      <c r="AP239" s="725">
        <v>0</v>
      </c>
      <c r="AQ239" s="725">
        <v>0</v>
      </c>
      <c r="AR239" s="725">
        <v>0</v>
      </c>
      <c r="AS239" s="725">
        <v>0</v>
      </c>
      <c r="AT239" s="725">
        <v>0</v>
      </c>
      <c r="AU239" s="725">
        <v>0</v>
      </c>
      <c r="AV239" s="725">
        <v>0</v>
      </c>
      <c r="AW239" s="725">
        <v>0</v>
      </c>
      <c r="AX239" s="725">
        <v>0</v>
      </c>
      <c r="AY239" s="725">
        <v>0</v>
      </c>
      <c r="AZ239" s="725">
        <v>0</v>
      </c>
      <c r="BA239" s="725">
        <v>0</v>
      </c>
      <c r="BB239" s="725">
        <v>12</v>
      </c>
      <c r="BC239" s="725">
        <v>14.865671641791044</v>
      </c>
      <c r="BD239" s="725">
        <v>0</v>
      </c>
      <c r="BE239" s="725">
        <v>0</v>
      </c>
      <c r="BF239" s="725">
        <v>0</v>
      </c>
      <c r="BG239" s="725">
        <v>0</v>
      </c>
      <c r="BH239" s="725">
        <v>0</v>
      </c>
      <c r="BI239" s="725">
        <v>0</v>
      </c>
      <c r="BJ239" s="725">
        <v>0</v>
      </c>
      <c r="BK239" s="725">
        <v>0</v>
      </c>
      <c r="BL239" s="725">
        <v>1.07010308131868</v>
      </c>
      <c r="BM239" s="725">
        <v>0</v>
      </c>
      <c r="BN239" s="725">
        <v>0</v>
      </c>
      <c r="BO239" s="725">
        <v>1</v>
      </c>
      <c r="BP239" s="725">
        <v>0</v>
      </c>
      <c r="BQ239" s="725"/>
      <c r="BR239" s="725"/>
      <c r="BS239" s="725"/>
    </row>
    <row r="240" spans="1:71" ht="15" x14ac:dyDescent="0.25">
      <c r="A240">
        <f>VLOOKUP(C240,'DfE No.'!C:E,3,FALSE)</f>
        <v>93</v>
      </c>
      <c r="B240" s="722">
        <v>144849</v>
      </c>
      <c r="C240" s="722">
        <v>9353101</v>
      </c>
      <c r="D240" s="723" t="s">
        <v>1265</v>
      </c>
      <c r="E240" s="707" t="s">
        <v>469</v>
      </c>
      <c r="F240" s="724" t="s">
        <v>1127</v>
      </c>
      <c r="G240" s="725">
        <v>1</v>
      </c>
      <c r="H240" s="725">
        <v>0</v>
      </c>
      <c r="I240" s="725">
        <v>0</v>
      </c>
      <c r="J240" s="725">
        <v>7</v>
      </c>
      <c r="K240" s="725">
        <v>0</v>
      </c>
      <c r="L240" s="725">
        <v>0</v>
      </c>
      <c r="M240" s="725">
        <v>0</v>
      </c>
      <c r="N240" s="725">
        <v>93</v>
      </c>
      <c r="O240" s="725">
        <v>93</v>
      </c>
      <c r="P240" s="725">
        <v>16</v>
      </c>
      <c r="Q240" s="725">
        <v>77</v>
      </c>
      <c r="R240" s="725">
        <v>0</v>
      </c>
      <c r="S240" s="725">
        <v>0</v>
      </c>
      <c r="T240" s="725">
        <v>0</v>
      </c>
      <c r="U240" s="725">
        <v>0</v>
      </c>
      <c r="V240" s="725">
        <v>0</v>
      </c>
      <c r="W240" s="725">
        <v>0</v>
      </c>
      <c r="X240" s="725">
        <v>0</v>
      </c>
      <c r="Y240" s="725">
        <v>0</v>
      </c>
      <c r="Z240" s="725">
        <v>0</v>
      </c>
      <c r="AA240" s="725">
        <v>93</v>
      </c>
      <c r="AB240" s="725">
        <v>13.285714285714286</v>
      </c>
      <c r="AC240" s="725">
        <v>9.9999999999999893</v>
      </c>
      <c r="AD240" s="725">
        <v>15.32967032967033</v>
      </c>
      <c r="AE240" s="725">
        <v>0</v>
      </c>
      <c r="AF240" s="725">
        <v>0</v>
      </c>
      <c r="AG240" s="725">
        <v>79.000000000000014</v>
      </c>
      <c r="AH240" s="725">
        <v>9</v>
      </c>
      <c r="AI240" s="725">
        <v>3.999999999999996</v>
      </c>
      <c r="AJ240" s="725">
        <v>0</v>
      </c>
      <c r="AK240" s="725">
        <v>0.999999999999999</v>
      </c>
      <c r="AL240" s="725">
        <v>0</v>
      </c>
      <c r="AM240" s="725">
        <v>0</v>
      </c>
      <c r="AN240" s="725">
        <v>0</v>
      </c>
      <c r="AO240" s="725">
        <v>0</v>
      </c>
      <c r="AP240" s="725">
        <v>0</v>
      </c>
      <c r="AQ240" s="725">
        <v>0</v>
      </c>
      <c r="AR240" s="725">
        <v>0</v>
      </c>
      <c r="AS240" s="725">
        <v>0</v>
      </c>
      <c r="AT240" s="725">
        <v>0</v>
      </c>
      <c r="AU240" s="725">
        <v>0</v>
      </c>
      <c r="AV240" s="725">
        <v>0</v>
      </c>
      <c r="AW240" s="725">
        <v>0</v>
      </c>
      <c r="AX240" s="725">
        <v>0</v>
      </c>
      <c r="AY240" s="725">
        <v>0</v>
      </c>
      <c r="AZ240" s="725">
        <v>0</v>
      </c>
      <c r="BA240" s="725">
        <v>0</v>
      </c>
      <c r="BB240" s="725">
        <v>25</v>
      </c>
      <c r="BC240" s="725">
        <v>30.194805194805195</v>
      </c>
      <c r="BD240" s="725">
        <v>0</v>
      </c>
      <c r="BE240" s="725">
        <v>0</v>
      </c>
      <c r="BF240" s="725">
        <v>0</v>
      </c>
      <c r="BG240" s="725">
        <v>0</v>
      </c>
      <c r="BH240" s="725">
        <v>0</v>
      </c>
      <c r="BI240" s="725">
        <v>0</v>
      </c>
      <c r="BJ240" s="725">
        <v>0</v>
      </c>
      <c r="BK240" s="725">
        <v>0</v>
      </c>
      <c r="BL240" s="725">
        <v>1.81509129512195</v>
      </c>
      <c r="BM240" s="725">
        <v>0</v>
      </c>
      <c r="BN240" s="725">
        <v>0</v>
      </c>
      <c r="BO240" s="725">
        <v>1</v>
      </c>
      <c r="BP240" s="725">
        <v>0</v>
      </c>
      <c r="BQ240" s="725"/>
      <c r="BR240" s="725"/>
      <c r="BS240" s="725"/>
    </row>
    <row r="241" spans="1:71" ht="15" x14ac:dyDescent="0.25">
      <c r="A241">
        <f>VLOOKUP(C241,'DfE No.'!C:E,3,FALSE)</f>
        <v>102</v>
      </c>
      <c r="B241" s="722">
        <v>145697</v>
      </c>
      <c r="C241" s="722">
        <v>9353102</v>
      </c>
      <c r="D241" s="723" t="s">
        <v>1411</v>
      </c>
      <c r="E241" s="707" t="s">
        <v>469</v>
      </c>
      <c r="F241" s="724" t="s">
        <v>1127</v>
      </c>
      <c r="G241" s="725">
        <v>1</v>
      </c>
      <c r="H241" s="725">
        <v>0</v>
      </c>
      <c r="I241" s="725">
        <v>0</v>
      </c>
      <c r="J241" s="725">
        <v>7</v>
      </c>
      <c r="K241" s="725">
        <v>0</v>
      </c>
      <c r="L241" s="725">
        <v>0</v>
      </c>
      <c r="M241" s="725">
        <v>0</v>
      </c>
      <c r="N241" s="725">
        <v>108</v>
      </c>
      <c r="O241" s="725">
        <v>108</v>
      </c>
      <c r="P241" s="725">
        <v>17</v>
      </c>
      <c r="Q241" s="725">
        <v>91</v>
      </c>
      <c r="R241" s="725">
        <v>0</v>
      </c>
      <c r="S241" s="725">
        <v>0</v>
      </c>
      <c r="T241" s="725">
        <v>0</v>
      </c>
      <c r="U241" s="725">
        <v>0</v>
      </c>
      <c r="V241" s="725">
        <v>0</v>
      </c>
      <c r="W241" s="725">
        <v>0</v>
      </c>
      <c r="X241" s="725">
        <v>0</v>
      </c>
      <c r="Y241" s="725">
        <v>0</v>
      </c>
      <c r="Z241" s="725">
        <v>0</v>
      </c>
      <c r="AA241" s="725">
        <v>108</v>
      </c>
      <c r="AB241" s="725">
        <v>15.428571428571429</v>
      </c>
      <c r="AC241" s="725">
        <v>11.999999999999988</v>
      </c>
      <c r="AD241" s="725">
        <v>16.03960396039604</v>
      </c>
      <c r="AE241" s="725">
        <v>0</v>
      </c>
      <c r="AF241" s="725">
        <v>0</v>
      </c>
      <c r="AG241" s="725">
        <v>106.00000000000006</v>
      </c>
      <c r="AH241" s="725">
        <v>1.999999999999998</v>
      </c>
      <c r="AI241" s="725">
        <v>0</v>
      </c>
      <c r="AJ241" s="725">
        <v>0</v>
      </c>
      <c r="AK241" s="725">
        <v>0</v>
      </c>
      <c r="AL241" s="725">
        <v>0</v>
      </c>
      <c r="AM241" s="725">
        <v>0</v>
      </c>
      <c r="AN241" s="725">
        <v>0</v>
      </c>
      <c r="AO241" s="725">
        <v>0</v>
      </c>
      <c r="AP241" s="725">
        <v>0</v>
      </c>
      <c r="AQ241" s="725">
        <v>0</v>
      </c>
      <c r="AR241" s="725">
        <v>0</v>
      </c>
      <c r="AS241" s="725">
        <v>0</v>
      </c>
      <c r="AT241" s="725">
        <v>0</v>
      </c>
      <c r="AU241" s="725">
        <v>0</v>
      </c>
      <c r="AV241" s="725">
        <v>0</v>
      </c>
      <c r="AW241" s="725">
        <v>0</v>
      </c>
      <c r="AX241" s="725">
        <v>0</v>
      </c>
      <c r="AY241" s="725">
        <v>0</v>
      </c>
      <c r="AZ241" s="725">
        <v>0</v>
      </c>
      <c r="BA241" s="725">
        <v>0</v>
      </c>
      <c r="BB241" s="725">
        <v>32.568421052631578</v>
      </c>
      <c r="BC241" s="725">
        <v>38.652631578947371</v>
      </c>
      <c r="BD241" s="725">
        <v>0</v>
      </c>
      <c r="BE241" s="725">
        <v>0</v>
      </c>
      <c r="BF241" s="725">
        <v>0</v>
      </c>
      <c r="BG241" s="725">
        <v>0</v>
      </c>
      <c r="BH241" s="725">
        <v>0</v>
      </c>
      <c r="BI241" s="725">
        <v>0</v>
      </c>
      <c r="BJ241" s="725">
        <v>3.613457943925229</v>
      </c>
      <c r="BK241" s="725">
        <v>0</v>
      </c>
      <c r="BL241" s="725">
        <v>1.8613966425925901</v>
      </c>
      <c r="BM241" s="725">
        <v>0</v>
      </c>
      <c r="BN241" s="725">
        <v>0</v>
      </c>
      <c r="BO241" s="725">
        <v>1</v>
      </c>
      <c r="BP241" s="725">
        <v>0</v>
      </c>
      <c r="BQ241" s="725"/>
      <c r="BR241" s="725"/>
      <c r="BS241" s="725"/>
    </row>
    <row r="242" spans="1:71" ht="15" x14ac:dyDescent="0.25">
      <c r="A242">
        <f>VLOOKUP(C242,'DfE No.'!C:E,3,FALSE)</f>
        <v>110</v>
      </c>
      <c r="B242" s="722">
        <v>147575</v>
      </c>
      <c r="C242" s="722">
        <v>9353108</v>
      </c>
      <c r="D242" s="723" t="s">
        <v>1631</v>
      </c>
      <c r="E242" s="707" t="s">
        <v>469</v>
      </c>
      <c r="F242" s="724" t="s">
        <v>1127</v>
      </c>
      <c r="G242" s="725">
        <v>1</v>
      </c>
      <c r="H242" s="725">
        <v>0</v>
      </c>
      <c r="I242" s="725">
        <v>0</v>
      </c>
      <c r="J242" s="725">
        <v>7</v>
      </c>
      <c r="K242" s="725">
        <v>0</v>
      </c>
      <c r="L242" s="725">
        <v>0</v>
      </c>
      <c r="M242" s="725">
        <v>0</v>
      </c>
      <c r="N242" s="725">
        <v>28</v>
      </c>
      <c r="O242" s="725">
        <v>28</v>
      </c>
      <c r="P242" s="725">
        <v>5</v>
      </c>
      <c r="Q242" s="725">
        <v>23</v>
      </c>
      <c r="R242" s="725">
        <v>0</v>
      </c>
      <c r="S242" s="725">
        <v>0</v>
      </c>
      <c r="T242" s="725">
        <v>0</v>
      </c>
      <c r="U242" s="725">
        <v>0</v>
      </c>
      <c r="V242" s="725">
        <v>0</v>
      </c>
      <c r="W242" s="725">
        <v>0</v>
      </c>
      <c r="X242" s="725">
        <v>0</v>
      </c>
      <c r="Y242" s="725">
        <v>0</v>
      </c>
      <c r="Z242" s="725">
        <v>0</v>
      </c>
      <c r="AA242" s="725">
        <v>28</v>
      </c>
      <c r="AB242" s="725">
        <v>4</v>
      </c>
      <c r="AC242" s="725">
        <v>2.999999999999996</v>
      </c>
      <c r="AD242" s="725">
        <v>3</v>
      </c>
      <c r="AE242" s="725">
        <v>0</v>
      </c>
      <c r="AF242" s="725">
        <v>0</v>
      </c>
      <c r="AG242" s="725">
        <v>26.999999999999993</v>
      </c>
      <c r="AH242" s="725">
        <v>0</v>
      </c>
      <c r="AI242" s="725">
        <v>0</v>
      </c>
      <c r="AJ242" s="725">
        <v>0</v>
      </c>
      <c r="AK242" s="725">
        <v>0.99999999999999956</v>
      </c>
      <c r="AL242" s="725">
        <v>0</v>
      </c>
      <c r="AM242" s="725">
        <v>0</v>
      </c>
      <c r="AN242" s="725">
        <v>0</v>
      </c>
      <c r="AO242" s="725">
        <v>0</v>
      </c>
      <c r="AP242" s="725">
        <v>0</v>
      </c>
      <c r="AQ242" s="725">
        <v>0</v>
      </c>
      <c r="AR242" s="725">
        <v>0</v>
      </c>
      <c r="AS242" s="725">
        <v>0</v>
      </c>
      <c r="AT242" s="725">
        <v>0</v>
      </c>
      <c r="AU242" s="725">
        <v>0</v>
      </c>
      <c r="AV242" s="725">
        <v>0</v>
      </c>
      <c r="AW242" s="725">
        <v>0</v>
      </c>
      <c r="AX242" s="725">
        <v>0</v>
      </c>
      <c r="AY242" s="725">
        <v>0</v>
      </c>
      <c r="AZ242" s="725">
        <v>0</v>
      </c>
      <c r="BA242" s="725">
        <v>0</v>
      </c>
      <c r="BB242" s="725">
        <v>3.68</v>
      </c>
      <c r="BC242" s="725">
        <v>4.4800000000000004</v>
      </c>
      <c r="BD242" s="725">
        <v>0</v>
      </c>
      <c r="BE242" s="725">
        <v>0</v>
      </c>
      <c r="BF242" s="725">
        <v>0</v>
      </c>
      <c r="BG242" s="725">
        <v>0</v>
      </c>
      <c r="BH242" s="725">
        <v>0</v>
      </c>
      <c r="BI242" s="725">
        <v>0</v>
      </c>
      <c r="BJ242" s="725">
        <v>0</v>
      </c>
      <c r="BK242" s="725">
        <v>0</v>
      </c>
      <c r="BL242" s="725">
        <v>1.5293345638297899</v>
      </c>
      <c r="BM242" s="725">
        <v>0</v>
      </c>
      <c r="BN242" s="725">
        <v>0</v>
      </c>
      <c r="BO242" s="725">
        <v>1</v>
      </c>
      <c r="BP242" s="725">
        <v>0</v>
      </c>
      <c r="BQ242" s="725"/>
      <c r="BR242" s="725"/>
      <c r="BS242" s="725"/>
    </row>
    <row r="243" spans="1:71" ht="15" x14ac:dyDescent="0.25">
      <c r="A243">
        <f>VLOOKUP(C243,'DfE No.'!C:E,3,FALSE)</f>
        <v>325</v>
      </c>
      <c r="B243" s="722">
        <v>142595</v>
      </c>
      <c r="C243" s="722">
        <v>9353115</v>
      </c>
      <c r="D243" s="723" t="s">
        <v>1113</v>
      </c>
      <c r="E243" s="707" t="s">
        <v>469</v>
      </c>
      <c r="F243" s="724" t="s">
        <v>1127</v>
      </c>
      <c r="G243" s="725">
        <v>1</v>
      </c>
      <c r="H243" s="725">
        <v>0</v>
      </c>
      <c r="I243" s="725">
        <v>0</v>
      </c>
      <c r="J243" s="725">
        <v>7</v>
      </c>
      <c r="K243" s="725">
        <v>0</v>
      </c>
      <c r="L243" s="725">
        <v>0</v>
      </c>
      <c r="M243" s="725">
        <v>0</v>
      </c>
      <c r="N243" s="725">
        <v>103</v>
      </c>
      <c r="O243" s="725">
        <v>103</v>
      </c>
      <c r="P243" s="725">
        <v>15</v>
      </c>
      <c r="Q243" s="725">
        <v>88</v>
      </c>
      <c r="R243" s="725">
        <v>0</v>
      </c>
      <c r="S243" s="725">
        <v>0</v>
      </c>
      <c r="T243" s="725">
        <v>0</v>
      </c>
      <c r="U243" s="725">
        <v>0</v>
      </c>
      <c r="V243" s="725">
        <v>0</v>
      </c>
      <c r="W243" s="725">
        <v>0</v>
      </c>
      <c r="X243" s="725">
        <v>0</v>
      </c>
      <c r="Y243" s="725">
        <v>0</v>
      </c>
      <c r="Z243" s="725">
        <v>0</v>
      </c>
      <c r="AA243" s="725">
        <v>103</v>
      </c>
      <c r="AB243" s="725">
        <v>14.714285714285714</v>
      </c>
      <c r="AC243" s="725">
        <v>8.0000000000000036</v>
      </c>
      <c r="AD243" s="725">
        <v>9.8095238095238084</v>
      </c>
      <c r="AE243" s="725">
        <v>0</v>
      </c>
      <c r="AF243" s="725">
        <v>0</v>
      </c>
      <c r="AG243" s="725">
        <v>83.999999999999972</v>
      </c>
      <c r="AH243" s="725">
        <v>8.9999999999999982</v>
      </c>
      <c r="AI243" s="725">
        <v>1.999999999999996</v>
      </c>
      <c r="AJ243" s="725">
        <v>2.9999999999999991</v>
      </c>
      <c r="AK243" s="725">
        <v>1</v>
      </c>
      <c r="AL243" s="725">
        <v>4.0000000000000018</v>
      </c>
      <c r="AM243" s="725">
        <v>0</v>
      </c>
      <c r="AN243" s="725">
        <v>0</v>
      </c>
      <c r="AO243" s="725">
        <v>0</v>
      </c>
      <c r="AP243" s="725">
        <v>0</v>
      </c>
      <c r="AQ243" s="725">
        <v>0</v>
      </c>
      <c r="AR243" s="725">
        <v>0</v>
      </c>
      <c r="AS243" s="725">
        <v>0</v>
      </c>
      <c r="AT243" s="725">
        <v>0</v>
      </c>
      <c r="AU243" s="725">
        <v>0</v>
      </c>
      <c r="AV243" s="725">
        <v>2.3409090909090882</v>
      </c>
      <c r="AW243" s="725">
        <v>3.5113636363636376</v>
      </c>
      <c r="AX243" s="725">
        <v>0</v>
      </c>
      <c r="AY243" s="725">
        <v>0</v>
      </c>
      <c r="AZ243" s="725">
        <v>0</v>
      </c>
      <c r="BA243" s="725">
        <v>1.961904761904762</v>
      </c>
      <c r="BB243" s="725">
        <v>19.670588235294119</v>
      </c>
      <c r="BC243" s="725">
        <v>23.023529411764706</v>
      </c>
      <c r="BD243" s="725">
        <v>0</v>
      </c>
      <c r="BE243" s="725">
        <v>0</v>
      </c>
      <c r="BF243" s="725">
        <v>0</v>
      </c>
      <c r="BG243" s="725">
        <v>0</v>
      </c>
      <c r="BH243" s="725">
        <v>0</v>
      </c>
      <c r="BI243" s="725">
        <v>0</v>
      </c>
      <c r="BJ243" s="725">
        <v>0</v>
      </c>
      <c r="BK243" s="725">
        <v>0</v>
      </c>
      <c r="BL243" s="725">
        <v>0.86110306734693898</v>
      </c>
      <c r="BM243" s="725">
        <v>0</v>
      </c>
      <c r="BN243" s="725">
        <v>0</v>
      </c>
      <c r="BO243" s="725">
        <v>1</v>
      </c>
      <c r="BP243" s="725">
        <v>0</v>
      </c>
      <c r="BQ243" s="725"/>
      <c r="BR243" s="725"/>
      <c r="BS243" s="725"/>
    </row>
    <row r="244" spans="1:71" ht="15" x14ac:dyDescent="0.25">
      <c r="A244">
        <f>VLOOKUP(C244,'DfE No.'!C:E,3,FALSE)</f>
        <v>38</v>
      </c>
      <c r="B244" s="722">
        <v>143065</v>
      </c>
      <c r="C244" s="722">
        <v>9353116</v>
      </c>
      <c r="D244" s="723" t="s">
        <v>1412</v>
      </c>
      <c r="E244" s="707" t="s">
        <v>469</v>
      </c>
      <c r="F244" s="724" t="s">
        <v>1127</v>
      </c>
      <c r="G244" s="725">
        <v>1</v>
      </c>
      <c r="H244" s="725">
        <v>0</v>
      </c>
      <c r="I244" s="725">
        <v>0</v>
      </c>
      <c r="J244" s="725">
        <v>7</v>
      </c>
      <c r="K244" s="725">
        <v>0</v>
      </c>
      <c r="L244" s="725">
        <v>0</v>
      </c>
      <c r="M244" s="725">
        <v>0</v>
      </c>
      <c r="N244" s="725">
        <v>139</v>
      </c>
      <c r="O244" s="725">
        <v>139</v>
      </c>
      <c r="P244" s="725">
        <v>19</v>
      </c>
      <c r="Q244" s="725">
        <v>120</v>
      </c>
      <c r="R244" s="725">
        <v>0</v>
      </c>
      <c r="S244" s="725">
        <v>0</v>
      </c>
      <c r="T244" s="725">
        <v>0</v>
      </c>
      <c r="U244" s="725">
        <v>0</v>
      </c>
      <c r="V244" s="725">
        <v>0</v>
      </c>
      <c r="W244" s="725">
        <v>0</v>
      </c>
      <c r="X244" s="725">
        <v>0</v>
      </c>
      <c r="Y244" s="725">
        <v>0</v>
      </c>
      <c r="Z244" s="725">
        <v>0</v>
      </c>
      <c r="AA244" s="725">
        <v>139</v>
      </c>
      <c r="AB244" s="725">
        <v>19.857142857142858</v>
      </c>
      <c r="AC244" s="725">
        <v>4.9999999999999947</v>
      </c>
      <c r="AD244" s="725">
        <v>11.583333333333332</v>
      </c>
      <c r="AE244" s="725">
        <v>0</v>
      </c>
      <c r="AF244" s="725">
        <v>0</v>
      </c>
      <c r="AG244" s="725">
        <v>136.98550724637687</v>
      </c>
      <c r="AH244" s="725">
        <v>0</v>
      </c>
      <c r="AI244" s="725">
        <v>0</v>
      </c>
      <c r="AJ244" s="725">
        <v>2.0144927536231876</v>
      </c>
      <c r="AK244" s="725">
        <v>0</v>
      </c>
      <c r="AL244" s="725">
        <v>0</v>
      </c>
      <c r="AM244" s="725">
        <v>0</v>
      </c>
      <c r="AN244" s="725">
        <v>0</v>
      </c>
      <c r="AO244" s="725">
        <v>0</v>
      </c>
      <c r="AP244" s="725">
        <v>0</v>
      </c>
      <c r="AQ244" s="725">
        <v>0</v>
      </c>
      <c r="AR244" s="725">
        <v>0</v>
      </c>
      <c r="AS244" s="725">
        <v>0</v>
      </c>
      <c r="AT244" s="725">
        <v>0</v>
      </c>
      <c r="AU244" s="725">
        <v>0</v>
      </c>
      <c r="AV244" s="725">
        <v>0</v>
      </c>
      <c r="AW244" s="725">
        <v>1.1583333333333328</v>
      </c>
      <c r="AX244" s="725">
        <v>0</v>
      </c>
      <c r="AY244" s="725">
        <v>0</v>
      </c>
      <c r="AZ244" s="725">
        <v>0</v>
      </c>
      <c r="BA244" s="725">
        <v>0</v>
      </c>
      <c r="BB244" s="725">
        <v>25.641025641025639</v>
      </c>
      <c r="BC244" s="725">
        <v>29.700854700854698</v>
      </c>
      <c r="BD244" s="725">
        <v>0</v>
      </c>
      <c r="BE244" s="725">
        <v>0</v>
      </c>
      <c r="BF244" s="725">
        <v>0</v>
      </c>
      <c r="BG244" s="725">
        <v>0</v>
      </c>
      <c r="BH244" s="725">
        <v>0</v>
      </c>
      <c r="BI244" s="725">
        <v>0</v>
      </c>
      <c r="BJ244" s="725">
        <v>1.6600000000000057</v>
      </c>
      <c r="BK244" s="725">
        <v>0</v>
      </c>
      <c r="BL244" s="725">
        <v>2.4499889772727301</v>
      </c>
      <c r="BM244" s="725">
        <v>0</v>
      </c>
      <c r="BN244" s="725">
        <v>1</v>
      </c>
      <c r="BO244" s="725">
        <v>1</v>
      </c>
      <c r="BP244" s="725">
        <v>0</v>
      </c>
      <c r="BQ244" s="725"/>
      <c r="BR244" s="725"/>
      <c r="BS244" s="725"/>
    </row>
    <row r="245" spans="1:71" ht="15" x14ac:dyDescent="0.25">
      <c r="A245">
        <f>VLOOKUP(C245,'DfE No.'!C:E,3,FALSE)</f>
        <v>240</v>
      </c>
      <c r="B245" s="722">
        <v>142597</v>
      </c>
      <c r="C245" s="722">
        <v>9353302</v>
      </c>
      <c r="D245" s="723" t="s">
        <v>1266</v>
      </c>
      <c r="E245" s="707" t="s">
        <v>469</v>
      </c>
      <c r="F245" s="724" t="s">
        <v>1127</v>
      </c>
      <c r="G245" s="725">
        <v>1</v>
      </c>
      <c r="H245" s="725">
        <v>0</v>
      </c>
      <c r="I245" s="725">
        <v>0</v>
      </c>
      <c r="J245" s="725">
        <v>7</v>
      </c>
      <c r="K245" s="725">
        <v>0</v>
      </c>
      <c r="L245" s="725">
        <v>0</v>
      </c>
      <c r="M245" s="725">
        <v>0</v>
      </c>
      <c r="N245" s="725">
        <v>182</v>
      </c>
      <c r="O245" s="725">
        <v>182</v>
      </c>
      <c r="P245" s="725">
        <v>28</v>
      </c>
      <c r="Q245" s="725">
        <v>154</v>
      </c>
      <c r="R245" s="725">
        <v>0</v>
      </c>
      <c r="S245" s="725">
        <v>0</v>
      </c>
      <c r="T245" s="725">
        <v>0</v>
      </c>
      <c r="U245" s="725">
        <v>0</v>
      </c>
      <c r="V245" s="725">
        <v>0</v>
      </c>
      <c r="W245" s="725">
        <v>0</v>
      </c>
      <c r="X245" s="725">
        <v>0</v>
      </c>
      <c r="Y245" s="725">
        <v>0</v>
      </c>
      <c r="Z245" s="725">
        <v>0</v>
      </c>
      <c r="AA245" s="725">
        <v>182</v>
      </c>
      <c r="AB245" s="725">
        <v>26</v>
      </c>
      <c r="AC245" s="725">
        <v>44.999999999999957</v>
      </c>
      <c r="AD245" s="725">
        <v>44.999999999999957</v>
      </c>
      <c r="AE245" s="725">
        <v>0</v>
      </c>
      <c r="AF245" s="725">
        <v>0</v>
      </c>
      <c r="AG245" s="725">
        <v>117.99999999999994</v>
      </c>
      <c r="AH245" s="725">
        <v>60.999999999999964</v>
      </c>
      <c r="AI245" s="725">
        <v>0</v>
      </c>
      <c r="AJ245" s="725">
        <v>0</v>
      </c>
      <c r="AK245" s="725">
        <v>3.0000000000000031</v>
      </c>
      <c r="AL245" s="725">
        <v>0</v>
      </c>
      <c r="AM245" s="725">
        <v>0</v>
      </c>
      <c r="AN245" s="725">
        <v>0</v>
      </c>
      <c r="AO245" s="725">
        <v>0</v>
      </c>
      <c r="AP245" s="725">
        <v>0</v>
      </c>
      <c r="AQ245" s="725">
        <v>0</v>
      </c>
      <c r="AR245" s="725">
        <v>0</v>
      </c>
      <c r="AS245" s="725">
        <v>0</v>
      </c>
      <c r="AT245" s="725">
        <v>0</v>
      </c>
      <c r="AU245" s="725">
        <v>1.1818181818181812</v>
      </c>
      <c r="AV245" s="725">
        <v>2.363636363636366</v>
      </c>
      <c r="AW245" s="725">
        <v>3.545454545454549</v>
      </c>
      <c r="AX245" s="725">
        <v>0</v>
      </c>
      <c r="AY245" s="725">
        <v>0</v>
      </c>
      <c r="AZ245" s="725">
        <v>0</v>
      </c>
      <c r="BA245" s="725">
        <v>1.9675675675675677</v>
      </c>
      <c r="BB245" s="725">
        <v>46.824324324324323</v>
      </c>
      <c r="BC245" s="725">
        <v>55.337837837837839</v>
      </c>
      <c r="BD245" s="725">
        <v>0</v>
      </c>
      <c r="BE245" s="725">
        <v>0</v>
      </c>
      <c r="BF245" s="725">
        <v>0</v>
      </c>
      <c r="BG245" s="725">
        <v>0</v>
      </c>
      <c r="BH245" s="725">
        <v>0</v>
      </c>
      <c r="BI245" s="725">
        <v>0</v>
      </c>
      <c r="BJ245" s="725">
        <v>0</v>
      </c>
      <c r="BK245" s="725">
        <v>0</v>
      </c>
      <c r="BL245" s="725">
        <v>0.39892410746268703</v>
      </c>
      <c r="BM245" s="725">
        <v>0</v>
      </c>
      <c r="BN245" s="725">
        <v>0</v>
      </c>
      <c r="BO245" s="725">
        <v>1</v>
      </c>
      <c r="BP245" s="725">
        <v>0</v>
      </c>
      <c r="BQ245" s="725"/>
      <c r="BR245" s="725"/>
      <c r="BS245" s="725"/>
    </row>
    <row r="246" spans="1:71" ht="15" x14ac:dyDescent="0.25">
      <c r="A246">
        <f>VLOOKUP(C246,'DfE No.'!C:E,3,FALSE)</f>
        <v>437</v>
      </c>
      <c r="B246" s="722">
        <v>139149</v>
      </c>
      <c r="C246" s="722">
        <v>9353312</v>
      </c>
      <c r="D246" s="723" t="s">
        <v>1267</v>
      </c>
      <c r="E246" s="707" t="s">
        <v>469</v>
      </c>
      <c r="F246" s="724" t="s">
        <v>1127</v>
      </c>
      <c r="G246" s="725">
        <v>1</v>
      </c>
      <c r="H246" s="725">
        <v>0</v>
      </c>
      <c r="I246" s="725">
        <v>0</v>
      </c>
      <c r="J246" s="725">
        <v>7</v>
      </c>
      <c r="K246" s="725">
        <v>0</v>
      </c>
      <c r="L246" s="725">
        <v>0</v>
      </c>
      <c r="M246" s="725">
        <v>0</v>
      </c>
      <c r="N246" s="725">
        <v>88</v>
      </c>
      <c r="O246" s="725">
        <v>88</v>
      </c>
      <c r="P246" s="725">
        <v>15</v>
      </c>
      <c r="Q246" s="725">
        <v>73</v>
      </c>
      <c r="R246" s="725">
        <v>0</v>
      </c>
      <c r="S246" s="725">
        <v>0</v>
      </c>
      <c r="T246" s="725">
        <v>0</v>
      </c>
      <c r="U246" s="725">
        <v>0</v>
      </c>
      <c r="V246" s="725">
        <v>0</v>
      </c>
      <c r="W246" s="725">
        <v>0</v>
      </c>
      <c r="X246" s="725">
        <v>0</v>
      </c>
      <c r="Y246" s="725">
        <v>0</v>
      </c>
      <c r="Z246" s="725">
        <v>0</v>
      </c>
      <c r="AA246" s="725">
        <v>88</v>
      </c>
      <c r="AB246" s="725">
        <v>12.571428571428571</v>
      </c>
      <c r="AC246" s="725">
        <v>13.000000000000025</v>
      </c>
      <c r="AD246" s="725">
        <v>14.325581395348838</v>
      </c>
      <c r="AE246" s="725">
        <v>0</v>
      </c>
      <c r="AF246" s="725">
        <v>0</v>
      </c>
      <c r="AG246" s="725">
        <v>73.000000000000043</v>
      </c>
      <c r="AH246" s="725">
        <v>0</v>
      </c>
      <c r="AI246" s="725">
        <v>8.9999999999999769</v>
      </c>
      <c r="AJ246" s="725">
        <v>1.9999999999999976</v>
      </c>
      <c r="AK246" s="725">
        <v>4.0000000000000036</v>
      </c>
      <c r="AL246" s="725">
        <v>0</v>
      </c>
      <c r="AM246" s="725">
        <v>0</v>
      </c>
      <c r="AN246" s="725">
        <v>0</v>
      </c>
      <c r="AO246" s="725">
        <v>0</v>
      </c>
      <c r="AP246" s="725">
        <v>0</v>
      </c>
      <c r="AQ246" s="725">
        <v>0</v>
      </c>
      <c r="AR246" s="725">
        <v>0</v>
      </c>
      <c r="AS246" s="725">
        <v>0</v>
      </c>
      <c r="AT246" s="725">
        <v>0</v>
      </c>
      <c r="AU246" s="725">
        <v>1.2054794520547945</v>
      </c>
      <c r="AV246" s="725">
        <v>2.4109589041095889</v>
      </c>
      <c r="AW246" s="725">
        <v>3.6164383561643834</v>
      </c>
      <c r="AX246" s="725">
        <v>0</v>
      </c>
      <c r="AY246" s="725">
        <v>0</v>
      </c>
      <c r="AZ246" s="725">
        <v>0</v>
      </c>
      <c r="BA246" s="725">
        <v>0</v>
      </c>
      <c r="BB246" s="725">
        <v>17.432835820895523</v>
      </c>
      <c r="BC246" s="725">
        <v>21.014925373134329</v>
      </c>
      <c r="BD246" s="725">
        <v>0</v>
      </c>
      <c r="BE246" s="725">
        <v>0</v>
      </c>
      <c r="BF246" s="725">
        <v>0</v>
      </c>
      <c r="BG246" s="725">
        <v>0</v>
      </c>
      <c r="BH246" s="725">
        <v>0</v>
      </c>
      <c r="BI246" s="725">
        <v>0</v>
      </c>
      <c r="BJ246" s="725">
        <v>0</v>
      </c>
      <c r="BK246" s="725">
        <v>0</v>
      </c>
      <c r="BL246" s="725">
        <v>3.4692000736842101</v>
      </c>
      <c r="BM246" s="725">
        <v>0</v>
      </c>
      <c r="BN246" s="725">
        <v>1</v>
      </c>
      <c r="BO246" s="725">
        <v>1</v>
      </c>
      <c r="BP246" s="725">
        <v>0</v>
      </c>
      <c r="BQ246" s="725"/>
      <c r="BR246" s="725"/>
      <c r="BS246" s="725"/>
    </row>
    <row r="247" spans="1:71" ht="15" x14ac:dyDescent="0.25">
      <c r="A247">
        <f>VLOOKUP(C247,'DfE No.'!C:E,3,FALSE)</f>
        <v>472</v>
      </c>
      <c r="B247" s="722">
        <v>137419</v>
      </c>
      <c r="C247" s="722">
        <v>9353314</v>
      </c>
      <c r="D247" s="723" t="s">
        <v>1268</v>
      </c>
      <c r="E247" s="707" t="s">
        <v>469</v>
      </c>
      <c r="F247" s="724" t="s">
        <v>1127</v>
      </c>
      <c r="G247" s="725">
        <v>1</v>
      </c>
      <c r="H247" s="725">
        <v>0</v>
      </c>
      <c r="I247" s="725">
        <v>0</v>
      </c>
      <c r="J247" s="725">
        <v>7</v>
      </c>
      <c r="K247" s="725">
        <v>0</v>
      </c>
      <c r="L247" s="725">
        <v>0</v>
      </c>
      <c r="M247" s="725">
        <v>0</v>
      </c>
      <c r="N247" s="725">
        <v>408</v>
      </c>
      <c r="O247" s="725">
        <v>408</v>
      </c>
      <c r="P247" s="725">
        <v>56</v>
      </c>
      <c r="Q247" s="725">
        <v>352</v>
      </c>
      <c r="R247" s="725">
        <v>0</v>
      </c>
      <c r="S247" s="725">
        <v>0</v>
      </c>
      <c r="T247" s="725">
        <v>0</v>
      </c>
      <c r="U247" s="725">
        <v>0</v>
      </c>
      <c r="V247" s="725">
        <v>0</v>
      </c>
      <c r="W247" s="725">
        <v>0</v>
      </c>
      <c r="X247" s="725">
        <v>0</v>
      </c>
      <c r="Y247" s="725">
        <v>0</v>
      </c>
      <c r="Z247" s="725">
        <v>0</v>
      </c>
      <c r="AA247" s="725">
        <v>408</v>
      </c>
      <c r="AB247" s="725">
        <v>58.285714285714285</v>
      </c>
      <c r="AC247" s="725">
        <v>73.000000000000014</v>
      </c>
      <c r="AD247" s="725">
        <v>77.055690072639223</v>
      </c>
      <c r="AE247" s="725">
        <v>0</v>
      </c>
      <c r="AF247" s="725">
        <v>0</v>
      </c>
      <c r="AG247" s="725">
        <v>352.00000000000011</v>
      </c>
      <c r="AH247" s="725">
        <v>0</v>
      </c>
      <c r="AI247" s="725">
        <v>55.999999999999872</v>
      </c>
      <c r="AJ247" s="725">
        <v>0</v>
      </c>
      <c r="AK247" s="725">
        <v>0</v>
      </c>
      <c r="AL247" s="725">
        <v>0</v>
      </c>
      <c r="AM247" s="725">
        <v>0</v>
      </c>
      <c r="AN247" s="725">
        <v>0</v>
      </c>
      <c r="AO247" s="725">
        <v>0</v>
      </c>
      <c r="AP247" s="725">
        <v>0</v>
      </c>
      <c r="AQ247" s="725">
        <v>0</v>
      </c>
      <c r="AR247" s="725">
        <v>0</v>
      </c>
      <c r="AS247" s="725">
        <v>0</v>
      </c>
      <c r="AT247" s="725">
        <v>0</v>
      </c>
      <c r="AU247" s="725">
        <v>9.2991452991453016</v>
      </c>
      <c r="AV247" s="725">
        <v>16.27350427350428</v>
      </c>
      <c r="AW247" s="725">
        <v>20.92307692307693</v>
      </c>
      <c r="AX247" s="725">
        <v>0</v>
      </c>
      <c r="AY247" s="725">
        <v>0</v>
      </c>
      <c r="AZ247" s="725">
        <v>0</v>
      </c>
      <c r="BA247" s="725">
        <v>1.9757869249394675</v>
      </c>
      <c r="BB247" s="725">
        <v>138.75942028985509</v>
      </c>
      <c r="BC247" s="725">
        <v>160.83478260869566</v>
      </c>
      <c r="BD247" s="725">
        <v>0</v>
      </c>
      <c r="BE247" s="725">
        <v>0</v>
      </c>
      <c r="BF247" s="725">
        <v>0</v>
      </c>
      <c r="BG247" s="725">
        <v>0</v>
      </c>
      <c r="BH247" s="725">
        <v>0</v>
      </c>
      <c r="BI247" s="725">
        <v>0</v>
      </c>
      <c r="BJ247" s="725">
        <v>0</v>
      </c>
      <c r="BK247" s="725">
        <v>0</v>
      </c>
      <c r="BL247" s="725">
        <v>0.75112218045976997</v>
      </c>
      <c r="BM247" s="725">
        <v>0</v>
      </c>
      <c r="BN247" s="725">
        <v>0</v>
      </c>
      <c r="BO247" s="725">
        <v>1</v>
      </c>
      <c r="BP247" s="725">
        <v>0</v>
      </c>
      <c r="BQ247" s="725"/>
      <c r="BR247" s="725"/>
      <c r="BS247" s="725"/>
    </row>
    <row r="248" spans="1:71" ht="15" x14ac:dyDescent="0.25">
      <c r="A248">
        <f>VLOOKUP(C248,'DfE No.'!C:E,3,FALSE)</f>
        <v>487</v>
      </c>
      <c r="B248" s="722">
        <v>139448</v>
      </c>
      <c r="C248" s="722">
        <v>9353318</v>
      </c>
      <c r="D248" s="723" t="s">
        <v>1413</v>
      </c>
      <c r="E248" s="707" t="s">
        <v>469</v>
      </c>
      <c r="F248" s="724" t="s">
        <v>1127</v>
      </c>
      <c r="G248" s="725">
        <v>1</v>
      </c>
      <c r="H248" s="725">
        <v>0</v>
      </c>
      <c r="I248" s="725">
        <v>0</v>
      </c>
      <c r="J248" s="725">
        <v>7</v>
      </c>
      <c r="K248" s="725">
        <v>0</v>
      </c>
      <c r="L248" s="725">
        <v>0</v>
      </c>
      <c r="M248" s="725">
        <v>0</v>
      </c>
      <c r="N248" s="725">
        <v>305</v>
      </c>
      <c r="O248" s="725">
        <v>305</v>
      </c>
      <c r="P248" s="725">
        <v>45</v>
      </c>
      <c r="Q248" s="725">
        <v>260</v>
      </c>
      <c r="R248" s="725">
        <v>0</v>
      </c>
      <c r="S248" s="725">
        <v>0</v>
      </c>
      <c r="T248" s="725">
        <v>0</v>
      </c>
      <c r="U248" s="725">
        <v>0</v>
      </c>
      <c r="V248" s="725">
        <v>0</v>
      </c>
      <c r="W248" s="725">
        <v>0</v>
      </c>
      <c r="X248" s="725">
        <v>0</v>
      </c>
      <c r="Y248" s="725">
        <v>0</v>
      </c>
      <c r="Z248" s="725">
        <v>0</v>
      </c>
      <c r="AA248" s="725">
        <v>305</v>
      </c>
      <c r="AB248" s="725">
        <v>43.571428571428569</v>
      </c>
      <c r="AC248" s="725">
        <v>32.999999999999872</v>
      </c>
      <c r="AD248" s="725">
        <v>32.999999999999872</v>
      </c>
      <c r="AE248" s="725">
        <v>0</v>
      </c>
      <c r="AF248" s="725">
        <v>0</v>
      </c>
      <c r="AG248" s="725">
        <v>247.00000000000014</v>
      </c>
      <c r="AH248" s="725">
        <v>54.999999999999993</v>
      </c>
      <c r="AI248" s="725">
        <v>2.9999999999999991</v>
      </c>
      <c r="AJ248" s="725">
        <v>0</v>
      </c>
      <c r="AK248" s="725">
        <v>0</v>
      </c>
      <c r="AL248" s="725">
        <v>0</v>
      </c>
      <c r="AM248" s="725">
        <v>0</v>
      </c>
      <c r="AN248" s="725">
        <v>0</v>
      </c>
      <c r="AO248" s="725">
        <v>0</v>
      </c>
      <c r="AP248" s="725">
        <v>0</v>
      </c>
      <c r="AQ248" s="725">
        <v>0</v>
      </c>
      <c r="AR248" s="725">
        <v>0</v>
      </c>
      <c r="AS248" s="725">
        <v>0</v>
      </c>
      <c r="AT248" s="725">
        <v>0</v>
      </c>
      <c r="AU248" s="725">
        <v>9.3846153846153939</v>
      </c>
      <c r="AV248" s="725">
        <v>24.634615384615394</v>
      </c>
      <c r="AW248" s="725">
        <v>38.711538461538488</v>
      </c>
      <c r="AX248" s="725">
        <v>0</v>
      </c>
      <c r="AY248" s="725">
        <v>0</v>
      </c>
      <c r="AZ248" s="725">
        <v>0</v>
      </c>
      <c r="BA248" s="725">
        <v>0</v>
      </c>
      <c r="BB248" s="725">
        <v>63.951612903225808</v>
      </c>
      <c r="BC248" s="725">
        <v>75.020161290322577</v>
      </c>
      <c r="BD248" s="725">
        <v>0</v>
      </c>
      <c r="BE248" s="725">
        <v>0</v>
      </c>
      <c r="BF248" s="725">
        <v>0</v>
      </c>
      <c r="BG248" s="725">
        <v>0</v>
      </c>
      <c r="BH248" s="725">
        <v>0</v>
      </c>
      <c r="BI248" s="725">
        <v>0</v>
      </c>
      <c r="BJ248" s="725">
        <v>0</v>
      </c>
      <c r="BK248" s="725">
        <v>0</v>
      </c>
      <c r="BL248" s="725">
        <v>0.50867884736842095</v>
      </c>
      <c r="BM248" s="725">
        <v>0</v>
      </c>
      <c r="BN248" s="725">
        <v>0</v>
      </c>
      <c r="BO248" s="725">
        <v>1</v>
      </c>
      <c r="BP248" s="725">
        <v>0</v>
      </c>
      <c r="BQ248" s="725"/>
      <c r="BR248" s="725"/>
      <c r="BS248" s="725"/>
    </row>
    <row r="249" spans="1:71" ht="15" x14ac:dyDescent="0.25">
      <c r="A249">
        <f>VLOOKUP(C249,'DfE No.'!C:E,3,FALSE)</f>
        <v>455</v>
      </c>
      <c r="B249" s="722">
        <v>143624</v>
      </c>
      <c r="C249" s="722">
        <v>9353320</v>
      </c>
      <c r="D249" s="723" t="s">
        <v>1269</v>
      </c>
      <c r="E249" s="707" t="s">
        <v>469</v>
      </c>
      <c r="F249" s="724" t="s">
        <v>1127</v>
      </c>
      <c r="G249" s="725">
        <v>1</v>
      </c>
      <c r="H249" s="725">
        <v>0</v>
      </c>
      <c r="I249" s="725">
        <v>0</v>
      </c>
      <c r="J249" s="725">
        <v>7</v>
      </c>
      <c r="K249" s="725">
        <v>0</v>
      </c>
      <c r="L249" s="725">
        <v>0</v>
      </c>
      <c r="M249" s="725">
        <v>0</v>
      </c>
      <c r="N249" s="725">
        <v>253</v>
      </c>
      <c r="O249" s="725">
        <v>253</v>
      </c>
      <c r="P249" s="725">
        <v>34</v>
      </c>
      <c r="Q249" s="725">
        <v>219</v>
      </c>
      <c r="R249" s="725">
        <v>0</v>
      </c>
      <c r="S249" s="725">
        <v>0</v>
      </c>
      <c r="T249" s="725">
        <v>0</v>
      </c>
      <c r="U249" s="725">
        <v>0</v>
      </c>
      <c r="V249" s="725">
        <v>0</v>
      </c>
      <c r="W249" s="725">
        <v>0</v>
      </c>
      <c r="X249" s="725">
        <v>0</v>
      </c>
      <c r="Y249" s="725">
        <v>0</v>
      </c>
      <c r="Z249" s="725">
        <v>0</v>
      </c>
      <c r="AA249" s="725">
        <v>253</v>
      </c>
      <c r="AB249" s="725">
        <v>36.142857142857146</v>
      </c>
      <c r="AC249" s="725">
        <v>24.000000000000007</v>
      </c>
      <c r="AD249" s="725">
        <v>26.974264705882351</v>
      </c>
      <c r="AE249" s="725">
        <v>0</v>
      </c>
      <c r="AF249" s="725">
        <v>0</v>
      </c>
      <c r="AG249" s="725">
        <v>179.99999999999991</v>
      </c>
      <c r="AH249" s="725">
        <v>59.999999999999886</v>
      </c>
      <c r="AI249" s="725">
        <v>13.000000000000009</v>
      </c>
      <c r="AJ249" s="725">
        <v>0</v>
      </c>
      <c r="AK249" s="725">
        <v>0</v>
      </c>
      <c r="AL249" s="725">
        <v>0</v>
      </c>
      <c r="AM249" s="725">
        <v>0</v>
      </c>
      <c r="AN249" s="725">
        <v>0</v>
      </c>
      <c r="AO249" s="725">
        <v>0</v>
      </c>
      <c r="AP249" s="725">
        <v>0</v>
      </c>
      <c r="AQ249" s="725">
        <v>0</v>
      </c>
      <c r="AR249" s="725">
        <v>0</v>
      </c>
      <c r="AS249" s="725">
        <v>0</v>
      </c>
      <c r="AT249" s="725">
        <v>0</v>
      </c>
      <c r="AU249" s="725">
        <v>26.570776255707685</v>
      </c>
      <c r="AV249" s="725">
        <v>40.433789954338025</v>
      </c>
      <c r="AW249" s="725">
        <v>56.607305936073075</v>
      </c>
      <c r="AX249" s="725">
        <v>0</v>
      </c>
      <c r="AY249" s="725">
        <v>0</v>
      </c>
      <c r="AZ249" s="725">
        <v>0</v>
      </c>
      <c r="BA249" s="725">
        <v>0</v>
      </c>
      <c r="BB249" s="725">
        <v>57.031250000000007</v>
      </c>
      <c r="BC249" s="725">
        <v>65.885416666666671</v>
      </c>
      <c r="BD249" s="725">
        <v>0</v>
      </c>
      <c r="BE249" s="725">
        <v>0</v>
      </c>
      <c r="BF249" s="725">
        <v>0</v>
      </c>
      <c r="BG249" s="725">
        <v>0</v>
      </c>
      <c r="BH249" s="725">
        <v>0</v>
      </c>
      <c r="BI249" s="725">
        <v>0</v>
      </c>
      <c r="BJ249" s="725">
        <v>0</v>
      </c>
      <c r="BK249" s="725">
        <v>0</v>
      </c>
      <c r="BL249" s="725">
        <v>0.41468893396501499</v>
      </c>
      <c r="BM249" s="725">
        <v>0</v>
      </c>
      <c r="BN249" s="725">
        <v>0</v>
      </c>
      <c r="BO249" s="725">
        <v>1</v>
      </c>
      <c r="BP249" s="725">
        <v>0</v>
      </c>
      <c r="BQ249" s="725"/>
      <c r="BR249" s="725"/>
      <c r="BS249" s="725"/>
    </row>
    <row r="250" spans="1:71" ht="15" x14ac:dyDescent="0.25">
      <c r="A250">
        <f>VLOOKUP(C250,'DfE No.'!C:E,3,FALSE)</f>
        <v>31</v>
      </c>
      <c r="B250" s="722">
        <v>145692</v>
      </c>
      <c r="C250" s="722">
        <v>9353323</v>
      </c>
      <c r="D250" s="723" t="s">
        <v>1414</v>
      </c>
      <c r="E250" s="707" t="s">
        <v>469</v>
      </c>
      <c r="F250" s="724" t="s">
        <v>1127</v>
      </c>
      <c r="G250" s="725">
        <v>1</v>
      </c>
      <c r="H250" s="725">
        <v>0</v>
      </c>
      <c r="I250" s="725">
        <v>0</v>
      </c>
      <c r="J250" s="725">
        <v>7</v>
      </c>
      <c r="K250" s="725">
        <v>0</v>
      </c>
      <c r="L250" s="725">
        <v>0</v>
      </c>
      <c r="M250" s="725">
        <v>0</v>
      </c>
      <c r="N250" s="725">
        <v>179</v>
      </c>
      <c r="O250" s="725">
        <v>179</v>
      </c>
      <c r="P250" s="725">
        <v>22</v>
      </c>
      <c r="Q250" s="725">
        <v>157</v>
      </c>
      <c r="R250" s="725">
        <v>0</v>
      </c>
      <c r="S250" s="725">
        <v>0</v>
      </c>
      <c r="T250" s="725">
        <v>0</v>
      </c>
      <c r="U250" s="725">
        <v>0</v>
      </c>
      <c r="V250" s="725">
        <v>0</v>
      </c>
      <c r="W250" s="725">
        <v>0</v>
      </c>
      <c r="X250" s="725">
        <v>0</v>
      </c>
      <c r="Y250" s="725">
        <v>0</v>
      </c>
      <c r="Z250" s="725">
        <v>0</v>
      </c>
      <c r="AA250" s="725">
        <v>179</v>
      </c>
      <c r="AB250" s="725">
        <v>25.571428571428573</v>
      </c>
      <c r="AC250" s="725">
        <v>34.999999999999957</v>
      </c>
      <c r="AD250" s="725">
        <v>34.999999999999957</v>
      </c>
      <c r="AE250" s="725">
        <v>0</v>
      </c>
      <c r="AF250" s="725">
        <v>0</v>
      </c>
      <c r="AG250" s="725">
        <v>173.99999999999994</v>
      </c>
      <c r="AH250" s="725">
        <v>4.9999999999999911</v>
      </c>
      <c r="AI250" s="725">
        <v>0</v>
      </c>
      <c r="AJ250" s="725">
        <v>0</v>
      </c>
      <c r="AK250" s="725">
        <v>0</v>
      </c>
      <c r="AL250" s="725">
        <v>0</v>
      </c>
      <c r="AM250" s="725">
        <v>0</v>
      </c>
      <c r="AN250" s="725">
        <v>0</v>
      </c>
      <c r="AO250" s="725">
        <v>0</v>
      </c>
      <c r="AP250" s="725">
        <v>0</v>
      </c>
      <c r="AQ250" s="725">
        <v>0</v>
      </c>
      <c r="AR250" s="725">
        <v>0</v>
      </c>
      <c r="AS250" s="725">
        <v>0</v>
      </c>
      <c r="AT250" s="725">
        <v>0</v>
      </c>
      <c r="AU250" s="725">
        <v>0</v>
      </c>
      <c r="AV250" s="725">
        <v>0</v>
      </c>
      <c r="AW250" s="725">
        <v>0</v>
      </c>
      <c r="AX250" s="725">
        <v>0</v>
      </c>
      <c r="AY250" s="725">
        <v>0</v>
      </c>
      <c r="AZ250" s="725">
        <v>0</v>
      </c>
      <c r="BA250" s="725">
        <v>0</v>
      </c>
      <c r="BB250" s="725">
        <v>40.779220779220772</v>
      </c>
      <c r="BC250" s="725">
        <v>46.493506493506487</v>
      </c>
      <c r="BD250" s="725">
        <v>0</v>
      </c>
      <c r="BE250" s="725">
        <v>0</v>
      </c>
      <c r="BF250" s="725">
        <v>0</v>
      </c>
      <c r="BG250" s="725">
        <v>0</v>
      </c>
      <c r="BH250" s="725">
        <v>0</v>
      </c>
      <c r="BI250" s="725">
        <v>0</v>
      </c>
      <c r="BJ250" s="725">
        <v>4.2599999999999918</v>
      </c>
      <c r="BK250" s="725">
        <v>0</v>
      </c>
      <c r="BL250" s="725">
        <v>2.2103588825503402</v>
      </c>
      <c r="BM250" s="725">
        <v>0</v>
      </c>
      <c r="BN250" s="725">
        <v>0</v>
      </c>
      <c r="BO250" s="725">
        <v>1</v>
      </c>
      <c r="BP250" s="725">
        <v>0</v>
      </c>
      <c r="BQ250" s="725"/>
      <c r="BR250" s="725"/>
      <c r="BS250" s="725"/>
    </row>
    <row r="251" spans="1:71" ht="15" x14ac:dyDescent="0.25">
      <c r="A251">
        <f>VLOOKUP(C251,'DfE No.'!C:E,3,FALSE)</f>
        <v>344</v>
      </c>
      <c r="B251" s="722">
        <v>142598</v>
      </c>
      <c r="C251" s="722">
        <v>9353328</v>
      </c>
      <c r="D251" s="723" t="s">
        <v>1270</v>
      </c>
      <c r="E251" s="707" t="s">
        <v>469</v>
      </c>
      <c r="F251" s="724" t="s">
        <v>1127</v>
      </c>
      <c r="G251" s="725">
        <v>1</v>
      </c>
      <c r="H251" s="725">
        <v>0</v>
      </c>
      <c r="I251" s="725">
        <v>0</v>
      </c>
      <c r="J251" s="725">
        <v>7</v>
      </c>
      <c r="K251" s="725">
        <v>0</v>
      </c>
      <c r="L251" s="725">
        <v>0</v>
      </c>
      <c r="M251" s="725">
        <v>0</v>
      </c>
      <c r="N251" s="725">
        <v>196</v>
      </c>
      <c r="O251" s="725">
        <v>196</v>
      </c>
      <c r="P251" s="725">
        <v>30</v>
      </c>
      <c r="Q251" s="725">
        <v>166</v>
      </c>
      <c r="R251" s="725">
        <v>0</v>
      </c>
      <c r="S251" s="725">
        <v>0</v>
      </c>
      <c r="T251" s="725">
        <v>0</v>
      </c>
      <c r="U251" s="725">
        <v>0</v>
      </c>
      <c r="V251" s="725">
        <v>0</v>
      </c>
      <c r="W251" s="725">
        <v>0</v>
      </c>
      <c r="X251" s="725">
        <v>0</v>
      </c>
      <c r="Y251" s="725">
        <v>0</v>
      </c>
      <c r="Z251" s="725">
        <v>0</v>
      </c>
      <c r="AA251" s="725">
        <v>196</v>
      </c>
      <c r="AB251" s="725">
        <v>28</v>
      </c>
      <c r="AC251" s="725">
        <v>12.000000000000007</v>
      </c>
      <c r="AD251" s="725">
        <v>13.788944723618091</v>
      </c>
      <c r="AE251" s="725">
        <v>0</v>
      </c>
      <c r="AF251" s="725">
        <v>0</v>
      </c>
      <c r="AG251" s="725">
        <v>159.81538461538454</v>
      </c>
      <c r="AH251" s="725">
        <v>34.174358974358903</v>
      </c>
      <c r="AI251" s="725">
        <v>2.0102564102564187</v>
      </c>
      <c r="AJ251" s="725">
        <v>0</v>
      </c>
      <c r="AK251" s="725">
        <v>0</v>
      </c>
      <c r="AL251" s="725">
        <v>0</v>
      </c>
      <c r="AM251" s="725">
        <v>0</v>
      </c>
      <c r="AN251" s="725">
        <v>0</v>
      </c>
      <c r="AO251" s="725">
        <v>0</v>
      </c>
      <c r="AP251" s="725">
        <v>0</v>
      </c>
      <c r="AQ251" s="725">
        <v>0</v>
      </c>
      <c r="AR251" s="725">
        <v>0</v>
      </c>
      <c r="AS251" s="725">
        <v>0</v>
      </c>
      <c r="AT251" s="725">
        <v>0</v>
      </c>
      <c r="AU251" s="725">
        <v>0</v>
      </c>
      <c r="AV251" s="725">
        <v>0</v>
      </c>
      <c r="AW251" s="725">
        <v>0</v>
      </c>
      <c r="AX251" s="725">
        <v>0</v>
      </c>
      <c r="AY251" s="725">
        <v>0</v>
      </c>
      <c r="AZ251" s="725">
        <v>0</v>
      </c>
      <c r="BA251" s="725">
        <v>1.9698492462311559</v>
      </c>
      <c r="BB251" s="725">
        <v>28.58278145695364</v>
      </c>
      <c r="BC251" s="725">
        <v>33.748344370860927</v>
      </c>
      <c r="BD251" s="725">
        <v>0</v>
      </c>
      <c r="BE251" s="725">
        <v>0</v>
      </c>
      <c r="BF251" s="725">
        <v>0</v>
      </c>
      <c r="BG251" s="725">
        <v>0</v>
      </c>
      <c r="BH251" s="725">
        <v>0</v>
      </c>
      <c r="BI251" s="725">
        <v>0</v>
      </c>
      <c r="BJ251" s="725">
        <v>0</v>
      </c>
      <c r="BK251" s="725">
        <v>0</v>
      </c>
      <c r="BL251" s="725">
        <v>0.57681675087719297</v>
      </c>
      <c r="BM251" s="725">
        <v>0</v>
      </c>
      <c r="BN251" s="725">
        <v>0</v>
      </c>
      <c r="BO251" s="725">
        <v>1</v>
      </c>
      <c r="BP251" s="725">
        <v>0</v>
      </c>
      <c r="BQ251" s="725"/>
      <c r="BR251" s="725"/>
      <c r="BS251" s="725"/>
    </row>
    <row r="252" spans="1:71" ht="15" x14ac:dyDescent="0.25">
      <c r="A252">
        <f>VLOOKUP(C252,'DfE No.'!C:E,3,FALSE)</f>
        <v>56</v>
      </c>
      <c r="B252" s="722">
        <v>145693</v>
      </c>
      <c r="C252" s="722">
        <v>9353331</v>
      </c>
      <c r="D252" s="723" t="s">
        <v>1415</v>
      </c>
      <c r="E252" s="707" t="s">
        <v>469</v>
      </c>
      <c r="F252" s="724" t="s">
        <v>1127</v>
      </c>
      <c r="G252" s="725">
        <v>1</v>
      </c>
      <c r="H252" s="725">
        <v>0</v>
      </c>
      <c r="I252" s="725">
        <v>0</v>
      </c>
      <c r="J252" s="725">
        <v>7</v>
      </c>
      <c r="K252" s="725">
        <v>0</v>
      </c>
      <c r="L252" s="725">
        <v>0</v>
      </c>
      <c r="M252" s="725">
        <v>0</v>
      </c>
      <c r="N252" s="725">
        <v>114</v>
      </c>
      <c r="O252" s="725">
        <v>114</v>
      </c>
      <c r="P252" s="725">
        <v>12</v>
      </c>
      <c r="Q252" s="725">
        <v>102</v>
      </c>
      <c r="R252" s="725">
        <v>0</v>
      </c>
      <c r="S252" s="725">
        <v>0</v>
      </c>
      <c r="T252" s="725">
        <v>0</v>
      </c>
      <c r="U252" s="725">
        <v>0</v>
      </c>
      <c r="V252" s="725">
        <v>0</v>
      </c>
      <c r="W252" s="725">
        <v>0</v>
      </c>
      <c r="X252" s="725">
        <v>0</v>
      </c>
      <c r="Y252" s="725">
        <v>0</v>
      </c>
      <c r="Z252" s="725">
        <v>0</v>
      </c>
      <c r="AA252" s="725">
        <v>114</v>
      </c>
      <c r="AB252" s="725">
        <v>16.285714285714285</v>
      </c>
      <c r="AC252" s="725">
        <v>15.999999999999948</v>
      </c>
      <c r="AD252" s="725">
        <v>15.999999999999948</v>
      </c>
      <c r="AE252" s="725">
        <v>0</v>
      </c>
      <c r="AF252" s="725">
        <v>0</v>
      </c>
      <c r="AG252" s="725">
        <v>112.99115044247786</v>
      </c>
      <c r="AH252" s="725">
        <v>1.0088495575221235</v>
      </c>
      <c r="AI252" s="725">
        <v>0</v>
      </c>
      <c r="AJ252" s="725">
        <v>0</v>
      </c>
      <c r="AK252" s="725">
        <v>0</v>
      </c>
      <c r="AL252" s="725">
        <v>0</v>
      </c>
      <c r="AM252" s="725">
        <v>0</v>
      </c>
      <c r="AN252" s="725">
        <v>0</v>
      </c>
      <c r="AO252" s="725">
        <v>0</v>
      </c>
      <c r="AP252" s="725">
        <v>0</v>
      </c>
      <c r="AQ252" s="725">
        <v>0</v>
      </c>
      <c r="AR252" s="725">
        <v>0</v>
      </c>
      <c r="AS252" s="725">
        <v>0</v>
      </c>
      <c r="AT252" s="725">
        <v>0</v>
      </c>
      <c r="AU252" s="725">
        <v>0</v>
      </c>
      <c r="AV252" s="725">
        <v>0</v>
      </c>
      <c r="AW252" s="725">
        <v>0</v>
      </c>
      <c r="AX252" s="725">
        <v>0</v>
      </c>
      <c r="AY252" s="725">
        <v>0</v>
      </c>
      <c r="AZ252" s="725">
        <v>0</v>
      </c>
      <c r="BA252" s="725">
        <v>1</v>
      </c>
      <c r="BB252" s="725">
        <v>28.333333333333336</v>
      </c>
      <c r="BC252" s="725">
        <v>31.666666666666668</v>
      </c>
      <c r="BD252" s="725">
        <v>0</v>
      </c>
      <c r="BE252" s="725">
        <v>0</v>
      </c>
      <c r="BF252" s="725">
        <v>0</v>
      </c>
      <c r="BG252" s="725">
        <v>0</v>
      </c>
      <c r="BH252" s="725">
        <v>0</v>
      </c>
      <c r="BI252" s="725">
        <v>0</v>
      </c>
      <c r="BJ252" s="725">
        <v>0</v>
      </c>
      <c r="BK252" s="725">
        <v>0</v>
      </c>
      <c r="BL252" s="725">
        <v>3.2134315179245299</v>
      </c>
      <c r="BM252" s="725">
        <v>0</v>
      </c>
      <c r="BN252" s="725">
        <v>1</v>
      </c>
      <c r="BO252" s="725">
        <v>1</v>
      </c>
      <c r="BP252" s="725">
        <v>0</v>
      </c>
      <c r="BQ252" s="725"/>
      <c r="BR252" s="725"/>
      <c r="BS252" s="725"/>
    </row>
    <row r="253" spans="1:71" ht="15" x14ac:dyDescent="0.25">
      <c r="A253">
        <f>VLOOKUP(C253,'DfE No.'!C:E,3,FALSE)</f>
        <v>72</v>
      </c>
      <c r="B253" s="722">
        <v>142806</v>
      </c>
      <c r="C253" s="722">
        <v>9353335</v>
      </c>
      <c r="D253" s="723" t="s">
        <v>1271</v>
      </c>
      <c r="E253" s="707" t="s">
        <v>469</v>
      </c>
      <c r="F253" s="724" t="s">
        <v>1127</v>
      </c>
      <c r="G253" s="725">
        <v>1</v>
      </c>
      <c r="H253" s="725">
        <v>0</v>
      </c>
      <c r="I253" s="725">
        <v>0</v>
      </c>
      <c r="J253" s="725">
        <v>7</v>
      </c>
      <c r="K253" s="725">
        <v>0</v>
      </c>
      <c r="L253" s="725">
        <v>0</v>
      </c>
      <c r="M253" s="725">
        <v>0</v>
      </c>
      <c r="N253" s="725">
        <v>194</v>
      </c>
      <c r="O253" s="725">
        <v>194</v>
      </c>
      <c r="P253" s="725">
        <v>22</v>
      </c>
      <c r="Q253" s="725">
        <v>172</v>
      </c>
      <c r="R253" s="725">
        <v>0</v>
      </c>
      <c r="S253" s="725">
        <v>0</v>
      </c>
      <c r="T253" s="725">
        <v>0</v>
      </c>
      <c r="U253" s="725">
        <v>0</v>
      </c>
      <c r="V253" s="725">
        <v>0</v>
      </c>
      <c r="W253" s="725">
        <v>0</v>
      </c>
      <c r="X253" s="725">
        <v>0</v>
      </c>
      <c r="Y253" s="725">
        <v>0</v>
      </c>
      <c r="Z253" s="725">
        <v>0</v>
      </c>
      <c r="AA253" s="725">
        <v>194</v>
      </c>
      <c r="AB253" s="725">
        <v>27.714285714285715</v>
      </c>
      <c r="AC253" s="725">
        <v>27.000000000000043</v>
      </c>
      <c r="AD253" s="725">
        <v>30.732673267326732</v>
      </c>
      <c r="AE253" s="725">
        <v>0</v>
      </c>
      <c r="AF253" s="725">
        <v>0</v>
      </c>
      <c r="AG253" s="725">
        <v>65.000000000000085</v>
      </c>
      <c r="AH253" s="725">
        <v>61.999999999999929</v>
      </c>
      <c r="AI253" s="725">
        <v>9.9999999999999964</v>
      </c>
      <c r="AJ253" s="725">
        <v>15.999999999999996</v>
      </c>
      <c r="AK253" s="725">
        <v>15.000000000000004</v>
      </c>
      <c r="AL253" s="725">
        <v>9.0000000000000036</v>
      </c>
      <c r="AM253" s="725">
        <v>16.999999999999989</v>
      </c>
      <c r="AN253" s="725">
        <v>0</v>
      </c>
      <c r="AO253" s="725">
        <v>0</v>
      </c>
      <c r="AP253" s="725">
        <v>0</v>
      </c>
      <c r="AQ253" s="725">
        <v>0</v>
      </c>
      <c r="AR253" s="725">
        <v>0</v>
      </c>
      <c r="AS253" s="725">
        <v>0</v>
      </c>
      <c r="AT253" s="725">
        <v>0</v>
      </c>
      <c r="AU253" s="725">
        <v>4.7030303030302951</v>
      </c>
      <c r="AV253" s="725">
        <v>10.581818181818173</v>
      </c>
      <c r="AW253" s="725">
        <v>14.109090909090902</v>
      </c>
      <c r="AX253" s="725">
        <v>0</v>
      </c>
      <c r="AY253" s="725">
        <v>0</v>
      </c>
      <c r="AZ253" s="725">
        <v>0</v>
      </c>
      <c r="BA253" s="725">
        <v>1.9207920792079207</v>
      </c>
      <c r="BB253" s="725">
        <v>52</v>
      </c>
      <c r="BC253" s="725">
        <v>58.651162790697668</v>
      </c>
      <c r="BD253" s="725">
        <v>0</v>
      </c>
      <c r="BE253" s="725">
        <v>0</v>
      </c>
      <c r="BF253" s="725">
        <v>0</v>
      </c>
      <c r="BG253" s="725">
        <v>0</v>
      </c>
      <c r="BH253" s="725">
        <v>0</v>
      </c>
      <c r="BI253" s="725">
        <v>0</v>
      </c>
      <c r="BJ253" s="725">
        <v>0</v>
      </c>
      <c r="BK253" s="725">
        <v>0</v>
      </c>
      <c r="BL253" s="725">
        <v>0.40939871319444399</v>
      </c>
      <c r="BM253" s="725">
        <v>0</v>
      </c>
      <c r="BN253" s="725">
        <v>0</v>
      </c>
      <c r="BO253" s="725">
        <v>1</v>
      </c>
      <c r="BP253" s="725">
        <v>0</v>
      </c>
      <c r="BQ253" s="725"/>
      <c r="BR253" s="725"/>
      <c r="BS253" s="725"/>
    </row>
    <row r="254" spans="1:71" ht="15" x14ac:dyDescent="0.25">
      <c r="A254">
        <f>VLOOKUP(C254,'DfE No.'!C:E,3,FALSE)</f>
        <v>288</v>
      </c>
      <c r="B254" s="722">
        <v>146229</v>
      </c>
      <c r="C254" s="722">
        <v>9353339</v>
      </c>
      <c r="D254" s="723" t="s">
        <v>1500</v>
      </c>
      <c r="E254" s="707" t="s">
        <v>469</v>
      </c>
      <c r="F254" s="724" t="s">
        <v>1127</v>
      </c>
      <c r="G254" s="725">
        <v>1</v>
      </c>
      <c r="H254" s="725">
        <v>0</v>
      </c>
      <c r="I254" s="725">
        <v>0</v>
      </c>
      <c r="J254" s="725">
        <v>7</v>
      </c>
      <c r="K254" s="725">
        <v>0</v>
      </c>
      <c r="L254" s="725">
        <v>0</v>
      </c>
      <c r="M254" s="725">
        <v>0</v>
      </c>
      <c r="N254" s="725">
        <v>410</v>
      </c>
      <c r="O254" s="725">
        <v>410</v>
      </c>
      <c r="P254" s="725">
        <v>59</v>
      </c>
      <c r="Q254" s="725">
        <v>351</v>
      </c>
      <c r="R254" s="725">
        <v>0</v>
      </c>
      <c r="S254" s="725">
        <v>0</v>
      </c>
      <c r="T254" s="725">
        <v>0</v>
      </c>
      <c r="U254" s="725">
        <v>0</v>
      </c>
      <c r="V254" s="725">
        <v>0</v>
      </c>
      <c r="W254" s="725">
        <v>0</v>
      </c>
      <c r="X254" s="725">
        <v>0</v>
      </c>
      <c r="Y254" s="725">
        <v>0</v>
      </c>
      <c r="Z254" s="725">
        <v>0</v>
      </c>
      <c r="AA254" s="725">
        <v>410</v>
      </c>
      <c r="AB254" s="725">
        <v>58.571428571428569</v>
      </c>
      <c r="AC254" s="725">
        <v>88.999999999999872</v>
      </c>
      <c r="AD254" s="725">
        <v>88.999999999999872</v>
      </c>
      <c r="AE254" s="725">
        <v>0</v>
      </c>
      <c r="AF254" s="725">
        <v>0</v>
      </c>
      <c r="AG254" s="725">
        <v>72</v>
      </c>
      <c r="AH254" s="725">
        <v>106.00000000000014</v>
      </c>
      <c r="AI254" s="725">
        <v>152.99999999999997</v>
      </c>
      <c r="AJ254" s="725">
        <v>30.000000000000011</v>
      </c>
      <c r="AK254" s="725">
        <v>42.000000000000036</v>
      </c>
      <c r="AL254" s="725">
        <v>6.9999999999999938</v>
      </c>
      <c r="AM254" s="725">
        <v>0</v>
      </c>
      <c r="AN254" s="725">
        <v>0</v>
      </c>
      <c r="AO254" s="725">
        <v>0</v>
      </c>
      <c r="AP254" s="725">
        <v>0</v>
      </c>
      <c r="AQ254" s="725">
        <v>0</v>
      </c>
      <c r="AR254" s="725">
        <v>0</v>
      </c>
      <c r="AS254" s="725">
        <v>0</v>
      </c>
      <c r="AT254" s="725">
        <v>0</v>
      </c>
      <c r="AU254" s="725">
        <v>54.900284900284937</v>
      </c>
      <c r="AV254" s="725">
        <v>105.12820512820495</v>
      </c>
      <c r="AW254" s="725">
        <v>136.66666666666652</v>
      </c>
      <c r="AX254" s="725">
        <v>0</v>
      </c>
      <c r="AY254" s="725">
        <v>0</v>
      </c>
      <c r="AZ254" s="725">
        <v>0</v>
      </c>
      <c r="BA254" s="725">
        <v>0</v>
      </c>
      <c r="BB254" s="725">
        <v>167.19932432432432</v>
      </c>
      <c r="BC254" s="725">
        <v>195.30405405405406</v>
      </c>
      <c r="BD254" s="725">
        <v>0</v>
      </c>
      <c r="BE254" s="725">
        <v>0</v>
      </c>
      <c r="BF254" s="725">
        <v>0</v>
      </c>
      <c r="BG254" s="725">
        <v>0</v>
      </c>
      <c r="BH254" s="725">
        <v>0</v>
      </c>
      <c r="BI254" s="725">
        <v>0</v>
      </c>
      <c r="BJ254" s="725">
        <v>0</v>
      </c>
      <c r="BK254" s="725">
        <v>0</v>
      </c>
      <c r="BL254" s="725">
        <v>0.39856449818181799</v>
      </c>
      <c r="BM254" s="725">
        <v>0</v>
      </c>
      <c r="BN254" s="725">
        <v>0</v>
      </c>
      <c r="BO254" s="725">
        <v>1</v>
      </c>
      <c r="BP254" s="725">
        <v>0</v>
      </c>
      <c r="BQ254" s="725"/>
      <c r="BR254" s="725"/>
      <c r="BS254" s="725"/>
    </row>
    <row r="255" spans="1:71" ht="15" x14ac:dyDescent="0.25">
      <c r="A255">
        <f>VLOOKUP(C255,'DfE No.'!C:E,3,FALSE)</f>
        <v>289</v>
      </c>
      <c r="B255" s="722">
        <v>145382</v>
      </c>
      <c r="C255" s="722">
        <v>9353340</v>
      </c>
      <c r="D255" s="723" t="s">
        <v>781</v>
      </c>
      <c r="E255" s="707" t="s">
        <v>469</v>
      </c>
      <c r="F255" s="724" t="s">
        <v>1127</v>
      </c>
      <c r="G255" s="725">
        <v>1</v>
      </c>
      <c r="H255" s="725">
        <v>0</v>
      </c>
      <c r="I255" s="725">
        <v>0</v>
      </c>
      <c r="J255" s="725">
        <v>7</v>
      </c>
      <c r="K255" s="725">
        <v>0</v>
      </c>
      <c r="L255" s="725">
        <v>0</v>
      </c>
      <c r="M255" s="725">
        <v>0</v>
      </c>
      <c r="N255" s="725">
        <v>213</v>
      </c>
      <c r="O255" s="725">
        <v>213</v>
      </c>
      <c r="P255" s="725">
        <v>30</v>
      </c>
      <c r="Q255" s="725">
        <v>183</v>
      </c>
      <c r="R255" s="725">
        <v>0</v>
      </c>
      <c r="S255" s="725">
        <v>0</v>
      </c>
      <c r="T255" s="725">
        <v>0</v>
      </c>
      <c r="U255" s="725">
        <v>0</v>
      </c>
      <c r="V255" s="725">
        <v>0</v>
      </c>
      <c r="W255" s="725">
        <v>0</v>
      </c>
      <c r="X255" s="725">
        <v>0</v>
      </c>
      <c r="Y255" s="725">
        <v>0</v>
      </c>
      <c r="Z255" s="725">
        <v>0</v>
      </c>
      <c r="AA255" s="725">
        <v>213</v>
      </c>
      <c r="AB255" s="725">
        <v>30.428571428571427</v>
      </c>
      <c r="AC255" s="725">
        <v>14.999999999999998</v>
      </c>
      <c r="AD255" s="725">
        <v>14.999999999999998</v>
      </c>
      <c r="AE255" s="725">
        <v>0</v>
      </c>
      <c r="AF255" s="725">
        <v>0</v>
      </c>
      <c r="AG255" s="725">
        <v>170.00000000000009</v>
      </c>
      <c r="AH255" s="725">
        <v>14.999999999999998</v>
      </c>
      <c r="AI255" s="725">
        <v>13.999999999999993</v>
      </c>
      <c r="AJ255" s="725">
        <v>4.0000000000000009</v>
      </c>
      <c r="AK255" s="725">
        <v>9.9999999999999929</v>
      </c>
      <c r="AL255" s="725">
        <v>0</v>
      </c>
      <c r="AM255" s="725">
        <v>0</v>
      </c>
      <c r="AN255" s="725">
        <v>0</v>
      </c>
      <c r="AO255" s="725">
        <v>0</v>
      </c>
      <c r="AP255" s="725">
        <v>0</v>
      </c>
      <c r="AQ255" s="725">
        <v>0</v>
      </c>
      <c r="AR255" s="725">
        <v>0</v>
      </c>
      <c r="AS255" s="725">
        <v>0</v>
      </c>
      <c r="AT255" s="725">
        <v>0</v>
      </c>
      <c r="AU255" s="725">
        <v>10.475409836065582</v>
      </c>
      <c r="AV255" s="725">
        <v>20.950819672131143</v>
      </c>
      <c r="AW255" s="725">
        <v>33.754098360655682</v>
      </c>
      <c r="AX255" s="725">
        <v>0</v>
      </c>
      <c r="AY255" s="725">
        <v>0</v>
      </c>
      <c r="AZ255" s="725">
        <v>0</v>
      </c>
      <c r="BA255" s="725">
        <v>0</v>
      </c>
      <c r="BB255" s="725">
        <v>33.462857142857146</v>
      </c>
      <c r="BC255" s="725">
        <v>38.948571428571434</v>
      </c>
      <c r="BD255" s="725">
        <v>0</v>
      </c>
      <c r="BE255" s="725">
        <v>0</v>
      </c>
      <c r="BF255" s="725">
        <v>0</v>
      </c>
      <c r="BG255" s="725">
        <v>0</v>
      </c>
      <c r="BH255" s="725">
        <v>0</v>
      </c>
      <c r="BI255" s="725">
        <v>0</v>
      </c>
      <c r="BJ255" s="725">
        <v>0</v>
      </c>
      <c r="BK255" s="725">
        <v>0</v>
      </c>
      <c r="BL255" s="725">
        <v>0.33177574375000002</v>
      </c>
      <c r="BM255" s="725">
        <v>0</v>
      </c>
      <c r="BN255" s="725">
        <v>0</v>
      </c>
      <c r="BO255" s="725">
        <v>1</v>
      </c>
      <c r="BP255" s="725">
        <v>0</v>
      </c>
      <c r="BQ255" s="725"/>
      <c r="BR255" s="725"/>
      <c r="BS255" s="725"/>
    </row>
    <row r="256" spans="1:71" ht="15" x14ac:dyDescent="0.25">
      <c r="A256">
        <f>VLOOKUP(C256,'DfE No.'!C:E,3,FALSE)</f>
        <v>291</v>
      </c>
      <c r="B256" s="722">
        <v>146977</v>
      </c>
      <c r="C256" s="722">
        <v>9353341</v>
      </c>
      <c r="D256" s="723" t="s">
        <v>782</v>
      </c>
      <c r="E256" s="707" t="s">
        <v>469</v>
      </c>
      <c r="F256" s="724" t="s">
        <v>1127</v>
      </c>
      <c r="G256" s="725">
        <v>1</v>
      </c>
      <c r="H256" s="725">
        <v>0</v>
      </c>
      <c r="I256" s="725">
        <v>0</v>
      </c>
      <c r="J256" s="725">
        <v>7</v>
      </c>
      <c r="K256" s="725">
        <v>0</v>
      </c>
      <c r="L256" s="725">
        <v>0</v>
      </c>
      <c r="M256" s="725">
        <v>0</v>
      </c>
      <c r="N256" s="725">
        <v>202</v>
      </c>
      <c r="O256" s="725">
        <v>202</v>
      </c>
      <c r="P256" s="725">
        <v>27</v>
      </c>
      <c r="Q256" s="725">
        <v>175</v>
      </c>
      <c r="R256" s="725">
        <v>0</v>
      </c>
      <c r="S256" s="725">
        <v>0</v>
      </c>
      <c r="T256" s="725">
        <v>0</v>
      </c>
      <c r="U256" s="725">
        <v>0</v>
      </c>
      <c r="V256" s="725">
        <v>0</v>
      </c>
      <c r="W256" s="725">
        <v>0</v>
      </c>
      <c r="X256" s="725">
        <v>0</v>
      </c>
      <c r="Y256" s="725">
        <v>0</v>
      </c>
      <c r="Z256" s="725">
        <v>0</v>
      </c>
      <c r="AA256" s="725">
        <v>202</v>
      </c>
      <c r="AB256" s="725">
        <v>28.857142857142858</v>
      </c>
      <c r="AC256" s="725">
        <v>34.99999999999995</v>
      </c>
      <c r="AD256" s="725">
        <v>44.67307692307692</v>
      </c>
      <c r="AE256" s="725">
        <v>0</v>
      </c>
      <c r="AF256" s="725">
        <v>0</v>
      </c>
      <c r="AG256" s="725">
        <v>67.000000000000057</v>
      </c>
      <c r="AH256" s="725">
        <v>3.9999999999999996</v>
      </c>
      <c r="AI256" s="725">
        <v>15.999999999999998</v>
      </c>
      <c r="AJ256" s="725">
        <v>32.999999999999929</v>
      </c>
      <c r="AK256" s="725">
        <v>75.999999999999957</v>
      </c>
      <c r="AL256" s="725">
        <v>6</v>
      </c>
      <c r="AM256" s="725">
        <v>0</v>
      </c>
      <c r="AN256" s="725">
        <v>0</v>
      </c>
      <c r="AO256" s="725">
        <v>0</v>
      </c>
      <c r="AP256" s="725">
        <v>0</v>
      </c>
      <c r="AQ256" s="725">
        <v>0</v>
      </c>
      <c r="AR256" s="725">
        <v>0</v>
      </c>
      <c r="AS256" s="725">
        <v>0</v>
      </c>
      <c r="AT256" s="725">
        <v>0</v>
      </c>
      <c r="AU256" s="725">
        <v>3.4628571428571338</v>
      </c>
      <c r="AV256" s="725">
        <v>4.6171428571428654</v>
      </c>
      <c r="AW256" s="725">
        <v>11.542857142857134</v>
      </c>
      <c r="AX256" s="725">
        <v>0</v>
      </c>
      <c r="AY256" s="725">
        <v>0</v>
      </c>
      <c r="AZ256" s="725">
        <v>0</v>
      </c>
      <c r="BA256" s="725">
        <v>0</v>
      </c>
      <c r="BB256" s="725">
        <v>57.999999999999993</v>
      </c>
      <c r="BC256" s="725">
        <v>66.948571428571427</v>
      </c>
      <c r="BD256" s="725">
        <v>0</v>
      </c>
      <c r="BE256" s="725">
        <v>0</v>
      </c>
      <c r="BF256" s="725">
        <v>0</v>
      </c>
      <c r="BG256" s="725">
        <v>0</v>
      </c>
      <c r="BH256" s="725">
        <v>0</v>
      </c>
      <c r="BI256" s="725">
        <v>0</v>
      </c>
      <c r="BJ256" s="725">
        <v>0</v>
      </c>
      <c r="BK256" s="725">
        <v>0</v>
      </c>
      <c r="BL256" s="725">
        <v>0.28936663470588198</v>
      </c>
      <c r="BM256" s="725">
        <v>0</v>
      </c>
      <c r="BN256" s="725">
        <v>0</v>
      </c>
      <c r="BO256" s="725">
        <v>1</v>
      </c>
      <c r="BP256" s="725">
        <v>0</v>
      </c>
      <c r="BQ256" s="725"/>
      <c r="BR256" s="725"/>
      <c r="BS256" s="725"/>
    </row>
    <row r="257" spans="1:71" ht="15" x14ac:dyDescent="0.25">
      <c r="A257">
        <f>VLOOKUP(C257,'DfE No.'!C:E,3,FALSE)</f>
        <v>253</v>
      </c>
      <c r="B257" s="722">
        <v>141842</v>
      </c>
      <c r="C257" s="722">
        <v>9353344</v>
      </c>
      <c r="D257" s="723" t="s">
        <v>1114</v>
      </c>
      <c r="E257" s="707" t="s">
        <v>469</v>
      </c>
      <c r="F257" s="724" t="s">
        <v>1127</v>
      </c>
      <c r="G257" s="725">
        <v>1</v>
      </c>
      <c r="H257" s="725">
        <v>0</v>
      </c>
      <c r="I257" s="725">
        <v>0</v>
      </c>
      <c r="J257" s="725">
        <v>7</v>
      </c>
      <c r="K257" s="725">
        <v>0</v>
      </c>
      <c r="L257" s="725">
        <v>0</v>
      </c>
      <c r="M257" s="725">
        <v>0</v>
      </c>
      <c r="N257" s="725">
        <v>396</v>
      </c>
      <c r="O257" s="725">
        <v>396</v>
      </c>
      <c r="P257" s="725">
        <v>57</v>
      </c>
      <c r="Q257" s="725">
        <v>339</v>
      </c>
      <c r="R257" s="725">
        <v>0</v>
      </c>
      <c r="S257" s="725">
        <v>0</v>
      </c>
      <c r="T257" s="725">
        <v>0</v>
      </c>
      <c r="U257" s="725">
        <v>0</v>
      </c>
      <c r="V257" s="725">
        <v>0</v>
      </c>
      <c r="W257" s="725">
        <v>0</v>
      </c>
      <c r="X257" s="725">
        <v>0</v>
      </c>
      <c r="Y257" s="725">
        <v>0</v>
      </c>
      <c r="Z257" s="725">
        <v>0</v>
      </c>
      <c r="AA257" s="725">
        <v>396</v>
      </c>
      <c r="AB257" s="725">
        <v>56.571428571428569</v>
      </c>
      <c r="AC257" s="725">
        <v>125.99999999999993</v>
      </c>
      <c r="AD257" s="725">
        <v>134.65994962216624</v>
      </c>
      <c r="AE257" s="725">
        <v>0</v>
      </c>
      <c r="AF257" s="725">
        <v>0</v>
      </c>
      <c r="AG257" s="725">
        <v>39.999999999999993</v>
      </c>
      <c r="AH257" s="725">
        <v>32.999999999999986</v>
      </c>
      <c r="AI257" s="725">
        <v>76.000000000000028</v>
      </c>
      <c r="AJ257" s="725">
        <v>28.999999999999989</v>
      </c>
      <c r="AK257" s="725">
        <v>192.99999999999986</v>
      </c>
      <c r="AL257" s="725">
        <v>24.999999999999986</v>
      </c>
      <c r="AM257" s="725">
        <v>0</v>
      </c>
      <c r="AN257" s="725">
        <v>0</v>
      </c>
      <c r="AO257" s="725">
        <v>0</v>
      </c>
      <c r="AP257" s="725">
        <v>0</v>
      </c>
      <c r="AQ257" s="725">
        <v>0</v>
      </c>
      <c r="AR257" s="725">
        <v>0</v>
      </c>
      <c r="AS257" s="725">
        <v>0</v>
      </c>
      <c r="AT257" s="725">
        <v>0</v>
      </c>
      <c r="AU257" s="725">
        <v>10.513274336283192</v>
      </c>
      <c r="AV257" s="725">
        <v>22.194690265486727</v>
      </c>
      <c r="AW257" s="725">
        <v>38.548672566371671</v>
      </c>
      <c r="AX257" s="725">
        <v>0</v>
      </c>
      <c r="AY257" s="725">
        <v>0</v>
      </c>
      <c r="AZ257" s="725">
        <v>0</v>
      </c>
      <c r="BA257" s="725">
        <v>1.994962216624685</v>
      </c>
      <c r="BB257" s="725">
        <v>111.29819277108433</v>
      </c>
      <c r="BC257" s="725">
        <v>130.01204819277106</v>
      </c>
      <c r="BD257" s="725">
        <v>0</v>
      </c>
      <c r="BE257" s="725">
        <v>0</v>
      </c>
      <c r="BF257" s="725">
        <v>0</v>
      </c>
      <c r="BG257" s="725">
        <v>0</v>
      </c>
      <c r="BH257" s="725">
        <v>0</v>
      </c>
      <c r="BI257" s="725">
        <v>0</v>
      </c>
      <c r="BJ257" s="725">
        <v>0</v>
      </c>
      <c r="BK257" s="725">
        <v>0</v>
      </c>
      <c r="BL257" s="725">
        <v>0.35031268940217403</v>
      </c>
      <c r="BM257" s="725">
        <v>0</v>
      </c>
      <c r="BN257" s="725">
        <v>0</v>
      </c>
      <c r="BO257" s="725">
        <v>1</v>
      </c>
      <c r="BP257" s="725">
        <v>0</v>
      </c>
      <c r="BQ257" s="725"/>
      <c r="BR257" s="725"/>
      <c r="BS257" s="725"/>
    </row>
    <row r="258" spans="1:71" ht="15" x14ac:dyDescent="0.25">
      <c r="A258">
        <f>VLOOKUP(C258,'DfE No.'!C:E,3,FALSE)</f>
        <v>505</v>
      </c>
      <c r="B258" s="722">
        <v>143360</v>
      </c>
      <c r="C258" s="722">
        <v>9353345</v>
      </c>
      <c r="D258" s="723" t="s">
        <v>1272</v>
      </c>
      <c r="E258" s="707" t="s">
        <v>469</v>
      </c>
      <c r="F258" s="724" t="s">
        <v>1127</v>
      </c>
      <c r="G258" s="725">
        <v>1</v>
      </c>
      <c r="H258" s="725">
        <v>0</v>
      </c>
      <c r="I258" s="725">
        <v>0</v>
      </c>
      <c r="J258" s="725">
        <v>7</v>
      </c>
      <c r="K258" s="725">
        <v>0</v>
      </c>
      <c r="L258" s="725">
        <v>0</v>
      </c>
      <c r="M258" s="725">
        <v>0</v>
      </c>
      <c r="N258" s="725">
        <v>385</v>
      </c>
      <c r="O258" s="725">
        <v>385</v>
      </c>
      <c r="P258" s="725">
        <v>42</v>
      </c>
      <c r="Q258" s="725">
        <v>343</v>
      </c>
      <c r="R258" s="725">
        <v>0</v>
      </c>
      <c r="S258" s="725">
        <v>0</v>
      </c>
      <c r="T258" s="725">
        <v>0</v>
      </c>
      <c r="U258" s="725">
        <v>0</v>
      </c>
      <c r="V258" s="725">
        <v>0</v>
      </c>
      <c r="W258" s="725">
        <v>0</v>
      </c>
      <c r="X258" s="725">
        <v>0</v>
      </c>
      <c r="Y258" s="725">
        <v>0</v>
      </c>
      <c r="Z258" s="725">
        <v>0</v>
      </c>
      <c r="AA258" s="725">
        <v>385</v>
      </c>
      <c r="AB258" s="725">
        <v>55</v>
      </c>
      <c r="AC258" s="725">
        <v>48.999999999999901</v>
      </c>
      <c r="AD258" s="725">
        <v>58.606557377049178</v>
      </c>
      <c r="AE258" s="725">
        <v>0</v>
      </c>
      <c r="AF258" s="725">
        <v>0</v>
      </c>
      <c r="AG258" s="725">
        <v>372.93733681462146</v>
      </c>
      <c r="AH258" s="725">
        <v>3.0156657963446478</v>
      </c>
      <c r="AI258" s="725">
        <v>7.0365535248041891</v>
      </c>
      <c r="AJ258" s="725">
        <v>0</v>
      </c>
      <c r="AK258" s="725">
        <v>2.0104438642297664</v>
      </c>
      <c r="AL258" s="725">
        <v>0</v>
      </c>
      <c r="AM258" s="725">
        <v>0</v>
      </c>
      <c r="AN258" s="725">
        <v>0</v>
      </c>
      <c r="AO258" s="725">
        <v>0</v>
      </c>
      <c r="AP258" s="725">
        <v>0</v>
      </c>
      <c r="AQ258" s="725">
        <v>0</v>
      </c>
      <c r="AR258" s="725">
        <v>0</v>
      </c>
      <c r="AS258" s="725">
        <v>0</v>
      </c>
      <c r="AT258" s="725">
        <v>0</v>
      </c>
      <c r="AU258" s="725">
        <v>3.3673469387755124</v>
      </c>
      <c r="AV258" s="725">
        <v>6.7346938775510248</v>
      </c>
      <c r="AW258" s="725">
        <v>8.979591836734711</v>
      </c>
      <c r="AX258" s="725">
        <v>0</v>
      </c>
      <c r="AY258" s="725">
        <v>0</v>
      </c>
      <c r="AZ258" s="725">
        <v>0</v>
      </c>
      <c r="BA258" s="725">
        <v>0.90163934426229508</v>
      </c>
      <c r="BB258" s="725">
        <v>75.094674556213022</v>
      </c>
      <c r="BC258" s="725">
        <v>84.289940828402365</v>
      </c>
      <c r="BD258" s="725">
        <v>0</v>
      </c>
      <c r="BE258" s="725">
        <v>0</v>
      </c>
      <c r="BF258" s="725">
        <v>0</v>
      </c>
      <c r="BG258" s="725">
        <v>0</v>
      </c>
      <c r="BH258" s="725">
        <v>0</v>
      </c>
      <c r="BI258" s="725">
        <v>0</v>
      </c>
      <c r="BJ258" s="725">
        <v>0</v>
      </c>
      <c r="BK258" s="725">
        <v>0</v>
      </c>
      <c r="BL258" s="725">
        <v>0.78597112985074602</v>
      </c>
      <c r="BM258" s="725">
        <v>0</v>
      </c>
      <c r="BN258" s="725">
        <v>0</v>
      </c>
      <c r="BO258" s="725">
        <v>1</v>
      </c>
      <c r="BP258" s="725">
        <v>0</v>
      </c>
      <c r="BQ258" s="725"/>
      <c r="BR258" s="725"/>
      <c r="BS258" s="725"/>
    </row>
    <row r="259" spans="1:71" ht="15" x14ac:dyDescent="0.25">
      <c r="A259">
        <f>VLOOKUP(C259,'DfE No.'!C:E,3,FALSE)</f>
        <v>320</v>
      </c>
      <c r="B259" s="722">
        <v>145795</v>
      </c>
      <c r="C259" s="722">
        <v>9353346</v>
      </c>
      <c r="D259" s="723" t="s">
        <v>1339</v>
      </c>
      <c r="E259" s="707" t="s">
        <v>469</v>
      </c>
      <c r="F259" s="724" t="s">
        <v>1127</v>
      </c>
      <c r="G259" s="725">
        <v>1</v>
      </c>
      <c r="H259" s="725">
        <v>0</v>
      </c>
      <c r="I259" s="725">
        <v>0</v>
      </c>
      <c r="J259" s="725">
        <v>7</v>
      </c>
      <c r="K259" s="725">
        <v>0</v>
      </c>
      <c r="L259" s="725">
        <v>0</v>
      </c>
      <c r="M259" s="725">
        <v>0</v>
      </c>
      <c r="N259" s="725">
        <v>286</v>
      </c>
      <c r="O259" s="725">
        <v>286</v>
      </c>
      <c r="P259" s="725">
        <v>31</v>
      </c>
      <c r="Q259" s="725">
        <v>255</v>
      </c>
      <c r="R259" s="725">
        <v>0</v>
      </c>
      <c r="S259" s="725">
        <v>0</v>
      </c>
      <c r="T259" s="725">
        <v>0</v>
      </c>
      <c r="U259" s="725">
        <v>0</v>
      </c>
      <c r="V259" s="725">
        <v>0</v>
      </c>
      <c r="W259" s="725">
        <v>0</v>
      </c>
      <c r="X259" s="725">
        <v>0</v>
      </c>
      <c r="Y259" s="725">
        <v>0</v>
      </c>
      <c r="Z259" s="725">
        <v>0</v>
      </c>
      <c r="AA259" s="725">
        <v>286</v>
      </c>
      <c r="AB259" s="725">
        <v>40.857142857142854</v>
      </c>
      <c r="AC259" s="725">
        <v>14.000000000000014</v>
      </c>
      <c r="AD259" s="725">
        <v>17.63013698630137</v>
      </c>
      <c r="AE259" s="725">
        <v>0</v>
      </c>
      <c r="AF259" s="725">
        <v>0</v>
      </c>
      <c r="AG259" s="725">
        <v>282.95744680851072</v>
      </c>
      <c r="AH259" s="725">
        <v>3.042553191489354</v>
      </c>
      <c r="AI259" s="725">
        <v>0</v>
      </c>
      <c r="AJ259" s="725">
        <v>0</v>
      </c>
      <c r="AK259" s="725">
        <v>0</v>
      </c>
      <c r="AL259" s="725">
        <v>0</v>
      </c>
      <c r="AM259" s="725">
        <v>0</v>
      </c>
      <c r="AN259" s="725">
        <v>0</v>
      </c>
      <c r="AO259" s="725">
        <v>0</v>
      </c>
      <c r="AP259" s="725">
        <v>0</v>
      </c>
      <c r="AQ259" s="725">
        <v>0</v>
      </c>
      <c r="AR259" s="725">
        <v>0</v>
      </c>
      <c r="AS259" s="725">
        <v>0</v>
      </c>
      <c r="AT259" s="725">
        <v>0</v>
      </c>
      <c r="AU259" s="725">
        <v>4.8270042194092859</v>
      </c>
      <c r="AV259" s="725">
        <v>4.8270042194092859</v>
      </c>
      <c r="AW259" s="725">
        <v>9.6540084388185718</v>
      </c>
      <c r="AX259" s="725">
        <v>0</v>
      </c>
      <c r="AY259" s="725">
        <v>0</v>
      </c>
      <c r="AZ259" s="725">
        <v>0</v>
      </c>
      <c r="BA259" s="725">
        <v>2.9383561643835616</v>
      </c>
      <c r="BB259" s="725">
        <v>79.56</v>
      </c>
      <c r="BC259" s="725">
        <v>89.231999999999999</v>
      </c>
      <c r="BD259" s="725">
        <v>0</v>
      </c>
      <c r="BE259" s="725">
        <v>0</v>
      </c>
      <c r="BF259" s="725">
        <v>0</v>
      </c>
      <c r="BG259" s="725">
        <v>0</v>
      </c>
      <c r="BH259" s="725">
        <v>0</v>
      </c>
      <c r="BI259" s="725">
        <v>0</v>
      </c>
      <c r="BJ259" s="725">
        <v>0</v>
      </c>
      <c r="BK259" s="725">
        <v>0</v>
      </c>
      <c r="BL259" s="725">
        <v>1.9488142590425499</v>
      </c>
      <c r="BM259" s="725">
        <v>0</v>
      </c>
      <c r="BN259" s="725">
        <v>0</v>
      </c>
      <c r="BO259" s="725">
        <v>1</v>
      </c>
      <c r="BP259" s="725">
        <v>0</v>
      </c>
      <c r="BQ259" s="725"/>
      <c r="BR259" s="725"/>
      <c r="BS259" s="725"/>
    </row>
    <row r="260" spans="1:71" ht="15" x14ac:dyDescent="0.25">
      <c r="A260">
        <f>VLOOKUP(C260,'DfE No.'!C:E,3,FALSE)</f>
        <v>527</v>
      </c>
      <c r="B260" s="722">
        <v>137179</v>
      </c>
      <c r="C260" s="722">
        <v>9354029</v>
      </c>
      <c r="D260" s="723" t="s">
        <v>921</v>
      </c>
      <c r="E260" s="707" t="s">
        <v>1128</v>
      </c>
      <c r="F260" s="724" t="s">
        <v>1127</v>
      </c>
      <c r="G260" s="725">
        <v>1</v>
      </c>
      <c r="H260" s="725">
        <v>2</v>
      </c>
      <c r="I260" s="725">
        <v>2</v>
      </c>
      <c r="J260" s="725">
        <v>2</v>
      </c>
      <c r="K260" s="725">
        <v>2</v>
      </c>
      <c r="L260" s="725">
        <v>2</v>
      </c>
      <c r="M260" s="725">
        <v>0</v>
      </c>
      <c r="N260" s="725">
        <v>326</v>
      </c>
      <c r="O260" s="725">
        <v>152</v>
      </c>
      <c r="P260" s="725">
        <v>0</v>
      </c>
      <c r="Q260" s="725">
        <v>152</v>
      </c>
      <c r="R260" s="725">
        <v>174</v>
      </c>
      <c r="S260" s="725">
        <v>174</v>
      </c>
      <c r="T260" s="725">
        <v>0</v>
      </c>
      <c r="U260" s="725">
        <v>79</v>
      </c>
      <c r="V260" s="725">
        <v>95</v>
      </c>
      <c r="W260" s="725">
        <v>0</v>
      </c>
      <c r="X260" s="725">
        <v>0</v>
      </c>
      <c r="Y260" s="725">
        <v>0</v>
      </c>
      <c r="Z260" s="725">
        <v>0</v>
      </c>
      <c r="AA260" s="725">
        <v>326</v>
      </c>
      <c r="AB260" s="725">
        <v>81.5</v>
      </c>
      <c r="AC260" s="725">
        <v>23.999999999999961</v>
      </c>
      <c r="AD260" s="725">
        <v>26.823529411764707</v>
      </c>
      <c r="AE260" s="725">
        <v>31.000000000000021</v>
      </c>
      <c r="AF260" s="725">
        <v>33.235955056179776</v>
      </c>
      <c r="AG260" s="725">
        <v>132</v>
      </c>
      <c r="AH260" s="725">
        <v>13.999999999999995</v>
      </c>
      <c r="AI260" s="725">
        <v>5.9999999999999973</v>
      </c>
      <c r="AJ260" s="725">
        <v>0</v>
      </c>
      <c r="AK260" s="725">
        <v>0</v>
      </c>
      <c r="AL260" s="725">
        <v>0</v>
      </c>
      <c r="AM260" s="725">
        <v>0</v>
      </c>
      <c r="AN260" s="725">
        <v>146.84393063583809</v>
      </c>
      <c r="AO260" s="725">
        <v>13.075144508670514</v>
      </c>
      <c r="AP260" s="725">
        <v>14.080924855491332</v>
      </c>
      <c r="AQ260" s="725">
        <v>0</v>
      </c>
      <c r="AR260" s="725">
        <v>0</v>
      </c>
      <c r="AS260" s="725">
        <v>0</v>
      </c>
      <c r="AT260" s="725">
        <v>0</v>
      </c>
      <c r="AU260" s="725">
        <v>0.99999999999999956</v>
      </c>
      <c r="AV260" s="725">
        <v>0.99999999999999956</v>
      </c>
      <c r="AW260" s="725">
        <v>0.99999999999999956</v>
      </c>
      <c r="AX260" s="725">
        <v>0</v>
      </c>
      <c r="AY260" s="725">
        <v>1.9999999999999967</v>
      </c>
      <c r="AZ260" s="725">
        <v>1.9999999999999967</v>
      </c>
      <c r="BA260" s="725">
        <v>0</v>
      </c>
      <c r="BB260" s="725">
        <v>28.028368794326241</v>
      </c>
      <c r="BC260" s="725">
        <v>28.028368794326241</v>
      </c>
      <c r="BD260" s="725">
        <v>32.279569892473084</v>
      </c>
      <c r="BE260" s="725">
        <v>38.817204301075229</v>
      </c>
      <c r="BF260" s="725">
        <v>0</v>
      </c>
      <c r="BG260" s="725">
        <v>0</v>
      </c>
      <c r="BH260" s="725">
        <v>0</v>
      </c>
      <c r="BI260" s="725">
        <v>45.876710753548338</v>
      </c>
      <c r="BJ260" s="725">
        <v>0</v>
      </c>
      <c r="BK260" s="725">
        <v>12.559999999999997</v>
      </c>
      <c r="BL260" s="725">
        <v>0</v>
      </c>
      <c r="BM260" s="725">
        <v>1.9341537987692301</v>
      </c>
      <c r="BN260" s="725">
        <v>0</v>
      </c>
      <c r="BO260" s="725">
        <v>0.46625766871165641</v>
      </c>
      <c r="BP260" s="725">
        <v>0.53374233128834359</v>
      </c>
      <c r="BQ260" s="725"/>
      <c r="BR260" s="725"/>
      <c r="BS260" s="725"/>
    </row>
    <row r="261" spans="1:71" ht="15" x14ac:dyDescent="0.25">
      <c r="A261">
        <f>VLOOKUP(C261,'DfE No.'!C:E,3,FALSE)</f>
        <v>531</v>
      </c>
      <c r="B261" s="722">
        <v>137180</v>
      </c>
      <c r="C261" s="722">
        <v>9354030</v>
      </c>
      <c r="D261" s="723" t="s">
        <v>922</v>
      </c>
      <c r="E261" s="707" t="s">
        <v>1128</v>
      </c>
      <c r="F261" s="724" t="s">
        <v>1127</v>
      </c>
      <c r="G261" s="725">
        <v>1</v>
      </c>
      <c r="H261" s="725">
        <v>2</v>
      </c>
      <c r="I261" s="725">
        <v>2</v>
      </c>
      <c r="J261" s="725">
        <v>2</v>
      </c>
      <c r="K261" s="725">
        <v>2</v>
      </c>
      <c r="L261" s="725">
        <v>2</v>
      </c>
      <c r="M261" s="725">
        <v>0</v>
      </c>
      <c r="N261" s="725">
        <v>469</v>
      </c>
      <c r="O261" s="725">
        <v>244</v>
      </c>
      <c r="P261" s="725">
        <v>0</v>
      </c>
      <c r="Q261" s="725">
        <v>244</v>
      </c>
      <c r="R261" s="725">
        <v>225</v>
      </c>
      <c r="S261" s="725">
        <v>225</v>
      </c>
      <c r="T261" s="725">
        <v>0</v>
      </c>
      <c r="U261" s="725">
        <v>111</v>
      </c>
      <c r="V261" s="725">
        <v>114</v>
      </c>
      <c r="W261" s="725">
        <v>0</v>
      </c>
      <c r="X261" s="725">
        <v>0</v>
      </c>
      <c r="Y261" s="725">
        <v>0</v>
      </c>
      <c r="Z261" s="725">
        <v>0</v>
      </c>
      <c r="AA261" s="725">
        <v>469</v>
      </c>
      <c r="AB261" s="725">
        <v>117.25</v>
      </c>
      <c r="AC261" s="725">
        <v>43.999999999999993</v>
      </c>
      <c r="AD261" s="725">
        <v>44.188976377952756</v>
      </c>
      <c r="AE261" s="725">
        <v>29.000000000000025</v>
      </c>
      <c r="AF261" s="725">
        <v>46.428571428571423</v>
      </c>
      <c r="AG261" s="725">
        <v>166</v>
      </c>
      <c r="AH261" s="725">
        <v>39.99999999999995</v>
      </c>
      <c r="AI261" s="725">
        <v>38.00000000000005</v>
      </c>
      <c r="AJ261" s="725">
        <v>0</v>
      </c>
      <c r="AK261" s="725">
        <v>0</v>
      </c>
      <c r="AL261" s="725">
        <v>0</v>
      </c>
      <c r="AM261" s="725">
        <v>0</v>
      </c>
      <c r="AN261" s="725">
        <v>180</v>
      </c>
      <c r="AO261" s="725">
        <v>24.999999999999975</v>
      </c>
      <c r="AP261" s="725">
        <v>20.000000000000004</v>
      </c>
      <c r="AQ261" s="725">
        <v>0</v>
      </c>
      <c r="AR261" s="725">
        <v>0</v>
      </c>
      <c r="AS261" s="725">
        <v>0</v>
      </c>
      <c r="AT261" s="725">
        <v>0</v>
      </c>
      <c r="AU261" s="725">
        <v>2</v>
      </c>
      <c r="AV261" s="725">
        <v>2</v>
      </c>
      <c r="AW261" s="725">
        <v>2</v>
      </c>
      <c r="AX261" s="725">
        <v>0.999999999999999</v>
      </c>
      <c r="AY261" s="725">
        <v>0.999999999999999</v>
      </c>
      <c r="AZ261" s="725">
        <v>0.999999999999999</v>
      </c>
      <c r="BA261" s="725">
        <v>2.7806324110671934</v>
      </c>
      <c r="BB261" s="725">
        <v>66.545454545454547</v>
      </c>
      <c r="BC261" s="725">
        <v>66.545454545454547</v>
      </c>
      <c r="BD261" s="725">
        <v>40.274336283185882</v>
      </c>
      <c r="BE261" s="725">
        <v>41.36283185840712</v>
      </c>
      <c r="BF261" s="725">
        <v>0</v>
      </c>
      <c r="BG261" s="725">
        <v>0</v>
      </c>
      <c r="BH261" s="725">
        <v>0</v>
      </c>
      <c r="BI261" s="725">
        <v>52.678124880531023</v>
      </c>
      <c r="BJ261" s="725">
        <v>0</v>
      </c>
      <c r="BK261" s="725">
        <v>0</v>
      </c>
      <c r="BL261" s="725">
        <v>0</v>
      </c>
      <c r="BM261" s="725">
        <v>2.2295964357615898</v>
      </c>
      <c r="BN261" s="725">
        <v>0</v>
      </c>
      <c r="BO261" s="725">
        <v>0.52025586353944564</v>
      </c>
      <c r="BP261" s="725">
        <v>0.47974413646055436</v>
      </c>
      <c r="BQ261" s="725"/>
      <c r="BR261" s="725"/>
      <c r="BS261" s="725"/>
    </row>
    <row r="262" spans="1:71" ht="15" x14ac:dyDescent="0.25">
      <c r="A262">
        <f>VLOOKUP(C262,'DfE No.'!C:E,3,FALSE)</f>
        <v>551</v>
      </c>
      <c r="B262" s="722">
        <v>136990</v>
      </c>
      <c r="C262" s="722">
        <v>9354000</v>
      </c>
      <c r="D262" s="723" t="s">
        <v>1273</v>
      </c>
      <c r="E262" s="707" t="s">
        <v>969</v>
      </c>
      <c r="F262" s="724" t="s">
        <v>1127</v>
      </c>
      <c r="G262" s="725">
        <v>1</v>
      </c>
      <c r="H262" s="725">
        <v>0</v>
      </c>
      <c r="I262" s="725">
        <v>0</v>
      </c>
      <c r="J262" s="725">
        <v>0</v>
      </c>
      <c r="K262" s="725">
        <v>3</v>
      </c>
      <c r="L262" s="725">
        <v>1</v>
      </c>
      <c r="M262" s="725">
        <v>2</v>
      </c>
      <c r="N262" s="725">
        <v>670</v>
      </c>
      <c r="O262" s="725">
        <v>0</v>
      </c>
      <c r="P262" s="725">
        <v>0</v>
      </c>
      <c r="Q262" s="725">
        <v>0</v>
      </c>
      <c r="R262" s="725">
        <v>670</v>
      </c>
      <c r="S262" s="725">
        <v>215</v>
      </c>
      <c r="T262" s="725">
        <v>455</v>
      </c>
      <c r="U262" s="725">
        <v>0</v>
      </c>
      <c r="V262" s="725">
        <v>0</v>
      </c>
      <c r="W262" s="725">
        <v>215</v>
      </c>
      <c r="X262" s="725">
        <v>207</v>
      </c>
      <c r="Y262" s="725">
        <v>248</v>
      </c>
      <c r="Z262" s="725">
        <v>0</v>
      </c>
      <c r="AA262" s="725">
        <v>670</v>
      </c>
      <c r="AB262" s="725">
        <v>223.33333333333334</v>
      </c>
      <c r="AC262" s="725">
        <v>0</v>
      </c>
      <c r="AD262" s="725">
        <v>0</v>
      </c>
      <c r="AE262" s="725">
        <v>70.999999999999773</v>
      </c>
      <c r="AF262" s="725">
        <v>90.641562064156204</v>
      </c>
      <c r="AG262" s="725">
        <v>0</v>
      </c>
      <c r="AH262" s="725">
        <v>0</v>
      </c>
      <c r="AI262" s="725">
        <v>0</v>
      </c>
      <c r="AJ262" s="725">
        <v>0</v>
      </c>
      <c r="AK262" s="725">
        <v>0</v>
      </c>
      <c r="AL262" s="725">
        <v>0</v>
      </c>
      <c r="AM262" s="725">
        <v>0</v>
      </c>
      <c r="AN262" s="725">
        <v>555.00000000000011</v>
      </c>
      <c r="AO262" s="725">
        <v>64.999999999999986</v>
      </c>
      <c r="AP262" s="725">
        <v>50.000000000000007</v>
      </c>
      <c r="AQ262" s="725">
        <v>0</v>
      </c>
      <c r="AR262" s="725">
        <v>0</v>
      </c>
      <c r="AS262" s="725">
        <v>0</v>
      </c>
      <c r="AT262" s="725">
        <v>0</v>
      </c>
      <c r="AU262" s="725">
        <v>0</v>
      </c>
      <c r="AV262" s="725">
        <v>0</v>
      </c>
      <c r="AW262" s="725">
        <v>0</v>
      </c>
      <c r="AX262" s="725">
        <v>1.9999999999999989</v>
      </c>
      <c r="AY262" s="725">
        <v>5.0000000000000009</v>
      </c>
      <c r="AZ262" s="725">
        <v>6.0000000000000036</v>
      </c>
      <c r="BA262" s="725">
        <v>4.6722454672245464</v>
      </c>
      <c r="BB262" s="725">
        <v>0</v>
      </c>
      <c r="BC262" s="725">
        <v>0</v>
      </c>
      <c r="BD262" s="725">
        <v>0</v>
      </c>
      <c r="BE262" s="725">
        <v>0</v>
      </c>
      <c r="BF262" s="725">
        <v>62.877358490565989</v>
      </c>
      <c r="BG262" s="725">
        <v>67.193717277486925</v>
      </c>
      <c r="BH262" s="725">
        <v>122.33183856502245</v>
      </c>
      <c r="BI262" s="725">
        <v>137.72657806007908</v>
      </c>
      <c r="BJ262" s="725">
        <v>0</v>
      </c>
      <c r="BK262" s="725">
        <v>0</v>
      </c>
      <c r="BL262" s="725">
        <v>0</v>
      </c>
      <c r="BM262" s="725">
        <v>2.0484648114285702</v>
      </c>
      <c r="BN262" s="725">
        <v>0</v>
      </c>
      <c r="BO262" s="725">
        <v>0</v>
      </c>
      <c r="BP262" s="725">
        <v>1</v>
      </c>
      <c r="BQ262" s="725"/>
      <c r="BR262" s="725"/>
      <c r="BS262" s="725"/>
    </row>
    <row r="263" spans="1:71" ht="15" x14ac:dyDescent="0.25">
      <c r="A263">
        <f>VLOOKUP(C263,'DfE No.'!C:E,3,FALSE)</f>
        <v>990</v>
      </c>
      <c r="B263" s="722">
        <v>136757</v>
      </c>
      <c r="C263" s="722">
        <v>9354001</v>
      </c>
      <c r="D263" s="723" t="s">
        <v>935</v>
      </c>
      <c r="E263" s="707" t="s">
        <v>969</v>
      </c>
      <c r="F263" s="724" t="s">
        <v>1127</v>
      </c>
      <c r="G263" s="725">
        <v>1</v>
      </c>
      <c r="H263" s="725">
        <v>0</v>
      </c>
      <c r="I263" s="725">
        <v>0</v>
      </c>
      <c r="J263" s="725">
        <v>0</v>
      </c>
      <c r="K263" s="725">
        <v>5</v>
      </c>
      <c r="L263" s="725">
        <v>3</v>
      </c>
      <c r="M263" s="725">
        <v>2</v>
      </c>
      <c r="N263" s="725">
        <v>593</v>
      </c>
      <c r="O263" s="725">
        <v>0</v>
      </c>
      <c r="P263" s="725">
        <v>0</v>
      </c>
      <c r="Q263" s="725">
        <v>0</v>
      </c>
      <c r="R263" s="725">
        <v>593</v>
      </c>
      <c r="S263" s="725">
        <v>361</v>
      </c>
      <c r="T263" s="725">
        <v>232</v>
      </c>
      <c r="U263" s="725">
        <v>119</v>
      </c>
      <c r="V263" s="725">
        <v>120</v>
      </c>
      <c r="W263" s="725">
        <v>122</v>
      </c>
      <c r="X263" s="725">
        <v>116</v>
      </c>
      <c r="Y263" s="725">
        <v>116</v>
      </c>
      <c r="Z263" s="725">
        <v>0</v>
      </c>
      <c r="AA263" s="725">
        <v>593</v>
      </c>
      <c r="AB263" s="725">
        <v>118.6</v>
      </c>
      <c r="AC263" s="725">
        <v>0</v>
      </c>
      <c r="AD263" s="725">
        <v>0</v>
      </c>
      <c r="AE263" s="725">
        <v>63.000000000000036</v>
      </c>
      <c r="AF263" s="725">
        <v>101</v>
      </c>
      <c r="AG263" s="725">
        <v>0</v>
      </c>
      <c r="AH263" s="725">
        <v>0</v>
      </c>
      <c r="AI263" s="725">
        <v>0</v>
      </c>
      <c r="AJ263" s="725">
        <v>0</v>
      </c>
      <c r="AK263" s="725">
        <v>0</v>
      </c>
      <c r="AL263" s="725">
        <v>0</v>
      </c>
      <c r="AM263" s="725">
        <v>0</v>
      </c>
      <c r="AN263" s="725">
        <v>529.00000000000023</v>
      </c>
      <c r="AO263" s="725">
        <v>60.000000000000234</v>
      </c>
      <c r="AP263" s="725">
        <v>3</v>
      </c>
      <c r="AQ263" s="725">
        <v>0.99999999999999789</v>
      </c>
      <c r="AR263" s="725">
        <v>0</v>
      </c>
      <c r="AS263" s="725">
        <v>0</v>
      </c>
      <c r="AT263" s="725">
        <v>0</v>
      </c>
      <c r="AU263" s="725">
        <v>0</v>
      </c>
      <c r="AV263" s="725">
        <v>0</v>
      </c>
      <c r="AW263" s="725">
        <v>0</v>
      </c>
      <c r="AX263" s="725">
        <v>0</v>
      </c>
      <c r="AY263" s="725">
        <v>0</v>
      </c>
      <c r="AZ263" s="725">
        <v>0</v>
      </c>
      <c r="BA263" s="725">
        <v>4</v>
      </c>
      <c r="BB263" s="725">
        <v>0</v>
      </c>
      <c r="BC263" s="725">
        <v>0</v>
      </c>
      <c r="BD263" s="725">
        <v>37.632478632478602</v>
      </c>
      <c r="BE263" s="725">
        <v>37.94871794871792</v>
      </c>
      <c r="BF263" s="725">
        <v>38.633333333333375</v>
      </c>
      <c r="BG263" s="725">
        <v>34.055045871559614</v>
      </c>
      <c r="BH263" s="725">
        <v>59.567567567567515</v>
      </c>
      <c r="BI263" s="725">
        <v>121.70686779357341</v>
      </c>
      <c r="BJ263" s="725">
        <v>0</v>
      </c>
      <c r="BK263" s="725">
        <v>0</v>
      </c>
      <c r="BL263" s="725">
        <v>0</v>
      </c>
      <c r="BM263" s="725">
        <v>5.2474166428802604</v>
      </c>
      <c r="BN263" s="725">
        <v>1</v>
      </c>
      <c r="BO263" s="725">
        <v>0</v>
      </c>
      <c r="BP263" s="725">
        <v>1</v>
      </c>
      <c r="BQ263" s="725"/>
      <c r="BR263" s="725"/>
      <c r="BS263" s="725"/>
    </row>
    <row r="264" spans="1:71" ht="15" x14ac:dyDescent="0.25">
      <c r="A264">
        <f>VLOOKUP(C264,'DfE No.'!C:E,3,FALSE)</f>
        <v>170</v>
      </c>
      <c r="B264" s="722">
        <v>137134</v>
      </c>
      <c r="C264" s="722">
        <v>9354002</v>
      </c>
      <c r="D264" s="723" t="s">
        <v>726</v>
      </c>
      <c r="E264" s="707" t="s">
        <v>969</v>
      </c>
      <c r="F264" s="724" t="s">
        <v>1127</v>
      </c>
      <c r="G264" s="725">
        <v>1</v>
      </c>
      <c r="H264" s="725">
        <v>0</v>
      </c>
      <c r="I264" s="725">
        <v>0</v>
      </c>
      <c r="J264" s="725">
        <v>0</v>
      </c>
      <c r="K264" s="725">
        <v>5</v>
      </c>
      <c r="L264" s="725">
        <v>3</v>
      </c>
      <c r="M264" s="725">
        <v>2</v>
      </c>
      <c r="N264" s="725">
        <v>795</v>
      </c>
      <c r="O264" s="725">
        <v>0</v>
      </c>
      <c r="P264" s="725">
        <v>0</v>
      </c>
      <c r="Q264" s="725">
        <v>0</v>
      </c>
      <c r="R264" s="725">
        <v>795</v>
      </c>
      <c r="S264" s="725">
        <v>533</v>
      </c>
      <c r="T264" s="725">
        <v>262</v>
      </c>
      <c r="U264" s="725">
        <v>179</v>
      </c>
      <c r="V264" s="725">
        <v>175</v>
      </c>
      <c r="W264" s="725">
        <v>179</v>
      </c>
      <c r="X264" s="725">
        <v>133</v>
      </c>
      <c r="Y264" s="725">
        <v>129</v>
      </c>
      <c r="Z264" s="725">
        <v>0</v>
      </c>
      <c r="AA264" s="725">
        <v>795</v>
      </c>
      <c r="AB264" s="725">
        <v>159</v>
      </c>
      <c r="AC264" s="725">
        <v>0</v>
      </c>
      <c r="AD264" s="725">
        <v>0</v>
      </c>
      <c r="AE264" s="725">
        <v>294.99999999999994</v>
      </c>
      <c r="AF264" s="725">
        <v>362.17912552891397</v>
      </c>
      <c r="AG264" s="725">
        <v>0</v>
      </c>
      <c r="AH264" s="725">
        <v>0</v>
      </c>
      <c r="AI264" s="725">
        <v>0</v>
      </c>
      <c r="AJ264" s="725">
        <v>0</v>
      </c>
      <c r="AK264" s="725">
        <v>0</v>
      </c>
      <c r="AL264" s="725">
        <v>0</v>
      </c>
      <c r="AM264" s="725">
        <v>0</v>
      </c>
      <c r="AN264" s="725">
        <v>239.99999999999986</v>
      </c>
      <c r="AO264" s="725">
        <v>116.00000000000033</v>
      </c>
      <c r="AP264" s="725">
        <v>151.99999999999989</v>
      </c>
      <c r="AQ264" s="725">
        <v>57.000000000000021</v>
      </c>
      <c r="AR264" s="725">
        <v>65.000000000000014</v>
      </c>
      <c r="AS264" s="725">
        <v>58.999999999999986</v>
      </c>
      <c r="AT264" s="725">
        <v>105.99999999999973</v>
      </c>
      <c r="AU264" s="725">
        <v>0</v>
      </c>
      <c r="AV264" s="725">
        <v>0</v>
      </c>
      <c r="AW264" s="725">
        <v>0</v>
      </c>
      <c r="AX264" s="725">
        <v>3.9999999999999978</v>
      </c>
      <c r="AY264" s="725">
        <v>5.9999999999999956</v>
      </c>
      <c r="AZ264" s="725">
        <v>7</v>
      </c>
      <c r="BA264" s="725">
        <v>20.18335684062059</v>
      </c>
      <c r="BB264" s="725">
        <v>0</v>
      </c>
      <c r="BC264" s="725">
        <v>0</v>
      </c>
      <c r="BD264" s="725">
        <v>64.52325581395354</v>
      </c>
      <c r="BE264" s="725">
        <v>63.081395348837255</v>
      </c>
      <c r="BF264" s="725">
        <v>64.073863636363555</v>
      </c>
      <c r="BG264" s="725">
        <v>75.129770992366403</v>
      </c>
      <c r="BH264" s="725">
        <v>81.69999999999996</v>
      </c>
      <c r="BI264" s="725">
        <v>205.92242202262676</v>
      </c>
      <c r="BJ264" s="725">
        <v>0</v>
      </c>
      <c r="BK264" s="725">
        <v>0</v>
      </c>
      <c r="BL264" s="725">
        <v>0</v>
      </c>
      <c r="BM264" s="725">
        <v>1.2417207537509101</v>
      </c>
      <c r="BN264" s="725">
        <v>0</v>
      </c>
      <c r="BO264" s="725">
        <v>0</v>
      </c>
      <c r="BP264" s="725">
        <v>1</v>
      </c>
      <c r="BQ264" s="725"/>
      <c r="BR264" s="725"/>
      <c r="BS264" s="725"/>
    </row>
    <row r="265" spans="1:71" ht="15" x14ac:dyDescent="0.25">
      <c r="A265">
        <f>VLOOKUP(C265,'DfE No.'!C:E,3,FALSE)</f>
        <v>350</v>
      </c>
      <c r="B265" s="722">
        <v>137321</v>
      </c>
      <c r="C265" s="722">
        <v>9354003</v>
      </c>
      <c r="D265" s="723" t="s">
        <v>1632</v>
      </c>
      <c r="E265" s="707" t="s">
        <v>969</v>
      </c>
      <c r="F265" s="724" t="s">
        <v>1127</v>
      </c>
      <c r="G265" s="725">
        <v>1</v>
      </c>
      <c r="H265" s="725">
        <v>0</v>
      </c>
      <c r="I265" s="725">
        <v>0</v>
      </c>
      <c r="J265" s="725">
        <v>0</v>
      </c>
      <c r="K265" s="725">
        <v>5</v>
      </c>
      <c r="L265" s="725">
        <v>3</v>
      </c>
      <c r="M265" s="725">
        <v>2</v>
      </c>
      <c r="N265" s="725">
        <v>1055</v>
      </c>
      <c r="O265" s="725">
        <v>0</v>
      </c>
      <c r="P265" s="725">
        <v>0</v>
      </c>
      <c r="Q265" s="725">
        <v>0</v>
      </c>
      <c r="R265" s="725">
        <v>1055</v>
      </c>
      <c r="S265" s="725">
        <v>644</v>
      </c>
      <c r="T265" s="725">
        <v>411</v>
      </c>
      <c r="U265" s="725">
        <v>241</v>
      </c>
      <c r="V265" s="725">
        <v>199</v>
      </c>
      <c r="W265" s="725">
        <v>204</v>
      </c>
      <c r="X265" s="725">
        <v>204</v>
      </c>
      <c r="Y265" s="725">
        <v>207</v>
      </c>
      <c r="Z265" s="725">
        <v>0</v>
      </c>
      <c r="AA265" s="725">
        <v>1055</v>
      </c>
      <c r="AB265" s="725">
        <v>211</v>
      </c>
      <c r="AC265" s="725">
        <v>0</v>
      </c>
      <c r="AD265" s="725">
        <v>0</v>
      </c>
      <c r="AE265" s="725">
        <v>211</v>
      </c>
      <c r="AF265" s="725">
        <v>318.66568914956014</v>
      </c>
      <c r="AG265" s="725">
        <v>0</v>
      </c>
      <c r="AH265" s="725">
        <v>0</v>
      </c>
      <c r="AI265" s="725">
        <v>0</v>
      </c>
      <c r="AJ265" s="725">
        <v>0</v>
      </c>
      <c r="AK265" s="725">
        <v>0</v>
      </c>
      <c r="AL265" s="725">
        <v>0</v>
      </c>
      <c r="AM265" s="725">
        <v>0</v>
      </c>
      <c r="AN265" s="725">
        <v>573.99999999999977</v>
      </c>
      <c r="AO265" s="725">
        <v>75.999999999999972</v>
      </c>
      <c r="AP265" s="725">
        <v>403.99999999999955</v>
      </c>
      <c r="AQ265" s="725">
        <v>0</v>
      </c>
      <c r="AR265" s="725">
        <v>0.99999999999999989</v>
      </c>
      <c r="AS265" s="725">
        <v>0</v>
      </c>
      <c r="AT265" s="725">
        <v>0</v>
      </c>
      <c r="AU265" s="725">
        <v>0</v>
      </c>
      <c r="AV265" s="725">
        <v>0</v>
      </c>
      <c r="AW265" s="725">
        <v>0</v>
      </c>
      <c r="AX265" s="725">
        <v>4.0615976900866224</v>
      </c>
      <c r="AY265" s="725">
        <v>12.184793070259888</v>
      </c>
      <c r="AZ265" s="725">
        <v>18.277189605389832</v>
      </c>
      <c r="BA265" s="725">
        <v>4.1251221896383186</v>
      </c>
      <c r="BB265" s="725">
        <v>0</v>
      </c>
      <c r="BC265" s="725">
        <v>0</v>
      </c>
      <c r="BD265" s="725">
        <v>123.5583756345177</v>
      </c>
      <c r="BE265" s="725">
        <v>102.02538071065985</v>
      </c>
      <c r="BF265" s="725">
        <v>99.437185929648194</v>
      </c>
      <c r="BG265" s="725">
        <v>107.10000000000001</v>
      </c>
      <c r="BH265" s="725">
        <v>117.40298507462695</v>
      </c>
      <c r="BI265" s="725">
        <v>327.33303387199521</v>
      </c>
      <c r="BJ265" s="725">
        <v>0</v>
      </c>
      <c r="BK265" s="725">
        <v>0</v>
      </c>
      <c r="BL265" s="725">
        <v>0</v>
      </c>
      <c r="BM265" s="725">
        <v>4.3684578152000002</v>
      </c>
      <c r="BN265" s="725">
        <v>0</v>
      </c>
      <c r="BO265" s="725">
        <v>0</v>
      </c>
      <c r="BP265" s="725">
        <v>1</v>
      </c>
      <c r="BQ265" s="725"/>
      <c r="BR265" s="725"/>
      <c r="BS265" s="725"/>
    </row>
    <row r="266" spans="1:71" ht="15" x14ac:dyDescent="0.25">
      <c r="A266">
        <f>VLOOKUP(C266,'DfE No.'!C:E,3,FALSE)</f>
        <v>556</v>
      </c>
      <c r="B266" s="722">
        <v>138162</v>
      </c>
      <c r="C266" s="722">
        <v>9354004</v>
      </c>
      <c r="D266" s="723" t="s">
        <v>928</v>
      </c>
      <c r="E266" s="707" t="s">
        <v>969</v>
      </c>
      <c r="F266" s="724" t="s">
        <v>1127</v>
      </c>
      <c r="G266" s="725">
        <v>1</v>
      </c>
      <c r="H266" s="725">
        <v>0</v>
      </c>
      <c r="I266" s="725">
        <v>0</v>
      </c>
      <c r="J266" s="725">
        <v>0</v>
      </c>
      <c r="K266" s="725">
        <v>5</v>
      </c>
      <c r="L266" s="725">
        <v>3</v>
      </c>
      <c r="M266" s="725">
        <v>2</v>
      </c>
      <c r="N266" s="725">
        <v>675</v>
      </c>
      <c r="O266" s="725">
        <v>0</v>
      </c>
      <c r="P266" s="725">
        <v>0</v>
      </c>
      <c r="Q266" s="725">
        <v>0</v>
      </c>
      <c r="R266" s="725">
        <v>675</v>
      </c>
      <c r="S266" s="725">
        <v>431</v>
      </c>
      <c r="T266" s="725">
        <v>244</v>
      </c>
      <c r="U266" s="725">
        <v>137</v>
      </c>
      <c r="V266" s="725">
        <v>153</v>
      </c>
      <c r="W266" s="725">
        <v>141</v>
      </c>
      <c r="X266" s="725">
        <v>127</v>
      </c>
      <c r="Y266" s="725">
        <v>117</v>
      </c>
      <c r="Z266" s="725">
        <v>0</v>
      </c>
      <c r="AA266" s="725">
        <v>675</v>
      </c>
      <c r="AB266" s="725">
        <v>135</v>
      </c>
      <c r="AC266" s="725">
        <v>0</v>
      </c>
      <c r="AD266" s="725">
        <v>0</v>
      </c>
      <c r="AE266" s="725">
        <v>159.99999999999997</v>
      </c>
      <c r="AF266" s="725">
        <v>204.3866459627329</v>
      </c>
      <c r="AG266" s="725">
        <v>0</v>
      </c>
      <c r="AH266" s="725">
        <v>0</v>
      </c>
      <c r="AI266" s="725">
        <v>0</v>
      </c>
      <c r="AJ266" s="725">
        <v>0</v>
      </c>
      <c r="AK266" s="725">
        <v>0</v>
      </c>
      <c r="AL266" s="725">
        <v>0</v>
      </c>
      <c r="AM266" s="725">
        <v>0</v>
      </c>
      <c r="AN266" s="725">
        <v>380.99999999999966</v>
      </c>
      <c r="AO266" s="725">
        <v>211.99999999999994</v>
      </c>
      <c r="AP266" s="725">
        <v>81.999999999999673</v>
      </c>
      <c r="AQ266" s="725">
        <v>0</v>
      </c>
      <c r="AR266" s="725">
        <v>0</v>
      </c>
      <c r="AS266" s="725">
        <v>0</v>
      </c>
      <c r="AT266" s="725">
        <v>0</v>
      </c>
      <c r="AU266" s="725">
        <v>0</v>
      </c>
      <c r="AV266" s="725">
        <v>0</v>
      </c>
      <c r="AW266" s="725">
        <v>0</v>
      </c>
      <c r="AX266" s="725">
        <v>2.0029673590504427</v>
      </c>
      <c r="AY266" s="725">
        <v>12.017804154302654</v>
      </c>
      <c r="AZ266" s="725">
        <v>18.026706231453982</v>
      </c>
      <c r="BA266" s="725">
        <v>5.2406832298136647</v>
      </c>
      <c r="BB266" s="725">
        <v>0</v>
      </c>
      <c r="BC266" s="725">
        <v>0</v>
      </c>
      <c r="BD266" s="725">
        <v>66.648648648648717</v>
      </c>
      <c r="BE266" s="725">
        <v>74.432432432432506</v>
      </c>
      <c r="BF266" s="725">
        <v>61.169117647058862</v>
      </c>
      <c r="BG266" s="725">
        <v>70.436974789915993</v>
      </c>
      <c r="BH266" s="725">
        <v>82.125</v>
      </c>
      <c r="BI266" s="725">
        <v>210.25150728101025</v>
      </c>
      <c r="BJ266" s="725">
        <v>0</v>
      </c>
      <c r="BK266" s="725">
        <v>0</v>
      </c>
      <c r="BL266" s="725">
        <v>0</v>
      </c>
      <c r="BM266" s="725">
        <v>1.7962417415068499</v>
      </c>
      <c r="BN266" s="725">
        <v>0</v>
      </c>
      <c r="BO266" s="725">
        <v>0</v>
      </c>
      <c r="BP266" s="725">
        <v>1</v>
      </c>
      <c r="BQ266" s="725"/>
      <c r="BR266" s="725"/>
      <c r="BS266" s="725"/>
    </row>
    <row r="267" spans="1:71" ht="15" x14ac:dyDescent="0.25">
      <c r="A267">
        <f>VLOOKUP(C267,'DfE No.'!C:E,3,FALSE)</f>
        <v>373</v>
      </c>
      <c r="B267" s="722">
        <v>137674</v>
      </c>
      <c r="C267" s="722">
        <v>9354006</v>
      </c>
      <c r="D267" s="723" t="s">
        <v>826</v>
      </c>
      <c r="E267" s="707" t="s">
        <v>969</v>
      </c>
      <c r="F267" s="724" t="s">
        <v>1127</v>
      </c>
      <c r="G267" s="725">
        <v>1</v>
      </c>
      <c r="H267" s="725">
        <v>0</v>
      </c>
      <c r="I267" s="725">
        <v>0</v>
      </c>
      <c r="J267" s="725">
        <v>0</v>
      </c>
      <c r="K267" s="725">
        <v>5</v>
      </c>
      <c r="L267" s="725">
        <v>3</v>
      </c>
      <c r="M267" s="725">
        <v>2</v>
      </c>
      <c r="N267" s="725">
        <v>508</v>
      </c>
      <c r="O267" s="725">
        <v>0</v>
      </c>
      <c r="P267" s="725">
        <v>0</v>
      </c>
      <c r="Q267" s="725">
        <v>0</v>
      </c>
      <c r="R267" s="725">
        <v>508</v>
      </c>
      <c r="S267" s="725">
        <v>314</v>
      </c>
      <c r="T267" s="725">
        <v>194</v>
      </c>
      <c r="U267" s="725">
        <v>118</v>
      </c>
      <c r="V267" s="725">
        <v>116</v>
      </c>
      <c r="W267" s="725">
        <v>80</v>
      </c>
      <c r="X267" s="725">
        <v>85</v>
      </c>
      <c r="Y267" s="725">
        <v>109</v>
      </c>
      <c r="Z267" s="725">
        <v>0</v>
      </c>
      <c r="AA267" s="725">
        <v>508</v>
      </c>
      <c r="AB267" s="725">
        <v>101.6</v>
      </c>
      <c r="AC267" s="725">
        <v>0</v>
      </c>
      <c r="AD267" s="725">
        <v>0</v>
      </c>
      <c r="AE267" s="725">
        <v>145.00000000000014</v>
      </c>
      <c r="AF267" s="725">
        <v>211.06313645621179</v>
      </c>
      <c r="AG267" s="725">
        <v>0</v>
      </c>
      <c r="AH267" s="725">
        <v>0</v>
      </c>
      <c r="AI267" s="725">
        <v>0</v>
      </c>
      <c r="AJ267" s="725">
        <v>0</v>
      </c>
      <c r="AK267" s="725">
        <v>0</v>
      </c>
      <c r="AL267" s="725">
        <v>0</v>
      </c>
      <c r="AM267" s="725">
        <v>0</v>
      </c>
      <c r="AN267" s="725">
        <v>195.99999999999986</v>
      </c>
      <c r="AO267" s="725">
        <v>12.000000000000005</v>
      </c>
      <c r="AP267" s="725">
        <v>21.000000000000021</v>
      </c>
      <c r="AQ267" s="725">
        <v>83.000000000000227</v>
      </c>
      <c r="AR267" s="725">
        <v>181.99999999999997</v>
      </c>
      <c r="AS267" s="725">
        <v>13.999999999999982</v>
      </c>
      <c r="AT267" s="725">
        <v>0</v>
      </c>
      <c r="AU267" s="725">
        <v>0</v>
      </c>
      <c r="AV267" s="725">
        <v>0</v>
      </c>
      <c r="AW267" s="725">
        <v>0</v>
      </c>
      <c r="AX267" s="725">
        <v>2.0039447731755442</v>
      </c>
      <c r="AY267" s="725">
        <v>5.0098619329388576</v>
      </c>
      <c r="AZ267" s="725">
        <v>9.0177514792899274</v>
      </c>
      <c r="BA267" s="725">
        <v>1.0346232179226069</v>
      </c>
      <c r="BB267" s="725">
        <v>0</v>
      </c>
      <c r="BC267" s="725">
        <v>0</v>
      </c>
      <c r="BD267" s="725">
        <v>58.468468468468409</v>
      </c>
      <c r="BE267" s="725">
        <v>57.477477477477422</v>
      </c>
      <c r="BF267" s="725">
        <v>48.607594936708878</v>
      </c>
      <c r="BG267" s="725">
        <v>41.975308641975296</v>
      </c>
      <c r="BH267" s="725">
        <v>55.54807692307697</v>
      </c>
      <c r="BI267" s="725">
        <v>156.7624899742051</v>
      </c>
      <c r="BJ267" s="725">
        <v>0</v>
      </c>
      <c r="BK267" s="725">
        <v>0</v>
      </c>
      <c r="BL267" s="725">
        <v>0</v>
      </c>
      <c r="BM267" s="725">
        <v>0.94509329281842802</v>
      </c>
      <c r="BN267" s="725">
        <v>0</v>
      </c>
      <c r="BO267" s="725">
        <v>0</v>
      </c>
      <c r="BP267" s="725">
        <v>1</v>
      </c>
      <c r="BQ267" s="725"/>
      <c r="BR267" s="725"/>
      <c r="BS267" s="725"/>
    </row>
    <row r="268" spans="1:71" ht="15" x14ac:dyDescent="0.25">
      <c r="A268">
        <f>VLOOKUP(C268,'DfE No.'!C:E,3,FALSE)</f>
        <v>365</v>
      </c>
      <c r="B268" s="722">
        <v>138373</v>
      </c>
      <c r="C268" s="722">
        <v>9354007</v>
      </c>
      <c r="D268" s="723" t="s">
        <v>1115</v>
      </c>
      <c r="E268" s="707" t="s">
        <v>969</v>
      </c>
      <c r="F268" s="724" t="s">
        <v>1127</v>
      </c>
      <c r="G268" s="725">
        <v>1</v>
      </c>
      <c r="H268" s="725">
        <v>0</v>
      </c>
      <c r="I268" s="725">
        <v>0</v>
      </c>
      <c r="J268" s="725">
        <v>0</v>
      </c>
      <c r="K268" s="725">
        <v>5</v>
      </c>
      <c r="L268" s="725">
        <v>3</v>
      </c>
      <c r="M268" s="725">
        <v>2</v>
      </c>
      <c r="N268" s="725">
        <v>888</v>
      </c>
      <c r="O268" s="725">
        <v>0</v>
      </c>
      <c r="P268" s="725">
        <v>0</v>
      </c>
      <c r="Q268" s="725">
        <v>0</v>
      </c>
      <c r="R268" s="725">
        <v>888</v>
      </c>
      <c r="S268" s="725">
        <v>532</v>
      </c>
      <c r="T268" s="725">
        <v>356</v>
      </c>
      <c r="U268" s="725">
        <v>178</v>
      </c>
      <c r="V268" s="725">
        <v>178</v>
      </c>
      <c r="W268" s="725">
        <v>176</v>
      </c>
      <c r="X268" s="725">
        <v>179</v>
      </c>
      <c r="Y268" s="725">
        <v>177</v>
      </c>
      <c r="Z268" s="725">
        <v>0</v>
      </c>
      <c r="AA268" s="725">
        <v>888</v>
      </c>
      <c r="AB268" s="725">
        <v>177.6</v>
      </c>
      <c r="AC268" s="725">
        <v>0</v>
      </c>
      <c r="AD268" s="725">
        <v>0</v>
      </c>
      <c r="AE268" s="725">
        <v>261.99999999999994</v>
      </c>
      <c r="AF268" s="725">
        <v>362.44897959183675</v>
      </c>
      <c r="AG268" s="725">
        <v>0</v>
      </c>
      <c r="AH268" s="725">
        <v>0</v>
      </c>
      <c r="AI268" s="725">
        <v>0</v>
      </c>
      <c r="AJ268" s="725">
        <v>0</v>
      </c>
      <c r="AK268" s="725">
        <v>0</v>
      </c>
      <c r="AL268" s="725">
        <v>0</v>
      </c>
      <c r="AM268" s="725">
        <v>0</v>
      </c>
      <c r="AN268" s="725">
        <v>230.99999999999986</v>
      </c>
      <c r="AO268" s="725">
        <v>50.999999999999972</v>
      </c>
      <c r="AP268" s="725">
        <v>128.99999999999977</v>
      </c>
      <c r="AQ268" s="725">
        <v>121.99999999999966</v>
      </c>
      <c r="AR268" s="725">
        <v>255.99999999999974</v>
      </c>
      <c r="AS268" s="725">
        <v>98.999999999999574</v>
      </c>
      <c r="AT268" s="725">
        <v>0</v>
      </c>
      <c r="AU268" s="725">
        <v>0</v>
      </c>
      <c r="AV268" s="725">
        <v>0</v>
      </c>
      <c r="AW268" s="725">
        <v>0</v>
      </c>
      <c r="AX268" s="725">
        <v>8.999999999999968</v>
      </c>
      <c r="AY268" s="725">
        <v>16.999999999999961</v>
      </c>
      <c r="AZ268" s="725">
        <v>23</v>
      </c>
      <c r="BA268" s="725">
        <v>8.0544217687074831</v>
      </c>
      <c r="BB268" s="725">
        <v>0</v>
      </c>
      <c r="BC268" s="725">
        <v>0</v>
      </c>
      <c r="BD268" s="725">
        <v>80.354285714285638</v>
      </c>
      <c r="BE268" s="725">
        <v>80.354285714285638</v>
      </c>
      <c r="BF268" s="725">
        <v>89.562130177514717</v>
      </c>
      <c r="BG268" s="725">
        <v>88.970414201183402</v>
      </c>
      <c r="BH268" s="725">
        <v>115.85454545454553</v>
      </c>
      <c r="BI268" s="725">
        <v>267.92489012885881</v>
      </c>
      <c r="BJ268" s="725">
        <v>0</v>
      </c>
      <c r="BK268" s="725">
        <v>0</v>
      </c>
      <c r="BL268" s="725">
        <v>0</v>
      </c>
      <c r="BM268" s="725">
        <v>1.2713693018061401</v>
      </c>
      <c r="BN268" s="725">
        <v>0</v>
      </c>
      <c r="BO268" s="725">
        <v>0</v>
      </c>
      <c r="BP268" s="725">
        <v>1</v>
      </c>
      <c r="BQ268" s="725"/>
      <c r="BR268" s="725"/>
      <c r="BS268" s="725"/>
    </row>
    <row r="269" spans="1:71" ht="15" x14ac:dyDescent="0.25">
      <c r="A269">
        <f>VLOOKUP(C269,'DfE No.'!C:E,3,FALSE)</f>
        <v>559</v>
      </c>
      <c r="B269" s="722">
        <v>138506</v>
      </c>
      <c r="C269" s="722">
        <v>9354008</v>
      </c>
      <c r="D269" s="723" t="s">
        <v>1116</v>
      </c>
      <c r="E269" s="707" t="s">
        <v>969</v>
      </c>
      <c r="F269" s="724" t="s">
        <v>1127</v>
      </c>
      <c r="G269" s="725">
        <v>1</v>
      </c>
      <c r="H269" s="725">
        <v>0</v>
      </c>
      <c r="I269" s="725">
        <v>0</v>
      </c>
      <c r="J269" s="725">
        <v>0</v>
      </c>
      <c r="K269" s="725">
        <v>5</v>
      </c>
      <c r="L269" s="725">
        <v>3</v>
      </c>
      <c r="M269" s="725">
        <v>2</v>
      </c>
      <c r="N269" s="725">
        <v>650</v>
      </c>
      <c r="O269" s="725">
        <v>0</v>
      </c>
      <c r="P269" s="725">
        <v>0</v>
      </c>
      <c r="Q269" s="725">
        <v>0</v>
      </c>
      <c r="R269" s="725">
        <v>650</v>
      </c>
      <c r="S269" s="725">
        <v>413</v>
      </c>
      <c r="T269" s="725">
        <v>237</v>
      </c>
      <c r="U269" s="725">
        <v>122</v>
      </c>
      <c r="V269" s="725">
        <v>139</v>
      </c>
      <c r="W269" s="725">
        <v>152</v>
      </c>
      <c r="X269" s="725">
        <v>104</v>
      </c>
      <c r="Y269" s="725">
        <v>133</v>
      </c>
      <c r="Z269" s="725">
        <v>0</v>
      </c>
      <c r="AA269" s="725">
        <v>650</v>
      </c>
      <c r="AB269" s="725">
        <v>130</v>
      </c>
      <c r="AC269" s="725">
        <v>0</v>
      </c>
      <c r="AD269" s="725">
        <v>0</v>
      </c>
      <c r="AE269" s="725">
        <v>178.00000000000011</v>
      </c>
      <c r="AF269" s="725">
        <v>205.68356374807988</v>
      </c>
      <c r="AG269" s="725">
        <v>0</v>
      </c>
      <c r="AH269" s="725">
        <v>0</v>
      </c>
      <c r="AI269" s="725">
        <v>0</v>
      </c>
      <c r="AJ269" s="725">
        <v>0</v>
      </c>
      <c r="AK269" s="725">
        <v>0</v>
      </c>
      <c r="AL269" s="725">
        <v>0</v>
      </c>
      <c r="AM269" s="725">
        <v>0</v>
      </c>
      <c r="AN269" s="725">
        <v>345.99999999999983</v>
      </c>
      <c r="AO269" s="725">
        <v>211.00000000000026</v>
      </c>
      <c r="AP269" s="725">
        <v>92.000000000000298</v>
      </c>
      <c r="AQ269" s="725">
        <v>0</v>
      </c>
      <c r="AR269" s="725">
        <v>1.0000000000000009</v>
      </c>
      <c r="AS269" s="725">
        <v>0</v>
      </c>
      <c r="AT269" s="725">
        <v>0</v>
      </c>
      <c r="AU269" s="725">
        <v>0</v>
      </c>
      <c r="AV269" s="725">
        <v>0</v>
      </c>
      <c r="AW269" s="725">
        <v>0</v>
      </c>
      <c r="AX269" s="725">
        <v>1.0000000000000009</v>
      </c>
      <c r="AY269" s="725">
        <v>4.9999999999999982</v>
      </c>
      <c r="AZ269" s="725">
        <v>8.9999999999999698</v>
      </c>
      <c r="BA269" s="725">
        <v>5.9907834101382491</v>
      </c>
      <c r="BB269" s="725">
        <v>0</v>
      </c>
      <c r="BC269" s="725">
        <v>0</v>
      </c>
      <c r="BD269" s="725">
        <v>56.102189781021877</v>
      </c>
      <c r="BE269" s="725">
        <v>63.919708029197054</v>
      </c>
      <c r="BF269" s="725">
        <v>61.848275862068981</v>
      </c>
      <c r="BG269" s="725">
        <v>53.019607843137209</v>
      </c>
      <c r="BH269" s="725">
        <v>76.448818897637764</v>
      </c>
      <c r="BI269" s="725">
        <v>184.25882613484055</v>
      </c>
      <c r="BJ269" s="725">
        <v>0</v>
      </c>
      <c r="BK269" s="725">
        <v>0</v>
      </c>
      <c r="BL269" s="725">
        <v>0</v>
      </c>
      <c r="BM269" s="725">
        <v>2.6078755065755801</v>
      </c>
      <c r="BN269" s="725">
        <v>0</v>
      </c>
      <c r="BO269" s="725">
        <v>0</v>
      </c>
      <c r="BP269" s="725">
        <v>1</v>
      </c>
      <c r="BQ269" s="725"/>
      <c r="BR269" s="725"/>
      <c r="BS269" s="725"/>
    </row>
    <row r="270" spans="1:71" ht="15" x14ac:dyDescent="0.25">
      <c r="A270">
        <f>VLOOKUP(C270,'DfE No.'!C:E,3,FALSE)</f>
        <v>991</v>
      </c>
      <c r="B270" s="722">
        <v>138250</v>
      </c>
      <c r="C270" s="722">
        <v>9354009</v>
      </c>
      <c r="D270" s="723" t="s">
        <v>936</v>
      </c>
      <c r="E270" s="707" t="s">
        <v>969</v>
      </c>
      <c r="F270" s="724" t="s">
        <v>1127</v>
      </c>
      <c r="G270" s="725">
        <v>1</v>
      </c>
      <c r="H270" s="725">
        <v>0</v>
      </c>
      <c r="I270" s="725">
        <v>0</v>
      </c>
      <c r="J270" s="725">
        <v>0</v>
      </c>
      <c r="K270" s="725">
        <v>5</v>
      </c>
      <c r="L270" s="725">
        <v>3</v>
      </c>
      <c r="M270" s="725">
        <v>2</v>
      </c>
      <c r="N270" s="725">
        <v>516</v>
      </c>
      <c r="O270" s="725">
        <v>0</v>
      </c>
      <c r="P270" s="725">
        <v>0</v>
      </c>
      <c r="Q270" s="725">
        <v>0</v>
      </c>
      <c r="R270" s="725">
        <v>516</v>
      </c>
      <c r="S270" s="725">
        <v>322</v>
      </c>
      <c r="T270" s="725">
        <v>194</v>
      </c>
      <c r="U270" s="725">
        <v>110</v>
      </c>
      <c r="V270" s="725">
        <v>106</v>
      </c>
      <c r="W270" s="725">
        <v>106</v>
      </c>
      <c r="X270" s="725">
        <v>98</v>
      </c>
      <c r="Y270" s="725">
        <v>96</v>
      </c>
      <c r="Z270" s="725">
        <v>0</v>
      </c>
      <c r="AA270" s="725">
        <v>516</v>
      </c>
      <c r="AB270" s="725">
        <v>103.2</v>
      </c>
      <c r="AC270" s="725">
        <v>0</v>
      </c>
      <c r="AD270" s="725">
        <v>0</v>
      </c>
      <c r="AE270" s="725">
        <v>68.999999999999929</v>
      </c>
      <c r="AF270" s="725">
        <v>127.19038076152304</v>
      </c>
      <c r="AG270" s="725">
        <v>0</v>
      </c>
      <c r="AH270" s="725">
        <v>0</v>
      </c>
      <c r="AI270" s="725">
        <v>0</v>
      </c>
      <c r="AJ270" s="725">
        <v>0</v>
      </c>
      <c r="AK270" s="725">
        <v>0</v>
      </c>
      <c r="AL270" s="725">
        <v>0</v>
      </c>
      <c r="AM270" s="725">
        <v>0</v>
      </c>
      <c r="AN270" s="725">
        <v>494.99999999999983</v>
      </c>
      <c r="AO270" s="725">
        <v>0.99999999999999944</v>
      </c>
      <c r="AP270" s="725">
        <v>10.999999999999979</v>
      </c>
      <c r="AQ270" s="725">
        <v>6.0000000000000071</v>
      </c>
      <c r="AR270" s="725">
        <v>2.9999999999999987</v>
      </c>
      <c r="AS270" s="725">
        <v>0</v>
      </c>
      <c r="AT270" s="725">
        <v>0</v>
      </c>
      <c r="AU270" s="725">
        <v>0</v>
      </c>
      <c r="AV270" s="725">
        <v>0</v>
      </c>
      <c r="AW270" s="725">
        <v>0</v>
      </c>
      <c r="AX270" s="725">
        <v>0</v>
      </c>
      <c r="AY270" s="725">
        <v>1.0038910505836556</v>
      </c>
      <c r="AZ270" s="725">
        <v>2.0077821011673165</v>
      </c>
      <c r="BA270" s="725">
        <v>0</v>
      </c>
      <c r="BB270" s="725">
        <v>0</v>
      </c>
      <c r="BC270" s="725">
        <v>0</v>
      </c>
      <c r="BD270" s="725">
        <v>53.398058252427241</v>
      </c>
      <c r="BE270" s="725">
        <v>51.456310679611704</v>
      </c>
      <c r="BF270" s="725">
        <v>48.457142857142841</v>
      </c>
      <c r="BG270" s="725">
        <v>43.443298969072167</v>
      </c>
      <c r="BH270" s="725">
        <v>49.021276595744645</v>
      </c>
      <c r="BI270" s="725">
        <v>147.22772868309747</v>
      </c>
      <c r="BJ270" s="725">
        <v>0</v>
      </c>
      <c r="BK270" s="725">
        <v>0</v>
      </c>
      <c r="BL270" s="725">
        <v>0</v>
      </c>
      <c r="BM270" s="725">
        <v>5.2540259682072801</v>
      </c>
      <c r="BN270" s="725">
        <v>1</v>
      </c>
      <c r="BO270" s="725">
        <v>0</v>
      </c>
      <c r="BP270" s="725">
        <v>1</v>
      </c>
      <c r="BQ270" s="725"/>
      <c r="BR270" s="725"/>
      <c r="BS270" s="725"/>
    </row>
    <row r="271" spans="1:71" ht="15" x14ac:dyDescent="0.25">
      <c r="A271">
        <f>VLOOKUP(C271,'DfE No.'!C:E,3,FALSE)</f>
        <v>992</v>
      </c>
      <c r="B271" s="722">
        <v>138273</v>
      </c>
      <c r="C271" s="722">
        <v>9354010</v>
      </c>
      <c r="D271" s="723" t="s">
        <v>1501</v>
      </c>
      <c r="E271" s="707" t="s">
        <v>969</v>
      </c>
      <c r="F271" s="724" t="s">
        <v>1127</v>
      </c>
      <c r="G271" s="725">
        <v>1</v>
      </c>
      <c r="H271" s="725">
        <v>0</v>
      </c>
      <c r="I271" s="725">
        <v>0</v>
      </c>
      <c r="J271" s="725">
        <v>0</v>
      </c>
      <c r="K271" s="725">
        <v>5</v>
      </c>
      <c r="L271" s="725">
        <v>3</v>
      </c>
      <c r="M271" s="725">
        <v>2</v>
      </c>
      <c r="N271" s="725">
        <v>396</v>
      </c>
      <c r="O271" s="725">
        <v>0</v>
      </c>
      <c r="P271" s="725">
        <v>0</v>
      </c>
      <c r="Q271" s="725">
        <v>0</v>
      </c>
      <c r="R271" s="725">
        <v>396</v>
      </c>
      <c r="S271" s="725">
        <v>214</v>
      </c>
      <c r="T271" s="725">
        <v>182</v>
      </c>
      <c r="U271" s="725">
        <v>57</v>
      </c>
      <c r="V271" s="725">
        <v>86</v>
      </c>
      <c r="W271" s="725">
        <v>71</v>
      </c>
      <c r="X271" s="725">
        <v>75</v>
      </c>
      <c r="Y271" s="725">
        <v>107</v>
      </c>
      <c r="Z271" s="725">
        <v>0</v>
      </c>
      <c r="AA271" s="725">
        <v>396</v>
      </c>
      <c r="AB271" s="725">
        <v>79.2</v>
      </c>
      <c r="AC271" s="725">
        <v>0</v>
      </c>
      <c r="AD271" s="725">
        <v>0</v>
      </c>
      <c r="AE271" s="725">
        <v>66.999999999999929</v>
      </c>
      <c r="AF271" s="725">
        <v>97.278260869565216</v>
      </c>
      <c r="AG271" s="725">
        <v>0</v>
      </c>
      <c r="AH271" s="725">
        <v>0</v>
      </c>
      <c r="AI271" s="725">
        <v>0</v>
      </c>
      <c r="AJ271" s="725">
        <v>0</v>
      </c>
      <c r="AK271" s="725">
        <v>0</v>
      </c>
      <c r="AL271" s="725">
        <v>0</v>
      </c>
      <c r="AM271" s="725">
        <v>0</v>
      </c>
      <c r="AN271" s="725">
        <v>237.0000000000002</v>
      </c>
      <c r="AO271" s="725">
        <v>119.0000000000002</v>
      </c>
      <c r="AP271" s="725">
        <v>39.999999999999993</v>
      </c>
      <c r="AQ271" s="725">
        <v>0</v>
      </c>
      <c r="AR271" s="725">
        <v>0</v>
      </c>
      <c r="AS271" s="725">
        <v>0</v>
      </c>
      <c r="AT271" s="725">
        <v>0</v>
      </c>
      <c r="AU271" s="725">
        <v>0</v>
      </c>
      <c r="AV271" s="725">
        <v>0</v>
      </c>
      <c r="AW271" s="725">
        <v>0</v>
      </c>
      <c r="AX271" s="725">
        <v>0</v>
      </c>
      <c r="AY271" s="725">
        <v>0</v>
      </c>
      <c r="AZ271" s="725">
        <v>1.9999999999999998</v>
      </c>
      <c r="BA271" s="725">
        <v>3.4434782608695653</v>
      </c>
      <c r="BB271" s="725">
        <v>0</v>
      </c>
      <c r="BC271" s="725">
        <v>0</v>
      </c>
      <c r="BD271" s="725">
        <v>18.105882352941155</v>
      </c>
      <c r="BE271" s="725">
        <v>27.317647058823493</v>
      </c>
      <c r="BF271" s="725">
        <v>34.485714285714302</v>
      </c>
      <c r="BG271" s="725">
        <v>41.095890410958901</v>
      </c>
      <c r="BH271" s="725">
        <v>61.445544554455417</v>
      </c>
      <c r="BI271" s="725">
        <v>104.59838117285774</v>
      </c>
      <c r="BJ271" s="725">
        <v>0</v>
      </c>
      <c r="BK271" s="725">
        <v>6.3159493670886091</v>
      </c>
      <c r="BL271" s="725">
        <v>0</v>
      </c>
      <c r="BM271" s="725">
        <v>5.0009445493311002</v>
      </c>
      <c r="BN271" s="725">
        <v>1</v>
      </c>
      <c r="BO271" s="725">
        <v>0</v>
      </c>
      <c r="BP271" s="725">
        <v>1</v>
      </c>
      <c r="BQ271" s="725"/>
      <c r="BR271" s="725"/>
      <c r="BS271" s="725"/>
    </row>
    <row r="272" spans="1:71" ht="15" x14ac:dyDescent="0.25">
      <c r="A272">
        <f>VLOOKUP(C272,'DfE No.'!C:E,3,FALSE)</f>
        <v>993</v>
      </c>
      <c r="B272" s="722">
        <v>138274</v>
      </c>
      <c r="C272" s="722">
        <v>9354016</v>
      </c>
      <c r="D272" s="723" t="s">
        <v>1502</v>
      </c>
      <c r="E272" s="707" t="s">
        <v>969</v>
      </c>
      <c r="F272" s="724" t="s">
        <v>1127</v>
      </c>
      <c r="G272" s="725">
        <v>1</v>
      </c>
      <c r="H272" s="725">
        <v>0</v>
      </c>
      <c r="I272" s="725">
        <v>0</v>
      </c>
      <c r="J272" s="725">
        <v>0</v>
      </c>
      <c r="K272" s="725">
        <v>5</v>
      </c>
      <c r="L272" s="725">
        <v>3</v>
      </c>
      <c r="M272" s="725">
        <v>2</v>
      </c>
      <c r="N272" s="725">
        <v>290</v>
      </c>
      <c r="O272" s="725">
        <v>0</v>
      </c>
      <c r="P272" s="725">
        <v>0</v>
      </c>
      <c r="Q272" s="725">
        <v>0</v>
      </c>
      <c r="R272" s="725">
        <v>290</v>
      </c>
      <c r="S272" s="725">
        <v>177</v>
      </c>
      <c r="T272" s="725">
        <v>113</v>
      </c>
      <c r="U272" s="725">
        <v>60</v>
      </c>
      <c r="V272" s="725">
        <v>73</v>
      </c>
      <c r="W272" s="725">
        <v>44</v>
      </c>
      <c r="X272" s="725">
        <v>55</v>
      </c>
      <c r="Y272" s="725">
        <v>58</v>
      </c>
      <c r="Z272" s="725">
        <v>0</v>
      </c>
      <c r="AA272" s="725">
        <v>290</v>
      </c>
      <c r="AB272" s="725">
        <v>58</v>
      </c>
      <c r="AC272" s="725">
        <v>0</v>
      </c>
      <c r="AD272" s="725">
        <v>0</v>
      </c>
      <c r="AE272" s="725">
        <v>94.000000000000071</v>
      </c>
      <c r="AF272" s="725">
        <v>126.75496688741723</v>
      </c>
      <c r="AG272" s="725">
        <v>0</v>
      </c>
      <c r="AH272" s="725">
        <v>0</v>
      </c>
      <c r="AI272" s="725">
        <v>0</v>
      </c>
      <c r="AJ272" s="725">
        <v>0</v>
      </c>
      <c r="AK272" s="725">
        <v>0</v>
      </c>
      <c r="AL272" s="725">
        <v>0</v>
      </c>
      <c r="AM272" s="725">
        <v>0</v>
      </c>
      <c r="AN272" s="725">
        <v>129.00000000000014</v>
      </c>
      <c r="AO272" s="725">
        <v>27.999999999999993</v>
      </c>
      <c r="AP272" s="725">
        <v>27.999999999999993</v>
      </c>
      <c r="AQ272" s="725">
        <v>47.999999999999901</v>
      </c>
      <c r="AR272" s="725">
        <v>45.999999999999879</v>
      </c>
      <c r="AS272" s="725">
        <v>4.0000000000000107</v>
      </c>
      <c r="AT272" s="725">
        <v>7.0000000000000115</v>
      </c>
      <c r="AU272" s="725">
        <v>0</v>
      </c>
      <c r="AV272" s="725">
        <v>0</v>
      </c>
      <c r="AW272" s="725">
        <v>0</v>
      </c>
      <c r="AX272" s="725">
        <v>1.0000000000000013</v>
      </c>
      <c r="AY272" s="725">
        <v>1.0000000000000013</v>
      </c>
      <c r="AZ272" s="725">
        <v>3.0000000000000009</v>
      </c>
      <c r="BA272" s="725">
        <v>3.8410596026490067</v>
      </c>
      <c r="BB272" s="725">
        <v>0</v>
      </c>
      <c r="BC272" s="725">
        <v>0</v>
      </c>
      <c r="BD272" s="725">
        <v>28.732394366197202</v>
      </c>
      <c r="BE272" s="725">
        <v>34.957746478873261</v>
      </c>
      <c r="BF272" s="725">
        <v>18.33333333333335</v>
      </c>
      <c r="BG272" s="725">
        <v>32.35294117647058</v>
      </c>
      <c r="BH272" s="725">
        <v>43.236363636363613</v>
      </c>
      <c r="BI272" s="725">
        <v>92.295936071242053</v>
      </c>
      <c r="BJ272" s="725">
        <v>0</v>
      </c>
      <c r="BK272" s="725">
        <v>18.72456747404847</v>
      </c>
      <c r="BL272" s="725">
        <v>0</v>
      </c>
      <c r="BM272" s="725">
        <v>1.6317596494594599</v>
      </c>
      <c r="BN272" s="725">
        <v>0</v>
      </c>
      <c r="BO272" s="725">
        <v>0</v>
      </c>
      <c r="BP272" s="725">
        <v>1</v>
      </c>
      <c r="BQ272" s="725"/>
      <c r="BR272" s="725"/>
      <c r="BS272" s="725"/>
    </row>
    <row r="273" spans="1:71" ht="15" x14ac:dyDescent="0.25">
      <c r="A273">
        <f>VLOOKUP(C273,'DfE No.'!C:E,3,FALSE)</f>
        <v>361</v>
      </c>
      <c r="B273" s="722">
        <v>136918</v>
      </c>
      <c r="C273" s="722">
        <v>9354017</v>
      </c>
      <c r="D273" s="723" t="s">
        <v>818</v>
      </c>
      <c r="E273" s="707" t="s">
        <v>969</v>
      </c>
      <c r="F273" s="724" t="s">
        <v>1127</v>
      </c>
      <c r="G273" s="725">
        <v>1</v>
      </c>
      <c r="H273" s="725">
        <v>0</v>
      </c>
      <c r="I273" s="725">
        <v>0</v>
      </c>
      <c r="J273" s="725">
        <v>0</v>
      </c>
      <c r="K273" s="725">
        <v>5</v>
      </c>
      <c r="L273" s="725">
        <v>3</v>
      </c>
      <c r="M273" s="725">
        <v>2</v>
      </c>
      <c r="N273" s="725">
        <v>746</v>
      </c>
      <c r="O273" s="725">
        <v>0</v>
      </c>
      <c r="P273" s="725">
        <v>0</v>
      </c>
      <c r="Q273" s="725">
        <v>0</v>
      </c>
      <c r="R273" s="725">
        <v>746</v>
      </c>
      <c r="S273" s="725">
        <v>463</v>
      </c>
      <c r="T273" s="725">
        <v>283</v>
      </c>
      <c r="U273" s="725">
        <v>154</v>
      </c>
      <c r="V273" s="725">
        <v>160</v>
      </c>
      <c r="W273" s="725">
        <v>149</v>
      </c>
      <c r="X273" s="725">
        <v>134</v>
      </c>
      <c r="Y273" s="725">
        <v>149</v>
      </c>
      <c r="Z273" s="725">
        <v>0</v>
      </c>
      <c r="AA273" s="725">
        <v>746</v>
      </c>
      <c r="AB273" s="725">
        <v>149.19999999999999</v>
      </c>
      <c r="AC273" s="725">
        <v>0</v>
      </c>
      <c r="AD273" s="725">
        <v>0</v>
      </c>
      <c r="AE273" s="725">
        <v>83.000000000000028</v>
      </c>
      <c r="AF273" s="725">
        <v>132.46728971962617</v>
      </c>
      <c r="AG273" s="725">
        <v>0</v>
      </c>
      <c r="AH273" s="725">
        <v>0</v>
      </c>
      <c r="AI273" s="725">
        <v>0</v>
      </c>
      <c r="AJ273" s="725">
        <v>0</v>
      </c>
      <c r="AK273" s="725">
        <v>0</v>
      </c>
      <c r="AL273" s="725">
        <v>0</v>
      </c>
      <c r="AM273" s="725">
        <v>0</v>
      </c>
      <c r="AN273" s="725">
        <v>629.99999999999989</v>
      </c>
      <c r="AO273" s="725">
        <v>110.00000000000033</v>
      </c>
      <c r="AP273" s="725">
        <v>0</v>
      </c>
      <c r="AQ273" s="725">
        <v>1.9999999999999978</v>
      </c>
      <c r="AR273" s="725">
        <v>4.0000000000000027</v>
      </c>
      <c r="AS273" s="725">
        <v>0</v>
      </c>
      <c r="AT273" s="725">
        <v>0</v>
      </c>
      <c r="AU273" s="725">
        <v>0</v>
      </c>
      <c r="AV273" s="725">
        <v>0</v>
      </c>
      <c r="AW273" s="725">
        <v>0</v>
      </c>
      <c r="AX273" s="725">
        <v>0</v>
      </c>
      <c r="AY273" s="725">
        <v>1.9999999999999978</v>
      </c>
      <c r="AZ273" s="725">
        <v>4.0000000000000027</v>
      </c>
      <c r="BA273" s="725">
        <v>2.9879839786381845</v>
      </c>
      <c r="BB273" s="725">
        <v>0</v>
      </c>
      <c r="BC273" s="725">
        <v>0</v>
      </c>
      <c r="BD273" s="725">
        <v>53.651612903225875</v>
      </c>
      <c r="BE273" s="725">
        <v>55.741935483871039</v>
      </c>
      <c r="BF273" s="725">
        <v>56.265734265734324</v>
      </c>
      <c r="BG273" s="725">
        <v>44.666666666666622</v>
      </c>
      <c r="BH273" s="725">
        <v>65.056338028168994</v>
      </c>
      <c r="BI273" s="725">
        <v>163.53188766568849</v>
      </c>
      <c r="BJ273" s="725">
        <v>0</v>
      </c>
      <c r="BK273" s="725">
        <v>0</v>
      </c>
      <c r="BL273" s="725">
        <v>0</v>
      </c>
      <c r="BM273" s="725">
        <v>5.4483761112385301</v>
      </c>
      <c r="BN273" s="725">
        <v>0</v>
      </c>
      <c r="BO273" s="725">
        <v>0</v>
      </c>
      <c r="BP273" s="725">
        <v>1</v>
      </c>
      <c r="BQ273" s="725"/>
      <c r="BR273" s="725"/>
      <c r="BS273" s="725"/>
    </row>
    <row r="274" spans="1:71" ht="15" x14ac:dyDescent="0.25">
      <c r="A274">
        <f>VLOOKUP(C274,'DfE No.'!C:E,3,FALSE)</f>
        <v>555</v>
      </c>
      <c r="B274" s="722">
        <v>141639</v>
      </c>
      <c r="C274" s="722">
        <v>9354019</v>
      </c>
      <c r="D274" s="723" t="s">
        <v>927</v>
      </c>
      <c r="E274" s="707" t="s">
        <v>969</v>
      </c>
      <c r="F274" s="724" t="s">
        <v>1127</v>
      </c>
      <c r="G274" s="725">
        <v>1</v>
      </c>
      <c r="H274" s="725">
        <v>0</v>
      </c>
      <c r="I274" s="725">
        <v>0</v>
      </c>
      <c r="J274" s="725">
        <v>0</v>
      </c>
      <c r="K274" s="725">
        <v>5</v>
      </c>
      <c r="L274" s="725">
        <v>3</v>
      </c>
      <c r="M274" s="725">
        <v>2</v>
      </c>
      <c r="N274" s="725">
        <v>1398</v>
      </c>
      <c r="O274" s="725">
        <v>0</v>
      </c>
      <c r="P274" s="725">
        <v>0</v>
      </c>
      <c r="Q274" s="725">
        <v>0</v>
      </c>
      <c r="R274" s="725">
        <v>1398</v>
      </c>
      <c r="S274" s="725">
        <v>845</v>
      </c>
      <c r="T274" s="725">
        <v>553</v>
      </c>
      <c r="U274" s="725">
        <v>275</v>
      </c>
      <c r="V274" s="725">
        <v>284</v>
      </c>
      <c r="W274" s="725">
        <v>286</v>
      </c>
      <c r="X274" s="725">
        <v>275</v>
      </c>
      <c r="Y274" s="725">
        <v>278</v>
      </c>
      <c r="Z274" s="725">
        <v>0</v>
      </c>
      <c r="AA274" s="725">
        <v>1398</v>
      </c>
      <c r="AB274" s="725">
        <v>279.60000000000002</v>
      </c>
      <c r="AC274" s="725">
        <v>0</v>
      </c>
      <c r="AD274" s="725">
        <v>0</v>
      </c>
      <c r="AE274" s="725">
        <v>177.99999999999972</v>
      </c>
      <c r="AF274" s="725">
        <v>288</v>
      </c>
      <c r="AG274" s="725">
        <v>0</v>
      </c>
      <c r="AH274" s="725">
        <v>0</v>
      </c>
      <c r="AI274" s="725">
        <v>0</v>
      </c>
      <c r="AJ274" s="725">
        <v>0</v>
      </c>
      <c r="AK274" s="725">
        <v>0</v>
      </c>
      <c r="AL274" s="725">
        <v>0</v>
      </c>
      <c r="AM274" s="725">
        <v>0</v>
      </c>
      <c r="AN274" s="725">
        <v>1097.9999999999993</v>
      </c>
      <c r="AO274" s="725">
        <v>183.9999999999994</v>
      </c>
      <c r="AP274" s="725">
        <v>116.00000000000007</v>
      </c>
      <c r="AQ274" s="725">
        <v>0</v>
      </c>
      <c r="AR274" s="725">
        <v>0</v>
      </c>
      <c r="AS274" s="725">
        <v>0</v>
      </c>
      <c r="AT274" s="725">
        <v>0</v>
      </c>
      <c r="AU274" s="725">
        <v>0</v>
      </c>
      <c r="AV274" s="725">
        <v>0</v>
      </c>
      <c r="AW274" s="725">
        <v>0</v>
      </c>
      <c r="AX274" s="725">
        <v>0</v>
      </c>
      <c r="AY274" s="725">
        <v>2.002865329512892</v>
      </c>
      <c r="AZ274" s="725">
        <v>4.005730659025784</v>
      </c>
      <c r="BA274" s="725">
        <v>4</v>
      </c>
      <c r="BB274" s="725">
        <v>0</v>
      </c>
      <c r="BC274" s="725">
        <v>0</v>
      </c>
      <c r="BD274" s="725">
        <v>93.30357142857136</v>
      </c>
      <c r="BE274" s="725">
        <v>96.357142857142776</v>
      </c>
      <c r="BF274" s="725">
        <v>90.999999999999957</v>
      </c>
      <c r="BG274" s="725">
        <v>107.34200743494415</v>
      </c>
      <c r="BH274" s="725">
        <v>131.41818181818189</v>
      </c>
      <c r="BI274" s="725">
        <v>305.65856032160701</v>
      </c>
      <c r="BJ274" s="725">
        <v>0</v>
      </c>
      <c r="BK274" s="725">
        <v>0</v>
      </c>
      <c r="BL274" s="725">
        <v>0</v>
      </c>
      <c r="BM274" s="725">
        <v>2.5990258098360699</v>
      </c>
      <c r="BN274" s="725">
        <v>0</v>
      </c>
      <c r="BO274" s="725">
        <v>0</v>
      </c>
      <c r="BP274" s="725">
        <v>1</v>
      </c>
      <c r="BQ274" s="725"/>
      <c r="BR274" s="725"/>
      <c r="BS274" s="725"/>
    </row>
    <row r="275" spans="1:71" ht="15" x14ac:dyDescent="0.25">
      <c r="A275">
        <f>VLOOKUP(C275,'DfE No.'!C:E,3,FALSE)</f>
        <v>169</v>
      </c>
      <c r="B275" s="722">
        <v>139403</v>
      </c>
      <c r="C275" s="722">
        <v>9354032</v>
      </c>
      <c r="D275" s="723" t="s">
        <v>725</v>
      </c>
      <c r="E275" s="707" t="s">
        <v>969</v>
      </c>
      <c r="F275" s="724" t="s">
        <v>1127</v>
      </c>
      <c r="G275" s="725">
        <v>1</v>
      </c>
      <c r="H275" s="725">
        <v>0</v>
      </c>
      <c r="I275" s="725">
        <v>0</v>
      </c>
      <c r="J275" s="725">
        <v>0</v>
      </c>
      <c r="K275" s="725">
        <v>5</v>
      </c>
      <c r="L275" s="725">
        <v>3</v>
      </c>
      <c r="M275" s="725">
        <v>2</v>
      </c>
      <c r="N275" s="725">
        <v>803</v>
      </c>
      <c r="O275" s="725">
        <v>0</v>
      </c>
      <c r="P275" s="725">
        <v>0</v>
      </c>
      <c r="Q275" s="725">
        <v>0</v>
      </c>
      <c r="R275" s="725">
        <v>803</v>
      </c>
      <c r="S275" s="725">
        <v>473</v>
      </c>
      <c r="T275" s="725">
        <v>330</v>
      </c>
      <c r="U275" s="725">
        <v>158</v>
      </c>
      <c r="V275" s="725">
        <v>165</v>
      </c>
      <c r="W275" s="725">
        <v>150</v>
      </c>
      <c r="X275" s="725">
        <v>153</v>
      </c>
      <c r="Y275" s="725">
        <v>177</v>
      </c>
      <c r="Z275" s="725">
        <v>0</v>
      </c>
      <c r="AA275" s="725">
        <v>803</v>
      </c>
      <c r="AB275" s="725">
        <v>160.6</v>
      </c>
      <c r="AC275" s="725">
        <v>0</v>
      </c>
      <c r="AD275" s="725">
        <v>0</v>
      </c>
      <c r="AE275" s="725">
        <v>377.99999999999966</v>
      </c>
      <c r="AF275" s="725">
        <v>448.81796966161022</v>
      </c>
      <c r="AG275" s="725">
        <v>0</v>
      </c>
      <c r="AH275" s="725">
        <v>0</v>
      </c>
      <c r="AI275" s="725">
        <v>0</v>
      </c>
      <c r="AJ275" s="725">
        <v>0</v>
      </c>
      <c r="AK275" s="725">
        <v>0</v>
      </c>
      <c r="AL275" s="725">
        <v>0</v>
      </c>
      <c r="AM275" s="725">
        <v>0</v>
      </c>
      <c r="AN275" s="725">
        <v>129.99999999999997</v>
      </c>
      <c r="AO275" s="725">
        <v>10</v>
      </c>
      <c r="AP275" s="725">
        <v>12.999999999999998</v>
      </c>
      <c r="AQ275" s="725">
        <v>173.99999999999983</v>
      </c>
      <c r="AR275" s="725">
        <v>196.00000000000014</v>
      </c>
      <c r="AS275" s="725">
        <v>55</v>
      </c>
      <c r="AT275" s="725">
        <v>225.00000000000037</v>
      </c>
      <c r="AU275" s="725">
        <v>0</v>
      </c>
      <c r="AV275" s="725">
        <v>0</v>
      </c>
      <c r="AW275" s="725">
        <v>0</v>
      </c>
      <c r="AX275" s="725">
        <v>0.99999999999999978</v>
      </c>
      <c r="AY275" s="725">
        <v>3</v>
      </c>
      <c r="AZ275" s="725">
        <v>6</v>
      </c>
      <c r="BA275" s="725">
        <v>8.4329054842473745</v>
      </c>
      <c r="BB275" s="725">
        <v>0</v>
      </c>
      <c r="BC275" s="725">
        <v>0</v>
      </c>
      <c r="BD275" s="725">
        <v>78.515337423312829</v>
      </c>
      <c r="BE275" s="725">
        <v>81.993865030674797</v>
      </c>
      <c r="BF275" s="725">
        <v>72.413793103448256</v>
      </c>
      <c r="BG275" s="725">
        <v>96.631578947368411</v>
      </c>
      <c r="BH275" s="725">
        <v>113.11242603550299</v>
      </c>
      <c r="BI275" s="725">
        <v>260.022592511114</v>
      </c>
      <c r="BJ275" s="725">
        <v>0</v>
      </c>
      <c r="BK275" s="725">
        <v>0</v>
      </c>
      <c r="BL275" s="725">
        <v>0</v>
      </c>
      <c r="BM275" s="725">
        <v>1.01073473099593</v>
      </c>
      <c r="BN275" s="725">
        <v>0</v>
      </c>
      <c r="BO275" s="725">
        <v>0</v>
      </c>
      <c r="BP275" s="725">
        <v>1</v>
      </c>
      <c r="BQ275" s="725"/>
      <c r="BR275" s="725"/>
      <c r="BS275" s="725"/>
    </row>
    <row r="276" spans="1:71" ht="15" x14ac:dyDescent="0.25">
      <c r="A276">
        <f>VLOOKUP(C276,'DfE No.'!C:E,3,FALSE)</f>
        <v>561</v>
      </c>
      <c r="B276" s="722">
        <v>139867</v>
      </c>
      <c r="C276" s="722">
        <v>9354033</v>
      </c>
      <c r="D276" s="723" t="s">
        <v>933</v>
      </c>
      <c r="E276" s="707" t="s">
        <v>969</v>
      </c>
      <c r="F276" s="724" t="s">
        <v>1127</v>
      </c>
      <c r="G276" s="725">
        <v>1</v>
      </c>
      <c r="H276" s="725">
        <v>0</v>
      </c>
      <c r="I276" s="725">
        <v>0</v>
      </c>
      <c r="J276" s="725">
        <v>0</v>
      </c>
      <c r="K276" s="725">
        <v>5</v>
      </c>
      <c r="L276" s="725">
        <v>3</v>
      </c>
      <c r="M276" s="725">
        <v>2</v>
      </c>
      <c r="N276" s="725">
        <v>1037</v>
      </c>
      <c r="O276" s="725">
        <v>0</v>
      </c>
      <c r="P276" s="725">
        <v>0</v>
      </c>
      <c r="Q276" s="725">
        <v>0</v>
      </c>
      <c r="R276" s="725">
        <v>1037</v>
      </c>
      <c r="S276" s="725">
        <v>638</v>
      </c>
      <c r="T276" s="725">
        <v>399</v>
      </c>
      <c r="U276" s="725">
        <v>232</v>
      </c>
      <c r="V276" s="725">
        <v>212</v>
      </c>
      <c r="W276" s="725">
        <v>194</v>
      </c>
      <c r="X276" s="725">
        <v>192</v>
      </c>
      <c r="Y276" s="725">
        <v>207</v>
      </c>
      <c r="Z276" s="725">
        <v>0</v>
      </c>
      <c r="AA276" s="725">
        <v>1037</v>
      </c>
      <c r="AB276" s="725">
        <v>207.4</v>
      </c>
      <c r="AC276" s="725">
        <v>0</v>
      </c>
      <c r="AD276" s="725">
        <v>0</v>
      </c>
      <c r="AE276" s="725">
        <v>185.00000000000045</v>
      </c>
      <c r="AF276" s="725">
        <v>259.75339805825246</v>
      </c>
      <c r="AG276" s="725">
        <v>0</v>
      </c>
      <c r="AH276" s="725">
        <v>0</v>
      </c>
      <c r="AI276" s="725">
        <v>0</v>
      </c>
      <c r="AJ276" s="725">
        <v>0</v>
      </c>
      <c r="AK276" s="725">
        <v>0</v>
      </c>
      <c r="AL276" s="725">
        <v>0</v>
      </c>
      <c r="AM276" s="725">
        <v>0</v>
      </c>
      <c r="AN276" s="725">
        <v>893.00000000000034</v>
      </c>
      <c r="AO276" s="725">
        <v>0</v>
      </c>
      <c r="AP276" s="725">
        <v>143.99999999999963</v>
      </c>
      <c r="AQ276" s="725">
        <v>0</v>
      </c>
      <c r="AR276" s="725">
        <v>0</v>
      </c>
      <c r="AS276" s="725">
        <v>0</v>
      </c>
      <c r="AT276" s="725">
        <v>0</v>
      </c>
      <c r="AU276" s="725">
        <v>0</v>
      </c>
      <c r="AV276" s="725">
        <v>0</v>
      </c>
      <c r="AW276" s="725">
        <v>0</v>
      </c>
      <c r="AX276" s="725">
        <v>3.0116166505324258</v>
      </c>
      <c r="AY276" s="725">
        <v>6.0232333010648613</v>
      </c>
      <c r="AZ276" s="725">
        <v>6.0232333010648613</v>
      </c>
      <c r="BA276" s="725">
        <v>7.0475728155339805</v>
      </c>
      <c r="BB276" s="725">
        <v>0</v>
      </c>
      <c r="BC276" s="725">
        <v>0</v>
      </c>
      <c r="BD276" s="725">
        <v>113.17073170731696</v>
      </c>
      <c r="BE276" s="725">
        <v>103.41463414634136</v>
      </c>
      <c r="BF276" s="725">
        <v>86.8958333333334</v>
      </c>
      <c r="BG276" s="725">
        <v>101.10638297872339</v>
      </c>
      <c r="BH276" s="725">
        <v>117.70588235294115</v>
      </c>
      <c r="BI276" s="725">
        <v>310.21857542983975</v>
      </c>
      <c r="BJ276" s="725">
        <v>0</v>
      </c>
      <c r="BK276" s="725">
        <v>0</v>
      </c>
      <c r="BL276" s="725">
        <v>0</v>
      </c>
      <c r="BM276" s="725">
        <v>6.4027051530098804</v>
      </c>
      <c r="BN276" s="725">
        <v>0</v>
      </c>
      <c r="BO276" s="725">
        <v>0</v>
      </c>
      <c r="BP276" s="725">
        <v>1</v>
      </c>
      <c r="BQ276" s="725"/>
      <c r="BR276" s="725"/>
      <c r="BS276" s="725"/>
    </row>
    <row r="277" spans="1:71" ht="15" x14ac:dyDescent="0.25">
      <c r="A277">
        <f>VLOOKUP(C277,'DfE No.'!C:E,3,FALSE)</f>
        <v>371</v>
      </c>
      <c r="B277" s="722">
        <v>140032</v>
      </c>
      <c r="C277" s="722">
        <v>9354034</v>
      </c>
      <c r="D277" s="723" t="s">
        <v>1117</v>
      </c>
      <c r="E277" s="707" t="s">
        <v>969</v>
      </c>
      <c r="F277" s="724" t="s">
        <v>1127</v>
      </c>
      <c r="G277" s="725">
        <v>1</v>
      </c>
      <c r="H277" s="725">
        <v>0</v>
      </c>
      <c r="I277" s="725">
        <v>0</v>
      </c>
      <c r="J277" s="725">
        <v>0</v>
      </c>
      <c r="K277" s="725">
        <v>5</v>
      </c>
      <c r="L277" s="725">
        <v>3</v>
      </c>
      <c r="M277" s="725">
        <v>2</v>
      </c>
      <c r="N277" s="725">
        <v>684</v>
      </c>
      <c r="O277" s="725">
        <v>0</v>
      </c>
      <c r="P277" s="725">
        <v>0</v>
      </c>
      <c r="Q277" s="725">
        <v>0</v>
      </c>
      <c r="R277" s="725">
        <v>684</v>
      </c>
      <c r="S277" s="725">
        <v>426</v>
      </c>
      <c r="T277" s="725">
        <v>258</v>
      </c>
      <c r="U277" s="725">
        <v>144</v>
      </c>
      <c r="V277" s="725">
        <v>153</v>
      </c>
      <c r="W277" s="725">
        <v>129</v>
      </c>
      <c r="X277" s="725">
        <v>125</v>
      </c>
      <c r="Y277" s="725">
        <v>133</v>
      </c>
      <c r="Z277" s="725">
        <v>0</v>
      </c>
      <c r="AA277" s="725">
        <v>684</v>
      </c>
      <c r="AB277" s="725">
        <v>136.80000000000001</v>
      </c>
      <c r="AC277" s="725">
        <v>0</v>
      </c>
      <c r="AD277" s="725">
        <v>0</v>
      </c>
      <c r="AE277" s="725">
        <v>172.99999999999991</v>
      </c>
      <c r="AF277" s="725">
        <v>245.56395348837211</v>
      </c>
      <c r="AG277" s="725">
        <v>0</v>
      </c>
      <c r="AH277" s="725">
        <v>0</v>
      </c>
      <c r="AI277" s="725">
        <v>0</v>
      </c>
      <c r="AJ277" s="725">
        <v>0</v>
      </c>
      <c r="AK277" s="725">
        <v>0</v>
      </c>
      <c r="AL277" s="725">
        <v>0</v>
      </c>
      <c r="AM277" s="725">
        <v>0</v>
      </c>
      <c r="AN277" s="725">
        <v>174.9999999999998</v>
      </c>
      <c r="AO277" s="725">
        <v>50.000000000000028</v>
      </c>
      <c r="AP277" s="725">
        <v>132.00000000000009</v>
      </c>
      <c r="AQ277" s="725">
        <v>82.999999999999943</v>
      </c>
      <c r="AR277" s="725">
        <v>186.99999999999997</v>
      </c>
      <c r="AS277" s="725">
        <v>56.999999999999979</v>
      </c>
      <c r="AT277" s="725">
        <v>0</v>
      </c>
      <c r="AU277" s="725">
        <v>0</v>
      </c>
      <c r="AV277" s="725">
        <v>0</v>
      </c>
      <c r="AW277" s="725">
        <v>0</v>
      </c>
      <c r="AX277" s="725">
        <v>14.165680473372758</v>
      </c>
      <c r="AY277" s="725">
        <v>31.366863905325463</v>
      </c>
      <c r="AZ277" s="725">
        <v>61.721893491124234</v>
      </c>
      <c r="BA277" s="725">
        <v>1.9883720930232558</v>
      </c>
      <c r="BB277" s="725">
        <v>0</v>
      </c>
      <c r="BC277" s="725">
        <v>0</v>
      </c>
      <c r="BD277" s="725">
        <v>80.559440559440503</v>
      </c>
      <c r="BE277" s="725">
        <v>85.594405594405529</v>
      </c>
      <c r="BF277" s="725">
        <v>77.179487179487154</v>
      </c>
      <c r="BG277" s="725">
        <v>66.513761467889864</v>
      </c>
      <c r="BH277" s="725">
        <v>84.941176470588246</v>
      </c>
      <c r="BI277" s="725">
        <v>235.68558259041151</v>
      </c>
      <c r="BJ277" s="725">
        <v>0</v>
      </c>
      <c r="BK277" s="725">
        <v>6.9599999999999795</v>
      </c>
      <c r="BL277" s="725">
        <v>0</v>
      </c>
      <c r="BM277" s="725">
        <v>1.0129641751641101</v>
      </c>
      <c r="BN277" s="725">
        <v>0</v>
      </c>
      <c r="BO277" s="725">
        <v>0</v>
      </c>
      <c r="BP277" s="725">
        <v>1</v>
      </c>
      <c r="BQ277" s="725"/>
      <c r="BR277" s="725"/>
      <c r="BS277" s="725"/>
    </row>
    <row r="278" spans="1:71" ht="15" x14ac:dyDescent="0.25">
      <c r="A278">
        <f>VLOOKUP(C278,'DfE No.'!C:E,3,FALSE)</f>
        <v>994</v>
      </c>
      <c r="B278" s="722">
        <v>140047</v>
      </c>
      <c r="C278" s="722">
        <v>9354035</v>
      </c>
      <c r="D278" s="723" t="s">
        <v>1503</v>
      </c>
      <c r="E278" s="707" t="s">
        <v>969</v>
      </c>
      <c r="F278" s="724" t="s">
        <v>1127</v>
      </c>
      <c r="G278" s="725">
        <v>1</v>
      </c>
      <c r="H278" s="725">
        <v>0</v>
      </c>
      <c r="I278" s="725">
        <v>0</v>
      </c>
      <c r="J278" s="725">
        <v>0</v>
      </c>
      <c r="K278" s="725">
        <v>5</v>
      </c>
      <c r="L278" s="725">
        <v>3</v>
      </c>
      <c r="M278" s="725">
        <v>2</v>
      </c>
      <c r="N278" s="725">
        <v>391</v>
      </c>
      <c r="O278" s="725">
        <v>0</v>
      </c>
      <c r="P278" s="725">
        <v>0</v>
      </c>
      <c r="Q278" s="725">
        <v>0</v>
      </c>
      <c r="R278" s="725">
        <v>391</v>
      </c>
      <c r="S278" s="725">
        <v>278</v>
      </c>
      <c r="T278" s="725">
        <v>113</v>
      </c>
      <c r="U278" s="725">
        <v>123</v>
      </c>
      <c r="V278" s="725">
        <v>73</v>
      </c>
      <c r="W278" s="725">
        <v>82</v>
      </c>
      <c r="X278" s="725">
        <v>60</v>
      </c>
      <c r="Y278" s="725">
        <v>53</v>
      </c>
      <c r="Z278" s="725">
        <v>0</v>
      </c>
      <c r="AA278" s="725">
        <v>391</v>
      </c>
      <c r="AB278" s="725">
        <v>78.2</v>
      </c>
      <c r="AC278" s="725">
        <v>0</v>
      </c>
      <c r="AD278" s="725">
        <v>0</v>
      </c>
      <c r="AE278" s="725">
        <v>61.999999999999851</v>
      </c>
      <c r="AF278" s="725">
        <v>95.807947019867555</v>
      </c>
      <c r="AG278" s="725">
        <v>0</v>
      </c>
      <c r="AH278" s="725">
        <v>0</v>
      </c>
      <c r="AI278" s="725">
        <v>0</v>
      </c>
      <c r="AJ278" s="725">
        <v>0</v>
      </c>
      <c r="AK278" s="725">
        <v>0</v>
      </c>
      <c r="AL278" s="725">
        <v>0</v>
      </c>
      <c r="AM278" s="725">
        <v>0</v>
      </c>
      <c r="AN278" s="725">
        <v>363.99999999999989</v>
      </c>
      <c r="AO278" s="725">
        <v>4.0000000000000027</v>
      </c>
      <c r="AP278" s="725">
        <v>8.9999999999999858</v>
      </c>
      <c r="AQ278" s="725">
        <v>2.9999999999999982</v>
      </c>
      <c r="AR278" s="725">
        <v>10.999999999999989</v>
      </c>
      <c r="AS278" s="725">
        <v>0</v>
      </c>
      <c r="AT278" s="725">
        <v>0</v>
      </c>
      <c r="AU278" s="725">
        <v>0</v>
      </c>
      <c r="AV278" s="725">
        <v>0</v>
      </c>
      <c r="AW278" s="725">
        <v>0</v>
      </c>
      <c r="AX278" s="725">
        <v>0</v>
      </c>
      <c r="AY278" s="725">
        <v>0</v>
      </c>
      <c r="AZ278" s="725">
        <v>2.0000000000000013</v>
      </c>
      <c r="BA278" s="725">
        <v>1.2947019867549669</v>
      </c>
      <c r="BB278" s="725">
        <v>0</v>
      </c>
      <c r="BC278" s="725">
        <v>0</v>
      </c>
      <c r="BD278" s="725">
        <v>57.882352941176514</v>
      </c>
      <c r="BE278" s="725">
        <v>34.352941176470615</v>
      </c>
      <c r="BF278" s="725">
        <v>36.794871794871817</v>
      </c>
      <c r="BG278" s="725">
        <v>32.542372881355917</v>
      </c>
      <c r="BH278" s="725">
        <v>36.692307692307672</v>
      </c>
      <c r="BI278" s="725">
        <v>119.42172182566867</v>
      </c>
      <c r="BJ278" s="725">
        <v>0</v>
      </c>
      <c r="BK278" s="725">
        <v>0</v>
      </c>
      <c r="BL278" s="725">
        <v>0</v>
      </c>
      <c r="BM278" s="725">
        <v>5.55935743866279</v>
      </c>
      <c r="BN278" s="725">
        <v>1</v>
      </c>
      <c r="BO278" s="725">
        <v>0</v>
      </c>
      <c r="BP278" s="725">
        <v>1</v>
      </c>
      <c r="BQ278" s="725"/>
      <c r="BR278" s="725"/>
      <c r="BS278" s="725"/>
    </row>
    <row r="279" spans="1:71" ht="15" x14ac:dyDescent="0.25">
      <c r="A279">
        <f>VLOOKUP(C279,'DfE No.'!C:E,3,FALSE)</f>
        <v>166</v>
      </c>
      <c r="B279" s="722">
        <v>136271</v>
      </c>
      <c r="C279" s="722">
        <v>9354036</v>
      </c>
      <c r="D279" s="723" t="s">
        <v>1118</v>
      </c>
      <c r="E279" s="707" t="s">
        <v>969</v>
      </c>
      <c r="F279" s="724" t="s">
        <v>1127</v>
      </c>
      <c r="G279" s="725">
        <v>1</v>
      </c>
      <c r="H279" s="725">
        <v>0</v>
      </c>
      <c r="I279" s="725">
        <v>0</v>
      </c>
      <c r="J279" s="725">
        <v>0</v>
      </c>
      <c r="K279" s="725">
        <v>5</v>
      </c>
      <c r="L279" s="725">
        <v>3</v>
      </c>
      <c r="M279" s="725">
        <v>2</v>
      </c>
      <c r="N279" s="725">
        <v>818</v>
      </c>
      <c r="O279" s="725">
        <v>0</v>
      </c>
      <c r="P279" s="725">
        <v>0</v>
      </c>
      <c r="Q279" s="725">
        <v>0</v>
      </c>
      <c r="R279" s="725">
        <v>818</v>
      </c>
      <c r="S279" s="725">
        <v>501</v>
      </c>
      <c r="T279" s="725">
        <v>317</v>
      </c>
      <c r="U279" s="725">
        <v>172</v>
      </c>
      <c r="V279" s="725">
        <v>171</v>
      </c>
      <c r="W279" s="725">
        <v>158</v>
      </c>
      <c r="X279" s="725">
        <v>154</v>
      </c>
      <c r="Y279" s="725">
        <v>163</v>
      </c>
      <c r="Z279" s="725">
        <v>0</v>
      </c>
      <c r="AA279" s="725">
        <v>818</v>
      </c>
      <c r="AB279" s="725">
        <v>163.6</v>
      </c>
      <c r="AC279" s="725">
        <v>0</v>
      </c>
      <c r="AD279" s="725">
        <v>0</v>
      </c>
      <c r="AE279" s="725">
        <v>70.000000000000028</v>
      </c>
      <c r="AF279" s="725">
        <v>112.82758620689656</v>
      </c>
      <c r="AG279" s="725">
        <v>0</v>
      </c>
      <c r="AH279" s="725">
        <v>0</v>
      </c>
      <c r="AI279" s="725">
        <v>0</v>
      </c>
      <c r="AJ279" s="725">
        <v>0</v>
      </c>
      <c r="AK279" s="725">
        <v>0</v>
      </c>
      <c r="AL279" s="725">
        <v>0</v>
      </c>
      <c r="AM279" s="725">
        <v>0</v>
      </c>
      <c r="AN279" s="725">
        <v>798.00000000000023</v>
      </c>
      <c r="AO279" s="725">
        <v>17.000000000000032</v>
      </c>
      <c r="AP279" s="725">
        <v>3.0000000000000027</v>
      </c>
      <c r="AQ279" s="725">
        <v>0</v>
      </c>
      <c r="AR279" s="725">
        <v>0</v>
      </c>
      <c r="AS279" s="725">
        <v>0</v>
      </c>
      <c r="AT279" s="725">
        <v>0</v>
      </c>
      <c r="AU279" s="725">
        <v>0</v>
      </c>
      <c r="AV279" s="725">
        <v>0</v>
      </c>
      <c r="AW279" s="725">
        <v>0</v>
      </c>
      <c r="AX279" s="725">
        <v>0</v>
      </c>
      <c r="AY279" s="725">
        <v>0</v>
      </c>
      <c r="AZ279" s="725">
        <v>0</v>
      </c>
      <c r="BA279" s="725">
        <v>8.0591133004926103</v>
      </c>
      <c r="BB279" s="725">
        <v>0</v>
      </c>
      <c r="BC279" s="725">
        <v>0</v>
      </c>
      <c r="BD279" s="725">
        <v>59.029585798816505</v>
      </c>
      <c r="BE279" s="725">
        <v>58.686390532544316</v>
      </c>
      <c r="BF279" s="725">
        <v>48.929032258064559</v>
      </c>
      <c r="BG279" s="725">
        <v>56.092715231788006</v>
      </c>
      <c r="BH279" s="725">
        <v>58.358024691358075</v>
      </c>
      <c r="BI279" s="725">
        <v>167.65284876372434</v>
      </c>
      <c r="BJ279" s="725">
        <v>0</v>
      </c>
      <c r="BK279" s="725">
        <v>0</v>
      </c>
      <c r="BL279" s="725">
        <v>0</v>
      </c>
      <c r="BM279" s="725">
        <v>4.6009339676148802</v>
      </c>
      <c r="BN279" s="725">
        <v>0</v>
      </c>
      <c r="BO279" s="725">
        <v>0</v>
      </c>
      <c r="BP279" s="725">
        <v>1</v>
      </c>
      <c r="BQ279" s="725"/>
      <c r="BR279" s="725"/>
      <c r="BS279" s="725"/>
    </row>
    <row r="280" spans="1:71" ht="15" x14ac:dyDescent="0.25">
      <c r="A280">
        <f>VLOOKUP(C280,'DfE No.'!C:E,3,FALSE)</f>
        <v>165</v>
      </c>
      <c r="B280" s="722">
        <v>136782</v>
      </c>
      <c r="C280" s="722">
        <v>9354040</v>
      </c>
      <c r="D280" s="723" t="s">
        <v>722</v>
      </c>
      <c r="E280" s="707" t="s">
        <v>969</v>
      </c>
      <c r="F280" s="724" t="s">
        <v>1127</v>
      </c>
      <c r="G280" s="725">
        <v>1</v>
      </c>
      <c r="H280" s="725">
        <v>0</v>
      </c>
      <c r="I280" s="725">
        <v>0</v>
      </c>
      <c r="J280" s="725">
        <v>0</v>
      </c>
      <c r="K280" s="725">
        <v>5</v>
      </c>
      <c r="L280" s="725">
        <v>3</v>
      </c>
      <c r="M280" s="725">
        <v>2</v>
      </c>
      <c r="N280" s="725">
        <v>891</v>
      </c>
      <c r="O280" s="725">
        <v>0</v>
      </c>
      <c r="P280" s="725">
        <v>0</v>
      </c>
      <c r="Q280" s="725">
        <v>0</v>
      </c>
      <c r="R280" s="725">
        <v>891</v>
      </c>
      <c r="S280" s="725">
        <v>547</v>
      </c>
      <c r="T280" s="725">
        <v>344</v>
      </c>
      <c r="U280" s="725">
        <v>174</v>
      </c>
      <c r="V280" s="725">
        <v>172</v>
      </c>
      <c r="W280" s="725">
        <v>201</v>
      </c>
      <c r="X280" s="725">
        <v>171</v>
      </c>
      <c r="Y280" s="725">
        <v>173</v>
      </c>
      <c r="Z280" s="725">
        <v>0</v>
      </c>
      <c r="AA280" s="725">
        <v>891</v>
      </c>
      <c r="AB280" s="725">
        <v>178.2</v>
      </c>
      <c r="AC280" s="725">
        <v>0</v>
      </c>
      <c r="AD280" s="725">
        <v>0</v>
      </c>
      <c r="AE280" s="725">
        <v>100.00000000000009</v>
      </c>
      <c r="AF280" s="725">
        <v>148.66518353726363</v>
      </c>
      <c r="AG280" s="725">
        <v>0</v>
      </c>
      <c r="AH280" s="725">
        <v>0</v>
      </c>
      <c r="AI280" s="725">
        <v>0</v>
      </c>
      <c r="AJ280" s="725">
        <v>0</v>
      </c>
      <c r="AK280" s="725">
        <v>0</v>
      </c>
      <c r="AL280" s="725">
        <v>0</v>
      </c>
      <c r="AM280" s="725">
        <v>0</v>
      </c>
      <c r="AN280" s="725">
        <v>718.99999999999966</v>
      </c>
      <c r="AO280" s="725">
        <v>162.00000000000014</v>
      </c>
      <c r="AP280" s="725">
        <v>5.9999999999999964</v>
      </c>
      <c r="AQ280" s="725">
        <v>2.0000000000000018</v>
      </c>
      <c r="AR280" s="725">
        <v>2.0000000000000018</v>
      </c>
      <c r="AS280" s="725">
        <v>0</v>
      </c>
      <c r="AT280" s="725">
        <v>0</v>
      </c>
      <c r="AU280" s="725">
        <v>0</v>
      </c>
      <c r="AV280" s="725">
        <v>0</v>
      </c>
      <c r="AW280" s="725">
        <v>0</v>
      </c>
      <c r="AX280" s="725">
        <v>1.0022497187851538</v>
      </c>
      <c r="AY280" s="725">
        <v>1.0022497187851538</v>
      </c>
      <c r="AZ280" s="725">
        <v>1.0022497187851538</v>
      </c>
      <c r="BA280" s="725">
        <v>7.9288097886540596</v>
      </c>
      <c r="BB280" s="725">
        <v>0</v>
      </c>
      <c r="BC280" s="725">
        <v>0</v>
      </c>
      <c r="BD280" s="725">
        <v>51.479289940828316</v>
      </c>
      <c r="BE280" s="725">
        <v>50.887573964496958</v>
      </c>
      <c r="BF280" s="725">
        <v>65.218085106382972</v>
      </c>
      <c r="BG280" s="725">
        <v>55.601226993865062</v>
      </c>
      <c r="BH280" s="725">
        <v>50.024096385542144</v>
      </c>
      <c r="BI280" s="725">
        <v>163.81881074330582</v>
      </c>
      <c r="BJ280" s="725">
        <v>0</v>
      </c>
      <c r="BK280" s="725">
        <v>0</v>
      </c>
      <c r="BL280" s="725">
        <v>0</v>
      </c>
      <c r="BM280" s="725">
        <v>5.6083314158567799</v>
      </c>
      <c r="BN280" s="725">
        <v>0</v>
      </c>
      <c r="BO280" s="725">
        <v>0</v>
      </c>
      <c r="BP280" s="725">
        <v>1</v>
      </c>
      <c r="BQ280" s="725"/>
      <c r="BR280" s="725"/>
      <c r="BS280" s="725"/>
    </row>
    <row r="281" spans="1:71" ht="15" x14ac:dyDescent="0.25">
      <c r="A281">
        <f>VLOOKUP(C281,'DfE No.'!C:E,3,FALSE)</f>
        <v>557</v>
      </c>
      <c r="B281" s="722">
        <v>140669</v>
      </c>
      <c r="C281" s="722">
        <v>9354041</v>
      </c>
      <c r="D281" s="723" t="s">
        <v>1119</v>
      </c>
      <c r="E281" s="707" t="s">
        <v>969</v>
      </c>
      <c r="F281" s="724" t="s">
        <v>1127</v>
      </c>
      <c r="G281" s="725">
        <v>1</v>
      </c>
      <c r="H281" s="725">
        <v>0</v>
      </c>
      <c r="I281" s="725">
        <v>0</v>
      </c>
      <c r="J281" s="725">
        <v>0</v>
      </c>
      <c r="K281" s="725">
        <v>5</v>
      </c>
      <c r="L281" s="725">
        <v>3</v>
      </c>
      <c r="M281" s="725">
        <v>2</v>
      </c>
      <c r="N281" s="725">
        <v>772</v>
      </c>
      <c r="O281" s="725">
        <v>0</v>
      </c>
      <c r="P281" s="725">
        <v>0</v>
      </c>
      <c r="Q281" s="725">
        <v>0</v>
      </c>
      <c r="R281" s="725">
        <v>772</v>
      </c>
      <c r="S281" s="725">
        <v>505</v>
      </c>
      <c r="T281" s="725">
        <v>267</v>
      </c>
      <c r="U281" s="725">
        <v>170</v>
      </c>
      <c r="V281" s="725">
        <v>169</v>
      </c>
      <c r="W281" s="725">
        <v>166</v>
      </c>
      <c r="X281" s="725">
        <v>139</v>
      </c>
      <c r="Y281" s="725">
        <v>128</v>
      </c>
      <c r="Z281" s="725">
        <v>0</v>
      </c>
      <c r="AA281" s="725">
        <v>772</v>
      </c>
      <c r="AB281" s="725">
        <v>154.4</v>
      </c>
      <c r="AC281" s="725">
        <v>0</v>
      </c>
      <c r="AD281" s="725">
        <v>0</v>
      </c>
      <c r="AE281" s="725">
        <v>106.99999999999996</v>
      </c>
      <c r="AF281" s="725">
        <v>162.58298465829847</v>
      </c>
      <c r="AG281" s="725">
        <v>0</v>
      </c>
      <c r="AH281" s="725">
        <v>0</v>
      </c>
      <c r="AI281" s="725">
        <v>0</v>
      </c>
      <c r="AJ281" s="725">
        <v>0</v>
      </c>
      <c r="AK281" s="725">
        <v>0</v>
      </c>
      <c r="AL281" s="725">
        <v>0</v>
      </c>
      <c r="AM281" s="725">
        <v>0</v>
      </c>
      <c r="AN281" s="725">
        <v>686</v>
      </c>
      <c r="AO281" s="725">
        <v>83.00000000000027</v>
      </c>
      <c r="AP281" s="725">
        <v>2.9999999999999996</v>
      </c>
      <c r="AQ281" s="725">
        <v>0</v>
      </c>
      <c r="AR281" s="725">
        <v>0</v>
      </c>
      <c r="AS281" s="725">
        <v>0</v>
      </c>
      <c r="AT281" s="725">
        <v>0</v>
      </c>
      <c r="AU281" s="725">
        <v>0</v>
      </c>
      <c r="AV281" s="725">
        <v>0</v>
      </c>
      <c r="AW281" s="725">
        <v>0</v>
      </c>
      <c r="AX281" s="725">
        <v>10.039011703511049</v>
      </c>
      <c r="AY281" s="725">
        <v>17.066319895968807</v>
      </c>
      <c r="AZ281" s="725">
        <v>31.120936280884244</v>
      </c>
      <c r="BA281" s="725">
        <v>4.3068340306834028</v>
      </c>
      <c r="BB281" s="725">
        <v>0</v>
      </c>
      <c r="BC281" s="725">
        <v>0</v>
      </c>
      <c r="BD281" s="725">
        <v>49.756097560975562</v>
      </c>
      <c r="BE281" s="725">
        <v>49.463414634146289</v>
      </c>
      <c r="BF281" s="725">
        <v>77.8125</v>
      </c>
      <c r="BG281" s="725">
        <v>70.537313432835788</v>
      </c>
      <c r="BH281" s="725">
        <v>71.362831858407034</v>
      </c>
      <c r="BI281" s="725">
        <v>188.71254929087655</v>
      </c>
      <c r="BJ281" s="725">
        <v>0</v>
      </c>
      <c r="BK281" s="725">
        <v>0</v>
      </c>
      <c r="BL281" s="725">
        <v>0</v>
      </c>
      <c r="BM281" s="725">
        <v>5.8703078353909497</v>
      </c>
      <c r="BN281" s="725">
        <v>0</v>
      </c>
      <c r="BO281" s="725">
        <v>0</v>
      </c>
      <c r="BP281" s="725">
        <v>1</v>
      </c>
      <c r="BQ281" s="725"/>
      <c r="BR281" s="725"/>
      <c r="BS281" s="725"/>
    </row>
    <row r="282" spans="1:71" ht="15" x14ac:dyDescent="0.25">
      <c r="A282">
        <f>VLOOKUP(C282,'DfE No.'!C:E,3,FALSE)</f>
        <v>599</v>
      </c>
      <c r="B282" s="722">
        <v>140969</v>
      </c>
      <c r="C282" s="722">
        <v>9354042</v>
      </c>
      <c r="D282" s="723" t="s">
        <v>1120</v>
      </c>
      <c r="E282" s="707" t="s">
        <v>969</v>
      </c>
      <c r="F282" s="724" t="s">
        <v>1127</v>
      </c>
      <c r="G282" s="725">
        <v>1</v>
      </c>
      <c r="H282" s="725">
        <v>0</v>
      </c>
      <c r="I282" s="725">
        <v>0</v>
      </c>
      <c r="J282" s="725">
        <v>0</v>
      </c>
      <c r="K282" s="725">
        <v>5</v>
      </c>
      <c r="L282" s="725">
        <v>3</v>
      </c>
      <c r="M282" s="725">
        <v>2</v>
      </c>
      <c r="N282" s="725">
        <v>656</v>
      </c>
      <c r="O282" s="725">
        <v>0</v>
      </c>
      <c r="P282" s="725">
        <v>0</v>
      </c>
      <c r="Q282" s="725">
        <v>0</v>
      </c>
      <c r="R282" s="725">
        <v>656</v>
      </c>
      <c r="S282" s="725">
        <v>436</v>
      </c>
      <c r="T282" s="725">
        <v>220</v>
      </c>
      <c r="U282" s="725">
        <v>116</v>
      </c>
      <c r="V282" s="725">
        <v>149</v>
      </c>
      <c r="W282" s="725">
        <v>171</v>
      </c>
      <c r="X282" s="725">
        <v>127</v>
      </c>
      <c r="Y282" s="725">
        <v>93</v>
      </c>
      <c r="Z282" s="725">
        <v>0</v>
      </c>
      <c r="AA282" s="725">
        <v>656</v>
      </c>
      <c r="AB282" s="725">
        <v>131.19999999999999</v>
      </c>
      <c r="AC282" s="725">
        <v>0</v>
      </c>
      <c r="AD282" s="725">
        <v>0</v>
      </c>
      <c r="AE282" s="725">
        <v>59.999999999999972</v>
      </c>
      <c r="AF282" s="725">
        <v>94.755555555555546</v>
      </c>
      <c r="AG282" s="725">
        <v>0</v>
      </c>
      <c r="AH282" s="725">
        <v>0</v>
      </c>
      <c r="AI282" s="725">
        <v>0</v>
      </c>
      <c r="AJ282" s="725">
        <v>0</v>
      </c>
      <c r="AK282" s="725">
        <v>0</v>
      </c>
      <c r="AL282" s="725">
        <v>0</v>
      </c>
      <c r="AM282" s="725">
        <v>0</v>
      </c>
      <c r="AN282" s="725">
        <v>623.00000000000034</v>
      </c>
      <c r="AO282" s="725">
        <v>15.999999999999984</v>
      </c>
      <c r="AP282" s="725">
        <v>17.000000000000025</v>
      </c>
      <c r="AQ282" s="725">
        <v>0</v>
      </c>
      <c r="AR282" s="725">
        <v>0</v>
      </c>
      <c r="AS282" s="725">
        <v>0</v>
      </c>
      <c r="AT282" s="725">
        <v>0</v>
      </c>
      <c r="AU282" s="725">
        <v>0</v>
      </c>
      <c r="AV282" s="725">
        <v>0</v>
      </c>
      <c r="AW282" s="725">
        <v>0</v>
      </c>
      <c r="AX282" s="725">
        <v>0</v>
      </c>
      <c r="AY282" s="725">
        <v>1.0030581039755324</v>
      </c>
      <c r="AZ282" s="725">
        <v>5.0152905198776754</v>
      </c>
      <c r="BA282" s="725">
        <v>4.1650793650793654</v>
      </c>
      <c r="BB282" s="725">
        <v>0</v>
      </c>
      <c r="BC282" s="725">
        <v>0</v>
      </c>
      <c r="BD282" s="725">
        <v>39.200000000000045</v>
      </c>
      <c r="BE282" s="725">
        <v>50.351724137931093</v>
      </c>
      <c r="BF282" s="725">
        <v>76.796407185628809</v>
      </c>
      <c r="BG282" s="725">
        <v>48.528455284552798</v>
      </c>
      <c r="BH282" s="725">
        <v>41.215909090909072</v>
      </c>
      <c r="BI282" s="725">
        <v>154.57666166621556</v>
      </c>
      <c r="BJ282" s="725">
        <v>0</v>
      </c>
      <c r="BK282" s="725">
        <v>0</v>
      </c>
      <c r="BL282" s="725">
        <v>0</v>
      </c>
      <c r="BM282" s="725">
        <v>2.5512400047337298</v>
      </c>
      <c r="BN282" s="725">
        <v>0</v>
      </c>
      <c r="BO282" s="725">
        <v>0</v>
      </c>
      <c r="BP282" s="725">
        <v>1</v>
      </c>
      <c r="BQ282" s="725"/>
      <c r="BR282" s="725"/>
      <c r="BS282" s="725"/>
    </row>
    <row r="283" spans="1:71" ht="15" x14ac:dyDescent="0.25">
      <c r="A283">
        <f>VLOOKUP(C283,'DfE No.'!C:E,3,FALSE)</f>
        <v>167</v>
      </c>
      <c r="B283" s="722">
        <v>141236</v>
      </c>
      <c r="C283" s="722">
        <v>9354043</v>
      </c>
      <c r="D283" s="723" t="s">
        <v>1121</v>
      </c>
      <c r="E283" s="707" t="s">
        <v>969</v>
      </c>
      <c r="F283" s="724" t="s">
        <v>1127</v>
      </c>
      <c r="G283" s="725">
        <v>1</v>
      </c>
      <c r="H283" s="725">
        <v>0</v>
      </c>
      <c r="I283" s="725">
        <v>0</v>
      </c>
      <c r="J283" s="725">
        <v>0</v>
      </c>
      <c r="K283" s="725">
        <v>5</v>
      </c>
      <c r="L283" s="725">
        <v>3</v>
      </c>
      <c r="M283" s="725">
        <v>2</v>
      </c>
      <c r="N283" s="725">
        <v>494</v>
      </c>
      <c r="O283" s="725">
        <v>0</v>
      </c>
      <c r="P283" s="725">
        <v>0</v>
      </c>
      <c r="Q283" s="725">
        <v>0</v>
      </c>
      <c r="R283" s="725">
        <v>494</v>
      </c>
      <c r="S283" s="725">
        <v>298</v>
      </c>
      <c r="T283" s="725">
        <v>196</v>
      </c>
      <c r="U283" s="725">
        <v>127</v>
      </c>
      <c r="V283" s="725">
        <v>85</v>
      </c>
      <c r="W283" s="725">
        <v>86</v>
      </c>
      <c r="X283" s="725">
        <v>96</v>
      </c>
      <c r="Y283" s="725">
        <v>100</v>
      </c>
      <c r="Z283" s="725">
        <v>0</v>
      </c>
      <c r="AA283" s="725">
        <v>494</v>
      </c>
      <c r="AB283" s="725">
        <v>98.8</v>
      </c>
      <c r="AC283" s="725">
        <v>0</v>
      </c>
      <c r="AD283" s="725">
        <v>0</v>
      </c>
      <c r="AE283" s="725">
        <v>108.00000000000024</v>
      </c>
      <c r="AF283" s="725">
        <v>147.85614849187934</v>
      </c>
      <c r="AG283" s="725">
        <v>0</v>
      </c>
      <c r="AH283" s="725">
        <v>0</v>
      </c>
      <c r="AI283" s="725">
        <v>0</v>
      </c>
      <c r="AJ283" s="725">
        <v>0</v>
      </c>
      <c r="AK283" s="725">
        <v>0</v>
      </c>
      <c r="AL283" s="725">
        <v>0</v>
      </c>
      <c r="AM283" s="725">
        <v>0</v>
      </c>
      <c r="AN283" s="725">
        <v>329.66734279918865</v>
      </c>
      <c r="AO283" s="725">
        <v>76.154158215010156</v>
      </c>
      <c r="AP283" s="725">
        <v>88.178498985801198</v>
      </c>
      <c r="AQ283" s="725">
        <v>0</v>
      </c>
      <c r="AR283" s="725">
        <v>0</v>
      </c>
      <c r="AS283" s="725">
        <v>0</v>
      </c>
      <c r="AT283" s="725">
        <v>0</v>
      </c>
      <c r="AU283" s="725">
        <v>0</v>
      </c>
      <c r="AV283" s="725">
        <v>0</v>
      </c>
      <c r="AW283" s="725">
        <v>0</v>
      </c>
      <c r="AX283" s="725">
        <v>1.0000000000000007</v>
      </c>
      <c r="AY283" s="725">
        <v>1.0000000000000007</v>
      </c>
      <c r="AZ283" s="725">
        <v>2.0000000000000013</v>
      </c>
      <c r="BA283" s="725">
        <v>5.7308584686774937</v>
      </c>
      <c r="BB283" s="725">
        <v>0</v>
      </c>
      <c r="BC283" s="725">
        <v>0</v>
      </c>
      <c r="BD283" s="725">
        <v>57.452380952380906</v>
      </c>
      <c r="BE283" s="725">
        <v>38.452380952380921</v>
      </c>
      <c r="BF283" s="725">
        <v>39.853658536585328</v>
      </c>
      <c r="BG283" s="725">
        <v>36.129032258064477</v>
      </c>
      <c r="BH283" s="725">
        <v>62.5</v>
      </c>
      <c r="BI283" s="725">
        <v>138.20901766356269</v>
      </c>
      <c r="BJ283" s="725">
        <v>0</v>
      </c>
      <c r="BK283" s="725">
        <v>1.3600000000000194</v>
      </c>
      <c r="BL283" s="725">
        <v>0</v>
      </c>
      <c r="BM283" s="725">
        <v>4.8622540834355803</v>
      </c>
      <c r="BN283" s="725">
        <v>1</v>
      </c>
      <c r="BO283" s="725">
        <v>0</v>
      </c>
      <c r="BP283" s="725">
        <v>1</v>
      </c>
      <c r="BQ283" s="725"/>
      <c r="BR283" s="725"/>
      <c r="BS283" s="725"/>
    </row>
    <row r="284" spans="1:71" ht="15" x14ac:dyDescent="0.25">
      <c r="A284">
        <f>VLOOKUP(C284,'DfE No.'!C:E,3,FALSE)</f>
        <v>171</v>
      </c>
      <c r="B284" s="722">
        <v>142759</v>
      </c>
      <c r="C284" s="722">
        <v>9354045</v>
      </c>
      <c r="D284" s="723" t="s">
        <v>1122</v>
      </c>
      <c r="E284" s="707" t="s">
        <v>969</v>
      </c>
      <c r="F284" s="724" t="s">
        <v>1127</v>
      </c>
      <c r="G284" s="725">
        <v>1</v>
      </c>
      <c r="H284" s="725">
        <v>0</v>
      </c>
      <c r="I284" s="725">
        <v>0</v>
      </c>
      <c r="J284" s="725">
        <v>0</v>
      </c>
      <c r="K284" s="725">
        <v>5</v>
      </c>
      <c r="L284" s="725">
        <v>3</v>
      </c>
      <c r="M284" s="725">
        <v>2</v>
      </c>
      <c r="N284" s="725">
        <v>1125</v>
      </c>
      <c r="O284" s="725">
        <v>0</v>
      </c>
      <c r="P284" s="725">
        <v>0</v>
      </c>
      <c r="Q284" s="725">
        <v>0</v>
      </c>
      <c r="R284" s="725">
        <v>1125</v>
      </c>
      <c r="S284" s="725">
        <v>756</v>
      </c>
      <c r="T284" s="725">
        <v>369</v>
      </c>
      <c r="U284" s="725">
        <v>254</v>
      </c>
      <c r="V284" s="725">
        <v>261</v>
      </c>
      <c r="W284" s="725">
        <v>241</v>
      </c>
      <c r="X284" s="725">
        <v>220</v>
      </c>
      <c r="Y284" s="725">
        <v>149</v>
      </c>
      <c r="Z284" s="725">
        <v>0</v>
      </c>
      <c r="AA284" s="725">
        <v>1125</v>
      </c>
      <c r="AB284" s="725">
        <v>225</v>
      </c>
      <c r="AC284" s="725">
        <v>0</v>
      </c>
      <c r="AD284" s="725">
        <v>0</v>
      </c>
      <c r="AE284" s="725">
        <v>294.99999999999977</v>
      </c>
      <c r="AF284" s="725">
        <v>381.57894736842104</v>
      </c>
      <c r="AG284" s="725">
        <v>0</v>
      </c>
      <c r="AH284" s="725">
        <v>0</v>
      </c>
      <c r="AI284" s="725">
        <v>0</v>
      </c>
      <c r="AJ284" s="725">
        <v>0</v>
      </c>
      <c r="AK284" s="725">
        <v>0</v>
      </c>
      <c r="AL284" s="725">
        <v>0</v>
      </c>
      <c r="AM284" s="725">
        <v>0</v>
      </c>
      <c r="AN284" s="725">
        <v>618.54982206405634</v>
      </c>
      <c r="AO284" s="725">
        <v>83.073843416370153</v>
      </c>
      <c r="AP284" s="725">
        <v>11.009786476868324</v>
      </c>
      <c r="AQ284" s="725">
        <v>90.080071174377224</v>
      </c>
      <c r="AR284" s="725">
        <v>165.14679715302489</v>
      </c>
      <c r="AS284" s="725">
        <v>44.039145907473298</v>
      </c>
      <c r="AT284" s="725">
        <v>113.10053380782863</v>
      </c>
      <c r="AU284" s="725">
        <v>0</v>
      </c>
      <c r="AV284" s="725">
        <v>0</v>
      </c>
      <c r="AW284" s="725">
        <v>0</v>
      </c>
      <c r="AX284" s="725">
        <v>0</v>
      </c>
      <c r="AY284" s="725">
        <v>1.0000000000000002</v>
      </c>
      <c r="AZ284" s="725">
        <v>1.0000000000000002</v>
      </c>
      <c r="BA284" s="725">
        <v>5.4824561403508767</v>
      </c>
      <c r="BB284" s="725">
        <v>0</v>
      </c>
      <c r="BC284" s="725">
        <v>0</v>
      </c>
      <c r="BD284" s="725">
        <v>79.436293436293496</v>
      </c>
      <c r="BE284" s="725">
        <v>81.62548262548269</v>
      </c>
      <c r="BF284" s="725">
        <v>92.000000000000085</v>
      </c>
      <c r="BG284" s="725">
        <v>88.202764976958491</v>
      </c>
      <c r="BH284" s="725">
        <v>64.870748299319729</v>
      </c>
      <c r="BI284" s="725">
        <v>244.77531974375981</v>
      </c>
      <c r="BJ284" s="725">
        <v>0</v>
      </c>
      <c r="BK284" s="725">
        <v>0</v>
      </c>
      <c r="BL284" s="725">
        <v>0</v>
      </c>
      <c r="BM284" s="725">
        <v>1.2508620223618101</v>
      </c>
      <c r="BN284" s="725">
        <v>0</v>
      </c>
      <c r="BO284" s="725">
        <v>0</v>
      </c>
      <c r="BP284" s="725">
        <v>1</v>
      </c>
      <c r="BQ284" s="725"/>
      <c r="BR284" s="725"/>
      <c r="BS284" s="725"/>
    </row>
    <row r="285" spans="1:71" ht="15" x14ac:dyDescent="0.25">
      <c r="A285">
        <f>VLOOKUP(C285,'DfE No.'!C:E,3,FALSE)</f>
        <v>558</v>
      </c>
      <c r="B285" s="722">
        <v>145055</v>
      </c>
      <c r="C285" s="722">
        <v>9354048</v>
      </c>
      <c r="D285" s="723" t="s">
        <v>930</v>
      </c>
      <c r="E285" s="707" t="s">
        <v>969</v>
      </c>
      <c r="F285" s="724" t="s">
        <v>1127</v>
      </c>
      <c r="G285" s="725">
        <v>1</v>
      </c>
      <c r="H285" s="725">
        <v>0</v>
      </c>
      <c r="I285" s="725">
        <v>0</v>
      </c>
      <c r="J285" s="725">
        <v>0</v>
      </c>
      <c r="K285" s="725">
        <v>5</v>
      </c>
      <c r="L285" s="725">
        <v>3</v>
      </c>
      <c r="M285" s="725">
        <v>2</v>
      </c>
      <c r="N285" s="725">
        <v>795</v>
      </c>
      <c r="O285" s="725">
        <v>0</v>
      </c>
      <c r="P285" s="725">
        <v>0</v>
      </c>
      <c r="Q285" s="725">
        <v>0</v>
      </c>
      <c r="R285" s="725">
        <v>795</v>
      </c>
      <c r="S285" s="725">
        <v>503</v>
      </c>
      <c r="T285" s="725">
        <v>292</v>
      </c>
      <c r="U285" s="725">
        <v>184</v>
      </c>
      <c r="V285" s="725">
        <v>165</v>
      </c>
      <c r="W285" s="725">
        <v>154</v>
      </c>
      <c r="X285" s="725">
        <v>131</v>
      </c>
      <c r="Y285" s="725">
        <v>161</v>
      </c>
      <c r="Z285" s="725">
        <v>0</v>
      </c>
      <c r="AA285" s="725">
        <v>795</v>
      </c>
      <c r="AB285" s="725">
        <v>159</v>
      </c>
      <c r="AC285" s="725">
        <v>0</v>
      </c>
      <c r="AD285" s="725">
        <v>0</v>
      </c>
      <c r="AE285" s="725">
        <v>111.99999999999993</v>
      </c>
      <c r="AF285" s="725">
        <v>200.83115183246071</v>
      </c>
      <c r="AG285" s="725">
        <v>0</v>
      </c>
      <c r="AH285" s="725">
        <v>0</v>
      </c>
      <c r="AI285" s="725">
        <v>0</v>
      </c>
      <c r="AJ285" s="725">
        <v>0</v>
      </c>
      <c r="AK285" s="725">
        <v>0</v>
      </c>
      <c r="AL285" s="725">
        <v>0</v>
      </c>
      <c r="AM285" s="725">
        <v>0</v>
      </c>
      <c r="AN285" s="725">
        <v>541</v>
      </c>
      <c r="AO285" s="725">
        <v>135</v>
      </c>
      <c r="AP285" s="725">
        <v>58</v>
      </c>
      <c r="AQ285" s="725">
        <v>0</v>
      </c>
      <c r="AR285" s="725">
        <v>61.000000000000021</v>
      </c>
      <c r="AS285" s="725">
        <v>0</v>
      </c>
      <c r="AT285" s="725">
        <v>0</v>
      </c>
      <c r="AU285" s="725">
        <v>0</v>
      </c>
      <c r="AV285" s="725">
        <v>0</v>
      </c>
      <c r="AW285" s="725">
        <v>0</v>
      </c>
      <c r="AX285" s="725">
        <v>5.0189393939393918</v>
      </c>
      <c r="AY285" s="725">
        <v>5.0189393939393918</v>
      </c>
      <c r="AZ285" s="725">
        <v>6.022727272727276</v>
      </c>
      <c r="BA285" s="725">
        <v>1.0405759162303665</v>
      </c>
      <c r="BB285" s="725">
        <v>0</v>
      </c>
      <c r="BC285" s="725">
        <v>0</v>
      </c>
      <c r="BD285" s="725">
        <v>68.858895705521505</v>
      </c>
      <c r="BE285" s="725">
        <v>61.748466257668738</v>
      </c>
      <c r="BF285" s="725">
        <v>69.350993377483505</v>
      </c>
      <c r="BG285" s="725">
        <v>53.023809523809554</v>
      </c>
      <c r="BH285" s="725">
        <v>91.406451612903226</v>
      </c>
      <c r="BI285" s="725">
        <v>203.04494493043521</v>
      </c>
      <c r="BJ285" s="725">
        <v>0</v>
      </c>
      <c r="BK285" s="725">
        <v>0</v>
      </c>
      <c r="BL285" s="725">
        <v>0</v>
      </c>
      <c r="BM285" s="725">
        <v>3.0817149430256801</v>
      </c>
      <c r="BN285" s="725">
        <v>0</v>
      </c>
      <c r="BO285" s="725">
        <v>0</v>
      </c>
      <c r="BP285" s="725">
        <v>1</v>
      </c>
      <c r="BQ285" s="725"/>
      <c r="BR285" s="725"/>
      <c r="BS285" s="725"/>
    </row>
    <row r="286" spans="1:71" ht="15" x14ac:dyDescent="0.25">
      <c r="A286">
        <f>VLOOKUP(C286,'DfE No.'!C:E,3,FALSE)</f>
        <v>175</v>
      </c>
      <c r="B286" s="722">
        <v>137901</v>
      </c>
      <c r="C286" s="722">
        <v>9354051</v>
      </c>
      <c r="D286" s="723" t="s">
        <v>1123</v>
      </c>
      <c r="E286" s="707" t="s">
        <v>969</v>
      </c>
      <c r="F286" s="724" t="s">
        <v>1127</v>
      </c>
      <c r="G286" s="725">
        <v>1</v>
      </c>
      <c r="H286" s="725">
        <v>0</v>
      </c>
      <c r="I286" s="725">
        <v>0</v>
      </c>
      <c r="J286" s="725">
        <v>0</v>
      </c>
      <c r="K286" s="725">
        <v>5</v>
      </c>
      <c r="L286" s="725">
        <v>3</v>
      </c>
      <c r="M286" s="725">
        <v>2</v>
      </c>
      <c r="N286" s="725">
        <v>316</v>
      </c>
      <c r="O286" s="725">
        <v>0</v>
      </c>
      <c r="P286" s="725">
        <v>0</v>
      </c>
      <c r="Q286" s="725">
        <v>0</v>
      </c>
      <c r="R286" s="725">
        <v>316</v>
      </c>
      <c r="S286" s="725">
        <v>197</v>
      </c>
      <c r="T286" s="725">
        <v>119</v>
      </c>
      <c r="U286" s="725">
        <v>57</v>
      </c>
      <c r="V286" s="725">
        <v>68</v>
      </c>
      <c r="W286" s="725">
        <v>72</v>
      </c>
      <c r="X286" s="725">
        <v>67</v>
      </c>
      <c r="Y286" s="725">
        <v>52</v>
      </c>
      <c r="Z286" s="725">
        <v>0</v>
      </c>
      <c r="AA286" s="725">
        <v>316</v>
      </c>
      <c r="AB286" s="725">
        <v>63.2</v>
      </c>
      <c r="AC286" s="725">
        <v>0</v>
      </c>
      <c r="AD286" s="725">
        <v>0</v>
      </c>
      <c r="AE286" s="725">
        <v>37.000000000000092</v>
      </c>
      <c r="AF286" s="725">
        <v>55.473354231974923</v>
      </c>
      <c r="AG286" s="725">
        <v>0</v>
      </c>
      <c r="AH286" s="725">
        <v>0</v>
      </c>
      <c r="AI286" s="725">
        <v>0</v>
      </c>
      <c r="AJ286" s="725">
        <v>0</v>
      </c>
      <c r="AK286" s="725">
        <v>0</v>
      </c>
      <c r="AL286" s="725">
        <v>0</v>
      </c>
      <c r="AM286" s="725">
        <v>0</v>
      </c>
      <c r="AN286" s="725">
        <v>306.00000000000006</v>
      </c>
      <c r="AO286" s="725">
        <v>10.000000000000012</v>
      </c>
      <c r="AP286" s="725">
        <v>0</v>
      </c>
      <c r="AQ286" s="725">
        <v>0</v>
      </c>
      <c r="AR286" s="725">
        <v>0</v>
      </c>
      <c r="AS286" s="725">
        <v>0</v>
      </c>
      <c r="AT286" s="725">
        <v>0</v>
      </c>
      <c r="AU286" s="725">
        <v>0</v>
      </c>
      <c r="AV286" s="725">
        <v>0</v>
      </c>
      <c r="AW286" s="725">
        <v>0</v>
      </c>
      <c r="AX286" s="725">
        <v>0</v>
      </c>
      <c r="AY286" s="725">
        <v>2.0063492063492068</v>
      </c>
      <c r="AZ286" s="725">
        <v>2.0063492063492068</v>
      </c>
      <c r="BA286" s="725">
        <v>9.9059561128526639</v>
      </c>
      <c r="BB286" s="725">
        <v>0</v>
      </c>
      <c r="BC286" s="725">
        <v>0</v>
      </c>
      <c r="BD286" s="725">
        <v>23.52380952380954</v>
      </c>
      <c r="BE286" s="725">
        <v>28.063492063492085</v>
      </c>
      <c r="BF286" s="725">
        <v>31.164179104477586</v>
      </c>
      <c r="BG286" s="725">
        <v>18.84375</v>
      </c>
      <c r="BH286" s="725">
        <v>20.8</v>
      </c>
      <c r="BI286" s="725">
        <v>74.029645795148525</v>
      </c>
      <c r="BJ286" s="725">
        <v>0</v>
      </c>
      <c r="BK286" s="725">
        <v>0</v>
      </c>
      <c r="BL286" s="725">
        <v>0</v>
      </c>
      <c r="BM286" s="725">
        <v>4.7601119860465104</v>
      </c>
      <c r="BN286" s="725">
        <v>1</v>
      </c>
      <c r="BO286" s="725">
        <v>0</v>
      </c>
      <c r="BP286" s="725">
        <v>1</v>
      </c>
      <c r="BQ286" s="725"/>
      <c r="BR286" s="725"/>
      <c r="BS286" s="725"/>
    </row>
    <row r="287" spans="1:71" ht="15" x14ac:dyDescent="0.25">
      <c r="A287">
        <f>VLOOKUP(C287,'DfE No.'!C:E,3,FALSE)</f>
        <v>155</v>
      </c>
      <c r="B287" s="722">
        <v>137055</v>
      </c>
      <c r="C287" s="722">
        <v>9354056</v>
      </c>
      <c r="D287" s="723" t="s">
        <v>718</v>
      </c>
      <c r="E287" s="707" t="s">
        <v>969</v>
      </c>
      <c r="F287" s="724" t="s">
        <v>1127</v>
      </c>
      <c r="G287" s="725">
        <v>1</v>
      </c>
      <c r="H287" s="725">
        <v>0</v>
      </c>
      <c r="I287" s="725">
        <v>0</v>
      </c>
      <c r="J287" s="725">
        <v>0</v>
      </c>
      <c r="K287" s="725">
        <v>5</v>
      </c>
      <c r="L287" s="725">
        <v>3</v>
      </c>
      <c r="M287" s="725">
        <v>2</v>
      </c>
      <c r="N287" s="725">
        <v>1229</v>
      </c>
      <c r="O287" s="725">
        <v>0</v>
      </c>
      <c r="P287" s="725">
        <v>0</v>
      </c>
      <c r="Q287" s="725">
        <v>0</v>
      </c>
      <c r="R287" s="725">
        <v>1229</v>
      </c>
      <c r="S287" s="725">
        <v>746</v>
      </c>
      <c r="T287" s="725">
        <v>483</v>
      </c>
      <c r="U287" s="725">
        <v>250</v>
      </c>
      <c r="V287" s="725">
        <v>249</v>
      </c>
      <c r="W287" s="725">
        <v>247</v>
      </c>
      <c r="X287" s="725">
        <v>243</v>
      </c>
      <c r="Y287" s="725">
        <v>240</v>
      </c>
      <c r="Z287" s="725">
        <v>0</v>
      </c>
      <c r="AA287" s="725">
        <v>1229</v>
      </c>
      <c r="AB287" s="725">
        <v>245.8</v>
      </c>
      <c r="AC287" s="725">
        <v>0</v>
      </c>
      <c r="AD287" s="725">
        <v>0</v>
      </c>
      <c r="AE287" s="725">
        <v>177.00000000000009</v>
      </c>
      <c r="AF287" s="725">
        <v>261.57432981316003</v>
      </c>
      <c r="AG287" s="725">
        <v>0</v>
      </c>
      <c r="AH287" s="725">
        <v>0</v>
      </c>
      <c r="AI287" s="725">
        <v>0</v>
      </c>
      <c r="AJ287" s="725">
        <v>0</v>
      </c>
      <c r="AK287" s="725">
        <v>0</v>
      </c>
      <c r="AL287" s="725">
        <v>0</v>
      </c>
      <c r="AM287" s="725">
        <v>0</v>
      </c>
      <c r="AN287" s="725">
        <v>901.19983686786304</v>
      </c>
      <c r="AO287" s="725">
        <v>58.141924959216993</v>
      </c>
      <c r="AP287" s="725">
        <v>146.35725938009736</v>
      </c>
      <c r="AQ287" s="725">
        <v>36.08809135399671</v>
      </c>
      <c r="AR287" s="725">
        <v>77.188417618270776</v>
      </c>
      <c r="AS287" s="725">
        <v>5.0122349102773276</v>
      </c>
      <c r="AT287" s="725">
        <v>5.0122349102773276</v>
      </c>
      <c r="AU287" s="725">
        <v>0</v>
      </c>
      <c r="AV287" s="725">
        <v>0</v>
      </c>
      <c r="AW287" s="725">
        <v>0</v>
      </c>
      <c r="AX287" s="725">
        <v>0</v>
      </c>
      <c r="AY287" s="725">
        <v>0</v>
      </c>
      <c r="AZ287" s="725">
        <v>0</v>
      </c>
      <c r="BA287" s="725">
        <v>16.972380178716488</v>
      </c>
      <c r="BB287" s="725">
        <v>0</v>
      </c>
      <c r="BC287" s="725">
        <v>0</v>
      </c>
      <c r="BD287" s="725">
        <v>73.170731707317003</v>
      </c>
      <c r="BE287" s="725">
        <v>72.878048780487731</v>
      </c>
      <c r="BF287" s="725">
        <v>89.7265306122449</v>
      </c>
      <c r="BG287" s="725">
        <v>88.177215189873351</v>
      </c>
      <c r="BH287" s="725">
        <v>116.39484978540767</v>
      </c>
      <c r="BI287" s="725">
        <v>258.36891649921506</v>
      </c>
      <c r="BJ287" s="725">
        <v>0</v>
      </c>
      <c r="BK287" s="725">
        <v>0</v>
      </c>
      <c r="BL287" s="725">
        <v>0</v>
      </c>
      <c r="BM287" s="725">
        <v>2.73280543128655</v>
      </c>
      <c r="BN287" s="725">
        <v>0</v>
      </c>
      <c r="BO287" s="725">
        <v>0</v>
      </c>
      <c r="BP287" s="725">
        <v>1</v>
      </c>
      <c r="BQ287" s="725"/>
      <c r="BR287" s="725"/>
      <c r="BS287" s="725"/>
    </row>
    <row r="288" spans="1:71" ht="15" x14ac:dyDescent="0.25">
      <c r="A288">
        <f>VLOOKUP(C288,'DfE No.'!C:E,3,FALSE)</f>
        <v>156</v>
      </c>
      <c r="B288" s="722">
        <v>136998</v>
      </c>
      <c r="C288" s="722">
        <v>9354075</v>
      </c>
      <c r="D288" s="723" t="s">
        <v>719</v>
      </c>
      <c r="E288" s="707" t="s">
        <v>969</v>
      </c>
      <c r="F288" s="724" t="s">
        <v>1127</v>
      </c>
      <c r="G288" s="725">
        <v>1</v>
      </c>
      <c r="H288" s="725">
        <v>0</v>
      </c>
      <c r="I288" s="725">
        <v>0</v>
      </c>
      <c r="J288" s="725">
        <v>0</v>
      </c>
      <c r="K288" s="725">
        <v>5</v>
      </c>
      <c r="L288" s="725">
        <v>3</v>
      </c>
      <c r="M288" s="725">
        <v>2</v>
      </c>
      <c r="N288" s="725">
        <v>796</v>
      </c>
      <c r="O288" s="725">
        <v>0</v>
      </c>
      <c r="P288" s="725">
        <v>0</v>
      </c>
      <c r="Q288" s="725">
        <v>0</v>
      </c>
      <c r="R288" s="725">
        <v>796</v>
      </c>
      <c r="S288" s="725">
        <v>524</v>
      </c>
      <c r="T288" s="725">
        <v>272</v>
      </c>
      <c r="U288" s="725">
        <v>194</v>
      </c>
      <c r="V288" s="725">
        <v>173</v>
      </c>
      <c r="W288" s="725">
        <v>157</v>
      </c>
      <c r="X288" s="725">
        <v>138</v>
      </c>
      <c r="Y288" s="725">
        <v>134</v>
      </c>
      <c r="Z288" s="725">
        <v>0</v>
      </c>
      <c r="AA288" s="725">
        <v>796</v>
      </c>
      <c r="AB288" s="725">
        <v>159.19999999999999</v>
      </c>
      <c r="AC288" s="725">
        <v>0</v>
      </c>
      <c r="AD288" s="725">
        <v>0</v>
      </c>
      <c r="AE288" s="725">
        <v>132.99999999999969</v>
      </c>
      <c r="AF288" s="725">
        <v>196.67100130039012</v>
      </c>
      <c r="AG288" s="725">
        <v>0</v>
      </c>
      <c r="AH288" s="725">
        <v>0</v>
      </c>
      <c r="AI288" s="725">
        <v>0</v>
      </c>
      <c r="AJ288" s="725">
        <v>0</v>
      </c>
      <c r="AK288" s="725">
        <v>0</v>
      </c>
      <c r="AL288" s="725">
        <v>0</v>
      </c>
      <c r="AM288" s="725">
        <v>0</v>
      </c>
      <c r="AN288" s="725">
        <v>439.99999999999972</v>
      </c>
      <c r="AO288" s="725">
        <v>256.99999999999983</v>
      </c>
      <c r="AP288" s="725">
        <v>73.999999999999986</v>
      </c>
      <c r="AQ288" s="725">
        <v>10.000000000000032</v>
      </c>
      <c r="AR288" s="725">
        <v>7.9999999999999947</v>
      </c>
      <c r="AS288" s="725">
        <v>3.9999999999999973</v>
      </c>
      <c r="AT288" s="725">
        <v>3.0000000000000018</v>
      </c>
      <c r="AU288" s="725">
        <v>0</v>
      </c>
      <c r="AV288" s="725">
        <v>0</v>
      </c>
      <c r="AW288" s="725">
        <v>0</v>
      </c>
      <c r="AX288" s="725">
        <v>0</v>
      </c>
      <c r="AY288" s="725">
        <v>1.0000000000000033</v>
      </c>
      <c r="AZ288" s="725">
        <v>3.9999999999999973</v>
      </c>
      <c r="BA288" s="725">
        <v>3.1053315994798441</v>
      </c>
      <c r="BB288" s="725">
        <v>0</v>
      </c>
      <c r="BC288" s="725">
        <v>0</v>
      </c>
      <c r="BD288" s="725">
        <v>77.600000000000009</v>
      </c>
      <c r="BE288" s="725">
        <v>69.2</v>
      </c>
      <c r="BF288" s="725">
        <v>60.384615384615451</v>
      </c>
      <c r="BG288" s="725">
        <v>66.970588235294144</v>
      </c>
      <c r="BH288" s="725">
        <v>63.907692307692315</v>
      </c>
      <c r="BI288" s="725">
        <v>202.68304161836656</v>
      </c>
      <c r="BJ288" s="725">
        <v>0</v>
      </c>
      <c r="BK288" s="725">
        <v>0</v>
      </c>
      <c r="BL288" s="725">
        <v>0</v>
      </c>
      <c r="BM288" s="725">
        <v>5.5678372872701596</v>
      </c>
      <c r="BN288" s="725">
        <v>0</v>
      </c>
      <c r="BO288" s="725">
        <v>0</v>
      </c>
      <c r="BP288" s="725">
        <v>1</v>
      </c>
      <c r="BQ288" s="725"/>
      <c r="BR288" s="725"/>
      <c r="BS288" s="725"/>
    </row>
    <row r="289" spans="1:71" ht="15" x14ac:dyDescent="0.25">
      <c r="A289">
        <f>VLOOKUP(C289,'DfE No.'!C:E,3,FALSE)</f>
        <v>378</v>
      </c>
      <c r="B289" s="722">
        <v>136834</v>
      </c>
      <c r="C289" s="722">
        <v>9354076</v>
      </c>
      <c r="D289" s="723" t="s">
        <v>829</v>
      </c>
      <c r="E289" s="707" t="s">
        <v>969</v>
      </c>
      <c r="F289" s="724" t="s">
        <v>1127</v>
      </c>
      <c r="G289" s="725">
        <v>1</v>
      </c>
      <c r="H289" s="725">
        <v>0</v>
      </c>
      <c r="I289" s="725">
        <v>0</v>
      </c>
      <c r="J289" s="725">
        <v>0</v>
      </c>
      <c r="K289" s="725">
        <v>5</v>
      </c>
      <c r="L289" s="725">
        <v>3</v>
      </c>
      <c r="M289" s="725">
        <v>2</v>
      </c>
      <c r="N289" s="725">
        <v>1515</v>
      </c>
      <c r="O289" s="725">
        <v>0</v>
      </c>
      <c r="P289" s="725">
        <v>0</v>
      </c>
      <c r="Q289" s="725">
        <v>0</v>
      </c>
      <c r="R289" s="725">
        <v>1515</v>
      </c>
      <c r="S289" s="725">
        <v>917</v>
      </c>
      <c r="T289" s="725">
        <v>598</v>
      </c>
      <c r="U289" s="725">
        <v>309</v>
      </c>
      <c r="V289" s="725">
        <v>304</v>
      </c>
      <c r="W289" s="725">
        <v>304</v>
      </c>
      <c r="X289" s="725">
        <v>302</v>
      </c>
      <c r="Y289" s="725">
        <v>296</v>
      </c>
      <c r="Z289" s="725">
        <v>0</v>
      </c>
      <c r="AA289" s="725">
        <v>1515</v>
      </c>
      <c r="AB289" s="725">
        <v>303</v>
      </c>
      <c r="AC289" s="725">
        <v>0</v>
      </c>
      <c r="AD289" s="725">
        <v>0</v>
      </c>
      <c r="AE289" s="725">
        <v>177.99999999999926</v>
      </c>
      <c r="AF289" s="725">
        <v>283.87375415282389</v>
      </c>
      <c r="AG289" s="725">
        <v>0</v>
      </c>
      <c r="AH289" s="725">
        <v>0</v>
      </c>
      <c r="AI289" s="725">
        <v>0</v>
      </c>
      <c r="AJ289" s="725">
        <v>0</v>
      </c>
      <c r="AK289" s="725">
        <v>0</v>
      </c>
      <c r="AL289" s="725">
        <v>0</v>
      </c>
      <c r="AM289" s="725">
        <v>0</v>
      </c>
      <c r="AN289" s="725">
        <v>1343.7739590218114</v>
      </c>
      <c r="AO289" s="725">
        <v>153.20224719101128</v>
      </c>
      <c r="AP289" s="725">
        <v>15.019828155981493</v>
      </c>
      <c r="AQ289" s="725">
        <v>2.0026437541308586</v>
      </c>
      <c r="AR289" s="725">
        <v>0</v>
      </c>
      <c r="AS289" s="725">
        <v>1.0013218770654324</v>
      </c>
      <c r="AT289" s="725">
        <v>0</v>
      </c>
      <c r="AU289" s="725">
        <v>0</v>
      </c>
      <c r="AV289" s="725">
        <v>0</v>
      </c>
      <c r="AW289" s="725">
        <v>0</v>
      </c>
      <c r="AX289" s="725">
        <v>0</v>
      </c>
      <c r="AY289" s="725">
        <v>3.0119284294234583</v>
      </c>
      <c r="AZ289" s="725">
        <v>4.0159045725646054</v>
      </c>
      <c r="BA289" s="725">
        <v>13.086378737541528</v>
      </c>
      <c r="BB289" s="725">
        <v>0</v>
      </c>
      <c r="BC289" s="725">
        <v>0</v>
      </c>
      <c r="BD289" s="725">
        <v>89.312292358803887</v>
      </c>
      <c r="BE289" s="725">
        <v>87.867109634551397</v>
      </c>
      <c r="BF289" s="725">
        <v>99.959322033898331</v>
      </c>
      <c r="BG289" s="725">
        <v>120.16197183098592</v>
      </c>
      <c r="BH289" s="725">
        <v>121.27777777777771</v>
      </c>
      <c r="BI289" s="725">
        <v>305.8736145918856</v>
      </c>
      <c r="BJ289" s="725">
        <v>0</v>
      </c>
      <c r="BK289" s="725">
        <v>0</v>
      </c>
      <c r="BL289" s="725">
        <v>0</v>
      </c>
      <c r="BM289" s="725">
        <v>4.7427596079470202</v>
      </c>
      <c r="BN289" s="725">
        <v>0</v>
      </c>
      <c r="BO289" s="725">
        <v>0</v>
      </c>
      <c r="BP289" s="725">
        <v>1</v>
      </c>
      <c r="BQ289" s="725"/>
      <c r="BR289" s="725"/>
      <c r="BS289" s="725"/>
    </row>
    <row r="290" spans="1:71" ht="15" x14ac:dyDescent="0.25">
      <c r="A290">
        <f>VLOOKUP(C290,'DfE No.'!C:E,3,FALSE)</f>
        <v>366</v>
      </c>
      <c r="B290" s="722">
        <v>136827</v>
      </c>
      <c r="C290" s="722">
        <v>9354092</v>
      </c>
      <c r="D290" s="723" t="s">
        <v>821</v>
      </c>
      <c r="E290" s="707" t="s">
        <v>969</v>
      </c>
      <c r="F290" s="724" t="s">
        <v>1127</v>
      </c>
      <c r="G290" s="725">
        <v>1</v>
      </c>
      <c r="H290" s="725">
        <v>0</v>
      </c>
      <c r="I290" s="725">
        <v>0</v>
      </c>
      <c r="J290" s="725">
        <v>0</v>
      </c>
      <c r="K290" s="725">
        <v>5</v>
      </c>
      <c r="L290" s="725">
        <v>3</v>
      </c>
      <c r="M290" s="725">
        <v>2</v>
      </c>
      <c r="N290" s="725">
        <v>1490</v>
      </c>
      <c r="O290" s="725">
        <v>0</v>
      </c>
      <c r="P290" s="725">
        <v>0</v>
      </c>
      <c r="Q290" s="725">
        <v>0</v>
      </c>
      <c r="R290" s="725">
        <v>1490</v>
      </c>
      <c r="S290" s="725">
        <v>910</v>
      </c>
      <c r="T290" s="725">
        <v>580</v>
      </c>
      <c r="U290" s="725">
        <v>321</v>
      </c>
      <c r="V290" s="725">
        <v>296</v>
      </c>
      <c r="W290" s="725">
        <v>293</v>
      </c>
      <c r="X290" s="725">
        <v>290</v>
      </c>
      <c r="Y290" s="725">
        <v>290</v>
      </c>
      <c r="Z290" s="725">
        <v>0</v>
      </c>
      <c r="AA290" s="725">
        <v>1490</v>
      </c>
      <c r="AB290" s="725">
        <v>298</v>
      </c>
      <c r="AC290" s="725">
        <v>0</v>
      </c>
      <c r="AD290" s="725">
        <v>0</v>
      </c>
      <c r="AE290" s="725">
        <v>171.00000000000009</v>
      </c>
      <c r="AF290" s="725">
        <v>263.88552188552188</v>
      </c>
      <c r="AG290" s="725">
        <v>0</v>
      </c>
      <c r="AH290" s="725">
        <v>0</v>
      </c>
      <c r="AI290" s="725">
        <v>0</v>
      </c>
      <c r="AJ290" s="725">
        <v>0</v>
      </c>
      <c r="AK290" s="725">
        <v>0</v>
      </c>
      <c r="AL290" s="725">
        <v>0</v>
      </c>
      <c r="AM290" s="725">
        <v>0</v>
      </c>
      <c r="AN290" s="725">
        <v>1262.9999999999995</v>
      </c>
      <c r="AO290" s="725">
        <v>86.999999999999929</v>
      </c>
      <c r="AP290" s="725">
        <v>21.99999999999994</v>
      </c>
      <c r="AQ290" s="725">
        <v>62.000000000000064</v>
      </c>
      <c r="AR290" s="725">
        <v>52.999999999999979</v>
      </c>
      <c r="AS290" s="725">
        <v>3.0000000000000053</v>
      </c>
      <c r="AT290" s="725">
        <v>0</v>
      </c>
      <c r="AU290" s="725">
        <v>0</v>
      </c>
      <c r="AV290" s="725">
        <v>0</v>
      </c>
      <c r="AW290" s="725">
        <v>0</v>
      </c>
      <c r="AX290" s="725">
        <v>4.0297498309668729</v>
      </c>
      <c r="AY290" s="725">
        <v>9.0669371196754529</v>
      </c>
      <c r="AZ290" s="725">
        <v>23.17106152805956</v>
      </c>
      <c r="BA290" s="725">
        <v>3.0101010101010099</v>
      </c>
      <c r="BB290" s="725">
        <v>0</v>
      </c>
      <c r="BC290" s="725">
        <v>0</v>
      </c>
      <c r="BD290" s="725">
        <v>112.84300341296917</v>
      </c>
      <c r="BE290" s="725">
        <v>104.05460750853231</v>
      </c>
      <c r="BF290" s="725">
        <v>98.705673758865117</v>
      </c>
      <c r="BG290" s="725">
        <v>113.56643356643369</v>
      </c>
      <c r="BH290" s="725">
        <v>154.25531914893611</v>
      </c>
      <c r="BI290" s="725">
        <v>342.71265452729045</v>
      </c>
      <c r="BJ290" s="725">
        <v>0</v>
      </c>
      <c r="BK290" s="725">
        <v>0</v>
      </c>
      <c r="BL290" s="725">
        <v>0</v>
      </c>
      <c r="BM290" s="725">
        <v>0.95167481689847</v>
      </c>
      <c r="BN290" s="725">
        <v>0</v>
      </c>
      <c r="BO290" s="725">
        <v>0</v>
      </c>
      <c r="BP290" s="725">
        <v>1</v>
      </c>
      <c r="BQ290" s="725"/>
      <c r="BR290" s="725"/>
      <c r="BS290" s="725"/>
    </row>
    <row r="291" spans="1:71" ht="15" x14ac:dyDescent="0.25">
      <c r="A291">
        <f>VLOOKUP(C291,'DfE No.'!C:E,3,FALSE)</f>
        <v>375</v>
      </c>
      <c r="B291" s="722">
        <v>139288</v>
      </c>
      <c r="C291" s="722">
        <v>9354095</v>
      </c>
      <c r="D291" s="723" t="s">
        <v>1124</v>
      </c>
      <c r="E291" s="707" t="s">
        <v>969</v>
      </c>
      <c r="F291" s="724" t="s">
        <v>1127</v>
      </c>
      <c r="G291" s="725">
        <v>1</v>
      </c>
      <c r="H291" s="725">
        <v>0</v>
      </c>
      <c r="I291" s="725">
        <v>0</v>
      </c>
      <c r="J291" s="725">
        <v>0</v>
      </c>
      <c r="K291" s="725">
        <v>5</v>
      </c>
      <c r="L291" s="725">
        <v>3</v>
      </c>
      <c r="M291" s="725">
        <v>2</v>
      </c>
      <c r="N291" s="725">
        <v>1009</v>
      </c>
      <c r="O291" s="725">
        <v>0</v>
      </c>
      <c r="P291" s="725">
        <v>0</v>
      </c>
      <c r="Q291" s="725">
        <v>0</v>
      </c>
      <c r="R291" s="725">
        <v>1009</v>
      </c>
      <c r="S291" s="725">
        <v>617</v>
      </c>
      <c r="T291" s="725">
        <v>392</v>
      </c>
      <c r="U291" s="725">
        <v>215</v>
      </c>
      <c r="V291" s="725">
        <v>220</v>
      </c>
      <c r="W291" s="725">
        <v>182</v>
      </c>
      <c r="X291" s="725">
        <v>198</v>
      </c>
      <c r="Y291" s="725">
        <v>194</v>
      </c>
      <c r="Z291" s="725">
        <v>0</v>
      </c>
      <c r="AA291" s="725">
        <v>1009</v>
      </c>
      <c r="AB291" s="725">
        <v>201.8</v>
      </c>
      <c r="AC291" s="725">
        <v>0</v>
      </c>
      <c r="AD291" s="725">
        <v>0</v>
      </c>
      <c r="AE291" s="725">
        <v>236.9999999999998</v>
      </c>
      <c r="AF291" s="725">
        <v>318.043303121853</v>
      </c>
      <c r="AG291" s="725">
        <v>0</v>
      </c>
      <c r="AH291" s="725">
        <v>0</v>
      </c>
      <c r="AI291" s="725">
        <v>0</v>
      </c>
      <c r="AJ291" s="725">
        <v>0</v>
      </c>
      <c r="AK291" s="725">
        <v>0</v>
      </c>
      <c r="AL291" s="725">
        <v>0</v>
      </c>
      <c r="AM291" s="725">
        <v>0</v>
      </c>
      <c r="AN291" s="725">
        <v>316.99999999999955</v>
      </c>
      <c r="AO291" s="725">
        <v>138.99999999999957</v>
      </c>
      <c r="AP291" s="725">
        <v>276.99999999999966</v>
      </c>
      <c r="AQ291" s="725">
        <v>46.000000000000028</v>
      </c>
      <c r="AR291" s="725">
        <v>154.00000000000043</v>
      </c>
      <c r="AS291" s="725">
        <v>76</v>
      </c>
      <c r="AT291" s="725">
        <v>0</v>
      </c>
      <c r="AU291" s="725">
        <v>0</v>
      </c>
      <c r="AV291" s="725">
        <v>0</v>
      </c>
      <c r="AW291" s="725">
        <v>0</v>
      </c>
      <c r="AX291" s="725">
        <v>11.054780876494045</v>
      </c>
      <c r="AY291" s="725">
        <v>24.119521912350578</v>
      </c>
      <c r="AZ291" s="725">
        <v>45.224103585657367</v>
      </c>
      <c r="BA291" s="725">
        <v>6.0966767371601209</v>
      </c>
      <c r="BB291" s="725">
        <v>0</v>
      </c>
      <c r="BC291" s="725">
        <v>0</v>
      </c>
      <c r="BD291" s="725">
        <v>63.665048543689338</v>
      </c>
      <c r="BE291" s="725">
        <v>65.14563106796119</v>
      </c>
      <c r="BF291" s="725">
        <v>68.116959064327446</v>
      </c>
      <c r="BG291" s="725">
        <v>74.776595744680833</v>
      </c>
      <c r="BH291" s="725">
        <v>77.819209039548042</v>
      </c>
      <c r="BI291" s="725">
        <v>207.20293277750767</v>
      </c>
      <c r="BJ291" s="725">
        <v>0</v>
      </c>
      <c r="BK291" s="725">
        <v>0</v>
      </c>
      <c r="BL291" s="725">
        <v>0</v>
      </c>
      <c r="BM291" s="725">
        <v>1.27103610885167</v>
      </c>
      <c r="BN291" s="725">
        <v>0</v>
      </c>
      <c r="BO291" s="725">
        <v>0</v>
      </c>
      <c r="BP291" s="725">
        <v>1</v>
      </c>
      <c r="BQ291" s="725"/>
      <c r="BR291" s="725"/>
      <c r="BS291" s="725"/>
    </row>
    <row r="292" spans="1:71" ht="15" x14ac:dyDescent="0.25">
      <c r="A292">
        <f>VLOOKUP(C292,'DfE No.'!C:E,3,FALSE)</f>
        <v>356</v>
      </c>
      <c r="B292" s="722">
        <v>144214</v>
      </c>
      <c r="C292" s="722">
        <v>9354096</v>
      </c>
      <c r="D292" s="723" t="s">
        <v>816</v>
      </c>
      <c r="E292" s="707" t="s">
        <v>969</v>
      </c>
      <c r="F292" s="724" t="s">
        <v>1127</v>
      </c>
      <c r="G292" s="725">
        <v>1</v>
      </c>
      <c r="H292" s="725">
        <v>0</v>
      </c>
      <c r="I292" s="725">
        <v>0</v>
      </c>
      <c r="J292" s="725">
        <v>0</v>
      </c>
      <c r="K292" s="725">
        <v>5</v>
      </c>
      <c r="L292" s="725">
        <v>3</v>
      </c>
      <c r="M292" s="725">
        <v>2</v>
      </c>
      <c r="N292" s="725">
        <v>763</v>
      </c>
      <c r="O292" s="725">
        <v>0</v>
      </c>
      <c r="P292" s="725">
        <v>0</v>
      </c>
      <c r="Q292" s="725">
        <v>0</v>
      </c>
      <c r="R292" s="725">
        <v>763</v>
      </c>
      <c r="S292" s="725">
        <v>467</v>
      </c>
      <c r="T292" s="725">
        <v>296</v>
      </c>
      <c r="U292" s="725">
        <v>155</v>
      </c>
      <c r="V292" s="725">
        <v>163</v>
      </c>
      <c r="W292" s="725">
        <v>149</v>
      </c>
      <c r="X292" s="725">
        <v>149</v>
      </c>
      <c r="Y292" s="725">
        <v>147</v>
      </c>
      <c r="Z292" s="725">
        <v>0</v>
      </c>
      <c r="AA292" s="725">
        <v>763</v>
      </c>
      <c r="AB292" s="725">
        <v>152.6</v>
      </c>
      <c r="AC292" s="725">
        <v>0</v>
      </c>
      <c r="AD292" s="725">
        <v>0</v>
      </c>
      <c r="AE292" s="725">
        <v>95.000000000000114</v>
      </c>
      <c r="AF292" s="725">
        <v>132.25333333333333</v>
      </c>
      <c r="AG292" s="725">
        <v>0</v>
      </c>
      <c r="AH292" s="725">
        <v>0</v>
      </c>
      <c r="AI292" s="725">
        <v>0</v>
      </c>
      <c r="AJ292" s="725">
        <v>0</v>
      </c>
      <c r="AK292" s="725">
        <v>0</v>
      </c>
      <c r="AL292" s="725">
        <v>0</v>
      </c>
      <c r="AM292" s="725">
        <v>0</v>
      </c>
      <c r="AN292" s="725">
        <v>638</v>
      </c>
      <c r="AO292" s="725">
        <v>19.999999999999968</v>
      </c>
      <c r="AP292" s="725">
        <v>31.999999999999996</v>
      </c>
      <c r="AQ292" s="725">
        <v>19.000000000000021</v>
      </c>
      <c r="AR292" s="725">
        <v>50</v>
      </c>
      <c r="AS292" s="725">
        <v>4.0000000000000018</v>
      </c>
      <c r="AT292" s="725">
        <v>0</v>
      </c>
      <c r="AU292" s="725">
        <v>0</v>
      </c>
      <c r="AV292" s="725">
        <v>0</v>
      </c>
      <c r="AW292" s="725">
        <v>0</v>
      </c>
      <c r="AX292" s="725">
        <v>0</v>
      </c>
      <c r="AY292" s="725">
        <v>1.0026281208935597</v>
      </c>
      <c r="AZ292" s="725">
        <v>2.0052562417871194</v>
      </c>
      <c r="BA292" s="725">
        <v>7.1213333333333342</v>
      </c>
      <c r="BB292" s="725">
        <v>0</v>
      </c>
      <c r="BC292" s="725">
        <v>0</v>
      </c>
      <c r="BD292" s="725">
        <v>58.957055214723894</v>
      </c>
      <c r="BE292" s="725">
        <v>61.999999999999964</v>
      </c>
      <c r="BF292" s="725">
        <v>37.503401360544245</v>
      </c>
      <c r="BG292" s="725">
        <v>58.789115646258551</v>
      </c>
      <c r="BH292" s="725">
        <v>71.000000000000057</v>
      </c>
      <c r="BI292" s="725">
        <v>170.11489354153917</v>
      </c>
      <c r="BJ292" s="725">
        <v>0</v>
      </c>
      <c r="BK292" s="725">
        <v>0</v>
      </c>
      <c r="BL292" s="725">
        <v>0</v>
      </c>
      <c r="BM292" s="725">
        <v>2.97016115117188</v>
      </c>
      <c r="BN292" s="725">
        <v>0</v>
      </c>
      <c r="BO292" s="725">
        <v>0</v>
      </c>
      <c r="BP292" s="725">
        <v>1</v>
      </c>
      <c r="BQ292" s="725"/>
      <c r="BR292" s="725"/>
      <c r="BS292" s="725"/>
    </row>
    <row r="293" spans="1:71" ht="15" x14ac:dyDescent="0.25">
      <c r="A293">
        <f>VLOOKUP(C293,'DfE No.'!C:E,3,FALSE)</f>
        <v>357</v>
      </c>
      <c r="B293" s="722">
        <v>137218</v>
      </c>
      <c r="C293" s="722">
        <v>9354097</v>
      </c>
      <c r="D293" s="723" t="s">
        <v>817</v>
      </c>
      <c r="E293" s="707" t="s">
        <v>969</v>
      </c>
      <c r="F293" s="724" t="s">
        <v>1127</v>
      </c>
      <c r="G293" s="725">
        <v>1</v>
      </c>
      <c r="H293" s="725">
        <v>0</v>
      </c>
      <c r="I293" s="725">
        <v>0</v>
      </c>
      <c r="J293" s="725">
        <v>0</v>
      </c>
      <c r="K293" s="725">
        <v>5</v>
      </c>
      <c r="L293" s="725">
        <v>3</v>
      </c>
      <c r="M293" s="725">
        <v>2</v>
      </c>
      <c r="N293" s="725">
        <v>927</v>
      </c>
      <c r="O293" s="725">
        <v>0</v>
      </c>
      <c r="P293" s="725">
        <v>0</v>
      </c>
      <c r="Q293" s="725">
        <v>0</v>
      </c>
      <c r="R293" s="725">
        <v>927</v>
      </c>
      <c r="S293" s="725">
        <v>565</v>
      </c>
      <c r="T293" s="725">
        <v>362</v>
      </c>
      <c r="U293" s="725">
        <v>193</v>
      </c>
      <c r="V293" s="725">
        <v>186</v>
      </c>
      <c r="W293" s="725">
        <v>186</v>
      </c>
      <c r="X293" s="725">
        <v>177</v>
      </c>
      <c r="Y293" s="725">
        <v>185</v>
      </c>
      <c r="Z293" s="725">
        <v>0</v>
      </c>
      <c r="AA293" s="725">
        <v>927</v>
      </c>
      <c r="AB293" s="725">
        <v>185.4</v>
      </c>
      <c r="AC293" s="725">
        <v>0</v>
      </c>
      <c r="AD293" s="725">
        <v>0</v>
      </c>
      <c r="AE293" s="725">
        <v>92.000000000000028</v>
      </c>
      <c r="AF293" s="725">
        <v>151.81887201735358</v>
      </c>
      <c r="AG293" s="725">
        <v>0</v>
      </c>
      <c r="AH293" s="725">
        <v>0</v>
      </c>
      <c r="AI293" s="725">
        <v>0</v>
      </c>
      <c r="AJ293" s="725">
        <v>0</v>
      </c>
      <c r="AK293" s="725">
        <v>0</v>
      </c>
      <c r="AL293" s="725">
        <v>0</v>
      </c>
      <c r="AM293" s="725">
        <v>0</v>
      </c>
      <c r="AN293" s="725">
        <v>840.00000000000011</v>
      </c>
      <c r="AO293" s="725">
        <v>17.000000000000043</v>
      </c>
      <c r="AP293" s="725">
        <v>19.999999999999989</v>
      </c>
      <c r="AQ293" s="725">
        <v>24.000000000000043</v>
      </c>
      <c r="AR293" s="725">
        <v>15.000000000000014</v>
      </c>
      <c r="AS293" s="725">
        <v>10.999999999999963</v>
      </c>
      <c r="AT293" s="725">
        <v>0</v>
      </c>
      <c r="AU293" s="725">
        <v>0</v>
      </c>
      <c r="AV293" s="725">
        <v>0</v>
      </c>
      <c r="AW293" s="725">
        <v>0</v>
      </c>
      <c r="AX293" s="725">
        <v>0</v>
      </c>
      <c r="AY293" s="725">
        <v>1.0000000000000042</v>
      </c>
      <c r="AZ293" s="725">
        <v>1.0000000000000042</v>
      </c>
      <c r="BA293" s="725">
        <v>3.0162689804772231</v>
      </c>
      <c r="BB293" s="725">
        <v>0</v>
      </c>
      <c r="BC293" s="725">
        <v>0</v>
      </c>
      <c r="BD293" s="725">
        <v>51.754189944134161</v>
      </c>
      <c r="BE293" s="725">
        <v>49.87709497206712</v>
      </c>
      <c r="BF293" s="725">
        <v>71.771739130434725</v>
      </c>
      <c r="BG293" s="725">
        <v>57.651428571428625</v>
      </c>
      <c r="BH293" s="725">
        <v>73.59116022099451</v>
      </c>
      <c r="BI293" s="725">
        <v>180.01810993622209</v>
      </c>
      <c r="BJ293" s="725">
        <v>0</v>
      </c>
      <c r="BK293" s="725">
        <v>0</v>
      </c>
      <c r="BL293" s="725">
        <v>0</v>
      </c>
      <c r="BM293" s="725">
        <v>3.4878954513126499</v>
      </c>
      <c r="BN293" s="725">
        <v>0</v>
      </c>
      <c r="BO293" s="725">
        <v>0</v>
      </c>
      <c r="BP293" s="725">
        <v>1</v>
      </c>
      <c r="BQ293" s="725"/>
      <c r="BR293" s="725"/>
      <c r="BS293" s="725"/>
    </row>
    <row r="294" spans="1:71" ht="15" x14ac:dyDescent="0.25">
      <c r="A294">
        <f>VLOOKUP(C294,'DfE No.'!C:E,3,FALSE)</f>
        <v>362</v>
      </c>
      <c r="B294" s="722">
        <v>137208</v>
      </c>
      <c r="C294" s="722">
        <v>9354098</v>
      </c>
      <c r="D294" s="723" t="s">
        <v>1125</v>
      </c>
      <c r="E294" s="707" t="s">
        <v>969</v>
      </c>
      <c r="F294" s="724" t="s">
        <v>1127</v>
      </c>
      <c r="G294" s="725">
        <v>1</v>
      </c>
      <c r="H294" s="725">
        <v>0</v>
      </c>
      <c r="I294" s="725">
        <v>0</v>
      </c>
      <c r="J294" s="725">
        <v>0</v>
      </c>
      <c r="K294" s="725">
        <v>5</v>
      </c>
      <c r="L294" s="725">
        <v>3</v>
      </c>
      <c r="M294" s="725">
        <v>2</v>
      </c>
      <c r="N294" s="725">
        <v>584</v>
      </c>
      <c r="O294" s="725">
        <v>0</v>
      </c>
      <c r="P294" s="725">
        <v>0</v>
      </c>
      <c r="Q294" s="725">
        <v>0</v>
      </c>
      <c r="R294" s="725">
        <v>584</v>
      </c>
      <c r="S294" s="725">
        <v>350</v>
      </c>
      <c r="T294" s="725">
        <v>234</v>
      </c>
      <c r="U294" s="725">
        <v>116</v>
      </c>
      <c r="V294" s="725">
        <v>116</v>
      </c>
      <c r="W294" s="725">
        <v>118</v>
      </c>
      <c r="X294" s="725">
        <v>116</v>
      </c>
      <c r="Y294" s="725">
        <v>118</v>
      </c>
      <c r="Z294" s="725">
        <v>0</v>
      </c>
      <c r="AA294" s="725">
        <v>584</v>
      </c>
      <c r="AB294" s="725">
        <v>116.8</v>
      </c>
      <c r="AC294" s="725">
        <v>0</v>
      </c>
      <c r="AD294" s="725">
        <v>0</v>
      </c>
      <c r="AE294" s="725">
        <v>83.000000000000071</v>
      </c>
      <c r="AF294" s="725">
        <v>116.80000000000001</v>
      </c>
      <c r="AG294" s="725">
        <v>0</v>
      </c>
      <c r="AH294" s="725">
        <v>0</v>
      </c>
      <c r="AI294" s="725">
        <v>0</v>
      </c>
      <c r="AJ294" s="725">
        <v>0</v>
      </c>
      <c r="AK294" s="725">
        <v>0</v>
      </c>
      <c r="AL294" s="725">
        <v>0</v>
      </c>
      <c r="AM294" s="725">
        <v>0</v>
      </c>
      <c r="AN294" s="725">
        <v>403.99999999999989</v>
      </c>
      <c r="AO294" s="725">
        <v>22.999999999999989</v>
      </c>
      <c r="AP294" s="725">
        <v>52.999999999999979</v>
      </c>
      <c r="AQ294" s="725">
        <v>22.999999999999989</v>
      </c>
      <c r="AR294" s="725">
        <v>70.999999999999744</v>
      </c>
      <c r="AS294" s="725">
        <v>10.000000000000014</v>
      </c>
      <c r="AT294" s="725">
        <v>0</v>
      </c>
      <c r="AU294" s="725">
        <v>0</v>
      </c>
      <c r="AV294" s="725">
        <v>0</v>
      </c>
      <c r="AW294" s="725">
        <v>0</v>
      </c>
      <c r="AX294" s="725">
        <v>1.0000000000000013</v>
      </c>
      <c r="AY294" s="725">
        <v>1.0000000000000013</v>
      </c>
      <c r="AZ294" s="725">
        <v>2.0000000000000027</v>
      </c>
      <c r="BA294" s="725">
        <v>3.0469565217391308</v>
      </c>
      <c r="BB294" s="725">
        <v>0</v>
      </c>
      <c r="BC294" s="725">
        <v>0</v>
      </c>
      <c r="BD294" s="725">
        <v>48.842105263157855</v>
      </c>
      <c r="BE294" s="725">
        <v>48.842105263157855</v>
      </c>
      <c r="BF294" s="725">
        <v>42.069565217391329</v>
      </c>
      <c r="BG294" s="725">
        <v>44.141592920353936</v>
      </c>
      <c r="BH294" s="725">
        <v>63.140350877193022</v>
      </c>
      <c r="BI294" s="725">
        <v>145.72465560488388</v>
      </c>
      <c r="BJ294" s="725">
        <v>0</v>
      </c>
      <c r="BK294" s="725">
        <v>0</v>
      </c>
      <c r="BL294" s="725">
        <v>0</v>
      </c>
      <c r="BM294" s="725">
        <v>3.3998994874999999</v>
      </c>
      <c r="BN294" s="725">
        <v>1</v>
      </c>
      <c r="BO294" s="725">
        <v>0</v>
      </c>
      <c r="BP294" s="725">
        <v>1</v>
      </c>
      <c r="BQ294" s="725"/>
      <c r="BR294" s="725"/>
      <c r="BS294" s="725"/>
    </row>
    <row r="295" spans="1:71" ht="15" x14ac:dyDescent="0.25">
      <c r="A295">
        <f>VLOOKUP(C295,'DfE No.'!C:E,3,FALSE)</f>
        <v>376</v>
      </c>
      <c r="B295" s="722">
        <v>136969</v>
      </c>
      <c r="C295" s="722">
        <v>9354099</v>
      </c>
      <c r="D295" s="723" t="s">
        <v>828</v>
      </c>
      <c r="E295" s="707" t="s">
        <v>969</v>
      </c>
      <c r="F295" s="724" t="s">
        <v>1127</v>
      </c>
      <c r="G295" s="725">
        <v>1</v>
      </c>
      <c r="H295" s="725">
        <v>0</v>
      </c>
      <c r="I295" s="725">
        <v>0</v>
      </c>
      <c r="J295" s="725">
        <v>0</v>
      </c>
      <c r="K295" s="725">
        <v>5</v>
      </c>
      <c r="L295" s="725">
        <v>3</v>
      </c>
      <c r="M295" s="725">
        <v>2</v>
      </c>
      <c r="N295" s="725">
        <v>1537</v>
      </c>
      <c r="O295" s="725">
        <v>0</v>
      </c>
      <c r="P295" s="725">
        <v>0</v>
      </c>
      <c r="Q295" s="725">
        <v>0</v>
      </c>
      <c r="R295" s="725">
        <v>1537</v>
      </c>
      <c r="S295" s="725">
        <v>919</v>
      </c>
      <c r="T295" s="725">
        <v>618</v>
      </c>
      <c r="U295" s="725">
        <v>306</v>
      </c>
      <c r="V295" s="725">
        <v>308</v>
      </c>
      <c r="W295" s="725">
        <v>305</v>
      </c>
      <c r="X295" s="725">
        <v>308</v>
      </c>
      <c r="Y295" s="725">
        <v>310</v>
      </c>
      <c r="Z295" s="725">
        <v>0</v>
      </c>
      <c r="AA295" s="725">
        <v>1537</v>
      </c>
      <c r="AB295" s="725">
        <v>307.39999999999998</v>
      </c>
      <c r="AC295" s="725">
        <v>0</v>
      </c>
      <c r="AD295" s="725">
        <v>0</v>
      </c>
      <c r="AE295" s="725">
        <v>132.99999999999994</v>
      </c>
      <c r="AF295" s="725">
        <v>198.41811175337187</v>
      </c>
      <c r="AG295" s="725">
        <v>0</v>
      </c>
      <c r="AH295" s="725">
        <v>0</v>
      </c>
      <c r="AI295" s="725">
        <v>0</v>
      </c>
      <c r="AJ295" s="725">
        <v>0</v>
      </c>
      <c r="AK295" s="725">
        <v>0</v>
      </c>
      <c r="AL295" s="725">
        <v>0</v>
      </c>
      <c r="AM295" s="725">
        <v>0</v>
      </c>
      <c r="AN295" s="725">
        <v>1435</v>
      </c>
      <c r="AO295" s="725">
        <v>21.999999999999968</v>
      </c>
      <c r="AP295" s="725">
        <v>38</v>
      </c>
      <c r="AQ295" s="725">
        <v>17.999999999999957</v>
      </c>
      <c r="AR295" s="725">
        <v>21.999999999999968</v>
      </c>
      <c r="AS295" s="725">
        <v>2.000000000000004</v>
      </c>
      <c r="AT295" s="725">
        <v>0</v>
      </c>
      <c r="AU295" s="725">
        <v>0</v>
      </c>
      <c r="AV295" s="725">
        <v>0</v>
      </c>
      <c r="AW295" s="725">
        <v>0</v>
      </c>
      <c r="AX295" s="725">
        <v>5.0032552083333286</v>
      </c>
      <c r="AY295" s="725">
        <v>8.0052083333333268</v>
      </c>
      <c r="AZ295" s="725">
        <v>11.007161458333327</v>
      </c>
      <c r="BA295" s="725">
        <v>11.845857418111754</v>
      </c>
      <c r="BB295" s="725">
        <v>0</v>
      </c>
      <c r="BC295" s="725">
        <v>0</v>
      </c>
      <c r="BD295" s="725">
        <v>80.526315789473642</v>
      </c>
      <c r="BE295" s="725">
        <v>81.052631578947327</v>
      </c>
      <c r="BF295" s="725">
        <v>104.02317880794713</v>
      </c>
      <c r="BG295" s="725">
        <v>109.92592592592595</v>
      </c>
      <c r="BH295" s="725">
        <v>150.3344481605352</v>
      </c>
      <c r="BI295" s="725">
        <v>306.4023500290221</v>
      </c>
      <c r="BJ295" s="725">
        <v>0</v>
      </c>
      <c r="BK295" s="725">
        <v>0</v>
      </c>
      <c r="BL295" s="725">
        <v>0</v>
      </c>
      <c r="BM295" s="725">
        <v>1.8379663729553899</v>
      </c>
      <c r="BN295" s="725">
        <v>0</v>
      </c>
      <c r="BO295" s="725">
        <v>0</v>
      </c>
      <c r="BP295" s="725">
        <v>1</v>
      </c>
      <c r="BQ295" s="725"/>
      <c r="BR295" s="725"/>
      <c r="BS295" s="725"/>
    </row>
    <row r="296" spans="1:71" ht="15" x14ac:dyDescent="0.25">
      <c r="A296">
        <f>VLOOKUP(C296,'DfE No.'!C:E,3,FALSE)</f>
        <v>554</v>
      </c>
      <c r="B296" s="722">
        <v>136322</v>
      </c>
      <c r="C296" s="722">
        <v>9354102</v>
      </c>
      <c r="D296" s="723" t="s">
        <v>926</v>
      </c>
      <c r="E296" s="707" t="s">
        <v>969</v>
      </c>
      <c r="F296" s="724" t="s">
        <v>1127</v>
      </c>
      <c r="G296" s="725">
        <v>1</v>
      </c>
      <c r="H296" s="725">
        <v>0</v>
      </c>
      <c r="I296" s="725">
        <v>0</v>
      </c>
      <c r="J296" s="725">
        <v>0</v>
      </c>
      <c r="K296" s="725">
        <v>5</v>
      </c>
      <c r="L296" s="725">
        <v>3</v>
      </c>
      <c r="M296" s="725">
        <v>2</v>
      </c>
      <c r="N296" s="725">
        <v>1116</v>
      </c>
      <c r="O296" s="725">
        <v>0</v>
      </c>
      <c r="P296" s="725">
        <v>0</v>
      </c>
      <c r="Q296" s="725">
        <v>0</v>
      </c>
      <c r="R296" s="725">
        <v>1116</v>
      </c>
      <c r="S296" s="725">
        <v>661</v>
      </c>
      <c r="T296" s="725">
        <v>455</v>
      </c>
      <c r="U296" s="725">
        <v>199</v>
      </c>
      <c r="V296" s="725">
        <v>234</v>
      </c>
      <c r="W296" s="725">
        <v>228</v>
      </c>
      <c r="X296" s="725">
        <v>226</v>
      </c>
      <c r="Y296" s="725">
        <v>229</v>
      </c>
      <c r="Z296" s="725">
        <v>0</v>
      </c>
      <c r="AA296" s="725">
        <v>1116</v>
      </c>
      <c r="AB296" s="725">
        <v>223.2</v>
      </c>
      <c r="AC296" s="725">
        <v>0</v>
      </c>
      <c r="AD296" s="725">
        <v>0</v>
      </c>
      <c r="AE296" s="725">
        <v>127.00000000000014</v>
      </c>
      <c r="AF296" s="725">
        <v>192.57981018119068</v>
      </c>
      <c r="AG296" s="725">
        <v>0</v>
      </c>
      <c r="AH296" s="725">
        <v>0</v>
      </c>
      <c r="AI296" s="725">
        <v>0</v>
      </c>
      <c r="AJ296" s="725">
        <v>0</v>
      </c>
      <c r="AK296" s="725">
        <v>0</v>
      </c>
      <c r="AL296" s="725">
        <v>0</v>
      </c>
      <c r="AM296" s="725">
        <v>0</v>
      </c>
      <c r="AN296" s="725">
        <v>1017.9999999999995</v>
      </c>
      <c r="AO296" s="725">
        <v>72.999999999999972</v>
      </c>
      <c r="AP296" s="725">
        <v>25.000000000000032</v>
      </c>
      <c r="AQ296" s="725">
        <v>0</v>
      </c>
      <c r="AR296" s="725">
        <v>0</v>
      </c>
      <c r="AS296" s="725">
        <v>0</v>
      </c>
      <c r="AT296" s="725">
        <v>0</v>
      </c>
      <c r="AU296" s="725">
        <v>0</v>
      </c>
      <c r="AV296" s="725">
        <v>0</v>
      </c>
      <c r="AW296" s="725">
        <v>0</v>
      </c>
      <c r="AX296" s="725">
        <v>3.0080862533692696</v>
      </c>
      <c r="AY296" s="725">
        <v>11.029649595687337</v>
      </c>
      <c r="AZ296" s="725">
        <v>16.043126684636157</v>
      </c>
      <c r="BA296" s="725">
        <v>8.6660914581535806</v>
      </c>
      <c r="BB296" s="725">
        <v>0</v>
      </c>
      <c r="BC296" s="725">
        <v>0</v>
      </c>
      <c r="BD296" s="725">
        <v>79.775330396475667</v>
      </c>
      <c r="BE296" s="725">
        <v>93.806167400880938</v>
      </c>
      <c r="BF296" s="725">
        <v>75.663716814159287</v>
      </c>
      <c r="BG296" s="725">
        <v>79.099999999999994</v>
      </c>
      <c r="BH296" s="725">
        <v>110.41071428571425</v>
      </c>
      <c r="BI296" s="725">
        <v>259.0506336616794</v>
      </c>
      <c r="BJ296" s="725">
        <v>0</v>
      </c>
      <c r="BK296" s="725">
        <v>0</v>
      </c>
      <c r="BL296" s="725">
        <v>0</v>
      </c>
      <c r="BM296" s="725">
        <v>1.6958320368680599</v>
      </c>
      <c r="BN296" s="725">
        <v>0</v>
      </c>
      <c r="BO296" s="725">
        <v>0</v>
      </c>
      <c r="BP296" s="725">
        <v>1</v>
      </c>
      <c r="BQ296" s="725"/>
      <c r="BR296" s="725"/>
      <c r="BS296" s="725"/>
    </row>
    <row r="297" spans="1:71" ht="15" x14ac:dyDescent="0.25">
      <c r="A297">
        <f>VLOOKUP(C297,'DfE No.'!C:E,3,FALSE)</f>
        <v>562</v>
      </c>
      <c r="B297" s="722">
        <v>143362</v>
      </c>
      <c r="C297" s="722">
        <v>9354103</v>
      </c>
      <c r="D297" s="723" t="s">
        <v>934</v>
      </c>
      <c r="E297" s="707" t="s">
        <v>969</v>
      </c>
      <c r="F297" s="724" t="s">
        <v>1127</v>
      </c>
      <c r="G297" s="725">
        <v>1</v>
      </c>
      <c r="H297" s="725">
        <v>0</v>
      </c>
      <c r="I297" s="725">
        <v>0</v>
      </c>
      <c r="J297" s="725">
        <v>0</v>
      </c>
      <c r="K297" s="725">
        <v>5</v>
      </c>
      <c r="L297" s="725">
        <v>3</v>
      </c>
      <c r="M297" s="725">
        <v>2</v>
      </c>
      <c r="N297" s="725">
        <v>922</v>
      </c>
      <c r="O297" s="725">
        <v>0</v>
      </c>
      <c r="P297" s="725">
        <v>0</v>
      </c>
      <c r="Q297" s="725">
        <v>0</v>
      </c>
      <c r="R297" s="725">
        <v>922</v>
      </c>
      <c r="S297" s="725">
        <v>544</v>
      </c>
      <c r="T297" s="725">
        <v>378</v>
      </c>
      <c r="U297" s="725">
        <v>179</v>
      </c>
      <c r="V297" s="725">
        <v>190</v>
      </c>
      <c r="W297" s="725">
        <v>175</v>
      </c>
      <c r="X297" s="725">
        <v>207</v>
      </c>
      <c r="Y297" s="725">
        <v>171</v>
      </c>
      <c r="Z297" s="725">
        <v>0</v>
      </c>
      <c r="AA297" s="725">
        <v>922</v>
      </c>
      <c r="AB297" s="725">
        <v>184.4</v>
      </c>
      <c r="AC297" s="725">
        <v>0</v>
      </c>
      <c r="AD297" s="725">
        <v>0</v>
      </c>
      <c r="AE297" s="725">
        <v>145.99999999999997</v>
      </c>
      <c r="AF297" s="725">
        <v>205.43496801705757</v>
      </c>
      <c r="AG297" s="725">
        <v>0</v>
      </c>
      <c r="AH297" s="725">
        <v>0</v>
      </c>
      <c r="AI297" s="725">
        <v>0</v>
      </c>
      <c r="AJ297" s="725">
        <v>0</v>
      </c>
      <c r="AK297" s="725">
        <v>0</v>
      </c>
      <c r="AL297" s="725">
        <v>0</v>
      </c>
      <c r="AM297" s="725">
        <v>0</v>
      </c>
      <c r="AN297" s="725">
        <v>818.00000000000045</v>
      </c>
      <c r="AO297" s="725">
        <v>58.99999999999995</v>
      </c>
      <c r="AP297" s="725">
        <v>12.999999999999996</v>
      </c>
      <c r="AQ297" s="725">
        <v>0</v>
      </c>
      <c r="AR297" s="725">
        <v>32.000000000000021</v>
      </c>
      <c r="AS297" s="725">
        <v>0</v>
      </c>
      <c r="AT297" s="725">
        <v>0</v>
      </c>
      <c r="AU297" s="725">
        <v>0</v>
      </c>
      <c r="AV297" s="725">
        <v>0</v>
      </c>
      <c r="AW297" s="725">
        <v>0</v>
      </c>
      <c r="AX297" s="725">
        <v>0</v>
      </c>
      <c r="AY297" s="725">
        <v>1.001085776330072</v>
      </c>
      <c r="AZ297" s="725">
        <v>1.001085776330072</v>
      </c>
      <c r="BA297" s="725">
        <v>6.8805970149253728</v>
      </c>
      <c r="BB297" s="725">
        <v>0</v>
      </c>
      <c r="BC297" s="725">
        <v>0</v>
      </c>
      <c r="BD297" s="725">
        <v>58.704301075268845</v>
      </c>
      <c r="BE297" s="725">
        <v>62.311827956989276</v>
      </c>
      <c r="BF297" s="725">
        <v>81.93641618497108</v>
      </c>
      <c r="BG297" s="725">
        <v>97.351485148514783</v>
      </c>
      <c r="BH297" s="725">
        <v>84.994082840236658</v>
      </c>
      <c r="BI297" s="725">
        <v>227.50951240392843</v>
      </c>
      <c r="BJ297" s="725">
        <v>0</v>
      </c>
      <c r="BK297" s="725">
        <v>0</v>
      </c>
      <c r="BL297" s="725">
        <v>0</v>
      </c>
      <c r="BM297" s="725">
        <v>2.90663433100698</v>
      </c>
      <c r="BN297" s="725">
        <v>0</v>
      </c>
      <c r="BO297" s="725">
        <v>0</v>
      </c>
      <c r="BP297" s="725">
        <v>1</v>
      </c>
      <c r="BQ297" s="725"/>
      <c r="BR297" s="725"/>
      <c r="BS297" s="725"/>
    </row>
    <row r="298" spans="1:71" ht="15" x14ac:dyDescent="0.25">
      <c r="A298">
        <f>VLOOKUP(C298,'DfE No.'!C:E,3,FALSE)</f>
        <v>159</v>
      </c>
      <c r="B298" s="722">
        <v>136416</v>
      </c>
      <c r="C298" s="722">
        <v>9354504</v>
      </c>
      <c r="D298" s="723" t="s">
        <v>721</v>
      </c>
      <c r="E298" s="707" t="s">
        <v>969</v>
      </c>
      <c r="F298" s="724" t="s">
        <v>1127</v>
      </c>
      <c r="G298" s="725">
        <v>1</v>
      </c>
      <c r="H298" s="725">
        <v>0</v>
      </c>
      <c r="I298" s="725">
        <v>0</v>
      </c>
      <c r="J298" s="725">
        <v>0</v>
      </c>
      <c r="K298" s="725">
        <v>5</v>
      </c>
      <c r="L298" s="725">
        <v>3</v>
      </c>
      <c r="M298" s="725">
        <v>2</v>
      </c>
      <c r="N298" s="725">
        <v>668</v>
      </c>
      <c r="O298" s="725">
        <v>0</v>
      </c>
      <c r="P298" s="725">
        <v>0</v>
      </c>
      <c r="Q298" s="725">
        <v>0</v>
      </c>
      <c r="R298" s="725">
        <v>668</v>
      </c>
      <c r="S298" s="725">
        <v>408</v>
      </c>
      <c r="T298" s="725">
        <v>260</v>
      </c>
      <c r="U298" s="725">
        <v>135</v>
      </c>
      <c r="V298" s="725">
        <v>138</v>
      </c>
      <c r="W298" s="725">
        <v>135</v>
      </c>
      <c r="X298" s="725">
        <v>131</v>
      </c>
      <c r="Y298" s="725">
        <v>129</v>
      </c>
      <c r="Z298" s="725">
        <v>0</v>
      </c>
      <c r="AA298" s="725">
        <v>668</v>
      </c>
      <c r="AB298" s="725">
        <v>133.6</v>
      </c>
      <c r="AC298" s="725">
        <v>0</v>
      </c>
      <c r="AD298" s="725">
        <v>0</v>
      </c>
      <c r="AE298" s="725">
        <v>44.999999999999972</v>
      </c>
      <c r="AF298" s="725">
        <v>71.571428571428569</v>
      </c>
      <c r="AG298" s="725">
        <v>0</v>
      </c>
      <c r="AH298" s="725">
        <v>0</v>
      </c>
      <c r="AI298" s="725">
        <v>0</v>
      </c>
      <c r="AJ298" s="725">
        <v>0</v>
      </c>
      <c r="AK298" s="725">
        <v>0</v>
      </c>
      <c r="AL298" s="725">
        <v>0</v>
      </c>
      <c r="AM298" s="725">
        <v>0</v>
      </c>
      <c r="AN298" s="725">
        <v>656.00000000000023</v>
      </c>
      <c r="AO298" s="725">
        <v>7.000000000000024</v>
      </c>
      <c r="AP298" s="725">
        <v>1.9999999999999973</v>
      </c>
      <c r="AQ298" s="725">
        <v>0.99999999999999867</v>
      </c>
      <c r="AR298" s="725">
        <v>1.9999999999999973</v>
      </c>
      <c r="AS298" s="725">
        <v>0</v>
      </c>
      <c r="AT298" s="725">
        <v>0</v>
      </c>
      <c r="AU298" s="725">
        <v>0</v>
      </c>
      <c r="AV298" s="725">
        <v>0</v>
      </c>
      <c r="AW298" s="725">
        <v>0</v>
      </c>
      <c r="AX298" s="725">
        <v>0.99999999999999867</v>
      </c>
      <c r="AY298" s="725">
        <v>0.99999999999999867</v>
      </c>
      <c r="AZ298" s="725">
        <v>1.9999999999999973</v>
      </c>
      <c r="BA298" s="725">
        <v>7.9523809523809517</v>
      </c>
      <c r="BB298" s="725">
        <v>0</v>
      </c>
      <c r="BC298" s="725">
        <v>0</v>
      </c>
      <c r="BD298" s="725">
        <v>43.676470588235311</v>
      </c>
      <c r="BE298" s="725">
        <v>44.647058823529427</v>
      </c>
      <c r="BF298" s="725">
        <v>44.99999999999995</v>
      </c>
      <c r="BG298" s="725">
        <v>50.709677419354783</v>
      </c>
      <c r="BH298" s="725">
        <v>55.728000000000002</v>
      </c>
      <c r="BI298" s="725">
        <v>141.80092555467684</v>
      </c>
      <c r="BJ298" s="725">
        <v>0</v>
      </c>
      <c r="BK298" s="725">
        <v>0</v>
      </c>
      <c r="BL298" s="725">
        <v>0</v>
      </c>
      <c r="BM298" s="725">
        <v>5.4183476102702697</v>
      </c>
      <c r="BN298" s="725">
        <v>0</v>
      </c>
      <c r="BO298" s="725">
        <v>0</v>
      </c>
      <c r="BP298" s="725">
        <v>1</v>
      </c>
      <c r="BQ298" s="725"/>
      <c r="BR298" s="725"/>
      <c r="BS298" s="725"/>
    </row>
    <row r="299" spans="1:71" ht="15" x14ac:dyDescent="0.25">
      <c r="A299">
        <f>VLOOKUP(C299,'DfE No.'!C:E,3,FALSE)</f>
        <v>372</v>
      </c>
      <c r="B299" s="722">
        <v>137849</v>
      </c>
      <c r="C299" s="722">
        <v>9354603</v>
      </c>
      <c r="D299" s="723" t="s">
        <v>825</v>
      </c>
      <c r="E299" s="707" t="s">
        <v>969</v>
      </c>
      <c r="F299" s="724" t="s">
        <v>1127</v>
      </c>
      <c r="G299" s="725">
        <v>1</v>
      </c>
      <c r="H299" s="725">
        <v>0</v>
      </c>
      <c r="I299" s="725">
        <v>0</v>
      </c>
      <c r="J299" s="725">
        <v>0</v>
      </c>
      <c r="K299" s="725">
        <v>5</v>
      </c>
      <c r="L299" s="725">
        <v>3</v>
      </c>
      <c r="M299" s="725">
        <v>2</v>
      </c>
      <c r="N299" s="725">
        <v>801</v>
      </c>
      <c r="O299" s="725">
        <v>0</v>
      </c>
      <c r="P299" s="725">
        <v>0</v>
      </c>
      <c r="Q299" s="725">
        <v>0</v>
      </c>
      <c r="R299" s="725">
        <v>801</v>
      </c>
      <c r="S299" s="725">
        <v>475</v>
      </c>
      <c r="T299" s="725">
        <v>326</v>
      </c>
      <c r="U299" s="725">
        <v>162</v>
      </c>
      <c r="V299" s="725">
        <v>156</v>
      </c>
      <c r="W299" s="725">
        <v>157</v>
      </c>
      <c r="X299" s="725">
        <v>162</v>
      </c>
      <c r="Y299" s="725">
        <v>164</v>
      </c>
      <c r="Z299" s="725">
        <v>0</v>
      </c>
      <c r="AA299" s="725">
        <v>801</v>
      </c>
      <c r="AB299" s="725">
        <v>160.19999999999999</v>
      </c>
      <c r="AC299" s="725">
        <v>0</v>
      </c>
      <c r="AD299" s="725">
        <v>0</v>
      </c>
      <c r="AE299" s="725">
        <v>110.99999999999983</v>
      </c>
      <c r="AF299" s="725">
        <v>147.32155907429964</v>
      </c>
      <c r="AG299" s="725">
        <v>0</v>
      </c>
      <c r="AH299" s="725">
        <v>0</v>
      </c>
      <c r="AI299" s="725">
        <v>0</v>
      </c>
      <c r="AJ299" s="725">
        <v>0</v>
      </c>
      <c r="AK299" s="725">
        <v>0</v>
      </c>
      <c r="AL299" s="725">
        <v>0</v>
      </c>
      <c r="AM299" s="725">
        <v>0</v>
      </c>
      <c r="AN299" s="725">
        <v>472.59</v>
      </c>
      <c r="AO299" s="725">
        <v>75.09375</v>
      </c>
      <c r="AP299" s="725">
        <v>110.1375</v>
      </c>
      <c r="AQ299" s="725">
        <v>56.070000000000007</v>
      </c>
      <c r="AR299" s="725">
        <v>71.08874999999999</v>
      </c>
      <c r="AS299" s="725">
        <v>16.02</v>
      </c>
      <c r="AT299" s="725">
        <v>0</v>
      </c>
      <c r="AU299" s="725">
        <v>0</v>
      </c>
      <c r="AV299" s="725">
        <v>0</v>
      </c>
      <c r="AW299" s="725">
        <v>0</v>
      </c>
      <c r="AX299" s="725">
        <v>7.9999999999999973</v>
      </c>
      <c r="AY299" s="725">
        <v>19.999999999999975</v>
      </c>
      <c r="AZ299" s="725">
        <v>28.000000000000025</v>
      </c>
      <c r="BA299" s="725">
        <v>3.9025578562728378</v>
      </c>
      <c r="BB299" s="725">
        <v>0</v>
      </c>
      <c r="BC299" s="725">
        <v>0</v>
      </c>
      <c r="BD299" s="725">
        <v>53.289473684210584</v>
      </c>
      <c r="BE299" s="725">
        <v>51.315789473684269</v>
      </c>
      <c r="BF299" s="725">
        <v>48.146666666666718</v>
      </c>
      <c r="BG299" s="725">
        <v>51.220588235294073</v>
      </c>
      <c r="BH299" s="725">
        <v>63.71974522292998</v>
      </c>
      <c r="BI299" s="725">
        <v>158.44202149496786</v>
      </c>
      <c r="BJ299" s="725">
        <v>0</v>
      </c>
      <c r="BK299" s="725">
        <v>0</v>
      </c>
      <c r="BL299" s="725">
        <v>0</v>
      </c>
      <c r="BM299" s="725">
        <v>0.75064861653696502</v>
      </c>
      <c r="BN299" s="725">
        <v>0</v>
      </c>
      <c r="BO299" s="725">
        <v>0</v>
      </c>
      <c r="BP299" s="725">
        <v>1</v>
      </c>
      <c r="BQ299" s="725"/>
      <c r="BR299" s="725"/>
      <c r="BS299" s="725"/>
    </row>
    <row r="300" spans="1:71" ht="15" x14ac:dyDescent="0.25">
      <c r="A300">
        <f>VLOOKUP(C300,'DfE No.'!C:E,3,FALSE)</f>
        <v>157</v>
      </c>
      <c r="B300" s="722">
        <v>146909</v>
      </c>
      <c r="C300" s="722">
        <v>9354605</v>
      </c>
      <c r="D300" s="723" t="s">
        <v>720</v>
      </c>
      <c r="E300" s="707" t="s">
        <v>969</v>
      </c>
      <c r="F300" s="724" t="s">
        <v>1127</v>
      </c>
      <c r="G300" s="725">
        <v>1</v>
      </c>
      <c r="H300" s="725">
        <v>0</v>
      </c>
      <c r="I300" s="725">
        <v>0</v>
      </c>
      <c r="J300" s="725">
        <v>0</v>
      </c>
      <c r="K300" s="725">
        <v>5</v>
      </c>
      <c r="L300" s="725">
        <v>3</v>
      </c>
      <c r="M300" s="725">
        <v>2</v>
      </c>
      <c r="N300" s="725">
        <v>734</v>
      </c>
      <c r="O300" s="725">
        <v>0</v>
      </c>
      <c r="P300" s="725">
        <v>0</v>
      </c>
      <c r="Q300" s="725">
        <v>0</v>
      </c>
      <c r="R300" s="725">
        <v>734</v>
      </c>
      <c r="S300" s="725">
        <v>403</v>
      </c>
      <c r="T300" s="725">
        <v>331</v>
      </c>
      <c r="U300" s="725">
        <v>137</v>
      </c>
      <c r="V300" s="725">
        <v>117</v>
      </c>
      <c r="W300" s="725">
        <v>149</v>
      </c>
      <c r="X300" s="725">
        <v>163</v>
      </c>
      <c r="Y300" s="725">
        <v>168</v>
      </c>
      <c r="Z300" s="725">
        <v>0</v>
      </c>
      <c r="AA300" s="725">
        <v>734</v>
      </c>
      <c r="AB300" s="725">
        <v>146.80000000000001</v>
      </c>
      <c r="AC300" s="725">
        <v>0</v>
      </c>
      <c r="AD300" s="725">
        <v>0</v>
      </c>
      <c r="AE300" s="725">
        <v>203.99999999999963</v>
      </c>
      <c r="AF300" s="725">
        <v>247.88173455978978</v>
      </c>
      <c r="AG300" s="725">
        <v>0</v>
      </c>
      <c r="AH300" s="725">
        <v>0</v>
      </c>
      <c r="AI300" s="725">
        <v>0</v>
      </c>
      <c r="AJ300" s="725">
        <v>0</v>
      </c>
      <c r="AK300" s="725">
        <v>0</v>
      </c>
      <c r="AL300" s="725">
        <v>0</v>
      </c>
      <c r="AM300" s="725">
        <v>0</v>
      </c>
      <c r="AN300" s="725">
        <v>358.99999999999994</v>
      </c>
      <c r="AO300" s="725">
        <v>123.99999999999964</v>
      </c>
      <c r="AP300" s="725">
        <v>47.999999999999993</v>
      </c>
      <c r="AQ300" s="725">
        <v>106.00000000000023</v>
      </c>
      <c r="AR300" s="725">
        <v>28.999999999999972</v>
      </c>
      <c r="AS300" s="725">
        <v>42.000000000000007</v>
      </c>
      <c r="AT300" s="725">
        <v>26.000000000000011</v>
      </c>
      <c r="AU300" s="725">
        <v>0</v>
      </c>
      <c r="AV300" s="725">
        <v>0</v>
      </c>
      <c r="AW300" s="725">
        <v>0</v>
      </c>
      <c r="AX300" s="725">
        <v>5.0000000000000009</v>
      </c>
      <c r="AY300" s="725">
        <v>6.9999999999999964</v>
      </c>
      <c r="AZ300" s="725">
        <v>9.0000000000000089</v>
      </c>
      <c r="BA300" s="725">
        <v>16.396846254927727</v>
      </c>
      <c r="BB300" s="725">
        <v>0</v>
      </c>
      <c r="BC300" s="725">
        <v>0</v>
      </c>
      <c r="BD300" s="725">
        <v>56.77477477477472</v>
      </c>
      <c r="BE300" s="725">
        <v>48.486486486486442</v>
      </c>
      <c r="BF300" s="725">
        <v>61.655172413793125</v>
      </c>
      <c r="BG300" s="725">
        <v>70.735849056603712</v>
      </c>
      <c r="BH300" s="725">
        <v>84.528301886792391</v>
      </c>
      <c r="BI300" s="725">
        <v>188.77459462019476</v>
      </c>
      <c r="BJ300" s="725">
        <v>0</v>
      </c>
      <c r="BK300" s="725">
        <v>0</v>
      </c>
      <c r="BL300" s="725">
        <v>0</v>
      </c>
      <c r="BM300" s="725">
        <v>2.5485912946799698</v>
      </c>
      <c r="BN300" s="725">
        <v>0</v>
      </c>
      <c r="BO300" s="725">
        <v>0</v>
      </c>
      <c r="BP300" s="725">
        <v>1</v>
      </c>
      <c r="BQ300" s="725"/>
      <c r="BR300" s="725"/>
      <c r="BS300" s="725"/>
    </row>
    <row r="301" spans="1:71" ht="15" x14ac:dyDescent="0.25">
      <c r="A301">
        <f>VLOOKUP(C301,'DfE No.'!C:E,3,FALSE)</f>
        <v>368</v>
      </c>
      <c r="B301" s="722">
        <v>136453</v>
      </c>
      <c r="C301" s="722">
        <v>9354606</v>
      </c>
      <c r="D301" s="723" t="s">
        <v>822</v>
      </c>
      <c r="E301" s="707" t="s">
        <v>969</v>
      </c>
      <c r="F301" s="724" t="s">
        <v>1127</v>
      </c>
      <c r="G301" s="725">
        <v>1</v>
      </c>
      <c r="H301" s="725">
        <v>0</v>
      </c>
      <c r="I301" s="725">
        <v>0</v>
      </c>
      <c r="J301" s="725">
        <v>0</v>
      </c>
      <c r="K301" s="725">
        <v>5</v>
      </c>
      <c r="L301" s="725">
        <v>3</v>
      </c>
      <c r="M301" s="725">
        <v>2</v>
      </c>
      <c r="N301" s="725">
        <v>916</v>
      </c>
      <c r="O301" s="725">
        <v>0</v>
      </c>
      <c r="P301" s="725">
        <v>0</v>
      </c>
      <c r="Q301" s="725">
        <v>0</v>
      </c>
      <c r="R301" s="725">
        <v>916</v>
      </c>
      <c r="S301" s="725">
        <v>597</v>
      </c>
      <c r="T301" s="725">
        <v>319</v>
      </c>
      <c r="U301" s="725">
        <v>200</v>
      </c>
      <c r="V301" s="725">
        <v>239</v>
      </c>
      <c r="W301" s="725">
        <v>158</v>
      </c>
      <c r="X301" s="725">
        <v>168</v>
      </c>
      <c r="Y301" s="725">
        <v>151</v>
      </c>
      <c r="Z301" s="725">
        <v>0</v>
      </c>
      <c r="AA301" s="725">
        <v>916</v>
      </c>
      <c r="AB301" s="725">
        <v>183.2</v>
      </c>
      <c r="AC301" s="725">
        <v>0</v>
      </c>
      <c r="AD301" s="725">
        <v>0</v>
      </c>
      <c r="AE301" s="725">
        <v>336.99999999999966</v>
      </c>
      <c r="AF301" s="725">
        <v>391.38181818181818</v>
      </c>
      <c r="AG301" s="725">
        <v>0</v>
      </c>
      <c r="AH301" s="725">
        <v>0</v>
      </c>
      <c r="AI301" s="725">
        <v>0</v>
      </c>
      <c r="AJ301" s="725">
        <v>0</v>
      </c>
      <c r="AK301" s="725">
        <v>0</v>
      </c>
      <c r="AL301" s="725">
        <v>0</v>
      </c>
      <c r="AM301" s="725">
        <v>0</v>
      </c>
      <c r="AN301" s="725">
        <v>230.0000000000004</v>
      </c>
      <c r="AO301" s="725">
        <v>30.999999999999979</v>
      </c>
      <c r="AP301" s="725">
        <v>66.000000000000014</v>
      </c>
      <c r="AQ301" s="725">
        <v>316.99999999999983</v>
      </c>
      <c r="AR301" s="725">
        <v>272</v>
      </c>
      <c r="AS301" s="725">
        <v>0</v>
      </c>
      <c r="AT301" s="725">
        <v>0</v>
      </c>
      <c r="AU301" s="725">
        <v>0</v>
      </c>
      <c r="AV301" s="725">
        <v>0</v>
      </c>
      <c r="AW301" s="725">
        <v>0</v>
      </c>
      <c r="AX301" s="725">
        <v>8.9999999999999982</v>
      </c>
      <c r="AY301" s="725">
        <v>20.000000000000018</v>
      </c>
      <c r="AZ301" s="725">
        <v>32.999999999999957</v>
      </c>
      <c r="BA301" s="725">
        <v>1.0409090909090908</v>
      </c>
      <c r="BB301" s="725">
        <v>0</v>
      </c>
      <c r="BC301" s="725">
        <v>0</v>
      </c>
      <c r="BD301" s="725">
        <v>94.067796610169395</v>
      </c>
      <c r="BE301" s="725">
        <v>112.41101694915243</v>
      </c>
      <c r="BF301" s="725">
        <v>82.614379084967311</v>
      </c>
      <c r="BG301" s="725">
        <v>87.745222929936261</v>
      </c>
      <c r="BH301" s="725">
        <v>102.42657342657338</v>
      </c>
      <c r="BI301" s="725">
        <v>285.8821747839325</v>
      </c>
      <c r="BJ301" s="725">
        <v>0</v>
      </c>
      <c r="BK301" s="725">
        <v>0</v>
      </c>
      <c r="BL301" s="725">
        <v>0</v>
      </c>
      <c r="BM301" s="725">
        <v>1.38013450325265</v>
      </c>
      <c r="BN301" s="725">
        <v>0</v>
      </c>
      <c r="BO301" s="725">
        <v>0</v>
      </c>
      <c r="BP301" s="725">
        <v>1</v>
      </c>
      <c r="BQ301" s="725"/>
      <c r="BR301" s="725"/>
      <c r="BS301" s="725"/>
    </row>
    <row r="302" spans="1:71" ht="15" x14ac:dyDescent="0.25">
      <c r="A302" s="514">
        <v>1001</v>
      </c>
      <c r="B302" s="671" t="s">
        <v>1126</v>
      </c>
      <c r="C302" s="671" t="s">
        <v>1126</v>
      </c>
      <c r="D302" s="672" t="s">
        <v>1154</v>
      </c>
      <c r="E302" s="673" t="s">
        <v>1461</v>
      </c>
      <c r="BQ302" s="725"/>
      <c r="BR302" s="725"/>
      <c r="BS302" s="725"/>
    </row>
    <row r="303" spans="1:71" ht="15" x14ac:dyDescent="0.25">
      <c r="A303" s="508">
        <v>1002</v>
      </c>
      <c r="B303" s="671"/>
      <c r="C303" s="671"/>
      <c r="D303" s="672" t="s">
        <v>1299</v>
      </c>
      <c r="E303" s="673"/>
      <c r="BQ303" s="725"/>
      <c r="BR303" s="725"/>
      <c r="BS303" s="725"/>
    </row>
    <row r="304" spans="1:71" ht="15" x14ac:dyDescent="0.25">
      <c r="A304" s="514">
        <v>195</v>
      </c>
      <c r="B304" s="671" t="s">
        <v>1126</v>
      </c>
      <c r="C304" s="671" t="s">
        <v>1126</v>
      </c>
      <c r="D304" s="672" t="s">
        <v>939</v>
      </c>
      <c r="E304" s="673" t="s">
        <v>1461</v>
      </c>
      <c r="BQ304" s="725"/>
      <c r="BR304" s="725"/>
      <c r="BS304" s="725"/>
    </row>
    <row r="305" spans="1:71" ht="15" x14ac:dyDescent="0.25">
      <c r="A305" s="514">
        <v>196</v>
      </c>
      <c r="B305" s="671" t="s">
        <v>1126</v>
      </c>
      <c r="C305" s="671" t="s">
        <v>1126</v>
      </c>
      <c r="D305" s="672" t="s">
        <v>940</v>
      </c>
      <c r="E305" s="673" t="s">
        <v>1461</v>
      </c>
      <c r="BQ305" s="725"/>
      <c r="BR305" s="725"/>
      <c r="BS305" s="725"/>
    </row>
    <row r="306" spans="1:71" ht="15" x14ac:dyDescent="0.25">
      <c r="A306" s="514">
        <v>393</v>
      </c>
      <c r="B306" s="671" t="s">
        <v>1126</v>
      </c>
      <c r="C306" s="671" t="s">
        <v>1126</v>
      </c>
      <c r="D306" s="672" t="s">
        <v>941</v>
      </c>
      <c r="E306" s="673" t="s">
        <v>1461</v>
      </c>
      <c r="BQ306" s="725"/>
      <c r="BR306" s="725"/>
      <c r="BS306" s="725"/>
    </row>
    <row r="307" spans="1:71" ht="15" x14ac:dyDescent="0.25">
      <c r="A307" s="514">
        <v>395</v>
      </c>
      <c r="B307" s="671" t="s">
        <v>1126</v>
      </c>
      <c r="C307" s="671" t="s">
        <v>1126</v>
      </c>
      <c r="D307" s="672" t="s">
        <v>942</v>
      </c>
      <c r="E307" s="673" t="s">
        <v>1461</v>
      </c>
      <c r="BQ307" s="725"/>
      <c r="BR307" s="725"/>
      <c r="BS307" s="725"/>
    </row>
    <row r="308" spans="1:71" ht="15" x14ac:dyDescent="0.25">
      <c r="A308" s="514">
        <v>396</v>
      </c>
      <c r="B308" s="671" t="s">
        <v>1126</v>
      </c>
      <c r="C308" s="671" t="s">
        <v>1126</v>
      </c>
      <c r="D308" s="672" t="s">
        <v>943</v>
      </c>
      <c r="E308" s="673" t="s">
        <v>1461</v>
      </c>
      <c r="BQ308" s="725"/>
      <c r="BR308" s="725"/>
      <c r="BS308" s="725"/>
    </row>
    <row r="309" spans="1:71" ht="15" x14ac:dyDescent="0.25">
      <c r="A309" s="514">
        <v>575</v>
      </c>
      <c r="B309" s="671" t="s">
        <v>1126</v>
      </c>
      <c r="C309" s="671" t="s">
        <v>1126</v>
      </c>
      <c r="D309" s="672" t="s">
        <v>944</v>
      </c>
      <c r="E309" s="673" t="s">
        <v>1461</v>
      </c>
      <c r="BQ309" s="725"/>
      <c r="BR309" s="725"/>
      <c r="BS309" s="725"/>
    </row>
    <row r="310" spans="1:71" ht="15" x14ac:dyDescent="0.25">
      <c r="A310" s="514">
        <v>576</v>
      </c>
      <c r="B310" s="671" t="s">
        <v>1126</v>
      </c>
      <c r="C310" s="671" t="s">
        <v>1126</v>
      </c>
      <c r="D310" s="672" t="s">
        <v>945</v>
      </c>
      <c r="E310" s="673" t="s">
        <v>1461</v>
      </c>
      <c r="BQ310" s="725"/>
      <c r="BR310" s="725"/>
      <c r="BS310" s="725"/>
    </row>
    <row r="311" spans="1:71" ht="15" x14ac:dyDescent="0.25">
      <c r="A311" s="514">
        <v>579</v>
      </c>
      <c r="B311" s="671" t="s">
        <v>1126</v>
      </c>
      <c r="C311" s="671" t="s">
        <v>1126</v>
      </c>
      <c r="D311" s="672" t="s">
        <v>946</v>
      </c>
      <c r="E311" s="673" t="s">
        <v>1461</v>
      </c>
      <c r="BQ311" s="725"/>
      <c r="BR311" s="725">
        <v>86</v>
      </c>
      <c r="BS311" s="725"/>
    </row>
    <row r="312" spans="1:71" ht="15" x14ac:dyDescent="0.25">
      <c r="A312" s="514">
        <v>176</v>
      </c>
      <c r="B312" s="671" t="s">
        <v>1126</v>
      </c>
      <c r="C312" s="671" t="s">
        <v>1126</v>
      </c>
      <c r="D312" s="672" t="s">
        <v>947</v>
      </c>
      <c r="E312" s="673" t="s">
        <v>1462</v>
      </c>
      <c r="BQ312" s="725"/>
      <c r="BR312" s="725"/>
      <c r="BS312" s="725">
        <v>20</v>
      </c>
    </row>
    <row r="313" spans="1:71" ht="15" x14ac:dyDescent="0.25">
      <c r="A313" s="514">
        <v>187</v>
      </c>
      <c r="B313" s="671" t="s">
        <v>1126</v>
      </c>
      <c r="C313" s="671" t="s">
        <v>1126</v>
      </c>
      <c r="D313" s="672" t="s">
        <v>1155</v>
      </c>
      <c r="E313" s="673" t="s">
        <v>1462</v>
      </c>
      <c r="BQ313" s="725"/>
      <c r="BR313" s="725"/>
      <c r="BS313" s="725">
        <v>40</v>
      </c>
    </row>
    <row r="314" spans="1:71" ht="15" x14ac:dyDescent="0.25">
      <c r="A314" s="514">
        <v>189</v>
      </c>
      <c r="B314" s="671" t="s">
        <v>1126</v>
      </c>
      <c r="C314" s="671" t="s">
        <v>1126</v>
      </c>
      <c r="D314" s="672" t="s">
        <v>948</v>
      </c>
      <c r="E314" s="673" t="s">
        <v>1462</v>
      </c>
      <c r="BQ314" s="725"/>
      <c r="BR314" s="725"/>
      <c r="BS314" s="725">
        <v>10</v>
      </c>
    </row>
    <row r="315" spans="1:71" ht="15" x14ac:dyDescent="0.25">
      <c r="A315" s="514">
        <v>190</v>
      </c>
      <c r="B315" s="671" t="s">
        <v>1126</v>
      </c>
      <c r="C315" s="671" t="s">
        <v>1126</v>
      </c>
      <c r="D315" s="672" t="s">
        <v>949</v>
      </c>
      <c r="E315" s="673" t="s">
        <v>1462</v>
      </c>
      <c r="BQ315" s="725"/>
      <c r="BR315" s="725"/>
      <c r="BS315" s="725">
        <v>20</v>
      </c>
    </row>
    <row r="316" spans="1:71" ht="15" x14ac:dyDescent="0.25">
      <c r="A316" s="514">
        <v>351</v>
      </c>
      <c r="B316" s="671" t="s">
        <v>1126</v>
      </c>
      <c r="C316" s="671" t="s">
        <v>1126</v>
      </c>
      <c r="D316" s="672" t="s">
        <v>950</v>
      </c>
      <c r="E316" s="673" t="s">
        <v>1462</v>
      </c>
      <c r="BQ316" s="725"/>
      <c r="BR316" s="725"/>
      <c r="BS316" s="725"/>
    </row>
    <row r="317" spans="1:71" ht="15" x14ac:dyDescent="0.25">
      <c r="A317" s="514">
        <v>352</v>
      </c>
      <c r="B317" s="671" t="s">
        <v>1126</v>
      </c>
      <c r="C317" s="671" t="s">
        <v>1126</v>
      </c>
      <c r="D317" s="672" t="s">
        <v>951</v>
      </c>
      <c r="E317" s="673" t="s">
        <v>1462</v>
      </c>
      <c r="BQ317" s="725"/>
      <c r="BR317" s="725"/>
      <c r="BS317" s="725"/>
    </row>
    <row r="318" spans="1:71" ht="15" x14ac:dyDescent="0.25">
      <c r="A318" s="514">
        <v>353</v>
      </c>
      <c r="B318" s="671" t="s">
        <v>1126</v>
      </c>
      <c r="C318" s="671" t="s">
        <v>1126</v>
      </c>
      <c r="D318" s="672" t="s">
        <v>952</v>
      </c>
      <c r="E318" s="673" t="s">
        <v>1462</v>
      </c>
      <c r="BQ318" s="725"/>
      <c r="BR318" s="725"/>
      <c r="BS318" s="725"/>
    </row>
    <row r="319" spans="1:71" ht="15" x14ac:dyDescent="0.25">
      <c r="A319" s="514">
        <v>367</v>
      </c>
      <c r="B319" s="671" t="s">
        <v>1126</v>
      </c>
      <c r="C319" s="671" t="s">
        <v>1126</v>
      </c>
      <c r="D319" s="672" t="s">
        <v>953</v>
      </c>
      <c r="E319" s="673" t="s">
        <v>1462</v>
      </c>
      <c r="BQ319" s="725"/>
      <c r="BR319" s="725"/>
      <c r="BS319" s="725"/>
    </row>
    <row r="320" spans="1:71" ht="15" x14ac:dyDescent="0.25">
      <c r="A320" s="514">
        <v>389</v>
      </c>
      <c r="B320" s="671" t="s">
        <v>1126</v>
      </c>
      <c r="C320" s="671" t="s">
        <v>1126</v>
      </c>
      <c r="D320" s="672" t="s">
        <v>954</v>
      </c>
      <c r="E320" s="673" t="s">
        <v>1462</v>
      </c>
      <c r="BQ320" s="725"/>
      <c r="BR320" s="725"/>
      <c r="BS320" s="725"/>
    </row>
    <row r="321" spans="1:71" ht="15" x14ac:dyDescent="0.25">
      <c r="A321" s="514">
        <v>577</v>
      </c>
      <c r="B321" s="671" t="s">
        <v>1126</v>
      </c>
      <c r="C321" s="671" t="s">
        <v>1126</v>
      </c>
      <c r="D321" s="672" t="s">
        <v>955</v>
      </c>
      <c r="E321" s="673" t="s">
        <v>1462</v>
      </c>
      <c r="BQ321" s="725"/>
      <c r="BR321" s="725"/>
      <c r="BS321" s="725"/>
    </row>
    <row r="322" spans="1:71" ht="15" x14ac:dyDescent="0.25">
      <c r="A322" s="514">
        <v>580</v>
      </c>
      <c r="B322" s="671" t="s">
        <v>1126</v>
      </c>
      <c r="C322" s="671" t="s">
        <v>1126</v>
      </c>
      <c r="D322" s="672" t="s">
        <v>956</v>
      </c>
      <c r="E322" s="673" t="s">
        <v>1462</v>
      </c>
      <c r="BQ322" s="725"/>
      <c r="BR322" s="725"/>
      <c r="BS322" s="725"/>
    </row>
    <row r="323" spans="1:71" ht="15" x14ac:dyDescent="0.25">
      <c r="A323" s="514">
        <v>584</v>
      </c>
      <c r="B323" s="671" t="s">
        <v>1126</v>
      </c>
      <c r="C323" s="671" t="s">
        <v>1126</v>
      </c>
      <c r="D323" s="672" t="s">
        <v>957</v>
      </c>
      <c r="E323" s="673" t="s">
        <v>1462</v>
      </c>
      <c r="BQ323" s="725"/>
      <c r="BR323" s="725"/>
      <c r="BS323" s="725"/>
    </row>
    <row r="324" spans="1:71" ht="15" x14ac:dyDescent="0.25">
      <c r="A324" s="514">
        <v>597</v>
      </c>
      <c r="B324" s="671" t="s">
        <v>1126</v>
      </c>
      <c r="C324" s="671" t="s">
        <v>1126</v>
      </c>
      <c r="D324" s="672" t="s">
        <v>958</v>
      </c>
      <c r="E324" s="673" t="s">
        <v>1462</v>
      </c>
      <c r="BQ324" s="725"/>
      <c r="BR324" s="725"/>
      <c r="BS324" s="725"/>
    </row>
    <row r="325" spans="1:71" ht="15" x14ac:dyDescent="0.25">
      <c r="A325" s="514">
        <v>266</v>
      </c>
      <c r="B325" s="671" t="s">
        <v>1126</v>
      </c>
      <c r="C325" s="671" t="s">
        <v>1126</v>
      </c>
      <c r="D325" s="672" t="s">
        <v>959</v>
      </c>
      <c r="E325" s="673" t="s">
        <v>1463</v>
      </c>
      <c r="BQ325" s="725"/>
      <c r="BR325" s="725"/>
      <c r="BS325" s="725"/>
    </row>
  </sheetData>
  <autoFilter ref="A1:BT325" xr:uid="{60CB4426-C139-462A-A98F-D47DA6718517}"/>
  <mergeCells count="1">
    <mergeCell ref="B2:C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49521-110C-4479-95D7-0C051015F04F}">
  <sheetPr codeName="Sheet23">
    <tabColor rgb="FFFFC000"/>
  </sheetPr>
  <dimension ref="A1:BS325"/>
  <sheetViews>
    <sheetView workbookViewId="0">
      <pane xSplit="4" ySplit="2" topLeftCell="E298" activePane="bottomRight" state="frozenSplit"/>
      <selection activeCell="A9" sqref="A9:A11 A16:A17 A19 A21 A23 A26 A34 A51 A61 A64 A66 A70:A72 A87:A90 A92:A93 A96:A98 A101:A102 A104 A107:A109 A113:A114 A121:A122 A130 A132 A136:A138 A146 A148:A152 A154:A155 A157:A158 A161 A163 A165:A173 A183 A190 A193:A196 A198 A200:A201 A203:A206 A208 A210 A212 A214:A215 A220:A222 A228 A233:A236 A239:A241 A248:A249 A252 A255 A257 A261 A263 A267 A270:A272 A275 A278 A285:A286 A293 A311:A315 A325"/>
      <selection pane="topRight" activeCell="A9" sqref="A9:A11 A16:A17 A19 A21 A23 A26 A34 A51 A61 A64 A66 A70:A72 A87:A90 A92:A93 A96:A98 A101:A102 A104 A107:A109 A113:A114 A121:A122 A130 A132 A136:A138 A146 A148:A152 A154:A155 A157:A158 A161 A163 A165:A173 A183 A190 A193:A196 A198 A200:A201 A203:A206 A208 A210 A212 A214:A215 A220:A222 A228 A233:A236 A239:A241 A248:A249 A252 A255 A257 A261 A263 A267 A270:A272 A275 A278 A285:A286 A293 A311:A315 A325"/>
      <selection pane="bottomLeft" activeCell="A9" sqref="A9:A11 A16:A17 A19 A21 A23 A26 A34 A51 A61 A64 A66 A70:A72 A87:A90 A92:A93 A96:A98 A101:A102 A104 A107:A109 A113:A114 A121:A122 A130 A132 A136:A138 A146 A148:A152 A154:A155 A157:A158 A161 A163 A165:A173 A183 A190 A193:A196 A198 A200:A201 A203:A206 A208 A210 A212 A214:A215 A220:A222 A228 A233:A236 A239:A241 A248:A249 A252 A255 A257 A261 A263 A267 A270:A272 A275 A278 A285:A286 A293 A311:A315 A325"/>
      <selection pane="bottomRight" activeCell="A9" sqref="A9:A11 A16:A17 A19 A21 A23 A26 A34 A51 A61 A64 A66 A70:A72 A87:A90 A92:A93 A96:A98 A101:A102 A104 A107:A109 A113:A114 A121:A122 A130 A132 A136:A138 A146 A148:A152 A154:A155 A157:A158 A161 A163 A165:A173 A183 A190 A193:A196 A198 A200:A201 A203:A206 A208 A210 A212 A214:A215 A220:A222 A228 A233:A236 A239:A241 A248:A249 A252 A255 A257 A261 A263 A267 A270:A272 A275 A278 A285:A286 A293 A311:A315 A325"/>
    </sheetView>
  </sheetViews>
  <sheetFormatPr defaultRowHeight="12.75" x14ac:dyDescent="0.2"/>
  <cols>
    <col min="1" max="1" width="12" customWidth="1"/>
    <col min="2" max="2" width="7" bestFit="1" customWidth="1"/>
    <col min="3" max="3" width="8.5703125" bestFit="1" customWidth="1"/>
    <col min="4" max="4" width="77.7109375" bestFit="1" customWidth="1"/>
    <col min="5" max="5" width="25.5703125" bestFit="1" customWidth="1"/>
    <col min="6" max="6" width="21.140625" bestFit="1" customWidth="1"/>
    <col min="7" max="7" width="7.5703125" bestFit="1" customWidth="1"/>
    <col min="8" max="9" width="10" bestFit="1" customWidth="1"/>
    <col min="10" max="10" width="8.28515625" bestFit="1" customWidth="1"/>
    <col min="12" max="13" width="8.28515625" bestFit="1" customWidth="1"/>
    <col min="14" max="14" width="8.140625" bestFit="1" customWidth="1"/>
    <col min="15" max="15" width="7.85546875" bestFit="1" customWidth="1"/>
    <col min="16" max="16" width="8.85546875" bestFit="1" customWidth="1"/>
    <col min="17" max="17" width="12.85546875" bestFit="1" customWidth="1"/>
    <col min="19" max="20" width="8.5703125" bestFit="1" customWidth="1"/>
    <col min="21" max="25" width="14.85546875" bestFit="1" customWidth="1"/>
    <col min="26" max="26" width="8.85546875" bestFit="1" customWidth="1"/>
    <col min="27" max="27" width="8.140625" bestFit="1" customWidth="1"/>
    <col min="28" max="28" width="8.28515625" bestFit="1" customWidth="1"/>
    <col min="29" max="30" width="7.85546875" bestFit="1" customWidth="1"/>
    <col min="33" max="39" width="7.85546875" bestFit="1" customWidth="1"/>
    <col min="47" max="49" width="7.85546875" bestFit="1" customWidth="1"/>
    <col min="53" max="53" width="5.85546875" bestFit="1" customWidth="1"/>
    <col min="54" max="54" width="9.28515625" bestFit="1" customWidth="1"/>
    <col min="55" max="55" width="9" bestFit="1" customWidth="1"/>
    <col min="62" max="62" width="8.42578125" bestFit="1" customWidth="1"/>
    <col min="64" max="64" width="8.5703125" bestFit="1" customWidth="1"/>
    <col min="65" max="65" width="9.28515625" bestFit="1" customWidth="1"/>
    <col min="66" max="66" width="8" bestFit="1" customWidth="1"/>
    <col min="67" max="67" width="9.28515625" customWidth="1"/>
    <col min="68" max="68" width="10.140625" customWidth="1"/>
  </cols>
  <sheetData>
    <row r="1" spans="1:71" ht="114" customHeight="1" x14ac:dyDescent="0.2">
      <c r="A1" s="712" t="s">
        <v>583</v>
      </c>
      <c r="B1" s="712" t="s">
        <v>977</v>
      </c>
      <c r="C1" s="696" t="s">
        <v>978</v>
      </c>
      <c r="D1" s="695" t="s">
        <v>979</v>
      </c>
      <c r="E1" s="695" t="s">
        <v>980</v>
      </c>
      <c r="F1" s="695" t="s">
        <v>981</v>
      </c>
      <c r="G1" s="695" t="s">
        <v>476</v>
      </c>
      <c r="H1" s="713" t="s">
        <v>982</v>
      </c>
      <c r="I1" s="713" t="s">
        <v>983</v>
      </c>
      <c r="J1" s="713" t="s">
        <v>984</v>
      </c>
      <c r="K1" s="713" t="s">
        <v>985</v>
      </c>
      <c r="L1" s="713" t="s">
        <v>1416</v>
      </c>
      <c r="M1" s="713" t="s">
        <v>1417</v>
      </c>
      <c r="N1" s="696" t="s">
        <v>986</v>
      </c>
      <c r="O1" s="696" t="s">
        <v>987</v>
      </c>
      <c r="P1" s="696" t="s">
        <v>988</v>
      </c>
      <c r="Q1" s="696" t="s">
        <v>1418</v>
      </c>
      <c r="R1" s="696" t="s">
        <v>989</v>
      </c>
      <c r="S1" s="696" t="s">
        <v>990</v>
      </c>
      <c r="T1" s="696" t="s">
        <v>991</v>
      </c>
      <c r="U1" s="696" t="s">
        <v>992</v>
      </c>
      <c r="V1" s="696" t="s">
        <v>1182</v>
      </c>
      <c r="W1" s="696" t="s">
        <v>1419</v>
      </c>
      <c r="X1" s="696" t="s">
        <v>1504</v>
      </c>
      <c r="Y1" s="696" t="s">
        <v>1505</v>
      </c>
      <c r="Z1" s="696" t="s">
        <v>993</v>
      </c>
      <c r="AA1" s="696" t="s">
        <v>1506</v>
      </c>
      <c r="AB1" s="714" t="s">
        <v>994</v>
      </c>
      <c r="AC1" s="713" t="s">
        <v>995</v>
      </c>
      <c r="AD1" s="713" t="s">
        <v>996</v>
      </c>
      <c r="AE1" s="713" t="s">
        <v>997</v>
      </c>
      <c r="AF1" s="713" t="s">
        <v>998</v>
      </c>
      <c r="AG1" s="713" t="s">
        <v>999</v>
      </c>
      <c r="AH1" s="713" t="s">
        <v>1000</v>
      </c>
      <c r="AI1" s="713" t="s">
        <v>1001</v>
      </c>
      <c r="AJ1" s="713" t="s">
        <v>1002</v>
      </c>
      <c r="AK1" s="713" t="s">
        <v>1003</v>
      </c>
      <c r="AL1" s="713" t="s">
        <v>1004</v>
      </c>
      <c r="AM1" s="713" t="s">
        <v>1005</v>
      </c>
      <c r="AN1" s="713" t="s">
        <v>1006</v>
      </c>
      <c r="AO1" s="713" t="s">
        <v>1007</v>
      </c>
      <c r="AP1" s="713" t="s">
        <v>1008</v>
      </c>
      <c r="AQ1" s="713" t="s">
        <v>1009</v>
      </c>
      <c r="AR1" s="713" t="s">
        <v>1010</v>
      </c>
      <c r="AS1" s="713" t="s">
        <v>1011</v>
      </c>
      <c r="AT1" s="713" t="s">
        <v>1012</v>
      </c>
      <c r="AU1" s="713" t="s">
        <v>1013</v>
      </c>
      <c r="AV1" s="713" t="s">
        <v>1014</v>
      </c>
      <c r="AW1" s="713" t="s">
        <v>1015</v>
      </c>
      <c r="AX1" s="713" t="s">
        <v>1016</v>
      </c>
      <c r="AY1" s="713" t="s">
        <v>1017</v>
      </c>
      <c r="AZ1" s="713" t="s">
        <v>1018</v>
      </c>
      <c r="BA1" s="713" t="s">
        <v>1019</v>
      </c>
      <c r="BB1" s="713" t="s">
        <v>1020</v>
      </c>
      <c r="BC1" s="713" t="s">
        <v>1021</v>
      </c>
      <c r="BD1" s="713" t="s">
        <v>1022</v>
      </c>
      <c r="BE1" s="713" t="s">
        <v>1183</v>
      </c>
      <c r="BF1" s="713" t="s">
        <v>1420</v>
      </c>
      <c r="BG1" s="713" t="s">
        <v>1507</v>
      </c>
      <c r="BH1" s="713" t="s">
        <v>1508</v>
      </c>
      <c r="BI1" s="715" t="s">
        <v>1023</v>
      </c>
      <c r="BJ1" s="713" t="s">
        <v>1024</v>
      </c>
      <c r="BK1" s="713" t="s">
        <v>1025</v>
      </c>
      <c r="BL1" s="713" t="s">
        <v>1026</v>
      </c>
      <c r="BM1" s="713" t="s">
        <v>1027</v>
      </c>
      <c r="BN1" s="713" t="s">
        <v>1028</v>
      </c>
      <c r="BO1" s="713" t="s">
        <v>1029</v>
      </c>
      <c r="BP1" s="713" t="s">
        <v>1030</v>
      </c>
      <c r="BQ1" s="590" t="s">
        <v>1144</v>
      </c>
      <c r="BR1" s="590" t="s">
        <v>444</v>
      </c>
      <c r="BS1" s="590" t="s">
        <v>582</v>
      </c>
    </row>
    <row r="2" spans="1:71" ht="15" x14ac:dyDescent="0.2">
      <c r="B2" s="1418" t="s">
        <v>490</v>
      </c>
      <c r="C2" s="1418"/>
      <c r="D2" s="716"/>
      <c r="E2" s="716"/>
      <c r="F2" s="716"/>
      <c r="G2" s="717"/>
      <c r="H2" s="717"/>
      <c r="I2" s="717"/>
      <c r="J2" s="717"/>
      <c r="K2" s="717"/>
      <c r="L2" s="717"/>
      <c r="M2" s="717"/>
      <c r="N2" s="718">
        <v>93409</v>
      </c>
      <c r="O2" s="718">
        <v>55804</v>
      </c>
      <c r="P2" s="718">
        <v>7726</v>
      </c>
      <c r="Q2" s="718">
        <v>48078</v>
      </c>
      <c r="R2" s="718">
        <v>37605</v>
      </c>
      <c r="S2" s="718">
        <v>22918</v>
      </c>
      <c r="T2" s="718">
        <v>14687</v>
      </c>
      <c r="U2" s="718">
        <v>7906</v>
      </c>
      <c r="V2" s="718">
        <v>7626</v>
      </c>
      <c r="W2" s="718">
        <v>7386</v>
      </c>
      <c r="X2" s="718">
        <v>7404</v>
      </c>
      <c r="Y2" s="718">
        <v>7283</v>
      </c>
      <c r="Z2" s="718">
        <v>0</v>
      </c>
      <c r="AA2" s="718">
        <v>93409</v>
      </c>
      <c r="AB2" s="719">
        <v>53.579674311196044</v>
      </c>
      <c r="AC2" s="718">
        <v>8632.204080142641</v>
      </c>
      <c r="AD2" s="718">
        <v>11104.143929190072</v>
      </c>
      <c r="AE2" s="718">
        <v>5242.9999999999991</v>
      </c>
      <c r="AF2" s="718">
        <v>9045.9950404046758</v>
      </c>
      <c r="AG2" s="718">
        <v>39427.882483918285</v>
      </c>
      <c r="AH2" s="718">
        <v>5163.8331498790485</v>
      </c>
      <c r="AI2" s="718">
        <v>3156.0239174168059</v>
      </c>
      <c r="AJ2" s="718">
        <v>3511.0423017952726</v>
      </c>
      <c r="AK2" s="718">
        <v>2307.9916732044449</v>
      </c>
      <c r="AL2" s="718">
        <v>1849.1223465558821</v>
      </c>
      <c r="AM2" s="718">
        <v>388.10412723027673</v>
      </c>
      <c r="AN2" s="718">
        <v>27506.299028847865</v>
      </c>
      <c r="AO2" s="718">
        <v>3116.8487114694863</v>
      </c>
      <c r="AP2" s="718">
        <v>1948.6937036412066</v>
      </c>
      <c r="AQ2" s="718">
        <v>2154.9488564376611</v>
      </c>
      <c r="AR2" s="718">
        <v>1413.6909258639193</v>
      </c>
      <c r="AS2" s="718">
        <v>1251.5187737398612</v>
      </c>
      <c r="AT2" s="718">
        <v>212.99999999999991</v>
      </c>
      <c r="AU2" s="718">
        <v>1198.1704351694614</v>
      </c>
      <c r="AV2" s="718">
        <v>2255.7464659644106</v>
      </c>
      <c r="AW2" s="718">
        <v>3233.6936310195942</v>
      </c>
      <c r="AX2" s="718">
        <v>183.44410294408306</v>
      </c>
      <c r="AY2" s="718">
        <v>346.87920111266715</v>
      </c>
      <c r="AZ2" s="718">
        <v>505.25249592718518</v>
      </c>
      <c r="BA2" s="718">
        <v>477.39563442194014</v>
      </c>
      <c r="BB2" s="718">
        <v>14687.888420888352</v>
      </c>
      <c r="BC2" s="718">
        <v>17048.338207838537</v>
      </c>
      <c r="BD2" s="718">
        <v>2988.258854057859</v>
      </c>
      <c r="BE2" s="718">
        <v>2978.4704328780272</v>
      </c>
      <c r="BF2" s="718">
        <v>3133.1369313668338</v>
      </c>
      <c r="BG2" s="718">
        <v>3730.9898604507957</v>
      </c>
      <c r="BH2" s="718">
        <v>1575.0091381898974</v>
      </c>
      <c r="BI2" s="718">
        <v>9007.3578199128206</v>
      </c>
      <c r="BJ2" s="718">
        <v>737.57508703941448</v>
      </c>
      <c r="BK2" s="718">
        <v>91.668613749362279</v>
      </c>
      <c r="BL2" s="720"/>
      <c r="BM2" s="720"/>
      <c r="BN2" s="721"/>
      <c r="BO2" s="721">
        <v>253.99073254888083</v>
      </c>
      <c r="BP2" s="721">
        <v>45.009267451119172</v>
      </c>
      <c r="BQ2" s="721"/>
      <c r="BR2" s="721"/>
      <c r="BS2" s="721"/>
    </row>
    <row r="3" spans="1:71" ht="15" x14ac:dyDescent="0.25">
      <c r="A3" s="722" t="e">
        <f>VLOOKUP(C3,'DfE No.'!#REF!,3,FALSE)</f>
        <v>#REF!</v>
      </c>
      <c r="B3" s="722">
        <v>124531</v>
      </c>
      <c r="C3" s="722">
        <v>9352002</v>
      </c>
      <c r="D3" s="723" t="s">
        <v>731</v>
      </c>
      <c r="E3" s="707" t="s">
        <v>469</v>
      </c>
      <c r="F3" s="724">
        <v>0</v>
      </c>
      <c r="G3" s="725">
        <v>1</v>
      </c>
      <c r="H3" s="725">
        <v>0</v>
      </c>
      <c r="I3" s="725">
        <v>0</v>
      </c>
      <c r="J3" s="725">
        <v>7</v>
      </c>
      <c r="K3" s="725">
        <v>0</v>
      </c>
      <c r="L3" s="725">
        <v>0</v>
      </c>
      <c r="M3" s="725">
        <v>0</v>
      </c>
      <c r="N3" s="725">
        <v>99</v>
      </c>
      <c r="O3" s="725">
        <v>99</v>
      </c>
      <c r="P3" s="725">
        <v>17</v>
      </c>
      <c r="Q3" s="725">
        <v>82</v>
      </c>
      <c r="R3" s="725">
        <v>0</v>
      </c>
      <c r="S3" s="725">
        <v>0</v>
      </c>
      <c r="T3" s="725">
        <v>0</v>
      </c>
      <c r="U3" s="725">
        <v>0</v>
      </c>
      <c r="V3" s="725">
        <v>0</v>
      </c>
      <c r="W3" s="725">
        <v>0</v>
      </c>
      <c r="X3" s="725">
        <v>0</v>
      </c>
      <c r="Y3" s="725">
        <v>0</v>
      </c>
      <c r="Z3" s="725">
        <v>0</v>
      </c>
      <c r="AA3" s="725">
        <v>99</v>
      </c>
      <c r="AB3" s="725">
        <v>14.142857142857142</v>
      </c>
      <c r="AC3" s="725">
        <v>20.999999999999986</v>
      </c>
      <c r="AD3" s="725">
        <v>26.536082474226802</v>
      </c>
      <c r="AE3" s="725">
        <v>0</v>
      </c>
      <c r="AF3" s="725">
        <v>0</v>
      </c>
      <c r="AG3" s="725">
        <v>97.000000000000014</v>
      </c>
      <c r="AH3" s="725">
        <v>1.9999999999999998</v>
      </c>
      <c r="AI3" s="725">
        <v>0</v>
      </c>
      <c r="AJ3" s="725">
        <v>0</v>
      </c>
      <c r="AK3" s="725">
        <v>0</v>
      </c>
      <c r="AL3" s="725">
        <v>0</v>
      </c>
      <c r="AM3" s="725">
        <v>0</v>
      </c>
      <c r="AN3" s="725">
        <v>0</v>
      </c>
      <c r="AO3" s="725">
        <v>0</v>
      </c>
      <c r="AP3" s="725">
        <v>0</v>
      </c>
      <c r="AQ3" s="725">
        <v>0</v>
      </c>
      <c r="AR3" s="725">
        <v>0</v>
      </c>
      <c r="AS3" s="725">
        <v>0</v>
      </c>
      <c r="AT3" s="725">
        <v>0</v>
      </c>
      <c r="AU3" s="725">
        <v>0</v>
      </c>
      <c r="AV3" s="725">
        <v>0</v>
      </c>
      <c r="AW3" s="725">
        <v>1.2073170731707306</v>
      </c>
      <c r="AX3" s="725">
        <v>0</v>
      </c>
      <c r="AY3" s="725">
        <v>0</v>
      </c>
      <c r="AZ3" s="725">
        <v>0</v>
      </c>
      <c r="BA3" s="725">
        <v>0</v>
      </c>
      <c r="BB3" s="725">
        <v>29.818181818181845</v>
      </c>
      <c r="BC3" s="725">
        <v>36.000000000000036</v>
      </c>
      <c r="BD3" s="725">
        <v>0</v>
      </c>
      <c r="BE3" s="725">
        <v>0</v>
      </c>
      <c r="BF3" s="725">
        <v>0</v>
      </c>
      <c r="BG3" s="725">
        <v>0</v>
      </c>
      <c r="BH3" s="725">
        <v>0</v>
      </c>
      <c r="BI3" s="725">
        <v>0</v>
      </c>
      <c r="BJ3" s="725">
        <v>5.9999999999999699E-2</v>
      </c>
      <c r="BK3" s="725">
        <v>0</v>
      </c>
      <c r="BL3" s="725">
        <v>2.75303584552239</v>
      </c>
      <c r="BM3" s="725">
        <v>0</v>
      </c>
      <c r="BN3" s="725">
        <v>1</v>
      </c>
      <c r="BO3" s="725">
        <v>1</v>
      </c>
      <c r="BP3" s="725">
        <v>0</v>
      </c>
      <c r="BQ3" s="725"/>
      <c r="BR3" s="725"/>
      <c r="BS3" s="725"/>
    </row>
    <row r="4" spans="1:71" ht="15" x14ac:dyDescent="0.25">
      <c r="A4" s="722" t="e">
        <f>VLOOKUP(C4,'DfE No.'!#REF!,3,FALSE)</f>
        <v>#REF!</v>
      </c>
      <c r="B4" s="722">
        <v>124534</v>
      </c>
      <c r="C4" s="722">
        <v>9352007</v>
      </c>
      <c r="D4" s="723" t="s">
        <v>855</v>
      </c>
      <c r="E4" s="707" t="s">
        <v>469</v>
      </c>
      <c r="F4" s="724">
        <v>0</v>
      </c>
      <c r="G4" s="725">
        <v>1</v>
      </c>
      <c r="H4" s="725">
        <v>0</v>
      </c>
      <c r="I4" s="725">
        <v>0</v>
      </c>
      <c r="J4" s="725">
        <v>7</v>
      </c>
      <c r="K4" s="725">
        <v>0</v>
      </c>
      <c r="L4" s="725">
        <v>0</v>
      </c>
      <c r="M4" s="725">
        <v>0</v>
      </c>
      <c r="N4" s="725">
        <v>288</v>
      </c>
      <c r="O4" s="725">
        <v>288</v>
      </c>
      <c r="P4" s="725">
        <v>39</v>
      </c>
      <c r="Q4" s="725">
        <v>249</v>
      </c>
      <c r="R4" s="725">
        <v>0</v>
      </c>
      <c r="S4" s="725">
        <v>0</v>
      </c>
      <c r="T4" s="725">
        <v>0</v>
      </c>
      <c r="U4" s="725">
        <v>0</v>
      </c>
      <c r="V4" s="725">
        <v>0</v>
      </c>
      <c r="W4" s="725">
        <v>0</v>
      </c>
      <c r="X4" s="725">
        <v>0</v>
      </c>
      <c r="Y4" s="725">
        <v>0</v>
      </c>
      <c r="Z4" s="725">
        <v>0</v>
      </c>
      <c r="AA4" s="725">
        <v>288</v>
      </c>
      <c r="AB4" s="725">
        <v>41.142857142857146</v>
      </c>
      <c r="AC4" s="725">
        <v>27.999999999999993</v>
      </c>
      <c r="AD4" s="725">
        <v>32.450704225352112</v>
      </c>
      <c r="AE4" s="725">
        <v>0</v>
      </c>
      <c r="AF4" s="725">
        <v>0</v>
      </c>
      <c r="AG4" s="725">
        <v>285.98601398601397</v>
      </c>
      <c r="AH4" s="725">
        <v>2.0139860139860133</v>
      </c>
      <c r="AI4" s="725">
        <v>0</v>
      </c>
      <c r="AJ4" s="725">
        <v>0</v>
      </c>
      <c r="AK4" s="725">
        <v>0</v>
      </c>
      <c r="AL4" s="725">
        <v>0</v>
      </c>
      <c r="AM4" s="725">
        <v>0</v>
      </c>
      <c r="AN4" s="725">
        <v>0</v>
      </c>
      <c r="AO4" s="725">
        <v>0</v>
      </c>
      <c r="AP4" s="725">
        <v>0</v>
      </c>
      <c r="AQ4" s="725">
        <v>0</v>
      </c>
      <c r="AR4" s="725">
        <v>0</v>
      </c>
      <c r="AS4" s="725">
        <v>0</v>
      </c>
      <c r="AT4" s="725">
        <v>0</v>
      </c>
      <c r="AU4" s="725">
        <v>1.1566265060240957</v>
      </c>
      <c r="AV4" s="725">
        <v>4.6265060240963711</v>
      </c>
      <c r="AW4" s="725">
        <v>5.7831325301204926</v>
      </c>
      <c r="AX4" s="725">
        <v>0</v>
      </c>
      <c r="AY4" s="725">
        <v>0</v>
      </c>
      <c r="AZ4" s="725">
        <v>0</v>
      </c>
      <c r="BA4" s="725">
        <v>0</v>
      </c>
      <c r="BB4" s="725">
        <v>63.012244897959206</v>
      </c>
      <c r="BC4" s="725">
        <v>72.881632653061246</v>
      </c>
      <c r="BD4" s="725">
        <v>0</v>
      </c>
      <c r="BE4" s="725">
        <v>0</v>
      </c>
      <c r="BF4" s="725">
        <v>0</v>
      </c>
      <c r="BG4" s="725">
        <v>0</v>
      </c>
      <c r="BH4" s="725">
        <v>0</v>
      </c>
      <c r="BI4" s="725">
        <v>0</v>
      </c>
      <c r="BJ4" s="725">
        <v>0</v>
      </c>
      <c r="BK4" s="725">
        <v>0</v>
      </c>
      <c r="BL4" s="725">
        <v>1.3872425749244699</v>
      </c>
      <c r="BM4" s="725">
        <v>0</v>
      </c>
      <c r="BN4" s="725">
        <v>0</v>
      </c>
      <c r="BO4" s="725">
        <v>1</v>
      </c>
      <c r="BP4" s="725">
        <v>0</v>
      </c>
      <c r="BQ4" s="725"/>
      <c r="BR4" s="725"/>
      <c r="BS4" s="725"/>
    </row>
    <row r="5" spans="1:71" ht="15" x14ac:dyDescent="0.25">
      <c r="A5" s="722" t="e">
        <f>VLOOKUP(C5,'DfE No.'!#REF!,3,FALSE)</f>
        <v>#REF!</v>
      </c>
      <c r="B5" s="722">
        <v>124536</v>
      </c>
      <c r="C5" s="722">
        <v>9352009</v>
      </c>
      <c r="D5" s="723" t="s">
        <v>860</v>
      </c>
      <c r="E5" s="707" t="s">
        <v>469</v>
      </c>
      <c r="F5" s="724">
        <v>0</v>
      </c>
      <c r="G5" s="725">
        <v>1</v>
      </c>
      <c r="H5" s="725">
        <v>0</v>
      </c>
      <c r="I5" s="725">
        <v>0</v>
      </c>
      <c r="J5" s="725">
        <v>7</v>
      </c>
      <c r="K5" s="725">
        <v>0</v>
      </c>
      <c r="L5" s="725">
        <v>0</v>
      </c>
      <c r="M5" s="725">
        <v>0</v>
      </c>
      <c r="N5" s="725">
        <v>293</v>
      </c>
      <c r="O5" s="725">
        <v>293</v>
      </c>
      <c r="P5" s="725">
        <v>32</v>
      </c>
      <c r="Q5" s="725">
        <v>261</v>
      </c>
      <c r="R5" s="725">
        <v>0</v>
      </c>
      <c r="S5" s="725">
        <v>0</v>
      </c>
      <c r="T5" s="725">
        <v>0</v>
      </c>
      <c r="U5" s="725">
        <v>0</v>
      </c>
      <c r="V5" s="725">
        <v>0</v>
      </c>
      <c r="W5" s="725">
        <v>0</v>
      </c>
      <c r="X5" s="725">
        <v>0</v>
      </c>
      <c r="Y5" s="725">
        <v>0</v>
      </c>
      <c r="Z5" s="725">
        <v>0</v>
      </c>
      <c r="AA5" s="725">
        <v>293</v>
      </c>
      <c r="AB5" s="725">
        <v>41.857142857142854</v>
      </c>
      <c r="AC5" s="725">
        <v>75.000000000000057</v>
      </c>
      <c r="AD5" s="725">
        <v>99.27302631578948</v>
      </c>
      <c r="AE5" s="725">
        <v>0</v>
      </c>
      <c r="AF5" s="725">
        <v>0</v>
      </c>
      <c r="AG5" s="725">
        <v>88.999999999999972</v>
      </c>
      <c r="AH5" s="725">
        <v>142.99999999999989</v>
      </c>
      <c r="AI5" s="725">
        <v>3.0000000000000142</v>
      </c>
      <c r="AJ5" s="725">
        <v>55.999999999999929</v>
      </c>
      <c r="AK5" s="725">
        <v>1.9999999999999998</v>
      </c>
      <c r="AL5" s="725">
        <v>0</v>
      </c>
      <c r="AM5" s="725">
        <v>0</v>
      </c>
      <c r="AN5" s="725">
        <v>0</v>
      </c>
      <c r="AO5" s="725">
        <v>0</v>
      </c>
      <c r="AP5" s="725">
        <v>0</v>
      </c>
      <c r="AQ5" s="725">
        <v>0</v>
      </c>
      <c r="AR5" s="725">
        <v>0</v>
      </c>
      <c r="AS5" s="725">
        <v>0</v>
      </c>
      <c r="AT5" s="725">
        <v>0</v>
      </c>
      <c r="AU5" s="725">
        <v>4.4904214559387006</v>
      </c>
      <c r="AV5" s="725">
        <v>6.7356321839080344</v>
      </c>
      <c r="AW5" s="725">
        <v>11.226053639846734</v>
      </c>
      <c r="AX5" s="725">
        <v>0</v>
      </c>
      <c r="AY5" s="725">
        <v>0</v>
      </c>
      <c r="AZ5" s="725">
        <v>0</v>
      </c>
      <c r="BA5" s="725">
        <v>0</v>
      </c>
      <c r="BB5" s="725">
        <v>83.276264591439642</v>
      </c>
      <c r="BC5" s="725">
        <v>93.486381322957143</v>
      </c>
      <c r="BD5" s="725">
        <v>0</v>
      </c>
      <c r="BE5" s="725">
        <v>0</v>
      </c>
      <c r="BF5" s="725">
        <v>0</v>
      </c>
      <c r="BG5" s="725">
        <v>0</v>
      </c>
      <c r="BH5" s="725">
        <v>0</v>
      </c>
      <c r="BI5" s="725">
        <v>0</v>
      </c>
      <c r="BJ5" s="725">
        <v>14.419999999999879</v>
      </c>
      <c r="BK5" s="725">
        <v>0</v>
      </c>
      <c r="BL5" s="725">
        <v>0.60715532243186598</v>
      </c>
      <c r="BM5" s="725">
        <v>0</v>
      </c>
      <c r="BN5" s="725">
        <v>0</v>
      </c>
      <c r="BO5" s="725">
        <v>1</v>
      </c>
      <c r="BP5" s="725">
        <v>0</v>
      </c>
      <c r="BQ5" s="725"/>
      <c r="BR5" s="725"/>
      <c r="BS5" s="725"/>
    </row>
    <row r="6" spans="1:71" ht="15" x14ac:dyDescent="0.25">
      <c r="A6" s="722" t="e">
        <f>VLOOKUP(C6,'DfE No.'!#REF!,3,FALSE)</f>
        <v>#REF!</v>
      </c>
      <c r="B6" s="722">
        <v>124537</v>
      </c>
      <c r="C6" s="722">
        <v>9352011</v>
      </c>
      <c r="D6" s="723" t="s">
        <v>868</v>
      </c>
      <c r="E6" s="707" t="s">
        <v>469</v>
      </c>
      <c r="F6" s="724">
        <v>0</v>
      </c>
      <c r="G6" s="725">
        <v>1</v>
      </c>
      <c r="H6" s="725">
        <v>0</v>
      </c>
      <c r="I6" s="725">
        <v>0</v>
      </c>
      <c r="J6" s="725">
        <v>7</v>
      </c>
      <c r="K6" s="725">
        <v>0</v>
      </c>
      <c r="L6" s="725">
        <v>0</v>
      </c>
      <c r="M6" s="725">
        <v>0</v>
      </c>
      <c r="N6" s="725">
        <v>207</v>
      </c>
      <c r="O6" s="725">
        <v>207</v>
      </c>
      <c r="P6" s="725">
        <v>30</v>
      </c>
      <c r="Q6" s="725">
        <v>177</v>
      </c>
      <c r="R6" s="725">
        <v>0</v>
      </c>
      <c r="S6" s="725">
        <v>0</v>
      </c>
      <c r="T6" s="725">
        <v>0</v>
      </c>
      <c r="U6" s="725">
        <v>0</v>
      </c>
      <c r="V6" s="725">
        <v>0</v>
      </c>
      <c r="W6" s="725">
        <v>0</v>
      </c>
      <c r="X6" s="725">
        <v>0</v>
      </c>
      <c r="Y6" s="725">
        <v>0</v>
      </c>
      <c r="Z6" s="725">
        <v>0</v>
      </c>
      <c r="AA6" s="725">
        <v>207</v>
      </c>
      <c r="AB6" s="725">
        <v>29.571428571428573</v>
      </c>
      <c r="AC6" s="725">
        <v>28.000000000000043</v>
      </c>
      <c r="AD6" s="725">
        <v>34.669950738916256</v>
      </c>
      <c r="AE6" s="725">
        <v>0</v>
      </c>
      <c r="AF6" s="725">
        <v>0</v>
      </c>
      <c r="AG6" s="725">
        <v>192</v>
      </c>
      <c r="AH6" s="725">
        <v>14.000000000000002</v>
      </c>
      <c r="AI6" s="725">
        <v>1.0000000000000011</v>
      </c>
      <c r="AJ6" s="725">
        <v>0</v>
      </c>
      <c r="AK6" s="725">
        <v>0</v>
      </c>
      <c r="AL6" s="725">
        <v>0</v>
      </c>
      <c r="AM6" s="725">
        <v>0</v>
      </c>
      <c r="AN6" s="725">
        <v>0</v>
      </c>
      <c r="AO6" s="725">
        <v>0</v>
      </c>
      <c r="AP6" s="725">
        <v>0</v>
      </c>
      <c r="AQ6" s="725">
        <v>0</v>
      </c>
      <c r="AR6" s="725">
        <v>0</v>
      </c>
      <c r="AS6" s="725">
        <v>0</v>
      </c>
      <c r="AT6" s="725">
        <v>0</v>
      </c>
      <c r="AU6" s="725">
        <v>4.6779661016949206</v>
      </c>
      <c r="AV6" s="725">
        <v>5.8474576271186507</v>
      </c>
      <c r="AW6" s="725">
        <v>10.52542372881355</v>
      </c>
      <c r="AX6" s="725">
        <v>0</v>
      </c>
      <c r="AY6" s="725">
        <v>0</v>
      </c>
      <c r="AZ6" s="725">
        <v>0</v>
      </c>
      <c r="BA6" s="725">
        <v>0</v>
      </c>
      <c r="BB6" s="725">
        <v>50.571428571428619</v>
      </c>
      <c r="BC6" s="725">
        <v>59.142857142857196</v>
      </c>
      <c r="BD6" s="725">
        <v>0</v>
      </c>
      <c r="BE6" s="725">
        <v>0</v>
      </c>
      <c r="BF6" s="725">
        <v>0</v>
      </c>
      <c r="BG6" s="725">
        <v>0</v>
      </c>
      <c r="BH6" s="725">
        <v>0</v>
      </c>
      <c r="BI6" s="725">
        <v>0</v>
      </c>
      <c r="BJ6" s="725">
        <v>0</v>
      </c>
      <c r="BK6" s="725">
        <v>0</v>
      </c>
      <c r="BL6" s="725">
        <v>0.57261693767772504</v>
      </c>
      <c r="BM6" s="725">
        <v>0</v>
      </c>
      <c r="BN6" s="725">
        <v>0</v>
      </c>
      <c r="BO6" s="725">
        <v>1</v>
      </c>
      <c r="BP6" s="725">
        <v>0</v>
      </c>
      <c r="BQ6" s="725"/>
      <c r="BR6" s="725"/>
      <c r="BS6" s="725"/>
    </row>
    <row r="7" spans="1:71" ht="15" x14ac:dyDescent="0.25">
      <c r="A7" s="722" t="e">
        <f>VLOOKUP(C7,'DfE No.'!#REF!,3,FALSE)</f>
        <v>#REF!</v>
      </c>
      <c r="B7" s="722">
        <v>124538</v>
      </c>
      <c r="C7" s="722">
        <v>9352012</v>
      </c>
      <c r="D7" s="723" t="s">
        <v>875</v>
      </c>
      <c r="E7" s="707" t="s">
        <v>469</v>
      </c>
      <c r="F7" s="724">
        <v>0</v>
      </c>
      <c r="G7" s="725">
        <v>1</v>
      </c>
      <c r="H7" s="725">
        <v>0</v>
      </c>
      <c r="I7" s="725">
        <v>0</v>
      </c>
      <c r="J7" s="725">
        <v>7</v>
      </c>
      <c r="K7" s="725">
        <v>0</v>
      </c>
      <c r="L7" s="725">
        <v>0</v>
      </c>
      <c r="M7" s="725">
        <v>0</v>
      </c>
      <c r="N7" s="725">
        <v>76</v>
      </c>
      <c r="O7" s="725">
        <v>76</v>
      </c>
      <c r="P7" s="725">
        <v>10</v>
      </c>
      <c r="Q7" s="725">
        <v>66</v>
      </c>
      <c r="R7" s="725">
        <v>0</v>
      </c>
      <c r="S7" s="725">
        <v>0</v>
      </c>
      <c r="T7" s="725">
        <v>0</v>
      </c>
      <c r="U7" s="725">
        <v>0</v>
      </c>
      <c r="V7" s="725">
        <v>0</v>
      </c>
      <c r="W7" s="725">
        <v>0</v>
      </c>
      <c r="X7" s="725">
        <v>0</v>
      </c>
      <c r="Y7" s="725">
        <v>0</v>
      </c>
      <c r="Z7" s="725">
        <v>0</v>
      </c>
      <c r="AA7" s="725">
        <v>76</v>
      </c>
      <c r="AB7" s="725">
        <v>10.857142857142858</v>
      </c>
      <c r="AC7" s="725">
        <v>9.9999999999999947</v>
      </c>
      <c r="AD7" s="725">
        <v>10.857142857142856</v>
      </c>
      <c r="AE7" s="725">
        <v>0</v>
      </c>
      <c r="AF7" s="725">
        <v>0</v>
      </c>
      <c r="AG7" s="725">
        <v>72.000000000000028</v>
      </c>
      <c r="AH7" s="725">
        <v>3.9999999999999982</v>
      </c>
      <c r="AI7" s="725">
        <v>0</v>
      </c>
      <c r="AJ7" s="725">
        <v>0</v>
      </c>
      <c r="AK7" s="725">
        <v>0</v>
      </c>
      <c r="AL7" s="725">
        <v>0</v>
      </c>
      <c r="AM7" s="725">
        <v>0</v>
      </c>
      <c r="AN7" s="725">
        <v>0</v>
      </c>
      <c r="AO7" s="725">
        <v>0</v>
      </c>
      <c r="AP7" s="725">
        <v>0</v>
      </c>
      <c r="AQ7" s="725">
        <v>0</v>
      </c>
      <c r="AR7" s="725">
        <v>0</v>
      </c>
      <c r="AS7" s="725">
        <v>0</v>
      </c>
      <c r="AT7" s="725">
        <v>0</v>
      </c>
      <c r="AU7" s="725">
        <v>0</v>
      </c>
      <c r="AV7" s="725">
        <v>0</v>
      </c>
      <c r="AW7" s="725">
        <v>0</v>
      </c>
      <c r="AX7" s="725">
        <v>0</v>
      </c>
      <c r="AY7" s="725">
        <v>0</v>
      </c>
      <c r="AZ7" s="725">
        <v>0</v>
      </c>
      <c r="BA7" s="725">
        <v>0</v>
      </c>
      <c r="BB7" s="725">
        <v>18.857142857142875</v>
      </c>
      <c r="BC7" s="725">
        <v>21.714285714285733</v>
      </c>
      <c r="BD7" s="725">
        <v>0</v>
      </c>
      <c r="BE7" s="725">
        <v>0</v>
      </c>
      <c r="BF7" s="725">
        <v>0</v>
      </c>
      <c r="BG7" s="725">
        <v>0</v>
      </c>
      <c r="BH7" s="725">
        <v>0</v>
      </c>
      <c r="BI7" s="725">
        <v>0</v>
      </c>
      <c r="BJ7" s="725">
        <v>0.43999999999999778</v>
      </c>
      <c r="BK7" s="725">
        <v>0</v>
      </c>
      <c r="BL7" s="725">
        <v>2.29169601012658</v>
      </c>
      <c r="BM7" s="725">
        <v>0</v>
      </c>
      <c r="BN7" s="725">
        <v>1</v>
      </c>
      <c r="BO7" s="725">
        <v>1</v>
      </c>
      <c r="BP7" s="725">
        <v>0</v>
      </c>
      <c r="BQ7" s="725"/>
      <c r="BR7" s="725"/>
      <c r="BS7" s="725"/>
    </row>
    <row r="8" spans="1:71" ht="15" x14ac:dyDescent="0.25">
      <c r="A8" s="722" t="e">
        <f>VLOOKUP(C8,'DfE No.'!#REF!,3,FALSE)</f>
        <v>#REF!</v>
      </c>
      <c r="B8" s="722">
        <v>124539</v>
      </c>
      <c r="C8" s="722">
        <v>9352013</v>
      </c>
      <c r="D8" s="723" t="s">
        <v>879</v>
      </c>
      <c r="E8" s="707" t="s">
        <v>469</v>
      </c>
      <c r="F8" s="724">
        <v>0</v>
      </c>
      <c r="G8" s="725">
        <v>1</v>
      </c>
      <c r="H8" s="725">
        <v>0</v>
      </c>
      <c r="I8" s="725">
        <v>0</v>
      </c>
      <c r="J8" s="725">
        <v>7</v>
      </c>
      <c r="K8" s="725">
        <v>0</v>
      </c>
      <c r="L8" s="725">
        <v>0</v>
      </c>
      <c r="M8" s="725">
        <v>0</v>
      </c>
      <c r="N8" s="725">
        <v>287</v>
      </c>
      <c r="O8" s="725">
        <v>287</v>
      </c>
      <c r="P8" s="725">
        <v>42</v>
      </c>
      <c r="Q8" s="725">
        <v>245</v>
      </c>
      <c r="R8" s="725">
        <v>0</v>
      </c>
      <c r="S8" s="725">
        <v>0</v>
      </c>
      <c r="T8" s="725">
        <v>0</v>
      </c>
      <c r="U8" s="725">
        <v>0</v>
      </c>
      <c r="V8" s="725">
        <v>0</v>
      </c>
      <c r="W8" s="725">
        <v>0</v>
      </c>
      <c r="X8" s="725">
        <v>0</v>
      </c>
      <c r="Y8" s="725">
        <v>0</v>
      </c>
      <c r="Z8" s="725">
        <v>0</v>
      </c>
      <c r="AA8" s="725">
        <v>287</v>
      </c>
      <c r="AB8" s="725">
        <v>41</v>
      </c>
      <c r="AC8" s="725">
        <v>31.000000000000007</v>
      </c>
      <c r="AD8" s="725">
        <v>59</v>
      </c>
      <c r="AE8" s="725">
        <v>0</v>
      </c>
      <c r="AF8" s="725">
        <v>0</v>
      </c>
      <c r="AG8" s="725">
        <v>284.99300699300699</v>
      </c>
      <c r="AH8" s="725">
        <v>1.0034965034965044</v>
      </c>
      <c r="AI8" s="725">
        <v>0</v>
      </c>
      <c r="AJ8" s="725">
        <v>1.0034965034965044</v>
      </c>
      <c r="AK8" s="725">
        <v>0</v>
      </c>
      <c r="AL8" s="725">
        <v>0</v>
      </c>
      <c r="AM8" s="725">
        <v>0</v>
      </c>
      <c r="AN8" s="725">
        <v>0</v>
      </c>
      <c r="AO8" s="725">
        <v>0</v>
      </c>
      <c r="AP8" s="725">
        <v>0</v>
      </c>
      <c r="AQ8" s="725">
        <v>0</v>
      </c>
      <c r="AR8" s="725">
        <v>0</v>
      </c>
      <c r="AS8" s="725">
        <v>0</v>
      </c>
      <c r="AT8" s="725">
        <v>0</v>
      </c>
      <c r="AU8" s="725">
        <v>1.1714285714285699</v>
      </c>
      <c r="AV8" s="725">
        <v>3.5142857142857222</v>
      </c>
      <c r="AW8" s="725">
        <v>5.8571428571428505</v>
      </c>
      <c r="AX8" s="725">
        <v>0</v>
      </c>
      <c r="AY8" s="725">
        <v>0</v>
      </c>
      <c r="AZ8" s="725">
        <v>0</v>
      </c>
      <c r="BA8" s="725">
        <v>1</v>
      </c>
      <c r="BB8" s="725">
        <v>82.352941176470694</v>
      </c>
      <c r="BC8" s="725">
        <v>96.470588235294244</v>
      </c>
      <c r="BD8" s="725">
        <v>0</v>
      </c>
      <c r="BE8" s="725">
        <v>0</v>
      </c>
      <c r="BF8" s="725">
        <v>0</v>
      </c>
      <c r="BG8" s="725">
        <v>0</v>
      </c>
      <c r="BH8" s="725">
        <v>0</v>
      </c>
      <c r="BI8" s="725">
        <v>0</v>
      </c>
      <c r="BJ8" s="725">
        <v>0</v>
      </c>
      <c r="BK8" s="725">
        <v>0</v>
      </c>
      <c r="BL8" s="725">
        <v>3.1375486218961601</v>
      </c>
      <c r="BM8" s="725">
        <v>0</v>
      </c>
      <c r="BN8" s="725">
        <v>0</v>
      </c>
      <c r="BO8" s="725">
        <v>1</v>
      </c>
      <c r="BP8" s="725">
        <v>0</v>
      </c>
      <c r="BQ8" s="725"/>
      <c r="BR8" s="725"/>
      <c r="BS8" s="725"/>
    </row>
    <row r="9" spans="1:71" ht="15" x14ac:dyDescent="0.25">
      <c r="A9" s="722" t="e">
        <f>VLOOKUP(C9,'DfE No.'!#REF!,3,FALSE)</f>
        <v>#REF!</v>
      </c>
      <c r="B9" s="722">
        <v>124540</v>
      </c>
      <c r="C9" s="722">
        <v>9352015</v>
      </c>
      <c r="D9" s="723" t="s">
        <v>880</v>
      </c>
      <c r="E9" s="707" t="s">
        <v>469</v>
      </c>
      <c r="F9" s="724">
        <v>0</v>
      </c>
      <c r="G9" s="725">
        <v>1</v>
      </c>
      <c r="H9" s="725">
        <v>0</v>
      </c>
      <c r="I9" s="725">
        <v>0</v>
      </c>
      <c r="J9" s="725">
        <v>7</v>
      </c>
      <c r="K9" s="725">
        <v>0</v>
      </c>
      <c r="L9" s="725">
        <v>0</v>
      </c>
      <c r="M9" s="725">
        <v>0</v>
      </c>
      <c r="N9" s="725">
        <v>109</v>
      </c>
      <c r="O9" s="725">
        <v>109</v>
      </c>
      <c r="P9" s="725">
        <v>15</v>
      </c>
      <c r="Q9" s="725">
        <v>94</v>
      </c>
      <c r="R9" s="725">
        <v>0</v>
      </c>
      <c r="S9" s="725">
        <v>0</v>
      </c>
      <c r="T9" s="725">
        <v>0</v>
      </c>
      <c r="U9" s="725">
        <v>0</v>
      </c>
      <c r="V9" s="725">
        <v>0</v>
      </c>
      <c r="W9" s="725">
        <v>0</v>
      </c>
      <c r="X9" s="725">
        <v>0</v>
      </c>
      <c r="Y9" s="725">
        <v>0</v>
      </c>
      <c r="Z9" s="725">
        <v>0</v>
      </c>
      <c r="AA9" s="725">
        <v>109</v>
      </c>
      <c r="AB9" s="725">
        <v>15.571428571428571</v>
      </c>
      <c r="AC9" s="725">
        <v>11.00000000000005</v>
      </c>
      <c r="AD9" s="725">
        <v>11.00000000000005</v>
      </c>
      <c r="AE9" s="725">
        <v>0</v>
      </c>
      <c r="AF9" s="725">
        <v>0</v>
      </c>
      <c r="AG9" s="725">
        <v>107</v>
      </c>
      <c r="AH9" s="725">
        <v>0</v>
      </c>
      <c r="AI9" s="725">
        <v>0</v>
      </c>
      <c r="AJ9" s="725">
        <v>1.9999999999999989</v>
      </c>
      <c r="AK9" s="725">
        <v>0</v>
      </c>
      <c r="AL9" s="725">
        <v>0</v>
      </c>
      <c r="AM9" s="725">
        <v>0</v>
      </c>
      <c r="AN9" s="725">
        <v>0</v>
      </c>
      <c r="AO9" s="725">
        <v>0</v>
      </c>
      <c r="AP9" s="725">
        <v>0</v>
      </c>
      <c r="AQ9" s="725">
        <v>0</v>
      </c>
      <c r="AR9" s="725">
        <v>0</v>
      </c>
      <c r="AS9" s="725">
        <v>0</v>
      </c>
      <c r="AT9" s="725">
        <v>0</v>
      </c>
      <c r="AU9" s="725">
        <v>2.319148936170218</v>
      </c>
      <c r="AV9" s="725">
        <v>3.4787234042553221</v>
      </c>
      <c r="AW9" s="725">
        <v>3.4787234042553221</v>
      </c>
      <c r="AX9" s="725">
        <v>0</v>
      </c>
      <c r="AY9" s="725">
        <v>0</v>
      </c>
      <c r="AZ9" s="725">
        <v>0</v>
      </c>
      <c r="BA9" s="725">
        <v>0</v>
      </c>
      <c r="BB9" s="725">
        <v>19.626373626373645</v>
      </c>
      <c r="BC9" s="725">
        <v>22.75824175824178</v>
      </c>
      <c r="BD9" s="725">
        <v>0</v>
      </c>
      <c r="BE9" s="725">
        <v>0</v>
      </c>
      <c r="BF9" s="725">
        <v>0</v>
      </c>
      <c r="BG9" s="725">
        <v>0</v>
      </c>
      <c r="BH9" s="725">
        <v>0</v>
      </c>
      <c r="BI9" s="725">
        <v>0</v>
      </c>
      <c r="BJ9" s="725">
        <v>0.45999999999999608</v>
      </c>
      <c r="BK9" s="725">
        <v>0</v>
      </c>
      <c r="BL9" s="725">
        <v>2.92078079705882</v>
      </c>
      <c r="BM9" s="725">
        <v>0</v>
      </c>
      <c r="BN9" s="725">
        <v>1</v>
      </c>
      <c r="BO9" s="725">
        <v>1</v>
      </c>
      <c r="BP9" s="725">
        <v>0</v>
      </c>
      <c r="BQ9" s="725"/>
      <c r="BR9" s="725"/>
      <c r="BS9" s="725"/>
    </row>
    <row r="10" spans="1:71" ht="15" x14ac:dyDescent="0.25">
      <c r="A10" s="722" t="e">
        <f>VLOOKUP(C10,'DfE No.'!#REF!,3,FALSE)</f>
        <v>#REF!</v>
      </c>
      <c r="B10" s="722">
        <v>140623</v>
      </c>
      <c r="C10" s="722">
        <v>9352016</v>
      </c>
      <c r="D10" s="723" t="s">
        <v>1088</v>
      </c>
      <c r="E10" s="707" t="s">
        <v>469</v>
      </c>
      <c r="F10" s="724">
        <v>0</v>
      </c>
      <c r="G10" s="725">
        <v>1</v>
      </c>
      <c r="H10" s="725">
        <v>0</v>
      </c>
      <c r="I10" s="725">
        <v>0</v>
      </c>
      <c r="J10" s="725">
        <v>6</v>
      </c>
      <c r="K10" s="725">
        <v>0</v>
      </c>
      <c r="L10" s="725">
        <v>0</v>
      </c>
      <c r="M10" s="725">
        <v>0</v>
      </c>
      <c r="N10" s="725">
        <v>160.25</v>
      </c>
      <c r="O10" s="725">
        <v>160.25</v>
      </c>
      <c r="P10" s="725">
        <v>43.25</v>
      </c>
      <c r="Q10" s="725">
        <v>117</v>
      </c>
      <c r="R10" s="725">
        <v>0</v>
      </c>
      <c r="S10" s="725">
        <v>0</v>
      </c>
      <c r="T10" s="725">
        <v>0</v>
      </c>
      <c r="U10" s="725">
        <v>0</v>
      </c>
      <c r="V10" s="725">
        <v>0</v>
      </c>
      <c r="W10" s="725">
        <v>0</v>
      </c>
      <c r="X10" s="725">
        <v>0</v>
      </c>
      <c r="Y10" s="725">
        <v>0</v>
      </c>
      <c r="Z10" s="725">
        <v>0</v>
      </c>
      <c r="AA10" s="725">
        <v>160.25</v>
      </c>
      <c r="AB10" s="725">
        <v>26.708333333333332</v>
      </c>
      <c r="AC10" s="725">
        <v>14.350746268656708</v>
      </c>
      <c r="AD10" s="725">
        <v>19.289351851851851</v>
      </c>
      <c r="AE10" s="725">
        <v>0</v>
      </c>
      <c r="AF10" s="725">
        <v>0</v>
      </c>
      <c r="AG10" s="725">
        <v>124.37313432835826</v>
      </c>
      <c r="AH10" s="725">
        <v>2.3917910447761259</v>
      </c>
      <c r="AI10" s="725">
        <v>3.5876865671641736</v>
      </c>
      <c r="AJ10" s="725">
        <v>29.897388059701413</v>
      </c>
      <c r="AK10" s="725">
        <v>0</v>
      </c>
      <c r="AL10" s="725">
        <v>0</v>
      </c>
      <c r="AM10" s="725">
        <v>0</v>
      </c>
      <c r="AN10" s="725">
        <v>0</v>
      </c>
      <c r="AO10" s="725">
        <v>0</v>
      </c>
      <c r="AP10" s="725">
        <v>0</v>
      </c>
      <c r="AQ10" s="725">
        <v>0</v>
      </c>
      <c r="AR10" s="725">
        <v>0</v>
      </c>
      <c r="AS10" s="725">
        <v>0</v>
      </c>
      <c r="AT10" s="725">
        <v>0</v>
      </c>
      <c r="AU10" s="725">
        <v>2.7393162393162402</v>
      </c>
      <c r="AV10" s="725">
        <v>2.7393162393162402</v>
      </c>
      <c r="AW10" s="725">
        <v>5.4786324786324805</v>
      </c>
      <c r="AX10" s="725">
        <v>0</v>
      </c>
      <c r="AY10" s="725">
        <v>0</v>
      </c>
      <c r="AZ10" s="725">
        <v>0</v>
      </c>
      <c r="BA10" s="725">
        <v>0</v>
      </c>
      <c r="BB10" s="725">
        <v>20.892857142857192</v>
      </c>
      <c r="BC10" s="725">
        <v>28.616071428571495</v>
      </c>
      <c r="BD10" s="725">
        <v>0</v>
      </c>
      <c r="BE10" s="725">
        <v>0</v>
      </c>
      <c r="BF10" s="725">
        <v>0</v>
      </c>
      <c r="BG10" s="725">
        <v>0</v>
      </c>
      <c r="BH10" s="725">
        <v>0</v>
      </c>
      <c r="BI10" s="725">
        <v>0</v>
      </c>
      <c r="BJ10" s="725">
        <v>2.3439552238805987</v>
      </c>
      <c r="BK10" s="725">
        <v>0</v>
      </c>
      <c r="BL10" s="725">
        <v>0.45725425675675702</v>
      </c>
      <c r="BM10" s="725">
        <v>0</v>
      </c>
      <c r="BN10" s="725">
        <v>0</v>
      </c>
      <c r="BO10" s="725">
        <v>1</v>
      </c>
      <c r="BP10" s="725">
        <v>0</v>
      </c>
      <c r="BQ10" s="725"/>
      <c r="BR10" s="725"/>
      <c r="BS10" s="725"/>
    </row>
    <row r="11" spans="1:71" ht="15" x14ac:dyDescent="0.25">
      <c r="A11" s="722" t="e">
        <f>VLOOKUP(C11,'DfE No.'!#REF!,3,FALSE)</f>
        <v>#REF!</v>
      </c>
      <c r="B11" s="722">
        <v>124543</v>
      </c>
      <c r="C11" s="722">
        <v>9352020</v>
      </c>
      <c r="D11" s="723" t="s">
        <v>889</v>
      </c>
      <c r="E11" s="707" t="s">
        <v>469</v>
      </c>
      <c r="F11" s="724">
        <v>0</v>
      </c>
      <c r="G11" s="725">
        <v>1</v>
      </c>
      <c r="H11" s="725">
        <v>0</v>
      </c>
      <c r="I11" s="725">
        <v>0</v>
      </c>
      <c r="J11" s="725">
        <v>7</v>
      </c>
      <c r="K11" s="725">
        <v>0</v>
      </c>
      <c r="L11" s="725">
        <v>0</v>
      </c>
      <c r="M11" s="725">
        <v>0</v>
      </c>
      <c r="N11" s="725">
        <v>206</v>
      </c>
      <c r="O11" s="725">
        <v>206</v>
      </c>
      <c r="P11" s="725">
        <v>22</v>
      </c>
      <c r="Q11" s="725">
        <v>184</v>
      </c>
      <c r="R11" s="725">
        <v>0</v>
      </c>
      <c r="S11" s="725">
        <v>0</v>
      </c>
      <c r="T11" s="725">
        <v>0</v>
      </c>
      <c r="U11" s="725">
        <v>0</v>
      </c>
      <c r="V11" s="725">
        <v>0</v>
      </c>
      <c r="W11" s="725">
        <v>0</v>
      </c>
      <c r="X11" s="725">
        <v>0</v>
      </c>
      <c r="Y11" s="725">
        <v>0</v>
      </c>
      <c r="Z11" s="725">
        <v>0</v>
      </c>
      <c r="AA11" s="725">
        <v>206</v>
      </c>
      <c r="AB11" s="725">
        <v>29.428571428571427</v>
      </c>
      <c r="AC11" s="725">
        <v>6.9999999999999911</v>
      </c>
      <c r="AD11" s="725">
        <v>8.1584158415841586</v>
      </c>
      <c r="AE11" s="725">
        <v>0</v>
      </c>
      <c r="AF11" s="725">
        <v>0</v>
      </c>
      <c r="AG11" s="725">
        <v>201.00000000000003</v>
      </c>
      <c r="AH11" s="725">
        <v>2</v>
      </c>
      <c r="AI11" s="725">
        <v>0.999999999999999</v>
      </c>
      <c r="AJ11" s="725">
        <v>0</v>
      </c>
      <c r="AK11" s="725">
        <v>0</v>
      </c>
      <c r="AL11" s="725">
        <v>2</v>
      </c>
      <c r="AM11" s="725">
        <v>0</v>
      </c>
      <c r="AN11" s="725">
        <v>0</v>
      </c>
      <c r="AO11" s="725">
        <v>0</v>
      </c>
      <c r="AP11" s="725">
        <v>0</v>
      </c>
      <c r="AQ11" s="725">
        <v>0</v>
      </c>
      <c r="AR11" s="725">
        <v>0</v>
      </c>
      <c r="AS11" s="725">
        <v>0</v>
      </c>
      <c r="AT11" s="725">
        <v>0</v>
      </c>
      <c r="AU11" s="725">
        <v>0</v>
      </c>
      <c r="AV11" s="725">
        <v>1.119565217391304</v>
      </c>
      <c r="AW11" s="725">
        <v>2.239130434782608</v>
      </c>
      <c r="AX11" s="725">
        <v>0</v>
      </c>
      <c r="AY11" s="725">
        <v>0</v>
      </c>
      <c r="AZ11" s="725">
        <v>0</v>
      </c>
      <c r="BA11" s="725">
        <v>0</v>
      </c>
      <c r="BB11" s="725">
        <v>49.617977528089959</v>
      </c>
      <c r="BC11" s="725">
        <v>55.550561797752884</v>
      </c>
      <c r="BD11" s="725">
        <v>0</v>
      </c>
      <c r="BE11" s="725">
        <v>0</v>
      </c>
      <c r="BF11" s="725">
        <v>0</v>
      </c>
      <c r="BG11" s="725">
        <v>0</v>
      </c>
      <c r="BH11" s="725">
        <v>0</v>
      </c>
      <c r="BI11" s="725">
        <v>0</v>
      </c>
      <c r="BJ11" s="725">
        <v>0</v>
      </c>
      <c r="BK11" s="725">
        <v>0</v>
      </c>
      <c r="BL11" s="725">
        <v>1.83736055658915</v>
      </c>
      <c r="BM11" s="725">
        <v>0</v>
      </c>
      <c r="BN11" s="725">
        <v>0</v>
      </c>
      <c r="BO11" s="725">
        <v>1</v>
      </c>
      <c r="BP11" s="725">
        <v>0</v>
      </c>
      <c r="BQ11" s="725"/>
      <c r="BR11" s="725"/>
      <c r="BS11" s="725"/>
    </row>
    <row r="12" spans="1:71" ht="15" x14ac:dyDescent="0.25">
      <c r="A12" s="722" t="e">
        <f>VLOOKUP(C12,'DfE No.'!#REF!,3,FALSE)</f>
        <v>#REF!</v>
      </c>
      <c r="B12" s="722">
        <v>124544</v>
      </c>
      <c r="C12" s="722">
        <v>9352021</v>
      </c>
      <c r="D12" s="723" t="s">
        <v>892</v>
      </c>
      <c r="E12" s="707" t="s">
        <v>469</v>
      </c>
      <c r="F12" s="724">
        <v>0</v>
      </c>
      <c r="G12" s="725">
        <v>1</v>
      </c>
      <c r="H12" s="725">
        <v>0</v>
      </c>
      <c r="I12" s="725">
        <v>0</v>
      </c>
      <c r="J12" s="725">
        <v>7</v>
      </c>
      <c r="K12" s="725">
        <v>0</v>
      </c>
      <c r="L12" s="725">
        <v>0</v>
      </c>
      <c r="M12" s="725">
        <v>0</v>
      </c>
      <c r="N12" s="725">
        <v>210</v>
      </c>
      <c r="O12" s="725">
        <v>210</v>
      </c>
      <c r="P12" s="725">
        <v>30</v>
      </c>
      <c r="Q12" s="725">
        <v>180</v>
      </c>
      <c r="R12" s="725">
        <v>0</v>
      </c>
      <c r="S12" s="725">
        <v>0</v>
      </c>
      <c r="T12" s="725">
        <v>0</v>
      </c>
      <c r="U12" s="725">
        <v>0</v>
      </c>
      <c r="V12" s="725">
        <v>0</v>
      </c>
      <c r="W12" s="725">
        <v>0</v>
      </c>
      <c r="X12" s="725">
        <v>0</v>
      </c>
      <c r="Y12" s="725">
        <v>0</v>
      </c>
      <c r="Z12" s="725">
        <v>0</v>
      </c>
      <c r="AA12" s="725">
        <v>210</v>
      </c>
      <c r="AB12" s="725">
        <v>30</v>
      </c>
      <c r="AC12" s="725">
        <v>16</v>
      </c>
      <c r="AD12" s="725">
        <v>22.318840579710145</v>
      </c>
      <c r="AE12" s="725">
        <v>0</v>
      </c>
      <c r="AF12" s="725">
        <v>0</v>
      </c>
      <c r="AG12" s="725">
        <v>206</v>
      </c>
      <c r="AH12" s="725">
        <v>3.9999999999999902</v>
      </c>
      <c r="AI12" s="725">
        <v>0</v>
      </c>
      <c r="AJ12" s="725">
        <v>0</v>
      </c>
      <c r="AK12" s="725">
        <v>0</v>
      </c>
      <c r="AL12" s="725">
        <v>0</v>
      </c>
      <c r="AM12" s="725">
        <v>0</v>
      </c>
      <c r="AN12" s="725">
        <v>0</v>
      </c>
      <c r="AO12" s="725">
        <v>0</v>
      </c>
      <c r="AP12" s="725">
        <v>0</v>
      </c>
      <c r="AQ12" s="725">
        <v>0</v>
      </c>
      <c r="AR12" s="725">
        <v>0</v>
      </c>
      <c r="AS12" s="725">
        <v>0</v>
      </c>
      <c r="AT12" s="725">
        <v>0</v>
      </c>
      <c r="AU12" s="725">
        <v>2.3333333333333308</v>
      </c>
      <c r="AV12" s="725">
        <v>4.6666666666666616</v>
      </c>
      <c r="AW12" s="725">
        <v>5.8333333333333384</v>
      </c>
      <c r="AX12" s="725">
        <v>0</v>
      </c>
      <c r="AY12" s="725">
        <v>0</v>
      </c>
      <c r="AZ12" s="725">
        <v>0</v>
      </c>
      <c r="BA12" s="725">
        <v>0</v>
      </c>
      <c r="BB12" s="725">
        <v>42.711864406779604</v>
      </c>
      <c r="BC12" s="725">
        <v>49.830508474576206</v>
      </c>
      <c r="BD12" s="725">
        <v>0</v>
      </c>
      <c r="BE12" s="725">
        <v>0</v>
      </c>
      <c r="BF12" s="725">
        <v>0</v>
      </c>
      <c r="BG12" s="725">
        <v>0</v>
      </c>
      <c r="BH12" s="725">
        <v>0</v>
      </c>
      <c r="BI12" s="725">
        <v>0</v>
      </c>
      <c r="BJ12" s="725">
        <v>0</v>
      </c>
      <c r="BK12" s="725">
        <v>0</v>
      </c>
      <c r="BL12" s="725">
        <v>1.12369057653061</v>
      </c>
      <c r="BM12" s="725">
        <v>0</v>
      </c>
      <c r="BN12" s="725">
        <v>0</v>
      </c>
      <c r="BO12" s="725">
        <v>1</v>
      </c>
      <c r="BP12" s="725">
        <v>0</v>
      </c>
      <c r="BQ12" s="725"/>
      <c r="BR12" s="725"/>
      <c r="BS12" s="725"/>
    </row>
    <row r="13" spans="1:71" ht="15" x14ac:dyDescent="0.25">
      <c r="A13" s="722" t="e">
        <f>VLOOKUP(C13,'DfE No.'!#REF!,3,FALSE)</f>
        <v>#REF!</v>
      </c>
      <c r="B13" s="722">
        <v>124547</v>
      </c>
      <c r="C13" s="722">
        <v>9352026</v>
      </c>
      <c r="D13" s="723" t="s">
        <v>903</v>
      </c>
      <c r="E13" s="707" t="s">
        <v>469</v>
      </c>
      <c r="F13" s="724">
        <v>0</v>
      </c>
      <c r="G13" s="725">
        <v>1</v>
      </c>
      <c r="H13" s="725">
        <v>0</v>
      </c>
      <c r="I13" s="725">
        <v>0</v>
      </c>
      <c r="J13" s="725">
        <v>7</v>
      </c>
      <c r="K13" s="725">
        <v>0</v>
      </c>
      <c r="L13" s="725">
        <v>0</v>
      </c>
      <c r="M13" s="725">
        <v>0</v>
      </c>
      <c r="N13" s="725">
        <v>199</v>
      </c>
      <c r="O13" s="725">
        <v>199</v>
      </c>
      <c r="P13" s="725">
        <v>28</v>
      </c>
      <c r="Q13" s="725">
        <v>171</v>
      </c>
      <c r="R13" s="725">
        <v>0</v>
      </c>
      <c r="S13" s="725">
        <v>0</v>
      </c>
      <c r="T13" s="725">
        <v>0</v>
      </c>
      <c r="U13" s="725">
        <v>0</v>
      </c>
      <c r="V13" s="725">
        <v>0</v>
      </c>
      <c r="W13" s="725">
        <v>0</v>
      </c>
      <c r="X13" s="725">
        <v>0</v>
      </c>
      <c r="Y13" s="725">
        <v>0</v>
      </c>
      <c r="Z13" s="725">
        <v>0</v>
      </c>
      <c r="AA13" s="725">
        <v>199</v>
      </c>
      <c r="AB13" s="725">
        <v>28.428571428571427</v>
      </c>
      <c r="AC13" s="725">
        <v>10.999999999999993</v>
      </c>
      <c r="AD13" s="725">
        <v>23.352040816326532</v>
      </c>
      <c r="AE13" s="725">
        <v>0</v>
      </c>
      <c r="AF13" s="725">
        <v>0</v>
      </c>
      <c r="AG13" s="725">
        <v>199</v>
      </c>
      <c r="AH13" s="725">
        <v>0</v>
      </c>
      <c r="AI13" s="725">
        <v>0</v>
      </c>
      <c r="AJ13" s="725">
        <v>0</v>
      </c>
      <c r="AK13" s="725">
        <v>0</v>
      </c>
      <c r="AL13" s="725">
        <v>0</v>
      </c>
      <c r="AM13" s="725">
        <v>0</v>
      </c>
      <c r="AN13" s="725">
        <v>0</v>
      </c>
      <c r="AO13" s="725">
        <v>0</v>
      </c>
      <c r="AP13" s="725">
        <v>0</v>
      </c>
      <c r="AQ13" s="725">
        <v>0</v>
      </c>
      <c r="AR13" s="725">
        <v>0</v>
      </c>
      <c r="AS13" s="725">
        <v>0</v>
      </c>
      <c r="AT13" s="725">
        <v>0</v>
      </c>
      <c r="AU13" s="725">
        <v>0</v>
      </c>
      <c r="AV13" s="725">
        <v>0</v>
      </c>
      <c r="AW13" s="725">
        <v>0</v>
      </c>
      <c r="AX13" s="725">
        <v>0</v>
      </c>
      <c r="AY13" s="725">
        <v>0</v>
      </c>
      <c r="AZ13" s="725">
        <v>0</v>
      </c>
      <c r="BA13" s="725">
        <v>3.0459183673469385</v>
      </c>
      <c r="BB13" s="725">
        <v>49.445783132530096</v>
      </c>
      <c r="BC13" s="725">
        <v>57.542168674698772</v>
      </c>
      <c r="BD13" s="725">
        <v>0</v>
      </c>
      <c r="BE13" s="725">
        <v>0</v>
      </c>
      <c r="BF13" s="725">
        <v>0</v>
      </c>
      <c r="BG13" s="725">
        <v>0</v>
      </c>
      <c r="BH13" s="725">
        <v>0</v>
      </c>
      <c r="BI13" s="725">
        <v>0</v>
      </c>
      <c r="BJ13" s="725">
        <v>5.9999999999991643E-2</v>
      </c>
      <c r="BK13" s="725">
        <v>0</v>
      </c>
      <c r="BL13" s="725">
        <v>1.6229182347639499</v>
      </c>
      <c r="BM13" s="725">
        <v>0</v>
      </c>
      <c r="BN13" s="725">
        <v>0</v>
      </c>
      <c r="BO13" s="725">
        <v>1</v>
      </c>
      <c r="BP13" s="725">
        <v>0</v>
      </c>
      <c r="BQ13" s="725"/>
      <c r="BR13" s="725"/>
      <c r="BS13" s="725"/>
    </row>
    <row r="14" spans="1:71" ht="15" x14ac:dyDescent="0.25">
      <c r="A14" s="722" t="e">
        <f>VLOOKUP(C14,'DfE No.'!#REF!,3,FALSE)</f>
        <v>#REF!</v>
      </c>
      <c r="B14" s="722">
        <v>124550</v>
      </c>
      <c r="C14" s="722">
        <v>9352032</v>
      </c>
      <c r="D14" s="723" t="s">
        <v>840</v>
      </c>
      <c r="E14" s="707" t="s">
        <v>469</v>
      </c>
      <c r="F14" s="724">
        <v>0</v>
      </c>
      <c r="G14" s="725">
        <v>1</v>
      </c>
      <c r="H14" s="725">
        <v>0</v>
      </c>
      <c r="I14" s="725">
        <v>0</v>
      </c>
      <c r="J14" s="725">
        <v>7</v>
      </c>
      <c r="K14" s="725">
        <v>0</v>
      </c>
      <c r="L14" s="725">
        <v>0</v>
      </c>
      <c r="M14" s="725">
        <v>0</v>
      </c>
      <c r="N14" s="725">
        <v>368</v>
      </c>
      <c r="O14" s="725">
        <v>368</v>
      </c>
      <c r="P14" s="725">
        <v>46</v>
      </c>
      <c r="Q14" s="725">
        <v>322</v>
      </c>
      <c r="R14" s="725">
        <v>0</v>
      </c>
      <c r="S14" s="725">
        <v>0</v>
      </c>
      <c r="T14" s="725">
        <v>0</v>
      </c>
      <c r="U14" s="725">
        <v>0</v>
      </c>
      <c r="V14" s="725">
        <v>0</v>
      </c>
      <c r="W14" s="725">
        <v>0</v>
      </c>
      <c r="X14" s="725">
        <v>0</v>
      </c>
      <c r="Y14" s="725">
        <v>0</v>
      </c>
      <c r="Z14" s="725">
        <v>0</v>
      </c>
      <c r="AA14" s="725">
        <v>368</v>
      </c>
      <c r="AB14" s="725">
        <v>52.571428571428569</v>
      </c>
      <c r="AC14" s="725">
        <v>43.000000000000178</v>
      </c>
      <c r="AD14" s="725">
        <v>59.160762942779286</v>
      </c>
      <c r="AE14" s="725">
        <v>0</v>
      </c>
      <c r="AF14" s="725">
        <v>0</v>
      </c>
      <c r="AG14" s="725">
        <v>307.99999999999983</v>
      </c>
      <c r="AH14" s="725">
        <v>47.000000000000064</v>
      </c>
      <c r="AI14" s="725">
        <v>0</v>
      </c>
      <c r="AJ14" s="725">
        <v>12.999999999999986</v>
      </c>
      <c r="AK14" s="725">
        <v>0</v>
      </c>
      <c r="AL14" s="725">
        <v>0</v>
      </c>
      <c r="AM14" s="725">
        <v>0</v>
      </c>
      <c r="AN14" s="725">
        <v>0</v>
      </c>
      <c r="AO14" s="725">
        <v>0</v>
      </c>
      <c r="AP14" s="725">
        <v>0</v>
      </c>
      <c r="AQ14" s="725">
        <v>0</v>
      </c>
      <c r="AR14" s="725">
        <v>0</v>
      </c>
      <c r="AS14" s="725">
        <v>0</v>
      </c>
      <c r="AT14" s="725">
        <v>0</v>
      </c>
      <c r="AU14" s="725">
        <v>4.6000000000000005</v>
      </c>
      <c r="AV14" s="725">
        <v>12.65</v>
      </c>
      <c r="AW14" s="725">
        <v>21.849999999999998</v>
      </c>
      <c r="AX14" s="725">
        <v>0</v>
      </c>
      <c r="AY14" s="725">
        <v>0</v>
      </c>
      <c r="AZ14" s="725">
        <v>0</v>
      </c>
      <c r="BA14" s="725">
        <v>0</v>
      </c>
      <c r="BB14" s="725">
        <v>89.063829787234027</v>
      </c>
      <c r="BC14" s="725">
        <v>101.78723404255318</v>
      </c>
      <c r="BD14" s="725">
        <v>0</v>
      </c>
      <c r="BE14" s="725">
        <v>0</v>
      </c>
      <c r="BF14" s="725">
        <v>0</v>
      </c>
      <c r="BG14" s="725">
        <v>0</v>
      </c>
      <c r="BH14" s="725">
        <v>0</v>
      </c>
      <c r="BI14" s="725">
        <v>0</v>
      </c>
      <c r="BJ14" s="725">
        <v>4.9199999999999982</v>
      </c>
      <c r="BK14" s="725">
        <v>0</v>
      </c>
      <c r="BL14" s="725">
        <v>0.51680439620253205</v>
      </c>
      <c r="BM14" s="725">
        <v>0</v>
      </c>
      <c r="BN14" s="725">
        <v>0</v>
      </c>
      <c r="BO14" s="725">
        <v>1</v>
      </c>
      <c r="BP14" s="725">
        <v>0</v>
      </c>
      <c r="BQ14" s="725"/>
      <c r="BR14" s="725"/>
      <c r="BS14" s="725"/>
    </row>
    <row r="15" spans="1:71" ht="15" x14ac:dyDescent="0.25">
      <c r="A15" s="722" t="e">
        <f>VLOOKUP(C15,'DfE No.'!#REF!,3,FALSE)</f>
        <v>#REF!</v>
      </c>
      <c r="B15" s="722">
        <v>124552</v>
      </c>
      <c r="C15" s="722">
        <v>9352034</v>
      </c>
      <c r="D15" s="723" t="s">
        <v>1493</v>
      </c>
      <c r="E15" s="707" t="s">
        <v>469</v>
      </c>
      <c r="F15" s="724">
        <v>0</v>
      </c>
      <c r="G15" s="725">
        <v>1</v>
      </c>
      <c r="H15" s="725">
        <v>0</v>
      </c>
      <c r="I15" s="725">
        <v>0</v>
      </c>
      <c r="J15" s="725">
        <v>7</v>
      </c>
      <c r="K15" s="725">
        <v>0</v>
      </c>
      <c r="L15" s="725">
        <v>0</v>
      </c>
      <c r="M15" s="725">
        <v>0</v>
      </c>
      <c r="N15" s="725">
        <v>328</v>
      </c>
      <c r="O15" s="725">
        <v>328</v>
      </c>
      <c r="P15" s="725">
        <v>50</v>
      </c>
      <c r="Q15" s="725">
        <v>278</v>
      </c>
      <c r="R15" s="725">
        <v>0</v>
      </c>
      <c r="S15" s="725">
        <v>0</v>
      </c>
      <c r="T15" s="725">
        <v>0</v>
      </c>
      <c r="U15" s="725">
        <v>0</v>
      </c>
      <c r="V15" s="725">
        <v>0</v>
      </c>
      <c r="W15" s="725">
        <v>0</v>
      </c>
      <c r="X15" s="725">
        <v>0</v>
      </c>
      <c r="Y15" s="725">
        <v>0</v>
      </c>
      <c r="Z15" s="725">
        <v>0</v>
      </c>
      <c r="AA15" s="725">
        <v>328</v>
      </c>
      <c r="AB15" s="725">
        <v>46.857142857142854</v>
      </c>
      <c r="AC15" s="725">
        <v>75.000000000000043</v>
      </c>
      <c r="AD15" s="725">
        <v>91.720364741641333</v>
      </c>
      <c r="AE15" s="725">
        <v>0</v>
      </c>
      <c r="AF15" s="725">
        <v>0</v>
      </c>
      <c r="AG15" s="725">
        <v>201.99999999999989</v>
      </c>
      <c r="AH15" s="725">
        <v>118.00000000000013</v>
      </c>
      <c r="AI15" s="725">
        <v>0</v>
      </c>
      <c r="AJ15" s="725">
        <v>7.999999999999992</v>
      </c>
      <c r="AK15" s="725">
        <v>0</v>
      </c>
      <c r="AL15" s="725">
        <v>0</v>
      </c>
      <c r="AM15" s="725">
        <v>0</v>
      </c>
      <c r="AN15" s="725">
        <v>0</v>
      </c>
      <c r="AO15" s="725">
        <v>0</v>
      </c>
      <c r="AP15" s="725">
        <v>0</v>
      </c>
      <c r="AQ15" s="725">
        <v>0</v>
      </c>
      <c r="AR15" s="725">
        <v>0</v>
      </c>
      <c r="AS15" s="725">
        <v>0</v>
      </c>
      <c r="AT15" s="725">
        <v>0</v>
      </c>
      <c r="AU15" s="725">
        <v>8.2589928057553905</v>
      </c>
      <c r="AV15" s="725">
        <v>10.618705035971237</v>
      </c>
      <c r="AW15" s="725">
        <v>14.15827338129497</v>
      </c>
      <c r="AX15" s="725">
        <v>0</v>
      </c>
      <c r="AY15" s="725">
        <v>0</v>
      </c>
      <c r="AZ15" s="725">
        <v>0</v>
      </c>
      <c r="BA15" s="725">
        <v>0</v>
      </c>
      <c r="BB15" s="725">
        <v>89.91078066914487</v>
      </c>
      <c r="BC15" s="725">
        <v>106.08178438661697</v>
      </c>
      <c r="BD15" s="725">
        <v>0</v>
      </c>
      <c r="BE15" s="725">
        <v>0</v>
      </c>
      <c r="BF15" s="725">
        <v>0</v>
      </c>
      <c r="BG15" s="725">
        <v>0</v>
      </c>
      <c r="BH15" s="725">
        <v>0</v>
      </c>
      <c r="BI15" s="725">
        <v>0</v>
      </c>
      <c r="BJ15" s="725">
        <v>11.319999999999997</v>
      </c>
      <c r="BK15" s="725">
        <v>0</v>
      </c>
      <c r="BL15" s="725">
        <v>0.62938420085653102</v>
      </c>
      <c r="BM15" s="725">
        <v>0</v>
      </c>
      <c r="BN15" s="725">
        <v>0</v>
      </c>
      <c r="BO15" s="725">
        <v>1</v>
      </c>
      <c r="BP15" s="725">
        <v>0</v>
      </c>
      <c r="BQ15" s="725">
        <v>12</v>
      </c>
      <c r="BR15" s="725"/>
      <c r="BS15" s="725"/>
    </row>
    <row r="16" spans="1:71" ht="15" x14ac:dyDescent="0.25">
      <c r="A16" s="722" t="e">
        <f>VLOOKUP(C16,'DfE No.'!#REF!,3,FALSE)</f>
        <v>#REF!</v>
      </c>
      <c r="B16" s="722">
        <v>124553</v>
      </c>
      <c r="C16" s="722">
        <v>9352035</v>
      </c>
      <c r="D16" s="723" t="s">
        <v>1184</v>
      </c>
      <c r="E16" s="707" t="s">
        <v>469</v>
      </c>
      <c r="F16" s="724">
        <v>0</v>
      </c>
      <c r="G16" s="725">
        <v>1</v>
      </c>
      <c r="H16" s="725">
        <v>0</v>
      </c>
      <c r="I16" s="725">
        <v>0</v>
      </c>
      <c r="J16" s="725">
        <v>7</v>
      </c>
      <c r="K16" s="725">
        <v>0</v>
      </c>
      <c r="L16" s="725">
        <v>0</v>
      </c>
      <c r="M16" s="725">
        <v>0</v>
      </c>
      <c r="N16" s="725">
        <v>175</v>
      </c>
      <c r="O16" s="725">
        <v>175</v>
      </c>
      <c r="P16" s="725">
        <v>30</v>
      </c>
      <c r="Q16" s="725">
        <v>145</v>
      </c>
      <c r="R16" s="725">
        <v>0</v>
      </c>
      <c r="S16" s="725">
        <v>0</v>
      </c>
      <c r="T16" s="725">
        <v>0</v>
      </c>
      <c r="U16" s="725">
        <v>0</v>
      </c>
      <c r="V16" s="725">
        <v>0</v>
      </c>
      <c r="W16" s="725">
        <v>0</v>
      </c>
      <c r="X16" s="725">
        <v>0</v>
      </c>
      <c r="Y16" s="725">
        <v>0</v>
      </c>
      <c r="Z16" s="725">
        <v>0</v>
      </c>
      <c r="AA16" s="725">
        <v>175</v>
      </c>
      <c r="AB16" s="725">
        <v>25</v>
      </c>
      <c r="AC16" s="725">
        <v>19.99999999999995</v>
      </c>
      <c r="AD16" s="725">
        <v>23.265895953757223</v>
      </c>
      <c r="AE16" s="725">
        <v>0</v>
      </c>
      <c r="AF16" s="725">
        <v>0</v>
      </c>
      <c r="AG16" s="725">
        <v>129.74137931034488</v>
      </c>
      <c r="AH16" s="725">
        <v>36.206896551724149</v>
      </c>
      <c r="AI16" s="725">
        <v>0</v>
      </c>
      <c r="AJ16" s="725">
        <v>9.0517241379310374</v>
      </c>
      <c r="AK16" s="725">
        <v>0</v>
      </c>
      <c r="AL16" s="725">
        <v>0</v>
      </c>
      <c r="AM16" s="725">
        <v>0</v>
      </c>
      <c r="AN16" s="725">
        <v>0</v>
      </c>
      <c r="AO16" s="725">
        <v>0</v>
      </c>
      <c r="AP16" s="725">
        <v>0</v>
      </c>
      <c r="AQ16" s="725">
        <v>0</v>
      </c>
      <c r="AR16" s="725">
        <v>0</v>
      </c>
      <c r="AS16" s="725">
        <v>0</v>
      </c>
      <c r="AT16" s="725">
        <v>0</v>
      </c>
      <c r="AU16" s="725">
        <v>6.0344827586206984</v>
      </c>
      <c r="AV16" s="725">
        <v>8.4482758620689626</v>
      </c>
      <c r="AW16" s="725">
        <v>10.862068965517246</v>
      </c>
      <c r="AX16" s="725">
        <v>0</v>
      </c>
      <c r="AY16" s="725">
        <v>0</v>
      </c>
      <c r="AZ16" s="725">
        <v>0</v>
      </c>
      <c r="BA16" s="725">
        <v>1.0115606936416184</v>
      </c>
      <c r="BB16" s="725">
        <v>41.573426573426616</v>
      </c>
      <c r="BC16" s="725">
        <v>50.174825174825223</v>
      </c>
      <c r="BD16" s="725">
        <v>0</v>
      </c>
      <c r="BE16" s="725">
        <v>0</v>
      </c>
      <c r="BF16" s="725">
        <v>0</v>
      </c>
      <c r="BG16" s="725">
        <v>0</v>
      </c>
      <c r="BH16" s="725">
        <v>0</v>
      </c>
      <c r="BI16" s="725">
        <v>0</v>
      </c>
      <c r="BJ16" s="725">
        <v>0</v>
      </c>
      <c r="BK16" s="725">
        <v>0</v>
      </c>
      <c r="BL16" s="725">
        <v>0.73179628165680499</v>
      </c>
      <c r="BM16" s="725">
        <v>0</v>
      </c>
      <c r="BN16" s="725">
        <v>0</v>
      </c>
      <c r="BO16" s="725">
        <v>1</v>
      </c>
      <c r="BP16" s="725">
        <v>0</v>
      </c>
      <c r="BQ16" s="725"/>
      <c r="BR16" s="725"/>
      <c r="BS16" s="725"/>
    </row>
    <row r="17" spans="1:71" ht="15" x14ac:dyDescent="0.25">
      <c r="A17" s="722" t="e">
        <f>VLOOKUP(C17,'DfE No.'!#REF!,3,FALSE)</f>
        <v>#REF!</v>
      </c>
      <c r="B17" s="722">
        <v>124559</v>
      </c>
      <c r="C17" s="722">
        <v>9352042</v>
      </c>
      <c r="D17" s="723" t="s">
        <v>751</v>
      </c>
      <c r="E17" s="707" t="s">
        <v>469</v>
      </c>
      <c r="F17" s="724">
        <v>0</v>
      </c>
      <c r="G17" s="725">
        <v>1</v>
      </c>
      <c r="H17" s="725">
        <v>0</v>
      </c>
      <c r="I17" s="725">
        <v>0</v>
      </c>
      <c r="J17" s="725">
        <v>7</v>
      </c>
      <c r="K17" s="725">
        <v>0</v>
      </c>
      <c r="L17" s="725">
        <v>0</v>
      </c>
      <c r="M17" s="725">
        <v>0</v>
      </c>
      <c r="N17" s="725">
        <v>497</v>
      </c>
      <c r="O17" s="725">
        <v>497</v>
      </c>
      <c r="P17" s="725">
        <v>64</v>
      </c>
      <c r="Q17" s="725">
        <v>433</v>
      </c>
      <c r="R17" s="725">
        <v>0</v>
      </c>
      <c r="S17" s="725">
        <v>0</v>
      </c>
      <c r="T17" s="725">
        <v>0</v>
      </c>
      <c r="U17" s="725">
        <v>0</v>
      </c>
      <c r="V17" s="725">
        <v>0</v>
      </c>
      <c r="W17" s="725">
        <v>0</v>
      </c>
      <c r="X17" s="725">
        <v>0</v>
      </c>
      <c r="Y17" s="725">
        <v>0</v>
      </c>
      <c r="Z17" s="725">
        <v>0</v>
      </c>
      <c r="AA17" s="725">
        <v>497</v>
      </c>
      <c r="AB17" s="725">
        <v>71</v>
      </c>
      <c r="AC17" s="725">
        <v>63.000000000000149</v>
      </c>
      <c r="AD17" s="725">
        <v>80.099029126213594</v>
      </c>
      <c r="AE17" s="725">
        <v>0</v>
      </c>
      <c r="AF17" s="725">
        <v>0</v>
      </c>
      <c r="AG17" s="725">
        <v>384.77419354838719</v>
      </c>
      <c r="AH17" s="725">
        <v>110.22177419354834</v>
      </c>
      <c r="AI17" s="725">
        <v>1.0020161290322558</v>
      </c>
      <c r="AJ17" s="725">
        <v>1.0020161290322558</v>
      </c>
      <c r="AK17" s="725">
        <v>0</v>
      </c>
      <c r="AL17" s="725">
        <v>0</v>
      </c>
      <c r="AM17" s="725">
        <v>0</v>
      </c>
      <c r="AN17" s="725">
        <v>0</v>
      </c>
      <c r="AO17" s="725">
        <v>0</v>
      </c>
      <c r="AP17" s="725">
        <v>0</v>
      </c>
      <c r="AQ17" s="725">
        <v>0</v>
      </c>
      <c r="AR17" s="725">
        <v>0</v>
      </c>
      <c r="AS17" s="725">
        <v>0</v>
      </c>
      <c r="AT17" s="725">
        <v>0</v>
      </c>
      <c r="AU17" s="725">
        <v>3.443418013856812</v>
      </c>
      <c r="AV17" s="725">
        <v>8.0346420323325614</v>
      </c>
      <c r="AW17" s="725">
        <v>12.625866050808311</v>
      </c>
      <c r="AX17" s="725">
        <v>0</v>
      </c>
      <c r="AY17" s="725">
        <v>0</v>
      </c>
      <c r="AZ17" s="725">
        <v>0</v>
      </c>
      <c r="BA17" s="725">
        <v>0</v>
      </c>
      <c r="BB17" s="725">
        <v>96.10981308411219</v>
      </c>
      <c r="BC17" s="725">
        <v>110.3154205607477</v>
      </c>
      <c r="BD17" s="725">
        <v>0</v>
      </c>
      <c r="BE17" s="725">
        <v>0</v>
      </c>
      <c r="BF17" s="725">
        <v>0</v>
      </c>
      <c r="BG17" s="725">
        <v>0</v>
      </c>
      <c r="BH17" s="725">
        <v>0</v>
      </c>
      <c r="BI17" s="725">
        <v>0</v>
      </c>
      <c r="BJ17" s="725">
        <v>0</v>
      </c>
      <c r="BK17" s="725">
        <v>0</v>
      </c>
      <c r="BL17" s="725">
        <v>0.69323741262626304</v>
      </c>
      <c r="BM17" s="725">
        <v>0</v>
      </c>
      <c r="BN17" s="725">
        <v>0</v>
      </c>
      <c r="BO17" s="725">
        <v>1</v>
      </c>
      <c r="BP17" s="725">
        <v>0</v>
      </c>
      <c r="BQ17" s="725"/>
      <c r="BR17" s="725"/>
      <c r="BS17" s="725"/>
    </row>
    <row r="18" spans="1:71" ht="15" x14ac:dyDescent="0.25">
      <c r="A18" s="722" t="e">
        <f>VLOOKUP(C18,'DfE No.'!#REF!,3,FALSE)</f>
        <v>#REF!</v>
      </c>
      <c r="B18" s="722">
        <v>124561</v>
      </c>
      <c r="C18" s="722">
        <v>9352045</v>
      </c>
      <c r="D18" s="723" t="s">
        <v>841</v>
      </c>
      <c r="E18" s="707" t="s">
        <v>469</v>
      </c>
      <c r="F18" s="724">
        <v>0</v>
      </c>
      <c r="G18" s="725">
        <v>1</v>
      </c>
      <c r="H18" s="725">
        <v>0</v>
      </c>
      <c r="I18" s="725">
        <v>0</v>
      </c>
      <c r="J18" s="725">
        <v>7</v>
      </c>
      <c r="K18" s="725">
        <v>0</v>
      </c>
      <c r="L18" s="725">
        <v>0</v>
      </c>
      <c r="M18" s="725">
        <v>0</v>
      </c>
      <c r="N18" s="725">
        <v>281</v>
      </c>
      <c r="O18" s="725">
        <v>281</v>
      </c>
      <c r="P18" s="725">
        <v>25</v>
      </c>
      <c r="Q18" s="725">
        <v>256</v>
      </c>
      <c r="R18" s="725">
        <v>0</v>
      </c>
      <c r="S18" s="725">
        <v>0</v>
      </c>
      <c r="T18" s="725">
        <v>0</v>
      </c>
      <c r="U18" s="725">
        <v>0</v>
      </c>
      <c r="V18" s="725">
        <v>0</v>
      </c>
      <c r="W18" s="725">
        <v>0</v>
      </c>
      <c r="X18" s="725">
        <v>0</v>
      </c>
      <c r="Y18" s="725">
        <v>0</v>
      </c>
      <c r="Z18" s="725">
        <v>0</v>
      </c>
      <c r="AA18" s="725">
        <v>281</v>
      </c>
      <c r="AB18" s="725">
        <v>40.142857142857146</v>
      </c>
      <c r="AC18" s="725">
        <v>30.000000000000021</v>
      </c>
      <c r="AD18" s="725">
        <v>35.851724137931036</v>
      </c>
      <c r="AE18" s="725">
        <v>0</v>
      </c>
      <c r="AF18" s="725">
        <v>0</v>
      </c>
      <c r="AG18" s="725">
        <v>261.00000000000011</v>
      </c>
      <c r="AH18" s="725">
        <v>14</v>
      </c>
      <c r="AI18" s="725">
        <v>0.99999999999999878</v>
      </c>
      <c r="AJ18" s="725">
        <v>4.0000000000000115</v>
      </c>
      <c r="AK18" s="725">
        <v>0.99999999999999878</v>
      </c>
      <c r="AL18" s="725">
        <v>0</v>
      </c>
      <c r="AM18" s="725">
        <v>0</v>
      </c>
      <c r="AN18" s="725">
        <v>0</v>
      </c>
      <c r="AO18" s="725">
        <v>0</v>
      </c>
      <c r="AP18" s="725">
        <v>0</v>
      </c>
      <c r="AQ18" s="725">
        <v>0</v>
      </c>
      <c r="AR18" s="725">
        <v>0</v>
      </c>
      <c r="AS18" s="725">
        <v>0</v>
      </c>
      <c r="AT18" s="725">
        <v>0</v>
      </c>
      <c r="AU18" s="725">
        <v>1.09765625</v>
      </c>
      <c r="AV18" s="725">
        <v>4.390625</v>
      </c>
      <c r="AW18" s="725">
        <v>10.9765625</v>
      </c>
      <c r="AX18" s="725">
        <v>0</v>
      </c>
      <c r="AY18" s="725">
        <v>0</v>
      </c>
      <c r="AZ18" s="725">
        <v>0</v>
      </c>
      <c r="BA18" s="725">
        <v>0</v>
      </c>
      <c r="BB18" s="725">
        <v>73.587044534413053</v>
      </c>
      <c r="BC18" s="725">
        <v>80.773279352226822</v>
      </c>
      <c r="BD18" s="725">
        <v>0</v>
      </c>
      <c r="BE18" s="725">
        <v>0</v>
      </c>
      <c r="BF18" s="725">
        <v>0</v>
      </c>
      <c r="BG18" s="725">
        <v>0</v>
      </c>
      <c r="BH18" s="725">
        <v>0</v>
      </c>
      <c r="BI18" s="725">
        <v>0</v>
      </c>
      <c r="BJ18" s="725">
        <v>8.1399999999999988</v>
      </c>
      <c r="BK18" s="725">
        <v>0</v>
      </c>
      <c r="BL18" s="725">
        <v>0.7987088</v>
      </c>
      <c r="BM18" s="725">
        <v>0</v>
      </c>
      <c r="BN18" s="725">
        <v>0</v>
      </c>
      <c r="BO18" s="725">
        <v>1</v>
      </c>
      <c r="BP18" s="725">
        <v>0</v>
      </c>
      <c r="BQ18" s="725"/>
      <c r="BR18" s="725"/>
      <c r="BS18" s="725"/>
    </row>
    <row r="19" spans="1:71" ht="15" x14ac:dyDescent="0.25">
      <c r="A19" s="722" t="e">
        <f>VLOOKUP(C19,'DfE No.'!#REF!,3,FALSE)</f>
        <v>#REF!</v>
      </c>
      <c r="B19" s="722">
        <v>124565</v>
      </c>
      <c r="C19" s="722">
        <v>9352055</v>
      </c>
      <c r="D19" s="723" t="s">
        <v>895</v>
      </c>
      <c r="E19" s="707" t="s">
        <v>469</v>
      </c>
      <c r="F19" s="724">
        <v>0</v>
      </c>
      <c r="G19" s="725">
        <v>1</v>
      </c>
      <c r="H19" s="725">
        <v>0</v>
      </c>
      <c r="I19" s="725">
        <v>0</v>
      </c>
      <c r="J19" s="725">
        <v>7</v>
      </c>
      <c r="K19" s="725">
        <v>0</v>
      </c>
      <c r="L19" s="725">
        <v>0</v>
      </c>
      <c r="M19" s="725">
        <v>0</v>
      </c>
      <c r="N19" s="725">
        <v>196</v>
      </c>
      <c r="O19" s="725">
        <v>196</v>
      </c>
      <c r="P19" s="725">
        <v>28</v>
      </c>
      <c r="Q19" s="725">
        <v>168</v>
      </c>
      <c r="R19" s="725">
        <v>0</v>
      </c>
      <c r="S19" s="725">
        <v>0</v>
      </c>
      <c r="T19" s="725">
        <v>0</v>
      </c>
      <c r="U19" s="725">
        <v>0</v>
      </c>
      <c r="V19" s="725">
        <v>0</v>
      </c>
      <c r="W19" s="725">
        <v>0</v>
      </c>
      <c r="X19" s="725">
        <v>0</v>
      </c>
      <c r="Y19" s="725">
        <v>0</v>
      </c>
      <c r="Z19" s="725">
        <v>0</v>
      </c>
      <c r="AA19" s="725">
        <v>196</v>
      </c>
      <c r="AB19" s="725">
        <v>28</v>
      </c>
      <c r="AC19" s="725">
        <v>19.000000000000004</v>
      </c>
      <c r="AD19" s="725">
        <v>29</v>
      </c>
      <c r="AE19" s="725">
        <v>0</v>
      </c>
      <c r="AF19" s="725">
        <v>0</v>
      </c>
      <c r="AG19" s="725">
        <v>175.99999999999994</v>
      </c>
      <c r="AH19" s="725">
        <v>20.000000000000078</v>
      </c>
      <c r="AI19" s="725">
        <v>0</v>
      </c>
      <c r="AJ19" s="725">
        <v>0</v>
      </c>
      <c r="AK19" s="725">
        <v>0</v>
      </c>
      <c r="AL19" s="725">
        <v>0</v>
      </c>
      <c r="AM19" s="725">
        <v>0</v>
      </c>
      <c r="AN19" s="725">
        <v>0</v>
      </c>
      <c r="AO19" s="725">
        <v>0</v>
      </c>
      <c r="AP19" s="725">
        <v>0</v>
      </c>
      <c r="AQ19" s="725">
        <v>0</v>
      </c>
      <c r="AR19" s="725">
        <v>0</v>
      </c>
      <c r="AS19" s="725">
        <v>0</v>
      </c>
      <c r="AT19" s="725">
        <v>0</v>
      </c>
      <c r="AU19" s="725">
        <v>5.8333333333333401</v>
      </c>
      <c r="AV19" s="725">
        <v>9.3333333333333304</v>
      </c>
      <c r="AW19" s="725">
        <v>12.833333333333337</v>
      </c>
      <c r="AX19" s="725">
        <v>0</v>
      </c>
      <c r="AY19" s="725">
        <v>0</v>
      </c>
      <c r="AZ19" s="725">
        <v>0</v>
      </c>
      <c r="BA19" s="725">
        <v>0</v>
      </c>
      <c r="BB19" s="725">
        <v>43.872611464968216</v>
      </c>
      <c r="BC19" s="725">
        <v>51.184713375796257</v>
      </c>
      <c r="BD19" s="725">
        <v>0</v>
      </c>
      <c r="BE19" s="725">
        <v>0</v>
      </c>
      <c r="BF19" s="725">
        <v>0</v>
      </c>
      <c r="BG19" s="725">
        <v>0</v>
      </c>
      <c r="BH19" s="725">
        <v>0</v>
      </c>
      <c r="BI19" s="725">
        <v>0</v>
      </c>
      <c r="BJ19" s="725">
        <v>0</v>
      </c>
      <c r="BK19" s="725">
        <v>0</v>
      </c>
      <c r="BL19" s="725">
        <v>0.390644135483871</v>
      </c>
      <c r="BM19" s="725">
        <v>0</v>
      </c>
      <c r="BN19" s="725">
        <v>0</v>
      </c>
      <c r="BO19" s="725">
        <v>1</v>
      </c>
      <c r="BP19" s="725">
        <v>0</v>
      </c>
      <c r="BQ19" s="725"/>
      <c r="BR19" s="725"/>
      <c r="BS19" s="725"/>
    </row>
    <row r="20" spans="1:71" ht="15" x14ac:dyDescent="0.25">
      <c r="A20" s="722" t="e">
        <f>VLOOKUP(C20,'DfE No.'!#REF!,3,FALSE)</f>
        <v>#REF!</v>
      </c>
      <c r="B20" s="722">
        <v>124572</v>
      </c>
      <c r="C20" s="722">
        <v>9352066</v>
      </c>
      <c r="D20" s="723" t="s">
        <v>734</v>
      </c>
      <c r="E20" s="707" t="s">
        <v>469</v>
      </c>
      <c r="F20" s="724">
        <v>0</v>
      </c>
      <c r="G20" s="725">
        <v>1</v>
      </c>
      <c r="H20" s="725">
        <v>0</v>
      </c>
      <c r="I20" s="725">
        <v>0</v>
      </c>
      <c r="J20" s="725">
        <v>7</v>
      </c>
      <c r="K20" s="725">
        <v>0</v>
      </c>
      <c r="L20" s="725">
        <v>0</v>
      </c>
      <c r="M20" s="725">
        <v>0</v>
      </c>
      <c r="N20" s="725">
        <v>97</v>
      </c>
      <c r="O20" s="725">
        <v>97</v>
      </c>
      <c r="P20" s="725">
        <v>15</v>
      </c>
      <c r="Q20" s="725">
        <v>82</v>
      </c>
      <c r="R20" s="725">
        <v>0</v>
      </c>
      <c r="S20" s="725">
        <v>0</v>
      </c>
      <c r="T20" s="725">
        <v>0</v>
      </c>
      <c r="U20" s="725">
        <v>0</v>
      </c>
      <c r="V20" s="725">
        <v>0</v>
      </c>
      <c r="W20" s="725">
        <v>0</v>
      </c>
      <c r="X20" s="725">
        <v>0</v>
      </c>
      <c r="Y20" s="725">
        <v>0</v>
      </c>
      <c r="Z20" s="725">
        <v>0</v>
      </c>
      <c r="AA20" s="725">
        <v>97</v>
      </c>
      <c r="AB20" s="725">
        <v>13.857142857142858</v>
      </c>
      <c r="AC20" s="725">
        <v>10.999999999999991</v>
      </c>
      <c r="AD20" s="725">
        <v>10.999999999999991</v>
      </c>
      <c r="AE20" s="725">
        <v>0</v>
      </c>
      <c r="AF20" s="725">
        <v>0</v>
      </c>
      <c r="AG20" s="725">
        <v>82.999999999999957</v>
      </c>
      <c r="AH20" s="725">
        <v>1.0000000000000036</v>
      </c>
      <c r="AI20" s="725">
        <v>6.9999999999999956</v>
      </c>
      <c r="AJ20" s="725">
        <v>1.9999999999999973</v>
      </c>
      <c r="AK20" s="725">
        <v>4.0000000000000044</v>
      </c>
      <c r="AL20" s="725">
        <v>0</v>
      </c>
      <c r="AM20" s="725">
        <v>0</v>
      </c>
      <c r="AN20" s="725">
        <v>0</v>
      </c>
      <c r="AO20" s="725">
        <v>0</v>
      </c>
      <c r="AP20" s="725">
        <v>0</v>
      </c>
      <c r="AQ20" s="725">
        <v>0</v>
      </c>
      <c r="AR20" s="725">
        <v>0</v>
      </c>
      <c r="AS20" s="725">
        <v>0</v>
      </c>
      <c r="AT20" s="725">
        <v>0</v>
      </c>
      <c r="AU20" s="725">
        <v>0</v>
      </c>
      <c r="AV20" s="725">
        <v>0</v>
      </c>
      <c r="AW20" s="725">
        <v>0</v>
      </c>
      <c r="AX20" s="725">
        <v>0</v>
      </c>
      <c r="AY20" s="725">
        <v>0</v>
      </c>
      <c r="AZ20" s="725">
        <v>0</v>
      </c>
      <c r="BA20" s="725">
        <v>0</v>
      </c>
      <c r="BB20" s="725">
        <v>16.607594936708839</v>
      </c>
      <c r="BC20" s="725">
        <v>19.645569620253141</v>
      </c>
      <c r="BD20" s="725">
        <v>0</v>
      </c>
      <c r="BE20" s="725">
        <v>0</v>
      </c>
      <c r="BF20" s="725">
        <v>0</v>
      </c>
      <c r="BG20" s="725">
        <v>0</v>
      </c>
      <c r="BH20" s="725">
        <v>0</v>
      </c>
      <c r="BI20" s="725">
        <v>0</v>
      </c>
      <c r="BJ20" s="725">
        <v>1.1799999999999955</v>
      </c>
      <c r="BK20" s="725">
        <v>0</v>
      </c>
      <c r="BL20" s="725">
        <v>1.7182028025641001</v>
      </c>
      <c r="BM20" s="725">
        <v>0</v>
      </c>
      <c r="BN20" s="725">
        <v>0</v>
      </c>
      <c r="BO20" s="725">
        <v>1</v>
      </c>
      <c r="BP20" s="725">
        <v>0</v>
      </c>
      <c r="BQ20" s="725"/>
      <c r="BR20" s="725"/>
      <c r="BS20" s="725"/>
    </row>
    <row r="21" spans="1:71" ht="15" x14ac:dyDescent="0.25">
      <c r="A21" s="722" t="e">
        <f>VLOOKUP(C21,'DfE No.'!#REF!,3,FALSE)</f>
        <v>#REF!</v>
      </c>
      <c r="B21" s="722">
        <v>124574</v>
      </c>
      <c r="C21" s="722">
        <v>9352068</v>
      </c>
      <c r="D21" s="723" t="s">
        <v>615</v>
      </c>
      <c r="E21" s="707" t="s">
        <v>469</v>
      </c>
      <c r="F21" s="724">
        <v>0</v>
      </c>
      <c r="G21" s="725">
        <v>1</v>
      </c>
      <c r="H21" s="725">
        <v>0</v>
      </c>
      <c r="I21" s="725">
        <v>0</v>
      </c>
      <c r="J21" s="725">
        <v>7</v>
      </c>
      <c r="K21" s="725">
        <v>0</v>
      </c>
      <c r="L21" s="725">
        <v>0</v>
      </c>
      <c r="M21" s="725">
        <v>0</v>
      </c>
      <c r="N21" s="725">
        <v>418</v>
      </c>
      <c r="O21" s="725">
        <v>418</v>
      </c>
      <c r="P21" s="725">
        <v>60</v>
      </c>
      <c r="Q21" s="725">
        <v>358</v>
      </c>
      <c r="R21" s="725">
        <v>0</v>
      </c>
      <c r="S21" s="725">
        <v>0</v>
      </c>
      <c r="T21" s="725">
        <v>0</v>
      </c>
      <c r="U21" s="725">
        <v>0</v>
      </c>
      <c r="V21" s="725">
        <v>0</v>
      </c>
      <c r="W21" s="725">
        <v>0</v>
      </c>
      <c r="X21" s="725">
        <v>0</v>
      </c>
      <c r="Y21" s="725">
        <v>0</v>
      </c>
      <c r="Z21" s="725">
        <v>0</v>
      </c>
      <c r="AA21" s="725">
        <v>418</v>
      </c>
      <c r="AB21" s="725">
        <v>59.714285714285715</v>
      </c>
      <c r="AC21" s="725">
        <v>53.000000000000099</v>
      </c>
      <c r="AD21" s="725">
        <v>73.048543689320397</v>
      </c>
      <c r="AE21" s="725">
        <v>0</v>
      </c>
      <c r="AF21" s="725">
        <v>0</v>
      </c>
      <c r="AG21" s="725">
        <v>262.00000000000011</v>
      </c>
      <c r="AH21" s="725">
        <v>99.000000000000043</v>
      </c>
      <c r="AI21" s="725">
        <v>9</v>
      </c>
      <c r="AJ21" s="725">
        <v>42.999999999999922</v>
      </c>
      <c r="AK21" s="725">
        <v>1.9999999999999996</v>
      </c>
      <c r="AL21" s="725">
        <v>1.9999999999999996</v>
      </c>
      <c r="AM21" s="725">
        <v>1.000000000000002</v>
      </c>
      <c r="AN21" s="725">
        <v>0</v>
      </c>
      <c r="AO21" s="725">
        <v>0</v>
      </c>
      <c r="AP21" s="725">
        <v>0</v>
      </c>
      <c r="AQ21" s="725">
        <v>0</v>
      </c>
      <c r="AR21" s="725">
        <v>0</v>
      </c>
      <c r="AS21" s="725">
        <v>0</v>
      </c>
      <c r="AT21" s="725">
        <v>0</v>
      </c>
      <c r="AU21" s="725">
        <v>3.5027932960893833</v>
      </c>
      <c r="AV21" s="725">
        <v>4.6703910614525137</v>
      </c>
      <c r="AW21" s="725">
        <v>4.6703910614525137</v>
      </c>
      <c r="AX21" s="725">
        <v>0</v>
      </c>
      <c r="AY21" s="725">
        <v>0</v>
      </c>
      <c r="AZ21" s="725">
        <v>0</v>
      </c>
      <c r="BA21" s="725">
        <v>6.0873786407766994</v>
      </c>
      <c r="BB21" s="725">
        <v>93.260504201680575</v>
      </c>
      <c r="BC21" s="725">
        <v>108.8907563025209</v>
      </c>
      <c r="BD21" s="725">
        <v>0</v>
      </c>
      <c r="BE21" s="725">
        <v>0</v>
      </c>
      <c r="BF21" s="725">
        <v>0</v>
      </c>
      <c r="BG21" s="725">
        <v>0</v>
      </c>
      <c r="BH21" s="725">
        <v>0</v>
      </c>
      <c r="BI21" s="725">
        <v>0</v>
      </c>
      <c r="BJ21" s="725">
        <v>0</v>
      </c>
      <c r="BK21" s="725">
        <v>0</v>
      </c>
      <c r="BL21" s="725">
        <v>0.93684144999999996</v>
      </c>
      <c r="BM21" s="725">
        <v>0</v>
      </c>
      <c r="BN21" s="725">
        <v>0</v>
      </c>
      <c r="BO21" s="725">
        <v>1</v>
      </c>
      <c r="BP21" s="725">
        <v>0</v>
      </c>
      <c r="BQ21" s="725"/>
      <c r="BR21" s="725"/>
      <c r="BS21" s="725"/>
    </row>
    <row r="22" spans="1:71" ht="15" x14ac:dyDescent="0.25">
      <c r="A22" s="722" t="e">
        <f>VLOOKUP(C22,'DfE No.'!#REF!,3,FALSE)</f>
        <v>#REF!</v>
      </c>
      <c r="B22" s="722">
        <v>124576</v>
      </c>
      <c r="C22" s="722">
        <v>9352070</v>
      </c>
      <c r="D22" s="723" t="s">
        <v>853</v>
      </c>
      <c r="E22" s="707" t="s">
        <v>469</v>
      </c>
      <c r="F22" s="724">
        <v>0</v>
      </c>
      <c r="G22" s="725">
        <v>1</v>
      </c>
      <c r="H22" s="725">
        <v>0</v>
      </c>
      <c r="I22" s="725">
        <v>0</v>
      </c>
      <c r="J22" s="725">
        <v>7</v>
      </c>
      <c r="K22" s="725">
        <v>0</v>
      </c>
      <c r="L22" s="725">
        <v>0</v>
      </c>
      <c r="M22" s="725">
        <v>0</v>
      </c>
      <c r="N22" s="725">
        <v>370</v>
      </c>
      <c r="O22" s="725">
        <v>370</v>
      </c>
      <c r="P22" s="725">
        <v>51</v>
      </c>
      <c r="Q22" s="725">
        <v>319</v>
      </c>
      <c r="R22" s="725">
        <v>0</v>
      </c>
      <c r="S22" s="725">
        <v>0</v>
      </c>
      <c r="T22" s="725">
        <v>0</v>
      </c>
      <c r="U22" s="725">
        <v>0</v>
      </c>
      <c r="V22" s="725">
        <v>0</v>
      </c>
      <c r="W22" s="725">
        <v>0</v>
      </c>
      <c r="X22" s="725">
        <v>0</v>
      </c>
      <c r="Y22" s="725">
        <v>0</v>
      </c>
      <c r="Z22" s="725">
        <v>0</v>
      </c>
      <c r="AA22" s="725">
        <v>370</v>
      </c>
      <c r="AB22" s="725">
        <v>52.857142857142854</v>
      </c>
      <c r="AC22" s="725">
        <v>84</v>
      </c>
      <c r="AD22" s="725">
        <v>93.952879581151834</v>
      </c>
      <c r="AE22" s="725">
        <v>0</v>
      </c>
      <c r="AF22" s="725">
        <v>0</v>
      </c>
      <c r="AG22" s="725">
        <v>247.66937669376705</v>
      </c>
      <c r="AH22" s="725">
        <v>10.0271002710027</v>
      </c>
      <c r="AI22" s="725">
        <v>5.0135501355013501</v>
      </c>
      <c r="AJ22" s="725">
        <v>107.28997289972888</v>
      </c>
      <c r="AK22" s="725">
        <v>0</v>
      </c>
      <c r="AL22" s="725">
        <v>0</v>
      </c>
      <c r="AM22" s="725">
        <v>0</v>
      </c>
      <c r="AN22" s="725">
        <v>0</v>
      </c>
      <c r="AO22" s="725">
        <v>0</v>
      </c>
      <c r="AP22" s="725">
        <v>0</v>
      </c>
      <c r="AQ22" s="725">
        <v>0</v>
      </c>
      <c r="AR22" s="725">
        <v>0</v>
      </c>
      <c r="AS22" s="725">
        <v>0</v>
      </c>
      <c r="AT22" s="725">
        <v>0</v>
      </c>
      <c r="AU22" s="725">
        <v>2.3270440251572331</v>
      </c>
      <c r="AV22" s="725">
        <v>3.4905660377358476</v>
      </c>
      <c r="AW22" s="725">
        <v>4.6540880503144813</v>
      </c>
      <c r="AX22" s="725">
        <v>0</v>
      </c>
      <c r="AY22" s="725">
        <v>0</v>
      </c>
      <c r="AZ22" s="725">
        <v>0</v>
      </c>
      <c r="BA22" s="725">
        <v>0</v>
      </c>
      <c r="BB22" s="725">
        <v>111.04430379746842</v>
      </c>
      <c r="BC22" s="725">
        <v>128.79746835443046</v>
      </c>
      <c r="BD22" s="725">
        <v>0</v>
      </c>
      <c r="BE22" s="725">
        <v>0</v>
      </c>
      <c r="BF22" s="725">
        <v>0</v>
      </c>
      <c r="BG22" s="725">
        <v>0</v>
      </c>
      <c r="BH22" s="725">
        <v>0</v>
      </c>
      <c r="BI22" s="725">
        <v>0</v>
      </c>
      <c r="BJ22" s="725">
        <v>0</v>
      </c>
      <c r="BK22" s="725">
        <v>0</v>
      </c>
      <c r="BL22" s="725">
        <v>0.46882309035087699</v>
      </c>
      <c r="BM22" s="725">
        <v>0</v>
      </c>
      <c r="BN22" s="725">
        <v>0</v>
      </c>
      <c r="BO22" s="725">
        <v>1</v>
      </c>
      <c r="BP22" s="725">
        <v>0</v>
      </c>
      <c r="BQ22" s="725"/>
      <c r="BR22" s="725"/>
      <c r="BS22" s="725"/>
    </row>
    <row r="23" spans="1:71" ht="15" x14ac:dyDescent="0.25">
      <c r="A23" s="722" t="e">
        <f>VLOOKUP(C23,'DfE No.'!#REF!,3,FALSE)</f>
        <v>#REF!</v>
      </c>
      <c r="B23" s="722">
        <v>124577</v>
      </c>
      <c r="C23" s="722">
        <v>9352071</v>
      </c>
      <c r="D23" s="723" t="s">
        <v>738</v>
      </c>
      <c r="E23" s="707" t="s">
        <v>469</v>
      </c>
      <c r="F23" s="724">
        <v>0</v>
      </c>
      <c r="G23" s="725">
        <v>1</v>
      </c>
      <c r="H23" s="725">
        <v>0</v>
      </c>
      <c r="I23" s="725">
        <v>0</v>
      </c>
      <c r="J23" s="725">
        <v>7</v>
      </c>
      <c r="K23" s="725">
        <v>0</v>
      </c>
      <c r="L23" s="725">
        <v>0</v>
      </c>
      <c r="M23" s="725">
        <v>0</v>
      </c>
      <c r="N23" s="725">
        <v>81</v>
      </c>
      <c r="O23" s="725">
        <v>81</v>
      </c>
      <c r="P23" s="725">
        <v>12</v>
      </c>
      <c r="Q23" s="725">
        <v>69</v>
      </c>
      <c r="R23" s="725">
        <v>0</v>
      </c>
      <c r="S23" s="725">
        <v>0</v>
      </c>
      <c r="T23" s="725">
        <v>0</v>
      </c>
      <c r="U23" s="725">
        <v>0</v>
      </c>
      <c r="V23" s="725">
        <v>0</v>
      </c>
      <c r="W23" s="725">
        <v>0</v>
      </c>
      <c r="X23" s="725">
        <v>0</v>
      </c>
      <c r="Y23" s="725">
        <v>0</v>
      </c>
      <c r="Z23" s="725">
        <v>0</v>
      </c>
      <c r="AA23" s="725">
        <v>81</v>
      </c>
      <c r="AB23" s="725">
        <v>11.571428571428571</v>
      </c>
      <c r="AC23" s="725">
        <v>5</v>
      </c>
      <c r="AD23" s="725">
        <v>9.8780487804878039</v>
      </c>
      <c r="AE23" s="725">
        <v>0</v>
      </c>
      <c r="AF23" s="725">
        <v>0</v>
      </c>
      <c r="AG23" s="725">
        <v>72</v>
      </c>
      <c r="AH23" s="725">
        <v>0</v>
      </c>
      <c r="AI23" s="725">
        <v>2.9999999999999969</v>
      </c>
      <c r="AJ23" s="725">
        <v>5</v>
      </c>
      <c r="AK23" s="725">
        <v>1.0000000000000016</v>
      </c>
      <c r="AL23" s="725">
        <v>0</v>
      </c>
      <c r="AM23" s="725">
        <v>0</v>
      </c>
      <c r="AN23" s="725">
        <v>0</v>
      </c>
      <c r="AO23" s="725">
        <v>0</v>
      </c>
      <c r="AP23" s="725">
        <v>0</v>
      </c>
      <c r="AQ23" s="725">
        <v>0</v>
      </c>
      <c r="AR23" s="725">
        <v>0</v>
      </c>
      <c r="AS23" s="725">
        <v>0</v>
      </c>
      <c r="AT23" s="725">
        <v>0</v>
      </c>
      <c r="AU23" s="725">
        <v>0</v>
      </c>
      <c r="AV23" s="725">
        <v>0</v>
      </c>
      <c r="AW23" s="725">
        <v>0</v>
      </c>
      <c r="AX23" s="725">
        <v>0</v>
      </c>
      <c r="AY23" s="725">
        <v>0</v>
      </c>
      <c r="AZ23" s="725">
        <v>0</v>
      </c>
      <c r="BA23" s="725">
        <v>0</v>
      </c>
      <c r="BB23" s="725">
        <v>23.686567164179088</v>
      </c>
      <c r="BC23" s="725">
        <v>27.805970149253714</v>
      </c>
      <c r="BD23" s="725">
        <v>0</v>
      </c>
      <c r="BE23" s="725">
        <v>0</v>
      </c>
      <c r="BF23" s="725">
        <v>0</v>
      </c>
      <c r="BG23" s="725">
        <v>0</v>
      </c>
      <c r="BH23" s="725">
        <v>0</v>
      </c>
      <c r="BI23" s="725">
        <v>0</v>
      </c>
      <c r="BJ23" s="725">
        <v>0.14000000000000046</v>
      </c>
      <c r="BK23" s="725">
        <v>0</v>
      </c>
      <c r="BL23" s="725">
        <v>1.3114990648648699</v>
      </c>
      <c r="BM23" s="725">
        <v>0</v>
      </c>
      <c r="BN23" s="725">
        <v>0</v>
      </c>
      <c r="BO23" s="725">
        <v>1</v>
      </c>
      <c r="BP23" s="725">
        <v>0</v>
      </c>
      <c r="BQ23" s="725"/>
      <c r="BR23" s="725"/>
      <c r="BS23" s="725"/>
    </row>
    <row r="24" spans="1:71" ht="15" x14ac:dyDescent="0.25">
      <c r="A24" s="722" t="e">
        <f>VLOOKUP(C24,'DfE No.'!#REF!,3,FALSE)</f>
        <v>#REF!</v>
      </c>
      <c r="B24" s="722">
        <v>124578</v>
      </c>
      <c r="C24" s="722">
        <v>9352072</v>
      </c>
      <c r="D24" s="723" t="s">
        <v>627</v>
      </c>
      <c r="E24" s="707" t="s">
        <v>469</v>
      </c>
      <c r="F24" s="724">
        <v>0</v>
      </c>
      <c r="G24" s="725">
        <v>1</v>
      </c>
      <c r="H24" s="725">
        <v>0</v>
      </c>
      <c r="I24" s="725">
        <v>0</v>
      </c>
      <c r="J24" s="725">
        <v>7</v>
      </c>
      <c r="K24" s="725">
        <v>0</v>
      </c>
      <c r="L24" s="725">
        <v>0</v>
      </c>
      <c r="M24" s="725">
        <v>0</v>
      </c>
      <c r="N24" s="725">
        <v>58</v>
      </c>
      <c r="O24" s="725">
        <v>58</v>
      </c>
      <c r="P24" s="725">
        <v>7</v>
      </c>
      <c r="Q24" s="725">
        <v>51</v>
      </c>
      <c r="R24" s="725">
        <v>0</v>
      </c>
      <c r="S24" s="725">
        <v>0</v>
      </c>
      <c r="T24" s="725">
        <v>0</v>
      </c>
      <c r="U24" s="725">
        <v>0</v>
      </c>
      <c r="V24" s="725">
        <v>0</v>
      </c>
      <c r="W24" s="725">
        <v>0</v>
      </c>
      <c r="X24" s="725">
        <v>0</v>
      </c>
      <c r="Y24" s="725">
        <v>0</v>
      </c>
      <c r="Z24" s="725">
        <v>0</v>
      </c>
      <c r="AA24" s="725">
        <v>58</v>
      </c>
      <c r="AB24" s="725">
        <v>8.2857142857142865</v>
      </c>
      <c r="AC24" s="725">
        <v>7.0000000000000124</v>
      </c>
      <c r="AD24" s="725">
        <v>9.1578947368421044</v>
      </c>
      <c r="AE24" s="725">
        <v>0</v>
      </c>
      <c r="AF24" s="725">
        <v>0</v>
      </c>
      <c r="AG24" s="725">
        <v>58</v>
      </c>
      <c r="AH24" s="725">
        <v>0</v>
      </c>
      <c r="AI24" s="725">
        <v>0</v>
      </c>
      <c r="AJ24" s="725">
        <v>0</v>
      </c>
      <c r="AK24" s="725">
        <v>0</v>
      </c>
      <c r="AL24" s="725">
        <v>0</v>
      </c>
      <c r="AM24" s="725">
        <v>0</v>
      </c>
      <c r="AN24" s="725">
        <v>0</v>
      </c>
      <c r="AO24" s="725">
        <v>0</v>
      </c>
      <c r="AP24" s="725">
        <v>0</v>
      </c>
      <c r="AQ24" s="725">
        <v>0</v>
      </c>
      <c r="AR24" s="725">
        <v>0</v>
      </c>
      <c r="AS24" s="725">
        <v>0</v>
      </c>
      <c r="AT24" s="725">
        <v>0</v>
      </c>
      <c r="AU24" s="725">
        <v>0</v>
      </c>
      <c r="AV24" s="725">
        <v>0</v>
      </c>
      <c r="AW24" s="725">
        <v>0</v>
      </c>
      <c r="AX24" s="725">
        <v>0</v>
      </c>
      <c r="AY24" s="725">
        <v>0</v>
      </c>
      <c r="AZ24" s="725">
        <v>0</v>
      </c>
      <c r="BA24" s="725">
        <v>0</v>
      </c>
      <c r="BB24" s="725">
        <v>15.000000000000023</v>
      </c>
      <c r="BC24" s="725">
        <v>17.058823529411789</v>
      </c>
      <c r="BD24" s="725">
        <v>0</v>
      </c>
      <c r="BE24" s="725">
        <v>0</v>
      </c>
      <c r="BF24" s="725">
        <v>0</v>
      </c>
      <c r="BG24" s="725">
        <v>0</v>
      </c>
      <c r="BH24" s="725">
        <v>0</v>
      </c>
      <c r="BI24" s="725">
        <v>0</v>
      </c>
      <c r="BJ24" s="725">
        <v>1.519999999999998</v>
      </c>
      <c r="BK24" s="725">
        <v>0</v>
      </c>
      <c r="BL24" s="725">
        <v>2.22099463913043</v>
      </c>
      <c r="BM24" s="725">
        <v>0</v>
      </c>
      <c r="BN24" s="725">
        <v>1</v>
      </c>
      <c r="BO24" s="725">
        <v>1</v>
      </c>
      <c r="BP24" s="725">
        <v>0</v>
      </c>
      <c r="BQ24" s="725"/>
      <c r="BR24" s="725"/>
      <c r="BS24" s="725"/>
    </row>
    <row r="25" spans="1:71" ht="15" x14ac:dyDescent="0.25">
      <c r="A25" s="722" t="e">
        <f>VLOOKUP(C25,'DfE No.'!#REF!,3,FALSE)</f>
        <v>#REF!</v>
      </c>
      <c r="B25" s="722">
        <v>124582</v>
      </c>
      <c r="C25" s="722">
        <v>9352076</v>
      </c>
      <c r="D25" s="723" t="s">
        <v>744</v>
      </c>
      <c r="E25" s="707" t="s">
        <v>469</v>
      </c>
      <c r="F25" s="724">
        <v>0</v>
      </c>
      <c r="G25" s="725">
        <v>1</v>
      </c>
      <c r="H25" s="725">
        <v>0</v>
      </c>
      <c r="I25" s="725">
        <v>0</v>
      </c>
      <c r="J25" s="725">
        <v>3</v>
      </c>
      <c r="K25" s="725">
        <v>0</v>
      </c>
      <c r="L25" s="725">
        <v>0</v>
      </c>
      <c r="M25" s="725">
        <v>0</v>
      </c>
      <c r="N25" s="725">
        <v>255</v>
      </c>
      <c r="O25" s="725">
        <v>255</v>
      </c>
      <c r="P25" s="725">
        <v>76</v>
      </c>
      <c r="Q25" s="725">
        <v>179</v>
      </c>
      <c r="R25" s="725">
        <v>0</v>
      </c>
      <c r="S25" s="725">
        <v>0</v>
      </c>
      <c r="T25" s="725">
        <v>0</v>
      </c>
      <c r="U25" s="725">
        <v>0</v>
      </c>
      <c r="V25" s="725">
        <v>0</v>
      </c>
      <c r="W25" s="725">
        <v>0</v>
      </c>
      <c r="X25" s="725">
        <v>0</v>
      </c>
      <c r="Y25" s="725">
        <v>0</v>
      </c>
      <c r="Z25" s="725">
        <v>0</v>
      </c>
      <c r="AA25" s="725">
        <v>255</v>
      </c>
      <c r="AB25" s="725">
        <v>85</v>
      </c>
      <c r="AC25" s="725">
        <v>22.000000000000007</v>
      </c>
      <c r="AD25" s="725">
        <v>22.000000000000007</v>
      </c>
      <c r="AE25" s="725">
        <v>0</v>
      </c>
      <c r="AF25" s="725">
        <v>0</v>
      </c>
      <c r="AG25" s="725">
        <v>175.00000000000011</v>
      </c>
      <c r="AH25" s="725">
        <v>12.000000000000009</v>
      </c>
      <c r="AI25" s="725">
        <v>42.999999999999957</v>
      </c>
      <c r="AJ25" s="725">
        <v>24.999999999999996</v>
      </c>
      <c r="AK25" s="725">
        <v>0</v>
      </c>
      <c r="AL25" s="725">
        <v>0</v>
      </c>
      <c r="AM25" s="725">
        <v>0</v>
      </c>
      <c r="AN25" s="725">
        <v>0</v>
      </c>
      <c r="AO25" s="725">
        <v>0</v>
      </c>
      <c r="AP25" s="725">
        <v>0</v>
      </c>
      <c r="AQ25" s="725">
        <v>0</v>
      </c>
      <c r="AR25" s="725">
        <v>0</v>
      </c>
      <c r="AS25" s="725">
        <v>0</v>
      </c>
      <c r="AT25" s="725">
        <v>0</v>
      </c>
      <c r="AU25" s="725">
        <v>12.893258426966295</v>
      </c>
      <c r="AV25" s="725">
        <v>17.19101123595507</v>
      </c>
      <c r="AW25" s="725">
        <v>17.19101123595507</v>
      </c>
      <c r="AX25" s="725">
        <v>0</v>
      </c>
      <c r="AY25" s="725">
        <v>0</v>
      </c>
      <c r="AZ25" s="725">
        <v>0</v>
      </c>
      <c r="BA25" s="725">
        <v>0.9550561797752809</v>
      </c>
      <c r="BB25" s="725">
        <v>76.999999999999972</v>
      </c>
      <c r="BC25" s="725">
        <v>109.69273743016755</v>
      </c>
      <c r="BD25" s="725">
        <v>0</v>
      </c>
      <c r="BE25" s="725">
        <v>0</v>
      </c>
      <c r="BF25" s="725">
        <v>0</v>
      </c>
      <c r="BG25" s="725">
        <v>0</v>
      </c>
      <c r="BH25" s="725">
        <v>0</v>
      </c>
      <c r="BI25" s="725">
        <v>0</v>
      </c>
      <c r="BJ25" s="725">
        <v>0</v>
      </c>
      <c r="BK25" s="725">
        <v>0</v>
      </c>
      <c r="BL25" s="725">
        <v>0.67550078560606097</v>
      </c>
      <c r="BM25" s="725">
        <v>0</v>
      </c>
      <c r="BN25" s="725">
        <v>0</v>
      </c>
      <c r="BO25" s="725">
        <v>1</v>
      </c>
      <c r="BP25" s="725">
        <v>0</v>
      </c>
      <c r="BQ25" s="725"/>
      <c r="BR25" s="725"/>
      <c r="BS25" s="725"/>
    </row>
    <row r="26" spans="1:71" ht="15" x14ac:dyDescent="0.25">
      <c r="A26" s="722" t="e">
        <f>VLOOKUP(C26,'DfE No.'!#REF!,3,FALSE)</f>
        <v>#REF!</v>
      </c>
      <c r="B26" s="722">
        <v>124584</v>
      </c>
      <c r="C26" s="722">
        <v>9352079</v>
      </c>
      <c r="D26" s="723" t="s">
        <v>749</v>
      </c>
      <c r="E26" s="707" t="s">
        <v>469</v>
      </c>
      <c r="F26" s="724">
        <v>0</v>
      </c>
      <c r="G26" s="725">
        <v>1</v>
      </c>
      <c r="H26" s="725">
        <v>0</v>
      </c>
      <c r="I26" s="725">
        <v>0</v>
      </c>
      <c r="J26" s="725">
        <v>7</v>
      </c>
      <c r="K26" s="725">
        <v>0</v>
      </c>
      <c r="L26" s="725">
        <v>0</v>
      </c>
      <c r="M26" s="725">
        <v>0</v>
      </c>
      <c r="N26" s="725">
        <v>170</v>
      </c>
      <c r="O26" s="725">
        <v>170</v>
      </c>
      <c r="P26" s="725">
        <v>29</v>
      </c>
      <c r="Q26" s="725">
        <v>141</v>
      </c>
      <c r="R26" s="725">
        <v>0</v>
      </c>
      <c r="S26" s="725">
        <v>0</v>
      </c>
      <c r="T26" s="725">
        <v>0</v>
      </c>
      <c r="U26" s="725">
        <v>0</v>
      </c>
      <c r="V26" s="725">
        <v>0</v>
      </c>
      <c r="W26" s="725">
        <v>0</v>
      </c>
      <c r="X26" s="725">
        <v>0</v>
      </c>
      <c r="Y26" s="725">
        <v>0</v>
      </c>
      <c r="Z26" s="725">
        <v>0</v>
      </c>
      <c r="AA26" s="725">
        <v>170</v>
      </c>
      <c r="AB26" s="725">
        <v>24.285714285714285</v>
      </c>
      <c r="AC26" s="725">
        <v>19.999999999999929</v>
      </c>
      <c r="AD26" s="725">
        <v>24.878048780487802</v>
      </c>
      <c r="AE26" s="725">
        <v>0</v>
      </c>
      <c r="AF26" s="725">
        <v>0</v>
      </c>
      <c r="AG26" s="725">
        <v>166.96428571428569</v>
      </c>
      <c r="AH26" s="725">
        <v>3.0357142857142931</v>
      </c>
      <c r="AI26" s="725">
        <v>0</v>
      </c>
      <c r="AJ26" s="725">
        <v>0</v>
      </c>
      <c r="AK26" s="725">
        <v>0</v>
      </c>
      <c r="AL26" s="725">
        <v>0</v>
      </c>
      <c r="AM26" s="725">
        <v>0</v>
      </c>
      <c r="AN26" s="725">
        <v>0</v>
      </c>
      <c r="AO26" s="725">
        <v>0</v>
      </c>
      <c r="AP26" s="725">
        <v>0</v>
      </c>
      <c r="AQ26" s="725">
        <v>0</v>
      </c>
      <c r="AR26" s="725">
        <v>0</v>
      </c>
      <c r="AS26" s="725">
        <v>0</v>
      </c>
      <c r="AT26" s="725">
        <v>0</v>
      </c>
      <c r="AU26" s="725">
        <v>0</v>
      </c>
      <c r="AV26" s="725">
        <v>0</v>
      </c>
      <c r="AW26" s="725">
        <v>0</v>
      </c>
      <c r="AX26" s="725">
        <v>0</v>
      </c>
      <c r="AY26" s="725">
        <v>0</v>
      </c>
      <c r="AZ26" s="725">
        <v>0</v>
      </c>
      <c r="BA26" s="725">
        <v>1.0365853658536586</v>
      </c>
      <c r="BB26" s="725">
        <v>32.864661654135297</v>
      </c>
      <c r="BC26" s="725">
        <v>39.62406015037589</v>
      </c>
      <c r="BD26" s="725">
        <v>0</v>
      </c>
      <c r="BE26" s="725">
        <v>0</v>
      </c>
      <c r="BF26" s="725">
        <v>0</v>
      </c>
      <c r="BG26" s="725">
        <v>0</v>
      </c>
      <c r="BH26" s="725">
        <v>0</v>
      </c>
      <c r="BI26" s="725">
        <v>0</v>
      </c>
      <c r="BJ26" s="725">
        <v>0</v>
      </c>
      <c r="BK26" s="725">
        <v>0</v>
      </c>
      <c r="BL26" s="725">
        <v>1.8118665147058799</v>
      </c>
      <c r="BM26" s="725">
        <v>0</v>
      </c>
      <c r="BN26" s="725">
        <v>0</v>
      </c>
      <c r="BO26" s="725">
        <v>1</v>
      </c>
      <c r="BP26" s="725">
        <v>0</v>
      </c>
      <c r="BQ26" s="725"/>
      <c r="BR26" s="725"/>
      <c r="BS26" s="725"/>
    </row>
    <row r="27" spans="1:71" ht="15" x14ac:dyDescent="0.25">
      <c r="A27" s="722" t="e">
        <f>VLOOKUP(C27,'DfE No.'!#REF!,3,FALSE)</f>
        <v>#REF!</v>
      </c>
      <c r="B27" s="722">
        <v>124588</v>
      </c>
      <c r="C27" s="722">
        <v>9352084</v>
      </c>
      <c r="D27" s="723" t="s">
        <v>755</v>
      </c>
      <c r="E27" s="707" t="s">
        <v>469</v>
      </c>
      <c r="F27" s="724">
        <v>0</v>
      </c>
      <c r="G27" s="725">
        <v>1</v>
      </c>
      <c r="H27" s="725">
        <v>0</v>
      </c>
      <c r="I27" s="725">
        <v>0</v>
      </c>
      <c r="J27" s="725">
        <v>7</v>
      </c>
      <c r="K27" s="725">
        <v>0</v>
      </c>
      <c r="L27" s="725">
        <v>0</v>
      </c>
      <c r="M27" s="725">
        <v>0</v>
      </c>
      <c r="N27" s="725">
        <v>168</v>
      </c>
      <c r="O27" s="725">
        <v>168</v>
      </c>
      <c r="P27" s="725">
        <v>21</v>
      </c>
      <c r="Q27" s="725">
        <v>147</v>
      </c>
      <c r="R27" s="725">
        <v>0</v>
      </c>
      <c r="S27" s="725">
        <v>0</v>
      </c>
      <c r="T27" s="725">
        <v>0</v>
      </c>
      <c r="U27" s="725">
        <v>0</v>
      </c>
      <c r="V27" s="725">
        <v>0</v>
      </c>
      <c r="W27" s="725">
        <v>0</v>
      </c>
      <c r="X27" s="725">
        <v>0</v>
      </c>
      <c r="Y27" s="725">
        <v>0</v>
      </c>
      <c r="Z27" s="725">
        <v>0</v>
      </c>
      <c r="AA27" s="725">
        <v>168</v>
      </c>
      <c r="AB27" s="725">
        <v>24</v>
      </c>
      <c r="AC27" s="725">
        <v>11.999999999999995</v>
      </c>
      <c r="AD27" s="725">
        <v>13.595375722543352</v>
      </c>
      <c r="AE27" s="725">
        <v>0</v>
      </c>
      <c r="AF27" s="725">
        <v>0</v>
      </c>
      <c r="AG27" s="725">
        <v>142.99999999999997</v>
      </c>
      <c r="AH27" s="725">
        <v>0</v>
      </c>
      <c r="AI27" s="725">
        <v>13.000000000000004</v>
      </c>
      <c r="AJ27" s="725">
        <v>7.9999999999999973</v>
      </c>
      <c r="AK27" s="725">
        <v>3.9999999999999987</v>
      </c>
      <c r="AL27" s="725">
        <v>0</v>
      </c>
      <c r="AM27" s="725">
        <v>0</v>
      </c>
      <c r="AN27" s="725">
        <v>0</v>
      </c>
      <c r="AO27" s="725">
        <v>0</v>
      </c>
      <c r="AP27" s="725">
        <v>0</v>
      </c>
      <c r="AQ27" s="725">
        <v>0</v>
      </c>
      <c r="AR27" s="725">
        <v>0</v>
      </c>
      <c r="AS27" s="725">
        <v>0</v>
      </c>
      <c r="AT27" s="725">
        <v>0</v>
      </c>
      <c r="AU27" s="725">
        <v>0</v>
      </c>
      <c r="AV27" s="725">
        <v>0</v>
      </c>
      <c r="AW27" s="725">
        <v>0</v>
      </c>
      <c r="AX27" s="725">
        <v>0</v>
      </c>
      <c r="AY27" s="725">
        <v>0</v>
      </c>
      <c r="AZ27" s="725">
        <v>0</v>
      </c>
      <c r="BA27" s="725">
        <v>0</v>
      </c>
      <c r="BB27" s="725">
        <v>38.071942446043217</v>
      </c>
      <c r="BC27" s="725">
        <v>43.510791366906531</v>
      </c>
      <c r="BD27" s="725">
        <v>0</v>
      </c>
      <c r="BE27" s="725">
        <v>0</v>
      </c>
      <c r="BF27" s="725">
        <v>0</v>
      </c>
      <c r="BG27" s="725">
        <v>0</v>
      </c>
      <c r="BH27" s="725">
        <v>0</v>
      </c>
      <c r="BI27" s="725">
        <v>0</v>
      </c>
      <c r="BJ27" s="725">
        <v>0</v>
      </c>
      <c r="BK27" s="725">
        <v>0</v>
      </c>
      <c r="BL27" s="725">
        <v>1.5124039769230799</v>
      </c>
      <c r="BM27" s="725">
        <v>0</v>
      </c>
      <c r="BN27" s="725">
        <v>0</v>
      </c>
      <c r="BO27" s="725">
        <v>1</v>
      </c>
      <c r="BP27" s="725">
        <v>0</v>
      </c>
      <c r="BQ27" s="725"/>
      <c r="BR27" s="725"/>
      <c r="BS27" s="725"/>
    </row>
    <row r="28" spans="1:71" ht="15" x14ac:dyDescent="0.25">
      <c r="A28" s="722" t="e">
        <f>VLOOKUP(C28,'DfE No.'!#REF!,3,FALSE)</f>
        <v>#REF!</v>
      </c>
      <c r="B28" s="722">
        <v>124589</v>
      </c>
      <c r="C28" s="722">
        <v>9352085</v>
      </c>
      <c r="D28" s="723" t="s">
        <v>756</v>
      </c>
      <c r="E28" s="707" t="s">
        <v>469</v>
      </c>
      <c r="F28" s="724">
        <v>0</v>
      </c>
      <c r="G28" s="725">
        <v>1</v>
      </c>
      <c r="H28" s="725">
        <v>0</v>
      </c>
      <c r="I28" s="725">
        <v>0</v>
      </c>
      <c r="J28" s="725">
        <v>7</v>
      </c>
      <c r="K28" s="725">
        <v>0</v>
      </c>
      <c r="L28" s="725">
        <v>0</v>
      </c>
      <c r="M28" s="725">
        <v>0</v>
      </c>
      <c r="N28" s="725">
        <v>96</v>
      </c>
      <c r="O28" s="725">
        <v>96</v>
      </c>
      <c r="P28" s="725">
        <v>15</v>
      </c>
      <c r="Q28" s="725">
        <v>81</v>
      </c>
      <c r="R28" s="725">
        <v>0</v>
      </c>
      <c r="S28" s="725">
        <v>0</v>
      </c>
      <c r="T28" s="725">
        <v>0</v>
      </c>
      <c r="U28" s="725">
        <v>0</v>
      </c>
      <c r="V28" s="725">
        <v>0</v>
      </c>
      <c r="W28" s="725">
        <v>0</v>
      </c>
      <c r="X28" s="725">
        <v>0</v>
      </c>
      <c r="Y28" s="725">
        <v>0</v>
      </c>
      <c r="Z28" s="725">
        <v>0</v>
      </c>
      <c r="AA28" s="725">
        <v>96</v>
      </c>
      <c r="AB28" s="725">
        <v>13.714285714285714</v>
      </c>
      <c r="AC28" s="725">
        <v>6</v>
      </c>
      <c r="AD28" s="725">
        <v>6</v>
      </c>
      <c r="AE28" s="725">
        <v>0</v>
      </c>
      <c r="AF28" s="725">
        <v>0</v>
      </c>
      <c r="AG28" s="725">
        <v>96</v>
      </c>
      <c r="AH28" s="725">
        <v>0</v>
      </c>
      <c r="AI28" s="725">
        <v>0</v>
      </c>
      <c r="AJ28" s="725">
        <v>0</v>
      </c>
      <c r="AK28" s="725">
        <v>0</v>
      </c>
      <c r="AL28" s="725">
        <v>0</v>
      </c>
      <c r="AM28" s="725">
        <v>0</v>
      </c>
      <c r="AN28" s="725">
        <v>0</v>
      </c>
      <c r="AO28" s="725">
        <v>0</v>
      </c>
      <c r="AP28" s="725">
        <v>0</v>
      </c>
      <c r="AQ28" s="725">
        <v>0</v>
      </c>
      <c r="AR28" s="725">
        <v>0</v>
      </c>
      <c r="AS28" s="725">
        <v>0</v>
      </c>
      <c r="AT28" s="725">
        <v>0</v>
      </c>
      <c r="AU28" s="725">
        <v>2.3703703703703742</v>
      </c>
      <c r="AV28" s="725">
        <v>4.7407407407407387</v>
      </c>
      <c r="AW28" s="725">
        <v>4.7407407407407387</v>
      </c>
      <c r="AX28" s="725">
        <v>0</v>
      </c>
      <c r="AY28" s="725">
        <v>0</v>
      </c>
      <c r="AZ28" s="725">
        <v>0</v>
      </c>
      <c r="BA28" s="725">
        <v>0</v>
      </c>
      <c r="BB28" s="725">
        <v>21.262499999999999</v>
      </c>
      <c r="BC28" s="725">
        <v>25.200000000000003</v>
      </c>
      <c r="BD28" s="725">
        <v>0</v>
      </c>
      <c r="BE28" s="725">
        <v>0</v>
      </c>
      <c r="BF28" s="725">
        <v>0</v>
      </c>
      <c r="BG28" s="725">
        <v>0</v>
      </c>
      <c r="BH28" s="725">
        <v>0</v>
      </c>
      <c r="BI28" s="725">
        <v>0</v>
      </c>
      <c r="BJ28" s="725">
        <v>1.2400000000000033</v>
      </c>
      <c r="BK28" s="725">
        <v>0</v>
      </c>
      <c r="BL28" s="725">
        <v>2.95123700714286</v>
      </c>
      <c r="BM28" s="725">
        <v>0</v>
      </c>
      <c r="BN28" s="725">
        <v>1</v>
      </c>
      <c r="BO28" s="725">
        <v>1</v>
      </c>
      <c r="BP28" s="725">
        <v>0</v>
      </c>
      <c r="BQ28" s="725"/>
      <c r="BR28" s="725"/>
      <c r="BS28" s="725"/>
    </row>
    <row r="29" spans="1:71" ht="15" x14ac:dyDescent="0.25">
      <c r="A29" s="722" t="e">
        <f>VLOOKUP(C29,'DfE No.'!#REF!,3,FALSE)</f>
        <v>#REF!</v>
      </c>
      <c r="B29" s="722">
        <v>124593</v>
      </c>
      <c r="C29" s="722">
        <v>9352089</v>
      </c>
      <c r="D29" s="723" t="s">
        <v>1185</v>
      </c>
      <c r="E29" s="707" t="s">
        <v>469</v>
      </c>
      <c r="F29" s="724">
        <v>0</v>
      </c>
      <c r="G29" s="725">
        <v>1</v>
      </c>
      <c r="H29" s="725">
        <v>0</v>
      </c>
      <c r="I29" s="725">
        <v>0</v>
      </c>
      <c r="J29" s="725">
        <v>7</v>
      </c>
      <c r="K29" s="725">
        <v>0</v>
      </c>
      <c r="L29" s="725">
        <v>0</v>
      </c>
      <c r="M29" s="725">
        <v>0</v>
      </c>
      <c r="N29" s="725">
        <v>603</v>
      </c>
      <c r="O29" s="725">
        <v>603</v>
      </c>
      <c r="P29" s="725">
        <v>88</v>
      </c>
      <c r="Q29" s="725">
        <v>515</v>
      </c>
      <c r="R29" s="725">
        <v>0</v>
      </c>
      <c r="S29" s="725">
        <v>0</v>
      </c>
      <c r="T29" s="725">
        <v>0</v>
      </c>
      <c r="U29" s="725">
        <v>0</v>
      </c>
      <c r="V29" s="725">
        <v>0</v>
      </c>
      <c r="W29" s="725">
        <v>0</v>
      </c>
      <c r="X29" s="725">
        <v>0</v>
      </c>
      <c r="Y29" s="725">
        <v>0</v>
      </c>
      <c r="Z29" s="725">
        <v>0</v>
      </c>
      <c r="AA29" s="725">
        <v>603</v>
      </c>
      <c r="AB29" s="725">
        <v>86.142857142857139</v>
      </c>
      <c r="AC29" s="725">
        <v>43.000000000000007</v>
      </c>
      <c r="AD29" s="725">
        <v>59.196339434276204</v>
      </c>
      <c r="AE29" s="725">
        <v>0</v>
      </c>
      <c r="AF29" s="725">
        <v>0</v>
      </c>
      <c r="AG29" s="725">
        <v>589.00000000000011</v>
      </c>
      <c r="AH29" s="725">
        <v>3.9999999999999982</v>
      </c>
      <c r="AI29" s="725">
        <v>5.0000000000000036</v>
      </c>
      <c r="AJ29" s="725">
        <v>2.9999999999999982</v>
      </c>
      <c r="AK29" s="725">
        <v>1.9999999999999991</v>
      </c>
      <c r="AL29" s="725">
        <v>0</v>
      </c>
      <c r="AM29" s="725">
        <v>0</v>
      </c>
      <c r="AN29" s="725">
        <v>0</v>
      </c>
      <c r="AO29" s="725">
        <v>0</v>
      </c>
      <c r="AP29" s="725">
        <v>0</v>
      </c>
      <c r="AQ29" s="725">
        <v>0</v>
      </c>
      <c r="AR29" s="725">
        <v>0</v>
      </c>
      <c r="AS29" s="725">
        <v>0</v>
      </c>
      <c r="AT29" s="725">
        <v>0</v>
      </c>
      <c r="AU29" s="725">
        <v>16.392233009708754</v>
      </c>
      <c r="AV29" s="725">
        <v>24.588349514563099</v>
      </c>
      <c r="AW29" s="725">
        <v>36.297087378640803</v>
      </c>
      <c r="AX29" s="725">
        <v>0</v>
      </c>
      <c r="AY29" s="725">
        <v>0</v>
      </c>
      <c r="AZ29" s="725">
        <v>0</v>
      </c>
      <c r="BA29" s="725">
        <v>0</v>
      </c>
      <c r="BB29" s="725">
        <v>138.29659318637295</v>
      </c>
      <c r="BC29" s="725">
        <v>161.92785571142306</v>
      </c>
      <c r="BD29" s="725">
        <v>0</v>
      </c>
      <c r="BE29" s="725">
        <v>0</v>
      </c>
      <c r="BF29" s="725">
        <v>0</v>
      </c>
      <c r="BG29" s="725">
        <v>0</v>
      </c>
      <c r="BH29" s="725">
        <v>0</v>
      </c>
      <c r="BI29" s="725">
        <v>0</v>
      </c>
      <c r="BJ29" s="725">
        <v>0</v>
      </c>
      <c r="BK29" s="725">
        <v>0</v>
      </c>
      <c r="BL29" s="725">
        <v>0.66517926172506703</v>
      </c>
      <c r="BM29" s="725">
        <v>0</v>
      </c>
      <c r="BN29" s="725">
        <v>0</v>
      </c>
      <c r="BO29" s="725">
        <v>1</v>
      </c>
      <c r="BP29" s="725">
        <v>0</v>
      </c>
      <c r="BQ29" s="725"/>
      <c r="BR29" s="725"/>
      <c r="BS29" s="725"/>
    </row>
    <row r="30" spans="1:71" ht="15" x14ac:dyDescent="0.25">
      <c r="A30" s="722" t="e">
        <f>VLOOKUP(C30,'DfE No.'!#REF!,3,FALSE)</f>
        <v>#REF!</v>
      </c>
      <c r="B30" s="722">
        <v>124595</v>
      </c>
      <c r="C30" s="722">
        <v>9352092</v>
      </c>
      <c r="D30" s="723" t="s">
        <v>792</v>
      </c>
      <c r="E30" s="707" t="s">
        <v>469</v>
      </c>
      <c r="F30" s="724">
        <v>0</v>
      </c>
      <c r="G30" s="725">
        <v>1</v>
      </c>
      <c r="H30" s="725">
        <v>0</v>
      </c>
      <c r="I30" s="725">
        <v>0</v>
      </c>
      <c r="J30" s="725">
        <v>7</v>
      </c>
      <c r="K30" s="725">
        <v>0</v>
      </c>
      <c r="L30" s="725">
        <v>0</v>
      </c>
      <c r="M30" s="725">
        <v>0</v>
      </c>
      <c r="N30" s="725">
        <v>110</v>
      </c>
      <c r="O30" s="725">
        <v>110</v>
      </c>
      <c r="P30" s="725">
        <v>19</v>
      </c>
      <c r="Q30" s="725">
        <v>91</v>
      </c>
      <c r="R30" s="725">
        <v>0</v>
      </c>
      <c r="S30" s="725">
        <v>0</v>
      </c>
      <c r="T30" s="725">
        <v>0</v>
      </c>
      <c r="U30" s="725">
        <v>0</v>
      </c>
      <c r="V30" s="725">
        <v>0</v>
      </c>
      <c r="W30" s="725">
        <v>0</v>
      </c>
      <c r="X30" s="725">
        <v>0</v>
      </c>
      <c r="Y30" s="725">
        <v>0</v>
      </c>
      <c r="Z30" s="725">
        <v>0</v>
      </c>
      <c r="AA30" s="725">
        <v>110</v>
      </c>
      <c r="AB30" s="725">
        <v>15.714285714285714</v>
      </c>
      <c r="AC30" s="725">
        <v>4.0000000000000036</v>
      </c>
      <c r="AD30" s="725">
        <v>7.2641509433962259</v>
      </c>
      <c r="AE30" s="725">
        <v>0</v>
      </c>
      <c r="AF30" s="725">
        <v>0</v>
      </c>
      <c r="AG30" s="725">
        <v>105.00000000000006</v>
      </c>
      <c r="AH30" s="725">
        <v>4.0000000000000036</v>
      </c>
      <c r="AI30" s="725">
        <v>1</v>
      </c>
      <c r="AJ30" s="725">
        <v>0</v>
      </c>
      <c r="AK30" s="725">
        <v>0</v>
      </c>
      <c r="AL30" s="725">
        <v>0</v>
      </c>
      <c r="AM30" s="725">
        <v>0</v>
      </c>
      <c r="AN30" s="725">
        <v>0</v>
      </c>
      <c r="AO30" s="725">
        <v>0</v>
      </c>
      <c r="AP30" s="725">
        <v>0</v>
      </c>
      <c r="AQ30" s="725">
        <v>0</v>
      </c>
      <c r="AR30" s="725">
        <v>0</v>
      </c>
      <c r="AS30" s="725">
        <v>0</v>
      </c>
      <c r="AT30" s="725">
        <v>0</v>
      </c>
      <c r="AU30" s="725">
        <v>1.20879120879121</v>
      </c>
      <c r="AV30" s="725">
        <v>2.4175824175824201</v>
      </c>
      <c r="AW30" s="725">
        <v>2.4175824175824201</v>
      </c>
      <c r="AX30" s="725">
        <v>0</v>
      </c>
      <c r="AY30" s="725">
        <v>0</v>
      </c>
      <c r="AZ30" s="725">
        <v>0</v>
      </c>
      <c r="BA30" s="725">
        <v>0</v>
      </c>
      <c r="BB30" s="725">
        <v>23.011494252873579</v>
      </c>
      <c r="BC30" s="725">
        <v>27.816091954023008</v>
      </c>
      <c r="BD30" s="725">
        <v>0</v>
      </c>
      <c r="BE30" s="725">
        <v>0</v>
      </c>
      <c r="BF30" s="725">
        <v>0</v>
      </c>
      <c r="BG30" s="725">
        <v>0</v>
      </c>
      <c r="BH30" s="725">
        <v>0</v>
      </c>
      <c r="BI30" s="725">
        <v>0</v>
      </c>
      <c r="BJ30" s="725">
        <v>1.3999999999999968</v>
      </c>
      <c r="BK30" s="725">
        <v>0</v>
      </c>
      <c r="BL30" s="725">
        <v>1.2684828862745099</v>
      </c>
      <c r="BM30" s="725">
        <v>0</v>
      </c>
      <c r="BN30" s="725">
        <v>0</v>
      </c>
      <c r="BO30" s="725">
        <v>1</v>
      </c>
      <c r="BP30" s="725">
        <v>0</v>
      </c>
      <c r="BQ30" s="725"/>
      <c r="BR30" s="725"/>
      <c r="BS30" s="725"/>
    </row>
    <row r="31" spans="1:71" ht="15" x14ac:dyDescent="0.25">
      <c r="A31" s="722" t="e">
        <f>VLOOKUP(C31,'DfE No.'!#REF!,3,FALSE)</f>
        <v>#REF!</v>
      </c>
      <c r="B31" s="722">
        <v>124597</v>
      </c>
      <c r="C31" s="722">
        <v>9352095</v>
      </c>
      <c r="D31" s="723" t="s">
        <v>795</v>
      </c>
      <c r="E31" s="707" t="s">
        <v>469</v>
      </c>
      <c r="F31" s="724">
        <v>0</v>
      </c>
      <c r="G31" s="725">
        <v>1</v>
      </c>
      <c r="H31" s="725">
        <v>0</v>
      </c>
      <c r="I31" s="725">
        <v>0</v>
      </c>
      <c r="J31" s="725">
        <v>7</v>
      </c>
      <c r="K31" s="725">
        <v>0</v>
      </c>
      <c r="L31" s="725">
        <v>0</v>
      </c>
      <c r="M31" s="725">
        <v>0</v>
      </c>
      <c r="N31" s="725">
        <v>172</v>
      </c>
      <c r="O31" s="725">
        <v>172</v>
      </c>
      <c r="P31" s="725">
        <v>22</v>
      </c>
      <c r="Q31" s="725">
        <v>150</v>
      </c>
      <c r="R31" s="725">
        <v>0</v>
      </c>
      <c r="S31" s="725">
        <v>0</v>
      </c>
      <c r="T31" s="725">
        <v>0</v>
      </c>
      <c r="U31" s="725">
        <v>0</v>
      </c>
      <c r="V31" s="725">
        <v>0</v>
      </c>
      <c r="W31" s="725">
        <v>0</v>
      </c>
      <c r="X31" s="725">
        <v>0</v>
      </c>
      <c r="Y31" s="725">
        <v>0</v>
      </c>
      <c r="Z31" s="725">
        <v>0</v>
      </c>
      <c r="AA31" s="725">
        <v>172</v>
      </c>
      <c r="AB31" s="725">
        <v>24.571428571428573</v>
      </c>
      <c r="AC31" s="725">
        <v>25.999999999999925</v>
      </c>
      <c r="AD31" s="725">
        <v>37.5632183908046</v>
      </c>
      <c r="AE31" s="725">
        <v>0</v>
      </c>
      <c r="AF31" s="725">
        <v>0</v>
      </c>
      <c r="AG31" s="725">
        <v>169.00000000000006</v>
      </c>
      <c r="AH31" s="725">
        <v>3.0000000000000036</v>
      </c>
      <c r="AI31" s="725">
        <v>0</v>
      </c>
      <c r="AJ31" s="725">
        <v>0</v>
      </c>
      <c r="AK31" s="725">
        <v>0</v>
      </c>
      <c r="AL31" s="725">
        <v>0</v>
      </c>
      <c r="AM31" s="725">
        <v>0</v>
      </c>
      <c r="AN31" s="725">
        <v>0</v>
      </c>
      <c r="AO31" s="725">
        <v>0</v>
      </c>
      <c r="AP31" s="725">
        <v>0</v>
      </c>
      <c r="AQ31" s="725">
        <v>0</v>
      </c>
      <c r="AR31" s="725">
        <v>0</v>
      </c>
      <c r="AS31" s="725">
        <v>0</v>
      </c>
      <c r="AT31" s="725">
        <v>0</v>
      </c>
      <c r="AU31" s="725">
        <v>1.1466666666666672</v>
      </c>
      <c r="AV31" s="725">
        <v>2.2933333333333277</v>
      </c>
      <c r="AW31" s="725">
        <v>4.5866666666666722</v>
      </c>
      <c r="AX31" s="725">
        <v>0</v>
      </c>
      <c r="AY31" s="725">
        <v>0</v>
      </c>
      <c r="AZ31" s="725">
        <v>0</v>
      </c>
      <c r="BA31" s="725">
        <v>0.9885057471264368</v>
      </c>
      <c r="BB31" s="725">
        <v>56.38297872340425</v>
      </c>
      <c r="BC31" s="725">
        <v>64.652482269503537</v>
      </c>
      <c r="BD31" s="725">
        <v>0</v>
      </c>
      <c r="BE31" s="725">
        <v>0</v>
      </c>
      <c r="BF31" s="725">
        <v>0</v>
      </c>
      <c r="BG31" s="725">
        <v>0</v>
      </c>
      <c r="BH31" s="725">
        <v>0</v>
      </c>
      <c r="BI31" s="725">
        <v>0</v>
      </c>
      <c r="BJ31" s="725">
        <v>11.679999999999993</v>
      </c>
      <c r="BK31" s="725">
        <v>0</v>
      </c>
      <c r="BL31" s="725">
        <v>1.0648426499999999</v>
      </c>
      <c r="BM31" s="725">
        <v>0</v>
      </c>
      <c r="BN31" s="725">
        <v>0</v>
      </c>
      <c r="BO31" s="725">
        <v>1</v>
      </c>
      <c r="BP31" s="725">
        <v>0</v>
      </c>
      <c r="BQ31" s="725"/>
      <c r="BR31" s="725"/>
      <c r="BS31" s="725"/>
    </row>
    <row r="32" spans="1:71" ht="15" x14ac:dyDescent="0.25">
      <c r="A32" s="722" t="e">
        <f>VLOOKUP(C32,'DfE No.'!#REF!,3,FALSE)</f>
        <v>#REF!</v>
      </c>
      <c r="B32" s="722">
        <v>124602</v>
      </c>
      <c r="C32" s="722">
        <v>9352101</v>
      </c>
      <c r="D32" s="723" t="s">
        <v>798</v>
      </c>
      <c r="E32" s="707" t="s">
        <v>469</v>
      </c>
      <c r="F32" s="724">
        <v>0</v>
      </c>
      <c r="G32" s="725">
        <v>1</v>
      </c>
      <c r="H32" s="725">
        <v>0</v>
      </c>
      <c r="I32" s="725">
        <v>0</v>
      </c>
      <c r="J32" s="725">
        <v>7</v>
      </c>
      <c r="K32" s="725">
        <v>0</v>
      </c>
      <c r="L32" s="725">
        <v>0</v>
      </c>
      <c r="M32" s="725">
        <v>0</v>
      </c>
      <c r="N32" s="725">
        <v>56</v>
      </c>
      <c r="O32" s="725">
        <v>56</v>
      </c>
      <c r="P32" s="725">
        <v>11</v>
      </c>
      <c r="Q32" s="725">
        <v>45</v>
      </c>
      <c r="R32" s="725">
        <v>0</v>
      </c>
      <c r="S32" s="725">
        <v>0</v>
      </c>
      <c r="T32" s="725">
        <v>0</v>
      </c>
      <c r="U32" s="725">
        <v>0</v>
      </c>
      <c r="V32" s="725">
        <v>0</v>
      </c>
      <c r="W32" s="725">
        <v>0</v>
      </c>
      <c r="X32" s="725">
        <v>0</v>
      </c>
      <c r="Y32" s="725">
        <v>0</v>
      </c>
      <c r="Z32" s="725">
        <v>0</v>
      </c>
      <c r="AA32" s="725">
        <v>56</v>
      </c>
      <c r="AB32" s="725">
        <v>8</v>
      </c>
      <c r="AC32" s="725">
        <v>3.0000000000000018</v>
      </c>
      <c r="AD32" s="725">
        <v>6.7586206896551726</v>
      </c>
      <c r="AE32" s="725">
        <v>0</v>
      </c>
      <c r="AF32" s="725">
        <v>0</v>
      </c>
      <c r="AG32" s="725">
        <v>56</v>
      </c>
      <c r="AH32" s="725">
        <v>0</v>
      </c>
      <c r="AI32" s="725">
        <v>0</v>
      </c>
      <c r="AJ32" s="725">
        <v>0</v>
      </c>
      <c r="AK32" s="725">
        <v>0</v>
      </c>
      <c r="AL32" s="725">
        <v>0</v>
      </c>
      <c r="AM32" s="725">
        <v>0</v>
      </c>
      <c r="AN32" s="725">
        <v>0</v>
      </c>
      <c r="AO32" s="725">
        <v>0</v>
      </c>
      <c r="AP32" s="725">
        <v>0</v>
      </c>
      <c r="AQ32" s="725">
        <v>0</v>
      </c>
      <c r="AR32" s="725">
        <v>0</v>
      </c>
      <c r="AS32" s="725">
        <v>0</v>
      </c>
      <c r="AT32" s="725">
        <v>0</v>
      </c>
      <c r="AU32" s="725">
        <v>0</v>
      </c>
      <c r="AV32" s="725">
        <v>0</v>
      </c>
      <c r="AW32" s="725">
        <v>0</v>
      </c>
      <c r="AX32" s="725">
        <v>0</v>
      </c>
      <c r="AY32" s="725">
        <v>0</v>
      </c>
      <c r="AZ32" s="725">
        <v>0</v>
      </c>
      <c r="BA32" s="725">
        <v>0</v>
      </c>
      <c r="BB32" s="725">
        <v>17.560975609756081</v>
      </c>
      <c r="BC32" s="725">
        <v>21.853658536585346</v>
      </c>
      <c r="BD32" s="725">
        <v>0</v>
      </c>
      <c r="BE32" s="725">
        <v>0</v>
      </c>
      <c r="BF32" s="725">
        <v>0</v>
      </c>
      <c r="BG32" s="725">
        <v>0</v>
      </c>
      <c r="BH32" s="725">
        <v>0</v>
      </c>
      <c r="BI32" s="725">
        <v>0</v>
      </c>
      <c r="BJ32" s="725">
        <v>0</v>
      </c>
      <c r="BK32" s="725">
        <v>0</v>
      </c>
      <c r="BL32" s="725">
        <v>2.0301105659793799</v>
      </c>
      <c r="BM32" s="725">
        <v>0</v>
      </c>
      <c r="BN32" s="725">
        <v>1</v>
      </c>
      <c r="BO32" s="725">
        <v>1</v>
      </c>
      <c r="BP32" s="725">
        <v>0</v>
      </c>
      <c r="BQ32" s="725"/>
      <c r="BR32" s="725"/>
      <c r="BS32" s="725"/>
    </row>
    <row r="33" spans="1:71" ht="15" x14ac:dyDescent="0.25">
      <c r="A33" s="722" t="e">
        <f>VLOOKUP(C33,'DfE No.'!#REF!,3,FALSE)</f>
        <v>#REF!</v>
      </c>
      <c r="B33" s="722">
        <v>124607</v>
      </c>
      <c r="C33" s="722">
        <v>9352108</v>
      </c>
      <c r="D33" s="723" t="s">
        <v>702</v>
      </c>
      <c r="E33" s="707" t="s">
        <v>469</v>
      </c>
      <c r="F33" s="724">
        <v>0</v>
      </c>
      <c r="G33" s="725">
        <v>1</v>
      </c>
      <c r="H33" s="725">
        <v>0</v>
      </c>
      <c r="I33" s="725">
        <v>0</v>
      </c>
      <c r="J33" s="725">
        <v>7</v>
      </c>
      <c r="K33" s="725">
        <v>0</v>
      </c>
      <c r="L33" s="725">
        <v>0</v>
      </c>
      <c r="M33" s="725">
        <v>0</v>
      </c>
      <c r="N33" s="725">
        <v>55</v>
      </c>
      <c r="O33" s="725">
        <v>55</v>
      </c>
      <c r="P33" s="725">
        <v>12</v>
      </c>
      <c r="Q33" s="725">
        <v>43</v>
      </c>
      <c r="R33" s="725">
        <v>0</v>
      </c>
      <c r="S33" s="725">
        <v>0</v>
      </c>
      <c r="T33" s="725">
        <v>0</v>
      </c>
      <c r="U33" s="725">
        <v>0</v>
      </c>
      <c r="V33" s="725">
        <v>0</v>
      </c>
      <c r="W33" s="725">
        <v>0</v>
      </c>
      <c r="X33" s="725">
        <v>0</v>
      </c>
      <c r="Y33" s="725">
        <v>0</v>
      </c>
      <c r="Z33" s="725">
        <v>0</v>
      </c>
      <c r="AA33" s="725">
        <v>55</v>
      </c>
      <c r="AB33" s="725">
        <v>7.8571428571428568</v>
      </c>
      <c r="AC33" s="725">
        <v>4.9999999999999991</v>
      </c>
      <c r="AD33" s="725">
        <v>11</v>
      </c>
      <c r="AE33" s="725">
        <v>0</v>
      </c>
      <c r="AF33" s="725">
        <v>0</v>
      </c>
      <c r="AG33" s="725">
        <v>51.999999999999972</v>
      </c>
      <c r="AH33" s="725">
        <v>2.9999999999999978</v>
      </c>
      <c r="AI33" s="725">
        <v>0</v>
      </c>
      <c r="AJ33" s="725">
        <v>0</v>
      </c>
      <c r="AK33" s="725">
        <v>0</v>
      </c>
      <c r="AL33" s="725">
        <v>0</v>
      </c>
      <c r="AM33" s="725">
        <v>0</v>
      </c>
      <c r="AN33" s="725">
        <v>0</v>
      </c>
      <c r="AO33" s="725">
        <v>0</v>
      </c>
      <c r="AP33" s="725">
        <v>0</v>
      </c>
      <c r="AQ33" s="725">
        <v>0</v>
      </c>
      <c r="AR33" s="725">
        <v>0</v>
      </c>
      <c r="AS33" s="725">
        <v>0</v>
      </c>
      <c r="AT33" s="725">
        <v>0</v>
      </c>
      <c r="AU33" s="725">
        <v>0</v>
      </c>
      <c r="AV33" s="725">
        <v>0</v>
      </c>
      <c r="AW33" s="725">
        <v>0</v>
      </c>
      <c r="AX33" s="725">
        <v>0</v>
      </c>
      <c r="AY33" s="725">
        <v>0</v>
      </c>
      <c r="AZ33" s="725">
        <v>0</v>
      </c>
      <c r="BA33" s="725">
        <v>0</v>
      </c>
      <c r="BB33" s="725">
        <v>20.476190476190467</v>
      </c>
      <c r="BC33" s="725">
        <v>26.190476190476179</v>
      </c>
      <c r="BD33" s="725">
        <v>0</v>
      </c>
      <c r="BE33" s="725">
        <v>0</v>
      </c>
      <c r="BF33" s="725">
        <v>0</v>
      </c>
      <c r="BG33" s="725">
        <v>0</v>
      </c>
      <c r="BH33" s="725">
        <v>0</v>
      </c>
      <c r="BI33" s="725">
        <v>0</v>
      </c>
      <c r="BJ33" s="725">
        <v>5.7000000000000197</v>
      </c>
      <c r="BK33" s="725">
        <v>0</v>
      </c>
      <c r="BL33" s="725">
        <v>2.1618350590909099</v>
      </c>
      <c r="BM33" s="725">
        <v>0</v>
      </c>
      <c r="BN33" s="725">
        <v>1</v>
      </c>
      <c r="BO33" s="725">
        <v>1</v>
      </c>
      <c r="BP33" s="725">
        <v>0</v>
      </c>
      <c r="BQ33" s="725"/>
      <c r="BR33" s="725"/>
      <c r="BS33" s="725"/>
    </row>
    <row r="34" spans="1:71" ht="15" x14ac:dyDescent="0.25">
      <c r="A34" s="722" t="e">
        <f>VLOOKUP(C34,'DfE No.'!#REF!,3,FALSE)</f>
        <v>#REF!</v>
      </c>
      <c r="B34" s="722">
        <v>124609</v>
      </c>
      <c r="C34" s="722">
        <v>9352110</v>
      </c>
      <c r="D34" s="723" t="s">
        <v>801</v>
      </c>
      <c r="E34" s="707" t="s">
        <v>469</v>
      </c>
      <c r="F34" s="724">
        <v>0</v>
      </c>
      <c r="G34" s="725">
        <v>1</v>
      </c>
      <c r="H34" s="725">
        <v>0</v>
      </c>
      <c r="I34" s="725">
        <v>0</v>
      </c>
      <c r="J34" s="725">
        <v>7</v>
      </c>
      <c r="K34" s="725">
        <v>0</v>
      </c>
      <c r="L34" s="725">
        <v>0</v>
      </c>
      <c r="M34" s="725">
        <v>0</v>
      </c>
      <c r="N34" s="725">
        <v>95</v>
      </c>
      <c r="O34" s="725">
        <v>95</v>
      </c>
      <c r="P34" s="725">
        <v>11</v>
      </c>
      <c r="Q34" s="725">
        <v>84</v>
      </c>
      <c r="R34" s="725">
        <v>0</v>
      </c>
      <c r="S34" s="725">
        <v>0</v>
      </c>
      <c r="T34" s="725">
        <v>0</v>
      </c>
      <c r="U34" s="725">
        <v>0</v>
      </c>
      <c r="V34" s="725">
        <v>0</v>
      </c>
      <c r="W34" s="725">
        <v>0</v>
      </c>
      <c r="X34" s="725">
        <v>0</v>
      </c>
      <c r="Y34" s="725">
        <v>0</v>
      </c>
      <c r="Z34" s="725">
        <v>0</v>
      </c>
      <c r="AA34" s="725">
        <v>95</v>
      </c>
      <c r="AB34" s="725">
        <v>13.571428571428571</v>
      </c>
      <c r="AC34" s="725">
        <v>13.000000000000009</v>
      </c>
      <c r="AD34" s="725">
        <v>23.505154639175259</v>
      </c>
      <c r="AE34" s="725">
        <v>0</v>
      </c>
      <c r="AF34" s="725">
        <v>0</v>
      </c>
      <c r="AG34" s="725">
        <v>93.999999999999972</v>
      </c>
      <c r="AH34" s="725">
        <v>0</v>
      </c>
      <c r="AI34" s="725">
        <v>0</v>
      </c>
      <c r="AJ34" s="725">
        <v>0</v>
      </c>
      <c r="AK34" s="725">
        <v>1.0000000000000016</v>
      </c>
      <c r="AL34" s="725">
        <v>0</v>
      </c>
      <c r="AM34" s="725">
        <v>0</v>
      </c>
      <c r="AN34" s="725">
        <v>0</v>
      </c>
      <c r="AO34" s="725">
        <v>0</v>
      </c>
      <c r="AP34" s="725">
        <v>0</v>
      </c>
      <c r="AQ34" s="725">
        <v>0</v>
      </c>
      <c r="AR34" s="725">
        <v>0</v>
      </c>
      <c r="AS34" s="725">
        <v>0</v>
      </c>
      <c r="AT34" s="725">
        <v>0</v>
      </c>
      <c r="AU34" s="725">
        <v>0</v>
      </c>
      <c r="AV34" s="725">
        <v>0</v>
      </c>
      <c r="AW34" s="725">
        <v>0</v>
      </c>
      <c r="AX34" s="725">
        <v>0</v>
      </c>
      <c r="AY34" s="725">
        <v>0</v>
      </c>
      <c r="AZ34" s="725">
        <v>0</v>
      </c>
      <c r="BA34" s="725">
        <v>0</v>
      </c>
      <c r="BB34" s="725">
        <v>24.000000000000021</v>
      </c>
      <c r="BC34" s="725">
        <v>27.142857142857167</v>
      </c>
      <c r="BD34" s="725">
        <v>0</v>
      </c>
      <c r="BE34" s="725">
        <v>0</v>
      </c>
      <c r="BF34" s="725">
        <v>0</v>
      </c>
      <c r="BG34" s="725">
        <v>0</v>
      </c>
      <c r="BH34" s="725">
        <v>0</v>
      </c>
      <c r="BI34" s="725">
        <v>0</v>
      </c>
      <c r="BJ34" s="725">
        <v>0</v>
      </c>
      <c r="BK34" s="725">
        <v>0</v>
      </c>
      <c r="BL34" s="725">
        <v>2.1057764859375001</v>
      </c>
      <c r="BM34" s="725">
        <v>0</v>
      </c>
      <c r="BN34" s="725">
        <v>1</v>
      </c>
      <c r="BO34" s="725">
        <v>1</v>
      </c>
      <c r="BP34" s="725">
        <v>0</v>
      </c>
      <c r="BQ34" s="725"/>
      <c r="BR34" s="725"/>
      <c r="BS34" s="725"/>
    </row>
    <row r="35" spans="1:71" ht="15" x14ac:dyDescent="0.25">
      <c r="A35" s="722" t="e">
        <f>VLOOKUP(C35,'DfE No.'!#REF!,3,FALSE)</f>
        <v>#REF!</v>
      </c>
      <c r="B35" s="722">
        <v>124612</v>
      </c>
      <c r="C35" s="722">
        <v>9352114</v>
      </c>
      <c r="D35" s="723" t="s">
        <v>1186</v>
      </c>
      <c r="E35" s="707" t="s">
        <v>469</v>
      </c>
      <c r="F35" s="724">
        <v>0</v>
      </c>
      <c r="G35" s="725">
        <v>1</v>
      </c>
      <c r="H35" s="725">
        <v>0</v>
      </c>
      <c r="I35" s="725">
        <v>0</v>
      </c>
      <c r="J35" s="725">
        <v>7</v>
      </c>
      <c r="K35" s="725">
        <v>0</v>
      </c>
      <c r="L35" s="725">
        <v>0</v>
      </c>
      <c r="M35" s="725">
        <v>0</v>
      </c>
      <c r="N35" s="725">
        <v>207</v>
      </c>
      <c r="O35" s="725">
        <v>207</v>
      </c>
      <c r="P35" s="725">
        <v>30</v>
      </c>
      <c r="Q35" s="725">
        <v>177</v>
      </c>
      <c r="R35" s="725">
        <v>0</v>
      </c>
      <c r="S35" s="725">
        <v>0</v>
      </c>
      <c r="T35" s="725">
        <v>0</v>
      </c>
      <c r="U35" s="725">
        <v>0</v>
      </c>
      <c r="V35" s="725">
        <v>0</v>
      </c>
      <c r="W35" s="725">
        <v>0</v>
      </c>
      <c r="X35" s="725">
        <v>0</v>
      </c>
      <c r="Y35" s="725">
        <v>0</v>
      </c>
      <c r="Z35" s="725">
        <v>0</v>
      </c>
      <c r="AA35" s="725">
        <v>207</v>
      </c>
      <c r="AB35" s="725">
        <v>29.571428571428573</v>
      </c>
      <c r="AC35" s="725">
        <v>29.000000000000014</v>
      </c>
      <c r="AD35" s="725">
        <v>29.426470588235293</v>
      </c>
      <c r="AE35" s="725">
        <v>0</v>
      </c>
      <c r="AF35" s="725">
        <v>0</v>
      </c>
      <c r="AG35" s="725">
        <v>200</v>
      </c>
      <c r="AH35" s="725">
        <v>3.9999999999999911</v>
      </c>
      <c r="AI35" s="725">
        <v>0</v>
      </c>
      <c r="AJ35" s="725">
        <v>2.9999999999999991</v>
      </c>
      <c r="AK35" s="725">
        <v>0</v>
      </c>
      <c r="AL35" s="725">
        <v>0</v>
      </c>
      <c r="AM35" s="725">
        <v>0</v>
      </c>
      <c r="AN35" s="725">
        <v>0</v>
      </c>
      <c r="AO35" s="725">
        <v>0</v>
      </c>
      <c r="AP35" s="725">
        <v>0</v>
      </c>
      <c r="AQ35" s="725">
        <v>0</v>
      </c>
      <c r="AR35" s="725">
        <v>0</v>
      </c>
      <c r="AS35" s="725">
        <v>0</v>
      </c>
      <c r="AT35" s="725">
        <v>0</v>
      </c>
      <c r="AU35" s="725">
        <v>0</v>
      </c>
      <c r="AV35" s="725">
        <v>1.1694915254237281</v>
      </c>
      <c r="AW35" s="725">
        <v>1.1694915254237281</v>
      </c>
      <c r="AX35" s="725">
        <v>0</v>
      </c>
      <c r="AY35" s="725">
        <v>0</v>
      </c>
      <c r="AZ35" s="725">
        <v>0</v>
      </c>
      <c r="BA35" s="725">
        <v>2.0294117647058822</v>
      </c>
      <c r="BB35" s="725">
        <v>36.204545454545539</v>
      </c>
      <c r="BC35" s="725">
        <v>42.340909090909193</v>
      </c>
      <c r="BD35" s="725">
        <v>0</v>
      </c>
      <c r="BE35" s="725">
        <v>0</v>
      </c>
      <c r="BF35" s="725">
        <v>0</v>
      </c>
      <c r="BG35" s="725">
        <v>0</v>
      </c>
      <c r="BH35" s="725">
        <v>0</v>
      </c>
      <c r="BI35" s="725">
        <v>0</v>
      </c>
      <c r="BJ35" s="725">
        <v>0</v>
      </c>
      <c r="BK35" s="725">
        <v>0</v>
      </c>
      <c r="BL35" s="725">
        <v>1.1054225598591501</v>
      </c>
      <c r="BM35" s="725">
        <v>0</v>
      </c>
      <c r="BN35" s="725">
        <v>0</v>
      </c>
      <c r="BO35" s="725">
        <v>1</v>
      </c>
      <c r="BP35" s="725">
        <v>0</v>
      </c>
      <c r="BQ35" s="725"/>
      <c r="BR35" s="725"/>
      <c r="BS35" s="725"/>
    </row>
    <row r="36" spans="1:71" ht="15" x14ac:dyDescent="0.25">
      <c r="A36" s="722" t="e">
        <f>VLOOKUP(C36,'DfE No.'!#REF!,3,FALSE)</f>
        <v>#REF!</v>
      </c>
      <c r="B36" s="722">
        <v>124613</v>
      </c>
      <c r="C36" s="722">
        <v>9352117</v>
      </c>
      <c r="D36" s="723" t="s">
        <v>807</v>
      </c>
      <c r="E36" s="707" t="s">
        <v>469</v>
      </c>
      <c r="F36" s="724">
        <v>0</v>
      </c>
      <c r="G36" s="725">
        <v>1</v>
      </c>
      <c r="H36" s="725">
        <v>0</v>
      </c>
      <c r="I36" s="725">
        <v>0</v>
      </c>
      <c r="J36" s="725">
        <v>7</v>
      </c>
      <c r="K36" s="725">
        <v>0</v>
      </c>
      <c r="L36" s="725">
        <v>0</v>
      </c>
      <c r="M36" s="725">
        <v>0</v>
      </c>
      <c r="N36" s="725">
        <v>393</v>
      </c>
      <c r="O36" s="725">
        <v>393</v>
      </c>
      <c r="P36" s="725">
        <v>60</v>
      </c>
      <c r="Q36" s="725">
        <v>333</v>
      </c>
      <c r="R36" s="725">
        <v>0</v>
      </c>
      <c r="S36" s="725">
        <v>0</v>
      </c>
      <c r="T36" s="725">
        <v>0</v>
      </c>
      <c r="U36" s="725">
        <v>0</v>
      </c>
      <c r="V36" s="725">
        <v>0</v>
      </c>
      <c r="W36" s="725">
        <v>0</v>
      </c>
      <c r="X36" s="725">
        <v>0</v>
      </c>
      <c r="Y36" s="725">
        <v>0</v>
      </c>
      <c r="Z36" s="725">
        <v>0</v>
      </c>
      <c r="AA36" s="725">
        <v>393</v>
      </c>
      <c r="AB36" s="725">
        <v>56.142857142857146</v>
      </c>
      <c r="AC36" s="725">
        <v>35</v>
      </c>
      <c r="AD36" s="725">
        <v>60.153061224489797</v>
      </c>
      <c r="AE36" s="725">
        <v>0</v>
      </c>
      <c r="AF36" s="725">
        <v>0</v>
      </c>
      <c r="AG36" s="725">
        <v>326.00000000000017</v>
      </c>
      <c r="AH36" s="725">
        <v>8.9999999999999911</v>
      </c>
      <c r="AI36" s="725">
        <v>42.999999999999957</v>
      </c>
      <c r="AJ36" s="725">
        <v>14.999999999999995</v>
      </c>
      <c r="AK36" s="725">
        <v>0</v>
      </c>
      <c r="AL36" s="725">
        <v>0</v>
      </c>
      <c r="AM36" s="725">
        <v>0</v>
      </c>
      <c r="AN36" s="725">
        <v>0</v>
      </c>
      <c r="AO36" s="725">
        <v>0</v>
      </c>
      <c r="AP36" s="725">
        <v>0</v>
      </c>
      <c r="AQ36" s="725">
        <v>0</v>
      </c>
      <c r="AR36" s="725">
        <v>0</v>
      </c>
      <c r="AS36" s="725">
        <v>0</v>
      </c>
      <c r="AT36" s="725">
        <v>0</v>
      </c>
      <c r="AU36" s="725">
        <v>2.360360360360362</v>
      </c>
      <c r="AV36" s="725">
        <v>4.720720720720716</v>
      </c>
      <c r="AW36" s="725">
        <v>9.441441441441432</v>
      </c>
      <c r="AX36" s="725">
        <v>0</v>
      </c>
      <c r="AY36" s="725">
        <v>0</v>
      </c>
      <c r="AZ36" s="725">
        <v>0</v>
      </c>
      <c r="BA36" s="725">
        <v>6.0153061224489797</v>
      </c>
      <c r="BB36" s="725">
        <v>125.89024390243907</v>
      </c>
      <c r="BC36" s="725">
        <v>148.57317073170736</v>
      </c>
      <c r="BD36" s="725">
        <v>0</v>
      </c>
      <c r="BE36" s="725">
        <v>0</v>
      </c>
      <c r="BF36" s="725">
        <v>0</v>
      </c>
      <c r="BG36" s="725">
        <v>0</v>
      </c>
      <c r="BH36" s="725">
        <v>0</v>
      </c>
      <c r="BI36" s="725">
        <v>0</v>
      </c>
      <c r="BJ36" s="725">
        <v>0</v>
      </c>
      <c r="BK36" s="725">
        <v>0</v>
      </c>
      <c r="BL36" s="725">
        <v>0.87127304117647097</v>
      </c>
      <c r="BM36" s="725">
        <v>0</v>
      </c>
      <c r="BN36" s="725">
        <v>0</v>
      </c>
      <c r="BO36" s="725">
        <v>1</v>
      </c>
      <c r="BP36" s="725">
        <v>0</v>
      </c>
      <c r="BQ36" s="725"/>
      <c r="BR36" s="725"/>
      <c r="BS36" s="725"/>
    </row>
    <row r="37" spans="1:71" ht="15" x14ac:dyDescent="0.25">
      <c r="A37" s="722" t="e">
        <f>VLOOKUP(C37,'DfE No.'!#REF!,3,FALSE)</f>
        <v>#REF!</v>
      </c>
      <c r="B37" s="722">
        <v>124614</v>
      </c>
      <c r="C37" s="722">
        <v>9352118</v>
      </c>
      <c r="D37" s="723" t="s">
        <v>806</v>
      </c>
      <c r="E37" s="707" t="s">
        <v>469</v>
      </c>
      <c r="F37" s="724">
        <v>0</v>
      </c>
      <c r="G37" s="725">
        <v>1</v>
      </c>
      <c r="H37" s="725">
        <v>0</v>
      </c>
      <c r="I37" s="725">
        <v>0</v>
      </c>
      <c r="J37" s="725">
        <v>7</v>
      </c>
      <c r="K37" s="725">
        <v>0</v>
      </c>
      <c r="L37" s="725">
        <v>0</v>
      </c>
      <c r="M37" s="725">
        <v>0</v>
      </c>
      <c r="N37" s="725">
        <v>205</v>
      </c>
      <c r="O37" s="725">
        <v>205</v>
      </c>
      <c r="P37" s="725">
        <v>30</v>
      </c>
      <c r="Q37" s="725">
        <v>175</v>
      </c>
      <c r="R37" s="725">
        <v>0</v>
      </c>
      <c r="S37" s="725">
        <v>0</v>
      </c>
      <c r="T37" s="725">
        <v>0</v>
      </c>
      <c r="U37" s="725">
        <v>0</v>
      </c>
      <c r="V37" s="725">
        <v>0</v>
      </c>
      <c r="W37" s="725">
        <v>0</v>
      </c>
      <c r="X37" s="725">
        <v>0</v>
      </c>
      <c r="Y37" s="725">
        <v>0</v>
      </c>
      <c r="Z37" s="725">
        <v>0</v>
      </c>
      <c r="AA37" s="725">
        <v>205</v>
      </c>
      <c r="AB37" s="725">
        <v>29.285714285714285</v>
      </c>
      <c r="AC37" s="725">
        <v>13.000000000000009</v>
      </c>
      <c r="AD37" s="725">
        <v>26.868932038834952</v>
      </c>
      <c r="AE37" s="725">
        <v>0</v>
      </c>
      <c r="AF37" s="725">
        <v>0</v>
      </c>
      <c r="AG37" s="725">
        <v>181.88725490196072</v>
      </c>
      <c r="AH37" s="725">
        <v>3.014705882352946</v>
      </c>
      <c r="AI37" s="725">
        <v>17.083333333333325</v>
      </c>
      <c r="AJ37" s="725">
        <v>3.014705882352946</v>
      </c>
      <c r="AK37" s="725">
        <v>0</v>
      </c>
      <c r="AL37" s="725">
        <v>0</v>
      </c>
      <c r="AM37" s="725">
        <v>0</v>
      </c>
      <c r="AN37" s="725">
        <v>0</v>
      </c>
      <c r="AO37" s="725">
        <v>0</v>
      </c>
      <c r="AP37" s="725">
        <v>0</v>
      </c>
      <c r="AQ37" s="725">
        <v>0</v>
      </c>
      <c r="AR37" s="725">
        <v>0</v>
      </c>
      <c r="AS37" s="725">
        <v>0</v>
      </c>
      <c r="AT37" s="725">
        <v>0</v>
      </c>
      <c r="AU37" s="725">
        <v>0</v>
      </c>
      <c r="AV37" s="725">
        <v>0</v>
      </c>
      <c r="AW37" s="725">
        <v>0</v>
      </c>
      <c r="AX37" s="725">
        <v>0</v>
      </c>
      <c r="AY37" s="725">
        <v>0</v>
      </c>
      <c r="AZ37" s="725">
        <v>0</v>
      </c>
      <c r="BA37" s="725">
        <v>0.99514563106796106</v>
      </c>
      <c r="BB37" s="725">
        <v>58.333333333333272</v>
      </c>
      <c r="BC37" s="725">
        <v>68.333333333333258</v>
      </c>
      <c r="BD37" s="725">
        <v>0</v>
      </c>
      <c r="BE37" s="725">
        <v>0</v>
      </c>
      <c r="BF37" s="725">
        <v>0</v>
      </c>
      <c r="BG37" s="725">
        <v>0</v>
      </c>
      <c r="BH37" s="725">
        <v>0</v>
      </c>
      <c r="BI37" s="725">
        <v>0</v>
      </c>
      <c r="BJ37" s="725">
        <v>0</v>
      </c>
      <c r="BK37" s="725">
        <v>0</v>
      </c>
      <c r="BL37" s="725">
        <v>1.3116440646551699</v>
      </c>
      <c r="BM37" s="725">
        <v>0</v>
      </c>
      <c r="BN37" s="725">
        <v>0</v>
      </c>
      <c r="BO37" s="725">
        <v>1</v>
      </c>
      <c r="BP37" s="725">
        <v>0</v>
      </c>
      <c r="BQ37" s="725"/>
      <c r="BR37" s="725"/>
      <c r="BS37" s="725"/>
    </row>
    <row r="38" spans="1:71" ht="15" x14ac:dyDescent="0.25">
      <c r="A38" s="722" t="e">
        <f>VLOOKUP(C38,'DfE No.'!#REF!,3,FALSE)</f>
        <v>#REF!</v>
      </c>
      <c r="B38" s="722">
        <v>124615</v>
      </c>
      <c r="C38" s="722">
        <v>9352121</v>
      </c>
      <c r="D38" s="723" t="s">
        <v>808</v>
      </c>
      <c r="E38" s="707" t="s">
        <v>469</v>
      </c>
      <c r="F38" s="724">
        <v>0</v>
      </c>
      <c r="G38" s="725">
        <v>1</v>
      </c>
      <c r="H38" s="725">
        <v>0</v>
      </c>
      <c r="I38" s="725">
        <v>0</v>
      </c>
      <c r="J38" s="725">
        <v>7</v>
      </c>
      <c r="K38" s="725">
        <v>0</v>
      </c>
      <c r="L38" s="725">
        <v>0</v>
      </c>
      <c r="M38" s="725">
        <v>0</v>
      </c>
      <c r="N38" s="725">
        <v>95</v>
      </c>
      <c r="O38" s="725">
        <v>95</v>
      </c>
      <c r="P38" s="725">
        <v>14</v>
      </c>
      <c r="Q38" s="725">
        <v>81</v>
      </c>
      <c r="R38" s="725">
        <v>0</v>
      </c>
      <c r="S38" s="725">
        <v>0</v>
      </c>
      <c r="T38" s="725">
        <v>0</v>
      </c>
      <c r="U38" s="725">
        <v>0</v>
      </c>
      <c r="V38" s="725">
        <v>0</v>
      </c>
      <c r="W38" s="725">
        <v>0</v>
      </c>
      <c r="X38" s="725">
        <v>0</v>
      </c>
      <c r="Y38" s="725">
        <v>0</v>
      </c>
      <c r="Z38" s="725">
        <v>0</v>
      </c>
      <c r="AA38" s="725">
        <v>95</v>
      </c>
      <c r="AB38" s="725">
        <v>13.571428571428571</v>
      </c>
      <c r="AC38" s="725">
        <v>7.0000000000000009</v>
      </c>
      <c r="AD38" s="725">
        <v>9.8584905660377355</v>
      </c>
      <c r="AE38" s="725">
        <v>0</v>
      </c>
      <c r="AF38" s="725">
        <v>0</v>
      </c>
      <c r="AG38" s="725">
        <v>76</v>
      </c>
      <c r="AH38" s="725">
        <v>1.0000000000000016</v>
      </c>
      <c r="AI38" s="725">
        <v>11.999999999999979</v>
      </c>
      <c r="AJ38" s="725">
        <v>1.0000000000000016</v>
      </c>
      <c r="AK38" s="725">
        <v>4.9999999999999973</v>
      </c>
      <c r="AL38" s="725">
        <v>0</v>
      </c>
      <c r="AM38" s="725">
        <v>0</v>
      </c>
      <c r="AN38" s="725">
        <v>0</v>
      </c>
      <c r="AO38" s="725">
        <v>0</v>
      </c>
      <c r="AP38" s="725">
        <v>0</v>
      </c>
      <c r="AQ38" s="725">
        <v>0</v>
      </c>
      <c r="AR38" s="725">
        <v>0</v>
      </c>
      <c r="AS38" s="725">
        <v>0</v>
      </c>
      <c r="AT38" s="725">
        <v>0</v>
      </c>
      <c r="AU38" s="725">
        <v>0</v>
      </c>
      <c r="AV38" s="725">
        <v>0</v>
      </c>
      <c r="AW38" s="725">
        <v>0</v>
      </c>
      <c r="AX38" s="725">
        <v>0</v>
      </c>
      <c r="AY38" s="725">
        <v>0</v>
      </c>
      <c r="AZ38" s="725">
        <v>0</v>
      </c>
      <c r="BA38" s="725">
        <v>0</v>
      </c>
      <c r="BB38" s="725">
        <v>21.262499999999999</v>
      </c>
      <c r="BC38" s="725">
        <v>24.9375</v>
      </c>
      <c r="BD38" s="725">
        <v>0</v>
      </c>
      <c r="BE38" s="725">
        <v>0</v>
      </c>
      <c r="BF38" s="725">
        <v>0</v>
      </c>
      <c r="BG38" s="725">
        <v>0</v>
      </c>
      <c r="BH38" s="725">
        <v>0</v>
      </c>
      <c r="BI38" s="725">
        <v>0</v>
      </c>
      <c r="BJ38" s="725">
        <v>2.3000000000000025</v>
      </c>
      <c r="BK38" s="725">
        <v>0</v>
      </c>
      <c r="BL38" s="725">
        <v>2.0416128725</v>
      </c>
      <c r="BM38" s="725">
        <v>0</v>
      </c>
      <c r="BN38" s="725">
        <v>1</v>
      </c>
      <c r="BO38" s="725">
        <v>1</v>
      </c>
      <c r="BP38" s="725">
        <v>0</v>
      </c>
      <c r="BQ38" s="725"/>
      <c r="BR38" s="725"/>
      <c r="BS38" s="725"/>
    </row>
    <row r="39" spans="1:71" ht="15" x14ac:dyDescent="0.25">
      <c r="A39" s="722" t="e">
        <f>VLOOKUP(C39,'DfE No.'!#REF!,3,FALSE)</f>
        <v>#REF!</v>
      </c>
      <c r="B39" s="722">
        <v>124618</v>
      </c>
      <c r="C39" s="722">
        <v>9352124</v>
      </c>
      <c r="D39" s="723" t="s">
        <v>810</v>
      </c>
      <c r="E39" s="707" t="s">
        <v>469</v>
      </c>
      <c r="F39" s="724">
        <v>0</v>
      </c>
      <c r="G39" s="725">
        <v>1</v>
      </c>
      <c r="H39" s="725">
        <v>0</v>
      </c>
      <c r="I39" s="725">
        <v>0</v>
      </c>
      <c r="J39" s="725">
        <v>7</v>
      </c>
      <c r="K39" s="725">
        <v>0</v>
      </c>
      <c r="L39" s="725">
        <v>0</v>
      </c>
      <c r="M39" s="725">
        <v>0</v>
      </c>
      <c r="N39" s="725">
        <v>99</v>
      </c>
      <c r="O39" s="725">
        <v>99</v>
      </c>
      <c r="P39" s="725">
        <v>13</v>
      </c>
      <c r="Q39" s="725">
        <v>86</v>
      </c>
      <c r="R39" s="725">
        <v>0</v>
      </c>
      <c r="S39" s="725">
        <v>0</v>
      </c>
      <c r="T39" s="725">
        <v>0</v>
      </c>
      <c r="U39" s="725">
        <v>0</v>
      </c>
      <c r="V39" s="725">
        <v>0</v>
      </c>
      <c r="W39" s="725">
        <v>0</v>
      </c>
      <c r="X39" s="725">
        <v>0</v>
      </c>
      <c r="Y39" s="725">
        <v>0</v>
      </c>
      <c r="Z39" s="725">
        <v>0</v>
      </c>
      <c r="AA39" s="725">
        <v>99</v>
      </c>
      <c r="AB39" s="725">
        <v>14.142857142857142</v>
      </c>
      <c r="AC39" s="725">
        <v>3.9999999999999996</v>
      </c>
      <c r="AD39" s="725">
        <v>7</v>
      </c>
      <c r="AE39" s="725">
        <v>0</v>
      </c>
      <c r="AF39" s="725">
        <v>0</v>
      </c>
      <c r="AG39" s="725">
        <v>95.000000000000043</v>
      </c>
      <c r="AH39" s="725">
        <v>0.99999999999999989</v>
      </c>
      <c r="AI39" s="725">
        <v>0</v>
      </c>
      <c r="AJ39" s="725">
        <v>0</v>
      </c>
      <c r="AK39" s="725">
        <v>0.99999999999999989</v>
      </c>
      <c r="AL39" s="725">
        <v>1.9999999999999998</v>
      </c>
      <c r="AM39" s="725">
        <v>0</v>
      </c>
      <c r="AN39" s="725">
        <v>0</v>
      </c>
      <c r="AO39" s="725">
        <v>0</v>
      </c>
      <c r="AP39" s="725">
        <v>0</v>
      </c>
      <c r="AQ39" s="725">
        <v>0</v>
      </c>
      <c r="AR39" s="725">
        <v>0</v>
      </c>
      <c r="AS39" s="725">
        <v>0</v>
      </c>
      <c r="AT39" s="725">
        <v>0</v>
      </c>
      <c r="AU39" s="725">
        <v>0</v>
      </c>
      <c r="AV39" s="725">
        <v>0</v>
      </c>
      <c r="AW39" s="725">
        <v>0</v>
      </c>
      <c r="AX39" s="725">
        <v>0</v>
      </c>
      <c r="AY39" s="725">
        <v>0</v>
      </c>
      <c r="AZ39" s="725">
        <v>0</v>
      </c>
      <c r="BA39" s="725">
        <v>0</v>
      </c>
      <c r="BB39" s="725">
        <v>21.247058823529432</v>
      </c>
      <c r="BC39" s="725">
        <v>24.458823529411788</v>
      </c>
      <c r="BD39" s="725">
        <v>0</v>
      </c>
      <c r="BE39" s="725">
        <v>0</v>
      </c>
      <c r="BF39" s="725">
        <v>0</v>
      </c>
      <c r="BG39" s="725">
        <v>0</v>
      </c>
      <c r="BH39" s="725">
        <v>0</v>
      </c>
      <c r="BI39" s="725">
        <v>0</v>
      </c>
      <c r="BJ39" s="725">
        <v>1.06</v>
      </c>
      <c r="BK39" s="725">
        <v>0</v>
      </c>
      <c r="BL39" s="725">
        <v>1.55487272804878</v>
      </c>
      <c r="BM39" s="725">
        <v>0</v>
      </c>
      <c r="BN39" s="725">
        <v>0</v>
      </c>
      <c r="BO39" s="725">
        <v>1</v>
      </c>
      <c r="BP39" s="725">
        <v>0</v>
      </c>
      <c r="BQ39" s="725"/>
      <c r="BR39" s="725"/>
      <c r="BS39" s="725"/>
    </row>
    <row r="40" spans="1:71" ht="15" x14ac:dyDescent="0.25">
      <c r="A40" s="722" t="e">
        <f>VLOOKUP(C40,'DfE No.'!#REF!,3,FALSE)</f>
        <v>#REF!</v>
      </c>
      <c r="B40" s="722">
        <v>124619</v>
      </c>
      <c r="C40" s="722">
        <v>9352125</v>
      </c>
      <c r="D40" s="723" t="s">
        <v>812</v>
      </c>
      <c r="E40" s="707" t="s">
        <v>469</v>
      </c>
      <c r="F40" s="724">
        <v>0</v>
      </c>
      <c r="G40" s="725">
        <v>1</v>
      </c>
      <c r="H40" s="725">
        <v>0</v>
      </c>
      <c r="I40" s="725">
        <v>0</v>
      </c>
      <c r="J40" s="725">
        <v>7</v>
      </c>
      <c r="K40" s="725">
        <v>0</v>
      </c>
      <c r="L40" s="725">
        <v>0</v>
      </c>
      <c r="M40" s="725">
        <v>0</v>
      </c>
      <c r="N40" s="725">
        <v>210</v>
      </c>
      <c r="O40" s="725">
        <v>210</v>
      </c>
      <c r="P40" s="725">
        <v>30</v>
      </c>
      <c r="Q40" s="725">
        <v>180</v>
      </c>
      <c r="R40" s="725">
        <v>0</v>
      </c>
      <c r="S40" s="725">
        <v>0</v>
      </c>
      <c r="T40" s="725">
        <v>0</v>
      </c>
      <c r="U40" s="725">
        <v>0</v>
      </c>
      <c r="V40" s="725">
        <v>0</v>
      </c>
      <c r="W40" s="725">
        <v>0</v>
      </c>
      <c r="X40" s="725">
        <v>0</v>
      </c>
      <c r="Y40" s="725">
        <v>0</v>
      </c>
      <c r="Z40" s="725">
        <v>0</v>
      </c>
      <c r="AA40" s="725">
        <v>210</v>
      </c>
      <c r="AB40" s="725">
        <v>30</v>
      </c>
      <c r="AC40" s="725">
        <v>19.999999999999993</v>
      </c>
      <c r="AD40" s="725">
        <v>32.307692307692307</v>
      </c>
      <c r="AE40" s="725">
        <v>0</v>
      </c>
      <c r="AF40" s="725">
        <v>0</v>
      </c>
      <c r="AG40" s="725">
        <v>199.99999999999991</v>
      </c>
      <c r="AH40" s="725">
        <v>9.9999999999999964</v>
      </c>
      <c r="AI40" s="725">
        <v>0</v>
      </c>
      <c r="AJ40" s="725">
        <v>0</v>
      </c>
      <c r="AK40" s="725">
        <v>0</v>
      </c>
      <c r="AL40" s="725">
        <v>0</v>
      </c>
      <c r="AM40" s="725">
        <v>0</v>
      </c>
      <c r="AN40" s="725">
        <v>0</v>
      </c>
      <c r="AO40" s="725">
        <v>0</v>
      </c>
      <c r="AP40" s="725">
        <v>0</v>
      </c>
      <c r="AQ40" s="725">
        <v>0</v>
      </c>
      <c r="AR40" s="725">
        <v>0</v>
      </c>
      <c r="AS40" s="725">
        <v>0</v>
      </c>
      <c r="AT40" s="725">
        <v>0</v>
      </c>
      <c r="AU40" s="725">
        <v>0</v>
      </c>
      <c r="AV40" s="725">
        <v>0</v>
      </c>
      <c r="AW40" s="725">
        <v>0</v>
      </c>
      <c r="AX40" s="725">
        <v>0</v>
      </c>
      <c r="AY40" s="725">
        <v>0</v>
      </c>
      <c r="AZ40" s="725">
        <v>0</v>
      </c>
      <c r="BA40" s="725">
        <v>1.0096153846153846</v>
      </c>
      <c r="BB40" s="725">
        <v>45</v>
      </c>
      <c r="BC40" s="725">
        <v>52.5</v>
      </c>
      <c r="BD40" s="725">
        <v>0</v>
      </c>
      <c r="BE40" s="725">
        <v>0</v>
      </c>
      <c r="BF40" s="725">
        <v>0</v>
      </c>
      <c r="BG40" s="725">
        <v>0</v>
      </c>
      <c r="BH40" s="725">
        <v>0</v>
      </c>
      <c r="BI40" s="725">
        <v>0</v>
      </c>
      <c r="BJ40" s="725">
        <v>0</v>
      </c>
      <c r="BK40" s="725">
        <v>0</v>
      </c>
      <c r="BL40" s="725">
        <v>0.56021928450000003</v>
      </c>
      <c r="BM40" s="725">
        <v>0</v>
      </c>
      <c r="BN40" s="725">
        <v>0</v>
      </c>
      <c r="BO40" s="725">
        <v>1</v>
      </c>
      <c r="BP40" s="725">
        <v>0</v>
      </c>
      <c r="BQ40" s="725"/>
      <c r="BR40" s="725"/>
      <c r="BS40" s="725"/>
    </row>
    <row r="41" spans="1:71" ht="15" x14ac:dyDescent="0.25">
      <c r="A41" s="722" t="e">
        <f>VLOOKUP(C41,'DfE No.'!#REF!,3,FALSE)</f>
        <v>#REF!</v>
      </c>
      <c r="B41" s="722">
        <v>124622</v>
      </c>
      <c r="C41" s="722">
        <v>9352129</v>
      </c>
      <c r="D41" s="723" t="s">
        <v>905</v>
      </c>
      <c r="E41" s="707" t="s">
        <v>469</v>
      </c>
      <c r="F41" s="724">
        <v>0</v>
      </c>
      <c r="G41" s="725">
        <v>1</v>
      </c>
      <c r="H41" s="725">
        <v>0</v>
      </c>
      <c r="I41" s="725">
        <v>0</v>
      </c>
      <c r="J41" s="725">
        <v>7</v>
      </c>
      <c r="K41" s="725">
        <v>0</v>
      </c>
      <c r="L41" s="725">
        <v>0</v>
      </c>
      <c r="M41" s="725">
        <v>0</v>
      </c>
      <c r="N41" s="725">
        <v>150</v>
      </c>
      <c r="O41" s="725">
        <v>150</v>
      </c>
      <c r="P41" s="725">
        <v>18</v>
      </c>
      <c r="Q41" s="725">
        <v>132</v>
      </c>
      <c r="R41" s="725">
        <v>0</v>
      </c>
      <c r="S41" s="725">
        <v>0</v>
      </c>
      <c r="T41" s="725">
        <v>0</v>
      </c>
      <c r="U41" s="725">
        <v>0</v>
      </c>
      <c r="V41" s="725">
        <v>0</v>
      </c>
      <c r="W41" s="725">
        <v>0</v>
      </c>
      <c r="X41" s="725">
        <v>0</v>
      </c>
      <c r="Y41" s="725">
        <v>0</v>
      </c>
      <c r="Z41" s="725">
        <v>0</v>
      </c>
      <c r="AA41" s="725">
        <v>150</v>
      </c>
      <c r="AB41" s="725">
        <v>21.428571428571427</v>
      </c>
      <c r="AC41" s="725">
        <v>51.000000000000007</v>
      </c>
      <c r="AD41" s="725">
        <v>53.503184713375795</v>
      </c>
      <c r="AE41" s="725">
        <v>0</v>
      </c>
      <c r="AF41" s="725">
        <v>0</v>
      </c>
      <c r="AG41" s="725">
        <v>55.99999999999995</v>
      </c>
      <c r="AH41" s="725">
        <v>61.00000000000005</v>
      </c>
      <c r="AI41" s="725">
        <v>31.00000000000005</v>
      </c>
      <c r="AJ41" s="725">
        <v>1.9999999999999949</v>
      </c>
      <c r="AK41" s="725">
        <v>0</v>
      </c>
      <c r="AL41" s="725">
        <v>0</v>
      </c>
      <c r="AM41" s="725">
        <v>0</v>
      </c>
      <c r="AN41" s="725">
        <v>0</v>
      </c>
      <c r="AO41" s="725">
        <v>0</v>
      </c>
      <c r="AP41" s="725">
        <v>0</v>
      </c>
      <c r="AQ41" s="725">
        <v>0</v>
      </c>
      <c r="AR41" s="725">
        <v>0</v>
      </c>
      <c r="AS41" s="725">
        <v>0</v>
      </c>
      <c r="AT41" s="725">
        <v>0</v>
      </c>
      <c r="AU41" s="725">
        <v>1.1363636363636371</v>
      </c>
      <c r="AV41" s="725">
        <v>6.8181818181818246</v>
      </c>
      <c r="AW41" s="725">
        <v>10.22727272727273</v>
      </c>
      <c r="AX41" s="725">
        <v>0</v>
      </c>
      <c r="AY41" s="725">
        <v>0</v>
      </c>
      <c r="AZ41" s="725">
        <v>0</v>
      </c>
      <c r="BA41" s="725">
        <v>0</v>
      </c>
      <c r="BB41" s="725">
        <v>39.1525423728813</v>
      </c>
      <c r="BC41" s="725">
        <v>44.491525423728753</v>
      </c>
      <c r="BD41" s="725">
        <v>0</v>
      </c>
      <c r="BE41" s="725">
        <v>0</v>
      </c>
      <c r="BF41" s="725">
        <v>0</v>
      </c>
      <c r="BG41" s="725">
        <v>0</v>
      </c>
      <c r="BH41" s="725">
        <v>0</v>
      </c>
      <c r="BI41" s="725">
        <v>0</v>
      </c>
      <c r="BJ41" s="725">
        <v>13.00000000000005</v>
      </c>
      <c r="BK41" s="725">
        <v>0</v>
      </c>
      <c r="BL41" s="725">
        <v>0.43021022873563203</v>
      </c>
      <c r="BM41" s="725">
        <v>0</v>
      </c>
      <c r="BN41" s="725">
        <v>0</v>
      </c>
      <c r="BO41" s="725">
        <v>1</v>
      </c>
      <c r="BP41" s="725">
        <v>0</v>
      </c>
      <c r="BQ41" s="725"/>
      <c r="BR41" s="725"/>
      <c r="BS41" s="725"/>
    </row>
    <row r="42" spans="1:71" ht="15" x14ac:dyDescent="0.25">
      <c r="A42" s="722" t="e">
        <f>VLOOKUP(C42,'DfE No.'!#REF!,3,FALSE)</f>
        <v>#REF!</v>
      </c>
      <c r="B42" s="722">
        <v>124624</v>
      </c>
      <c r="C42" s="722">
        <v>9352131</v>
      </c>
      <c r="D42" s="723" t="s">
        <v>743</v>
      </c>
      <c r="E42" s="707" t="s">
        <v>469</v>
      </c>
      <c r="F42" s="724">
        <v>0</v>
      </c>
      <c r="G42" s="725">
        <v>1</v>
      </c>
      <c r="H42" s="725">
        <v>0</v>
      </c>
      <c r="I42" s="725">
        <v>0</v>
      </c>
      <c r="J42" s="725">
        <v>4</v>
      </c>
      <c r="K42" s="725">
        <v>0</v>
      </c>
      <c r="L42" s="725">
        <v>0</v>
      </c>
      <c r="M42" s="725">
        <v>0</v>
      </c>
      <c r="N42" s="725">
        <v>353</v>
      </c>
      <c r="O42" s="725">
        <v>353</v>
      </c>
      <c r="P42" s="725">
        <v>0</v>
      </c>
      <c r="Q42" s="725">
        <v>353</v>
      </c>
      <c r="R42" s="725">
        <v>0</v>
      </c>
      <c r="S42" s="725">
        <v>0</v>
      </c>
      <c r="T42" s="725">
        <v>0</v>
      </c>
      <c r="U42" s="725">
        <v>0</v>
      </c>
      <c r="V42" s="725">
        <v>0</v>
      </c>
      <c r="W42" s="725">
        <v>0</v>
      </c>
      <c r="X42" s="725">
        <v>0</v>
      </c>
      <c r="Y42" s="725">
        <v>0</v>
      </c>
      <c r="Z42" s="725">
        <v>0</v>
      </c>
      <c r="AA42" s="725">
        <v>353</v>
      </c>
      <c r="AB42" s="725">
        <v>88.25</v>
      </c>
      <c r="AC42" s="725">
        <v>34</v>
      </c>
      <c r="AD42" s="725">
        <v>48.689655172413794</v>
      </c>
      <c r="AE42" s="725">
        <v>0</v>
      </c>
      <c r="AF42" s="725">
        <v>0</v>
      </c>
      <c r="AG42" s="725">
        <v>270.76704545454561</v>
      </c>
      <c r="AH42" s="725">
        <v>14.039772727272737</v>
      </c>
      <c r="AI42" s="725">
        <v>40.113636363636488</v>
      </c>
      <c r="AJ42" s="725">
        <v>28.079545454545439</v>
      </c>
      <c r="AK42" s="725">
        <v>0</v>
      </c>
      <c r="AL42" s="725">
        <v>0</v>
      </c>
      <c r="AM42" s="725">
        <v>0</v>
      </c>
      <c r="AN42" s="725">
        <v>0</v>
      </c>
      <c r="AO42" s="725">
        <v>0</v>
      </c>
      <c r="AP42" s="725">
        <v>0</v>
      </c>
      <c r="AQ42" s="725">
        <v>0</v>
      </c>
      <c r="AR42" s="725">
        <v>0</v>
      </c>
      <c r="AS42" s="725">
        <v>0</v>
      </c>
      <c r="AT42" s="725">
        <v>0</v>
      </c>
      <c r="AU42" s="725">
        <v>1</v>
      </c>
      <c r="AV42" s="725">
        <v>3.0000000000000004</v>
      </c>
      <c r="AW42" s="725">
        <v>16</v>
      </c>
      <c r="AX42" s="725">
        <v>0</v>
      </c>
      <c r="AY42" s="725">
        <v>0</v>
      </c>
      <c r="AZ42" s="725">
        <v>0</v>
      </c>
      <c r="BA42" s="725">
        <v>0</v>
      </c>
      <c r="BB42" s="725">
        <v>135.84839650145787</v>
      </c>
      <c r="BC42" s="725">
        <v>135.84839650145787</v>
      </c>
      <c r="BD42" s="725">
        <v>0</v>
      </c>
      <c r="BE42" s="725">
        <v>0</v>
      </c>
      <c r="BF42" s="725">
        <v>0</v>
      </c>
      <c r="BG42" s="725">
        <v>0</v>
      </c>
      <c r="BH42" s="725">
        <v>0</v>
      </c>
      <c r="BI42" s="725">
        <v>0</v>
      </c>
      <c r="BJ42" s="725">
        <v>0</v>
      </c>
      <c r="BK42" s="725">
        <v>0</v>
      </c>
      <c r="BL42" s="725">
        <v>0.65404764024390205</v>
      </c>
      <c r="BM42" s="725">
        <v>0</v>
      </c>
      <c r="BN42" s="725">
        <v>0</v>
      </c>
      <c r="BO42" s="725">
        <v>1</v>
      </c>
      <c r="BP42" s="725">
        <v>0</v>
      </c>
      <c r="BQ42" s="725"/>
      <c r="BR42" s="725"/>
      <c r="BS42" s="725"/>
    </row>
    <row r="43" spans="1:71" ht="15" x14ac:dyDescent="0.25">
      <c r="A43" s="722" t="e">
        <f>VLOOKUP(C43,'DfE No.'!#REF!,3,FALSE)</f>
        <v>#REF!</v>
      </c>
      <c r="B43" s="722">
        <v>124625</v>
      </c>
      <c r="C43" s="722">
        <v>9352132</v>
      </c>
      <c r="D43" s="723" t="s">
        <v>794</v>
      </c>
      <c r="E43" s="707" t="s">
        <v>469</v>
      </c>
      <c r="F43" s="724">
        <v>0</v>
      </c>
      <c r="G43" s="725">
        <v>1</v>
      </c>
      <c r="H43" s="725">
        <v>0</v>
      </c>
      <c r="I43" s="725">
        <v>0</v>
      </c>
      <c r="J43" s="725">
        <v>7</v>
      </c>
      <c r="K43" s="725">
        <v>0</v>
      </c>
      <c r="L43" s="725">
        <v>0</v>
      </c>
      <c r="M43" s="725">
        <v>0</v>
      </c>
      <c r="N43" s="725">
        <v>457</v>
      </c>
      <c r="O43" s="725">
        <v>457</v>
      </c>
      <c r="P43" s="725">
        <v>61</v>
      </c>
      <c r="Q43" s="725">
        <v>396</v>
      </c>
      <c r="R43" s="725">
        <v>0</v>
      </c>
      <c r="S43" s="725">
        <v>0</v>
      </c>
      <c r="T43" s="725">
        <v>0</v>
      </c>
      <c r="U43" s="725">
        <v>0</v>
      </c>
      <c r="V43" s="725">
        <v>0</v>
      </c>
      <c r="W43" s="725">
        <v>0</v>
      </c>
      <c r="X43" s="725">
        <v>0</v>
      </c>
      <c r="Y43" s="725">
        <v>0</v>
      </c>
      <c r="Z43" s="725">
        <v>0</v>
      </c>
      <c r="AA43" s="725">
        <v>457</v>
      </c>
      <c r="AB43" s="725">
        <v>65.285714285714292</v>
      </c>
      <c r="AC43" s="725">
        <v>35.94382022471909</v>
      </c>
      <c r="AD43" s="725">
        <v>44.096491228070171</v>
      </c>
      <c r="AE43" s="725">
        <v>0</v>
      </c>
      <c r="AF43" s="725">
        <v>0</v>
      </c>
      <c r="AG43" s="725">
        <v>447.75730337078636</v>
      </c>
      <c r="AH43" s="725">
        <v>3.0808988764044964</v>
      </c>
      <c r="AI43" s="725">
        <v>3.0808988764044964</v>
      </c>
      <c r="AJ43" s="725">
        <v>0</v>
      </c>
      <c r="AK43" s="725">
        <v>3.0808988764044964</v>
      </c>
      <c r="AL43" s="725">
        <v>0</v>
      </c>
      <c r="AM43" s="725">
        <v>0</v>
      </c>
      <c r="AN43" s="725">
        <v>0</v>
      </c>
      <c r="AO43" s="725">
        <v>0</v>
      </c>
      <c r="AP43" s="725">
        <v>0</v>
      </c>
      <c r="AQ43" s="725">
        <v>0</v>
      </c>
      <c r="AR43" s="725">
        <v>0</v>
      </c>
      <c r="AS43" s="725">
        <v>0</v>
      </c>
      <c r="AT43" s="725">
        <v>0</v>
      </c>
      <c r="AU43" s="725">
        <v>3.5703125</v>
      </c>
      <c r="AV43" s="725">
        <v>7.140625</v>
      </c>
      <c r="AW43" s="725">
        <v>8.3307291666666821</v>
      </c>
      <c r="AX43" s="725">
        <v>0</v>
      </c>
      <c r="AY43" s="725">
        <v>0</v>
      </c>
      <c r="AZ43" s="725">
        <v>0</v>
      </c>
      <c r="BA43" s="725">
        <v>1.0021929824561402</v>
      </c>
      <c r="BB43" s="725">
        <v>115.67368421052642</v>
      </c>
      <c r="BC43" s="725">
        <v>133.49210526315801</v>
      </c>
      <c r="BD43" s="725">
        <v>0</v>
      </c>
      <c r="BE43" s="725">
        <v>0</v>
      </c>
      <c r="BF43" s="725">
        <v>0</v>
      </c>
      <c r="BG43" s="725">
        <v>0</v>
      </c>
      <c r="BH43" s="725">
        <v>0</v>
      </c>
      <c r="BI43" s="725">
        <v>0</v>
      </c>
      <c r="BJ43" s="725">
        <v>0</v>
      </c>
      <c r="BK43" s="725">
        <v>0</v>
      </c>
      <c r="BL43" s="725">
        <v>0.74396819969183403</v>
      </c>
      <c r="BM43" s="725">
        <v>0</v>
      </c>
      <c r="BN43" s="725">
        <v>0</v>
      </c>
      <c r="BO43" s="725">
        <v>1</v>
      </c>
      <c r="BP43" s="725">
        <v>0</v>
      </c>
      <c r="BQ43" s="725">
        <v>30</v>
      </c>
      <c r="BR43" s="725"/>
      <c r="BS43" s="725"/>
    </row>
    <row r="44" spans="1:71" ht="15" x14ac:dyDescent="0.25">
      <c r="A44" s="722" t="e">
        <f>VLOOKUP(C44,'DfE No.'!#REF!,3,FALSE)</f>
        <v>#REF!</v>
      </c>
      <c r="B44" s="722">
        <v>124627</v>
      </c>
      <c r="C44" s="722">
        <v>9352134</v>
      </c>
      <c r="D44" s="723" t="s">
        <v>746</v>
      </c>
      <c r="E44" s="707" t="s">
        <v>469</v>
      </c>
      <c r="F44" s="724">
        <v>0</v>
      </c>
      <c r="G44" s="725">
        <v>1</v>
      </c>
      <c r="H44" s="725">
        <v>0</v>
      </c>
      <c r="I44" s="725">
        <v>0</v>
      </c>
      <c r="J44" s="725">
        <v>7</v>
      </c>
      <c r="K44" s="725">
        <v>0</v>
      </c>
      <c r="L44" s="725">
        <v>0</v>
      </c>
      <c r="M44" s="725">
        <v>0</v>
      </c>
      <c r="N44" s="725">
        <v>202</v>
      </c>
      <c r="O44" s="725">
        <v>202</v>
      </c>
      <c r="P44" s="725">
        <v>29</v>
      </c>
      <c r="Q44" s="725">
        <v>173</v>
      </c>
      <c r="R44" s="725">
        <v>0</v>
      </c>
      <c r="S44" s="725">
        <v>0</v>
      </c>
      <c r="T44" s="725">
        <v>0</v>
      </c>
      <c r="U44" s="725">
        <v>0</v>
      </c>
      <c r="V44" s="725">
        <v>0</v>
      </c>
      <c r="W44" s="725">
        <v>0</v>
      </c>
      <c r="X44" s="725">
        <v>0</v>
      </c>
      <c r="Y44" s="725">
        <v>0</v>
      </c>
      <c r="Z44" s="725">
        <v>0</v>
      </c>
      <c r="AA44" s="725">
        <v>202</v>
      </c>
      <c r="AB44" s="725">
        <v>28.857142857142858</v>
      </c>
      <c r="AC44" s="725">
        <v>19.999999999999996</v>
      </c>
      <c r="AD44" s="725">
        <v>25.37688442211055</v>
      </c>
      <c r="AE44" s="725">
        <v>0</v>
      </c>
      <c r="AF44" s="725">
        <v>0</v>
      </c>
      <c r="AG44" s="725">
        <v>144.00000000000003</v>
      </c>
      <c r="AH44" s="725">
        <v>7.9999999999999991</v>
      </c>
      <c r="AI44" s="725">
        <v>26.000000000000057</v>
      </c>
      <c r="AJ44" s="725">
        <v>22.000000000000018</v>
      </c>
      <c r="AK44" s="725">
        <v>0</v>
      </c>
      <c r="AL44" s="725">
        <v>1.9999999999999998</v>
      </c>
      <c r="AM44" s="725">
        <v>0</v>
      </c>
      <c r="AN44" s="725">
        <v>0</v>
      </c>
      <c r="AO44" s="725">
        <v>0</v>
      </c>
      <c r="AP44" s="725">
        <v>0</v>
      </c>
      <c r="AQ44" s="725">
        <v>0</v>
      </c>
      <c r="AR44" s="725">
        <v>0</v>
      </c>
      <c r="AS44" s="725">
        <v>0</v>
      </c>
      <c r="AT44" s="725">
        <v>0</v>
      </c>
      <c r="AU44" s="725">
        <v>4.6705202312138736</v>
      </c>
      <c r="AV44" s="725">
        <v>5.8381502890173325</v>
      </c>
      <c r="AW44" s="725">
        <v>8.1734104046242688</v>
      </c>
      <c r="AX44" s="725">
        <v>0</v>
      </c>
      <c r="AY44" s="725">
        <v>0</v>
      </c>
      <c r="AZ44" s="725">
        <v>0</v>
      </c>
      <c r="BA44" s="725">
        <v>0</v>
      </c>
      <c r="BB44" s="725">
        <v>59.372781065088695</v>
      </c>
      <c r="BC44" s="725">
        <v>69.325443786982177</v>
      </c>
      <c r="BD44" s="725">
        <v>0</v>
      </c>
      <c r="BE44" s="725">
        <v>0</v>
      </c>
      <c r="BF44" s="725">
        <v>0</v>
      </c>
      <c r="BG44" s="725">
        <v>0</v>
      </c>
      <c r="BH44" s="725">
        <v>0</v>
      </c>
      <c r="BI44" s="725">
        <v>0</v>
      </c>
      <c r="BJ44" s="725">
        <v>0</v>
      </c>
      <c r="BK44" s="725">
        <v>0</v>
      </c>
      <c r="BL44" s="725">
        <v>0.56555681484374998</v>
      </c>
      <c r="BM44" s="725">
        <v>0</v>
      </c>
      <c r="BN44" s="725">
        <v>0</v>
      </c>
      <c r="BO44" s="725">
        <v>1</v>
      </c>
      <c r="BP44" s="725">
        <v>0</v>
      </c>
      <c r="BQ44" s="725"/>
      <c r="BR44" s="725"/>
      <c r="BS44" s="725"/>
    </row>
    <row r="45" spans="1:71" ht="15" x14ac:dyDescent="0.25">
      <c r="A45" s="722" t="e">
        <f>VLOOKUP(C45,'DfE No.'!#REF!,3,FALSE)</f>
        <v>#REF!</v>
      </c>
      <c r="B45" s="722">
        <v>124628</v>
      </c>
      <c r="C45" s="722">
        <v>9352135</v>
      </c>
      <c r="D45" s="723" t="s">
        <v>813</v>
      </c>
      <c r="E45" s="707" t="s">
        <v>469</v>
      </c>
      <c r="F45" s="724">
        <v>0</v>
      </c>
      <c r="G45" s="725">
        <v>1</v>
      </c>
      <c r="H45" s="725">
        <v>0</v>
      </c>
      <c r="I45" s="725">
        <v>0</v>
      </c>
      <c r="J45" s="725">
        <v>7</v>
      </c>
      <c r="K45" s="725">
        <v>0</v>
      </c>
      <c r="L45" s="725">
        <v>0</v>
      </c>
      <c r="M45" s="725">
        <v>0</v>
      </c>
      <c r="N45" s="725">
        <v>404</v>
      </c>
      <c r="O45" s="725">
        <v>404</v>
      </c>
      <c r="P45" s="725">
        <v>60</v>
      </c>
      <c r="Q45" s="725">
        <v>344</v>
      </c>
      <c r="R45" s="725">
        <v>0</v>
      </c>
      <c r="S45" s="725">
        <v>0</v>
      </c>
      <c r="T45" s="725">
        <v>0</v>
      </c>
      <c r="U45" s="725">
        <v>0</v>
      </c>
      <c r="V45" s="725">
        <v>0</v>
      </c>
      <c r="W45" s="725">
        <v>0</v>
      </c>
      <c r="X45" s="725">
        <v>0</v>
      </c>
      <c r="Y45" s="725">
        <v>0</v>
      </c>
      <c r="Z45" s="725">
        <v>0</v>
      </c>
      <c r="AA45" s="725">
        <v>404</v>
      </c>
      <c r="AB45" s="725">
        <v>57.714285714285715</v>
      </c>
      <c r="AC45" s="725">
        <v>54.000000000000135</v>
      </c>
      <c r="AD45" s="725">
        <v>92.92</v>
      </c>
      <c r="AE45" s="725">
        <v>0</v>
      </c>
      <c r="AF45" s="725">
        <v>0</v>
      </c>
      <c r="AG45" s="725">
        <v>263.99999999999983</v>
      </c>
      <c r="AH45" s="725">
        <v>136.99999999999997</v>
      </c>
      <c r="AI45" s="725">
        <v>0</v>
      </c>
      <c r="AJ45" s="725">
        <v>1.9999999999999998</v>
      </c>
      <c r="AK45" s="725">
        <v>1.000000000000002</v>
      </c>
      <c r="AL45" s="725">
        <v>0</v>
      </c>
      <c r="AM45" s="725">
        <v>0</v>
      </c>
      <c r="AN45" s="725">
        <v>0</v>
      </c>
      <c r="AO45" s="725">
        <v>0</v>
      </c>
      <c r="AP45" s="725">
        <v>0</v>
      </c>
      <c r="AQ45" s="725">
        <v>0</v>
      </c>
      <c r="AR45" s="725">
        <v>0</v>
      </c>
      <c r="AS45" s="725">
        <v>0</v>
      </c>
      <c r="AT45" s="725">
        <v>0</v>
      </c>
      <c r="AU45" s="725">
        <v>2.3488372093023244</v>
      </c>
      <c r="AV45" s="725">
        <v>4.6976744186046568</v>
      </c>
      <c r="AW45" s="725">
        <v>7.0465116279069848</v>
      </c>
      <c r="AX45" s="725">
        <v>0</v>
      </c>
      <c r="AY45" s="725">
        <v>0</v>
      </c>
      <c r="AZ45" s="725">
        <v>0</v>
      </c>
      <c r="BA45" s="725">
        <v>2.02</v>
      </c>
      <c r="BB45" s="725">
        <v>97.981424148606777</v>
      </c>
      <c r="BC45" s="725">
        <v>115.07120743034052</v>
      </c>
      <c r="BD45" s="725">
        <v>0</v>
      </c>
      <c r="BE45" s="725">
        <v>0</v>
      </c>
      <c r="BF45" s="725">
        <v>0</v>
      </c>
      <c r="BG45" s="725">
        <v>0</v>
      </c>
      <c r="BH45" s="725">
        <v>0</v>
      </c>
      <c r="BI45" s="725">
        <v>0</v>
      </c>
      <c r="BJ45" s="725">
        <v>2.7599999999999856</v>
      </c>
      <c r="BK45" s="725">
        <v>0</v>
      </c>
      <c r="BL45" s="725">
        <v>0.56575638900000003</v>
      </c>
      <c r="BM45" s="725">
        <v>0</v>
      </c>
      <c r="BN45" s="725">
        <v>0</v>
      </c>
      <c r="BO45" s="725">
        <v>1</v>
      </c>
      <c r="BP45" s="725">
        <v>0</v>
      </c>
      <c r="BQ45" s="725"/>
      <c r="BR45" s="725"/>
      <c r="BS45" s="725"/>
    </row>
    <row r="46" spans="1:71" ht="15" x14ac:dyDescent="0.25">
      <c r="A46" s="722" t="e">
        <f>VLOOKUP(C46,'DfE No.'!#REF!,3,FALSE)</f>
        <v>#REF!</v>
      </c>
      <c r="B46" s="722">
        <v>124631</v>
      </c>
      <c r="C46" s="722">
        <v>9352138</v>
      </c>
      <c r="D46" s="723" t="s">
        <v>1188</v>
      </c>
      <c r="E46" s="707" t="s">
        <v>469</v>
      </c>
      <c r="F46" s="724">
        <v>0</v>
      </c>
      <c r="G46" s="725">
        <v>1</v>
      </c>
      <c r="H46" s="725">
        <v>0</v>
      </c>
      <c r="I46" s="725">
        <v>0</v>
      </c>
      <c r="J46" s="725">
        <v>7</v>
      </c>
      <c r="K46" s="725">
        <v>0</v>
      </c>
      <c r="L46" s="725">
        <v>0</v>
      </c>
      <c r="M46" s="725">
        <v>0</v>
      </c>
      <c r="N46" s="725">
        <v>404</v>
      </c>
      <c r="O46" s="725">
        <v>404</v>
      </c>
      <c r="P46" s="725">
        <v>60</v>
      </c>
      <c r="Q46" s="725">
        <v>344</v>
      </c>
      <c r="R46" s="725">
        <v>0</v>
      </c>
      <c r="S46" s="725">
        <v>0</v>
      </c>
      <c r="T46" s="725">
        <v>0</v>
      </c>
      <c r="U46" s="725">
        <v>0</v>
      </c>
      <c r="V46" s="725">
        <v>0</v>
      </c>
      <c r="W46" s="725">
        <v>0</v>
      </c>
      <c r="X46" s="725">
        <v>0</v>
      </c>
      <c r="Y46" s="725">
        <v>0</v>
      </c>
      <c r="Z46" s="725">
        <v>0</v>
      </c>
      <c r="AA46" s="725">
        <v>404</v>
      </c>
      <c r="AB46" s="725">
        <v>57.714285714285715</v>
      </c>
      <c r="AC46" s="725">
        <v>60.000000000000199</v>
      </c>
      <c r="AD46" s="725">
        <v>80.800000000000011</v>
      </c>
      <c r="AE46" s="725">
        <v>0</v>
      </c>
      <c r="AF46" s="725">
        <v>0</v>
      </c>
      <c r="AG46" s="725">
        <v>262.00000000000017</v>
      </c>
      <c r="AH46" s="725">
        <v>94.000000000000128</v>
      </c>
      <c r="AI46" s="725">
        <v>30.999999999999989</v>
      </c>
      <c r="AJ46" s="725">
        <v>17.000000000000011</v>
      </c>
      <c r="AK46" s="725">
        <v>0</v>
      </c>
      <c r="AL46" s="725">
        <v>0</v>
      </c>
      <c r="AM46" s="725">
        <v>0</v>
      </c>
      <c r="AN46" s="725">
        <v>0</v>
      </c>
      <c r="AO46" s="725">
        <v>0</v>
      </c>
      <c r="AP46" s="725">
        <v>0</v>
      </c>
      <c r="AQ46" s="725">
        <v>0</v>
      </c>
      <c r="AR46" s="725">
        <v>0</v>
      </c>
      <c r="AS46" s="725">
        <v>0</v>
      </c>
      <c r="AT46" s="725">
        <v>0</v>
      </c>
      <c r="AU46" s="725">
        <v>2.3488372093023244</v>
      </c>
      <c r="AV46" s="725">
        <v>4.6976744186046568</v>
      </c>
      <c r="AW46" s="725">
        <v>4.6976744186046568</v>
      </c>
      <c r="AX46" s="725">
        <v>0</v>
      </c>
      <c r="AY46" s="725">
        <v>0</v>
      </c>
      <c r="AZ46" s="725">
        <v>0</v>
      </c>
      <c r="BA46" s="725">
        <v>1.01</v>
      </c>
      <c r="BB46" s="725">
        <v>101.77514792899392</v>
      </c>
      <c r="BC46" s="725">
        <v>119.52662721893472</v>
      </c>
      <c r="BD46" s="725">
        <v>0</v>
      </c>
      <c r="BE46" s="725">
        <v>0</v>
      </c>
      <c r="BF46" s="725">
        <v>0</v>
      </c>
      <c r="BG46" s="725">
        <v>0</v>
      </c>
      <c r="BH46" s="725">
        <v>0</v>
      </c>
      <c r="BI46" s="725">
        <v>0</v>
      </c>
      <c r="BJ46" s="725">
        <v>0</v>
      </c>
      <c r="BK46" s="725">
        <v>0</v>
      </c>
      <c r="BL46" s="725">
        <v>0.51266482024539894</v>
      </c>
      <c r="BM46" s="725">
        <v>0</v>
      </c>
      <c r="BN46" s="725">
        <v>0</v>
      </c>
      <c r="BO46" s="725">
        <v>1</v>
      </c>
      <c r="BP46" s="725">
        <v>0</v>
      </c>
      <c r="BQ46" s="725"/>
      <c r="BR46" s="725"/>
      <c r="BS46" s="725"/>
    </row>
    <row r="47" spans="1:71" ht="15" x14ac:dyDescent="0.25">
      <c r="A47" s="722" t="e">
        <f>VLOOKUP(C47,'DfE No.'!#REF!,3,FALSE)</f>
        <v>#REF!</v>
      </c>
      <c r="B47" s="722">
        <v>124645</v>
      </c>
      <c r="C47" s="722">
        <v>9352157</v>
      </c>
      <c r="D47" s="723" t="s">
        <v>773</v>
      </c>
      <c r="E47" s="707" t="s">
        <v>469</v>
      </c>
      <c r="F47" s="724">
        <v>0</v>
      </c>
      <c r="G47" s="725">
        <v>1</v>
      </c>
      <c r="H47" s="725">
        <v>0</v>
      </c>
      <c r="I47" s="725">
        <v>0</v>
      </c>
      <c r="J47" s="725">
        <v>7</v>
      </c>
      <c r="K47" s="725">
        <v>0</v>
      </c>
      <c r="L47" s="725">
        <v>0</v>
      </c>
      <c r="M47" s="725">
        <v>0</v>
      </c>
      <c r="N47" s="725">
        <v>285</v>
      </c>
      <c r="O47" s="725">
        <v>285</v>
      </c>
      <c r="P47" s="725">
        <v>42</v>
      </c>
      <c r="Q47" s="725">
        <v>243</v>
      </c>
      <c r="R47" s="725">
        <v>0</v>
      </c>
      <c r="S47" s="725">
        <v>0</v>
      </c>
      <c r="T47" s="725">
        <v>0</v>
      </c>
      <c r="U47" s="725">
        <v>0</v>
      </c>
      <c r="V47" s="725">
        <v>0</v>
      </c>
      <c r="W47" s="725">
        <v>0</v>
      </c>
      <c r="X47" s="725">
        <v>0</v>
      </c>
      <c r="Y47" s="725">
        <v>0</v>
      </c>
      <c r="Z47" s="725">
        <v>0</v>
      </c>
      <c r="AA47" s="725">
        <v>285</v>
      </c>
      <c r="AB47" s="725">
        <v>40.714285714285715</v>
      </c>
      <c r="AC47" s="725">
        <v>64.000000000000014</v>
      </c>
      <c r="AD47" s="725">
        <v>82.775735294117652</v>
      </c>
      <c r="AE47" s="725">
        <v>0</v>
      </c>
      <c r="AF47" s="725">
        <v>0</v>
      </c>
      <c r="AG47" s="725">
        <v>22.077464788732403</v>
      </c>
      <c r="AH47" s="725">
        <v>20.070422535211264</v>
      </c>
      <c r="AI47" s="725">
        <v>160.56338028169017</v>
      </c>
      <c r="AJ47" s="725">
        <v>40.140845070422472</v>
      </c>
      <c r="AK47" s="725">
        <v>39.137323943662025</v>
      </c>
      <c r="AL47" s="725">
        <v>2.0070422535211265</v>
      </c>
      <c r="AM47" s="725">
        <v>1.0035211267605633</v>
      </c>
      <c r="AN47" s="725">
        <v>0</v>
      </c>
      <c r="AO47" s="725">
        <v>0</v>
      </c>
      <c r="AP47" s="725">
        <v>0</v>
      </c>
      <c r="AQ47" s="725">
        <v>0</v>
      </c>
      <c r="AR47" s="725">
        <v>0</v>
      </c>
      <c r="AS47" s="725">
        <v>0</v>
      </c>
      <c r="AT47" s="725">
        <v>0</v>
      </c>
      <c r="AU47" s="725">
        <v>32.975206611570258</v>
      </c>
      <c r="AV47" s="725">
        <v>60.061983471074505</v>
      </c>
      <c r="AW47" s="725">
        <v>88.326446280991789</v>
      </c>
      <c r="AX47" s="725">
        <v>0</v>
      </c>
      <c r="AY47" s="725">
        <v>0</v>
      </c>
      <c r="AZ47" s="725">
        <v>0</v>
      </c>
      <c r="BA47" s="725">
        <v>0</v>
      </c>
      <c r="BB47" s="725">
        <v>117.43062200956928</v>
      </c>
      <c r="BC47" s="725">
        <v>137.72727272727261</v>
      </c>
      <c r="BD47" s="725">
        <v>0</v>
      </c>
      <c r="BE47" s="725">
        <v>0</v>
      </c>
      <c r="BF47" s="725">
        <v>0</v>
      </c>
      <c r="BG47" s="725">
        <v>0</v>
      </c>
      <c r="BH47" s="725">
        <v>0</v>
      </c>
      <c r="BI47" s="725">
        <v>0</v>
      </c>
      <c r="BJ47" s="725">
        <v>7.8999999999999915</v>
      </c>
      <c r="BK47" s="725">
        <v>0</v>
      </c>
      <c r="BL47" s="725">
        <v>0.49197018771498802</v>
      </c>
      <c r="BM47" s="725">
        <v>0</v>
      </c>
      <c r="BN47" s="725">
        <v>0</v>
      </c>
      <c r="BO47" s="725">
        <v>1</v>
      </c>
      <c r="BP47" s="725">
        <v>0</v>
      </c>
      <c r="BQ47" s="725"/>
      <c r="BR47" s="725"/>
      <c r="BS47" s="725"/>
    </row>
    <row r="48" spans="1:71" ht="15" x14ac:dyDescent="0.25">
      <c r="A48" s="722" t="e">
        <f>VLOOKUP(C48,'DfE No.'!#REF!,3,FALSE)</f>
        <v>#REF!</v>
      </c>
      <c r="B48" s="722">
        <v>124650</v>
      </c>
      <c r="C48" s="722">
        <v>9352162</v>
      </c>
      <c r="D48" s="723" t="s">
        <v>1189</v>
      </c>
      <c r="E48" s="707" t="s">
        <v>469</v>
      </c>
      <c r="F48" s="724">
        <v>0</v>
      </c>
      <c r="G48" s="725">
        <v>1</v>
      </c>
      <c r="H48" s="725">
        <v>0</v>
      </c>
      <c r="I48" s="725">
        <v>0</v>
      </c>
      <c r="J48" s="725">
        <v>7</v>
      </c>
      <c r="K48" s="725">
        <v>0</v>
      </c>
      <c r="L48" s="725">
        <v>0</v>
      </c>
      <c r="M48" s="725">
        <v>0</v>
      </c>
      <c r="N48" s="725">
        <v>407</v>
      </c>
      <c r="O48" s="725">
        <v>407</v>
      </c>
      <c r="P48" s="725">
        <v>60</v>
      </c>
      <c r="Q48" s="725">
        <v>347</v>
      </c>
      <c r="R48" s="725">
        <v>0</v>
      </c>
      <c r="S48" s="725">
        <v>0</v>
      </c>
      <c r="T48" s="725">
        <v>0</v>
      </c>
      <c r="U48" s="725">
        <v>0</v>
      </c>
      <c r="V48" s="725">
        <v>0</v>
      </c>
      <c r="W48" s="725">
        <v>0</v>
      </c>
      <c r="X48" s="725">
        <v>0</v>
      </c>
      <c r="Y48" s="725">
        <v>0</v>
      </c>
      <c r="Z48" s="725">
        <v>0</v>
      </c>
      <c r="AA48" s="725">
        <v>407</v>
      </c>
      <c r="AB48" s="725">
        <v>58.142857142857146</v>
      </c>
      <c r="AC48" s="725">
        <v>94.000000000000014</v>
      </c>
      <c r="AD48" s="725">
        <v>124.92079207920791</v>
      </c>
      <c r="AE48" s="725">
        <v>0</v>
      </c>
      <c r="AF48" s="725">
        <v>0</v>
      </c>
      <c r="AG48" s="725">
        <v>45.999999999999993</v>
      </c>
      <c r="AH48" s="725">
        <v>78.999999999999957</v>
      </c>
      <c r="AI48" s="725">
        <v>127.99999999999979</v>
      </c>
      <c r="AJ48" s="725">
        <v>17.000000000000014</v>
      </c>
      <c r="AK48" s="725">
        <v>115.00000000000018</v>
      </c>
      <c r="AL48" s="725">
        <v>22.000000000000018</v>
      </c>
      <c r="AM48" s="725">
        <v>0</v>
      </c>
      <c r="AN48" s="725">
        <v>0</v>
      </c>
      <c r="AO48" s="725">
        <v>0</v>
      </c>
      <c r="AP48" s="725">
        <v>0</v>
      </c>
      <c r="AQ48" s="725">
        <v>0</v>
      </c>
      <c r="AR48" s="725">
        <v>0</v>
      </c>
      <c r="AS48" s="725">
        <v>0</v>
      </c>
      <c r="AT48" s="725">
        <v>0</v>
      </c>
      <c r="AU48" s="725">
        <v>18.766570605187308</v>
      </c>
      <c r="AV48" s="725">
        <v>36.360230547550429</v>
      </c>
      <c r="AW48" s="725">
        <v>50.435158501441045</v>
      </c>
      <c r="AX48" s="725">
        <v>0</v>
      </c>
      <c r="AY48" s="725">
        <v>0</v>
      </c>
      <c r="AZ48" s="725">
        <v>0</v>
      </c>
      <c r="BA48" s="725">
        <v>3.0222772277227721</v>
      </c>
      <c r="BB48" s="725">
        <v>110.91788856304977</v>
      </c>
      <c r="BC48" s="725">
        <v>130.0967741935483</v>
      </c>
      <c r="BD48" s="725">
        <v>0</v>
      </c>
      <c r="BE48" s="725">
        <v>0</v>
      </c>
      <c r="BF48" s="725">
        <v>0</v>
      </c>
      <c r="BG48" s="725">
        <v>0</v>
      </c>
      <c r="BH48" s="725">
        <v>0</v>
      </c>
      <c r="BI48" s="725">
        <v>0</v>
      </c>
      <c r="BJ48" s="725">
        <v>0</v>
      </c>
      <c r="BK48" s="725">
        <v>0</v>
      </c>
      <c r="BL48" s="725">
        <v>0.79678329394435399</v>
      </c>
      <c r="BM48" s="725">
        <v>0</v>
      </c>
      <c r="BN48" s="725">
        <v>0</v>
      </c>
      <c r="BO48" s="725">
        <v>1</v>
      </c>
      <c r="BP48" s="725">
        <v>0</v>
      </c>
      <c r="BQ48" s="725"/>
      <c r="BR48" s="725"/>
      <c r="BS48" s="725"/>
    </row>
    <row r="49" spans="1:71" ht="15" x14ac:dyDescent="0.25">
      <c r="A49" s="722" t="e">
        <f>VLOOKUP(C49,'DfE No.'!#REF!,3,FALSE)</f>
        <v>#REF!</v>
      </c>
      <c r="B49" s="722">
        <v>124654</v>
      </c>
      <c r="C49" s="722">
        <v>9352166</v>
      </c>
      <c r="D49" s="723" t="s">
        <v>763</v>
      </c>
      <c r="E49" s="707" t="s">
        <v>469</v>
      </c>
      <c r="F49" s="724">
        <v>0</v>
      </c>
      <c r="G49" s="725">
        <v>1</v>
      </c>
      <c r="H49" s="725">
        <v>0</v>
      </c>
      <c r="I49" s="725">
        <v>0</v>
      </c>
      <c r="J49" s="725">
        <v>7</v>
      </c>
      <c r="K49" s="725">
        <v>0</v>
      </c>
      <c r="L49" s="725">
        <v>0</v>
      </c>
      <c r="M49" s="725">
        <v>0</v>
      </c>
      <c r="N49" s="725">
        <v>409</v>
      </c>
      <c r="O49" s="725">
        <v>409</v>
      </c>
      <c r="P49" s="725">
        <v>59</v>
      </c>
      <c r="Q49" s="725">
        <v>350</v>
      </c>
      <c r="R49" s="725">
        <v>0</v>
      </c>
      <c r="S49" s="725">
        <v>0</v>
      </c>
      <c r="T49" s="725">
        <v>0</v>
      </c>
      <c r="U49" s="725">
        <v>0</v>
      </c>
      <c r="V49" s="725">
        <v>0</v>
      </c>
      <c r="W49" s="725">
        <v>0</v>
      </c>
      <c r="X49" s="725">
        <v>0</v>
      </c>
      <c r="Y49" s="725">
        <v>0</v>
      </c>
      <c r="Z49" s="725">
        <v>0</v>
      </c>
      <c r="AA49" s="725">
        <v>409</v>
      </c>
      <c r="AB49" s="725">
        <v>58.428571428571431</v>
      </c>
      <c r="AC49" s="725">
        <v>64.000000000000014</v>
      </c>
      <c r="AD49" s="725">
        <v>66.190821256038646</v>
      </c>
      <c r="AE49" s="725">
        <v>0</v>
      </c>
      <c r="AF49" s="725">
        <v>0</v>
      </c>
      <c r="AG49" s="725">
        <v>283.99999999999983</v>
      </c>
      <c r="AH49" s="725">
        <v>97.999999999999901</v>
      </c>
      <c r="AI49" s="725">
        <v>11.000000000000011</v>
      </c>
      <c r="AJ49" s="725">
        <v>9.9999999999999805</v>
      </c>
      <c r="AK49" s="725">
        <v>4.0000000000000009</v>
      </c>
      <c r="AL49" s="725">
        <v>0.999999999999998</v>
      </c>
      <c r="AM49" s="725">
        <v>0.999999999999998</v>
      </c>
      <c r="AN49" s="725">
        <v>0</v>
      </c>
      <c r="AO49" s="725">
        <v>0</v>
      </c>
      <c r="AP49" s="725">
        <v>0</v>
      </c>
      <c r="AQ49" s="725">
        <v>0</v>
      </c>
      <c r="AR49" s="725">
        <v>0</v>
      </c>
      <c r="AS49" s="725">
        <v>0</v>
      </c>
      <c r="AT49" s="725">
        <v>0</v>
      </c>
      <c r="AU49" s="725">
        <v>25.708571428571446</v>
      </c>
      <c r="AV49" s="725">
        <v>51.417142857142977</v>
      </c>
      <c r="AW49" s="725">
        <v>67.777142857142977</v>
      </c>
      <c r="AX49" s="725">
        <v>0</v>
      </c>
      <c r="AY49" s="725">
        <v>0</v>
      </c>
      <c r="AZ49" s="725">
        <v>0</v>
      </c>
      <c r="BA49" s="725">
        <v>0.98792270531400961</v>
      </c>
      <c r="BB49" s="725">
        <v>96.166134185303349</v>
      </c>
      <c r="BC49" s="725">
        <v>112.37699680511162</v>
      </c>
      <c r="BD49" s="725">
        <v>0</v>
      </c>
      <c r="BE49" s="725">
        <v>0</v>
      </c>
      <c r="BF49" s="725">
        <v>0</v>
      </c>
      <c r="BG49" s="725">
        <v>0</v>
      </c>
      <c r="BH49" s="725">
        <v>0</v>
      </c>
      <c r="BI49" s="725">
        <v>0</v>
      </c>
      <c r="BJ49" s="725">
        <v>4.4599999999999929</v>
      </c>
      <c r="BK49" s="725">
        <v>0</v>
      </c>
      <c r="BL49" s="725">
        <v>0.38349935802197799</v>
      </c>
      <c r="BM49" s="725">
        <v>0</v>
      </c>
      <c r="BN49" s="725">
        <v>0</v>
      </c>
      <c r="BO49" s="725">
        <v>1</v>
      </c>
      <c r="BP49" s="725">
        <v>0</v>
      </c>
      <c r="BQ49" s="725"/>
      <c r="BR49" s="725"/>
      <c r="BS49" s="725"/>
    </row>
    <row r="50" spans="1:71" ht="15" x14ac:dyDescent="0.25">
      <c r="A50" s="722" t="e">
        <f>VLOOKUP(C50,'DfE No.'!#REF!,3,FALSE)</f>
        <v>#REF!</v>
      </c>
      <c r="B50" s="722">
        <v>124660</v>
      </c>
      <c r="C50" s="722">
        <v>9352176</v>
      </c>
      <c r="D50" s="723" t="s">
        <v>787</v>
      </c>
      <c r="E50" s="707" t="s">
        <v>469</v>
      </c>
      <c r="F50" s="724">
        <v>0</v>
      </c>
      <c r="G50" s="725">
        <v>1</v>
      </c>
      <c r="H50" s="725">
        <v>0</v>
      </c>
      <c r="I50" s="725">
        <v>0</v>
      </c>
      <c r="J50" s="725">
        <v>7</v>
      </c>
      <c r="K50" s="725">
        <v>0</v>
      </c>
      <c r="L50" s="725">
        <v>0</v>
      </c>
      <c r="M50" s="725">
        <v>0</v>
      </c>
      <c r="N50" s="725">
        <v>558</v>
      </c>
      <c r="O50" s="725">
        <v>558</v>
      </c>
      <c r="P50" s="725">
        <v>70</v>
      </c>
      <c r="Q50" s="725">
        <v>488</v>
      </c>
      <c r="R50" s="725">
        <v>0</v>
      </c>
      <c r="S50" s="725">
        <v>0</v>
      </c>
      <c r="T50" s="725">
        <v>0</v>
      </c>
      <c r="U50" s="725">
        <v>0</v>
      </c>
      <c r="V50" s="725">
        <v>0</v>
      </c>
      <c r="W50" s="725">
        <v>0</v>
      </c>
      <c r="X50" s="725">
        <v>0</v>
      </c>
      <c r="Y50" s="725">
        <v>0</v>
      </c>
      <c r="Z50" s="725">
        <v>0</v>
      </c>
      <c r="AA50" s="725">
        <v>558</v>
      </c>
      <c r="AB50" s="725">
        <v>79.714285714285708</v>
      </c>
      <c r="AC50" s="725">
        <v>169.00000000000011</v>
      </c>
      <c r="AD50" s="725">
        <v>189.33931777378814</v>
      </c>
      <c r="AE50" s="725">
        <v>0</v>
      </c>
      <c r="AF50" s="725">
        <v>0</v>
      </c>
      <c r="AG50" s="725">
        <v>95.000000000000185</v>
      </c>
      <c r="AH50" s="725">
        <v>93.999999999999915</v>
      </c>
      <c r="AI50" s="725">
        <v>29.000000000000025</v>
      </c>
      <c r="AJ50" s="725">
        <v>221.00000000000009</v>
      </c>
      <c r="AK50" s="725">
        <v>111.00000000000017</v>
      </c>
      <c r="AL50" s="725">
        <v>0.999999999999999</v>
      </c>
      <c r="AM50" s="725">
        <v>6.9999999999999938</v>
      </c>
      <c r="AN50" s="725">
        <v>0</v>
      </c>
      <c r="AO50" s="725">
        <v>0</v>
      </c>
      <c r="AP50" s="725">
        <v>0</v>
      </c>
      <c r="AQ50" s="725">
        <v>0</v>
      </c>
      <c r="AR50" s="725">
        <v>0</v>
      </c>
      <c r="AS50" s="725">
        <v>0</v>
      </c>
      <c r="AT50" s="725">
        <v>0</v>
      </c>
      <c r="AU50" s="725">
        <v>36.590163934426236</v>
      </c>
      <c r="AV50" s="725">
        <v>65.176229508196954</v>
      </c>
      <c r="AW50" s="725">
        <v>107.48360655737699</v>
      </c>
      <c r="AX50" s="725">
        <v>0</v>
      </c>
      <c r="AY50" s="725">
        <v>0</v>
      </c>
      <c r="AZ50" s="725">
        <v>0</v>
      </c>
      <c r="BA50" s="725">
        <v>5.0089766606822268</v>
      </c>
      <c r="BB50" s="725">
        <v>191.47982062780281</v>
      </c>
      <c r="BC50" s="725">
        <v>218.94618834080731</v>
      </c>
      <c r="BD50" s="725">
        <v>0</v>
      </c>
      <c r="BE50" s="725">
        <v>0</v>
      </c>
      <c r="BF50" s="725">
        <v>0</v>
      </c>
      <c r="BG50" s="725">
        <v>0</v>
      </c>
      <c r="BH50" s="725">
        <v>0</v>
      </c>
      <c r="BI50" s="725">
        <v>0</v>
      </c>
      <c r="BJ50" s="725">
        <v>16.52000000000001</v>
      </c>
      <c r="BK50" s="725">
        <v>0</v>
      </c>
      <c r="BL50" s="725">
        <v>0.59954535281385302</v>
      </c>
      <c r="BM50" s="725">
        <v>0</v>
      </c>
      <c r="BN50" s="725">
        <v>0</v>
      </c>
      <c r="BO50" s="725">
        <v>1</v>
      </c>
      <c r="BP50" s="725">
        <v>0</v>
      </c>
      <c r="BQ50" s="725"/>
      <c r="BR50" s="725"/>
      <c r="BS50" s="725"/>
    </row>
    <row r="51" spans="1:71" ht="15" x14ac:dyDescent="0.25">
      <c r="A51" s="722" t="e">
        <f>VLOOKUP(C51,'DfE No.'!#REF!,3,FALSE)</f>
        <v>#REF!</v>
      </c>
      <c r="B51" s="722">
        <v>124668</v>
      </c>
      <c r="C51" s="722">
        <v>9352184</v>
      </c>
      <c r="D51" s="723" t="s">
        <v>764</v>
      </c>
      <c r="E51" s="707" t="s">
        <v>469</v>
      </c>
      <c r="F51" s="724">
        <v>0</v>
      </c>
      <c r="G51" s="725">
        <v>1</v>
      </c>
      <c r="H51" s="725">
        <v>0</v>
      </c>
      <c r="I51" s="725">
        <v>0</v>
      </c>
      <c r="J51" s="725">
        <v>7</v>
      </c>
      <c r="K51" s="725">
        <v>0</v>
      </c>
      <c r="L51" s="725">
        <v>0</v>
      </c>
      <c r="M51" s="725">
        <v>0</v>
      </c>
      <c r="N51" s="725">
        <v>412</v>
      </c>
      <c r="O51" s="725">
        <v>412</v>
      </c>
      <c r="P51" s="725">
        <v>60</v>
      </c>
      <c r="Q51" s="725">
        <v>352</v>
      </c>
      <c r="R51" s="725">
        <v>0</v>
      </c>
      <c r="S51" s="725">
        <v>0</v>
      </c>
      <c r="T51" s="725">
        <v>0</v>
      </c>
      <c r="U51" s="725">
        <v>0</v>
      </c>
      <c r="V51" s="725">
        <v>0</v>
      </c>
      <c r="W51" s="725">
        <v>0</v>
      </c>
      <c r="X51" s="725">
        <v>0</v>
      </c>
      <c r="Y51" s="725">
        <v>0</v>
      </c>
      <c r="Z51" s="725">
        <v>0</v>
      </c>
      <c r="AA51" s="725">
        <v>412</v>
      </c>
      <c r="AB51" s="725">
        <v>58.857142857142854</v>
      </c>
      <c r="AC51" s="725">
        <v>17.999999999999996</v>
      </c>
      <c r="AD51" s="725">
        <v>23.76923076923077</v>
      </c>
      <c r="AE51" s="725">
        <v>0</v>
      </c>
      <c r="AF51" s="725">
        <v>0</v>
      </c>
      <c r="AG51" s="725">
        <v>349.00000000000011</v>
      </c>
      <c r="AH51" s="725">
        <v>11.000000000000004</v>
      </c>
      <c r="AI51" s="725">
        <v>6.9999999999999911</v>
      </c>
      <c r="AJ51" s="725">
        <v>11.000000000000004</v>
      </c>
      <c r="AK51" s="725">
        <v>34</v>
      </c>
      <c r="AL51" s="725">
        <v>0</v>
      </c>
      <c r="AM51" s="725">
        <v>0</v>
      </c>
      <c r="AN51" s="725">
        <v>0</v>
      </c>
      <c r="AO51" s="725">
        <v>0</v>
      </c>
      <c r="AP51" s="725">
        <v>0</v>
      </c>
      <c r="AQ51" s="725">
        <v>0</v>
      </c>
      <c r="AR51" s="725">
        <v>0</v>
      </c>
      <c r="AS51" s="725">
        <v>0</v>
      </c>
      <c r="AT51" s="725">
        <v>0</v>
      </c>
      <c r="AU51" s="725">
        <v>1.1704545454545452</v>
      </c>
      <c r="AV51" s="725">
        <v>1.1704545454545452</v>
      </c>
      <c r="AW51" s="725">
        <v>5.8522727272727453</v>
      </c>
      <c r="AX51" s="725">
        <v>0</v>
      </c>
      <c r="AY51" s="725">
        <v>0</v>
      </c>
      <c r="AZ51" s="725">
        <v>0</v>
      </c>
      <c r="BA51" s="725">
        <v>0</v>
      </c>
      <c r="BB51" s="725">
        <v>81.152737752161514</v>
      </c>
      <c r="BC51" s="725">
        <v>94.985590778098143</v>
      </c>
      <c r="BD51" s="725">
        <v>0</v>
      </c>
      <c r="BE51" s="725">
        <v>0</v>
      </c>
      <c r="BF51" s="725">
        <v>0</v>
      </c>
      <c r="BG51" s="725">
        <v>0</v>
      </c>
      <c r="BH51" s="725">
        <v>0</v>
      </c>
      <c r="BI51" s="725">
        <v>0</v>
      </c>
      <c r="BJ51" s="725">
        <v>0</v>
      </c>
      <c r="BK51" s="725">
        <v>0</v>
      </c>
      <c r="BL51" s="725">
        <v>0.53754148489795905</v>
      </c>
      <c r="BM51" s="725">
        <v>0</v>
      </c>
      <c r="BN51" s="725">
        <v>0</v>
      </c>
      <c r="BO51" s="725">
        <v>1</v>
      </c>
      <c r="BP51" s="725">
        <v>0</v>
      </c>
      <c r="BQ51" s="725"/>
      <c r="BR51" s="725"/>
      <c r="BS51" s="725"/>
    </row>
    <row r="52" spans="1:71" ht="15" x14ac:dyDescent="0.25">
      <c r="A52" s="722" t="e">
        <f>VLOOKUP(C52,'DfE No.'!#REF!,3,FALSE)</f>
        <v>#REF!</v>
      </c>
      <c r="B52" s="722">
        <v>124674</v>
      </c>
      <c r="C52" s="722">
        <v>9352916</v>
      </c>
      <c r="D52" s="723" t="s">
        <v>890</v>
      </c>
      <c r="E52" s="707" t="s">
        <v>469</v>
      </c>
      <c r="F52" s="724">
        <v>0</v>
      </c>
      <c r="G52" s="725">
        <v>1</v>
      </c>
      <c r="H52" s="725">
        <v>0</v>
      </c>
      <c r="I52" s="725">
        <v>0</v>
      </c>
      <c r="J52" s="725">
        <v>7</v>
      </c>
      <c r="K52" s="725">
        <v>0</v>
      </c>
      <c r="L52" s="725">
        <v>0</v>
      </c>
      <c r="M52" s="725">
        <v>0</v>
      </c>
      <c r="N52" s="725">
        <v>270</v>
      </c>
      <c r="O52" s="725">
        <v>270</v>
      </c>
      <c r="P52" s="725">
        <v>23</v>
      </c>
      <c r="Q52" s="725">
        <v>247</v>
      </c>
      <c r="R52" s="725">
        <v>0</v>
      </c>
      <c r="S52" s="725">
        <v>0</v>
      </c>
      <c r="T52" s="725">
        <v>0</v>
      </c>
      <c r="U52" s="725">
        <v>0</v>
      </c>
      <c r="V52" s="725">
        <v>0</v>
      </c>
      <c r="W52" s="725">
        <v>0</v>
      </c>
      <c r="X52" s="725">
        <v>0</v>
      </c>
      <c r="Y52" s="725">
        <v>0</v>
      </c>
      <c r="Z52" s="725">
        <v>0</v>
      </c>
      <c r="AA52" s="725">
        <v>270</v>
      </c>
      <c r="AB52" s="725">
        <v>38.571428571428569</v>
      </c>
      <c r="AC52" s="725">
        <v>35.999999999999908</v>
      </c>
      <c r="AD52" s="725">
        <v>39.193548387096776</v>
      </c>
      <c r="AE52" s="725">
        <v>0</v>
      </c>
      <c r="AF52" s="725">
        <v>0</v>
      </c>
      <c r="AG52" s="725">
        <v>264.00000000000006</v>
      </c>
      <c r="AH52" s="725">
        <v>2.0000000000000009</v>
      </c>
      <c r="AI52" s="725">
        <v>2.0000000000000009</v>
      </c>
      <c r="AJ52" s="725">
        <v>2.0000000000000009</v>
      </c>
      <c r="AK52" s="725">
        <v>0</v>
      </c>
      <c r="AL52" s="725">
        <v>0</v>
      </c>
      <c r="AM52" s="725">
        <v>0</v>
      </c>
      <c r="AN52" s="725">
        <v>0</v>
      </c>
      <c r="AO52" s="725">
        <v>0</v>
      </c>
      <c r="AP52" s="725">
        <v>0</v>
      </c>
      <c r="AQ52" s="725">
        <v>0</v>
      </c>
      <c r="AR52" s="725">
        <v>0</v>
      </c>
      <c r="AS52" s="725">
        <v>0</v>
      </c>
      <c r="AT52" s="725">
        <v>0</v>
      </c>
      <c r="AU52" s="725">
        <v>0</v>
      </c>
      <c r="AV52" s="725">
        <v>0</v>
      </c>
      <c r="AW52" s="725">
        <v>0</v>
      </c>
      <c r="AX52" s="725">
        <v>0</v>
      </c>
      <c r="AY52" s="725">
        <v>0</v>
      </c>
      <c r="AZ52" s="725">
        <v>0</v>
      </c>
      <c r="BA52" s="725">
        <v>0.87096774193548387</v>
      </c>
      <c r="BB52" s="725">
        <v>77.628571428571362</v>
      </c>
      <c r="BC52" s="725">
        <v>84.857142857142776</v>
      </c>
      <c r="BD52" s="725">
        <v>0</v>
      </c>
      <c r="BE52" s="725">
        <v>0</v>
      </c>
      <c r="BF52" s="725">
        <v>0</v>
      </c>
      <c r="BG52" s="725">
        <v>0</v>
      </c>
      <c r="BH52" s="725">
        <v>0</v>
      </c>
      <c r="BI52" s="725">
        <v>0</v>
      </c>
      <c r="BJ52" s="725">
        <v>0</v>
      </c>
      <c r="BK52" s="725">
        <v>0</v>
      </c>
      <c r="BL52" s="725">
        <v>1.4720535042207801</v>
      </c>
      <c r="BM52" s="725">
        <v>0</v>
      </c>
      <c r="BN52" s="725">
        <v>0</v>
      </c>
      <c r="BO52" s="725">
        <v>1</v>
      </c>
      <c r="BP52" s="725">
        <v>0</v>
      </c>
      <c r="BQ52" s="725"/>
      <c r="BR52" s="725"/>
      <c r="BS52" s="725"/>
    </row>
    <row r="53" spans="1:71" ht="15" x14ac:dyDescent="0.25">
      <c r="A53" s="722" t="e">
        <f>VLOOKUP(C53,'DfE No.'!#REF!,3,FALSE)</f>
        <v>#REF!</v>
      </c>
      <c r="B53" s="722">
        <v>124675</v>
      </c>
      <c r="C53" s="722">
        <v>9352918</v>
      </c>
      <c r="D53" s="723" t="s">
        <v>803</v>
      </c>
      <c r="E53" s="707" t="s">
        <v>469</v>
      </c>
      <c r="F53" s="724">
        <v>0</v>
      </c>
      <c r="G53" s="725">
        <v>1</v>
      </c>
      <c r="H53" s="725">
        <v>0</v>
      </c>
      <c r="I53" s="725">
        <v>0</v>
      </c>
      <c r="J53" s="725">
        <v>7</v>
      </c>
      <c r="K53" s="725">
        <v>0</v>
      </c>
      <c r="L53" s="725">
        <v>0</v>
      </c>
      <c r="M53" s="725">
        <v>0</v>
      </c>
      <c r="N53" s="725">
        <v>97</v>
      </c>
      <c r="O53" s="725">
        <v>97</v>
      </c>
      <c r="P53" s="725">
        <v>11</v>
      </c>
      <c r="Q53" s="725">
        <v>86</v>
      </c>
      <c r="R53" s="725">
        <v>0</v>
      </c>
      <c r="S53" s="725">
        <v>0</v>
      </c>
      <c r="T53" s="725">
        <v>0</v>
      </c>
      <c r="U53" s="725">
        <v>0</v>
      </c>
      <c r="V53" s="725">
        <v>0</v>
      </c>
      <c r="W53" s="725">
        <v>0</v>
      </c>
      <c r="X53" s="725">
        <v>0</v>
      </c>
      <c r="Y53" s="725">
        <v>0</v>
      </c>
      <c r="Z53" s="725">
        <v>0</v>
      </c>
      <c r="AA53" s="725">
        <v>97</v>
      </c>
      <c r="AB53" s="725">
        <v>13.857142857142858</v>
      </c>
      <c r="AC53" s="725">
        <v>4.0000000000000044</v>
      </c>
      <c r="AD53" s="725">
        <v>7.072916666666667</v>
      </c>
      <c r="AE53" s="725">
        <v>0</v>
      </c>
      <c r="AF53" s="725">
        <v>0</v>
      </c>
      <c r="AG53" s="725">
        <v>94.957894736842135</v>
      </c>
      <c r="AH53" s="725">
        <v>0</v>
      </c>
      <c r="AI53" s="725">
        <v>0</v>
      </c>
      <c r="AJ53" s="725">
        <v>0</v>
      </c>
      <c r="AK53" s="725">
        <v>0</v>
      </c>
      <c r="AL53" s="725">
        <v>1.0210526315789488</v>
      </c>
      <c r="AM53" s="725">
        <v>1.0210526315789488</v>
      </c>
      <c r="AN53" s="725">
        <v>0</v>
      </c>
      <c r="AO53" s="725">
        <v>0</v>
      </c>
      <c r="AP53" s="725">
        <v>0</v>
      </c>
      <c r="AQ53" s="725">
        <v>0</v>
      </c>
      <c r="AR53" s="725">
        <v>0</v>
      </c>
      <c r="AS53" s="725">
        <v>0</v>
      </c>
      <c r="AT53" s="725">
        <v>0</v>
      </c>
      <c r="AU53" s="725">
        <v>0</v>
      </c>
      <c r="AV53" s="725">
        <v>0</v>
      </c>
      <c r="AW53" s="725">
        <v>0</v>
      </c>
      <c r="AX53" s="725">
        <v>0</v>
      </c>
      <c r="AY53" s="725">
        <v>0</v>
      </c>
      <c r="AZ53" s="725">
        <v>0</v>
      </c>
      <c r="BA53" s="725">
        <v>0</v>
      </c>
      <c r="BB53" s="725">
        <v>8.190476190476188</v>
      </c>
      <c r="BC53" s="725">
        <v>9.2380952380952355</v>
      </c>
      <c r="BD53" s="725">
        <v>0</v>
      </c>
      <c r="BE53" s="725">
        <v>0</v>
      </c>
      <c r="BF53" s="725">
        <v>0</v>
      </c>
      <c r="BG53" s="725">
        <v>0</v>
      </c>
      <c r="BH53" s="725">
        <v>0</v>
      </c>
      <c r="BI53" s="725">
        <v>0</v>
      </c>
      <c r="BJ53" s="725">
        <v>0</v>
      </c>
      <c r="BK53" s="725">
        <v>0</v>
      </c>
      <c r="BL53" s="725">
        <v>1.5273712337500001</v>
      </c>
      <c r="BM53" s="725">
        <v>0</v>
      </c>
      <c r="BN53" s="725">
        <v>0</v>
      </c>
      <c r="BO53" s="725">
        <v>1</v>
      </c>
      <c r="BP53" s="725">
        <v>0</v>
      </c>
      <c r="BQ53" s="725"/>
      <c r="BR53" s="725"/>
      <c r="BS53" s="725"/>
    </row>
    <row r="54" spans="1:71" ht="15" x14ac:dyDescent="0.25">
      <c r="A54" s="722" t="e">
        <f>VLOOKUP(C54,'DfE No.'!#REF!,3,FALSE)</f>
        <v>#REF!</v>
      </c>
      <c r="B54" s="722">
        <v>124676</v>
      </c>
      <c r="C54" s="722">
        <v>9352919</v>
      </c>
      <c r="D54" s="723" t="s">
        <v>682</v>
      </c>
      <c r="E54" s="707" t="s">
        <v>469</v>
      </c>
      <c r="F54" s="724">
        <v>0</v>
      </c>
      <c r="G54" s="725">
        <v>1</v>
      </c>
      <c r="H54" s="725">
        <v>0</v>
      </c>
      <c r="I54" s="725">
        <v>0</v>
      </c>
      <c r="J54" s="725">
        <v>7</v>
      </c>
      <c r="K54" s="725">
        <v>0</v>
      </c>
      <c r="L54" s="725">
        <v>0</v>
      </c>
      <c r="M54" s="725">
        <v>0</v>
      </c>
      <c r="N54" s="725">
        <v>286</v>
      </c>
      <c r="O54" s="725">
        <v>286</v>
      </c>
      <c r="P54" s="725">
        <v>45</v>
      </c>
      <c r="Q54" s="725">
        <v>241</v>
      </c>
      <c r="R54" s="725">
        <v>0</v>
      </c>
      <c r="S54" s="725">
        <v>0</v>
      </c>
      <c r="T54" s="725">
        <v>0</v>
      </c>
      <c r="U54" s="725">
        <v>0</v>
      </c>
      <c r="V54" s="725">
        <v>0</v>
      </c>
      <c r="W54" s="725">
        <v>0</v>
      </c>
      <c r="X54" s="725">
        <v>0</v>
      </c>
      <c r="Y54" s="725">
        <v>0</v>
      </c>
      <c r="Z54" s="725">
        <v>0</v>
      </c>
      <c r="AA54" s="725">
        <v>286</v>
      </c>
      <c r="AB54" s="725">
        <v>40.857142857142854</v>
      </c>
      <c r="AC54" s="725">
        <v>54.00000000000005</v>
      </c>
      <c r="AD54" s="725">
        <v>71.238095238095241</v>
      </c>
      <c r="AE54" s="725">
        <v>0</v>
      </c>
      <c r="AF54" s="725">
        <v>0</v>
      </c>
      <c r="AG54" s="725">
        <v>151.99999999999986</v>
      </c>
      <c r="AH54" s="725">
        <v>116.00000000000011</v>
      </c>
      <c r="AI54" s="725">
        <v>7.0000000000000071</v>
      </c>
      <c r="AJ54" s="725">
        <v>1.9999999999999993</v>
      </c>
      <c r="AK54" s="725">
        <v>0</v>
      </c>
      <c r="AL54" s="725">
        <v>9.0000000000000089</v>
      </c>
      <c r="AM54" s="725">
        <v>0</v>
      </c>
      <c r="AN54" s="725">
        <v>0</v>
      </c>
      <c r="AO54" s="725">
        <v>0</v>
      </c>
      <c r="AP54" s="725">
        <v>0</v>
      </c>
      <c r="AQ54" s="725">
        <v>0</v>
      </c>
      <c r="AR54" s="725">
        <v>0</v>
      </c>
      <c r="AS54" s="725">
        <v>0</v>
      </c>
      <c r="AT54" s="725">
        <v>0</v>
      </c>
      <c r="AU54" s="725">
        <v>1.1867219917012461</v>
      </c>
      <c r="AV54" s="725">
        <v>2.3734439834024892</v>
      </c>
      <c r="AW54" s="725">
        <v>2.3734439834024892</v>
      </c>
      <c r="AX54" s="725">
        <v>0</v>
      </c>
      <c r="AY54" s="725">
        <v>0</v>
      </c>
      <c r="AZ54" s="725">
        <v>0</v>
      </c>
      <c r="BA54" s="725">
        <v>1.0476190476190477</v>
      </c>
      <c r="BB54" s="725">
        <v>28.234309623430921</v>
      </c>
      <c r="BC54" s="725">
        <v>33.506276150627571</v>
      </c>
      <c r="BD54" s="725">
        <v>0</v>
      </c>
      <c r="BE54" s="725">
        <v>0</v>
      </c>
      <c r="BF54" s="725">
        <v>0</v>
      </c>
      <c r="BG54" s="725">
        <v>0</v>
      </c>
      <c r="BH54" s="725">
        <v>0</v>
      </c>
      <c r="BI54" s="725">
        <v>0</v>
      </c>
      <c r="BJ54" s="725">
        <v>0</v>
      </c>
      <c r="BK54" s="725">
        <v>0</v>
      </c>
      <c r="BL54" s="725">
        <v>0.76784073095238103</v>
      </c>
      <c r="BM54" s="725">
        <v>0</v>
      </c>
      <c r="BN54" s="725">
        <v>0</v>
      </c>
      <c r="BO54" s="725">
        <v>1</v>
      </c>
      <c r="BP54" s="725">
        <v>0</v>
      </c>
      <c r="BQ54" s="725"/>
      <c r="BR54" s="725"/>
      <c r="BS54" s="725"/>
    </row>
    <row r="55" spans="1:71" ht="15" x14ac:dyDescent="0.25">
      <c r="A55" s="722" t="e">
        <f>VLOOKUP(C55,'DfE No.'!#REF!,3,FALSE)</f>
        <v>#REF!</v>
      </c>
      <c r="B55" s="722">
        <v>124678</v>
      </c>
      <c r="C55" s="722">
        <v>9352921</v>
      </c>
      <c r="D55" s="723" t="s">
        <v>876</v>
      </c>
      <c r="E55" s="707" t="s">
        <v>469</v>
      </c>
      <c r="F55" s="724">
        <v>0</v>
      </c>
      <c r="G55" s="725">
        <v>1</v>
      </c>
      <c r="H55" s="725">
        <v>0</v>
      </c>
      <c r="I55" s="725">
        <v>0</v>
      </c>
      <c r="J55" s="725">
        <v>7</v>
      </c>
      <c r="K55" s="725">
        <v>0</v>
      </c>
      <c r="L55" s="725">
        <v>0</v>
      </c>
      <c r="M55" s="725">
        <v>0</v>
      </c>
      <c r="N55" s="725">
        <v>210</v>
      </c>
      <c r="O55" s="725">
        <v>210</v>
      </c>
      <c r="P55" s="725">
        <v>29</v>
      </c>
      <c r="Q55" s="725">
        <v>181</v>
      </c>
      <c r="R55" s="725">
        <v>0</v>
      </c>
      <c r="S55" s="725">
        <v>0</v>
      </c>
      <c r="T55" s="725">
        <v>0</v>
      </c>
      <c r="U55" s="725">
        <v>0</v>
      </c>
      <c r="V55" s="725">
        <v>0</v>
      </c>
      <c r="W55" s="725">
        <v>0</v>
      </c>
      <c r="X55" s="725">
        <v>0</v>
      </c>
      <c r="Y55" s="725">
        <v>0</v>
      </c>
      <c r="Z55" s="725">
        <v>0</v>
      </c>
      <c r="AA55" s="725">
        <v>210</v>
      </c>
      <c r="AB55" s="725">
        <v>30</v>
      </c>
      <c r="AC55" s="725">
        <v>6.0000000000000053</v>
      </c>
      <c r="AD55" s="725">
        <v>15.135135135135135</v>
      </c>
      <c r="AE55" s="725">
        <v>0</v>
      </c>
      <c r="AF55" s="725">
        <v>0</v>
      </c>
      <c r="AG55" s="725">
        <v>207.00000000000006</v>
      </c>
      <c r="AH55" s="725">
        <v>0.99999999999999956</v>
      </c>
      <c r="AI55" s="725">
        <v>0</v>
      </c>
      <c r="AJ55" s="725">
        <v>1.9999999999999991</v>
      </c>
      <c r="AK55" s="725">
        <v>0</v>
      </c>
      <c r="AL55" s="725">
        <v>0</v>
      </c>
      <c r="AM55" s="725">
        <v>0</v>
      </c>
      <c r="AN55" s="725">
        <v>0</v>
      </c>
      <c r="AO55" s="725">
        <v>0</v>
      </c>
      <c r="AP55" s="725">
        <v>0</v>
      </c>
      <c r="AQ55" s="725">
        <v>0</v>
      </c>
      <c r="AR55" s="725">
        <v>0</v>
      </c>
      <c r="AS55" s="725">
        <v>0</v>
      </c>
      <c r="AT55" s="725">
        <v>0</v>
      </c>
      <c r="AU55" s="725">
        <v>0</v>
      </c>
      <c r="AV55" s="725">
        <v>3.5000000000000071</v>
      </c>
      <c r="AW55" s="725">
        <v>3.5000000000000071</v>
      </c>
      <c r="AX55" s="725">
        <v>0</v>
      </c>
      <c r="AY55" s="725">
        <v>0</v>
      </c>
      <c r="AZ55" s="725">
        <v>0</v>
      </c>
      <c r="BA55" s="725">
        <v>1.8918918918918919</v>
      </c>
      <c r="BB55" s="725">
        <v>37.836158192090416</v>
      </c>
      <c r="BC55" s="725">
        <v>43.898305084745786</v>
      </c>
      <c r="BD55" s="725">
        <v>0</v>
      </c>
      <c r="BE55" s="725">
        <v>0</v>
      </c>
      <c r="BF55" s="725">
        <v>0</v>
      </c>
      <c r="BG55" s="725">
        <v>0</v>
      </c>
      <c r="BH55" s="725">
        <v>0</v>
      </c>
      <c r="BI55" s="725">
        <v>0</v>
      </c>
      <c r="BJ55" s="725">
        <v>0</v>
      </c>
      <c r="BK55" s="725">
        <v>0</v>
      </c>
      <c r="BL55" s="725">
        <v>2.4481014231249998</v>
      </c>
      <c r="BM55" s="725">
        <v>0</v>
      </c>
      <c r="BN55" s="725">
        <v>0</v>
      </c>
      <c r="BO55" s="725">
        <v>1</v>
      </c>
      <c r="BP55" s="725">
        <v>0</v>
      </c>
      <c r="BQ55" s="725"/>
      <c r="BR55" s="725"/>
      <c r="BS55" s="725"/>
    </row>
    <row r="56" spans="1:71" ht="15" x14ac:dyDescent="0.25">
      <c r="A56" s="722" t="e">
        <f>VLOOKUP(C56,'DfE No.'!#REF!,3,FALSE)</f>
        <v>#REF!</v>
      </c>
      <c r="B56" s="722">
        <v>124679</v>
      </c>
      <c r="C56" s="722">
        <v>9352922</v>
      </c>
      <c r="D56" s="723" t="s">
        <v>775</v>
      </c>
      <c r="E56" s="707" t="s">
        <v>469</v>
      </c>
      <c r="F56" s="724">
        <v>0</v>
      </c>
      <c r="G56" s="725">
        <v>1</v>
      </c>
      <c r="H56" s="725">
        <v>0</v>
      </c>
      <c r="I56" s="725">
        <v>0</v>
      </c>
      <c r="J56" s="725">
        <v>7</v>
      </c>
      <c r="K56" s="725">
        <v>0</v>
      </c>
      <c r="L56" s="725">
        <v>0</v>
      </c>
      <c r="M56" s="725">
        <v>0</v>
      </c>
      <c r="N56" s="725">
        <v>597</v>
      </c>
      <c r="O56" s="725">
        <v>597</v>
      </c>
      <c r="P56" s="725">
        <v>79</v>
      </c>
      <c r="Q56" s="725">
        <v>518</v>
      </c>
      <c r="R56" s="725">
        <v>0</v>
      </c>
      <c r="S56" s="725">
        <v>0</v>
      </c>
      <c r="T56" s="725">
        <v>0</v>
      </c>
      <c r="U56" s="725">
        <v>0</v>
      </c>
      <c r="V56" s="725">
        <v>0</v>
      </c>
      <c r="W56" s="725">
        <v>0</v>
      </c>
      <c r="X56" s="725">
        <v>0</v>
      </c>
      <c r="Y56" s="725">
        <v>0</v>
      </c>
      <c r="Z56" s="725">
        <v>0</v>
      </c>
      <c r="AA56" s="725">
        <v>597</v>
      </c>
      <c r="AB56" s="725">
        <v>85.285714285714292</v>
      </c>
      <c r="AC56" s="725">
        <v>86.999999999999758</v>
      </c>
      <c r="AD56" s="725">
        <v>123.51724137931035</v>
      </c>
      <c r="AE56" s="725">
        <v>0</v>
      </c>
      <c r="AF56" s="725">
        <v>0</v>
      </c>
      <c r="AG56" s="725">
        <v>385.00000000000006</v>
      </c>
      <c r="AH56" s="725">
        <v>18.999999999999989</v>
      </c>
      <c r="AI56" s="725">
        <v>166.00000000000026</v>
      </c>
      <c r="AJ56" s="725">
        <v>10.999999999999993</v>
      </c>
      <c r="AK56" s="725">
        <v>14.999999999999991</v>
      </c>
      <c r="AL56" s="725">
        <v>0</v>
      </c>
      <c r="AM56" s="725">
        <v>0.99999999999999922</v>
      </c>
      <c r="AN56" s="725">
        <v>0</v>
      </c>
      <c r="AO56" s="725">
        <v>0</v>
      </c>
      <c r="AP56" s="725">
        <v>0</v>
      </c>
      <c r="AQ56" s="725">
        <v>0</v>
      </c>
      <c r="AR56" s="725">
        <v>0</v>
      </c>
      <c r="AS56" s="725">
        <v>0</v>
      </c>
      <c r="AT56" s="725">
        <v>0</v>
      </c>
      <c r="AU56" s="725">
        <v>36.880308880308895</v>
      </c>
      <c r="AV56" s="725">
        <v>53.015444015444018</v>
      </c>
      <c r="AW56" s="725">
        <v>73.760617760618032</v>
      </c>
      <c r="AX56" s="725">
        <v>0</v>
      </c>
      <c r="AY56" s="725">
        <v>0</v>
      </c>
      <c r="AZ56" s="725">
        <v>0</v>
      </c>
      <c r="BA56" s="725">
        <v>3.9211822660098519</v>
      </c>
      <c r="BB56" s="725">
        <v>154.11570247933895</v>
      </c>
      <c r="BC56" s="725">
        <v>177.61983471074393</v>
      </c>
      <c r="BD56" s="725">
        <v>0</v>
      </c>
      <c r="BE56" s="725">
        <v>0</v>
      </c>
      <c r="BF56" s="725">
        <v>0</v>
      </c>
      <c r="BG56" s="725">
        <v>0</v>
      </c>
      <c r="BH56" s="725">
        <v>0</v>
      </c>
      <c r="BI56" s="725">
        <v>0</v>
      </c>
      <c r="BJ56" s="725">
        <v>9.1799999999999731</v>
      </c>
      <c r="BK56" s="725">
        <v>0</v>
      </c>
      <c r="BL56" s="725">
        <v>0.68745735862069002</v>
      </c>
      <c r="BM56" s="725">
        <v>0</v>
      </c>
      <c r="BN56" s="725">
        <v>0</v>
      </c>
      <c r="BO56" s="725">
        <v>1</v>
      </c>
      <c r="BP56" s="725">
        <v>0</v>
      </c>
      <c r="BQ56" s="725">
        <v>27</v>
      </c>
      <c r="BR56" s="725"/>
      <c r="BS56" s="725"/>
    </row>
    <row r="57" spans="1:71" ht="15" x14ac:dyDescent="0.25">
      <c r="A57" s="722" t="e">
        <f>VLOOKUP(C57,'DfE No.'!#REF!,3,FALSE)</f>
        <v>#REF!</v>
      </c>
      <c r="B57" s="722">
        <v>124680</v>
      </c>
      <c r="C57" s="722">
        <v>9352923</v>
      </c>
      <c r="D57" s="723" t="s">
        <v>907</v>
      </c>
      <c r="E57" s="707" t="s">
        <v>469</v>
      </c>
      <c r="F57" s="724">
        <v>0</v>
      </c>
      <c r="G57" s="725">
        <v>1</v>
      </c>
      <c r="H57" s="725">
        <v>0</v>
      </c>
      <c r="I57" s="725">
        <v>0</v>
      </c>
      <c r="J57" s="725">
        <v>7</v>
      </c>
      <c r="K57" s="725">
        <v>0</v>
      </c>
      <c r="L57" s="725">
        <v>0</v>
      </c>
      <c r="M57" s="725">
        <v>0</v>
      </c>
      <c r="N57" s="725">
        <v>308</v>
      </c>
      <c r="O57" s="725">
        <v>308</v>
      </c>
      <c r="P57" s="725">
        <v>45</v>
      </c>
      <c r="Q57" s="725">
        <v>263</v>
      </c>
      <c r="R57" s="725">
        <v>0</v>
      </c>
      <c r="S57" s="725">
        <v>0</v>
      </c>
      <c r="T57" s="725">
        <v>0</v>
      </c>
      <c r="U57" s="725">
        <v>0</v>
      </c>
      <c r="V57" s="725">
        <v>0</v>
      </c>
      <c r="W57" s="725">
        <v>0</v>
      </c>
      <c r="X57" s="725">
        <v>0</v>
      </c>
      <c r="Y57" s="725">
        <v>0</v>
      </c>
      <c r="Z57" s="725">
        <v>0</v>
      </c>
      <c r="AA57" s="725">
        <v>308</v>
      </c>
      <c r="AB57" s="725">
        <v>44</v>
      </c>
      <c r="AC57" s="725">
        <v>25.999999999999996</v>
      </c>
      <c r="AD57" s="725">
        <v>34.906666666666666</v>
      </c>
      <c r="AE57" s="725">
        <v>0</v>
      </c>
      <c r="AF57" s="725">
        <v>0</v>
      </c>
      <c r="AG57" s="725">
        <v>225.00000000000014</v>
      </c>
      <c r="AH57" s="725">
        <v>41.999999999999886</v>
      </c>
      <c r="AI57" s="725">
        <v>36.000000000000036</v>
      </c>
      <c r="AJ57" s="725">
        <v>4.9999999999999902</v>
      </c>
      <c r="AK57" s="725">
        <v>0</v>
      </c>
      <c r="AL57" s="725">
        <v>0</v>
      </c>
      <c r="AM57" s="725">
        <v>0</v>
      </c>
      <c r="AN57" s="725">
        <v>0</v>
      </c>
      <c r="AO57" s="725">
        <v>0</v>
      </c>
      <c r="AP57" s="725">
        <v>0</v>
      </c>
      <c r="AQ57" s="725">
        <v>0</v>
      </c>
      <c r="AR57" s="725">
        <v>0</v>
      </c>
      <c r="AS57" s="725">
        <v>0</v>
      </c>
      <c r="AT57" s="725">
        <v>0</v>
      </c>
      <c r="AU57" s="725">
        <v>0</v>
      </c>
      <c r="AV57" s="725">
        <v>0</v>
      </c>
      <c r="AW57" s="725">
        <v>2.3422053231939177</v>
      </c>
      <c r="AX57" s="725">
        <v>0</v>
      </c>
      <c r="AY57" s="725">
        <v>0</v>
      </c>
      <c r="AZ57" s="725">
        <v>0</v>
      </c>
      <c r="BA57" s="725">
        <v>3.08</v>
      </c>
      <c r="BB57" s="725">
        <v>71.356589147286726</v>
      </c>
      <c r="BC57" s="725">
        <v>83.565891472868103</v>
      </c>
      <c r="BD57" s="725">
        <v>0</v>
      </c>
      <c r="BE57" s="725">
        <v>0</v>
      </c>
      <c r="BF57" s="725">
        <v>0</v>
      </c>
      <c r="BG57" s="725">
        <v>0</v>
      </c>
      <c r="BH57" s="725">
        <v>0</v>
      </c>
      <c r="BI57" s="725">
        <v>0</v>
      </c>
      <c r="BJ57" s="725">
        <v>0</v>
      </c>
      <c r="BK57" s="725">
        <v>0</v>
      </c>
      <c r="BL57" s="725">
        <v>0.59129593544303805</v>
      </c>
      <c r="BM57" s="725">
        <v>0</v>
      </c>
      <c r="BN57" s="725">
        <v>0</v>
      </c>
      <c r="BO57" s="725">
        <v>1</v>
      </c>
      <c r="BP57" s="725">
        <v>0</v>
      </c>
      <c r="BQ57" s="725"/>
      <c r="BR57" s="725"/>
      <c r="BS57" s="725"/>
    </row>
    <row r="58" spans="1:71" ht="15" x14ac:dyDescent="0.25">
      <c r="A58" s="722" t="e">
        <f>VLOOKUP(C58,'DfE No.'!#REF!,3,FALSE)</f>
        <v>#REF!</v>
      </c>
      <c r="B58" s="722">
        <v>124681</v>
      </c>
      <c r="C58" s="722">
        <v>9352924</v>
      </c>
      <c r="D58" s="723" t="s">
        <v>793</v>
      </c>
      <c r="E58" s="707" t="s">
        <v>469</v>
      </c>
      <c r="F58" s="724">
        <v>0</v>
      </c>
      <c r="G58" s="725">
        <v>1</v>
      </c>
      <c r="H58" s="725">
        <v>0</v>
      </c>
      <c r="I58" s="725">
        <v>0</v>
      </c>
      <c r="J58" s="725">
        <v>7</v>
      </c>
      <c r="K58" s="725">
        <v>0</v>
      </c>
      <c r="L58" s="725">
        <v>0</v>
      </c>
      <c r="M58" s="725">
        <v>0</v>
      </c>
      <c r="N58" s="725">
        <v>211</v>
      </c>
      <c r="O58" s="725">
        <v>211</v>
      </c>
      <c r="P58" s="725">
        <v>30</v>
      </c>
      <c r="Q58" s="725">
        <v>181</v>
      </c>
      <c r="R58" s="725">
        <v>0</v>
      </c>
      <c r="S58" s="725">
        <v>0</v>
      </c>
      <c r="T58" s="725">
        <v>0</v>
      </c>
      <c r="U58" s="725">
        <v>0</v>
      </c>
      <c r="V58" s="725">
        <v>0</v>
      </c>
      <c r="W58" s="725">
        <v>0</v>
      </c>
      <c r="X58" s="725">
        <v>0</v>
      </c>
      <c r="Y58" s="725">
        <v>0</v>
      </c>
      <c r="Z58" s="725">
        <v>0</v>
      </c>
      <c r="AA58" s="725">
        <v>211</v>
      </c>
      <c r="AB58" s="725">
        <v>30.142857142857142</v>
      </c>
      <c r="AC58" s="725">
        <v>5.0000000000000044</v>
      </c>
      <c r="AD58" s="725">
        <v>6.966981132075472</v>
      </c>
      <c r="AE58" s="725">
        <v>0</v>
      </c>
      <c r="AF58" s="725">
        <v>0</v>
      </c>
      <c r="AG58" s="725">
        <v>209</v>
      </c>
      <c r="AH58" s="725">
        <v>1.9999999999999998</v>
      </c>
      <c r="AI58" s="725">
        <v>0</v>
      </c>
      <c r="AJ58" s="725">
        <v>0</v>
      </c>
      <c r="AK58" s="725">
        <v>0</v>
      </c>
      <c r="AL58" s="725">
        <v>0</v>
      </c>
      <c r="AM58" s="725">
        <v>0</v>
      </c>
      <c r="AN58" s="725">
        <v>0</v>
      </c>
      <c r="AO58" s="725">
        <v>0</v>
      </c>
      <c r="AP58" s="725">
        <v>0</v>
      </c>
      <c r="AQ58" s="725">
        <v>0</v>
      </c>
      <c r="AR58" s="725">
        <v>0</v>
      </c>
      <c r="AS58" s="725">
        <v>0</v>
      </c>
      <c r="AT58" s="725">
        <v>0</v>
      </c>
      <c r="AU58" s="725">
        <v>4.6629834254143736</v>
      </c>
      <c r="AV58" s="725">
        <v>4.6629834254143736</v>
      </c>
      <c r="AW58" s="725">
        <v>9.3259668508287277</v>
      </c>
      <c r="AX58" s="725">
        <v>0</v>
      </c>
      <c r="AY58" s="725">
        <v>0</v>
      </c>
      <c r="AZ58" s="725">
        <v>0</v>
      </c>
      <c r="BA58" s="725">
        <v>0</v>
      </c>
      <c r="BB58" s="725">
        <v>39.216666666666725</v>
      </c>
      <c r="BC58" s="725">
        <v>45.716666666666733</v>
      </c>
      <c r="BD58" s="725">
        <v>0</v>
      </c>
      <c r="BE58" s="725">
        <v>0</v>
      </c>
      <c r="BF58" s="725">
        <v>0</v>
      </c>
      <c r="BG58" s="725">
        <v>0</v>
      </c>
      <c r="BH58" s="725">
        <v>0</v>
      </c>
      <c r="BI58" s="725">
        <v>0</v>
      </c>
      <c r="BJ58" s="725">
        <v>0</v>
      </c>
      <c r="BK58" s="725">
        <v>0</v>
      </c>
      <c r="BL58" s="725">
        <v>0.49929971317073202</v>
      </c>
      <c r="BM58" s="725">
        <v>0</v>
      </c>
      <c r="BN58" s="725">
        <v>0</v>
      </c>
      <c r="BO58" s="725">
        <v>1</v>
      </c>
      <c r="BP58" s="725">
        <v>0</v>
      </c>
      <c r="BQ58" s="725"/>
      <c r="BR58" s="725"/>
      <c r="BS58" s="725"/>
    </row>
    <row r="59" spans="1:71" ht="15" x14ac:dyDescent="0.25">
      <c r="A59" s="722" t="e">
        <f>VLOOKUP(C59,'DfE No.'!#REF!,3,FALSE)</f>
        <v>#REF!</v>
      </c>
      <c r="B59" s="722">
        <v>124682</v>
      </c>
      <c r="C59" s="722">
        <v>9352925</v>
      </c>
      <c r="D59" s="723" t="s">
        <v>843</v>
      </c>
      <c r="E59" s="707" t="s">
        <v>469</v>
      </c>
      <c r="F59" s="724">
        <v>0</v>
      </c>
      <c r="G59" s="725">
        <v>1</v>
      </c>
      <c r="H59" s="725">
        <v>0</v>
      </c>
      <c r="I59" s="725">
        <v>0</v>
      </c>
      <c r="J59" s="725">
        <v>7</v>
      </c>
      <c r="K59" s="725">
        <v>0</v>
      </c>
      <c r="L59" s="725">
        <v>0</v>
      </c>
      <c r="M59" s="725">
        <v>0</v>
      </c>
      <c r="N59" s="725">
        <v>403</v>
      </c>
      <c r="O59" s="725">
        <v>403</v>
      </c>
      <c r="P59" s="725">
        <v>47</v>
      </c>
      <c r="Q59" s="725">
        <v>356</v>
      </c>
      <c r="R59" s="725">
        <v>0</v>
      </c>
      <c r="S59" s="725">
        <v>0</v>
      </c>
      <c r="T59" s="725">
        <v>0</v>
      </c>
      <c r="U59" s="725">
        <v>0</v>
      </c>
      <c r="V59" s="725">
        <v>0</v>
      </c>
      <c r="W59" s="725">
        <v>0</v>
      </c>
      <c r="X59" s="725">
        <v>0</v>
      </c>
      <c r="Y59" s="725">
        <v>0</v>
      </c>
      <c r="Z59" s="725">
        <v>0</v>
      </c>
      <c r="AA59" s="725">
        <v>403</v>
      </c>
      <c r="AB59" s="725">
        <v>57.571428571428569</v>
      </c>
      <c r="AC59" s="725">
        <v>16.999999999999993</v>
      </c>
      <c r="AD59" s="725">
        <v>21.46731234866828</v>
      </c>
      <c r="AE59" s="725">
        <v>0</v>
      </c>
      <c r="AF59" s="725">
        <v>0</v>
      </c>
      <c r="AG59" s="725">
        <v>391.00000000000011</v>
      </c>
      <c r="AH59" s="725">
        <v>9.9999999999999929</v>
      </c>
      <c r="AI59" s="725">
        <v>0</v>
      </c>
      <c r="AJ59" s="725">
        <v>1.9999999999999987</v>
      </c>
      <c r="AK59" s="725">
        <v>0</v>
      </c>
      <c r="AL59" s="725">
        <v>0</v>
      </c>
      <c r="AM59" s="725">
        <v>0</v>
      </c>
      <c r="AN59" s="725">
        <v>0</v>
      </c>
      <c r="AO59" s="725">
        <v>0</v>
      </c>
      <c r="AP59" s="725">
        <v>0</v>
      </c>
      <c r="AQ59" s="725">
        <v>0</v>
      </c>
      <c r="AR59" s="725">
        <v>0</v>
      </c>
      <c r="AS59" s="725">
        <v>0</v>
      </c>
      <c r="AT59" s="725">
        <v>0</v>
      </c>
      <c r="AU59" s="725">
        <v>5.7244318181818361</v>
      </c>
      <c r="AV59" s="725">
        <v>11.448863636363633</v>
      </c>
      <c r="AW59" s="725">
        <v>19.463068181818166</v>
      </c>
      <c r="AX59" s="725">
        <v>0</v>
      </c>
      <c r="AY59" s="725">
        <v>0</v>
      </c>
      <c r="AZ59" s="725">
        <v>0</v>
      </c>
      <c r="BA59" s="725">
        <v>0</v>
      </c>
      <c r="BB59" s="725">
        <v>119.01162790697661</v>
      </c>
      <c r="BC59" s="725">
        <v>134.72383720930219</v>
      </c>
      <c r="BD59" s="725">
        <v>0</v>
      </c>
      <c r="BE59" s="725">
        <v>0</v>
      </c>
      <c r="BF59" s="725">
        <v>0</v>
      </c>
      <c r="BG59" s="725">
        <v>0</v>
      </c>
      <c r="BH59" s="725">
        <v>0</v>
      </c>
      <c r="BI59" s="725">
        <v>0</v>
      </c>
      <c r="BJ59" s="725">
        <v>0</v>
      </c>
      <c r="BK59" s="725">
        <v>0</v>
      </c>
      <c r="BL59" s="725">
        <v>0.66940720638297901</v>
      </c>
      <c r="BM59" s="725">
        <v>0</v>
      </c>
      <c r="BN59" s="725">
        <v>0</v>
      </c>
      <c r="BO59" s="725">
        <v>1</v>
      </c>
      <c r="BP59" s="725">
        <v>0</v>
      </c>
      <c r="BQ59" s="725"/>
      <c r="BR59" s="725"/>
      <c r="BS59" s="725"/>
    </row>
    <row r="60" spans="1:71" ht="15" x14ac:dyDescent="0.25">
      <c r="A60" s="722" t="e">
        <f>VLOOKUP(C60,'DfE No.'!#REF!,3,FALSE)</f>
        <v>#REF!</v>
      </c>
      <c r="B60" s="722">
        <v>124685</v>
      </c>
      <c r="C60" s="722">
        <v>9352928</v>
      </c>
      <c r="D60" s="723" t="s">
        <v>811</v>
      </c>
      <c r="E60" s="707" t="s">
        <v>469</v>
      </c>
      <c r="F60" s="724">
        <v>0</v>
      </c>
      <c r="G60" s="725">
        <v>1</v>
      </c>
      <c r="H60" s="725">
        <v>0</v>
      </c>
      <c r="I60" s="725">
        <v>0</v>
      </c>
      <c r="J60" s="725">
        <v>7</v>
      </c>
      <c r="K60" s="725">
        <v>0</v>
      </c>
      <c r="L60" s="725">
        <v>0</v>
      </c>
      <c r="M60" s="725">
        <v>0</v>
      </c>
      <c r="N60" s="725">
        <v>90</v>
      </c>
      <c r="O60" s="725">
        <v>90</v>
      </c>
      <c r="P60" s="725">
        <v>12</v>
      </c>
      <c r="Q60" s="725">
        <v>78</v>
      </c>
      <c r="R60" s="725">
        <v>0</v>
      </c>
      <c r="S60" s="725">
        <v>0</v>
      </c>
      <c r="T60" s="725">
        <v>0</v>
      </c>
      <c r="U60" s="725">
        <v>0</v>
      </c>
      <c r="V60" s="725">
        <v>0</v>
      </c>
      <c r="W60" s="725">
        <v>0</v>
      </c>
      <c r="X60" s="725">
        <v>0</v>
      </c>
      <c r="Y60" s="725">
        <v>0</v>
      </c>
      <c r="Z60" s="725">
        <v>0</v>
      </c>
      <c r="AA60" s="725">
        <v>90</v>
      </c>
      <c r="AB60" s="725">
        <v>12.857142857142858</v>
      </c>
      <c r="AC60" s="725">
        <v>1.9999999999999978</v>
      </c>
      <c r="AD60" s="725">
        <v>2.8421052631578947</v>
      </c>
      <c r="AE60" s="725">
        <v>0</v>
      </c>
      <c r="AF60" s="725">
        <v>0</v>
      </c>
      <c r="AG60" s="725">
        <v>90</v>
      </c>
      <c r="AH60" s="725">
        <v>0</v>
      </c>
      <c r="AI60" s="725">
        <v>0</v>
      </c>
      <c r="AJ60" s="725">
        <v>0</v>
      </c>
      <c r="AK60" s="725">
        <v>0</v>
      </c>
      <c r="AL60" s="725">
        <v>0</v>
      </c>
      <c r="AM60" s="725">
        <v>0</v>
      </c>
      <c r="AN60" s="725">
        <v>0</v>
      </c>
      <c r="AO60" s="725">
        <v>0</v>
      </c>
      <c r="AP60" s="725">
        <v>0</v>
      </c>
      <c r="AQ60" s="725">
        <v>0</v>
      </c>
      <c r="AR60" s="725">
        <v>0</v>
      </c>
      <c r="AS60" s="725">
        <v>0</v>
      </c>
      <c r="AT60" s="725">
        <v>0</v>
      </c>
      <c r="AU60" s="725">
        <v>8.0769230769230731</v>
      </c>
      <c r="AV60" s="725">
        <v>11.538461538461521</v>
      </c>
      <c r="AW60" s="725">
        <v>15.000000000000028</v>
      </c>
      <c r="AX60" s="725">
        <v>0</v>
      </c>
      <c r="AY60" s="725">
        <v>0</v>
      </c>
      <c r="AZ60" s="725">
        <v>0</v>
      </c>
      <c r="BA60" s="725">
        <v>0</v>
      </c>
      <c r="BB60" s="725">
        <v>18.870967741935505</v>
      </c>
      <c r="BC60" s="725">
        <v>21.774193548387121</v>
      </c>
      <c r="BD60" s="725">
        <v>0</v>
      </c>
      <c r="BE60" s="725">
        <v>0</v>
      </c>
      <c r="BF60" s="725">
        <v>0</v>
      </c>
      <c r="BG60" s="725">
        <v>0</v>
      </c>
      <c r="BH60" s="725">
        <v>0</v>
      </c>
      <c r="BI60" s="725">
        <v>0</v>
      </c>
      <c r="BJ60" s="725">
        <v>8.6000000000000405</v>
      </c>
      <c r="BK60" s="725">
        <v>0</v>
      </c>
      <c r="BL60" s="725">
        <v>2.2198979281690101</v>
      </c>
      <c r="BM60" s="725">
        <v>0</v>
      </c>
      <c r="BN60" s="725">
        <v>1</v>
      </c>
      <c r="BO60" s="725">
        <v>1</v>
      </c>
      <c r="BP60" s="725">
        <v>0</v>
      </c>
      <c r="BQ60" s="725"/>
      <c r="BR60" s="725"/>
      <c r="BS60" s="725"/>
    </row>
    <row r="61" spans="1:71" ht="15" x14ac:dyDescent="0.25">
      <c r="A61" s="722" t="e">
        <f>VLOOKUP(C61,'DfE No.'!#REF!,3,FALSE)</f>
        <v>#REF!</v>
      </c>
      <c r="B61" s="722">
        <v>131962</v>
      </c>
      <c r="C61" s="722">
        <v>9352929</v>
      </c>
      <c r="D61" s="723" t="s">
        <v>1190</v>
      </c>
      <c r="E61" s="707" t="s">
        <v>469</v>
      </c>
      <c r="F61" s="724">
        <v>0</v>
      </c>
      <c r="G61" s="725">
        <v>1</v>
      </c>
      <c r="H61" s="725">
        <v>0</v>
      </c>
      <c r="I61" s="725">
        <v>0</v>
      </c>
      <c r="J61" s="725">
        <v>7</v>
      </c>
      <c r="K61" s="725">
        <v>0</v>
      </c>
      <c r="L61" s="725">
        <v>0</v>
      </c>
      <c r="M61" s="725">
        <v>0</v>
      </c>
      <c r="N61" s="725">
        <v>415</v>
      </c>
      <c r="O61" s="725">
        <v>415</v>
      </c>
      <c r="P61" s="725">
        <v>60</v>
      </c>
      <c r="Q61" s="725">
        <v>355</v>
      </c>
      <c r="R61" s="725">
        <v>0</v>
      </c>
      <c r="S61" s="725">
        <v>0</v>
      </c>
      <c r="T61" s="725">
        <v>0</v>
      </c>
      <c r="U61" s="725">
        <v>0</v>
      </c>
      <c r="V61" s="725">
        <v>0</v>
      </c>
      <c r="W61" s="725">
        <v>0</v>
      </c>
      <c r="X61" s="725">
        <v>0</v>
      </c>
      <c r="Y61" s="725">
        <v>0</v>
      </c>
      <c r="Z61" s="725">
        <v>0</v>
      </c>
      <c r="AA61" s="725">
        <v>415</v>
      </c>
      <c r="AB61" s="725">
        <v>59.285714285714285</v>
      </c>
      <c r="AC61" s="725">
        <v>31</v>
      </c>
      <c r="AD61" s="725">
        <v>31</v>
      </c>
      <c r="AE61" s="725">
        <v>0</v>
      </c>
      <c r="AF61" s="725">
        <v>0</v>
      </c>
      <c r="AG61" s="725">
        <v>413.99999999999994</v>
      </c>
      <c r="AH61" s="725">
        <v>0</v>
      </c>
      <c r="AI61" s="725">
        <v>0</v>
      </c>
      <c r="AJ61" s="725">
        <v>1.0000000000000009</v>
      </c>
      <c r="AK61" s="725">
        <v>0</v>
      </c>
      <c r="AL61" s="725">
        <v>0</v>
      </c>
      <c r="AM61" s="725">
        <v>0</v>
      </c>
      <c r="AN61" s="725">
        <v>0</v>
      </c>
      <c r="AO61" s="725">
        <v>0</v>
      </c>
      <c r="AP61" s="725">
        <v>0</v>
      </c>
      <c r="AQ61" s="725">
        <v>0</v>
      </c>
      <c r="AR61" s="725">
        <v>0</v>
      </c>
      <c r="AS61" s="725">
        <v>0</v>
      </c>
      <c r="AT61" s="725">
        <v>0</v>
      </c>
      <c r="AU61" s="725">
        <v>2.3380281690140849</v>
      </c>
      <c r="AV61" s="725">
        <v>5.845070422535203</v>
      </c>
      <c r="AW61" s="725">
        <v>10.521126760563364</v>
      </c>
      <c r="AX61" s="725">
        <v>0</v>
      </c>
      <c r="AY61" s="725">
        <v>0</v>
      </c>
      <c r="AZ61" s="725">
        <v>0</v>
      </c>
      <c r="BA61" s="725">
        <v>0</v>
      </c>
      <c r="BB61" s="725">
        <v>90.767045454545396</v>
      </c>
      <c r="BC61" s="725">
        <v>106.10795454545448</v>
      </c>
      <c r="BD61" s="725">
        <v>0</v>
      </c>
      <c r="BE61" s="725">
        <v>0</v>
      </c>
      <c r="BF61" s="725">
        <v>0</v>
      </c>
      <c r="BG61" s="725">
        <v>0</v>
      </c>
      <c r="BH61" s="725">
        <v>0</v>
      </c>
      <c r="BI61" s="725">
        <v>0</v>
      </c>
      <c r="BJ61" s="725">
        <v>0</v>
      </c>
      <c r="BK61" s="725">
        <v>0</v>
      </c>
      <c r="BL61" s="725">
        <v>0.52468998095999997</v>
      </c>
      <c r="BM61" s="725">
        <v>0</v>
      </c>
      <c r="BN61" s="725">
        <v>0</v>
      </c>
      <c r="BO61" s="725">
        <v>1</v>
      </c>
      <c r="BP61" s="725">
        <v>0</v>
      </c>
      <c r="BQ61" s="725"/>
      <c r="BR61" s="725"/>
      <c r="BS61" s="725"/>
    </row>
    <row r="62" spans="1:71" ht="15" x14ac:dyDescent="0.25">
      <c r="A62" s="722" t="e">
        <f>VLOOKUP(C62,'DfE No.'!#REF!,3,FALSE)</f>
        <v>#REF!</v>
      </c>
      <c r="B62" s="722">
        <v>133605</v>
      </c>
      <c r="C62" s="722">
        <v>9352931</v>
      </c>
      <c r="D62" s="723" t="s">
        <v>750</v>
      </c>
      <c r="E62" s="707" t="s">
        <v>469</v>
      </c>
      <c r="F62" s="724">
        <v>0</v>
      </c>
      <c r="G62" s="725">
        <v>1</v>
      </c>
      <c r="H62" s="725">
        <v>0</v>
      </c>
      <c r="I62" s="725">
        <v>0</v>
      </c>
      <c r="J62" s="725">
        <v>7</v>
      </c>
      <c r="K62" s="725">
        <v>0</v>
      </c>
      <c r="L62" s="725">
        <v>0</v>
      </c>
      <c r="M62" s="725">
        <v>0</v>
      </c>
      <c r="N62" s="725">
        <v>89</v>
      </c>
      <c r="O62" s="725">
        <v>89</v>
      </c>
      <c r="P62" s="725">
        <v>15</v>
      </c>
      <c r="Q62" s="725">
        <v>74</v>
      </c>
      <c r="R62" s="725">
        <v>0</v>
      </c>
      <c r="S62" s="725">
        <v>0</v>
      </c>
      <c r="T62" s="725">
        <v>0</v>
      </c>
      <c r="U62" s="725">
        <v>0</v>
      </c>
      <c r="V62" s="725">
        <v>0</v>
      </c>
      <c r="W62" s="725">
        <v>0</v>
      </c>
      <c r="X62" s="725">
        <v>0</v>
      </c>
      <c r="Y62" s="725">
        <v>0</v>
      </c>
      <c r="Z62" s="725">
        <v>0</v>
      </c>
      <c r="AA62" s="725">
        <v>89</v>
      </c>
      <c r="AB62" s="725">
        <v>12.714285714285714</v>
      </c>
      <c r="AC62" s="725">
        <v>9.0000000000000018</v>
      </c>
      <c r="AD62" s="725">
        <v>10.68</v>
      </c>
      <c r="AE62" s="725">
        <v>0</v>
      </c>
      <c r="AF62" s="725">
        <v>0</v>
      </c>
      <c r="AG62" s="725">
        <v>82.931818181818201</v>
      </c>
      <c r="AH62" s="725">
        <v>5.0568181818181808</v>
      </c>
      <c r="AI62" s="725">
        <v>0</v>
      </c>
      <c r="AJ62" s="725">
        <v>1.0113636363636396</v>
      </c>
      <c r="AK62" s="725">
        <v>0</v>
      </c>
      <c r="AL62" s="725">
        <v>0</v>
      </c>
      <c r="AM62" s="725">
        <v>0</v>
      </c>
      <c r="AN62" s="725">
        <v>0</v>
      </c>
      <c r="AO62" s="725">
        <v>0</v>
      </c>
      <c r="AP62" s="725">
        <v>0</v>
      </c>
      <c r="AQ62" s="725">
        <v>0</v>
      </c>
      <c r="AR62" s="725">
        <v>0</v>
      </c>
      <c r="AS62" s="725">
        <v>0</v>
      </c>
      <c r="AT62" s="725">
        <v>0</v>
      </c>
      <c r="AU62" s="725">
        <v>2.405405405405403</v>
      </c>
      <c r="AV62" s="725">
        <v>2.405405405405403</v>
      </c>
      <c r="AW62" s="725">
        <v>6.0135135135135167</v>
      </c>
      <c r="AX62" s="725">
        <v>0</v>
      </c>
      <c r="AY62" s="725">
        <v>0</v>
      </c>
      <c r="AZ62" s="725">
        <v>0</v>
      </c>
      <c r="BA62" s="725">
        <v>1.1866666666666668</v>
      </c>
      <c r="BB62" s="725">
        <v>24.28125</v>
      </c>
      <c r="BC62" s="725">
        <v>29.203125</v>
      </c>
      <c r="BD62" s="725">
        <v>0</v>
      </c>
      <c r="BE62" s="725">
        <v>0</v>
      </c>
      <c r="BF62" s="725">
        <v>0</v>
      </c>
      <c r="BG62" s="725">
        <v>0</v>
      </c>
      <c r="BH62" s="725">
        <v>0</v>
      </c>
      <c r="BI62" s="725">
        <v>0</v>
      </c>
      <c r="BJ62" s="725">
        <v>2.66</v>
      </c>
      <c r="BK62" s="725">
        <v>0</v>
      </c>
      <c r="BL62" s="725">
        <v>0.52931659669669695</v>
      </c>
      <c r="BM62" s="725">
        <v>0</v>
      </c>
      <c r="BN62" s="725">
        <v>0</v>
      </c>
      <c r="BO62" s="725">
        <v>1</v>
      </c>
      <c r="BP62" s="725">
        <v>0</v>
      </c>
      <c r="BQ62" s="725"/>
      <c r="BR62" s="725"/>
      <c r="BS62" s="725"/>
    </row>
    <row r="63" spans="1:71" ht="15" x14ac:dyDescent="0.25">
      <c r="A63" s="722" t="e">
        <f>VLOOKUP(C63,'DfE No.'!#REF!,3,FALSE)</f>
        <v>#REF!</v>
      </c>
      <c r="B63" s="722">
        <v>124686</v>
      </c>
      <c r="C63" s="722">
        <v>9353000</v>
      </c>
      <c r="D63" s="723" t="s">
        <v>1191</v>
      </c>
      <c r="E63" s="707" t="s">
        <v>469</v>
      </c>
      <c r="F63" s="724">
        <v>0</v>
      </c>
      <c r="G63" s="725">
        <v>1</v>
      </c>
      <c r="H63" s="725">
        <v>0</v>
      </c>
      <c r="I63" s="725">
        <v>0</v>
      </c>
      <c r="J63" s="725">
        <v>7</v>
      </c>
      <c r="K63" s="725">
        <v>0</v>
      </c>
      <c r="L63" s="725">
        <v>0</v>
      </c>
      <c r="M63" s="725">
        <v>0</v>
      </c>
      <c r="N63" s="725">
        <v>177</v>
      </c>
      <c r="O63" s="725">
        <v>177</v>
      </c>
      <c r="P63" s="725">
        <v>26</v>
      </c>
      <c r="Q63" s="725">
        <v>151</v>
      </c>
      <c r="R63" s="725">
        <v>0</v>
      </c>
      <c r="S63" s="725">
        <v>0</v>
      </c>
      <c r="T63" s="725">
        <v>0</v>
      </c>
      <c r="U63" s="725">
        <v>0</v>
      </c>
      <c r="V63" s="725">
        <v>0</v>
      </c>
      <c r="W63" s="725">
        <v>0</v>
      </c>
      <c r="X63" s="725">
        <v>0</v>
      </c>
      <c r="Y63" s="725">
        <v>0</v>
      </c>
      <c r="Z63" s="725">
        <v>0</v>
      </c>
      <c r="AA63" s="725">
        <v>177</v>
      </c>
      <c r="AB63" s="725">
        <v>25.285714285714285</v>
      </c>
      <c r="AC63" s="725">
        <v>16</v>
      </c>
      <c r="AD63" s="725">
        <v>23.94705882352941</v>
      </c>
      <c r="AE63" s="725">
        <v>0</v>
      </c>
      <c r="AF63" s="725">
        <v>0</v>
      </c>
      <c r="AG63" s="725">
        <v>116.65909090909088</v>
      </c>
      <c r="AH63" s="725">
        <v>18.10227272727268</v>
      </c>
      <c r="AI63" s="725">
        <v>13.073863636363642</v>
      </c>
      <c r="AJ63" s="725">
        <v>27.153409090909108</v>
      </c>
      <c r="AK63" s="725">
        <v>2.0113636363636429</v>
      </c>
      <c r="AL63" s="725">
        <v>0</v>
      </c>
      <c r="AM63" s="725">
        <v>0</v>
      </c>
      <c r="AN63" s="725">
        <v>0</v>
      </c>
      <c r="AO63" s="725">
        <v>0</v>
      </c>
      <c r="AP63" s="725">
        <v>0</v>
      </c>
      <c r="AQ63" s="725">
        <v>0</v>
      </c>
      <c r="AR63" s="725">
        <v>0</v>
      </c>
      <c r="AS63" s="725">
        <v>0</v>
      </c>
      <c r="AT63" s="725">
        <v>0</v>
      </c>
      <c r="AU63" s="725">
        <v>0</v>
      </c>
      <c r="AV63" s="725">
        <v>0</v>
      </c>
      <c r="AW63" s="725">
        <v>0</v>
      </c>
      <c r="AX63" s="725">
        <v>0</v>
      </c>
      <c r="AY63" s="725">
        <v>0</v>
      </c>
      <c r="AZ63" s="725">
        <v>0</v>
      </c>
      <c r="BA63" s="725">
        <v>0</v>
      </c>
      <c r="BB63" s="725">
        <v>51.999999999999957</v>
      </c>
      <c r="BC63" s="725">
        <v>60.953642384105905</v>
      </c>
      <c r="BD63" s="725">
        <v>0</v>
      </c>
      <c r="BE63" s="725">
        <v>0</v>
      </c>
      <c r="BF63" s="725">
        <v>0</v>
      </c>
      <c r="BG63" s="725">
        <v>0</v>
      </c>
      <c r="BH63" s="725">
        <v>0</v>
      </c>
      <c r="BI63" s="725">
        <v>0</v>
      </c>
      <c r="BJ63" s="725">
        <v>0</v>
      </c>
      <c r="BK63" s="725">
        <v>0</v>
      </c>
      <c r="BL63" s="725">
        <v>1.0349423992700699</v>
      </c>
      <c r="BM63" s="725">
        <v>0</v>
      </c>
      <c r="BN63" s="725">
        <v>0</v>
      </c>
      <c r="BO63" s="725">
        <v>1</v>
      </c>
      <c r="BP63" s="725">
        <v>0</v>
      </c>
      <c r="BQ63" s="725"/>
      <c r="BR63" s="725"/>
      <c r="BS63" s="725"/>
    </row>
    <row r="64" spans="1:71" ht="15" x14ac:dyDescent="0.25">
      <c r="A64" s="722" t="e">
        <f>VLOOKUP(C64,'DfE No.'!#REF!,3,FALSE)</f>
        <v>#REF!</v>
      </c>
      <c r="B64" s="722">
        <v>124688</v>
      </c>
      <c r="C64" s="722">
        <v>9353003</v>
      </c>
      <c r="D64" s="723" t="s">
        <v>1192</v>
      </c>
      <c r="E64" s="707" t="s">
        <v>469</v>
      </c>
      <c r="F64" s="724">
        <v>0</v>
      </c>
      <c r="G64" s="725">
        <v>1</v>
      </c>
      <c r="H64" s="725">
        <v>0</v>
      </c>
      <c r="I64" s="725">
        <v>0</v>
      </c>
      <c r="J64" s="725">
        <v>7</v>
      </c>
      <c r="K64" s="725">
        <v>0</v>
      </c>
      <c r="L64" s="725">
        <v>0</v>
      </c>
      <c r="M64" s="725">
        <v>0</v>
      </c>
      <c r="N64" s="725">
        <v>165</v>
      </c>
      <c r="O64" s="725">
        <v>165</v>
      </c>
      <c r="P64" s="725">
        <v>21</v>
      </c>
      <c r="Q64" s="725">
        <v>144</v>
      </c>
      <c r="R64" s="725">
        <v>0</v>
      </c>
      <c r="S64" s="725">
        <v>0</v>
      </c>
      <c r="T64" s="725">
        <v>0</v>
      </c>
      <c r="U64" s="725">
        <v>0</v>
      </c>
      <c r="V64" s="725">
        <v>0</v>
      </c>
      <c r="W64" s="725">
        <v>0</v>
      </c>
      <c r="X64" s="725">
        <v>0</v>
      </c>
      <c r="Y64" s="725">
        <v>0</v>
      </c>
      <c r="Z64" s="725">
        <v>0</v>
      </c>
      <c r="AA64" s="725">
        <v>165</v>
      </c>
      <c r="AB64" s="725">
        <v>23.571428571428573</v>
      </c>
      <c r="AC64" s="725">
        <v>19.999999999999964</v>
      </c>
      <c r="AD64" s="725">
        <v>36.193548387096776</v>
      </c>
      <c r="AE64" s="725">
        <v>0</v>
      </c>
      <c r="AF64" s="725">
        <v>0</v>
      </c>
      <c r="AG64" s="725">
        <v>133.99999999999997</v>
      </c>
      <c r="AH64" s="725">
        <v>8.0000000000000018</v>
      </c>
      <c r="AI64" s="725">
        <v>8.0000000000000018</v>
      </c>
      <c r="AJ64" s="725">
        <v>14.000000000000007</v>
      </c>
      <c r="AK64" s="725">
        <v>0</v>
      </c>
      <c r="AL64" s="725">
        <v>0.99999999999999989</v>
      </c>
      <c r="AM64" s="725">
        <v>0</v>
      </c>
      <c r="AN64" s="725">
        <v>0</v>
      </c>
      <c r="AO64" s="725">
        <v>0</v>
      </c>
      <c r="AP64" s="725">
        <v>0</v>
      </c>
      <c r="AQ64" s="725">
        <v>0</v>
      </c>
      <c r="AR64" s="725">
        <v>0</v>
      </c>
      <c r="AS64" s="725">
        <v>0</v>
      </c>
      <c r="AT64" s="725">
        <v>0</v>
      </c>
      <c r="AU64" s="725">
        <v>1.1458333333333326</v>
      </c>
      <c r="AV64" s="725">
        <v>1.1458333333333326</v>
      </c>
      <c r="AW64" s="725">
        <v>1.1458333333333326</v>
      </c>
      <c r="AX64" s="725">
        <v>0</v>
      </c>
      <c r="AY64" s="725">
        <v>0</v>
      </c>
      <c r="AZ64" s="725">
        <v>0</v>
      </c>
      <c r="BA64" s="725">
        <v>2.129032258064516</v>
      </c>
      <c r="BB64" s="725">
        <v>34.723404255319195</v>
      </c>
      <c r="BC64" s="725">
        <v>39.787234042553244</v>
      </c>
      <c r="BD64" s="725">
        <v>0</v>
      </c>
      <c r="BE64" s="725">
        <v>0</v>
      </c>
      <c r="BF64" s="725">
        <v>0</v>
      </c>
      <c r="BG64" s="725">
        <v>0</v>
      </c>
      <c r="BH64" s="725">
        <v>0</v>
      </c>
      <c r="BI64" s="725">
        <v>0</v>
      </c>
      <c r="BJ64" s="725">
        <v>0</v>
      </c>
      <c r="BK64" s="725">
        <v>0</v>
      </c>
      <c r="BL64" s="725">
        <v>2.14843261917808</v>
      </c>
      <c r="BM64" s="725">
        <v>0</v>
      </c>
      <c r="BN64" s="725">
        <v>0</v>
      </c>
      <c r="BO64" s="725">
        <v>1</v>
      </c>
      <c r="BP64" s="725">
        <v>0</v>
      </c>
      <c r="BQ64" s="725"/>
      <c r="BR64" s="725"/>
      <c r="BS64" s="725"/>
    </row>
    <row r="65" spans="1:71" ht="15" x14ac:dyDescent="0.25">
      <c r="A65" s="722" t="e">
        <f>VLOOKUP(C65,'DfE No.'!#REF!,3,FALSE)</f>
        <v>#REF!</v>
      </c>
      <c r="B65" s="722">
        <v>124689</v>
      </c>
      <c r="C65" s="722">
        <v>9353004</v>
      </c>
      <c r="D65" s="723" t="s">
        <v>1193</v>
      </c>
      <c r="E65" s="707" t="s">
        <v>469</v>
      </c>
      <c r="F65" s="724">
        <v>0</v>
      </c>
      <c r="G65" s="725">
        <v>1</v>
      </c>
      <c r="H65" s="725">
        <v>0</v>
      </c>
      <c r="I65" s="725">
        <v>0</v>
      </c>
      <c r="J65" s="725">
        <v>7</v>
      </c>
      <c r="K65" s="725">
        <v>0</v>
      </c>
      <c r="L65" s="725">
        <v>0</v>
      </c>
      <c r="M65" s="725">
        <v>0</v>
      </c>
      <c r="N65" s="725">
        <v>96</v>
      </c>
      <c r="O65" s="725">
        <v>96</v>
      </c>
      <c r="P65" s="725">
        <v>16</v>
      </c>
      <c r="Q65" s="725">
        <v>80</v>
      </c>
      <c r="R65" s="725">
        <v>0</v>
      </c>
      <c r="S65" s="725">
        <v>0</v>
      </c>
      <c r="T65" s="725">
        <v>0</v>
      </c>
      <c r="U65" s="725">
        <v>0</v>
      </c>
      <c r="V65" s="725">
        <v>0</v>
      </c>
      <c r="W65" s="725">
        <v>0</v>
      </c>
      <c r="X65" s="725">
        <v>0</v>
      </c>
      <c r="Y65" s="725">
        <v>0</v>
      </c>
      <c r="Z65" s="725">
        <v>0</v>
      </c>
      <c r="AA65" s="725">
        <v>96</v>
      </c>
      <c r="AB65" s="725">
        <v>13.714285714285714</v>
      </c>
      <c r="AC65" s="725">
        <v>7.9999999999999964</v>
      </c>
      <c r="AD65" s="725">
        <v>17.548387096774192</v>
      </c>
      <c r="AE65" s="725">
        <v>0</v>
      </c>
      <c r="AF65" s="725">
        <v>0</v>
      </c>
      <c r="AG65" s="725">
        <v>96</v>
      </c>
      <c r="AH65" s="725">
        <v>0</v>
      </c>
      <c r="AI65" s="725">
        <v>0</v>
      </c>
      <c r="AJ65" s="725">
        <v>0</v>
      </c>
      <c r="AK65" s="725">
        <v>0</v>
      </c>
      <c r="AL65" s="725">
        <v>0</v>
      </c>
      <c r="AM65" s="725">
        <v>0</v>
      </c>
      <c r="AN65" s="725">
        <v>0</v>
      </c>
      <c r="AO65" s="725">
        <v>0</v>
      </c>
      <c r="AP65" s="725">
        <v>0</v>
      </c>
      <c r="AQ65" s="725">
        <v>0</v>
      </c>
      <c r="AR65" s="725">
        <v>0</v>
      </c>
      <c r="AS65" s="725">
        <v>0</v>
      </c>
      <c r="AT65" s="725">
        <v>0</v>
      </c>
      <c r="AU65" s="725">
        <v>0</v>
      </c>
      <c r="AV65" s="725">
        <v>0</v>
      </c>
      <c r="AW65" s="725">
        <v>0</v>
      </c>
      <c r="AX65" s="725">
        <v>0</v>
      </c>
      <c r="AY65" s="725">
        <v>0</v>
      </c>
      <c r="AZ65" s="725">
        <v>0</v>
      </c>
      <c r="BA65" s="725">
        <v>0</v>
      </c>
      <c r="BB65" s="725">
        <v>22.400000000000002</v>
      </c>
      <c r="BC65" s="725">
        <v>26.880000000000003</v>
      </c>
      <c r="BD65" s="725">
        <v>0</v>
      </c>
      <c r="BE65" s="725">
        <v>0</v>
      </c>
      <c r="BF65" s="725">
        <v>0</v>
      </c>
      <c r="BG65" s="725">
        <v>0</v>
      </c>
      <c r="BH65" s="725">
        <v>0</v>
      </c>
      <c r="BI65" s="725">
        <v>0</v>
      </c>
      <c r="BJ65" s="725">
        <v>5.2399999999999682</v>
      </c>
      <c r="BK65" s="725">
        <v>0</v>
      </c>
      <c r="BL65" s="725">
        <v>1.9196453250000001</v>
      </c>
      <c r="BM65" s="725">
        <v>0</v>
      </c>
      <c r="BN65" s="725">
        <v>0</v>
      </c>
      <c r="BO65" s="725">
        <v>1</v>
      </c>
      <c r="BP65" s="725">
        <v>0</v>
      </c>
      <c r="BQ65" s="725"/>
      <c r="BR65" s="725"/>
      <c r="BS65" s="725"/>
    </row>
    <row r="66" spans="1:71" ht="15" x14ac:dyDescent="0.25">
      <c r="A66" s="722" t="e">
        <f>VLOOKUP(C66,'DfE No.'!#REF!,3,FALSE)</f>
        <v>#REF!</v>
      </c>
      <c r="B66" s="722">
        <v>124690</v>
      </c>
      <c r="C66" s="722">
        <v>9353005</v>
      </c>
      <c r="D66" s="723" t="s">
        <v>1194</v>
      </c>
      <c r="E66" s="707" t="s">
        <v>469</v>
      </c>
      <c r="F66" s="724">
        <v>0</v>
      </c>
      <c r="G66" s="725">
        <v>1</v>
      </c>
      <c r="H66" s="725">
        <v>0</v>
      </c>
      <c r="I66" s="725">
        <v>0</v>
      </c>
      <c r="J66" s="725">
        <v>5</v>
      </c>
      <c r="K66" s="725">
        <v>0</v>
      </c>
      <c r="L66" s="725">
        <v>0</v>
      </c>
      <c r="M66" s="725">
        <v>0</v>
      </c>
      <c r="N66" s="725">
        <v>144</v>
      </c>
      <c r="O66" s="725">
        <v>144</v>
      </c>
      <c r="P66" s="725">
        <v>30</v>
      </c>
      <c r="Q66" s="725">
        <v>114</v>
      </c>
      <c r="R66" s="725">
        <v>0</v>
      </c>
      <c r="S66" s="725">
        <v>0</v>
      </c>
      <c r="T66" s="725">
        <v>0</v>
      </c>
      <c r="U66" s="725">
        <v>0</v>
      </c>
      <c r="V66" s="725">
        <v>0</v>
      </c>
      <c r="W66" s="725">
        <v>0</v>
      </c>
      <c r="X66" s="725">
        <v>0</v>
      </c>
      <c r="Y66" s="725">
        <v>0</v>
      </c>
      <c r="Z66" s="725">
        <v>0</v>
      </c>
      <c r="AA66" s="725">
        <v>144</v>
      </c>
      <c r="AB66" s="725">
        <v>28.8</v>
      </c>
      <c r="AC66" s="725">
        <v>18</v>
      </c>
      <c r="AD66" s="725">
        <v>18</v>
      </c>
      <c r="AE66" s="725">
        <v>0</v>
      </c>
      <c r="AF66" s="725">
        <v>0</v>
      </c>
      <c r="AG66" s="725">
        <v>144</v>
      </c>
      <c r="AH66" s="725">
        <v>0</v>
      </c>
      <c r="AI66" s="725">
        <v>0</v>
      </c>
      <c r="AJ66" s="725">
        <v>0</v>
      </c>
      <c r="AK66" s="725">
        <v>0</v>
      </c>
      <c r="AL66" s="725">
        <v>0</v>
      </c>
      <c r="AM66" s="725">
        <v>0</v>
      </c>
      <c r="AN66" s="725">
        <v>0</v>
      </c>
      <c r="AO66" s="725">
        <v>0</v>
      </c>
      <c r="AP66" s="725">
        <v>0</v>
      </c>
      <c r="AQ66" s="725">
        <v>0</v>
      </c>
      <c r="AR66" s="725">
        <v>0</v>
      </c>
      <c r="AS66" s="725">
        <v>0</v>
      </c>
      <c r="AT66" s="725">
        <v>0</v>
      </c>
      <c r="AU66" s="725">
        <v>0</v>
      </c>
      <c r="AV66" s="725">
        <v>1.2631578947368416</v>
      </c>
      <c r="AW66" s="725">
        <v>1.2631578947368416</v>
      </c>
      <c r="AX66" s="725">
        <v>0</v>
      </c>
      <c r="AY66" s="725">
        <v>0</v>
      </c>
      <c r="AZ66" s="725">
        <v>0</v>
      </c>
      <c r="BA66" s="725">
        <v>0</v>
      </c>
      <c r="BB66" s="725">
        <v>30.054545454545497</v>
      </c>
      <c r="BC66" s="725">
        <v>37.963636363636418</v>
      </c>
      <c r="BD66" s="725">
        <v>0</v>
      </c>
      <c r="BE66" s="725">
        <v>0</v>
      </c>
      <c r="BF66" s="725">
        <v>0</v>
      </c>
      <c r="BG66" s="725">
        <v>0</v>
      </c>
      <c r="BH66" s="725">
        <v>0</v>
      </c>
      <c r="BI66" s="725">
        <v>0</v>
      </c>
      <c r="BJ66" s="725">
        <v>0</v>
      </c>
      <c r="BK66" s="725">
        <v>0</v>
      </c>
      <c r="BL66" s="725">
        <v>2.7930146439393901</v>
      </c>
      <c r="BM66" s="725">
        <v>0</v>
      </c>
      <c r="BN66" s="725">
        <v>0</v>
      </c>
      <c r="BO66" s="725">
        <v>1</v>
      </c>
      <c r="BP66" s="725">
        <v>0</v>
      </c>
      <c r="BQ66" s="725"/>
      <c r="BR66" s="725"/>
      <c r="BS66" s="725"/>
    </row>
    <row r="67" spans="1:71" ht="15" x14ac:dyDescent="0.25">
      <c r="A67" s="722" t="e">
        <f>VLOOKUP(C67,'DfE No.'!#REF!,3,FALSE)</f>
        <v>#REF!</v>
      </c>
      <c r="B67" s="722">
        <v>124691</v>
      </c>
      <c r="C67" s="722">
        <v>9353006</v>
      </c>
      <c r="D67" s="723" t="s">
        <v>1195</v>
      </c>
      <c r="E67" s="707" t="s">
        <v>469</v>
      </c>
      <c r="F67" s="724">
        <v>0</v>
      </c>
      <c r="G67" s="725">
        <v>1</v>
      </c>
      <c r="H67" s="725">
        <v>0</v>
      </c>
      <c r="I67" s="725">
        <v>0</v>
      </c>
      <c r="J67" s="725">
        <v>7</v>
      </c>
      <c r="K67" s="725">
        <v>0</v>
      </c>
      <c r="L67" s="725">
        <v>0</v>
      </c>
      <c r="M67" s="725">
        <v>0</v>
      </c>
      <c r="N67" s="725">
        <v>190</v>
      </c>
      <c r="O67" s="725">
        <v>190</v>
      </c>
      <c r="P67" s="725">
        <v>28</v>
      </c>
      <c r="Q67" s="725">
        <v>162</v>
      </c>
      <c r="R67" s="725">
        <v>0</v>
      </c>
      <c r="S67" s="725">
        <v>0</v>
      </c>
      <c r="T67" s="725">
        <v>0</v>
      </c>
      <c r="U67" s="725">
        <v>0</v>
      </c>
      <c r="V67" s="725">
        <v>0</v>
      </c>
      <c r="W67" s="725">
        <v>0</v>
      </c>
      <c r="X67" s="725">
        <v>0</v>
      </c>
      <c r="Y67" s="725">
        <v>0</v>
      </c>
      <c r="Z67" s="725">
        <v>0</v>
      </c>
      <c r="AA67" s="725">
        <v>190</v>
      </c>
      <c r="AB67" s="725">
        <v>27.142857142857142</v>
      </c>
      <c r="AC67" s="725">
        <v>16.000000000000004</v>
      </c>
      <c r="AD67" s="725">
        <v>19.689119170984455</v>
      </c>
      <c r="AE67" s="725">
        <v>0</v>
      </c>
      <c r="AF67" s="725">
        <v>0</v>
      </c>
      <c r="AG67" s="725">
        <v>181.99999999999994</v>
      </c>
      <c r="AH67" s="725">
        <v>2.9999999999999947</v>
      </c>
      <c r="AI67" s="725">
        <v>0</v>
      </c>
      <c r="AJ67" s="725">
        <v>4.9999999999999973</v>
      </c>
      <c r="AK67" s="725">
        <v>0</v>
      </c>
      <c r="AL67" s="725">
        <v>0</v>
      </c>
      <c r="AM67" s="725">
        <v>0</v>
      </c>
      <c r="AN67" s="725">
        <v>0</v>
      </c>
      <c r="AO67" s="725">
        <v>0</v>
      </c>
      <c r="AP67" s="725">
        <v>0</v>
      </c>
      <c r="AQ67" s="725">
        <v>0</v>
      </c>
      <c r="AR67" s="725">
        <v>0</v>
      </c>
      <c r="AS67" s="725">
        <v>0</v>
      </c>
      <c r="AT67" s="725">
        <v>0</v>
      </c>
      <c r="AU67" s="725">
        <v>1.1728395061728396</v>
      </c>
      <c r="AV67" s="725">
        <v>1.1728395061728396</v>
      </c>
      <c r="AW67" s="725">
        <v>2.3456790123456828</v>
      </c>
      <c r="AX67" s="725">
        <v>0</v>
      </c>
      <c r="AY67" s="725">
        <v>0</v>
      </c>
      <c r="AZ67" s="725">
        <v>0</v>
      </c>
      <c r="BA67" s="725">
        <v>0</v>
      </c>
      <c r="BB67" s="725">
        <v>36.679245283018929</v>
      </c>
      <c r="BC67" s="725">
        <v>43.018867924528372</v>
      </c>
      <c r="BD67" s="725">
        <v>0</v>
      </c>
      <c r="BE67" s="725">
        <v>0</v>
      </c>
      <c r="BF67" s="725">
        <v>0</v>
      </c>
      <c r="BG67" s="725">
        <v>0</v>
      </c>
      <c r="BH67" s="725">
        <v>0</v>
      </c>
      <c r="BI67" s="725">
        <v>0</v>
      </c>
      <c r="BJ67" s="725">
        <v>0</v>
      </c>
      <c r="BK67" s="725">
        <v>0</v>
      </c>
      <c r="BL67" s="725">
        <v>2.75089226923077</v>
      </c>
      <c r="BM67" s="725">
        <v>0</v>
      </c>
      <c r="BN67" s="725">
        <v>0</v>
      </c>
      <c r="BO67" s="725">
        <v>1</v>
      </c>
      <c r="BP67" s="725">
        <v>0</v>
      </c>
      <c r="BQ67" s="725"/>
      <c r="BR67" s="725"/>
      <c r="BS67" s="725"/>
    </row>
    <row r="68" spans="1:71" ht="15" x14ac:dyDescent="0.25">
      <c r="A68" s="722" t="e">
        <f>VLOOKUP(C68,'DfE No.'!#REF!,3,FALSE)</f>
        <v>#REF!</v>
      </c>
      <c r="B68" s="722">
        <v>124692</v>
      </c>
      <c r="C68" s="722">
        <v>9353009</v>
      </c>
      <c r="D68" s="723" t="s">
        <v>1196</v>
      </c>
      <c r="E68" s="707" t="s">
        <v>469</v>
      </c>
      <c r="F68" s="724">
        <v>0</v>
      </c>
      <c r="G68" s="725">
        <v>1</v>
      </c>
      <c r="H68" s="725">
        <v>0</v>
      </c>
      <c r="I68" s="725">
        <v>0</v>
      </c>
      <c r="J68" s="725">
        <v>7</v>
      </c>
      <c r="K68" s="725">
        <v>0</v>
      </c>
      <c r="L68" s="725">
        <v>0</v>
      </c>
      <c r="M68" s="725">
        <v>0</v>
      </c>
      <c r="N68" s="725">
        <v>202</v>
      </c>
      <c r="O68" s="725">
        <v>202</v>
      </c>
      <c r="P68" s="725">
        <v>30</v>
      </c>
      <c r="Q68" s="725">
        <v>172</v>
      </c>
      <c r="R68" s="725">
        <v>0</v>
      </c>
      <c r="S68" s="725">
        <v>0</v>
      </c>
      <c r="T68" s="725">
        <v>0</v>
      </c>
      <c r="U68" s="725">
        <v>0</v>
      </c>
      <c r="V68" s="725">
        <v>0</v>
      </c>
      <c r="W68" s="725">
        <v>0</v>
      </c>
      <c r="X68" s="725">
        <v>0</v>
      </c>
      <c r="Y68" s="725">
        <v>0</v>
      </c>
      <c r="Z68" s="725">
        <v>0</v>
      </c>
      <c r="AA68" s="725">
        <v>202</v>
      </c>
      <c r="AB68" s="725">
        <v>28.857142857142858</v>
      </c>
      <c r="AC68" s="725">
        <v>11.000000000000009</v>
      </c>
      <c r="AD68" s="725">
        <v>17.792746113989637</v>
      </c>
      <c r="AE68" s="725">
        <v>0</v>
      </c>
      <c r="AF68" s="725">
        <v>0</v>
      </c>
      <c r="AG68" s="725">
        <v>193.99999999999991</v>
      </c>
      <c r="AH68" s="725">
        <v>5.0000000000000098</v>
      </c>
      <c r="AI68" s="725">
        <v>1.9999999999999998</v>
      </c>
      <c r="AJ68" s="725">
        <v>0.99999999999999989</v>
      </c>
      <c r="AK68" s="725">
        <v>0</v>
      </c>
      <c r="AL68" s="725">
        <v>0</v>
      </c>
      <c r="AM68" s="725">
        <v>0</v>
      </c>
      <c r="AN68" s="725">
        <v>0</v>
      </c>
      <c r="AO68" s="725">
        <v>0</v>
      </c>
      <c r="AP68" s="725">
        <v>0</v>
      </c>
      <c r="AQ68" s="725">
        <v>0</v>
      </c>
      <c r="AR68" s="725">
        <v>0</v>
      </c>
      <c r="AS68" s="725">
        <v>0</v>
      </c>
      <c r="AT68" s="725">
        <v>0</v>
      </c>
      <c r="AU68" s="725">
        <v>0</v>
      </c>
      <c r="AV68" s="725">
        <v>0</v>
      </c>
      <c r="AW68" s="725">
        <v>1.1744186046511622</v>
      </c>
      <c r="AX68" s="725">
        <v>0</v>
      </c>
      <c r="AY68" s="725">
        <v>0</v>
      </c>
      <c r="AZ68" s="725">
        <v>0</v>
      </c>
      <c r="BA68" s="725">
        <v>2.0932642487046631</v>
      </c>
      <c r="BB68" s="725">
        <v>48.243902439024424</v>
      </c>
      <c r="BC68" s="725">
        <v>56.658536585365894</v>
      </c>
      <c r="BD68" s="725">
        <v>0</v>
      </c>
      <c r="BE68" s="725">
        <v>0</v>
      </c>
      <c r="BF68" s="725">
        <v>0</v>
      </c>
      <c r="BG68" s="725">
        <v>0</v>
      </c>
      <c r="BH68" s="725">
        <v>0</v>
      </c>
      <c r="BI68" s="725">
        <v>0</v>
      </c>
      <c r="BJ68" s="725">
        <v>13.880000000000058</v>
      </c>
      <c r="BK68" s="725">
        <v>0</v>
      </c>
      <c r="BL68" s="725">
        <v>3.0817234531578901</v>
      </c>
      <c r="BM68" s="725">
        <v>0</v>
      </c>
      <c r="BN68" s="725">
        <v>0</v>
      </c>
      <c r="BO68" s="725">
        <v>1</v>
      </c>
      <c r="BP68" s="725">
        <v>0</v>
      </c>
      <c r="BQ68" s="725"/>
      <c r="BR68" s="725"/>
      <c r="BS68" s="725"/>
    </row>
    <row r="69" spans="1:71" ht="15" x14ac:dyDescent="0.25">
      <c r="A69" s="722" t="e">
        <f>VLOOKUP(C69,'DfE No.'!#REF!,3,FALSE)</f>
        <v>#REF!</v>
      </c>
      <c r="B69" s="722">
        <v>124693</v>
      </c>
      <c r="C69" s="722">
        <v>9353010</v>
      </c>
      <c r="D69" s="723" t="s">
        <v>1197</v>
      </c>
      <c r="E69" s="707" t="s">
        <v>469</v>
      </c>
      <c r="F69" s="724">
        <v>0</v>
      </c>
      <c r="G69" s="725">
        <v>1</v>
      </c>
      <c r="H69" s="725">
        <v>0</v>
      </c>
      <c r="I69" s="725">
        <v>0</v>
      </c>
      <c r="J69" s="725">
        <v>7</v>
      </c>
      <c r="K69" s="725">
        <v>0</v>
      </c>
      <c r="L69" s="725">
        <v>0</v>
      </c>
      <c r="M69" s="725">
        <v>0</v>
      </c>
      <c r="N69" s="725">
        <v>85</v>
      </c>
      <c r="O69" s="725">
        <v>85</v>
      </c>
      <c r="P69" s="725">
        <v>15</v>
      </c>
      <c r="Q69" s="725">
        <v>70</v>
      </c>
      <c r="R69" s="725">
        <v>0</v>
      </c>
      <c r="S69" s="725">
        <v>0</v>
      </c>
      <c r="T69" s="725">
        <v>0</v>
      </c>
      <c r="U69" s="725">
        <v>0</v>
      </c>
      <c r="V69" s="725">
        <v>0</v>
      </c>
      <c r="W69" s="725">
        <v>0</v>
      </c>
      <c r="X69" s="725">
        <v>0</v>
      </c>
      <c r="Y69" s="725">
        <v>0</v>
      </c>
      <c r="Z69" s="725">
        <v>0</v>
      </c>
      <c r="AA69" s="725">
        <v>85</v>
      </c>
      <c r="AB69" s="725">
        <v>12.142857142857142</v>
      </c>
      <c r="AC69" s="725">
        <v>9.9999999999999645</v>
      </c>
      <c r="AD69" s="725">
        <v>12.142857142857142</v>
      </c>
      <c r="AE69" s="725">
        <v>0</v>
      </c>
      <c r="AF69" s="725">
        <v>0</v>
      </c>
      <c r="AG69" s="725">
        <v>69.000000000000014</v>
      </c>
      <c r="AH69" s="725">
        <v>14.999999999999989</v>
      </c>
      <c r="AI69" s="725">
        <v>0</v>
      </c>
      <c r="AJ69" s="725">
        <v>0</v>
      </c>
      <c r="AK69" s="725">
        <v>0.99999999999999645</v>
      </c>
      <c r="AL69" s="725">
        <v>0</v>
      </c>
      <c r="AM69" s="725">
        <v>0</v>
      </c>
      <c r="AN69" s="725">
        <v>0</v>
      </c>
      <c r="AO69" s="725">
        <v>0</v>
      </c>
      <c r="AP69" s="725">
        <v>0</v>
      </c>
      <c r="AQ69" s="725">
        <v>0</v>
      </c>
      <c r="AR69" s="725">
        <v>0</v>
      </c>
      <c r="AS69" s="725">
        <v>0</v>
      </c>
      <c r="AT69" s="725">
        <v>0</v>
      </c>
      <c r="AU69" s="725">
        <v>0</v>
      </c>
      <c r="AV69" s="725">
        <v>0</v>
      </c>
      <c r="AW69" s="725">
        <v>0</v>
      </c>
      <c r="AX69" s="725">
        <v>0</v>
      </c>
      <c r="AY69" s="725">
        <v>0</v>
      </c>
      <c r="AZ69" s="725">
        <v>0</v>
      </c>
      <c r="BA69" s="725">
        <v>2.2077922077922079</v>
      </c>
      <c r="BB69" s="725">
        <v>11.846153846153829</v>
      </c>
      <c r="BC69" s="725">
        <v>14.384615384615364</v>
      </c>
      <c r="BD69" s="725">
        <v>0</v>
      </c>
      <c r="BE69" s="725">
        <v>0</v>
      </c>
      <c r="BF69" s="725">
        <v>0</v>
      </c>
      <c r="BG69" s="725">
        <v>0</v>
      </c>
      <c r="BH69" s="725">
        <v>0</v>
      </c>
      <c r="BI69" s="725">
        <v>0</v>
      </c>
      <c r="BJ69" s="725">
        <v>0</v>
      </c>
      <c r="BK69" s="725">
        <v>0</v>
      </c>
      <c r="BL69" s="725">
        <v>1.7714859891891901</v>
      </c>
      <c r="BM69" s="725">
        <v>0</v>
      </c>
      <c r="BN69" s="725">
        <v>0</v>
      </c>
      <c r="BO69" s="725">
        <v>1</v>
      </c>
      <c r="BP69" s="725">
        <v>0</v>
      </c>
      <c r="BQ69" s="725"/>
      <c r="BR69" s="725"/>
      <c r="BS69" s="725"/>
    </row>
    <row r="70" spans="1:71" ht="15" x14ac:dyDescent="0.25">
      <c r="A70" s="722" t="e">
        <f>VLOOKUP(C70,'DfE No.'!#REF!,3,FALSE)</f>
        <v>#REF!</v>
      </c>
      <c r="B70" s="722">
        <v>124694</v>
      </c>
      <c r="C70" s="722">
        <v>9353013</v>
      </c>
      <c r="D70" s="723" t="s">
        <v>1198</v>
      </c>
      <c r="E70" s="707" t="s">
        <v>469</v>
      </c>
      <c r="F70" s="724">
        <v>0</v>
      </c>
      <c r="G70" s="725">
        <v>1</v>
      </c>
      <c r="H70" s="725">
        <v>0</v>
      </c>
      <c r="I70" s="725">
        <v>0</v>
      </c>
      <c r="J70" s="725">
        <v>7</v>
      </c>
      <c r="K70" s="725">
        <v>0</v>
      </c>
      <c r="L70" s="725">
        <v>0</v>
      </c>
      <c r="M70" s="725">
        <v>0</v>
      </c>
      <c r="N70" s="725">
        <v>74</v>
      </c>
      <c r="O70" s="725">
        <v>74</v>
      </c>
      <c r="P70" s="725">
        <v>10</v>
      </c>
      <c r="Q70" s="725">
        <v>64</v>
      </c>
      <c r="R70" s="725">
        <v>0</v>
      </c>
      <c r="S70" s="725">
        <v>0</v>
      </c>
      <c r="T70" s="725">
        <v>0</v>
      </c>
      <c r="U70" s="725">
        <v>0</v>
      </c>
      <c r="V70" s="725">
        <v>0</v>
      </c>
      <c r="W70" s="725">
        <v>0</v>
      </c>
      <c r="X70" s="725">
        <v>0</v>
      </c>
      <c r="Y70" s="725">
        <v>0</v>
      </c>
      <c r="Z70" s="725">
        <v>0</v>
      </c>
      <c r="AA70" s="725">
        <v>74</v>
      </c>
      <c r="AB70" s="725">
        <v>10.571428571428571</v>
      </c>
      <c r="AC70" s="725">
        <v>13.000000000000023</v>
      </c>
      <c r="AD70" s="725">
        <v>18.5</v>
      </c>
      <c r="AE70" s="725">
        <v>0</v>
      </c>
      <c r="AF70" s="725">
        <v>0</v>
      </c>
      <c r="AG70" s="725">
        <v>74</v>
      </c>
      <c r="AH70" s="725">
        <v>0</v>
      </c>
      <c r="AI70" s="725">
        <v>0</v>
      </c>
      <c r="AJ70" s="725">
        <v>0</v>
      </c>
      <c r="AK70" s="725">
        <v>0</v>
      </c>
      <c r="AL70" s="725">
        <v>0</v>
      </c>
      <c r="AM70" s="725">
        <v>0</v>
      </c>
      <c r="AN70" s="725">
        <v>0</v>
      </c>
      <c r="AO70" s="725">
        <v>0</v>
      </c>
      <c r="AP70" s="725">
        <v>0</v>
      </c>
      <c r="AQ70" s="725">
        <v>0</v>
      </c>
      <c r="AR70" s="725">
        <v>0</v>
      </c>
      <c r="AS70" s="725">
        <v>0</v>
      </c>
      <c r="AT70" s="725">
        <v>0</v>
      </c>
      <c r="AU70" s="725">
        <v>0</v>
      </c>
      <c r="AV70" s="725">
        <v>0</v>
      </c>
      <c r="AW70" s="725">
        <v>0</v>
      </c>
      <c r="AX70" s="725">
        <v>0</v>
      </c>
      <c r="AY70" s="725">
        <v>0</v>
      </c>
      <c r="AZ70" s="725">
        <v>0</v>
      </c>
      <c r="BA70" s="725">
        <v>0</v>
      </c>
      <c r="BB70" s="725">
        <v>23.081967213114751</v>
      </c>
      <c r="BC70" s="725">
        <v>26.688524590163929</v>
      </c>
      <c r="BD70" s="725">
        <v>0</v>
      </c>
      <c r="BE70" s="725">
        <v>0</v>
      </c>
      <c r="BF70" s="725">
        <v>0</v>
      </c>
      <c r="BG70" s="725">
        <v>0</v>
      </c>
      <c r="BH70" s="725">
        <v>0</v>
      </c>
      <c r="BI70" s="725">
        <v>0</v>
      </c>
      <c r="BJ70" s="725">
        <v>0</v>
      </c>
      <c r="BK70" s="725">
        <v>0</v>
      </c>
      <c r="BL70" s="725">
        <v>2.8009429483871</v>
      </c>
      <c r="BM70" s="725">
        <v>0</v>
      </c>
      <c r="BN70" s="725">
        <v>1</v>
      </c>
      <c r="BO70" s="725">
        <v>1</v>
      </c>
      <c r="BP70" s="725">
        <v>0</v>
      </c>
      <c r="BQ70" s="725"/>
      <c r="BR70" s="725"/>
      <c r="BS70" s="725"/>
    </row>
    <row r="71" spans="1:71" ht="15" x14ac:dyDescent="0.25">
      <c r="A71" s="722" t="e">
        <f>VLOOKUP(C71,'DfE No.'!#REF!,3,FALSE)</f>
        <v>#REF!</v>
      </c>
      <c r="B71" s="722">
        <v>124695</v>
      </c>
      <c r="C71" s="722">
        <v>9353020</v>
      </c>
      <c r="D71" s="723" t="s">
        <v>1199</v>
      </c>
      <c r="E71" s="707" t="s">
        <v>469</v>
      </c>
      <c r="F71" s="724">
        <v>0</v>
      </c>
      <c r="G71" s="725">
        <v>1</v>
      </c>
      <c r="H71" s="725">
        <v>0</v>
      </c>
      <c r="I71" s="725">
        <v>0</v>
      </c>
      <c r="J71" s="725">
        <v>7</v>
      </c>
      <c r="K71" s="725">
        <v>0</v>
      </c>
      <c r="L71" s="725">
        <v>0</v>
      </c>
      <c r="M71" s="725">
        <v>0</v>
      </c>
      <c r="N71" s="725">
        <v>64</v>
      </c>
      <c r="O71" s="725">
        <v>64</v>
      </c>
      <c r="P71" s="725">
        <v>9</v>
      </c>
      <c r="Q71" s="725">
        <v>55</v>
      </c>
      <c r="R71" s="725">
        <v>0</v>
      </c>
      <c r="S71" s="725">
        <v>0</v>
      </c>
      <c r="T71" s="725">
        <v>0</v>
      </c>
      <c r="U71" s="725">
        <v>0</v>
      </c>
      <c r="V71" s="725">
        <v>0</v>
      </c>
      <c r="W71" s="725">
        <v>0</v>
      </c>
      <c r="X71" s="725">
        <v>0</v>
      </c>
      <c r="Y71" s="725">
        <v>0</v>
      </c>
      <c r="Z71" s="725">
        <v>0</v>
      </c>
      <c r="AA71" s="725">
        <v>64</v>
      </c>
      <c r="AB71" s="725">
        <v>9.1428571428571423</v>
      </c>
      <c r="AC71" s="725">
        <v>2</v>
      </c>
      <c r="AD71" s="725">
        <v>5.408450704225352</v>
      </c>
      <c r="AE71" s="725">
        <v>0</v>
      </c>
      <c r="AF71" s="725">
        <v>0</v>
      </c>
      <c r="AG71" s="725">
        <v>64</v>
      </c>
      <c r="AH71" s="725">
        <v>0</v>
      </c>
      <c r="AI71" s="725">
        <v>0</v>
      </c>
      <c r="AJ71" s="725">
        <v>0</v>
      </c>
      <c r="AK71" s="725">
        <v>0</v>
      </c>
      <c r="AL71" s="725">
        <v>0</v>
      </c>
      <c r="AM71" s="725">
        <v>0</v>
      </c>
      <c r="AN71" s="725">
        <v>0</v>
      </c>
      <c r="AO71" s="725">
        <v>0</v>
      </c>
      <c r="AP71" s="725">
        <v>0</v>
      </c>
      <c r="AQ71" s="725">
        <v>0</v>
      </c>
      <c r="AR71" s="725">
        <v>0</v>
      </c>
      <c r="AS71" s="725">
        <v>0</v>
      </c>
      <c r="AT71" s="725">
        <v>0</v>
      </c>
      <c r="AU71" s="725">
        <v>0</v>
      </c>
      <c r="AV71" s="725">
        <v>0</v>
      </c>
      <c r="AW71" s="725">
        <v>0</v>
      </c>
      <c r="AX71" s="725">
        <v>0</v>
      </c>
      <c r="AY71" s="725">
        <v>0</v>
      </c>
      <c r="AZ71" s="725">
        <v>0</v>
      </c>
      <c r="BA71" s="725">
        <v>0.90140845070422537</v>
      </c>
      <c r="BB71" s="725">
        <v>8.3018867924528248</v>
      </c>
      <c r="BC71" s="725">
        <v>9.6603773584905603</v>
      </c>
      <c r="BD71" s="725">
        <v>0</v>
      </c>
      <c r="BE71" s="725">
        <v>0</v>
      </c>
      <c r="BF71" s="725">
        <v>0</v>
      </c>
      <c r="BG71" s="725">
        <v>0</v>
      </c>
      <c r="BH71" s="725">
        <v>0</v>
      </c>
      <c r="BI71" s="725">
        <v>0</v>
      </c>
      <c r="BJ71" s="725">
        <v>0</v>
      </c>
      <c r="BK71" s="725">
        <v>0</v>
      </c>
      <c r="BL71" s="725">
        <v>1.97330545757576</v>
      </c>
      <c r="BM71" s="725">
        <v>0</v>
      </c>
      <c r="BN71" s="725">
        <v>0</v>
      </c>
      <c r="BO71" s="725">
        <v>1</v>
      </c>
      <c r="BP71" s="725">
        <v>0</v>
      </c>
      <c r="BQ71" s="725"/>
      <c r="BR71" s="725"/>
      <c r="BS71" s="725"/>
    </row>
    <row r="72" spans="1:71" ht="15" x14ac:dyDescent="0.25">
      <c r="A72" s="722" t="e">
        <f>VLOOKUP(C72,'DfE No.'!#REF!,3,FALSE)</f>
        <v>#REF!</v>
      </c>
      <c r="B72" s="722">
        <v>124698</v>
      </c>
      <c r="C72" s="722">
        <v>9353026</v>
      </c>
      <c r="D72" s="723" t="s">
        <v>1200</v>
      </c>
      <c r="E72" s="707" t="s">
        <v>469</v>
      </c>
      <c r="F72" s="724">
        <v>0</v>
      </c>
      <c r="G72" s="725">
        <v>1</v>
      </c>
      <c r="H72" s="725">
        <v>0</v>
      </c>
      <c r="I72" s="725">
        <v>0</v>
      </c>
      <c r="J72" s="725">
        <v>7</v>
      </c>
      <c r="K72" s="725">
        <v>0</v>
      </c>
      <c r="L72" s="725">
        <v>0</v>
      </c>
      <c r="M72" s="725">
        <v>0</v>
      </c>
      <c r="N72" s="725">
        <v>89</v>
      </c>
      <c r="O72" s="725">
        <v>89</v>
      </c>
      <c r="P72" s="725">
        <v>8</v>
      </c>
      <c r="Q72" s="725">
        <v>81</v>
      </c>
      <c r="R72" s="725">
        <v>0</v>
      </c>
      <c r="S72" s="725">
        <v>0</v>
      </c>
      <c r="T72" s="725">
        <v>0</v>
      </c>
      <c r="U72" s="725">
        <v>0</v>
      </c>
      <c r="V72" s="725">
        <v>0</v>
      </c>
      <c r="W72" s="725">
        <v>0</v>
      </c>
      <c r="X72" s="725">
        <v>0</v>
      </c>
      <c r="Y72" s="725">
        <v>0</v>
      </c>
      <c r="Z72" s="725">
        <v>0</v>
      </c>
      <c r="AA72" s="725">
        <v>89</v>
      </c>
      <c r="AB72" s="725">
        <v>12.714285714285714</v>
      </c>
      <c r="AC72" s="725">
        <v>4</v>
      </c>
      <c r="AD72" s="725">
        <v>4.2380952380952381</v>
      </c>
      <c r="AE72" s="725">
        <v>0</v>
      </c>
      <c r="AF72" s="725">
        <v>0</v>
      </c>
      <c r="AG72" s="725">
        <v>82.000000000000043</v>
      </c>
      <c r="AH72" s="725">
        <v>4</v>
      </c>
      <c r="AI72" s="725">
        <v>2.9999999999999973</v>
      </c>
      <c r="AJ72" s="725">
        <v>0</v>
      </c>
      <c r="AK72" s="725">
        <v>0</v>
      </c>
      <c r="AL72" s="725">
        <v>0</v>
      </c>
      <c r="AM72" s="725">
        <v>0</v>
      </c>
      <c r="AN72" s="725">
        <v>0</v>
      </c>
      <c r="AO72" s="725">
        <v>0</v>
      </c>
      <c r="AP72" s="725">
        <v>0</v>
      </c>
      <c r="AQ72" s="725">
        <v>0</v>
      </c>
      <c r="AR72" s="725">
        <v>0</v>
      </c>
      <c r="AS72" s="725">
        <v>0</v>
      </c>
      <c r="AT72" s="725">
        <v>0</v>
      </c>
      <c r="AU72" s="725">
        <v>0</v>
      </c>
      <c r="AV72" s="725">
        <v>1.0987654320987672</v>
      </c>
      <c r="AW72" s="725">
        <v>1.0987654320987672</v>
      </c>
      <c r="AX72" s="725">
        <v>0</v>
      </c>
      <c r="AY72" s="725">
        <v>0</v>
      </c>
      <c r="AZ72" s="725">
        <v>0</v>
      </c>
      <c r="BA72" s="725">
        <v>0</v>
      </c>
      <c r="BB72" s="725">
        <v>26.999999999999972</v>
      </c>
      <c r="BC72" s="725">
        <v>29.666666666666636</v>
      </c>
      <c r="BD72" s="725">
        <v>0</v>
      </c>
      <c r="BE72" s="725">
        <v>0</v>
      </c>
      <c r="BF72" s="725">
        <v>0</v>
      </c>
      <c r="BG72" s="725">
        <v>0</v>
      </c>
      <c r="BH72" s="725">
        <v>0</v>
      </c>
      <c r="BI72" s="725">
        <v>0</v>
      </c>
      <c r="BJ72" s="725">
        <v>0</v>
      </c>
      <c r="BK72" s="725">
        <v>0</v>
      </c>
      <c r="BL72" s="725">
        <v>2.7062559660377401</v>
      </c>
      <c r="BM72" s="725">
        <v>0</v>
      </c>
      <c r="BN72" s="725">
        <v>1</v>
      </c>
      <c r="BO72" s="725">
        <v>1</v>
      </c>
      <c r="BP72" s="725">
        <v>0</v>
      </c>
      <c r="BQ72" s="725"/>
      <c r="BR72" s="725"/>
      <c r="BS72" s="725"/>
    </row>
    <row r="73" spans="1:71" ht="15" x14ac:dyDescent="0.25">
      <c r="A73" s="722" t="e">
        <f>VLOOKUP(C73,'DfE No.'!#REF!,3,FALSE)</f>
        <v>#REF!</v>
      </c>
      <c r="B73" s="722">
        <v>124699</v>
      </c>
      <c r="C73" s="722">
        <v>9353027</v>
      </c>
      <c r="D73" s="723" t="s">
        <v>1201</v>
      </c>
      <c r="E73" s="707" t="s">
        <v>469</v>
      </c>
      <c r="F73" s="724">
        <v>0</v>
      </c>
      <c r="G73" s="725">
        <v>1</v>
      </c>
      <c r="H73" s="725">
        <v>0</v>
      </c>
      <c r="I73" s="725">
        <v>0</v>
      </c>
      <c r="J73" s="725">
        <v>7</v>
      </c>
      <c r="K73" s="725">
        <v>0</v>
      </c>
      <c r="L73" s="725">
        <v>0</v>
      </c>
      <c r="M73" s="725">
        <v>0</v>
      </c>
      <c r="N73" s="725">
        <v>183</v>
      </c>
      <c r="O73" s="725">
        <v>183</v>
      </c>
      <c r="P73" s="725">
        <v>30</v>
      </c>
      <c r="Q73" s="725">
        <v>153</v>
      </c>
      <c r="R73" s="725">
        <v>0</v>
      </c>
      <c r="S73" s="725">
        <v>0</v>
      </c>
      <c r="T73" s="725">
        <v>0</v>
      </c>
      <c r="U73" s="725">
        <v>0</v>
      </c>
      <c r="V73" s="725">
        <v>0</v>
      </c>
      <c r="W73" s="725">
        <v>0</v>
      </c>
      <c r="X73" s="725">
        <v>0</v>
      </c>
      <c r="Y73" s="725">
        <v>0</v>
      </c>
      <c r="Z73" s="725">
        <v>0</v>
      </c>
      <c r="AA73" s="725">
        <v>183</v>
      </c>
      <c r="AB73" s="725">
        <v>26.142857142857142</v>
      </c>
      <c r="AC73" s="725">
        <v>22.00000000000006</v>
      </c>
      <c r="AD73" s="725">
        <v>24.758823529411764</v>
      </c>
      <c r="AE73" s="725">
        <v>0</v>
      </c>
      <c r="AF73" s="725">
        <v>0</v>
      </c>
      <c r="AG73" s="725">
        <v>100.00000000000001</v>
      </c>
      <c r="AH73" s="725">
        <v>15.000000000000002</v>
      </c>
      <c r="AI73" s="725">
        <v>5</v>
      </c>
      <c r="AJ73" s="725">
        <v>61.99999999999995</v>
      </c>
      <c r="AK73" s="725">
        <v>1</v>
      </c>
      <c r="AL73" s="725">
        <v>0</v>
      </c>
      <c r="AM73" s="725">
        <v>0</v>
      </c>
      <c r="AN73" s="725">
        <v>0</v>
      </c>
      <c r="AO73" s="725">
        <v>0</v>
      </c>
      <c r="AP73" s="725">
        <v>0</v>
      </c>
      <c r="AQ73" s="725">
        <v>0</v>
      </c>
      <c r="AR73" s="725">
        <v>0</v>
      </c>
      <c r="AS73" s="725">
        <v>0</v>
      </c>
      <c r="AT73" s="725">
        <v>0</v>
      </c>
      <c r="AU73" s="725">
        <v>0</v>
      </c>
      <c r="AV73" s="725">
        <v>0</v>
      </c>
      <c r="AW73" s="725">
        <v>1.196078431372549</v>
      </c>
      <c r="AX73" s="725">
        <v>0</v>
      </c>
      <c r="AY73" s="725">
        <v>0</v>
      </c>
      <c r="AZ73" s="725">
        <v>0</v>
      </c>
      <c r="BA73" s="725">
        <v>0</v>
      </c>
      <c r="BB73" s="725">
        <v>45.596026490066286</v>
      </c>
      <c r="BC73" s="725">
        <v>54.53642384105968</v>
      </c>
      <c r="BD73" s="725">
        <v>0</v>
      </c>
      <c r="BE73" s="725">
        <v>0</v>
      </c>
      <c r="BF73" s="725">
        <v>0</v>
      </c>
      <c r="BG73" s="725">
        <v>0</v>
      </c>
      <c r="BH73" s="725">
        <v>0</v>
      </c>
      <c r="BI73" s="725">
        <v>0</v>
      </c>
      <c r="BJ73" s="725">
        <v>8.0200000000000262</v>
      </c>
      <c r="BK73" s="725">
        <v>0</v>
      </c>
      <c r="BL73" s="725">
        <v>1.1180199075862101</v>
      </c>
      <c r="BM73" s="725">
        <v>0</v>
      </c>
      <c r="BN73" s="725">
        <v>0</v>
      </c>
      <c r="BO73" s="725">
        <v>1</v>
      </c>
      <c r="BP73" s="725">
        <v>0</v>
      </c>
      <c r="BQ73" s="725"/>
      <c r="BR73" s="725"/>
      <c r="BS73" s="725"/>
    </row>
    <row r="74" spans="1:71" ht="15" x14ac:dyDescent="0.25">
      <c r="A74" s="722" t="e">
        <f>VLOOKUP(C74,'DfE No.'!#REF!,3,FALSE)</f>
        <v>#REF!</v>
      </c>
      <c r="B74" s="722">
        <v>124702</v>
      </c>
      <c r="C74" s="722">
        <v>9353036</v>
      </c>
      <c r="D74" s="723" t="s">
        <v>1202</v>
      </c>
      <c r="E74" s="707" t="s">
        <v>469</v>
      </c>
      <c r="F74" s="724">
        <v>0</v>
      </c>
      <c r="G74" s="725">
        <v>1</v>
      </c>
      <c r="H74" s="725">
        <v>0</v>
      </c>
      <c r="I74" s="725">
        <v>0</v>
      </c>
      <c r="J74" s="725">
        <v>7</v>
      </c>
      <c r="K74" s="725">
        <v>0</v>
      </c>
      <c r="L74" s="725">
        <v>0</v>
      </c>
      <c r="M74" s="725">
        <v>0</v>
      </c>
      <c r="N74" s="725">
        <v>182</v>
      </c>
      <c r="O74" s="725">
        <v>182</v>
      </c>
      <c r="P74" s="725">
        <v>27</v>
      </c>
      <c r="Q74" s="725">
        <v>155</v>
      </c>
      <c r="R74" s="725">
        <v>0</v>
      </c>
      <c r="S74" s="725">
        <v>0</v>
      </c>
      <c r="T74" s="725">
        <v>0</v>
      </c>
      <c r="U74" s="725">
        <v>0</v>
      </c>
      <c r="V74" s="725">
        <v>0</v>
      </c>
      <c r="W74" s="725">
        <v>0</v>
      </c>
      <c r="X74" s="725">
        <v>0</v>
      </c>
      <c r="Y74" s="725">
        <v>0</v>
      </c>
      <c r="Z74" s="725">
        <v>0</v>
      </c>
      <c r="AA74" s="725">
        <v>182</v>
      </c>
      <c r="AB74" s="725">
        <v>26</v>
      </c>
      <c r="AC74" s="725">
        <v>16.999999999999996</v>
      </c>
      <c r="AD74" s="725">
        <v>21.538461538461537</v>
      </c>
      <c r="AE74" s="725">
        <v>0</v>
      </c>
      <c r="AF74" s="725">
        <v>0</v>
      </c>
      <c r="AG74" s="725">
        <v>176</v>
      </c>
      <c r="AH74" s="725">
        <v>3.0000000000000031</v>
      </c>
      <c r="AI74" s="725">
        <v>0</v>
      </c>
      <c r="AJ74" s="725">
        <v>3.0000000000000031</v>
      </c>
      <c r="AK74" s="725">
        <v>0</v>
      </c>
      <c r="AL74" s="725">
        <v>0</v>
      </c>
      <c r="AM74" s="725">
        <v>0</v>
      </c>
      <c r="AN74" s="725">
        <v>0</v>
      </c>
      <c r="AO74" s="725">
        <v>0</v>
      </c>
      <c r="AP74" s="725">
        <v>0</v>
      </c>
      <c r="AQ74" s="725">
        <v>0</v>
      </c>
      <c r="AR74" s="725">
        <v>0</v>
      </c>
      <c r="AS74" s="725">
        <v>0</v>
      </c>
      <c r="AT74" s="725">
        <v>0</v>
      </c>
      <c r="AU74" s="725">
        <v>2.3483870967741916</v>
      </c>
      <c r="AV74" s="725">
        <v>4.6967741935483831</v>
      </c>
      <c r="AW74" s="725">
        <v>5.8709677419354778</v>
      </c>
      <c r="AX74" s="725">
        <v>0</v>
      </c>
      <c r="AY74" s="725">
        <v>0</v>
      </c>
      <c r="AZ74" s="725">
        <v>0</v>
      </c>
      <c r="BA74" s="725">
        <v>0</v>
      </c>
      <c r="BB74" s="725">
        <v>44.285714285714327</v>
      </c>
      <c r="BC74" s="725">
        <v>52.00000000000005</v>
      </c>
      <c r="BD74" s="725">
        <v>0</v>
      </c>
      <c r="BE74" s="725">
        <v>0</v>
      </c>
      <c r="BF74" s="725">
        <v>0</v>
      </c>
      <c r="BG74" s="725">
        <v>0</v>
      </c>
      <c r="BH74" s="725">
        <v>0</v>
      </c>
      <c r="BI74" s="725">
        <v>0</v>
      </c>
      <c r="BJ74" s="725">
        <v>9.0800000000000196</v>
      </c>
      <c r="BK74" s="725">
        <v>0</v>
      </c>
      <c r="BL74" s="725">
        <v>2.52657629352941</v>
      </c>
      <c r="BM74" s="725">
        <v>0</v>
      </c>
      <c r="BN74" s="725">
        <v>0</v>
      </c>
      <c r="BO74" s="725">
        <v>1</v>
      </c>
      <c r="BP74" s="725">
        <v>0</v>
      </c>
      <c r="BQ74" s="725"/>
      <c r="BR74" s="725"/>
      <c r="BS74" s="725"/>
    </row>
    <row r="75" spans="1:71" ht="15" x14ac:dyDescent="0.25">
      <c r="A75" s="722" t="e">
        <f>VLOOKUP(C75,'DfE No.'!#REF!,3,FALSE)</f>
        <v>#REF!</v>
      </c>
      <c r="B75" s="722">
        <v>124703</v>
      </c>
      <c r="C75" s="722">
        <v>9353037</v>
      </c>
      <c r="D75" s="723" t="s">
        <v>1203</v>
      </c>
      <c r="E75" s="707" t="s">
        <v>469</v>
      </c>
      <c r="F75" s="724">
        <v>0</v>
      </c>
      <c r="G75" s="725">
        <v>1</v>
      </c>
      <c r="H75" s="725">
        <v>0</v>
      </c>
      <c r="I75" s="725">
        <v>0</v>
      </c>
      <c r="J75" s="725">
        <v>7</v>
      </c>
      <c r="K75" s="725">
        <v>0</v>
      </c>
      <c r="L75" s="725">
        <v>0</v>
      </c>
      <c r="M75" s="725">
        <v>0</v>
      </c>
      <c r="N75" s="725">
        <v>91</v>
      </c>
      <c r="O75" s="725">
        <v>91</v>
      </c>
      <c r="P75" s="725">
        <v>9</v>
      </c>
      <c r="Q75" s="725">
        <v>82</v>
      </c>
      <c r="R75" s="725">
        <v>0</v>
      </c>
      <c r="S75" s="725">
        <v>0</v>
      </c>
      <c r="T75" s="725">
        <v>0</v>
      </c>
      <c r="U75" s="725">
        <v>0</v>
      </c>
      <c r="V75" s="725">
        <v>0</v>
      </c>
      <c r="W75" s="725">
        <v>0</v>
      </c>
      <c r="X75" s="725">
        <v>0</v>
      </c>
      <c r="Y75" s="725">
        <v>0</v>
      </c>
      <c r="Z75" s="725">
        <v>0</v>
      </c>
      <c r="AA75" s="725">
        <v>91</v>
      </c>
      <c r="AB75" s="725">
        <v>13</v>
      </c>
      <c r="AC75" s="725">
        <v>11.000000000000011</v>
      </c>
      <c r="AD75" s="725">
        <v>11.000000000000011</v>
      </c>
      <c r="AE75" s="725">
        <v>0</v>
      </c>
      <c r="AF75" s="725">
        <v>0</v>
      </c>
      <c r="AG75" s="725">
        <v>91</v>
      </c>
      <c r="AH75" s="725">
        <v>0</v>
      </c>
      <c r="AI75" s="725">
        <v>0</v>
      </c>
      <c r="AJ75" s="725">
        <v>0</v>
      </c>
      <c r="AK75" s="725">
        <v>0</v>
      </c>
      <c r="AL75" s="725">
        <v>0</v>
      </c>
      <c r="AM75" s="725">
        <v>0</v>
      </c>
      <c r="AN75" s="725">
        <v>0</v>
      </c>
      <c r="AO75" s="725">
        <v>0</v>
      </c>
      <c r="AP75" s="725">
        <v>0</v>
      </c>
      <c r="AQ75" s="725">
        <v>0</v>
      </c>
      <c r="AR75" s="725">
        <v>0</v>
      </c>
      <c r="AS75" s="725">
        <v>0</v>
      </c>
      <c r="AT75" s="725">
        <v>0</v>
      </c>
      <c r="AU75" s="725">
        <v>0</v>
      </c>
      <c r="AV75" s="725">
        <v>1.1097560975609746</v>
      </c>
      <c r="AW75" s="725">
        <v>1.1097560975609746</v>
      </c>
      <c r="AX75" s="725">
        <v>0</v>
      </c>
      <c r="AY75" s="725">
        <v>0</v>
      </c>
      <c r="AZ75" s="725">
        <v>0</v>
      </c>
      <c r="BA75" s="725">
        <v>0</v>
      </c>
      <c r="BB75" s="725">
        <v>25.949367088607623</v>
      </c>
      <c r="BC75" s="725">
        <v>28.797468354430411</v>
      </c>
      <c r="BD75" s="725">
        <v>0</v>
      </c>
      <c r="BE75" s="725">
        <v>0</v>
      </c>
      <c r="BF75" s="725">
        <v>0</v>
      </c>
      <c r="BG75" s="725">
        <v>0</v>
      </c>
      <c r="BH75" s="725">
        <v>0</v>
      </c>
      <c r="BI75" s="725">
        <v>0</v>
      </c>
      <c r="BJ75" s="725">
        <v>0</v>
      </c>
      <c r="BK75" s="725">
        <v>0</v>
      </c>
      <c r="BL75" s="725">
        <v>1.68541476973684</v>
      </c>
      <c r="BM75" s="725">
        <v>0</v>
      </c>
      <c r="BN75" s="725">
        <v>0</v>
      </c>
      <c r="BO75" s="725">
        <v>1</v>
      </c>
      <c r="BP75" s="725">
        <v>0</v>
      </c>
      <c r="BQ75" s="725"/>
      <c r="BR75" s="725"/>
      <c r="BS75" s="725"/>
    </row>
    <row r="76" spans="1:71" ht="15" x14ac:dyDescent="0.25">
      <c r="A76" s="722" t="e">
        <f>VLOOKUP(C76,'DfE No.'!#REF!,3,FALSE)</f>
        <v>#REF!</v>
      </c>
      <c r="B76" s="722">
        <v>124705</v>
      </c>
      <c r="C76" s="722">
        <v>9353042</v>
      </c>
      <c r="D76" s="723" t="s">
        <v>1204</v>
      </c>
      <c r="E76" s="707" t="s">
        <v>469</v>
      </c>
      <c r="F76" s="724">
        <v>0</v>
      </c>
      <c r="G76" s="725">
        <v>1</v>
      </c>
      <c r="H76" s="725">
        <v>0</v>
      </c>
      <c r="I76" s="725">
        <v>0</v>
      </c>
      <c r="J76" s="725">
        <v>7</v>
      </c>
      <c r="K76" s="725">
        <v>0</v>
      </c>
      <c r="L76" s="725">
        <v>0</v>
      </c>
      <c r="M76" s="725">
        <v>0</v>
      </c>
      <c r="N76" s="725">
        <v>47</v>
      </c>
      <c r="O76" s="725">
        <v>47</v>
      </c>
      <c r="P76" s="725">
        <v>4</v>
      </c>
      <c r="Q76" s="725">
        <v>43</v>
      </c>
      <c r="R76" s="725">
        <v>0</v>
      </c>
      <c r="S76" s="725">
        <v>0</v>
      </c>
      <c r="T76" s="725">
        <v>0</v>
      </c>
      <c r="U76" s="725">
        <v>0</v>
      </c>
      <c r="V76" s="725">
        <v>0</v>
      </c>
      <c r="W76" s="725">
        <v>0</v>
      </c>
      <c r="X76" s="725">
        <v>0</v>
      </c>
      <c r="Y76" s="725">
        <v>0</v>
      </c>
      <c r="Z76" s="725">
        <v>0</v>
      </c>
      <c r="AA76" s="725">
        <v>47</v>
      </c>
      <c r="AB76" s="725">
        <v>6.7142857142857144</v>
      </c>
      <c r="AC76" s="725">
        <v>2.9999999999999978</v>
      </c>
      <c r="AD76" s="725">
        <v>4.9848484848484853</v>
      </c>
      <c r="AE76" s="725">
        <v>0</v>
      </c>
      <c r="AF76" s="725">
        <v>0</v>
      </c>
      <c r="AG76" s="725">
        <v>45.978260869565197</v>
      </c>
      <c r="AH76" s="725">
        <v>1.0217391304347823</v>
      </c>
      <c r="AI76" s="725">
        <v>0</v>
      </c>
      <c r="AJ76" s="725">
        <v>0</v>
      </c>
      <c r="AK76" s="725">
        <v>0</v>
      </c>
      <c r="AL76" s="725">
        <v>0</v>
      </c>
      <c r="AM76" s="725">
        <v>0</v>
      </c>
      <c r="AN76" s="725">
        <v>0</v>
      </c>
      <c r="AO76" s="725">
        <v>0</v>
      </c>
      <c r="AP76" s="725">
        <v>0</v>
      </c>
      <c r="AQ76" s="725">
        <v>0</v>
      </c>
      <c r="AR76" s="725">
        <v>0</v>
      </c>
      <c r="AS76" s="725">
        <v>0</v>
      </c>
      <c r="AT76" s="725">
        <v>0</v>
      </c>
      <c r="AU76" s="725">
        <v>0</v>
      </c>
      <c r="AV76" s="725">
        <v>0</v>
      </c>
      <c r="AW76" s="725">
        <v>0</v>
      </c>
      <c r="AX76" s="725">
        <v>0</v>
      </c>
      <c r="AY76" s="725">
        <v>0</v>
      </c>
      <c r="AZ76" s="725">
        <v>0</v>
      </c>
      <c r="BA76" s="725">
        <v>0</v>
      </c>
      <c r="BB76" s="725">
        <v>4.095238095238094</v>
      </c>
      <c r="BC76" s="725">
        <v>4.4761904761904745</v>
      </c>
      <c r="BD76" s="725">
        <v>0</v>
      </c>
      <c r="BE76" s="725">
        <v>0</v>
      </c>
      <c r="BF76" s="725">
        <v>0</v>
      </c>
      <c r="BG76" s="725">
        <v>0</v>
      </c>
      <c r="BH76" s="725">
        <v>0</v>
      </c>
      <c r="BI76" s="725">
        <v>0</v>
      </c>
      <c r="BJ76" s="725">
        <v>0.17999999999999791</v>
      </c>
      <c r="BK76" s="725">
        <v>0</v>
      </c>
      <c r="BL76" s="725">
        <v>2.1580594999999998</v>
      </c>
      <c r="BM76" s="725">
        <v>0</v>
      </c>
      <c r="BN76" s="725">
        <v>1</v>
      </c>
      <c r="BO76" s="725">
        <v>1</v>
      </c>
      <c r="BP76" s="725">
        <v>0</v>
      </c>
      <c r="BQ76" s="725"/>
      <c r="BR76" s="725"/>
      <c r="BS76" s="725"/>
    </row>
    <row r="77" spans="1:71" ht="15" x14ac:dyDescent="0.25">
      <c r="A77" s="722" t="e">
        <f>VLOOKUP(C77,'DfE No.'!#REF!,3,FALSE)</f>
        <v>#REF!</v>
      </c>
      <c r="B77" s="722">
        <v>124706</v>
      </c>
      <c r="C77" s="722">
        <v>9353043</v>
      </c>
      <c r="D77" s="723" t="s">
        <v>1205</v>
      </c>
      <c r="E77" s="707" t="s">
        <v>469</v>
      </c>
      <c r="F77" s="724">
        <v>0</v>
      </c>
      <c r="G77" s="725">
        <v>1</v>
      </c>
      <c r="H77" s="725">
        <v>0</v>
      </c>
      <c r="I77" s="725">
        <v>0</v>
      </c>
      <c r="J77" s="725">
        <v>7</v>
      </c>
      <c r="K77" s="725">
        <v>0</v>
      </c>
      <c r="L77" s="725">
        <v>0</v>
      </c>
      <c r="M77" s="725">
        <v>0</v>
      </c>
      <c r="N77" s="725">
        <v>174</v>
      </c>
      <c r="O77" s="725">
        <v>174</v>
      </c>
      <c r="P77" s="725">
        <v>27</v>
      </c>
      <c r="Q77" s="725">
        <v>147</v>
      </c>
      <c r="R77" s="725">
        <v>0</v>
      </c>
      <c r="S77" s="725">
        <v>0</v>
      </c>
      <c r="T77" s="725">
        <v>0</v>
      </c>
      <c r="U77" s="725">
        <v>0</v>
      </c>
      <c r="V77" s="725">
        <v>0</v>
      </c>
      <c r="W77" s="725">
        <v>0</v>
      </c>
      <c r="X77" s="725">
        <v>0</v>
      </c>
      <c r="Y77" s="725">
        <v>0</v>
      </c>
      <c r="Z77" s="725">
        <v>0</v>
      </c>
      <c r="AA77" s="725">
        <v>174</v>
      </c>
      <c r="AB77" s="725">
        <v>24.857142857142858</v>
      </c>
      <c r="AC77" s="725">
        <v>8.0000000000000053</v>
      </c>
      <c r="AD77" s="725">
        <v>18.315789473684209</v>
      </c>
      <c r="AE77" s="725">
        <v>0</v>
      </c>
      <c r="AF77" s="725">
        <v>0</v>
      </c>
      <c r="AG77" s="725">
        <v>172.00000000000003</v>
      </c>
      <c r="AH77" s="725">
        <v>1.0000000000000002</v>
      </c>
      <c r="AI77" s="725">
        <v>0</v>
      </c>
      <c r="AJ77" s="725">
        <v>1.0000000000000002</v>
      </c>
      <c r="AK77" s="725">
        <v>0</v>
      </c>
      <c r="AL77" s="725">
        <v>0</v>
      </c>
      <c r="AM77" s="725">
        <v>0</v>
      </c>
      <c r="AN77" s="725">
        <v>0</v>
      </c>
      <c r="AO77" s="725">
        <v>0</v>
      </c>
      <c r="AP77" s="725">
        <v>0</v>
      </c>
      <c r="AQ77" s="725">
        <v>0</v>
      </c>
      <c r="AR77" s="725">
        <v>0</v>
      </c>
      <c r="AS77" s="725">
        <v>0</v>
      </c>
      <c r="AT77" s="725">
        <v>0</v>
      </c>
      <c r="AU77" s="725">
        <v>2.3673469387755017</v>
      </c>
      <c r="AV77" s="725">
        <v>2.3673469387755017</v>
      </c>
      <c r="AW77" s="725">
        <v>2.3673469387755017</v>
      </c>
      <c r="AX77" s="725">
        <v>0</v>
      </c>
      <c r="AY77" s="725">
        <v>0</v>
      </c>
      <c r="AZ77" s="725">
        <v>0</v>
      </c>
      <c r="BA77" s="725">
        <v>1.0175438596491229</v>
      </c>
      <c r="BB77" s="725">
        <v>33.12676056338023</v>
      </c>
      <c r="BC77" s="725">
        <v>39.211267605633743</v>
      </c>
      <c r="BD77" s="725">
        <v>0</v>
      </c>
      <c r="BE77" s="725">
        <v>0</v>
      </c>
      <c r="BF77" s="725">
        <v>0</v>
      </c>
      <c r="BG77" s="725">
        <v>0</v>
      </c>
      <c r="BH77" s="725">
        <v>0</v>
      </c>
      <c r="BI77" s="725">
        <v>0</v>
      </c>
      <c r="BJ77" s="725">
        <v>4.5599999999999943</v>
      </c>
      <c r="BK77" s="725">
        <v>0</v>
      </c>
      <c r="BL77" s="725">
        <v>2.21869871834862</v>
      </c>
      <c r="BM77" s="725">
        <v>0</v>
      </c>
      <c r="BN77" s="725">
        <v>0</v>
      </c>
      <c r="BO77" s="725">
        <v>1</v>
      </c>
      <c r="BP77" s="725">
        <v>0</v>
      </c>
      <c r="BQ77" s="725"/>
      <c r="BR77" s="725"/>
      <c r="BS77" s="725"/>
    </row>
    <row r="78" spans="1:71" ht="15" x14ac:dyDescent="0.25">
      <c r="A78" s="722" t="e">
        <f>VLOOKUP(C78,'DfE No.'!#REF!,3,FALSE)</f>
        <v>#REF!</v>
      </c>
      <c r="B78" s="722">
        <v>124709</v>
      </c>
      <c r="C78" s="722">
        <v>9353048</v>
      </c>
      <c r="D78" s="723" t="s">
        <v>1206</v>
      </c>
      <c r="E78" s="707" t="s">
        <v>469</v>
      </c>
      <c r="F78" s="724">
        <v>0</v>
      </c>
      <c r="G78" s="725">
        <v>1</v>
      </c>
      <c r="H78" s="725">
        <v>0</v>
      </c>
      <c r="I78" s="725">
        <v>0</v>
      </c>
      <c r="J78" s="725">
        <v>7</v>
      </c>
      <c r="K78" s="725">
        <v>0</v>
      </c>
      <c r="L78" s="725">
        <v>0</v>
      </c>
      <c r="M78" s="725">
        <v>0</v>
      </c>
      <c r="N78" s="725">
        <v>190</v>
      </c>
      <c r="O78" s="725">
        <v>190</v>
      </c>
      <c r="P78" s="725">
        <v>29</v>
      </c>
      <c r="Q78" s="725">
        <v>161</v>
      </c>
      <c r="R78" s="725">
        <v>0</v>
      </c>
      <c r="S78" s="725">
        <v>0</v>
      </c>
      <c r="T78" s="725">
        <v>0</v>
      </c>
      <c r="U78" s="725">
        <v>0</v>
      </c>
      <c r="V78" s="725">
        <v>0</v>
      </c>
      <c r="W78" s="725">
        <v>0</v>
      </c>
      <c r="X78" s="725">
        <v>0</v>
      </c>
      <c r="Y78" s="725">
        <v>0</v>
      </c>
      <c r="Z78" s="725">
        <v>0</v>
      </c>
      <c r="AA78" s="725">
        <v>190</v>
      </c>
      <c r="AB78" s="725">
        <v>27.142857142857142</v>
      </c>
      <c r="AC78" s="725">
        <v>13.000000000000009</v>
      </c>
      <c r="AD78" s="725">
        <v>22</v>
      </c>
      <c r="AE78" s="725">
        <v>0</v>
      </c>
      <c r="AF78" s="725">
        <v>0</v>
      </c>
      <c r="AG78" s="725">
        <v>186.99999999999991</v>
      </c>
      <c r="AH78" s="725">
        <v>2.0000000000000031</v>
      </c>
      <c r="AI78" s="725">
        <v>0</v>
      </c>
      <c r="AJ78" s="725">
        <v>0.99999999999999967</v>
      </c>
      <c r="AK78" s="725">
        <v>0</v>
      </c>
      <c r="AL78" s="725">
        <v>0</v>
      </c>
      <c r="AM78" s="725">
        <v>0</v>
      </c>
      <c r="AN78" s="725">
        <v>0</v>
      </c>
      <c r="AO78" s="725">
        <v>0</v>
      </c>
      <c r="AP78" s="725">
        <v>0</v>
      </c>
      <c r="AQ78" s="725">
        <v>0</v>
      </c>
      <c r="AR78" s="725">
        <v>0</v>
      </c>
      <c r="AS78" s="725">
        <v>0</v>
      </c>
      <c r="AT78" s="725">
        <v>0</v>
      </c>
      <c r="AU78" s="725">
        <v>1.180124223602484</v>
      </c>
      <c r="AV78" s="725">
        <v>1.180124223602484</v>
      </c>
      <c r="AW78" s="725">
        <v>3.5403726708074523</v>
      </c>
      <c r="AX78" s="725">
        <v>0</v>
      </c>
      <c r="AY78" s="725">
        <v>0</v>
      </c>
      <c r="AZ78" s="725">
        <v>0</v>
      </c>
      <c r="BA78" s="725">
        <v>1</v>
      </c>
      <c r="BB78" s="725">
        <v>47.780645161290309</v>
      </c>
      <c r="BC78" s="725">
        <v>56.387096774193537</v>
      </c>
      <c r="BD78" s="725">
        <v>0</v>
      </c>
      <c r="BE78" s="725">
        <v>0</v>
      </c>
      <c r="BF78" s="725">
        <v>0</v>
      </c>
      <c r="BG78" s="725">
        <v>0</v>
      </c>
      <c r="BH78" s="725">
        <v>0</v>
      </c>
      <c r="BI78" s="725">
        <v>0</v>
      </c>
      <c r="BJ78" s="725">
        <v>1.6000000000000092</v>
      </c>
      <c r="BK78" s="725">
        <v>0</v>
      </c>
      <c r="BL78" s="725">
        <v>2.0468200214285699</v>
      </c>
      <c r="BM78" s="725">
        <v>0</v>
      </c>
      <c r="BN78" s="725">
        <v>0</v>
      </c>
      <c r="BO78" s="725">
        <v>1</v>
      </c>
      <c r="BP78" s="725">
        <v>0</v>
      </c>
      <c r="BQ78" s="725"/>
      <c r="BR78" s="725"/>
      <c r="BS78" s="725"/>
    </row>
    <row r="79" spans="1:71" ht="15" x14ac:dyDescent="0.25">
      <c r="A79" s="722" t="e">
        <f>VLOOKUP(C79,'DfE No.'!#REF!,3,FALSE)</f>
        <v>#REF!</v>
      </c>
      <c r="B79" s="722">
        <v>124710</v>
      </c>
      <c r="C79" s="722">
        <v>9353049</v>
      </c>
      <c r="D79" s="723" t="s">
        <v>1207</v>
      </c>
      <c r="E79" s="707" t="s">
        <v>469</v>
      </c>
      <c r="F79" s="724">
        <v>0</v>
      </c>
      <c r="G79" s="725">
        <v>1</v>
      </c>
      <c r="H79" s="725">
        <v>0</v>
      </c>
      <c r="I79" s="725">
        <v>0</v>
      </c>
      <c r="J79" s="725">
        <v>7</v>
      </c>
      <c r="K79" s="725">
        <v>0</v>
      </c>
      <c r="L79" s="725">
        <v>0</v>
      </c>
      <c r="M79" s="725">
        <v>0</v>
      </c>
      <c r="N79" s="725">
        <v>204</v>
      </c>
      <c r="O79" s="725">
        <v>204</v>
      </c>
      <c r="P79" s="725">
        <v>29</v>
      </c>
      <c r="Q79" s="725">
        <v>175</v>
      </c>
      <c r="R79" s="725">
        <v>0</v>
      </c>
      <c r="S79" s="725">
        <v>0</v>
      </c>
      <c r="T79" s="725">
        <v>0</v>
      </c>
      <c r="U79" s="725">
        <v>0</v>
      </c>
      <c r="V79" s="725">
        <v>0</v>
      </c>
      <c r="W79" s="725">
        <v>0</v>
      </c>
      <c r="X79" s="725">
        <v>0</v>
      </c>
      <c r="Y79" s="725">
        <v>0</v>
      </c>
      <c r="Z79" s="725">
        <v>0</v>
      </c>
      <c r="AA79" s="725">
        <v>204</v>
      </c>
      <c r="AB79" s="725">
        <v>29.142857142857142</v>
      </c>
      <c r="AC79" s="725">
        <v>19.000000000000004</v>
      </c>
      <c r="AD79" s="725">
        <v>27.678391959798997</v>
      </c>
      <c r="AE79" s="725">
        <v>0</v>
      </c>
      <c r="AF79" s="725">
        <v>0</v>
      </c>
      <c r="AG79" s="725">
        <v>202.99999999999994</v>
      </c>
      <c r="AH79" s="725">
        <v>1.0000000000000009</v>
      </c>
      <c r="AI79" s="725">
        <v>0</v>
      </c>
      <c r="AJ79" s="725">
        <v>0</v>
      </c>
      <c r="AK79" s="725">
        <v>0</v>
      </c>
      <c r="AL79" s="725">
        <v>0</v>
      </c>
      <c r="AM79" s="725">
        <v>0</v>
      </c>
      <c r="AN79" s="725">
        <v>0</v>
      </c>
      <c r="AO79" s="725">
        <v>0</v>
      </c>
      <c r="AP79" s="725">
        <v>0</v>
      </c>
      <c r="AQ79" s="725">
        <v>0</v>
      </c>
      <c r="AR79" s="725">
        <v>0</v>
      </c>
      <c r="AS79" s="725">
        <v>0</v>
      </c>
      <c r="AT79" s="725">
        <v>0</v>
      </c>
      <c r="AU79" s="725">
        <v>0</v>
      </c>
      <c r="AV79" s="725">
        <v>0</v>
      </c>
      <c r="AW79" s="725">
        <v>1.1657142857142848</v>
      </c>
      <c r="AX79" s="725">
        <v>0</v>
      </c>
      <c r="AY79" s="725">
        <v>0</v>
      </c>
      <c r="AZ79" s="725">
        <v>0</v>
      </c>
      <c r="BA79" s="725">
        <v>0</v>
      </c>
      <c r="BB79" s="725">
        <v>51.293103448275851</v>
      </c>
      <c r="BC79" s="725">
        <v>59.793103448275843</v>
      </c>
      <c r="BD79" s="725">
        <v>0</v>
      </c>
      <c r="BE79" s="725">
        <v>0</v>
      </c>
      <c r="BF79" s="725">
        <v>0</v>
      </c>
      <c r="BG79" s="725">
        <v>0</v>
      </c>
      <c r="BH79" s="725">
        <v>0</v>
      </c>
      <c r="BI79" s="725">
        <v>0</v>
      </c>
      <c r="BJ79" s="725">
        <v>0</v>
      </c>
      <c r="BK79" s="725">
        <v>0</v>
      </c>
      <c r="BL79" s="725">
        <v>1.96041622246377</v>
      </c>
      <c r="BM79" s="725">
        <v>0</v>
      </c>
      <c r="BN79" s="725">
        <v>0</v>
      </c>
      <c r="BO79" s="725">
        <v>1</v>
      </c>
      <c r="BP79" s="725">
        <v>0</v>
      </c>
      <c r="BQ79" s="725"/>
      <c r="BR79" s="725"/>
      <c r="BS79" s="725"/>
    </row>
    <row r="80" spans="1:71" ht="15" x14ac:dyDescent="0.25">
      <c r="A80" s="722" t="e">
        <f>VLOOKUP(C80,'DfE No.'!#REF!,3,FALSE)</f>
        <v>#REF!</v>
      </c>
      <c r="B80" s="722">
        <v>124712</v>
      </c>
      <c r="C80" s="722">
        <v>9353056</v>
      </c>
      <c r="D80" s="723" t="s">
        <v>1208</v>
      </c>
      <c r="E80" s="707" t="s">
        <v>469</v>
      </c>
      <c r="F80" s="724">
        <v>0</v>
      </c>
      <c r="G80" s="725">
        <v>1</v>
      </c>
      <c r="H80" s="725">
        <v>0</v>
      </c>
      <c r="I80" s="725">
        <v>0</v>
      </c>
      <c r="J80" s="725">
        <v>7</v>
      </c>
      <c r="K80" s="725">
        <v>0</v>
      </c>
      <c r="L80" s="725">
        <v>0</v>
      </c>
      <c r="M80" s="725">
        <v>0</v>
      </c>
      <c r="N80" s="725">
        <v>174</v>
      </c>
      <c r="O80" s="725">
        <v>174</v>
      </c>
      <c r="P80" s="725">
        <v>26</v>
      </c>
      <c r="Q80" s="725">
        <v>148</v>
      </c>
      <c r="R80" s="725">
        <v>0</v>
      </c>
      <c r="S80" s="725">
        <v>0</v>
      </c>
      <c r="T80" s="725">
        <v>0</v>
      </c>
      <c r="U80" s="725">
        <v>0</v>
      </c>
      <c r="V80" s="725">
        <v>0</v>
      </c>
      <c r="W80" s="725">
        <v>0</v>
      </c>
      <c r="X80" s="725">
        <v>0</v>
      </c>
      <c r="Y80" s="725">
        <v>0</v>
      </c>
      <c r="Z80" s="725">
        <v>0</v>
      </c>
      <c r="AA80" s="725">
        <v>174</v>
      </c>
      <c r="AB80" s="725">
        <v>24.857142857142858</v>
      </c>
      <c r="AC80" s="725">
        <v>14.999999999999993</v>
      </c>
      <c r="AD80" s="725">
        <v>22.385964912280702</v>
      </c>
      <c r="AE80" s="725">
        <v>0</v>
      </c>
      <c r="AF80" s="725">
        <v>0</v>
      </c>
      <c r="AG80" s="725">
        <v>156.90173410404628</v>
      </c>
      <c r="AH80" s="725">
        <v>13.075144508670514</v>
      </c>
      <c r="AI80" s="725">
        <v>0</v>
      </c>
      <c r="AJ80" s="725">
        <v>4.0231213872832381</v>
      </c>
      <c r="AK80" s="725">
        <v>0</v>
      </c>
      <c r="AL80" s="725">
        <v>0</v>
      </c>
      <c r="AM80" s="725">
        <v>0</v>
      </c>
      <c r="AN80" s="725">
        <v>0</v>
      </c>
      <c r="AO80" s="725">
        <v>0</v>
      </c>
      <c r="AP80" s="725">
        <v>0</v>
      </c>
      <c r="AQ80" s="725">
        <v>0</v>
      </c>
      <c r="AR80" s="725">
        <v>0</v>
      </c>
      <c r="AS80" s="725">
        <v>0</v>
      </c>
      <c r="AT80" s="725">
        <v>0</v>
      </c>
      <c r="AU80" s="725">
        <v>1.1756756756756761</v>
      </c>
      <c r="AV80" s="725">
        <v>1.1756756756756761</v>
      </c>
      <c r="AW80" s="725">
        <v>1.1756756756756761</v>
      </c>
      <c r="AX80" s="725">
        <v>0</v>
      </c>
      <c r="AY80" s="725">
        <v>0</v>
      </c>
      <c r="AZ80" s="725">
        <v>0</v>
      </c>
      <c r="BA80" s="725">
        <v>2.0350877192982457</v>
      </c>
      <c r="BB80" s="725">
        <v>30.225352112676049</v>
      </c>
      <c r="BC80" s="725">
        <v>35.535211267605625</v>
      </c>
      <c r="BD80" s="725">
        <v>0</v>
      </c>
      <c r="BE80" s="725">
        <v>0</v>
      </c>
      <c r="BF80" s="725">
        <v>0</v>
      </c>
      <c r="BG80" s="725">
        <v>0</v>
      </c>
      <c r="BH80" s="725">
        <v>0</v>
      </c>
      <c r="BI80" s="725">
        <v>0</v>
      </c>
      <c r="BJ80" s="725">
        <v>0</v>
      </c>
      <c r="BK80" s="725">
        <v>0</v>
      </c>
      <c r="BL80" s="725">
        <v>3.1555053006578899</v>
      </c>
      <c r="BM80" s="725">
        <v>0</v>
      </c>
      <c r="BN80" s="725">
        <v>0</v>
      </c>
      <c r="BO80" s="725">
        <v>1</v>
      </c>
      <c r="BP80" s="725">
        <v>0</v>
      </c>
      <c r="BQ80" s="725"/>
      <c r="BR80" s="725"/>
      <c r="BS80" s="725"/>
    </row>
    <row r="81" spans="1:71" ht="15" x14ac:dyDescent="0.25">
      <c r="A81" s="722" t="e">
        <f>VLOOKUP(C81,'DfE No.'!#REF!,3,FALSE)</f>
        <v>#REF!</v>
      </c>
      <c r="B81" s="722">
        <v>124717</v>
      </c>
      <c r="C81" s="722">
        <v>9353064</v>
      </c>
      <c r="D81" s="723" t="s">
        <v>1209</v>
      </c>
      <c r="E81" s="707" t="s">
        <v>469</v>
      </c>
      <c r="F81" s="724">
        <v>0</v>
      </c>
      <c r="G81" s="725">
        <v>1</v>
      </c>
      <c r="H81" s="725">
        <v>0</v>
      </c>
      <c r="I81" s="725">
        <v>0</v>
      </c>
      <c r="J81" s="725">
        <v>7</v>
      </c>
      <c r="K81" s="725">
        <v>0</v>
      </c>
      <c r="L81" s="725">
        <v>0</v>
      </c>
      <c r="M81" s="725">
        <v>0</v>
      </c>
      <c r="N81" s="725">
        <v>130</v>
      </c>
      <c r="O81" s="725">
        <v>130</v>
      </c>
      <c r="P81" s="725">
        <v>17</v>
      </c>
      <c r="Q81" s="725">
        <v>113</v>
      </c>
      <c r="R81" s="725">
        <v>0</v>
      </c>
      <c r="S81" s="725">
        <v>0</v>
      </c>
      <c r="T81" s="725">
        <v>0</v>
      </c>
      <c r="U81" s="725">
        <v>0</v>
      </c>
      <c r="V81" s="725">
        <v>0</v>
      </c>
      <c r="W81" s="725">
        <v>0</v>
      </c>
      <c r="X81" s="725">
        <v>0</v>
      </c>
      <c r="Y81" s="725">
        <v>0</v>
      </c>
      <c r="Z81" s="725">
        <v>0</v>
      </c>
      <c r="AA81" s="725">
        <v>130</v>
      </c>
      <c r="AB81" s="725">
        <v>18.571428571428573</v>
      </c>
      <c r="AC81" s="725">
        <v>17.99999999999994</v>
      </c>
      <c r="AD81" s="725">
        <v>17.99999999999994</v>
      </c>
      <c r="AE81" s="725">
        <v>0</v>
      </c>
      <c r="AF81" s="725">
        <v>0</v>
      </c>
      <c r="AG81" s="725">
        <v>128.99999999999997</v>
      </c>
      <c r="AH81" s="725">
        <v>0</v>
      </c>
      <c r="AI81" s="725">
        <v>0</v>
      </c>
      <c r="AJ81" s="725">
        <v>0.99999999999999967</v>
      </c>
      <c r="AK81" s="725">
        <v>0</v>
      </c>
      <c r="AL81" s="725">
        <v>0</v>
      </c>
      <c r="AM81" s="725">
        <v>0</v>
      </c>
      <c r="AN81" s="725">
        <v>0</v>
      </c>
      <c r="AO81" s="725">
        <v>0</v>
      </c>
      <c r="AP81" s="725">
        <v>0</v>
      </c>
      <c r="AQ81" s="725">
        <v>0</v>
      </c>
      <c r="AR81" s="725">
        <v>0</v>
      </c>
      <c r="AS81" s="725">
        <v>0</v>
      </c>
      <c r="AT81" s="725">
        <v>0</v>
      </c>
      <c r="AU81" s="725">
        <v>0</v>
      </c>
      <c r="AV81" s="725">
        <v>0</v>
      </c>
      <c r="AW81" s="725">
        <v>0</v>
      </c>
      <c r="AX81" s="725">
        <v>0</v>
      </c>
      <c r="AY81" s="725">
        <v>0</v>
      </c>
      <c r="AZ81" s="725">
        <v>0</v>
      </c>
      <c r="BA81" s="725">
        <v>0</v>
      </c>
      <c r="BB81" s="725">
        <v>34.999999999999964</v>
      </c>
      <c r="BC81" s="725">
        <v>40.265486725663678</v>
      </c>
      <c r="BD81" s="725">
        <v>0</v>
      </c>
      <c r="BE81" s="725">
        <v>0</v>
      </c>
      <c r="BF81" s="725">
        <v>0</v>
      </c>
      <c r="BG81" s="725">
        <v>0</v>
      </c>
      <c r="BH81" s="725">
        <v>0</v>
      </c>
      <c r="BI81" s="725">
        <v>0</v>
      </c>
      <c r="BJ81" s="725">
        <v>1.1999999999999971</v>
      </c>
      <c r="BK81" s="725">
        <v>0</v>
      </c>
      <c r="BL81" s="725">
        <v>2.6043366151162801</v>
      </c>
      <c r="BM81" s="725">
        <v>0</v>
      </c>
      <c r="BN81" s="725">
        <v>1</v>
      </c>
      <c r="BO81" s="725">
        <v>1</v>
      </c>
      <c r="BP81" s="725">
        <v>0</v>
      </c>
      <c r="BQ81" s="725"/>
      <c r="BR81" s="725"/>
      <c r="BS81" s="725"/>
    </row>
    <row r="82" spans="1:71" ht="15" x14ac:dyDescent="0.25">
      <c r="A82" s="722" t="e">
        <f>VLOOKUP(C82,'DfE No.'!#REF!,3,FALSE)</f>
        <v>#REF!</v>
      </c>
      <c r="B82" s="722">
        <v>124718</v>
      </c>
      <c r="C82" s="722">
        <v>9353066</v>
      </c>
      <c r="D82" s="723" t="s">
        <v>1210</v>
      </c>
      <c r="E82" s="707" t="s">
        <v>469</v>
      </c>
      <c r="F82" s="724">
        <v>0</v>
      </c>
      <c r="G82" s="725">
        <v>1</v>
      </c>
      <c r="H82" s="725">
        <v>0</v>
      </c>
      <c r="I82" s="725">
        <v>0</v>
      </c>
      <c r="J82" s="725">
        <v>7</v>
      </c>
      <c r="K82" s="725">
        <v>0</v>
      </c>
      <c r="L82" s="725">
        <v>0</v>
      </c>
      <c r="M82" s="725">
        <v>0</v>
      </c>
      <c r="N82" s="725">
        <v>45</v>
      </c>
      <c r="O82" s="725">
        <v>45</v>
      </c>
      <c r="P82" s="725">
        <v>8</v>
      </c>
      <c r="Q82" s="725">
        <v>37</v>
      </c>
      <c r="R82" s="725">
        <v>0</v>
      </c>
      <c r="S82" s="725">
        <v>0</v>
      </c>
      <c r="T82" s="725">
        <v>0</v>
      </c>
      <c r="U82" s="725">
        <v>0</v>
      </c>
      <c r="V82" s="725">
        <v>0</v>
      </c>
      <c r="W82" s="725">
        <v>0</v>
      </c>
      <c r="X82" s="725">
        <v>0</v>
      </c>
      <c r="Y82" s="725">
        <v>0</v>
      </c>
      <c r="Z82" s="725">
        <v>0</v>
      </c>
      <c r="AA82" s="725">
        <v>45</v>
      </c>
      <c r="AB82" s="725">
        <v>6.4285714285714288</v>
      </c>
      <c r="AC82" s="725">
        <v>5.9999999999999849</v>
      </c>
      <c r="AD82" s="725">
        <v>6.7924528301886786</v>
      </c>
      <c r="AE82" s="725">
        <v>0</v>
      </c>
      <c r="AF82" s="725">
        <v>0</v>
      </c>
      <c r="AG82" s="725">
        <v>45</v>
      </c>
      <c r="AH82" s="725">
        <v>0</v>
      </c>
      <c r="AI82" s="725">
        <v>0</v>
      </c>
      <c r="AJ82" s="725">
        <v>0</v>
      </c>
      <c r="AK82" s="725">
        <v>0</v>
      </c>
      <c r="AL82" s="725">
        <v>0</v>
      </c>
      <c r="AM82" s="725">
        <v>0</v>
      </c>
      <c r="AN82" s="725">
        <v>0</v>
      </c>
      <c r="AO82" s="725">
        <v>0</v>
      </c>
      <c r="AP82" s="725">
        <v>0</v>
      </c>
      <c r="AQ82" s="725">
        <v>0</v>
      </c>
      <c r="AR82" s="725">
        <v>0</v>
      </c>
      <c r="AS82" s="725">
        <v>0</v>
      </c>
      <c r="AT82" s="725">
        <v>0</v>
      </c>
      <c r="AU82" s="725">
        <v>0</v>
      </c>
      <c r="AV82" s="725">
        <v>0</v>
      </c>
      <c r="AW82" s="725">
        <v>0</v>
      </c>
      <c r="AX82" s="725">
        <v>0</v>
      </c>
      <c r="AY82" s="725">
        <v>0</v>
      </c>
      <c r="AZ82" s="725">
        <v>0</v>
      </c>
      <c r="BA82" s="725">
        <v>0.84905660377358483</v>
      </c>
      <c r="BB82" s="725">
        <v>13.454545454545467</v>
      </c>
      <c r="BC82" s="725">
        <v>16.363636363636378</v>
      </c>
      <c r="BD82" s="725">
        <v>0</v>
      </c>
      <c r="BE82" s="725">
        <v>0</v>
      </c>
      <c r="BF82" s="725">
        <v>0</v>
      </c>
      <c r="BG82" s="725">
        <v>0</v>
      </c>
      <c r="BH82" s="725">
        <v>0</v>
      </c>
      <c r="BI82" s="725">
        <v>0</v>
      </c>
      <c r="BJ82" s="725">
        <v>2.2999999999999949</v>
      </c>
      <c r="BK82" s="725">
        <v>0</v>
      </c>
      <c r="BL82" s="725">
        <v>1.87650734444444</v>
      </c>
      <c r="BM82" s="725">
        <v>0</v>
      </c>
      <c r="BN82" s="725">
        <v>0</v>
      </c>
      <c r="BO82" s="725">
        <v>1</v>
      </c>
      <c r="BP82" s="725">
        <v>0</v>
      </c>
      <c r="BQ82" s="725"/>
      <c r="BR82" s="725"/>
      <c r="BS82" s="725"/>
    </row>
    <row r="83" spans="1:71" ht="15" x14ac:dyDescent="0.25">
      <c r="A83" s="722" t="e">
        <f>VLOOKUP(C83,'DfE No.'!#REF!,3,FALSE)</f>
        <v>#REF!</v>
      </c>
      <c r="B83" s="722">
        <v>124719</v>
      </c>
      <c r="C83" s="722">
        <v>9353074</v>
      </c>
      <c r="D83" s="723" t="s">
        <v>1211</v>
      </c>
      <c r="E83" s="707" t="s">
        <v>469</v>
      </c>
      <c r="F83" s="724">
        <v>0</v>
      </c>
      <c r="G83" s="725">
        <v>1</v>
      </c>
      <c r="H83" s="725">
        <v>0</v>
      </c>
      <c r="I83" s="725">
        <v>0</v>
      </c>
      <c r="J83" s="725">
        <v>7</v>
      </c>
      <c r="K83" s="725">
        <v>0</v>
      </c>
      <c r="L83" s="725">
        <v>0</v>
      </c>
      <c r="M83" s="725">
        <v>0</v>
      </c>
      <c r="N83" s="725">
        <v>45</v>
      </c>
      <c r="O83" s="725">
        <v>45</v>
      </c>
      <c r="P83" s="725">
        <v>9</v>
      </c>
      <c r="Q83" s="725">
        <v>36</v>
      </c>
      <c r="R83" s="725">
        <v>0</v>
      </c>
      <c r="S83" s="725">
        <v>0</v>
      </c>
      <c r="T83" s="725">
        <v>0</v>
      </c>
      <c r="U83" s="725">
        <v>0</v>
      </c>
      <c r="V83" s="725">
        <v>0</v>
      </c>
      <c r="W83" s="725">
        <v>0</v>
      </c>
      <c r="X83" s="725">
        <v>0</v>
      </c>
      <c r="Y83" s="725">
        <v>0</v>
      </c>
      <c r="Z83" s="725">
        <v>0</v>
      </c>
      <c r="AA83" s="725">
        <v>45</v>
      </c>
      <c r="AB83" s="725">
        <v>6.4285714285714288</v>
      </c>
      <c r="AC83" s="725">
        <v>12.000000000000014</v>
      </c>
      <c r="AD83" s="725">
        <v>12.000000000000014</v>
      </c>
      <c r="AE83" s="725">
        <v>0</v>
      </c>
      <c r="AF83" s="725">
        <v>0</v>
      </c>
      <c r="AG83" s="725">
        <v>40.999999999999993</v>
      </c>
      <c r="AH83" s="725">
        <v>0</v>
      </c>
      <c r="AI83" s="725">
        <v>0</v>
      </c>
      <c r="AJ83" s="725">
        <v>0</v>
      </c>
      <c r="AK83" s="725">
        <v>4.0000000000000009</v>
      </c>
      <c r="AL83" s="725">
        <v>0</v>
      </c>
      <c r="AM83" s="725">
        <v>0</v>
      </c>
      <c r="AN83" s="725">
        <v>0</v>
      </c>
      <c r="AO83" s="725">
        <v>0</v>
      </c>
      <c r="AP83" s="725">
        <v>0</v>
      </c>
      <c r="AQ83" s="725">
        <v>0</v>
      </c>
      <c r="AR83" s="725">
        <v>0</v>
      </c>
      <c r="AS83" s="725">
        <v>0</v>
      </c>
      <c r="AT83" s="725">
        <v>0</v>
      </c>
      <c r="AU83" s="725">
        <v>1.2500000000000011</v>
      </c>
      <c r="AV83" s="725">
        <v>1.2500000000000011</v>
      </c>
      <c r="AW83" s="725">
        <v>1.2500000000000011</v>
      </c>
      <c r="AX83" s="725">
        <v>0</v>
      </c>
      <c r="AY83" s="725">
        <v>0</v>
      </c>
      <c r="AZ83" s="725">
        <v>0</v>
      </c>
      <c r="BA83" s="725">
        <v>0</v>
      </c>
      <c r="BB83" s="725">
        <v>11.000000000000018</v>
      </c>
      <c r="BC83" s="725">
        <v>13.750000000000021</v>
      </c>
      <c r="BD83" s="725">
        <v>0</v>
      </c>
      <c r="BE83" s="725">
        <v>0</v>
      </c>
      <c r="BF83" s="725">
        <v>0</v>
      </c>
      <c r="BG83" s="725">
        <v>0</v>
      </c>
      <c r="BH83" s="725">
        <v>0</v>
      </c>
      <c r="BI83" s="725">
        <v>0</v>
      </c>
      <c r="BJ83" s="725">
        <v>0</v>
      </c>
      <c r="BK83" s="725">
        <v>0</v>
      </c>
      <c r="BL83" s="725">
        <v>1.9825046051282</v>
      </c>
      <c r="BM83" s="725">
        <v>0</v>
      </c>
      <c r="BN83" s="725">
        <v>0</v>
      </c>
      <c r="BO83" s="725">
        <v>1</v>
      </c>
      <c r="BP83" s="725">
        <v>0</v>
      </c>
      <c r="BQ83" s="725"/>
      <c r="BR83" s="725"/>
      <c r="BS83" s="725"/>
    </row>
    <row r="84" spans="1:71" ht="15" x14ac:dyDescent="0.25">
      <c r="A84" s="722" t="e">
        <f>VLOOKUP(C84,'DfE No.'!#REF!,3,FALSE)</f>
        <v>#REF!</v>
      </c>
      <c r="B84" s="722">
        <v>124720</v>
      </c>
      <c r="C84" s="722">
        <v>9353075</v>
      </c>
      <c r="D84" s="723" t="s">
        <v>1212</v>
      </c>
      <c r="E84" s="707" t="s">
        <v>469</v>
      </c>
      <c r="F84" s="724">
        <v>0</v>
      </c>
      <c r="G84" s="725">
        <v>1</v>
      </c>
      <c r="H84" s="725">
        <v>0</v>
      </c>
      <c r="I84" s="725">
        <v>0</v>
      </c>
      <c r="J84" s="725">
        <v>7</v>
      </c>
      <c r="K84" s="725">
        <v>0</v>
      </c>
      <c r="L84" s="725">
        <v>0</v>
      </c>
      <c r="M84" s="725">
        <v>0</v>
      </c>
      <c r="N84" s="725">
        <v>45</v>
      </c>
      <c r="O84" s="725">
        <v>45</v>
      </c>
      <c r="P84" s="725">
        <v>3</v>
      </c>
      <c r="Q84" s="725">
        <v>42</v>
      </c>
      <c r="R84" s="725">
        <v>0</v>
      </c>
      <c r="S84" s="725">
        <v>0</v>
      </c>
      <c r="T84" s="725">
        <v>0</v>
      </c>
      <c r="U84" s="725">
        <v>0</v>
      </c>
      <c r="V84" s="725">
        <v>0</v>
      </c>
      <c r="W84" s="725">
        <v>0</v>
      </c>
      <c r="X84" s="725">
        <v>0</v>
      </c>
      <c r="Y84" s="725">
        <v>0</v>
      </c>
      <c r="Z84" s="725">
        <v>0</v>
      </c>
      <c r="AA84" s="725">
        <v>45</v>
      </c>
      <c r="AB84" s="725">
        <v>6.4285714285714288</v>
      </c>
      <c r="AC84" s="725">
        <v>0.99999999999999889</v>
      </c>
      <c r="AD84" s="725">
        <v>6.7021276595744679</v>
      </c>
      <c r="AE84" s="725">
        <v>0</v>
      </c>
      <c r="AF84" s="725">
        <v>0</v>
      </c>
      <c r="AG84" s="725">
        <v>45</v>
      </c>
      <c r="AH84" s="725">
        <v>0</v>
      </c>
      <c r="AI84" s="725">
        <v>0</v>
      </c>
      <c r="AJ84" s="725">
        <v>0</v>
      </c>
      <c r="AK84" s="725">
        <v>0</v>
      </c>
      <c r="AL84" s="725">
        <v>0</v>
      </c>
      <c r="AM84" s="725">
        <v>0</v>
      </c>
      <c r="AN84" s="725">
        <v>0</v>
      </c>
      <c r="AO84" s="725">
        <v>0</v>
      </c>
      <c r="AP84" s="725">
        <v>0</v>
      </c>
      <c r="AQ84" s="725">
        <v>0</v>
      </c>
      <c r="AR84" s="725">
        <v>0</v>
      </c>
      <c r="AS84" s="725">
        <v>0</v>
      </c>
      <c r="AT84" s="725">
        <v>0</v>
      </c>
      <c r="AU84" s="725">
        <v>0</v>
      </c>
      <c r="AV84" s="725">
        <v>0</v>
      </c>
      <c r="AW84" s="725">
        <v>0</v>
      </c>
      <c r="AX84" s="725">
        <v>0</v>
      </c>
      <c r="AY84" s="725">
        <v>0</v>
      </c>
      <c r="AZ84" s="725">
        <v>0</v>
      </c>
      <c r="BA84" s="725">
        <v>0</v>
      </c>
      <c r="BB84" s="725">
        <v>15.076923076923077</v>
      </c>
      <c r="BC84" s="725">
        <v>16.153846153846153</v>
      </c>
      <c r="BD84" s="725">
        <v>0</v>
      </c>
      <c r="BE84" s="725">
        <v>0</v>
      </c>
      <c r="BF84" s="725">
        <v>0</v>
      </c>
      <c r="BG84" s="725">
        <v>0</v>
      </c>
      <c r="BH84" s="725">
        <v>0</v>
      </c>
      <c r="BI84" s="725">
        <v>0</v>
      </c>
      <c r="BJ84" s="725">
        <v>2.2999999999999949</v>
      </c>
      <c r="BK84" s="725">
        <v>0</v>
      </c>
      <c r="BL84" s="725">
        <v>1.6251282173913</v>
      </c>
      <c r="BM84" s="725">
        <v>0</v>
      </c>
      <c r="BN84" s="725">
        <v>0</v>
      </c>
      <c r="BO84" s="725">
        <v>1</v>
      </c>
      <c r="BP84" s="725">
        <v>0</v>
      </c>
      <c r="BQ84" s="725"/>
      <c r="BR84" s="725"/>
      <c r="BS84" s="725"/>
    </row>
    <row r="85" spans="1:71" ht="15" x14ac:dyDescent="0.25">
      <c r="A85" s="722" t="e">
        <f>VLOOKUP(C85,'DfE No.'!#REF!,3,FALSE)</f>
        <v>#REF!</v>
      </c>
      <c r="B85" s="722">
        <v>124721</v>
      </c>
      <c r="C85" s="722">
        <v>9353076</v>
      </c>
      <c r="D85" s="723" t="s">
        <v>1213</v>
      </c>
      <c r="E85" s="707" t="s">
        <v>469</v>
      </c>
      <c r="F85" s="724">
        <v>0</v>
      </c>
      <c r="G85" s="725">
        <v>1</v>
      </c>
      <c r="H85" s="725">
        <v>0</v>
      </c>
      <c r="I85" s="725">
        <v>0</v>
      </c>
      <c r="J85" s="725">
        <v>7</v>
      </c>
      <c r="K85" s="725">
        <v>0</v>
      </c>
      <c r="L85" s="725">
        <v>0</v>
      </c>
      <c r="M85" s="725">
        <v>0</v>
      </c>
      <c r="N85" s="725">
        <v>97</v>
      </c>
      <c r="O85" s="725">
        <v>97</v>
      </c>
      <c r="P85" s="725">
        <v>16</v>
      </c>
      <c r="Q85" s="725">
        <v>81</v>
      </c>
      <c r="R85" s="725">
        <v>0</v>
      </c>
      <c r="S85" s="725">
        <v>0</v>
      </c>
      <c r="T85" s="725">
        <v>0</v>
      </c>
      <c r="U85" s="725">
        <v>0</v>
      </c>
      <c r="V85" s="725">
        <v>0</v>
      </c>
      <c r="W85" s="725">
        <v>0</v>
      </c>
      <c r="X85" s="725">
        <v>0</v>
      </c>
      <c r="Y85" s="725">
        <v>0</v>
      </c>
      <c r="Z85" s="725">
        <v>0</v>
      </c>
      <c r="AA85" s="725">
        <v>97</v>
      </c>
      <c r="AB85" s="725">
        <v>13.857142857142858</v>
      </c>
      <c r="AC85" s="725">
        <v>15.999999999999959</v>
      </c>
      <c r="AD85" s="725">
        <v>20.37</v>
      </c>
      <c r="AE85" s="725">
        <v>0</v>
      </c>
      <c r="AF85" s="725">
        <v>0</v>
      </c>
      <c r="AG85" s="725">
        <v>95</v>
      </c>
      <c r="AH85" s="725">
        <v>1.9999999999999973</v>
      </c>
      <c r="AI85" s="725">
        <v>0</v>
      </c>
      <c r="AJ85" s="725">
        <v>0</v>
      </c>
      <c r="AK85" s="725">
        <v>0</v>
      </c>
      <c r="AL85" s="725">
        <v>0</v>
      </c>
      <c r="AM85" s="725">
        <v>0</v>
      </c>
      <c r="AN85" s="725">
        <v>0</v>
      </c>
      <c r="AO85" s="725">
        <v>0</v>
      </c>
      <c r="AP85" s="725">
        <v>0</v>
      </c>
      <c r="AQ85" s="725">
        <v>0</v>
      </c>
      <c r="AR85" s="725">
        <v>0</v>
      </c>
      <c r="AS85" s="725">
        <v>0</v>
      </c>
      <c r="AT85" s="725">
        <v>0</v>
      </c>
      <c r="AU85" s="725">
        <v>0</v>
      </c>
      <c r="AV85" s="725">
        <v>0</v>
      </c>
      <c r="AW85" s="725">
        <v>0</v>
      </c>
      <c r="AX85" s="725">
        <v>0</v>
      </c>
      <c r="AY85" s="725">
        <v>0</v>
      </c>
      <c r="AZ85" s="725">
        <v>0</v>
      </c>
      <c r="BA85" s="725">
        <v>0</v>
      </c>
      <c r="BB85" s="725">
        <v>29.362500000000001</v>
      </c>
      <c r="BC85" s="725">
        <v>35.162500000000001</v>
      </c>
      <c r="BD85" s="725">
        <v>0</v>
      </c>
      <c r="BE85" s="725">
        <v>0</v>
      </c>
      <c r="BF85" s="725">
        <v>0</v>
      </c>
      <c r="BG85" s="725">
        <v>0</v>
      </c>
      <c r="BH85" s="725">
        <v>0</v>
      </c>
      <c r="BI85" s="725">
        <v>0</v>
      </c>
      <c r="BJ85" s="725">
        <v>4.1800000000000344</v>
      </c>
      <c r="BK85" s="725">
        <v>0</v>
      </c>
      <c r="BL85" s="725">
        <v>1.6853181206896599</v>
      </c>
      <c r="BM85" s="725">
        <v>0</v>
      </c>
      <c r="BN85" s="725">
        <v>0</v>
      </c>
      <c r="BO85" s="725">
        <v>1</v>
      </c>
      <c r="BP85" s="725">
        <v>0</v>
      </c>
      <c r="BQ85" s="725"/>
      <c r="BR85" s="725"/>
      <c r="BS85" s="725"/>
    </row>
    <row r="86" spans="1:71" ht="15" x14ac:dyDescent="0.25">
      <c r="A86" s="722" t="e">
        <f>VLOOKUP(C86,'DfE No.'!#REF!,3,FALSE)</f>
        <v>#REF!</v>
      </c>
      <c r="B86" s="722">
        <v>124723</v>
      </c>
      <c r="C86" s="722">
        <v>9353078</v>
      </c>
      <c r="D86" s="723" t="s">
        <v>1214</v>
      </c>
      <c r="E86" s="707" t="s">
        <v>469</v>
      </c>
      <c r="F86" s="724">
        <v>0</v>
      </c>
      <c r="G86" s="725">
        <v>1</v>
      </c>
      <c r="H86" s="725">
        <v>0</v>
      </c>
      <c r="I86" s="725">
        <v>0</v>
      </c>
      <c r="J86" s="725">
        <v>7</v>
      </c>
      <c r="K86" s="725">
        <v>0</v>
      </c>
      <c r="L86" s="725">
        <v>0</v>
      </c>
      <c r="M86" s="725">
        <v>0</v>
      </c>
      <c r="N86" s="725">
        <v>205</v>
      </c>
      <c r="O86" s="725">
        <v>205</v>
      </c>
      <c r="P86" s="725">
        <v>30</v>
      </c>
      <c r="Q86" s="725">
        <v>175</v>
      </c>
      <c r="R86" s="725">
        <v>0</v>
      </c>
      <c r="S86" s="725">
        <v>0</v>
      </c>
      <c r="T86" s="725">
        <v>0</v>
      </c>
      <c r="U86" s="725">
        <v>0</v>
      </c>
      <c r="V86" s="725">
        <v>0</v>
      </c>
      <c r="W86" s="725">
        <v>0</v>
      </c>
      <c r="X86" s="725">
        <v>0</v>
      </c>
      <c r="Y86" s="725">
        <v>0</v>
      </c>
      <c r="Z86" s="725">
        <v>0</v>
      </c>
      <c r="AA86" s="725">
        <v>205</v>
      </c>
      <c r="AB86" s="725">
        <v>29.285714285714285</v>
      </c>
      <c r="AC86" s="725">
        <v>37.000000000000043</v>
      </c>
      <c r="AD86" s="725">
        <v>38.810679611650485</v>
      </c>
      <c r="AE86" s="725">
        <v>0</v>
      </c>
      <c r="AF86" s="725">
        <v>0</v>
      </c>
      <c r="AG86" s="725">
        <v>150.00000000000006</v>
      </c>
      <c r="AH86" s="725">
        <v>18</v>
      </c>
      <c r="AI86" s="725">
        <v>0</v>
      </c>
      <c r="AJ86" s="725">
        <v>23.000000000000099</v>
      </c>
      <c r="AK86" s="725">
        <v>14.000000000000007</v>
      </c>
      <c r="AL86" s="725">
        <v>0</v>
      </c>
      <c r="AM86" s="725">
        <v>0</v>
      </c>
      <c r="AN86" s="725">
        <v>0</v>
      </c>
      <c r="AO86" s="725">
        <v>0</v>
      </c>
      <c r="AP86" s="725">
        <v>0</v>
      </c>
      <c r="AQ86" s="725">
        <v>0</v>
      </c>
      <c r="AR86" s="725">
        <v>0</v>
      </c>
      <c r="AS86" s="725">
        <v>0</v>
      </c>
      <c r="AT86" s="725">
        <v>0</v>
      </c>
      <c r="AU86" s="725">
        <v>0</v>
      </c>
      <c r="AV86" s="725">
        <v>0</v>
      </c>
      <c r="AW86" s="725">
        <v>1.1781609195402301</v>
      </c>
      <c r="AX86" s="725">
        <v>0</v>
      </c>
      <c r="AY86" s="725">
        <v>0</v>
      </c>
      <c r="AZ86" s="725">
        <v>0</v>
      </c>
      <c r="BA86" s="725">
        <v>1.9902912621359221</v>
      </c>
      <c r="BB86" s="725">
        <v>51.889534883720977</v>
      </c>
      <c r="BC86" s="725">
        <v>60.784883720930281</v>
      </c>
      <c r="BD86" s="725">
        <v>0</v>
      </c>
      <c r="BE86" s="725">
        <v>0</v>
      </c>
      <c r="BF86" s="725">
        <v>0</v>
      </c>
      <c r="BG86" s="725">
        <v>0</v>
      </c>
      <c r="BH86" s="725">
        <v>0</v>
      </c>
      <c r="BI86" s="725">
        <v>0</v>
      </c>
      <c r="BJ86" s="725">
        <v>0</v>
      </c>
      <c r="BK86" s="725">
        <v>0</v>
      </c>
      <c r="BL86" s="725">
        <v>0.94706555655737701</v>
      </c>
      <c r="BM86" s="725">
        <v>0</v>
      </c>
      <c r="BN86" s="725">
        <v>0</v>
      </c>
      <c r="BO86" s="725">
        <v>1</v>
      </c>
      <c r="BP86" s="725">
        <v>0</v>
      </c>
      <c r="BQ86" s="725"/>
      <c r="BR86" s="725"/>
      <c r="BS86" s="725"/>
    </row>
    <row r="87" spans="1:71" ht="15" x14ac:dyDescent="0.25">
      <c r="A87" s="722" t="e">
        <f>VLOOKUP(C87,'DfE No.'!#REF!,3,FALSE)</f>
        <v>#REF!</v>
      </c>
      <c r="B87" s="722">
        <v>124727</v>
      </c>
      <c r="C87" s="722">
        <v>9353083</v>
      </c>
      <c r="D87" s="723" t="s">
        <v>619</v>
      </c>
      <c r="E87" s="707" t="s">
        <v>469</v>
      </c>
      <c r="F87" s="724">
        <v>0</v>
      </c>
      <c r="G87" s="725">
        <v>1</v>
      </c>
      <c r="H87" s="725">
        <v>0</v>
      </c>
      <c r="I87" s="725">
        <v>0</v>
      </c>
      <c r="J87" s="725">
        <v>7</v>
      </c>
      <c r="K87" s="725">
        <v>0</v>
      </c>
      <c r="L87" s="725">
        <v>0</v>
      </c>
      <c r="M87" s="725">
        <v>0</v>
      </c>
      <c r="N87" s="725">
        <v>111</v>
      </c>
      <c r="O87" s="725">
        <v>111</v>
      </c>
      <c r="P87" s="725">
        <v>13</v>
      </c>
      <c r="Q87" s="725">
        <v>98</v>
      </c>
      <c r="R87" s="725">
        <v>0</v>
      </c>
      <c r="S87" s="725">
        <v>0</v>
      </c>
      <c r="T87" s="725">
        <v>0</v>
      </c>
      <c r="U87" s="725">
        <v>0</v>
      </c>
      <c r="V87" s="725">
        <v>0</v>
      </c>
      <c r="W87" s="725">
        <v>0</v>
      </c>
      <c r="X87" s="725">
        <v>0</v>
      </c>
      <c r="Y87" s="725">
        <v>0</v>
      </c>
      <c r="Z87" s="725">
        <v>0</v>
      </c>
      <c r="AA87" s="725">
        <v>111</v>
      </c>
      <c r="AB87" s="725">
        <v>15.857142857142858</v>
      </c>
      <c r="AC87" s="725">
        <v>18.999999999999982</v>
      </c>
      <c r="AD87" s="725">
        <v>26.522123893805311</v>
      </c>
      <c r="AE87" s="725">
        <v>0</v>
      </c>
      <c r="AF87" s="725">
        <v>0</v>
      </c>
      <c r="AG87" s="725">
        <v>89.416666666666714</v>
      </c>
      <c r="AH87" s="725">
        <v>5.1388888888888893</v>
      </c>
      <c r="AI87" s="725">
        <v>6.1666666666666714</v>
      </c>
      <c r="AJ87" s="725">
        <v>0</v>
      </c>
      <c r="AK87" s="725">
        <v>2.0555555555555536</v>
      </c>
      <c r="AL87" s="725">
        <v>6.1666666666666714</v>
      </c>
      <c r="AM87" s="725">
        <v>2.0555555555555536</v>
      </c>
      <c r="AN87" s="725">
        <v>0</v>
      </c>
      <c r="AO87" s="725">
        <v>0</v>
      </c>
      <c r="AP87" s="725">
        <v>0</v>
      </c>
      <c r="AQ87" s="725">
        <v>0</v>
      </c>
      <c r="AR87" s="725">
        <v>0</v>
      </c>
      <c r="AS87" s="725">
        <v>0</v>
      </c>
      <c r="AT87" s="725">
        <v>0</v>
      </c>
      <c r="AU87" s="725">
        <v>1.1326530612244941</v>
      </c>
      <c r="AV87" s="725">
        <v>2.265306122448977</v>
      </c>
      <c r="AW87" s="725">
        <v>2.265306122448977</v>
      </c>
      <c r="AX87" s="725">
        <v>0</v>
      </c>
      <c r="AY87" s="725">
        <v>0</v>
      </c>
      <c r="AZ87" s="725">
        <v>0</v>
      </c>
      <c r="BA87" s="725">
        <v>0</v>
      </c>
      <c r="BB87" s="725">
        <v>21.663157894736806</v>
      </c>
      <c r="BC87" s="725">
        <v>24.536842105263116</v>
      </c>
      <c r="BD87" s="725">
        <v>0</v>
      </c>
      <c r="BE87" s="725">
        <v>0</v>
      </c>
      <c r="BF87" s="725">
        <v>0</v>
      </c>
      <c r="BG87" s="725">
        <v>0</v>
      </c>
      <c r="BH87" s="725">
        <v>0</v>
      </c>
      <c r="BI87" s="725">
        <v>0</v>
      </c>
      <c r="BJ87" s="725">
        <v>0</v>
      </c>
      <c r="BK87" s="725">
        <v>0</v>
      </c>
      <c r="BL87" s="725">
        <v>0.99787790833333301</v>
      </c>
      <c r="BM87" s="725">
        <v>0</v>
      </c>
      <c r="BN87" s="725">
        <v>0</v>
      </c>
      <c r="BO87" s="725">
        <v>1</v>
      </c>
      <c r="BP87" s="725">
        <v>0</v>
      </c>
      <c r="BQ87" s="725"/>
      <c r="BR87" s="725"/>
      <c r="BS87" s="725"/>
    </row>
    <row r="88" spans="1:71" ht="15" x14ac:dyDescent="0.25">
      <c r="A88" s="722" t="e">
        <f>VLOOKUP(C88,'DfE No.'!#REF!,3,FALSE)</f>
        <v>#REF!</v>
      </c>
      <c r="B88" s="722">
        <v>124729</v>
      </c>
      <c r="C88" s="722">
        <v>9353085</v>
      </c>
      <c r="D88" s="723" t="s">
        <v>1215</v>
      </c>
      <c r="E88" s="707" t="s">
        <v>469</v>
      </c>
      <c r="F88" s="724">
        <v>0</v>
      </c>
      <c r="G88" s="725">
        <v>1</v>
      </c>
      <c r="H88" s="725">
        <v>0</v>
      </c>
      <c r="I88" s="725">
        <v>0</v>
      </c>
      <c r="J88" s="725">
        <v>7</v>
      </c>
      <c r="K88" s="725">
        <v>0</v>
      </c>
      <c r="L88" s="725">
        <v>0</v>
      </c>
      <c r="M88" s="725">
        <v>0</v>
      </c>
      <c r="N88" s="725">
        <v>202</v>
      </c>
      <c r="O88" s="725">
        <v>202</v>
      </c>
      <c r="P88" s="725">
        <v>29</v>
      </c>
      <c r="Q88" s="725">
        <v>173</v>
      </c>
      <c r="R88" s="725">
        <v>0</v>
      </c>
      <c r="S88" s="725">
        <v>0</v>
      </c>
      <c r="T88" s="725">
        <v>0</v>
      </c>
      <c r="U88" s="725">
        <v>0</v>
      </c>
      <c r="V88" s="725">
        <v>0</v>
      </c>
      <c r="W88" s="725">
        <v>0</v>
      </c>
      <c r="X88" s="725">
        <v>0</v>
      </c>
      <c r="Y88" s="725">
        <v>0</v>
      </c>
      <c r="Z88" s="725">
        <v>0</v>
      </c>
      <c r="AA88" s="725">
        <v>202</v>
      </c>
      <c r="AB88" s="725">
        <v>28.857142857142858</v>
      </c>
      <c r="AC88" s="725">
        <v>7.9999999999999991</v>
      </c>
      <c r="AD88" s="725">
        <v>18.363636363636363</v>
      </c>
      <c r="AE88" s="725">
        <v>0</v>
      </c>
      <c r="AF88" s="725">
        <v>0</v>
      </c>
      <c r="AG88" s="725">
        <v>189.94029850746276</v>
      </c>
      <c r="AH88" s="725">
        <v>5.0248756218905548</v>
      </c>
      <c r="AI88" s="725">
        <v>0</v>
      </c>
      <c r="AJ88" s="725">
        <v>5.0248756218905548</v>
      </c>
      <c r="AK88" s="725">
        <v>2.00995024875622</v>
      </c>
      <c r="AL88" s="725">
        <v>0</v>
      </c>
      <c r="AM88" s="725">
        <v>0</v>
      </c>
      <c r="AN88" s="725">
        <v>0</v>
      </c>
      <c r="AO88" s="725">
        <v>0</v>
      </c>
      <c r="AP88" s="725">
        <v>0</v>
      </c>
      <c r="AQ88" s="725">
        <v>0</v>
      </c>
      <c r="AR88" s="725">
        <v>0</v>
      </c>
      <c r="AS88" s="725">
        <v>0</v>
      </c>
      <c r="AT88" s="725">
        <v>0</v>
      </c>
      <c r="AU88" s="725">
        <v>1.1676300578034684</v>
      </c>
      <c r="AV88" s="725">
        <v>1.1676300578034684</v>
      </c>
      <c r="AW88" s="725">
        <v>2.3352601156069368</v>
      </c>
      <c r="AX88" s="725">
        <v>0</v>
      </c>
      <c r="AY88" s="725">
        <v>0</v>
      </c>
      <c r="AZ88" s="725">
        <v>0</v>
      </c>
      <c r="BA88" s="725">
        <v>0</v>
      </c>
      <c r="BB88" s="725">
        <v>35.617647058823444</v>
      </c>
      <c r="BC88" s="725">
        <v>41.588235294117553</v>
      </c>
      <c r="BD88" s="725">
        <v>0</v>
      </c>
      <c r="BE88" s="725">
        <v>0</v>
      </c>
      <c r="BF88" s="725">
        <v>0</v>
      </c>
      <c r="BG88" s="725">
        <v>0</v>
      </c>
      <c r="BH88" s="725">
        <v>0</v>
      </c>
      <c r="BI88" s="725">
        <v>0</v>
      </c>
      <c r="BJ88" s="725">
        <v>0</v>
      </c>
      <c r="BK88" s="725">
        <v>0</v>
      </c>
      <c r="BL88" s="725">
        <v>1.81761405973154</v>
      </c>
      <c r="BM88" s="725">
        <v>0</v>
      </c>
      <c r="BN88" s="725">
        <v>0</v>
      </c>
      <c r="BO88" s="725">
        <v>1</v>
      </c>
      <c r="BP88" s="725">
        <v>0</v>
      </c>
      <c r="BQ88" s="725"/>
      <c r="BR88" s="725"/>
      <c r="BS88" s="725"/>
    </row>
    <row r="89" spans="1:71" ht="15" x14ac:dyDescent="0.25">
      <c r="A89" s="722" t="e">
        <f>VLOOKUP(C89,'DfE No.'!#REF!,3,FALSE)</f>
        <v>#REF!</v>
      </c>
      <c r="B89" s="722">
        <v>124732</v>
      </c>
      <c r="C89" s="722">
        <v>9353090</v>
      </c>
      <c r="D89" s="723" t="s">
        <v>1216</v>
      </c>
      <c r="E89" s="707" t="s">
        <v>469</v>
      </c>
      <c r="F89" s="724">
        <v>0</v>
      </c>
      <c r="G89" s="725">
        <v>1</v>
      </c>
      <c r="H89" s="725">
        <v>0</v>
      </c>
      <c r="I89" s="725">
        <v>0</v>
      </c>
      <c r="J89" s="725">
        <v>7</v>
      </c>
      <c r="K89" s="725">
        <v>0</v>
      </c>
      <c r="L89" s="725">
        <v>0</v>
      </c>
      <c r="M89" s="725">
        <v>0</v>
      </c>
      <c r="N89" s="725">
        <v>134</v>
      </c>
      <c r="O89" s="725">
        <v>134</v>
      </c>
      <c r="P89" s="725">
        <v>20</v>
      </c>
      <c r="Q89" s="725">
        <v>114</v>
      </c>
      <c r="R89" s="725">
        <v>0</v>
      </c>
      <c r="S89" s="725">
        <v>0</v>
      </c>
      <c r="T89" s="725">
        <v>0</v>
      </c>
      <c r="U89" s="725">
        <v>0</v>
      </c>
      <c r="V89" s="725">
        <v>0</v>
      </c>
      <c r="W89" s="725">
        <v>0</v>
      </c>
      <c r="X89" s="725">
        <v>0</v>
      </c>
      <c r="Y89" s="725">
        <v>0</v>
      </c>
      <c r="Z89" s="725">
        <v>0</v>
      </c>
      <c r="AA89" s="725">
        <v>134</v>
      </c>
      <c r="AB89" s="725">
        <v>19.142857142857142</v>
      </c>
      <c r="AC89" s="725">
        <v>8.9999999999999982</v>
      </c>
      <c r="AD89" s="725">
        <v>14.320610687022901</v>
      </c>
      <c r="AE89" s="725">
        <v>0</v>
      </c>
      <c r="AF89" s="725">
        <v>0</v>
      </c>
      <c r="AG89" s="725">
        <v>123.99999999999997</v>
      </c>
      <c r="AH89" s="725">
        <v>6.0000000000000036</v>
      </c>
      <c r="AI89" s="725">
        <v>1</v>
      </c>
      <c r="AJ89" s="725">
        <v>2.9999999999999951</v>
      </c>
      <c r="AK89" s="725">
        <v>0</v>
      </c>
      <c r="AL89" s="725">
        <v>0</v>
      </c>
      <c r="AM89" s="725">
        <v>0</v>
      </c>
      <c r="AN89" s="725">
        <v>0</v>
      </c>
      <c r="AO89" s="725">
        <v>0</v>
      </c>
      <c r="AP89" s="725">
        <v>0</v>
      </c>
      <c r="AQ89" s="725">
        <v>0</v>
      </c>
      <c r="AR89" s="725">
        <v>0</v>
      </c>
      <c r="AS89" s="725">
        <v>0</v>
      </c>
      <c r="AT89" s="725">
        <v>0</v>
      </c>
      <c r="AU89" s="725">
        <v>0</v>
      </c>
      <c r="AV89" s="725">
        <v>0</v>
      </c>
      <c r="AW89" s="725">
        <v>0</v>
      </c>
      <c r="AX89" s="725">
        <v>0</v>
      </c>
      <c r="AY89" s="725">
        <v>0</v>
      </c>
      <c r="AZ89" s="725">
        <v>0</v>
      </c>
      <c r="BA89" s="725">
        <v>1.0229007633587786</v>
      </c>
      <c r="BB89" s="725">
        <v>28.247787610619465</v>
      </c>
      <c r="BC89" s="725">
        <v>33.203539823008846</v>
      </c>
      <c r="BD89" s="725">
        <v>0</v>
      </c>
      <c r="BE89" s="725">
        <v>0</v>
      </c>
      <c r="BF89" s="725">
        <v>0</v>
      </c>
      <c r="BG89" s="725">
        <v>0</v>
      </c>
      <c r="BH89" s="725">
        <v>0</v>
      </c>
      <c r="BI89" s="725">
        <v>0</v>
      </c>
      <c r="BJ89" s="725">
        <v>0.95999999999999841</v>
      </c>
      <c r="BK89" s="725">
        <v>0</v>
      </c>
      <c r="BL89" s="725">
        <v>1.94103743307087</v>
      </c>
      <c r="BM89" s="725">
        <v>0</v>
      </c>
      <c r="BN89" s="725">
        <v>0</v>
      </c>
      <c r="BO89" s="725">
        <v>1</v>
      </c>
      <c r="BP89" s="725">
        <v>0</v>
      </c>
      <c r="BQ89" s="725"/>
      <c r="BR89" s="725"/>
      <c r="BS89" s="725"/>
    </row>
    <row r="90" spans="1:71" ht="15" x14ac:dyDescent="0.25">
      <c r="A90" s="722" t="e">
        <f>VLOOKUP(C90,'DfE No.'!#REF!,3,FALSE)</f>
        <v>#REF!</v>
      </c>
      <c r="B90" s="722">
        <v>124735</v>
      </c>
      <c r="C90" s="722">
        <v>9353093</v>
      </c>
      <c r="D90" s="723" t="s">
        <v>1217</v>
      </c>
      <c r="E90" s="707" t="s">
        <v>469</v>
      </c>
      <c r="F90" s="724">
        <v>0</v>
      </c>
      <c r="G90" s="725">
        <v>1</v>
      </c>
      <c r="H90" s="725">
        <v>0</v>
      </c>
      <c r="I90" s="725">
        <v>0</v>
      </c>
      <c r="J90" s="725">
        <v>7</v>
      </c>
      <c r="K90" s="725">
        <v>0</v>
      </c>
      <c r="L90" s="725">
        <v>0</v>
      </c>
      <c r="M90" s="725">
        <v>0</v>
      </c>
      <c r="N90" s="725">
        <v>165</v>
      </c>
      <c r="O90" s="725">
        <v>165</v>
      </c>
      <c r="P90" s="725">
        <v>22</v>
      </c>
      <c r="Q90" s="725">
        <v>143</v>
      </c>
      <c r="R90" s="725">
        <v>0</v>
      </c>
      <c r="S90" s="725">
        <v>0</v>
      </c>
      <c r="T90" s="725">
        <v>0</v>
      </c>
      <c r="U90" s="725">
        <v>0</v>
      </c>
      <c r="V90" s="725">
        <v>0</v>
      </c>
      <c r="W90" s="725">
        <v>0</v>
      </c>
      <c r="X90" s="725">
        <v>0</v>
      </c>
      <c r="Y90" s="725">
        <v>0</v>
      </c>
      <c r="Z90" s="725">
        <v>0</v>
      </c>
      <c r="AA90" s="725">
        <v>165</v>
      </c>
      <c r="AB90" s="725">
        <v>23.571428571428573</v>
      </c>
      <c r="AC90" s="725">
        <v>29.000000000000039</v>
      </c>
      <c r="AD90" s="725">
        <v>33.404907975460119</v>
      </c>
      <c r="AE90" s="725">
        <v>0</v>
      </c>
      <c r="AF90" s="725">
        <v>0</v>
      </c>
      <c r="AG90" s="725">
        <v>155.83333333333326</v>
      </c>
      <c r="AH90" s="725">
        <v>9.166666666666675</v>
      </c>
      <c r="AI90" s="725">
        <v>0</v>
      </c>
      <c r="AJ90" s="725">
        <v>0</v>
      </c>
      <c r="AK90" s="725">
        <v>0</v>
      </c>
      <c r="AL90" s="725">
        <v>0</v>
      </c>
      <c r="AM90" s="725">
        <v>0</v>
      </c>
      <c r="AN90" s="725">
        <v>0</v>
      </c>
      <c r="AO90" s="725">
        <v>0</v>
      </c>
      <c r="AP90" s="725">
        <v>0</v>
      </c>
      <c r="AQ90" s="725">
        <v>0</v>
      </c>
      <c r="AR90" s="725">
        <v>0</v>
      </c>
      <c r="AS90" s="725">
        <v>0</v>
      </c>
      <c r="AT90" s="725">
        <v>0</v>
      </c>
      <c r="AU90" s="725">
        <v>0</v>
      </c>
      <c r="AV90" s="725">
        <v>0</v>
      </c>
      <c r="AW90" s="725">
        <v>0</v>
      </c>
      <c r="AX90" s="725">
        <v>0</v>
      </c>
      <c r="AY90" s="725">
        <v>0</v>
      </c>
      <c r="AZ90" s="725">
        <v>0</v>
      </c>
      <c r="BA90" s="725">
        <v>0</v>
      </c>
      <c r="BB90" s="725">
        <v>44.000000000000043</v>
      </c>
      <c r="BC90" s="725">
        <v>50.769230769230816</v>
      </c>
      <c r="BD90" s="725">
        <v>0</v>
      </c>
      <c r="BE90" s="725">
        <v>0</v>
      </c>
      <c r="BF90" s="725">
        <v>0</v>
      </c>
      <c r="BG90" s="725">
        <v>0</v>
      </c>
      <c r="BH90" s="725">
        <v>0</v>
      </c>
      <c r="BI90" s="725">
        <v>0</v>
      </c>
      <c r="BJ90" s="725">
        <v>0</v>
      </c>
      <c r="BK90" s="725">
        <v>0</v>
      </c>
      <c r="BL90" s="725">
        <v>0.91333753823529396</v>
      </c>
      <c r="BM90" s="725">
        <v>0</v>
      </c>
      <c r="BN90" s="725">
        <v>0</v>
      </c>
      <c r="BO90" s="725">
        <v>1</v>
      </c>
      <c r="BP90" s="725">
        <v>0</v>
      </c>
      <c r="BQ90" s="725"/>
      <c r="BR90" s="725"/>
      <c r="BS90" s="725"/>
    </row>
    <row r="91" spans="1:71" ht="15" x14ac:dyDescent="0.25">
      <c r="A91" s="722" t="e">
        <f>VLOOKUP(C91,'DfE No.'!#REF!,3,FALSE)</f>
        <v>#REF!</v>
      </c>
      <c r="B91" s="722">
        <v>124744</v>
      </c>
      <c r="C91" s="722">
        <v>9353104</v>
      </c>
      <c r="D91" s="723" t="s">
        <v>1218</v>
      </c>
      <c r="E91" s="707" t="s">
        <v>469</v>
      </c>
      <c r="F91" s="724">
        <v>0</v>
      </c>
      <c r="G91" s="725">
        <v>1</v>
      </c>
      <c r="H91" s="725">
        <v>0</v>
      </c>
      <c r="I91" s="725">
        <v>0</v>
      </c>
      <c r="J91" s="725">
        <v>7</v>
      </c>
      <c r="K91" s="725">
        <v>0</v>
      </c>
      <c r="L91" s="725">
        <v>0</v>
      </c>
      <c r="M91" s="725">
        <v>0</v>
      </c>
      <c r="N91" s="725">
        <v>93</v>
      </c>
      <c r="O91" s="725">
        <v>93</v>
      </c>
      <c r="P91" s="725">
        <v>14</v>
      </c>
      <c r="Q91" s="725">
        <v>79</v>
      </c>
      <c r="R91" s="725">
        <v>0</v>
      </c>
      <c r="S91" s="725">
        <v>0</v>
      </c>
      <c r="T91" s="725">
        <v>0</v>
      </c>
      <c r="U91" s="725">
        <v>0</v>
      </c>
      <c r="V91" s="725">
        <v>0</v>
      </c>
      <c r="W91" s="725">
        <v>0</v>
      </c>
      <c r="X91" s="725">
        <v>0</v>
      </c>
      <c r="Y91" s="725">
        <v>0</v>
      </c>
      <c r="Z91" s="725">
        <v>0</v>
      </c>
      <c r="AA91" s="725">
        <v>93</v>
      </c>
      <c r="AB91" s="725">
        <v>13.285714285714286</v>
      </c>
      <c r="AC91" s="725">
        <v>10.999999999999989</v>
      </c>
      <c r="AD91" s="725">
        <v>11.204819277108435</v>
      </c>
      <c r="AE91" s="725">
        <v>0</v>
      </c>
      <c r="AF91" s="725">
        <v>0</v>
      </c>
      <c r="AG91" s="725">
        <v>68.000000000000028</v>
      </c>
      <c r="AH91" s="725">
        <v>1.999999999999998</v>
      </c>
      <c r="AI91" s="725">
        <v>3.999999999999996</v>
      </c>
      <c r="AJ91" s="725">
        <v>13.999999999999986</v>
      </c>
      <c r="AK91" s="725">
        <v>5.0000000000000044</v>
      </c>
      <c r="AL91" s="725">
        <v>0</v>
      </c>
      <c r="AM91" s="725">
        <v>0</v>
      </c>
      <c r="AN91" s="725">
        <v>0</v>
      </c>
      <c r="AO91" s="725">
        <v>0</v>
      </c>
      <c r="AP91" s="725">
        <v>0</v>
      </c>
      <c r="AQ91" s="725">
        <v>0</v>
      </c>
      <c r="AR91" s="725">
        <v>0</v>
      </c>
      <c r="AS91" s="725">
        <v>0</v>
      </c>
      <c r="AT91" s="725">
        <v>0</v>
      </c>
      <c r="AU91" s="725">
        <v>1.1772151898734209</v>
      </c>
      <c r="AV91" s="725">
        <v>1.1772151898734209</v>
      </c>
      <c r="AW91" s="725">
        <v>1.1772151898734209</v>
      </c>
      <c r="AX91" s="725">
        <v>0</v>
      </c>
      <c r="AY91" s="725">
        <v>0</v>
      </c>
      <c r="AZ91" s="725">
        <v>0</v>
      </c>
      <c r="BA91" s="725">
        <v>0</v>
      </c>
      <c r="BB91" s="725">
        <v>18.999999999999996</v>
      </c>
      <c r="BC91" s="725">
        <v>22.367088607594933</v>
      </c>
      <c r="BD91" s="725">
        <v>0</v>
      </c>
      <c r="BE91" s="725">
        <v>0</v>
      </c>
      <c r="BF91" s="725">
        <v>0</v>
      </c>
      <c r="BG91" s="725">
        <v>0</v>
      </c>
      <c r="BH91" s="725">
        <v>0</v>
      </c>
      <c r="BI91" s="725">
        <v>0</v>
      </c>
      <c r="BJ91" s="725">
        <v>0</v>
      </c>
      <c r="BK91" s="725">
        <v>0</v>
      </c>
      <c r="BL91" s="725">
        <v>1.1885948928571399</v>
      </c>
      <c r="BM91" s="725">
        <v>0</v>
      </c>
      <c r="BN91" s="725">
        <v>0</v>
      </c>
      <c r="BO91" s="725">
        <v>1</v>
      </c>
      <c r="BP91" s="725">
        <v>0</v>
      </c>
      <c r="BQ91" s="725"/>
      <c r="BR91" s="725"/>
      <c r="BS91" s="725"/>
    </row>
    <row r="92" spans="1:71" ht="15" x14ac:dyDescent="0.25">
      <c r="A92" s="722" t="e">
        <f>VLOOKUP(C92,'DfE No.'!#REF!,3,FALSE)</f>
        <v>#REF!</v>
      </c>
      <c r="B92" s="722">
        <v>124745</v>
      </c>
      <c r="C92" s="722">
        <v>9353105</v>
      </c>
      <c r="D92" s="723" t="s">
        <v>1219</v>
      </c>
      <c r="E92" s="707" t="s">
        <v>469</v>
      </c>
      <c r="F92" s="724">
        <v>0</v>
      </c>
      <c r="G92" s="725">
        <v>1</v>
      </c>
      <c r="H92" s="725">
        <v>0</v>
      </c>
      <c r="I92" s="725">
        <v>0</v>
      </c>
      <c r="J92" s="725">
        <v>7</v>
      </c>
      <c r="K92" s="725">
        <v>0</v>
      </c>
      <c r="L92" s="725">
        <v>0</v>
      </c>
      <c r="M92" s="725">
        <v>0</v>
      </c>
      <c r="N92" s="725">
        <v>65</v>
      </c>
      <c r="O92" s="725">
        <v>65</v>
      </c>
      <c r="P92" s="725">
        <v>7</v>
      </c>
      <c r="Q92" s="725">
        <v>58</v>
      </c>
      <c r="R92" s="725">
        <v>0</v>
      </c>
      <c r="S92" s="725">
        <v>0</v>
      </c>
      <c r="T92" s="725">
        <v>0</v>
      </c>
      <c r="U92" s="725">
        <v>0</v>
      </c>
      <c r="V92" s="725">
        <v>0</v>
      </c>
      <c r="W92" s="725">
        <v>0</v>
      </c>
      <c r="X92" s="725">
        <v>0</v>
      </c>
      <c r="Y92" s="725">
        <v>0</v>
      </c>
      <c r="Z92" s="725">
        <v>0</v>
      </c>
      <c r="AA92" s="725">
        <v>65</v>
      </c>
      <c r="AB92" s="725">
        <v>9.2857142857142865</v>
      </c>
      <c r="AC92" s="725">
        <v>4.9999999999999982</v>
      </c>
      <c r="AD92" s="725">
        <v>5.1315789473684204</v>
      </c>
      <c r="AE92" s="725">
        <v>0</v>
      </c>
      <c r="AF92" s="725">
        <v>0</v>
      </c>
      <c r="AG92" s="725">
        <v>65</v>
      </c>
      <c r="AH92" s="725">
        <v>0</v>
      </c>
      <c r="AI92" s="725">
        <v>0</v>
      </c>
      <c r="AJ92" s="725">
        <v>0</v>
      </c>
      <c r="AK92" s="725">
        <v>0</v>
      </c>
      <c r="AL92" s="725">
        <v>0</v>
      </c>
      <c r="AM92" s="725">
        <v>0</v>
      </c>
      <c r="AN92" s="725">
        <v>0</v>
      </c>
      <c r="AO92" s="725">
        <v>0</v>
      </c>
      <c r="AP92" s="725">
        <v>0</v>
      </c>
      <c r="AQ92" s="725">
        <v>0</v>
      </c>
      <c r="AR92" s="725">
        <v>0</v>
      </c>
      <c r="AS92" s="725">
        <v>0</v>
      </c>
      <c r="AT92" s="725">
        <v>0</v>
      </c>
      <c r="AU92" s="725">
        <v>0</v>
      </c>
      <c r="AV92" s="725">
        <v>0</v>
      </c>
      <c r="AW92" s="725">
        <v>0</v>
      </c>
      <c r="AX92" s="725">
        <v>0</v>
      </c>
      <c r="AY92" s="725">
        <v>0</v>
      </c>
      <c r="AZ92" s="725">
        <v>0</v>
      </c>
      <c r="BA92" s="725">
        <v>0</v>
      </c>
      <c r="BB92" s="725">
        <v>12.888888888888875</v>
      </c>
      <c r="BC92" s="725">
        <v>14.444444444444429</v>
      </c>
      <c r="BD92" s="725">
        <v>0</v>
      </c>
      <c r="BE92" s="725">
        <v>0</v>
      </c>
      <c r="BF92" s="725">
        <v>0</v>
      </c>
      <c r="BG92" s="725">
        <v>0</v>
      </c>
      <c r="BH92" s="725">
        <v>0</v>
      </c>
      <c r="BI92" s="725">
        <v>0</v>
      </c>
      <c r="BJ92" s="725">
        <v>2.0999999999999996</v>
      </c>
      <c r="BK92" s="725">
        <v>0</v>
      </c>
      <c r="BL92" s="725">
        <v>1.70037262413793</v>
      </c>
      <c r="BM92" s="725">
        <v>0</v>
      </c>
      <c r="BN92" s="725">
        <v>0</v>
      </c>
      <c r="BO92" s="725">
        <v>1</v>
      </c>
      <c r="BP92" s="725">
        <v>0</v>
      </c>
      <c r="BQ92" s="725"/>
      <c r="BR92" s="725"/>
      <c r="BS92" s="725"/>
    </row>
    <row r="93" spans="1:71" ht="15" x14ac:dyDescent="0.25">
      <c r="A93" s="722" t="e">
        <f>VLOOKUP(C93,'DfE No.'!#REF!,3,FALSE)</f>
        <v>#REF!</v>
      </c>
      <c r="B93" s="722">
        <v>124747</v>
      </c>
      <c r="C93" s="722">
        <v>9353109</v>
      </c>
      <c r="D93" s="723" t="s">
        <v>1221</v>
      </c>
      <c r="E93" s="707" t="s">
        <v>469</v>
      </c>
      <c r="F93" s="724">
        <v>0</v>
      </c>
      <c r="G93" s="725">
        <v>1</v>
      </c>
      <c r="H93" s="725">
        <v>0</v>
      </c>
      <c r="I93" s="725">
        <v>0</v>
      </c>
      <c r="J93" s="725">
        <v>7</v>
      </c>
      <c r="K93" s="725">
        <v>0</v>
      </c>
      <c r="L93" s="725">
        <v>0</v>
      </c>
      <c r="M93" s="725">
        <v>0</v>
      </c>
      <c r="N93" s="725">
        <v>70</v>
      </c>
      <c r="O93" s="725">
        <v>70</v>
      </c>
      <c r="P93" s="725">
        <v>8</v>
      </c>
      <c r="Q93" s="725">
        <v>62</v>
      </c>
      <c r="R93" s="725">
        <v>0</v>
      </c>
      <c r="S93" s="725">
        <v>0</v>
      </c>
      <c r="T93" s="725">
        <v>0</v>
      </c>
      <c r="U93" s="725">
        <v>0</v>
      </c>
      <c r="V93" s="725">
        <v>0</v>
      </c>
      <c r="W93" s="725">
        <v>0</v>
      </c>
      <c r="X93" s="725">
        <v>0</v>
      </c>
      <c r="Y93" s="725">
        <v>0</v>
      </c>
      <c r="Z93" s="725">
        <v>0</v>
      </c>
      <c r="AA93" s="725">
        <v>70</v>
      </c>
      <c r="AB93" s="725">
        <v>10</v>
      </c>
      <c r="AC93" s="725">
        <v>5.9999999999999991</v>
      </c>
      <c r="AD93" s="725">
        <v>5.9999999999999991</v>
      </c>
      <c r="AE93" s="725">
        <v>0</v>
      </c>
      <c r="AF93" s="725">
        <v>0</v>
      </c>
      <c r="AG93" s="725">
        <v>70</v>
      </c>
      <c r="AH93" s="725">
        <v>0</v>
      </c>
      <c r="AI93" s="725">
        <v>0</v>
      </c>
      <c r="AJ93" s="725">
        <v>0</v>
      </c>
      <c r="AK93" s="725">
        <v>0</v>
      </c>
      <c r="AL93" s="725">
        <v>0</v>
      </c>
      <c r="AM93" s="725">
        <v>0</v>
      </c>
      <c r="AN93" s="725">
        <v>0</v>
      </c>
      <c r="AO93" s="725">
        <v>0</v>
      </c>
      <c r="AP93" s="725">
        <v>0</v>
      </c>
      <c r="AQ93" s="725">
        <v>0</v>
      </c>
      <c r="AR93" s="725">
        <v>0</v>
      </c>
      <c r="AS93" s="725">
        <v>0</v>
      </c>
      <c r="AT93" s="725">
        <v>0</v>
      </c>
      <c r="AU93" s="725">
        <v>0</v>
      </c>
      <c r="AV93" s="725">
        <v>0</v>
      </c>
      <c r="AW93" s="725">
        <v>0</v>
      </c>
      <c r="AX93" s="725">
        <v>0</v>
      </c>
      <c r="AY93" s="725">
        <v>0</v>
      </c>
      <c r="AZ93" s="725">
        <v>0</v>
      </c>
      <c r="BA93" s="725">
        <v>3.1343283582089549</v>
      </c>
      <c r="BB93" s="725">
        <v>13.661016949152515</v>
      </c>
      <c r="BC93" s="725">
        <v>15.42372881355929</v>
      </c>
      <c r="BD93" s="725">
        <v>0</v>
      </c>
      <c r="BE93" s="725">
        <v>0</v>
      </c>
      <c r="BF93" s="725">
        <v>0</v>
      </c>
      <c r="BG93" s="725">
        <v>0</v>
      </c>
      <c r="BH93" s="725">
        <v>0</v>
      </c>
      <c r="BI93" s="725">
        <v>0</v>
      </c>
      <c r="BJ93" s="725">
        <v>4.80000000000003</v>
      </c>
      <c r="BK93" s="725">
        <v>0</v>
      </c>
      <c r="BL93" s="725">
        <v>1.8260330303030301</v>
      </c>
      <c r="BM93" s="725">
        <v>0</v>
      </c>
      <c r="BN93" s="725">
        <v>0</v>
      </c>
      <c r="BO93" s="725">
        <v>1</v>
      </c>
      <c r="BP93" s="725">
        <v>0</v>
      </c>
      <c r="BQ93" s="725"/>
      <c r="BR93" s="725"/>
      <c r="BS93" s="725"/>
    </row>
    <row r="94" spans="1:71" ht="15" x14ac:dyDescent="0.25">
      <c r="A94" s="722" t="e">
        <f>VLOOKUP(C94,'DfE No.'!#REF!,3,FALSE)</f>
        <v>#REF!</v>
      </c>
      <c r="B94" s="722">
        <v>124748</v>
      </c>
      <c r="C94" s="722">
        <v>9353111</v>
      </c>
      <c r="D94" s="723" t="s">
        <v>1222</v>
      </c>
      <c r="E94" s="707" t="s">
        <v>469</v>
      </c>
      <c r="F94" s="724">
        <v>0</v>
      </c>
      <c r="G94" s="725">
        <v>1</v>
      </c>
      <c r="H94" s="725">
        <v>0</v>
      </c>
      <c r="I94" s="725">
        <v>0</v>
      </c>
      <c r="J94" s="725">
        <v>7</v>
      </c>
      <c r="K94" s="725">
        <v>0</v>
      </c>
      <c r="L94" s="725">
        <v>0</v>
      </c>
      <c r="M94" s="725">
        <v>0</v>
      </c>
      <c r="N94" s="725">
        <v>350</v>
      </c>
      <c r="O94" s="725">
        <v>350</v>
      </c>
      <c r="P94" s="725">
        <v>58</v>
      </c>
      <c r="Q94" s="725">
        <v>292</v>
      </c>
      <c r="R94" s="725">
        <v>0</v>
      </c>
      <c r="S94" s="725">
        <v>0</v>
      </c>
      <c r="T94" s="725">
        <v>0</v>
      </c>
      <c r="U94" s="725">
        <v>0</v>
      </c>
      <c r="V94" s="725">
        <v>0</v>
      </c>
      <c r="W94" s="725">
        <v>0</v>
      </c>
      <c r="X94" s="725">
        <v>0</v>
      </c>
      <c r="Y94" s="725">
        <v>0</v>
      </c>
      <c r="Z94" s="725">
        <v>0</v>
      </c>
      <c r="AA94" s="725">
        <v>350</v>
      </c>
      <c r="AB94" s="725">
        <v>50</v>
      </c>
      <c r="AC94" s="725">
        <v>33.999999999999986</v>
      </c>
      <c r="AD94" s="725">
        <v>35.923753665689155</v>
      </c>
      <c r="AE94" s="725">
        <v>0</v>
      </c>
      <c r="AF94" s="725">
        <v>0</v>
      </c>
      <c r="AG94" s="725">
        <v>305.99999999999989</v>
      </c>
      <c r="AH94" s="725">
        <v>19.999999999999986</v>
      </c>
      <c r="AI94" s="725">
        <v>1.0000000000000011</v>
      </c>
      <c r="AJ94" s="725">
        <v>1.9999999999999984</v>
      </c>
      <c r="AK94" s="725">
        <v>0</v>
      </c>
      <c r="AL94" s="725">
        <v>21</v>
      </c>
      <c r="AM94" s="725">
        <v>0</v>
      </c>
      <c r="AN94" s="725">
        <v>0</v>
      </c>
      <c r="AO94" s="725">
        <v>0</v>
      </c>
      <c r="AP94" s="725">
        <v>0</v>
      </c>
      <c r="AQ94" s="725">
        <v>0</v>
      </c>
      <c r="AR94" s="725">
        <v>0</v>
      </c>
      <c r="AS94" s="725">
        <v>0</v>
      </c>
      <c r="AT94" s="725">
        <v>0</v>
      </c>
      <c r="AU94" s="725">
        <v>0</v>
      </c>
      <c r="AV94" s="725">
        <v>0</v>
      </c>
      <c r="AW94" s="725">
        <v>0</v>
      </c>
      <c r="AX94" s="725">
        <v>0</v>
      </c>
      <c r="AY94" s="725">
        <v>0</v>
      </c>
      <c r="AZ94" s="725">
        <v>0</v>
      </c>
      <c r="BA94" s="725">
        <v>0</v>
      </c>
      <c r="BB94" s="725">
        <v>84.579310344827562</v>
      </c>
      <c r="BC94" s="725">
        <v>101.37931034482756</v>
      </c>
      <c r="BD94" s="725">
        <v>0</v>
      </c>
      <c r="BE94" s="725">
        <v>0</v>
      </c>
      <c r="BF94" s="725">
        <v>0</v>
      </c>
      <c r="BG94" s="725">
        <v>0</v>
      </c>
      <c r="BH94" s="725">
        <v>0</v>
      </c>
      <c r="BI94" s="725">
        <v>0</v>
      </c>
      <c r="BJ94" s="725">
        <v>0</v>
      </c>
      <c r="BK94" s="725">
        <v>0</v>
      </c>
      <c r="BL94" s="725">
        <v>0.72469666963562696</v>
      </c>
      <c r="BM94" s="725">
        <v>0</v>
      </c>
      <c r="BN94" s="725">
        <v>0</v>
      </c>
      <c r="BO94" s="725">
        <v>1</v>
      </c>
      <c r="BP94" s="725">
        <v>0</v>
      </c>
      <c r="BQ94" s="725"/>
      <c r="BR94" s="725"/>
      <c r="BS94" s="725"/>
    </row>
    <row r="95" spans="1:71" ht="15" x14ac:dyDescent="0.25">
      <c r="A95" s="722" t="e">
        <f>VLOOKUP(C95,'DfE No.'!#REF!,3,FALSE)</f>
        <v>#REF!</v>
      </c>
      <c r="B95" s="722">
        <v>124749</v>
      </c>
      <c r="C95" s="722">
        <v>9353112</v>
      </c>
      <c r="D95" s="723" t="s">
        <v>1223</v>
      </c>
      <c r="E95" s="707" t="s">
        <v>469</v>
      </c>
      <c r="F95" s="724">
        <v>0</v>
      </c>
      <c r="G95" s="725">
        <v>1</v>
      </c>
      <c r="H95" s="725">
        <v>0</v>
      </c>
      <c r="I95" s="725">
        <v>0</v>
      </c>
      <c r="J95" s="725">
        <v>7</v>
      </c>
      <c r="K95" s="725">
        <v>0</v>
      </c>
      <c r="L95" s="725">
        <v>0</v>
      </c>
      <c r="M95" s="725">
        <v>0</v>
      </c>
      <c r="N95" s="725">
        <v>272</v>
      </c>
      <c r="O95" s="725">
        <v>272</v>
      </c>
      <c r="P95" s="725">
        <v>42</v>
      </c>
      <c r="Q95" s="725">
        <v>230</v>
      </c>
      <c r="R95" s="725">
        <v>0</v>
      </c>
      <c r="S95" s="725">
        <v>0</v>
      </c>
      <c r="T95" s="725">
        <v>0</v>
      </c>
      <c r="U95" s="725">
        <v>0</v>
      </c>
      <c r="V95" s="725">
        <v>0</v>
      </c>
      <c r="W95" s="725">
        <v>0</v>
      </c>
      <c r="X95" s="725">
        <v>0</v>
      </c>
      <c r="Y95" s="725">
        <v>0</v>
      </c>
      <c r="Z95" s="725">
        <v>0</v>
      </c>
      <c r="AA95" s="725">
        <v>272</v>
      </c>
      <c r="AB95" s="725">
        <v>38.857142857142854</v>
      </c>
      <c r="AC95" s="725">
        <v>11.999999999999991</v>
      </c>
      <c r="AD95" s="725">
        <v>15.111111111111111</v>
      </c>
      <c r="AE95" s="725">
        <v>0</v>
      </c>
      <c r="AF95" s="725">
        <v>0</v>
      </c>
      <c r="AG95" s="725">
        <v>261.00000000000006</v>
      </c>
      <c r="AH95" s="725">
        <v>2.0000000000000004</v>
      </c>
      <c r="AI95" s="725">
        <v>0.99999999999999889</v>
      </c>
      <c r="AJ95" s="725">
        <v>6.0000000000000098</v>
      </c>
      <c r="AK95" s="725">
        <v>0</v>
      </c>
      <c r="AL95" s="725">
        <v>2.0000000000000004</v>
      </c>
      <c r="AM95" s="725">
        <v>0</v>
      </c>
      <c r="AN95" s="725">
        <v>0</v>
      </c>
      <c r="AO95" s="725">
        <v>0</v>
      </c>
      <c r="AP95" s="725">
        <v>0</v>
      </c>
      <c r="AQ95" s="725">
        <v>0</v>
      </c>
      <c r="AR95" s="725">
        <v>0</v>
      </c>
      <c r="AS95" s="725">
        <v>0</v>
      </c>
      <c r="AT95" s="725">
        <v>0</v>
      </c>
      <c r="AU95" s="725">
        <v>2.365217391304347</v>
      </c>
      <c r="AV95" s="725">
        <v>4.7304347826086994</v>
      </c>
      <c r="AW95" s="725">
        <v>4.7304347826086994</v>
      </c>
      <c r="AX95" s="725">
        <v>0</v>
      </c>
      <c r="AY95" s="725">
        <v>0</v>
      </c>
      <c r="AZ95" s="725">
        <v>0</v>
      </c>
      <c r="BA95" s="725">
        <v>0</v>
      </c>
      <c r="BB95" s="725">
        <v>46.403508771929758</v>
      </c>
      <c r="BC95" s="725">
        <v>54.877192982456059</v>
      </c>
      <c r="BD95" s="725">
        <v>0</v>
      </c>
      <c r="BE95" s="725">
        <v>0</v>
      </c>
      <c r="BF95" s="725">
        <v>0</v>
      </c>
      <c r="BG95" s="725">
        <v>0</v>
      </c>
      <c r="BH95" s="725">
        <v>0</v>
      </c>
      <c r="BI95" s="725">
        <v>0</v>
      </c>
      <c r="BJ95" s="725">
        <v>0</v>
      </c>
      <c r="BK95" s="725">
        <v>0</v>
      </c>
      <c r="BL95" s="725">
        <v>1.5912691406249999</v>
      </c>
      <c r="BM95" s="725">
        <v>0</v>
      </c>
      <c r="BN95" s="725">
        <v>0</v>
      </c>
      <c r="BO95" s="725">
        <v>1</v>
      </c>
      <c r="BP95" s="725">
        <v>0</v>
      </c>
      <c r="BQ95" s="725"/>
      <c r="BR95" s="725"/>
      <c r="BS95" s="725"/>
    </row>
    <row r="96" spans="1:71" ht="15" x14ac:dyDescent="0.25">
      <c r="A96" s="722" t="e">
        <f>VLOOKUP(C96,'DfE No.'!#REF!,3,FALSE)</f>
        <v>#REF!</v>
      </c>
      <c r="B96" s="722">
        <v>124750</v>
      </c>
      <c r="C96" s="722">
        <v>9353113</v>
      </c>
      <c r="D96" s="723" t="s">
        <v>1224</v>
      </c>
      <c r="E96" s="707" t="s">
        <v>469</v>
      </c>
      <c r="F96" s="724">
        <v>0</v>
      </c>
      <c r="G96" s="725">
        <v>1</v>
      </c>
      <c r="H96" s="725">
        <v>0</v>
      </c>
      <c r="I96" s="725">
        <v>0</v>
      </c>
      <c r="J96" s="725">
        <v>7</v>
      </c>
      <c r="K96" s="725">
        <v>0</v>
      </c>
      <c r="L96" s="725">
        <v>0</v>
      </c>
      <c r="M96" s="725">
        <v>0</v>
      </c>
      <c r="N96" s="725">
        <v>60</v>
      </c>
      <c r="O96" s="725">
        <v>60</v>
      </c>
      <c r="P96" s="725">
        <v>5</v>
      </c>
      <c r="Q96" s="725">
        <v>55</v>
      </c>
      <c r="R96" s="725">
        <v>0</v>
      </c>
      <c r="S96" s="725">
        <v>0</v>
      </c>
      <c r="T96" s="725">
        <v>0</v>
      </c>
      <c r="U96" s="725">
        <v>0</v>
      </c>
      <c r="V96" s="725">
        <v>0</v>
      </c>
      <c r="W96" s="725">
        <v>0</v>
      </c>
      <c r="X96" s="725">
        <v>0</v>
      </c>
      <c r="Y96" s="725">
        <v>0</v>
      </c>
      <c r="Z96" s="725">
        <v>0</v>
      </c>
      <c r="AA96" s="725">
        <v>60</v>
      </c>
      <c r="AB96" s="725">
        <v>8.5714285714285712</v>
      </c>
      <c r="AC96" s="725">
        <v>16.000000000000021</v>
      </c>
      <c r="AD96" s="725">
        <v>16.000000000000021</v>
      </c>
      <c r="AE96" s="725">
        <v>0</v>
      </c>
      <c r="AF96" s="725">
        <v>0</v>
      </c>
      <c r="AG96" s="725">
        <v>60</v>
      </c>
      <c r="AH96" s="725">
        <v>0</v>
      </c>
      <c r="AI96" s="725">
        <v>0</v>
      </c>
      <c r="AJ96" s="725">
        <v>0</v>
      </c>
      <c r="AK96" s="725">
        <v>0</v>
      </c>
      <c r="AL96" s="725">
        <v>0</v>
      </c>
      <c r="AM96" s="725">
        <v>0</v>
      </c>
      <c r="AN96" s="725">
        <v>0</v>
      </c>
      <c r="AO96" s="725">
        <v>0</v>
      </c>
      <c r="AP96" s="725">
        <v>0</v>
      </c>
      <c r="AQ96" s="725">
        <v>0</v>
      </c>
      <c r="AR96" s="725">
        <v>0</v>
      </c>
      <c r="AS96" s="725">
        <v>0</v>
      </c>
      <c r="AT96" s="725">
        <v>0</v>
      </c>
      <c r="AU96" s="725">
        <v>0</v>
      </c>
      <c r="AV96" s="725">
        <v>1.0909090909090919</v>
      </c>
      <c r="AW96" s="725">
        <v>2.1818181818181839</v>
      </c>
      <c r="AX96" s="725">
        <v>0</v>
      </c>
      <c r="AY96" s="725">
        <v>0</v>
      </c>
      <c r="AZ96" s="725">
        <v>0</v>
      </c>
      <c r="BA96" s="725">
        <v>0</v>
      </c>
      <c r="BB96" s="725">
        <v>14.259259259259247</v>
      </c>
      <c r="BC96" s="725">
        <v>15.555555555555541</v>
      </c>
      <c r="BD96" s="725">
        <v>0</v>
      </c>
      <c r="BE96" s="725">
        <v>0</v>
      </c>
      <c r="BF96" s="725">
        <v>0</v>
      </c>
      <c r="BG96" s="725">
        <v>0</v>
      </c>
      <c r="BH96" s="725">
        <v>0</v>
      </c>
      <c r="BI96" s="725">
        <v>0</v>
      </c>
      <c r="BJ96" s="725">
        <v>4.3999999999999799</v>
      </c>
      <c r="BK96" s="725">
        <v>0</v>
      </c>
      <c r="BL96" s="725">
        <v>1.52979043194444</v>
      </c>
      <c r="BM96" s="725">
        <v>0</v>
      </c>
      <c r="BN96" s="725">
        <v>0</v>
      </c>
      <c r="BO96" s="725">
        <v>1</v>
      </c>
      <c r="BP96" s="725">
        <v>0</v>
      </c>
      <c r="BQ96" s="725"/>
      <c r="BR96" s="725"/>
      <c r="BS96" s="725"/>
    </row>
    <row r="97" spans="1:71" ht="15" x14ac:dyDescent="0.25">
      <c r="A97" s="722" t="e">
        <f>VLOOKUP(C97,'DfE No.'!#REF!,3,FALSE)</f>
        <v>#REF!</v>
      </c>
      <c r="B97" s="722">
        <v>124751</v>
      </c>
      <c r="C97" s="722">
        <v>9353114</v>
      </c>
      <c r="D97" s="723" t="s">
        <v>1225</v>
      </c>
      <c r="E97" s="707" t="s">
        <v>469</v>
      </c>
      <c r="F97" s="724">
        <v>0</v>
      </c>
      <c r="G97" s="725">
        <v>1</v>
      </c>
      <c r="H97" s="725">
        <v>0</v>
      </c>
      <c r="I97" s="725">
        <v>0</v>
      </c>
      <c r="J97" s="725">
        <v>7</v>
      </c>
      <c r="K97" s="725">
        <v>0</v>
      </c>
      <c r="L97" s="725">
        <v>0</v>
      </c>
      <c r="M97" s="725">
        <v>0</v>
      </c>
      <c r="N97" s="725">
        <v>195</v>
      </c>
      <c r="O97" s="725">
        <v>195</v>
      </c>
      <c r="P97" s="725">
        <v>19</v>
      </c>
      <c r="Q97" s="725">
        <v>176</v>
      </c>
      <c r="R97" s="725">
        <v>0</v>
      </c>
      <c r="S97" s="725">
        <v>0</v>
      </c>
      <c r="T97" s="725">
        <v>0</v>
      </c>
      <c r="U97" s="725">
        <v>0</v>
      </c>
      <c r="V97" s="725">
        <v>0</v>
      </c>
      <c r="W97" s="725">
        <v>0</v>
      </c>
      <c r="X97" s="725">
        <v>0</v>
      </c>
      <c r="Y97" s="725">
        <v>0</v>
      </c>
      <c r="Z97" s="725">
        <v>0</v>
      </c>
      <c r="AA97" s="725">
        <v>195</v>
      </c>
      <c r="AB97" s="725">
        <v>27.857142857142858</v>
      </c>
      <c r="AC97" s="725">
        <v>28.000000000000078</v>
      </c>
      <c r="AD97" s="725">
        <v>29.925742574257427</v>
      </c>
      <c r="AE97" s="725">
        <v>0</v>
      </c>
      <c r="AF97" s="725">
        <v>0</v>
      </c>
      <c r="AG97" s="725">
        <v>161.00000000000009</v>
      </c>
      <c r="AH97" s="725">
        <v>20.000000000000085</v>
      </c>
      <c r="AI97" s="725">
        <v>6.0000000000000053</v>
      </c>
      <c r="AJ97" s="725">
        <v>3.9999999999999973</v>
      </c>
      <c r="AK97" s="725">
        <v>0</v>
      </c>
      <c r="AL97" s="725">
        <v>1.0000000000000004</v>
      </c>
      <c r="AM97" s="725">
        <v>3.0000000000000027</v>
      </c>
      <c r="AN97" s="725">
        <v>0</v>
      </c>
      <c r="AO97" s="725">
        <v>0</v>
      </c>
      <c r="AP97" s="725">
        <v>0</v>
      </c>
      <c r="AQ97" s="725">
        <v>0</v>
      </c>
      <c r="AR97" s="725">
        <v>0</v>
      </c>
      <c r="AS97" s="725">
        <v>0</v>
      </c>
      <c r="AT97" s="725">
        <v>0</v>
      </c>
      <c r="AU97" s="725">
        <v>0</v>
      </c>
      <c r="AV97" s="725">
        <v>0</v>
      </c>
      <c r="AW97" s="725">
        <v>1.1079545454545452</v>
      </c>
      <c r="AX97" s="725">
        <v>0</v>
      </c>
      <c r="AY97" s="725">
        <v>0</v>
      </c>
      <c r="AZ97" s="725">
        <v>0</v>
      </c>
      <c r="BA97" s="725">
        <v>0</v>
      </c>
      <c r="BB97" s="725">
        <v>54.936416184971023</v>
      </c>
      <c r="BC97" s="725">
        <v>60.867052023121303</v>
      </c>
      <c r="BD97" s="725">
        <v>0</v>
      </c>
      <c r="BE97" s="725">
        <v>0</v>
      </c>
      <c r="BF97" s="725">
        <v>0</v>
      </c>
      <c r="BG97" s="725">
        <v>0</v>
      </c>
      <c r="BH97" s="725">
        <v>0</v>
      </c>
      <c r="BI97" s="725">
        <v>0</v>
      </c>
      <c r="BJ97" s="725">
        <v>1.3000000000000056</v>
      </c>
      <c r="BK97" s="725">
        <v>0</v>
      </c>
      <c r="BL97" s="725">
        <v>1.58903862234043</v>
      </c>
      <c r="BM97" s="725">
        <v>0</v>
      </c>
      <c r="BN97" s="725">
        <v>0</v>
      </c>
      <c r="BO97" s="725">
        <v>1</v>
      </c>
      <c r="BP97" s="725">
        <v>0</v>
      </c>
      <c r="BQ97" s="725"/>
      <c r="BR97" s="725"/>
      <c r="BS97" s="725"/>
    </row>
    <row r="98" spans="1:71" ht="15" x14ac:dyDescent="0.25">
      <c r="A98" s="722" t="e">
        <f>VLOOKUP(C98,'DfE No.'!#REF!,3,FALSE)</f>
        <v>#REF!</v>
      </c>
      <c r="B98" s="722">
        <v>124754</v>
      </c>
      <c r="C98" s="722">
        <v>9353117</v>
      </c>
      <c r="D98" s="723" t="s">
        <v>1226</v>
      </c>
      <c r="E98" s="707" t="s">
        <v>469</v>
      </c>
      <c r="F98" s="724">
        <v>0</v>
      </c>
      <c r="G98" s="725">
        <v>1</v>
      </c>
      <c r="H98" s="725">
        <v>0</v>
      </c>
      <c r="I98" s="725">
        <v>0</v>
      </c>
      <c r="J98" s="725">
        <v>7</v>
      </c>
      <c r="K98" s="725">
        <v>0</v>
      </c>
      <c r="L98" s="725">
        <v>0</v>
      </c>
      <c r="M98" s="725">
        <v>0</v>
      </c>
      <c r="N98" s="725">
        <v>63</v>
      </c>
      <c r="O98" s="725">
        <v>63</v>
      </c>
      <c r="P98" s="725">
        <v>10</v>
      </c>
      <c r="Q98" s="725">
        <v>53</v>
      </c>
      <c r="R98" s="725">
        <v>0</v>
      </c>
      <c r="S98" s="725">
        <v>0</v>
      </c>
      <c r="T98" s="725">
        <v>0</v>
      </c>
      <c r="U98" s="725">
        <v>0</v>
      </c>
      <c r="V98" s="725">
        <v>0</v>
      </c>
      <c r="W98" s="725">
        <v>0</v>
      </c>
      <c r="X98" s="725">
        <v>0</v>
      </c>
      <c r="Y98" s="725">
        <v>0</v>
      </c>
      <c r="Z98" s="725">
        <v>0</v>
      </c>
      <c r="AA98" s="725">
        <v>63</v>
      </c>
      <c r="AB98" s="725">
        <v>9</v>
      </c>
      <c r="AC98" s="725">
        <v>12.999999999999979</v>
      </c>
      <c r="AD98" s="725">
        <v>12.999999999999979</v>
      </c>
      <c r="AE98" s="725">
        <v>0</v>
      </c>
      <c r="AF98" s="725">
        <v>0</v>
      </c>
      <c r="AG98" s="725">
        <v>51.999999999999979</v>
      </c>
      <c r="AH98" s="725">
        <v>0</v>
      </c>
      <c r="AI98" s="725">
        <v>5.9999999999999982</v>
      </c>
      <c r="AJ98" s="725">
        <v>1.0000000000000018</v>
      </c>
      <c r="AK98" s="725">
        <v>4.0000000000000009</v>
      </c>
      <c r="AL98" s="725">
        <v>0</v>
      </c>
      <c r="AM98" s="725">
        <v>0</v>
      </c>
      <c r="AN98" s="725">
        <v>0</v>
      </c>
      <c r="AO98" s="725">
        <v>0</v>
      </c>
      <c r="AP98" s="725">
        <v>0</v>
      </c>
      <c r="AQ98" s="725">
        <v>0</v>
      </c>
      <c r="AR98" s="725">
        <v>0</v>
      </c>
      <c r="AS98" s="725">
        <v>0</v>
      </c>
      <c r="AT98" s="725">
        <v>0</v>
      </c>
      <c r="AU98" s="725">
        <v>0</v>
      </c>
      <c r="AV98" s="725">
        <v>0</v>
      </c>
      <c r="AW98" s="725">
        <v>0</v>
      </c>
      <c r="AX98" s="725">
        <v>0</v>
      </c>
      <c r="AY98" s="725">
        <v>0</v>
      </c>
      <c r="AZ98" s="725">
        <v>0</v>
      </c>
      <c r="BA98" s="725">
        <v>0</v>
      </c>
      <c r="BB98" s="725">
        <v>15.999999999999991</v>
      </c>
      <c r="BC98" s="725">
        <v>19.018867924528291</v>
      </c>
      <c r="BD98" s="725">
        <v>0</v>
      </c>
      <c r="BE98" s="725">
        <v>0</v>
      </c>
      <c r="BF98" s="725">
        <v>0</v>
      </c>
      <c r="BG98" s="725">
        <v>0</v>
      </c>
      <c r="BH98" s="725">
        <v>0</v>
      </c>
      <c r="BI98" s="725">
        <v>0</v>
      </c>
      <c r="BJ98" s="725">
        <v>0</v>
      </c>
      <c r="BK98" s="725">
        <v>0</v>
      </c>
      <c r="BL98" s="725">
        <v>1.40517768372093</v>
      </c>
      <c r="BM98" s="725">
        <v>0</v>
      </c>
      <c r="BN98" s="725">
        <v>0</v>
      </c>
      <c r="BO98" s="725">
        <v>1</v>
      </c>
      <c r="BP98" s="725">
        <v>0</v>
      </c>
      <c r="BQ98" s="725"/>
      <c r="BR98" s="725"/>
      <c r="BS98" s="725"/>
    </row>
    <row r="99" spans="1:71" ht="15" x14ac:dyDescent="0.25">
      <c r="A99" s="722" t="e">
        <f>VLOOKUP(C99,'DfE No.'!#REF!,3,FALSE)</f>
        <v>#REF!</v>
      </c>
      <c r="B99" s="722">
        <v>124757</v>
      </c>
      <c r="C99" s="722">
        <v>9353124</v>
      </c>
      <c r="D99" s="723" t="s">
        <v>1227</v>
      </c>
      <c r="E99" s="707" t="s">
        <v>469</v>
      </c>
      <c r="F99" s="724">
        <v>0</v>
      </c>
      <c r="G99" s="725">
        <v>1</v>
      </c>
      <c r="H99" s="725">
        <v>0</v>
      </c>
      <c r="I99" s="725">
        <v>0</v>
      </c>
      <c r="J99" s="725">
        <v>7</v>
      </c>
      <c r="K99" s="725">
        <v>0</v>
      </c>
      <c r="L99" s="725">
        <v>0</v>
      </c>
      <c r="M99" s="725">
        <v>0</v>
      </c>
      <c r="N99" s="725">
        <v>212</v>
      </c>
      <c r="O99" s="725">
        <v>212</v>
      </c>
      <c r="P99" s="725">
        <v>20</v>
      </c>
      <c r="Q99" s="725">
        <v>192</v>
      </c>
      <c r="R99" s="725">
        <v>0</v>
      </c>
      <c r="S99" s="725">
        <v>0</v>
      </c>
      <c r="T99" s="725">
        <v>0</v>
      </c>
      <c r="U99" s="725">
        <v>0</v>
      </c>
      <c r="V99" s="725">
        <v>0</v>
      </c>
      <c r="W99" s="725">
        <v>0</v>
      </c>
      <c r="X99" s="725">
        <v>0</v>
      </c>
      <c r="Y99" s="725">
        <v>0</v>
      </c>
      <c r="Z99" s="725">
        <v>0</v>
      </c>
      <c r="AA99" s="725">
        <v>212</v>
      </c>
      <c r="AB99" s="725">
        <v>30.285714285714285</v>
      </c>
      <c r="AC99" s="725">
        <v>42.000000000000036</v>
      </c>
      <c r="AD99" s="725">
        <v>48.995555555555555</v>
      </c>
      <c r="AE99" s="725">
        <v>0</v>
      </c>
      <c r="AF99" s="725">
        <v>0</v>
      </c>
      <c r="AG99" s="725">
        <v>154.00000000000009</v>
      </c>
      <c r="AH99" s="725">
        <v>29.999999999999972</v>
      </c>
      <c r="AI99" s="725">
        <v>8.0000000000000053</v>
      </c>
      <c r="AJ99" s="725">
        <v>5.9999999999999938</v>
      </c>
      <c r="AK99" s="725">
        <v>14</v>
      </c>
      <c r="AL99" s="725">
        <v>0</v>
      </c>
      <c r="AM99" s="725">
        <v>0</v>
      </c>
      <c r="AN99" s="725">
        <v>0</v>
      </c>
      <c r="AO99" s="725">
        <v>0</v>
      </c>
      <c r="AP99" s="725">
        <v>0</v>
      </c>
      <c r="AQ99" s="725">
        <v>0</v>
      </c>
      <c r="AR99" s="725">
        <v>0</v>
      </c>
      <c r="AS99" s="725">
        <v>0</v>
      </c>
      <c r="AT99" s="725">
        <v>0</v>
      </c>
      <c r="AU99" s="725">
        <v>2.2083333333333406</v>
      </c>
      <c r="AV99" s="725">
        <v>3.3125</v>
      </c>
      <c r="AW99" s="725">
        <v>6.625</v>
      </c>
      <c r="AX99" s="725">
        <v>0</v>
      </c>
      <c r="AY99" s="725">
        <v>0</v>
      </c>
      <c r="AZ99" s="725">
        <v>0</v>
      </c>
      <c r="BA99" s="725">
        <v>0</v>
      </c>
      <c r="BB99" s="725">
        <v>52.547368421052667</v>
      </c>
      <c r="BC99" s="725">
        <v>58.021052631578989</v>
      </c>
      <c r="BD99" s="725">
        <v>0</v>
      </c>
      <c r="BE99" s="725">
        <v>0</v>
      </c>
      <c r="BF99" s="725">
        <v>0</v>
      </c>
      <c r="BG99" s="725">
        <v>0</v>
      </c>
      <c r="BH99" s="725">
        <v>0</v>
      </c>
      <c r="BI99" s="725">
        <v>0</v>
      </c>
      <c r="BJ99" s="725">
        <v>0</v>
      </c>
      <c r="BK99" s="725">
        <v>0</v>
      </c>
      <c r="BL99" s="725">
        <v>0.60613027111111095</v>
      </c>
      <c r="BM99" s="725">
        <v>0</v>
      </c>
      <c r="BN99" s="725">
        <v>0</v>
      </c>
      <c r="BO99" s="725">
        <v>1</v>
      </c>
      <c r="BP99" s="725">
        <v>0</v>
      </c>
      <c r="BQ99" s="725">
        <v>20</v>
      </c>
      <c r="BR99" s="725"/>
      <c r="BS99" s="725"/>
    </row>
    <row r="100" spans="1:71" ht="15" x14ac:dyDescent="0.25">
      <c r="A100" s="722" t="e">
        <f>VLOOKUP(C100,'DfE No.'!#REF!,3,FALSE)</f>
        <v>#REF!</v>
      </c>
      <c r="B100" s="722">
        <v>124758</v>
      </c>
      <c r="C100" s="722">
        <v>9353125</v>
      </c>
      <c r="D100" s="723" t="s">
        <v>1228</v>
      </c>
      <c r="E100" s="707" t="s">
        <v>469</v>
      </c>
      <c r="F100" s="724">
        <v>0</v>
      </c>
      <c r="G100" s="725">
        <v>1</v>
      </c>
      <c r="H100" s="725">
        <v>0</v>
      </c>
      <c r="I100" s="725">
        <v>0</v>
      </c>
      <c r="J100" s="725">
        <v>7</v>
      </c>
      <c r="K100" s="725">
        <v>0</v>
      </c>
      <c r="L100" s="725">
        <v>0</v>
      </c>
      <c r="M100" s="725">
        <v>0</v>
      </c>
      <c r="N100" s="725">
        <v>171</v>
      </c>
      <c r="O100" s="725">
        <v>171</v>
      </c>
      <c r="P100" s="725">
        <v>23</v>
      </c>
      <c r="Q100" s="725">
        <v>148</v>
      </c>
      <c r="R100" s="725">
        <v>0</v>
      </c>
      <c r="S100" s="725">
        <v>0</v>
      </c>
      <c r="T100" s="725">
        <v>0</v>
      </c>
      <c r="U100" s="725">
        <v>0</v>
      </c>
      <c r="V100" s="725">
        <v>0</v>
      </c>
      <c r="W100" s="725">
        <v>0</v>
      </c>
      <c r="X100" s="725">
        <v>0</v>
      </c>
      <c r="Y100" s="725">
        <v>0</v>
      </c>
      <c r="Z100" s="725">
        <v>0</v>
      </c>
      <c r="AA100" s="725">
        <v>171</v>
      </c>
      <c r="AB100" s="725">
        <v>24.428571428571427</v>
      </c>
      <c r="AC100" s="725">
        <v>18.999999999999979</v>
      </c>
      <c r="AD100" s="725">
        <v>32.480446927374302</v>
      </c>
      <c r="AE100" s="725">
        <v>0</v>
      </c>
      <c r="AF100" s="725">
        <v>0</v>
      </c>
      <c r="AG100" s="725">
        <v>163.99999999999997</v>
      </c>
      <c r="AH100" s="725">
        <v>7.0000000000000036</v>
      </c>
      <c r="AI100" s="725">
        <v>0</v>
      </c>
      <c r="AJ100" s="725">
        <v>0</v>
      </c>
      <c r="AK100" s="725">
        <v>0</v>
      </c>
      <c r="AL100" s="725">
        <v>0</v>
      </c>
      <c r="AM100" s="725">
        <v>0</v>
      </c>
      <c r="AN100" s="725">
        <v>0</v>
      </c>
      <c r="AO100" s="725">
        <v>0</v>
      </c>
      <c r="AP100" s="725">
        <v>0</v>
      </c>
      <c r="AQ100" s="725">
        <v>0</v>
      </c>
      <c r="AR100" s="725">
        <v>0</v>
      </c>
      <c r="AS100" s="725">
        <v>0</v>
      </c>
      <c r="AT100" s="725">
        <v>0</v>
      </c>
      <c r="AU100" s="725">
        <v>1.1554054054054059</v>
      </c>
      <c r="AV100" s="725">
        <v>4.6216216216216175</v>
      </c>
      <c r="AW100" s="725">
        <v>4.6216216216216175</v>
      </c>
      <c r="AX100" s="725">
        <v>0</v>
      </c>
      <c r="AY100" s="725">
        <v>0</v>
      </c>
      <c r="AZ100" s="725">
        <v>0</v>
      </c>
      <c r="BA100" s="725">
        <v>0</v>
      </c>
      <c r="BB100" s="725">
        <v>48.985915492957787</v>
      </c>
      <c r="BC100" s="725">
        <v>56.598591549295826</v>
      </c>
      <c r="BD100" s="725">
        <v>0</v>
      </c>
      <c r="BE100" s="725">
        <v>0</v>
      </c>
      <c r="BF100" s="725">
        <v>0</v>
      </c>
      <c r="BG100" s="725">
        <v>0</v>
      </c>
      <c r="BH100" s="725">
        <v>0</v>
      </c>
      <c r="BI100" s="725">
        <v>0</v>
      </c>
      <c r="BJ100" s="725">
        <v>0</v>
      </c>
      <c r="BK100" s="725">
        <v>0</v>
      </c>
      <c r="BL100" s="725">
        <v>2.3994923741176502</v>
      </c>
      <c r="BM100" s="725">
        <v>0</v>
      </c>
      <c r="BN100" s="725">
        <v>0</v>
      </c>
      <c r="BO100" s="725">
        <v>1</v>
      </c>
      <c r="BP100" s="725">
        <v>0</v>
      </c>
      <c r="BQ100" s="725"/>
      <c r="BR100" s="725"/>
      <c r="BS100" s="725"/>
    </row>
    <row r="101" spans="1:71" ht="15" x14ac:dyDescent="0.25">
      <c r="A101" s="722" t="e">
        <f>VLOOKUP(C101,'DfE No.'!#REF!,3,FALSE)</f>
        <v>#REF!</v>
      </c>
      <c r="B101" s="722">
        <v>124762</v>
      </c>
      <c r="C101" s="722">
        <v>9353308</v>
      </c>
      <c r="D101" s="723" t="s">
        <v>1229</v>
      </c>
      <c r="E101" s="707" t="s">
        <v>469</v>
      </c>
      <c r="F101" s="724">
        <v>0</v>
      </c>
      <c r="G101" s="725">
        <v>1</v>
      </c>
      <c r="H101" s="725">
        <v>0</v>
      </c>
      <c r="I101" s="725">
        <v>0</v>
      </c>
      <c r="J101" s="725">
        <v>7</v>
      </c>
      <c r="K101" s="725">
        <v>0</v>
      </c>
      <c r="L101" s="725">
        <v>0</v>
      </c>
      <c r="M101" s="725">
        <v>0</v>
      </c>
      <c r="N101" s="725">
        <v>272</v>
      </c>
      <c r="O101" s="725">
        <v>272</v>
      </c>
      <c r="P101" s="725">
        <v>44</v>
      </c>
      <c r="Q101" s="725">
        <v>228</v>
      </c>
      <c r="R101" s="725">
        <v>0</v>
      </c>
      <c r="S101" s="725">
        <v>0</v>
      </c>
      <c r="T101" s="725">
        <v>0</v>
      </c>
      <c r="U101" s="725">
        <v>0</v>
      </c>
      <c r="V101" s="725">
        <v>0</v>
      </c>
      <c r="W101" s="725">
        <v>0</v>
      </c>
      <c r="X101" s="725">
        <v>0</v>
      </c>
      <c r="Y101" s="725">
        <v>0</v>
      </c>
      <c r="Z101" s="725">
        <v>0</v>
      </c>
      <c r="AA101" s="725">
        <v>272</v>
      </c>
      <c r="AB101" s="725">
        <v>38.857142857142854</v>
      </c>
      <c r="AC101" s="725">
        <v>47.999999999999964</v>
      </c>
      <c r="AD101" s="725">
        <v>65.481481481481481</v>
      </c>
      <c r="AE101" s="725">
        <v>0</v>
      </c>
      <c r="AF101" s="725">
        <v>0</v>
      </c>
      <c r="AG101" s="725">
        <v>211.99999999999991</v>
      </c>
      <c r="AH101" s="725">
        <v>48.999999999999886</v>
      </c>
      <c r="AI101" s="725">
        <v>0.99999999999999889</v>
      </c>
      <c r="AJ101" s="725">
        <v>9.9999999999999893</v>
      </c>
      <c r="AK101" s="725">
        <v>0</v>
      </c>
      <c r="AL101" s="725">
        <v>0</v>
      </c>
      <c r="AM101" s="725">
        <v>0</v>
      </c>
      <c r="AN101" s="725">
        <v>0</v>
      </c>
      <c r="AO101" s="725">
        <v>0</v>
      </c>
      <c r="AP101" s="725">
        <v>0</v>
      </c>
      <c r="AQ101" s="725">
        <v>0</v>
      </c>
      <c r="AR101" s="725">
        <v>0</v>
      </c>
      <c r="AS101" s="725">
        <v>0</v>
      </c>
      <c r="AT101" s="725">
        <v>0</v>
      </c>
      <c r="AU101" s="725">
        <v>8.3508771929824537</v>
      </c>
      <c r="AV101" s="725">
        <v>11.929824561403505</v>
      </c>
      <c r="AW101" s="725">
        <v>17.894736842105253</v>
      </c>
      <c r="AX101" s="725">
        <v>0</v>
      </c>
      <c r="AY101" s="725">
        <v>0</v>
      </c>
      <c r="AZ101" s="725">
        <v>0</v>
      </c>
      <c r="BA101" s="725">
        <v>0</v>
      </c>
      <c r="BB101" s="725">
        <v>69.156398104265477</v>
      </c>
      <c r="BC101" s="725">
        <v>82.50236966824653</v>
      </c>
      <c r="BD101" s="725">
        <v>0</v>
      </c>
      <c r="BE101" s="725">
        <v>0</v>
      </c>
      <c r="BF101" s="725">
        <v>0</v>
      </c>
      <c r="BG101" s="725">
        <v>0</v>
      </c>
      <c r="BH101" s="725">
        <v>0</v>
      </c>
      <c r="BI101" s="725">
        <v>0</v>
      </c>
      <c r="BJ101" s="725">
        <v>17.68</v>
      </c>
      <c r="BK101" s="725">
        <v>0</v>
      </c>
      <c r="BL101" s="725">
        <v>0.57243444366197205</v>
      </c>
      <c r="BM101" s="725">
        <v>0</v>
      </c>
      <c r="BN101" s="725">
        <v>0</v>
      </c>
      <c r="BO101" s="725">
        <v>1</v>
      </c>
      <c r="BP101" s="725">
        <v>0</v>
      </c>
      <c r="BQ101" s="725"/>
      <c r="BR101" s="725"/>
      <c r="BS101" s="725"/>
    </row>
    <row r="102" spans="1:71" ht="15" x14ac:dyDescent="0.25">
      <c r="A102" s="722" t="e">
        <f>VLOOKUP(C102,'DfE No.'!#REF!,3,FALSE)</f>
        <v>#REF!</v>
      </c>
      <c r="B102" s="722">
        <v>124763</v>
      </c>
      <c r="C102" s="722">
        <v>9353310</v>
      </c>
      <c r="D102" s="723" t="s">
        <v>912</v>
      </c>
      <c r="E102" s="707" t="s">
        <v>469</v>
      </c>
      <c r="F102" s="724">
        <v>0</v>
      </c>
      <c r="G102" s="725">
        <v>1</v>
      </c>
      <c r="H102" s="725">
        <v>0</v>
      </c>
      <c r="I102" s="725">
        <v>0</v>
      </c>
      <c r="J102" s="725">
        <v>7</v>
      </c>
      <c r="K102" s="725">
        <v>0</v>
      </c>
      <c r="L102" s="725">
        <v>0</v>
      </c>
      <c r="M102" s="725">
        <v>0</v>
      </c>
      <c r="N102" s="725">
        <v>156</v>
      </c>
      <c r="O102" s="725">
        <v>156</v>
      </c>
      <c r="P102" s="725">
        <v>22</v>
      </c>
      <c r="Q102" s="725">
        <v>134</v>
      </c>
      <c r="R102" s="725">
        <v>0</v>
      </c>
      <c r="S102" s="725">
        <v>0</v>
      </c>
      <c r="T102" s="725">
        <v>0</v>
      </c>
      <c r="U102" s="725">
        <v>0</v>
      </c>
      <c r="V102" s="725">
        <v>0</v>
      </c>
      <c r="W102" s="725">
        <v>0</v>
      </c>
      <c r="X102" s="725">
        <v>0</v>
      </c>
      <c r="Y102" s="725">
        <v>0</v>
      </c>
      <c r="Z102" s="725">
        <v>0</v>
      </c>
      <c r="AA102" s="725">
        <v>156</v>
      </c>
      <c r="AB102" s="725">
        <v>22.285714285714285</v>
      </c>
      <c r="AC102" s="725">
        <v>11.999999999999996</v>
      </c>
      <c r="AD102" s="725">
        <v>25.000000000000004</v>
      </c>
      <c r="AE102" s="725">
        <v>0</v>
      </c>
      <c r="AF102" s="725">
        <v>0</v>
      </c>
      <c r="AG102" s="725">
        <v>122.99999999999993</v>
      </c>
      <c r="AH102" s="725">
        <v>17.99999999999994</v>
      </c>
      <c r="AI102" s="725">
        <v>1</v>
      </c>
      <c r="AJ102" s="725">
        <v>9.0000000000000018</v>
      </c>
      <c r="AK102" s="725">
        <v>4.999999999999992</v>
      </c>
      <c r="AL102" s="725">
        <v>0</v>
      </c>
      <c r="AM102" s="725">
        <v>0</v>
      </c>
      <c r="AN102" s="725">
        <v>0</v>
      </c>
      <c r="AO102" s="725">
        <v>0</v>
      </c>
      <c r="AP102" s="725">
        <v>0</v>
      </c>
      <c r="AQ102" s="725">
        <v>0</v>
      </c>
      <c r="AR102" s="725">
        <v>0</v>
      </c>
      <c r="AS102" s="725">
        <v>0</v>
      </c>
      <c r="AT102" s="725">
        <v>0</v>
      </c>
      <c r="AU102" s="725">
        <v>5.8208955223880601</v>
      </c>
      <c r="AV102" s="725">
        <v>9.3134328358208904</v>
      </c>
      <c r="AW102" s="725">
        <v>15.134328358208951</v>
      </c>
      <c r="AX102" s="725">
        <v>0</v>
      </c>
      <c r="AY102" s="725">
        <v>0</v>
      </c>
      <c r="AZ102" s="725">
        <v>0</v>
      </c>
      <c r="BA102" s="725">
        <v>0</v>
      </c>
      <c r="BB102" s="725">
        <v>36.448</v>
      </c>
      <c r="BC102" s="725">
        <v>42.432000000000002</v>
      </c>
      <c r="BD102" s="725">
        <v>0</v>
      </c>
      <c r="BE102" s="725">
        <v>0</v>
      </c>
      <c r="BF102" s="725">
        <v>0</v>
      </c>
      <c r="BG102" s="725">
        <v>0</v>
      </c>
      <c r="BH102" s="725">
        <v>0</v>
      </c>
      <c r="BI102" s="725">
        <v>0</v>
      </c>
      <c r="BJ102" s="725">
        <v>0.63999999999999946</v>
      </c>
      <c r="BK102" s="725">
        <v>0</v>
      </c>
      <c r="BL102" s="725">
        <v>0.36852769647058797</v>
      </c>
      <c r="BM102" s="725">
        <v>0</v>
      </c>
      <c r="BN102" s="725">
        <v>0</v>
      </c>
      <c r="BO102" s="725">
        <v>1</v>
      </c>
      <c r="BP102" s="725">
        <v>0</v>
      </c>
      <c r="BQ102" s="725"/>
      <c r="BR102" s="725"/>
      <c r="BS102" s="725"/>
    </row>
    <row r="103" spans="1:71" ht="15" x14ac:dyDescent="0.25">
      <c r="A103" s="722" t="e">
        <f>VLOOKUP(C103,'DfE No.'!#REF!,3,FALSE)</f>
        <v>#REF!</v>
      </c>
      <c r="B103" s="722">
        <v>124764</v>
      </c>
      <c r="C103" s="722">
        <v>9353311</v>
      </c>
      <c r="D103" s="723" t="s">
        <v>1107</v>
      </c>
      <c r="E103" s="707" t="s">
        <v>469</v>
      </c>
      <c r="F103" s="724">
        <v>0</v>
      </c>
      <c r="G103" s="725">
        <v>1</v>
      </c>
      <c r="H103" s="725">
        <v>0</v>
      </c>
      <c r="I103" s="725">
        <v>0</v>
      </c>
      <c r="J103" s="725">
        <v>7</v>
      </c>
      <c r="K103" s="725">
        <v>0</v>
      </c>
      <c r="L103" s="725">
        <v>0</v>
      </c>
      <c r="M103" s="725">
        <v>0</v>
      </c>
      <c r="N103" s="725">
        <v>386</v>
      </c>
      <c r="O103" s="725">
        <v>386</v>
      </c>
      <c r="P103" s="725">
        <v>56</v>
      </c>
      <c r="Q103" s="725">
        <v>330</v>
      </c>
      <c r="R103" s="725">
        <v>0</v>
      </c>
      <c r="S103" s="725">
        <v>0</v>
      </c>
      <c r="T103" s="725">
        <v>0</v>
      </c>
      <c r="U103" s="725">
        <v>0</v>
      </c>
      <c r="V103" s="725">
        <v>0</v>
      </c>
      <c r="W103" s="725">
        <v>0</v>
      </c>
      <c r="X103" s="725">
        <v>0</v>
      </c>
      <c r="Y103" s="725">
        <v>0</v>
      </c>
      <c r="Z103" s="725">
        <v>0</v>
      </c>
      <c r="AA103" s="725">
        <v>386</v>
      </c>
      <c r="AB103" s="725">
        <v>55.142857142857146</v>
      </c>
      <c r="AC103" s="725">
        <v>23.999999999999996</v>
      </c>
      <c r="AD103" s="725">
        <v>37.901808785529717</v>
      </c>
      <c r="AE103" s="725">
        <v>0</v>
      </c>
      <c r="AF103" s="725">
        <v>0</v>
      </c>
      <c r="AG103" s="725">
        <v>313.4360313315928</v>
      </c>
      <c r="AH103" s="725">
        <v>49.383812010443705</v>
      </c>
      <c r="AI103" s="725">
        <v>6.046997389033935</v>
      </c>
      <c r="AJ103" s="725">
        <v>17.1331592689295</v>
      </c>
      <c r="AK103" s="725">
        <v>0</v>
      </c>
      <c r="AL103" s="725">
        <v>0</v>
      </c>
      <c r="AM103" s="725">
        <v>0</v>
      </c>
      <c r="AN103" s="725">
        <v>0</v>
      </c>
      <c r="AO103" s="725">
        <v>0</v>
      </c>
      <c r="AP103" s="725">
        <v>0</v>
      </c>
      <c r="AQ103" s="725">
        <v>0</v>
      </c>
      <c r="AR103" s="725">
        <v>0</v>
      </c>
      <c r="AS103" s="725">
        <v>0</v>
      </c>
      <c r="AT103" s="725">
        <v>0</v>
      </c>
      <c r="AU103" s="725">
        <v>14.036363636363649</v>
      </c>
      <c r="AV103" s="725">
        <v>29.24242424242426</v>
      </c>
      <c r="AW103" s="725">
        <v>38.6</v>
      </c>
      <c r="AX103" s="725">
        <v>0</v>
      </c>
      <c r="AY103" s="725">
        <v>0</v>
      </c>
      <c r="AZ103" s="725">
        <v>0</v>
      </c>
      <c r="BA103" s="725">
        <v>0.99741602067183466</v>
      </c>
      <c r="BB103" s="725">
        <v>82.5</v>
      </c>
      <c r="BC103" s="725">
        <v>96.5</v>
      </c>
      <c r="BD103" s="725">
        <v>0</v>
      </c>
      <c r="BE103" s="725">
        <v>0</v>
      </c>
      <c r="BF103" s="725">
        <v>0</v>
      </c>
      <c r="BG103" s="725">
        <v>0</v>
      </c>
      <c r="BH103" s="725">
        <v>0</v>
      </c>
      <c r="BI103" s="725">
        <v>0</v>
      </c>
      <c r="BJ103" s="725">
        <v>3.839999999999995</v>
      </c>
      <c r="BK103" s="725">
        <v>0</v>
      </c>
      <c r="BL103" s="725">
        <v>0.30354494545454502</v>
      </c>
      <c r="BM103" s="725">
        <v>0</v>
      </c>
      <c r="BN103" s="725">
        <v>0</v>
      </c>
      <c r="BO103" s="725">
        <v>1</v>
      </c>
      <c r="BP103" s="725">
        <v>0</v>
      </c>
      <c r="BQ103" s="725"/>
      <c r="BR103" s="725"/>
      <c r="BS103" s="725"/>
    </row>
    <row r="104" spans="1:71" ht="15" x14ac:dyDescent="0.25">
      <c r="A104" s="722" t="e">
        <f>VLOOKUP(C104,'DfE No.'!#REF!,3,FALSE)</f>
        <v>#REF!</v>
      </c>
      <c r="B104" s="722">
        <v>124770</v>
      </c>
      <c r="C104" s="722">
        <v>9353322</v>
      </c>
      <c r="D104" s="723" t="s">
        <v>1230</v>
      </c>
      <c r="E104" s="707" t="s">
        <v>469</v>
      </c>
      <c r="F104" s="724">
        <v>0</v>
      </c>
      <c r="G104" s="725">
        <v>1</v>
      </c>
      <c r="H104" s="725">
        <v>0</v>
      </c>
      <c r="I104" s="725">
        <v>0</v>
      </c>
      <c r="J104" s="725">
        <v>7</v>
      </c>
      <c r="K104" s="725">
        <v>0</v>
      </c>
      <c r="L104" s="725">
        <v>0</v>
      </c>
      <c r="M104" s="725">
        <v>0</v>
      </c>
      <c r="N104" s="725">
        <v>103</v>
      </c>
      <c r="O104" s="725">
        <v>103</v>
      </c>
      <c r="P104" s="725">
        <v>15</v>
      </c>
      <c r="Q104" s="725">
        <v>88</v>
      </c>
      <c r="R104" s="725">
        <v>0</v>
      </c>
      <c r="S104" s="725">
        <v>0</v>
      </c>
      <c r="T104" s="725">
        <v>0</v>
      </c>
      <c r="U104" s="725">
        <v>0</v>
      </c>
      <c r="V104" s="725">
        <v>0</v>
      </c>
      <c r="W104" s="725">
        <v>0</v>
      </c>
      <c r="X104" s="725">
        <v>0</v>
      </c>
      <c r="Y104" s="725">
        <v>0</v>
      </c>
      <c r="Z104" s="725">
        <v>0</v>
      </c>
      <c r="AA104" s="725">
        <v>103</v>
      </c>
      <c r="AB104" s="725">
        <v>14.714285714285714</v>
      </c>
      <c r="AC104" s="725">
        <v>4.9999999999999947</v>
      </c>
      <c r="AD104" s="725">
        <v>6</v>
      </c>
      <c r="AE104" s="725">
        <v>0</v>
      </c>
      <c r="AF104" s="725">
        <v>0</v>
      </c>
      <c r="AG104" s="725">
        <v>103</v>
      </c>
      <c r="AH104" s="725">
        <v>0</v>
      </c>
      <c r="AI104" s="725">
        <v>0</v>
      </c>
      <c r="AJ104" s="725">
        <v>0</v>
      </c>
      <c r="AK104" s="725">
        <v>0</v>
      </c>
      <c r="AL104" s="725">
        <v>0</v>
      </c>
      <c r="AM104" s="725">
        <v>0</v>
      </c>
      <c r="AN104" s="725">
        <v>0</v>
      </c>
      <c r="AO104" s="725">
        <v>0</v>
      </c>
      <c r="AP104" s="725">
        <v>0</v>
      </c>
      <c r="AQ104" s="725">
        <v>0</v>
      </c>
      <c r="AR104" s="725">
        <v>0</v>
      </c>
      <c r="AS104" s="725">
        <v>0</v>
      </c>
      <c r="AT104" s="725">
        <v>0</v>
      </c>
      <c r="AU104" s="725">
        <v>0</v>
      </c>
      <c r="AV104" s="725">
        <v>0</v>
      </c>
      <c r="AW104" s="725">
        <v>0</v>
      </c>
      <c r="AX104" s="725">
        <v>0</v>
      </c>
      <c r="AY104" s="725">
        <v>0</v>
      </c>
      <c r="AZ104" s="725">
        <v>0</v>
      </c>
      <c r="BA104" s="725">
        <v>0</v>
      </c>
      <c r="BB104" s="725">
        <v>25.581395348837241</v>
      </c>
      <c r="BC104" s="725">
        <v>29.941860465116314</v>
      </c>
      <c r="BD104" s="725">
        <v>0</v>
      </c>
      <c r="BE104" s="725">
        <v>0</v>
      </c>
      <c r="BF104" s="725">
        <v>0</v>
      </c>
      <c r="BG104" s="725">
        <v>0</v>
      </c>
      <c r="BH104" s="725">
        <v>0</v>
      </c>
      <c r="BI104" s="725">
        <v>0</v>
      </c>
      <c r="BJ104" s="725">
        <v>4.8199999999999621</v>
      </c>
      <c r="BK104" s="725">
        <v>0</v>
      </c>
      <c r="BL104" s="725">
        <v>1.8208152118644101</v>
      </c>
      <c r="BM104" s="725">
        <v>0</v>
      </c>
      <c r="BN104" s="725">
        <v>0</v>
      </c>
      <c r="BO104" s="725">
        <v>1</v>
      </c>
      <c r="BP104" s="725">
        <v>0</v>
      </c>
      <c r="BQ104" s="725"/>
      <c r="BR104" s="725"/>
      <c r="BS104" s="725"/>
    </row>
    <row r="105" spans="1:71" ht="15" x14ac:dyDescent="0.25">
      <c r="A105" s="722" t="e">
        <f>VLOOKUP(C105,'DfE No.'!#REF!,3,FALSE)</f>
        <v>#REF!</v>
      </c>
      <c r="B105" s="722">
        <v>124772</v>
      </c>
      <c r="C105" s="722">
        <v>9353327</v>
      </c>
      <c r="D105" s="723" t="s">
        <v>1231</v>
      </c>
      <c r="E105" s="707" t="s">
        <v>469</v>
      </c>
      <c r="F105" s="724">
        <v>0</v>
      </c>
      <c r="G105" s="725">
        <v>1</v>
      </c>
      <c r="H105" s="725">
        <v>0</v>
      </c>
      <c r="I105" s="725">
        <v>0</v>
      </c>
      <c r="J105" s="725">
        <v>7</v>
      </c>
      <c r="K105" s="725">
        <v>0</v>
      </c>
      <c r="L105" s="725">
        <v>0</v>
      </c>
      <c r="M105" s="725">
        <v>0</v>
      </c>
      <c r="N105" s="725">
        <v>197</v>
      </c>
      <c r="O105" s="725">
        <v>197</v>
      </c>
      <c r="P105" s="725">
        <v>28</v>
      </c>
      <c r="Q105" s="725">
        <v>169</v>
      </c>
      <c r="R105" s="725">
        <v>0</v>
      </c>
      <c r="S105" s="725">
        <v>0</v>
      </c>
      <c r="T105" s="725">
        <v>0</v>
      </c>
      <c r="U105" s="725">
        <v>0</v>
      </c>
      <c r="V105" s="725">
        <v>0</v>
      </c>
      <c r="W105" s="725">
        <v>0</v>
      </c>
      <c r="X105" s="725">
        <v>0</v>
      </c>
      <c r="Y105" s="725">
        <v>0</v>
      </c>
      <c r="Z105" s="725">
        <v>0</v>
      </c>
      <c r="AA105" s="725">
        <v>197</v>
      </c>
      <c r="AB105" s="725">
        <v>28.142857142857142</v>
      </c>
      <c r="AC105" s="725">
        <v>4.0000000000000036</v>
      </c>
      <c r="AD105" s="725">
        <v>8.3386243386243386</v>
      </c>
      <c r="AE105" s="725">
        <v>0</v>
      </c>
      <c r="AF105" s="725">
        <v>0</v>
      </c>
      <c r="AG105" s="725">
        <v>195.99999999999994</v>
      </c>
      <c r="AH105" s="725">
        <v>1.0000000000000009</v>
      </c>
      <c r="AI105" s="725">
        <v>0</v>
      </c>
      <c r="AJ105" s="725">
        <v>0</v>
      </c>
      <c r="AK105" s="725">
        <v>0</v>
      </c>
      <c r="AL105" s="725">
        <v>0</v>
      </c>
      <c r="AM105" s="725">
        <v>0</v>
      </c>
      <c r="AN105" s="725">
        <v>0</v>
      </c>
      <c r="AO105" s="725">
        <v>0</v>
      </c>
      <c r="AP105" s="725">
        <v>0</v>
      </c>
      <c r="AQ105" s="725">
        <v>0</v>
      </c>
      <c r="AR105" s="725">
        <v>0</v>
      </c>
      <c r="AS105" s="725">
        <v>0</v>
      </c>
      <c r="AT105" s="725">
        <v>0</v>
      </c>
      <c r="AU105" s="725">
        <v>0</v>
      </c>
      <c r="AV105" s="725">
        <v>0</v>
      </c>
      <c r="AW105" s="725">
        <v>0</v>
      </c>
      <c r="AX105" s="725">
        <v>0</v>
      </c>
      <c r="AY105" s="725">
        <v>0</v>
      </c>
      <c r="AZ105" s="725">
        <v>0</v>
      </c>
      <c r="BA105" s="725">
        <v>2.0846560846560847</v>
      </c>
      <c r="BB105" s="725">
        <v>53.260606060606037</v>
      </c>
      <c r="BC105" s="725">
        <v>62.084848484848457</v>
      </c>
      <c r="BD105" s="725">
        <v>0</v>
      </c>
      <c r="BE105" s="725">
        <v>0</v>
      </c>
      <c r="BF105" s="725">
        <v>0</v>
      </c>
      <c r="BG105" s="725">
        <v>0</v>
      </c>
      <c r="BH105" s="725">
        <v>0</v>
      </c>
      <c r="BI105" s="725">
        <v>0</v>
      </c>
      <c r="BJ105" s="725">
        <v>5.1799999999999971</v>
      </c>
      <c r="BK105" s="725">
        <v>0</v>
      </c>
      <c r="BL105" s="725">
        <v>2.5285190027522901</v>
      </c>
      <c r="BM105" s="725">
        <v>0</v>
      </c>
      <c r="BN105" s="725">
        <v>0</v>
      </c>
      <c r="BO105" s="725">
        <v>1</v>
      </c>
      <c r="BP105" s="725">
        <v>0</v>
      </c>
      <c r="BQ105" s="725"/>
      <c r="BR105" s="725"/>
      <c r="BS105" s="725"/>
    </row>
    <row r="106" spans="1:71" ht="15" x14ac:dyDescent="0.25">
      <c r="A106" s="722" t="e">
        <f>VLOOKUP(C106,'DfE No.'!#REF!,3,FALSE)</f>
        <v>#REF!</v>
      </c>
      <c r="B106" s="722">
        <v>124774</v>
      </c>
      <c r="C106" s="722">
        <v>9353329</v>
      </c>
      <c r="D106" s="723" t="s">
        <v>1232</v>
      </c>
      <c r="E106" s="707" t="s">
        <v>469</v>
      </c>
      <c r="F106" s="724">
        <v>0</v>
      </c>
      <c r="G106" s="725">
        <v>1</v>
      </c>
      <c r="H106" s="725">
        <v>0</v>
      </c>
      <c r="I106" s="725">
        <v>0</v>
      </c>
      <c r="J106" s="725">
        <v>7</v>
      </c>
      <c r="K106" s="725">
        <v>0</v>
      </c>
      <c r="L106" s="725">
        <v>0</v>
      </c>
      <c r="M106" s="725">
        <v>0</v>
      </c>
      <c r="N106" s="725">
        <v>174</v>
      </c>
      <c r="O106" s="725">
        <v>174</v>
      </c>
      <c r="P106" s="725">
        <v>22</v>
      </c>
      <c r="Q106" s="725">
        <v>152</v>
      </c>
      <c r="R106" s="725">
        <v>0</v>
      </c>
      <c r="S106" s="725">
        <v>0</v>
      </c>
      <c r="T106" s="725">
        <v>0</v>
      </c>
      <c r="U106" s="725">
        <v>0</v>
      </c>
      <c r="V106" s="725">
        <v>0</v>
      </c>
      <c r="W106" s="725">
        <v>0</v>
      </c>
      <c r="X106" s="725">
        <v>0</v>
      </c>
      <c r="Y106" s="725">
        <v>0</v>
      </c>
      <c r="Z106" s="725">
        <v>0</v>
      </c>
      <c r="AA106" s="725">
        <v>174</v>
      </c>
      <c r="AB106" s="725">
        <v>24.857142857142858</v>
      </c>
      <c r="AC106" s="725">
        <v>17.000000000000007</v>
      </c>
      <c r="AD106" s="725">
        <v>22.212765957446805</v>
      </c>
      <c r="AE106" s="725">
        <v>0</v>
      </c>
      <c r="AF106" s="725">
        <v>0</v>
      </c>
      <c r="AG106" s="725">
        <v>174</v>
      </c>
      <c r="AH106" s="725">
        <v>0</v>
      </c>
      <c r="AI106" s="725">
        <v>0</v>
      </c>
      <c r="AJ106" s="725">
        <v>0</v>
      </c>
      <c r="AK106" s="725">
        <v>0</v>
      </c>
      <c r="AL106" s="725">
        <v>0</v>
      </c>
      <c r="AM106" s="725">
        <v>0</v>
      </c>
      <c r="AN106" s="725">
        <v>0</v>
      </c>
      <c r="AO106" s="725">
        <v>0</v>
      </c>
      <c r="AP106" s="725">
        <v>0</v>
      </c>
      <c r="AQ106" s="725">
        <v>0</v>
      </c>
      <c r="AR106" s="725">
        <v>0</v>
      </c>
      <c r="AS106" s="725">
        <v>0</v>
      </c>
      <c r="AT106" s="725">
        <v>0</v>
      </c>
      <c r="AU106" s="725">
        <v>0</v>
      </c>
      <c r="AV106" s="725">
        <v>1.1447368421052626</v>
      </c>
      <c r="AW106" s="725">
        <v>1.1447368421052626</v>
      </c>
      <c r="AX106" s="725">
        <v>0</v>
      </c>
      <c r="AY106" s="725">
        <v>0</v>
      </c>
      <c r="AZ106" s="725">
        <v>0</v>
      </c>
      <c r="BA106" s="725">
        <v>0.92553191489361697</v>
      </c>
      <c r="BB106" s="725">
        <v>39.258278145695328</v>
      </c>
      <c r="BC106" s="725">
        <v>44.940397350993337</v>
      </c>
      <c r="BD106" s="725">
        <v>0</v>
      </c>
      <c r="BE106" s="725">
        <v>0</v>
      </c>
      <c r="BF106" s="725">
        <v>0</v>
      </c>
      <c r="BG106" s="725">
        <v>0</v>
      </c>
      <c r="BH106" s="725">
        <v>0</v>
      </c>
      <c r="BI106" s="725">
        <v>0</v>
      </c>
      <c r="BJ106" s="725">
        <v>0</v>
      </c>
      <c r="BK106" s="725">
        <v>0</v>
      </c>
      <c r="BL106" s="725">
        <v>2.7388374849246202</v>
      </c>
      <c r="BM106" s="725">
        <v>0</v>
      </c>
      <c r="BN106" s="725">
        <v>0</v>
      </c>
      <c r="BO106" s="725">
        <v>1</v>
      </c>
      <c r="BP106" s="725">
        <v>0</v>
      </c>
      <c r="BQ106" s="725"/>
      <c r="BR106" s="725"/>
      <c r="BS106" s="725"/>
    </row>
    <row r="107" spans="1:71" ht="15" x14ac:dyDescent="0.25">
      <c r="A107" s="722" t="e">
        <f>VLOOKUP(C107,'DfE No.'!#REF!,3,FALSE)</f>
        <v>#REF!</v>
      </c>
      <c r="B107" s="722">
        <v>124775</v>
      </c>
      <c r="C107" s="722">
        <v>9353330</v>
      </c>
      <c r="D107" s="723" t="s">
        <v>1495</v>
      </c>
      <c r="E107" s="707" t="s">
        <v>469</v>
      </c>
      <c r="F107" s="724">
        <v>0</v>
      </c>
      <c r="G107" s="725">
        <v>1</v>
      </c>
      <c r="H107" s="725">
        <v>0</v>
      </c>
      <c r="I107" s="725">
        <v>0</v>
      </c>
      <c r="J107" s="725">
        <v>7</v>
      </c>
      <c r="K107" s="725">
        <v>0</v>
      </c>
      <c r="L107" s="725">
        <v>0</v>
      </c>
      <c r="M107" s="725">
        <v>0</v>
      </c>
      <c r="N107" s="725">
        <v>314</v>
      </c>
      <c r="O107" s="725">
        <v>314</v>
      </c>
      <c r="P107" s="725">
        <v>48</v>
      </c>
      <c r="Q107" s="725">
        <v>266</v>
      </c>
      <c r="R107" s="725">
        <v>0</v>
      </c>
      <c r="S107" s="725">
        <v>0</v>
      </c>
      <c r="T107" s="725">
        <v>0</v>
      </c>
      <c r="U107" s="725">
        <v>0</v>
      </c>
      <c r="V107" s="725">
        <v>0</v>
      </c>
      <c r="W107" s="725">
        <v>0</v>
      </c>
      <c r="X107" s="725">
        <v>0</v>
      </c>
      <c r="Y107" s="725">
        <v>0</v>
      </c>
      <c r="Z107" s="725">
        <v>0</v>
      </c>
      <c r="AA107" s="725">
        <v>314</v>
      </c>
      <c r="AB107" s="725">
        <v>44.857142857142854</v>
      </c>
      <c r="AC107" s="725">
        <v>33.000000000000036</v>
      </c>
      <c r="AD107" s="725">
        <v>40.019607843137251</v>
      </c>
      <c r="AE107" s="725">
        <v>0</v>
      </c>
      <c r="AF107" s="725">
        <v>0</v>
      </c>
      <c r="AG107" s="725">
        <v>314</v>
      </c>
      <c r="AH107" s="725">
        <v>0</v>
      </c>
      <c r="AI107" s="725">
        <v>0</v>
      </c>
      <c r="AJ107" s="725">
        <v>0</v>
      </c>
      <c r="AK107" s="725">
        <v>0</v>
      </c>
      <c r="AL107" s="725">
        <v>0</v>
      </c>
      <c r="AM107" s="725">
        <v>0</v>
      </c>
      <c r="AN107" s="725">
        <v>0</v>
      </c>
      <c r="AO107" s="725">
        <v>0</v>
      </c>
      <c r="AP107" s="725">
        <v>0</v>
      </c>
      <c r="AQ107" s="725">
        <v>0</v>
      </c>
      <c r="AR107" s="725">
        <v>0</v>
      </c>
      <c r="AS107" s="725">
        <v>0</v>
      </c>
      <c r="AT107" s="725">
        <v>0</v>
      </c>
      <c r="AU107" s="725">
        <v>0</v>
      </c>
      <c r="AV107" s="725">
        <v>1.1804511278195484</v>
      </c>
      <c r="AW107" s="725">
        <v>3.5413533834586453</v>
      </c>
      <c r="AX107" s="725">
        <v>0</v>
      </c>
      <c r="AY107" s="725">
        <v>0</v>
      </c>
      <c r="AZ107" s="725">
        <v>0</v>
      </c>
      <c r="BA107" s="725">
        <v>0</v>
      </c>
      <c r="BB107" s="725">
        <v>56.329411764705895</v>
      </c>
      <c r="BC107" s="725">
        <v>66.494117647058843</v>
      </c>
      <c r="BD107" s="725">
        <v>0</v>
      </c>
      <c r="BE107" s="725">
        <v>0</v>
      </c>
      <c r="BF107" s="725">
        <v>0</v>
      </c>
      <c r="BG107" s="725">
        <v>0</v>
      </c>
      <c r="BH107" s="725">
        <v>0</v>
      </c>
      <c r="BI107" s="725">
        <v>0</v>
      </c>
      <c r="BJ107" s="725">
        <v>6.1600000000000126</v>
      </c>
      <c r="BK107" s="725">
        <v>0</v>
      </c>
      <c r="BL107" s="725">
        <v>2.3093780015625001</v>
      </c>
      <c r="BM107" s="725">
        <v>0</v>
      </c>
      <c r="BN107" s="725">
        <v>0</v>
      </c>
      <c r="BO107" s="725">
        <v>1</v>
      </c>
      <c r="BP107" s="725">
        <v>0</v>
      </c>
      <c r="BQ107" s="725"/>
      <c r="BR107" s="725"/>
      <c r="BS107" s="725"/>
    </row>
    <row r="108" spans="1:71" ht="15" x14ac:dyDescent="0.25">
      <c r="A108" s="722" t="e">
        <f>VLOOKUP(C108,'DfE No.'!#REF!,3,FALSE)</f>
        <v>#REF!</v>
      </c>
      <c r="B108" s="722">
        <v>124777</v>
      </c>
      <c r="C108" s="722">
        <v>9353332</v>
      </c>
      <c r="D108" s="723" t="s">
        <v>1233</v>
      </c>
      <c r="E108" s="707" t="s">
        <v>469</v>
      </c>
      <c r="F108" s="724">
        <v>0</v>
      </c>
      <c r="G108" s="725">
        <v>1</v>
      </c>
      <c r="H108" s="725">
        <v>0</v>
      </c>
      <c r="I108" s="725">
        <v>0</v>
      </c>
      <c r="J108" s="725">
        <v>7</v>
      </c>
      <c r="K108" s="725">
        <v>0</v>
      </c>
      <c r="L108" s="725">
        <v>0</v>
      </c>
      <c r="M108" s="725">
        <v>0</v>
      </c>
      <c r="N108" s="725">
        <v>67</v>
      </c>
      <c r="O108" s="725">
        <v>67</v>
      </c>
      <c r="P108" s="725">
        <v>15</v>
      </c>
      <c r="Q108" s="725">
        <v>52</v>
      </c>
      <c r="R108" s="725">
        <v>0</v>
      </c>
      <c r="S108" s="725">
        <v>0</v>
      </c>
      <c r="T108" s="725">
        <v>0</v>
      </c>
      <c r="U108" s="725">
        <v>0</v>
      </c>
      <c r="V108" s="725">
        <v>0</v>
      </c>
      <c r="W108" s="725">
        <v>0</v>
      </c>
      <c r="X108" s="725">
        <v>0</v>
      </c>
      <c r="Y108" s="725">
        <v>0</v>
      </c>
      <c r="Z108" s="725">
        <v>0</v>
      </c>
      <c r="AA108" s="725">
        <v>67</v>
      </c>
      <c r="AB108" s="725">
        <v>9.5714285714285712</v>
      </c>
      <c r="AC108" s="725">
        <v>13.000000000000023</v>
      </c>
      <c r="AD108" s="725">
        <v>13.000000000000023</v>
      </c>
      <c r="AE108" s="725">
        <v>0</v>
      </c>
      <c r="AF108" s="725">
        <v>0</v>
      </c>
      <c r="AG108" s="725">
        <v>67</v>
      </c>
      <c r="AH108" s="725">
        <v>0</v>
      </c>
      <c r="AI108" s="725">
        <v>0</v>
      </c>
      <c r="AJ108" s="725">
        <v>0</v>
      </c>
      <c r="AK108" s="725">
        <v>0</v>
      </c>
      <c r="AL108" s="725">
        <v>0</v>
      </c>
      <c r="AM108" s="725">
        <v>0</v>
      </c>
      <c r="AN108" s="725">
        <v>0</v>
      </c>
      <c r="AO108" s="725">
        <v>0</v>
      </c>
      <c r="AP108" s="725">
        <v>0</v>
      </c>
      <c r="AQ108" s="725">
        <v>0</v>
      </c>
      <c r="AR108" s="725">
        <v>0</v>
      </c>
      <c r="AS108" s="725">
        <v>0</v>
      </c>
      <c r="AT108" s="725">
        <v>0</v>
      </c>
      <c r="AU108" s="725">
        <v>0</v>
      </c>
      <c r="AV108" s="725">
        <v>1.2884615384615365</v>
      </c>
      <c r="AW108" s="725">
        <v>1.2884615384615365</v>
      </c>
      <c r="AX108" s="725">
        <v>0</v>
      </c>
      <c r="AY108" s="725">
        <v>0</v>
      </c>
      <c r="AZ108" s="725">
        <v>0</v>
      </c>
      <c r="BA108" s="725">
        <v>0</v>
      </c>
      <c r="BB108" s="725">
        <v>19.5</v>
      </c>
      <c r="BC108" s="725">
        <v>25.125</v>
      </c>
      <c r="BD108" s="725">
        <v>0</v>
      </c>
      <c r="BE108" s="725">
        <v>0</v>
      </c>
      <c r="BF108" s="725">
        <v>0</v>
      </c>
      <c r="BG108" s="725">
        <v>0</v>
      </c>
      <c r="BH108" s="725">
        <v>0</v>
      </c>
      <c r="BI108" s="725">
        <v>0</v>
      </c>
      <c r="BJ108" s="725">
        <v>0.98000000000000065</v>
      </c>
      <c r="BK108" s="725">
        <v>0</v>
      </c>
      <c r="BL108" s="725">
        <v>3.88869121875</v>
      </c>
      <c r="BM108" s="725">
        <v>0</v>
      </c>
      <c r="BN108" s="725">
        <v>1</v>
      </c>
      <c r="BO108" s="725">
        <v>1</v>
      </c>
      <c r="BP108" s="725">
        <v>0</v>
      </c>
      <c r="BQ108" s="725"/>
      <c r="BR108" s="725"/>
      <c r="BS108" s="725"/>
    </row>
    <row r="109" spans="1:71" ht="15" x14ac:dyDescent="0.25">
      <c r="A109" s="722" t="e">
        <f>VLOOKUP(C109,'DfE No.'!#REF!,3,FALSE)</f>
        <v>#REF!</v>
      </c>
      <c r="B109" s="722">
        <v>124781</v>
      </c>
      <c r="C109" s="722">
        <v>9353337</v>
      </c>
      <c r="D109" s="723" t="s">
        <v>1234</v>
      </c>
      <c r="E109" s="707" t="s">
        <v>469</v>
      </c>
      <c r="F109" s="724">
        <v>0</v>
      </c>
      <c r="G109" s="725">
        <v>1</v>
      </c>
      <c r="H109" s="725">
        <v>0</v>
      </c>
      <c r="I109" s="725">
        <v>0</v>
      </c>
      <c r="J109" s="725">
        <v>7</v>
      </c>
      <c r="K109" s="725">
        <v>0</v>
      </c>
      <c r="L109" s="725">
        <v>0</v>
      </c>
      <c r="M109" s="725">
        <v>0</v>
      </c>
      <c r="N109" s="725">
        <v>209</v>
      </c>
      <c r="O109" s="725">
        <v>209</v>
      </c>
      <c r="P109" s="725">
        <v>31</v>
      </c>
      <c r="Q109" s="725">
        <v>178</v>
      </c>
      <c r="R109" s="725">
        <v>0</v>
      </c>
      <c r="S109" s="725">
        <v>0</v>
      </c>
      <c r="T109" s="725">
        <v>0</v>
      </c>
      <c r="U109" s="725">
        <v>0</v>
      </c>
      <c r="V109" s="725">
        <v>0</v>
      </c>
      <c r="W109" s="725">
        <v>0</v>
      </c>
      <c r="X109" s="725">
        <v>0</v>
      </c>
      <c r="Y109" s="725">
        <v>0</v>
      </c>
      <c r="Z109" s="725">
        <v>0</v>
      </c>
      <c r="AA109" s="725">
        <v>209</v>
      </c>
      <c r="AB109" s="725">
        <v>29.857142857142858</v>
      </c>
      <c r="AC109" s="725">
        <v>7.0000000000000044</v>
      </c>
      <c r="AD109" s="725">
        <v>9.9523809523809526</v>
      </c>
      <c r="AE109" s="725">
        <v>0</v>
      </c>
      <c r="AF109" s="725">
        <v>0</v>
      </c>
      <c r="AG109" s="725">
        <v>196.99999999999994</v>
      </c>
      <c r="AH109" s="725">
        <v>3.9999999999999911</v>
      </c>
      <c r="AI109" s="725">
        <v>5.0000000000000098</v>
      </c>
      <c r="AJ109" s="725">
        <v>0.99999999999999978</v>
      </c>
      <c r="AK109" s="725">
        <v>1.9999999999999996</v>
      </c>
      <c r="AL109" s="725">
        <v>0</v>
      </c>
      <c r="AM109" s="725">
        <v>0</v>
      </c>
      <c r="AN109" s="725">
        <v>0</v>
      </c>
      <c r="AO109" s="725">
        <v>0</v>
      </c>
      <c r="AP109" s="725">
        <v>0</v>
      </c>
      <c r="AQ109" s="725">
        <v>0</v>
      </c>
      <c r="AR109" s="725">
        <v>0</v>
      </c>
      <c r="AS109" s="725">
        <v>0</v>
      </c>
      <c r="AT109" s="725">
        <v>0</v>
      </c>
      <c r="AU109" s="725">
        <v>7.044943820224713</v>
      </c>
      <c r="AV109" s="725">
        <v>9.3932584269662911</v>
      </c>
      <c r="AW109" s="725">
        <v>10.567415730337082</v>
      </c>
      <c r="AX109" s="725">
        <v>0</v>
      </c>
      <c r="AY109" s="725">
        <v>0</v>
      </c>
      <c r="AZ109" s="725">
        <v>0</v>
      </c>
      <c r="BA109" s="725">
        <v>0</v>
      </c>
      <c r="BB109" s="725">
        <v>39.668571428571454</v>
      </c>
      <c r="BC109" s="725">
        <v>46.577142857142888</v>
      </c>
      <c r="BD109" s="725">
        <v>0</v>
      </c>
      <c r="BE109" s="725">
        <v>0</v>
      </c>
      <c r="BF109" s="725">
        <v>0</v>
      </c>
      <c r="BG109" s="725">
        <v>0</v>
      </c>
      <c r="BH109" s="725">
        <v>0</v>
      </c>
      <c r="BI109" s="725">
        <v>0</v>
      </c>
      <c r="BJ109" s="725">
        <v>0</v>
      </c>
      <c r="BK109" s="725">
        <v>0</v>
      </c>
      <c r="BL109" s="725">
        <v>0.379274583058823</v>
      </c>
      <c r="BM109" s="725">
        <v>0</v>
      </c>
      <c r="BN109" s="725">
        <v>0</v>
      </c>
      <c r="BO109" s="725">
        <v>1</v>
      </c>
      <c r="BP109" s="725">
        <v>0</v>
      </c>
      <c r="BQ109" s="725"/>
      <c r="BR109" s="725"/>
      <c r="BS109" s="725"/>
    </row>
    <row r="110" spans="1:71" ht="15" x14ac:dyDescent="0.25">
      <c r="A110" s="722" t="e">
        <f>VLOOKUP(C110,'DfE No.'!#REF!,3,FALSE)</f>
        <v>#REF!</v>
      </c>
      <c r="B110" s="722">
        <v>124782</v>
      </c>
      <c r="C110" s="722">
        <v>9353338</v>
      </c>
      <c r="D110" s="723" t="s">
        <v>1235</v>
      </c>
      <c r="E110" s="707" t="s">
        <v>469</v>
      </c>
      <c r="F110" s="724">
        <v>0</v>
      </c>
      <c r="G110" s="725">
        <v>1</v>
      </c>
      <c r="H110" s="725">
        <v>0</v>
      </c>
      <c r="I110" s="725">
        <v>0</v>
      </c>
      <c r="J110" s="725">
        <v>7</v>
      </c>
      <c r="K110" s="725">
        <v>0</v>
      </c>
      <c r="L110" s="725">
        <v>0</v>
      </c>
      <c r="M110" s="725">
        <v>0</v>
      </c>
      <c r="N110" s="725">
        <v>420</v>
      </c>
      <c r="O110" s="725">
        <v>420</v>
      </c>
      <c r="P110" s="725">
        <v>62</v>
      </c>
      <c r="Q110" s="725">
        <v>358</v>
      </c>
      <c r="R110" s="725">
        <v>0</v>
      </c>
      <c r="S110" s="725">
        <v>0</v>
      </c>
      <c r="T110" s="725">
        <v>0</v>
      </c>
      <c r="U110" s="725">
        <v>0</v>
      </c>
      <c r="V110" s="725">
        <v>0</v>
      </c>
      <c r="W110" s="725">
        <v>0</v>
      </c>
      <c r="X110" s="725">
        <v>0</v>
      </c>
      <c r="Y110" s="725">
        <v>0</v>
      </c>
      <c r="Z110" s="725">
        <v>0</v>
      </c>
      <c r="AA110" s="725">
        <v>420</v>
      </c>
      <c r="AB110" s="725">
        <v>60</v>
      </c>
      <c r="AC110" s="725">
        <v>44.999999999999936</v>
      </c>
      <c r="AD110" s="725">
        <v>54.687500000000007</v>
      </c>
      <c r="AE110" s="725">
        <v>0</v>
      </c>
      <c r="AF110" s="725">
        <v>0</v>
      </c>
      <c r="AG110" s="725">
        <v>231.99999999999983</v>
      </c>
      <c r="AH110" s="725">
        <v>112.00000000000014</v>
      </c>
      <c r="AI110" s="725">
        <v>33.000000000000014</v>
      </c>
      <c r="AJ110" s="725">
        <v>27.000000000000004</v>
      </c>
      <c r="AK110" s="725">
        <v>6.0000000000000053</v>
      </c>
      <c r="AL110" s="725">
        <v>4.9999999999999982</v>
      </c>
      <c r="AM110" s="725">
        <v>4.9999999999999982</v>
      </c>
      <c r="AN110" s="725">
        <v>0</v>
      </c>
      <c r="AO110" s="725">
        <v>0</v>
      </c>
      <c r="AP110" s="725">
        <v>0</v>
      </c>
      <c r="AQ110" s="725">
        <v>0</v>
      </c>
      <c r="AR110" s="725">
        <v>0</v>
      </c>
      <c r="AS110" s="725">
        <v>0</v>
      </c>
      <c r="AT110" s="725">
        <v>0</v>
      </c>
      <c r="AU110" s="725">
        <v>27.134831460674153</v>
      </c>
      <c r="AV110" s="725">
        <v>57.808988764044841</v>
      </c>
      <c r="AW110" s="725">
        <v>76.685393258426814</v>
      </c>
      <c r="AX110" s="725">
        <v>0</v>
      </c>
      <c r="AY110" s="725">
        <v>0</v>
      </c>
      <c r="AZ110" s="725">
        <v>0</v>
      </c>
      <c r="BA110" s="725">
        <v>0</v>
      </c>
      <c r="BB110" s="725">
        <v>96.817610062893067</v>
      </c>
      <c r="BC110" s="725">
        <v>113.58490566037733</v>
      </c>
      <c r="BD110" s="725">
        <v>0</v>
      </c>
      <c r="BE110" s="725">
        <v>0</v>
      </c>
      <c r="BF110" s="725">
        <v>0</v>
      </c>
      <c r="BG110" s="725">
        <v>0</v>
      </c>
      <c r="BH110" s="725">
        <v>0</v>
      </c>
      <c r="BI110" s="725">
        <v>0</v>
      </c>
      <c r="BJ110" s="725">
        <v>0</v>
      </c>
      <c r="BK110" s="725">
        <v>0</v>
      </c>
      <c r="BL110" s="725">
        <v>0.396905712264151</v>
      </c>
      <c r="BM110" s="725">
        <v>0</v>
      </c>
      <c r="BN110" s="725">
        <v>0</v>
      </c>
      <c r="BO110" s="725">
        <v>1</v>
      </c>
      <c r="BP110" s="725">
        <v>0</v>
      </c>
      <c r="BQ110" s="725"/>
      <c r="BR110" s="725"/>
      <c r="BS110" s="725"/>
    </row>
    <row r="111" spans="1:71" ht="15" x14ac:dyDescent="0.25">
      <c r="A111" s="722" t="e">
        <f>VLOOKUP(C111,'DfE No.'!#REF!,3,FALSE)</f>
        <v>#REF!</v>
      </c>
      <c r="B111" s="722">
        <v>124786</v>
      </c>
      <c r="C111" s="722">
        <v>9353342</v>
      </c>
      <c r="D111" s="723" t="s">
        <v>1236</v>
      </c>
      <c r="E111" s="707" t="s">
        <v>469</v>
      </c>
      <c r="F111" s="724">
        <v>0</v>
      </c>
      <c r="G111" s="725">
        <v>1</v>
      </c>
      <c r="H111" s="725">
        <v>0</v>
      </c>
      <c r="I111" s="725">
        <v>0</v>
      </c>
      <c r="J111" s="725">
        <v>7</v>
      </c>
      <c r="K111" s="725">
        <v>0</v>
      </c>
      <c r="L111" s="725">
        <v>0</v>
      </c>
      <c r="M111" s="725">
        <v>0</v>
      </c>
      <c r="N111" s="725">
        <v>212</v>
      </c>
      <c r="O111" s="725">
        <v>212</v>
      </c>
      <c r="P111" s="725">
        <v>30</v>
      </c>
      <c r="Q111" s="725">
        <v>182</v>
      </c>
      <c r="R111" s="725">
        <v>0</v>
      </c>
      <c r="S111" s="725">
        <v>0</v>
      </c>
      <c r="T111" s="725">
        <v>0</v>
      </c>
      <c r="U111" s="725">
        <v>0</v>
      </c>
      <c r="V111" s="725">
        <v>0</v>
      </c>
      <c r="W111" s="725">
        <v>0</v>
      </c>
      <c r="X111" s="725">
        <v>0</v>
      </c>
      <c r="Y111" s="725">
        <v>0</v>
      </c>
      <c r="Z111" s="725">
        <v>0</v>
      </c>
      <c r="AA111" s="725">
        <v>212</v>
      </c>
      <c r="AB111" s="725">
        <v>30.285714285714285</v>
      </c>
      <c r="AC111" s="725">
        <v>12.999999999999993</v>
      </c>
      <c r="AD111" s="725">
        <v>16.920187793427232</v>
      </c>
      <c r="AE111" s="725">
        <v>0</v>
      </c>
      <c r="AF111" s="725">
        <v>0</v>
      </c>
      <c r="AG111" s="725">
        <v>91.999999999999915</v>
      </c>
      <c r="AH111" s="725">
        <v>21</v>
      </c>
      <c r="AI111" s="725">
        <v>40.000000000000028</v>
      </c>
      <c r="AJ111" s="725">
        <v>19.999999999999993</v>
      </c>
      <c r="AK111" s="725">
        <v>29.999999999999972</v>
      </c>
      <c r="AL111" s="725">
        <v>8.9999999999999911</v>
      </c>
      <c r="AM111" s="725">
        <v>0</v>
      </c>
      <c r="AN111" s="725">
        <v>0</v>
      </c>
      <c r="AO111" s="725">
        <v>0</v>
      </c>
      <c r="AP111" s="725">
        <v>0</v>
      </c>
      <c r="AQ111" s="725">
        <v>0</v>
      </c>
      <c r="AR111" s="725">
        <v>0</v>
      </c>
      <c r="AS111" s="725">
        <v>0</v>
      </c>
      <c r="AT111" s="725">
        <v>0</v>
      </c>
      <c r="AU111" s="725">
        <v>10.483516483516473</v>
      </c>
      <c r="AV111" s="725">
        <v>19.802197802197799</v>
      </c>
      <c r="AW111" s="725">
        <v>32.615384615384649</v>
      </c>
      <c r="AX111" s="725">
        <v>0</v>
      </c>
      <c r="AY111" s="725">
        <v>0</v>
      </c>
      <c r="AZ111" s="725">
        <v>0</v>
      </c>
      <c r="BA111" s="725">
        <v>0</v>
      </c>
      <c r="BB111" s="725">
        <v>48.056179775280945</v>
      </c>
      <c r="BC111" s="725">
        <v>55.977528089887691</v>
      </c>
      <c r="BD111" s="725">
        <v>0</v>
      </c>
      <c r="BE111" s="725">
        <v>0</v>
      </c>
      <c r="BF111" s="725">
        <v>0</v>
      </c>
      <c r="BG111" s="725">
        <v>0</v>
      </c>
      <c r="BH111" s="725">
        <v>0</v>
      </c>
      <c r="BI111" s="725">
        <v>0</v>
      </c>
      <c r="BJ111" s="725">
        <v>0</v>
      </c>
      <c r="BK111" s="725">
        <v>0</v>
      </c>
      <c r="BL111" s="725">
        <v>0.38417393888888901</v>
      </c>
      <c r="BM111" s="725">
        <v>0</v>
      </c>
      <c r="BN111" s="725">
        <v>0</v>
      </c>
      <c r="BO111" s="725">
        <v>1</v>
      </c>
      <c r="BP111" s="725">
        <v>0</v>
      </c>
      <c r="BQ111" s="725"/>
      <c r="BR111" s="725"/>
      <c r="BS111" s="725"/>
    </row>
    <row r="112" spans="1:71" ht="15" x14ac:dyDescent="0.25">
      <c r="A112" s="722" t="e">
        <f>VLOOKUP(C112,'DfE No.'!#REF!,3,FALSE)</f>
        <v>#REF!</v>
      </c>
      <c r="B112" s="722">
        <v>124802</v>
      </c>
      <c r="C112" s="722">
        <v>9354024</v>
      </c>
      <c r="D112" s="723" t="s">
        <v>932</v>
      </c>
      <c r="E112" s="707" t="s">
        <v>969</v>
      </c>
      <c r="F112" s="724">
        <v>0</v>
      </c>
      <c r="G112" s="725">
        <v>1</v>
      </c>
      <c r="H112" s="725">
        <v>0</v>
      </c>
      <c r="I112" s="725">
        <v>0</v>
      </c>
      <c r="J112" s="725">
        <v>0</v>
      </c>
      <c r="K112" s="725">
        <v>5</v>
      </c>
      <c r="L112" s="725">
        <v>3</v>
      </c>
      <c r="M112" s="725">
        <v>2</v>
      </c>
      <c r="N112" s="725">
        <v>1380</v>
      </c>
      <c r="O112" s="725">
        <v>0</v>
      </c>
      <c r="P112" s="725">
        <v>0</v>
      </c>
      <c r="Q112" s="725">
        <v>0</v>
      </c>
      <c r="R112" s="725">
        <v>1380</v>
      </c>
      <c r="S112" s="725">
        <v>802</v>
      </c>
      <c r="T112" s="725">
        <v>578</v>
      </c>
      <c r="U112" s="725">
        <v>274</v>
      </c>
      <c r="V112" s="725">
        <v>271</v>
      </c>
      <c r="W112" s="725">
        <v>257</v>
      </c>
      <c r="X112" s="725">
        <v>293</v>
      </c>
      <c r="Y112" s="725">
        <v>285</v>
      </c>
      <c r="Z112" s="725">
        <v>0</v>
      </c>
      <c r="AA112" s="725">
        <v>1380</v>
      </c>
      <c r="AB112" s="725">
        <v>276</v>
      </c>
      <c r="AC112" s="725">
        <v>0</v>
      </c>
      <c r="AD112" s="725">
        <v>0</v>
      </c>
      <c r="AE112" s="725">
        <v>108.99999999999999</v>
      </c>
      <c r="AF112" s="725">
        <v>208.50316233309908</v>
      </c>
      <c r="AG112" s="725">
        <v>0</v>
      </c>
      <c r="AH112" s="725">
        <v>0</v>
      </c>
      <c r="AI112" s="725">
        <v>0</v>
      </c>
      <c r="AJ112" s="725">
        <v>0</v>
      </c>
      <c r="AK112" s="725">
        <v>0</v>
      </c>
      <c r="AL112" s="725">
        <v>0</v>
      </c>
      <c r="AM112" s="725">
        <v>0</v>
      </c>
      <c r="AN112" s="725">
        <v>1348.9775199419869</v>
      </c>
      <c r="AO112" s="725">
        <v>17.012327773749028</v>
      </c>
      <c r="AP112" s="725">
        <v>6.004350978970268</v>
      </c>
      <c r="AQ112" s="725">
        <v>5.0036258158085634</v>
      </c>
      <c r="AR112" s="725">
        <v>0</v>
      </c>
      <c r="AS112" s="725">
        <v>3.0021754894851407</v>
      </c>
      <c r="AT112" s="725">
        <v>0</v>
      </c>
      <c r="AU112" s="725">
        <v>0</v>
      </c>
      <c r="AV112" s="725">
        <v>0</v>
      </c>
      <c r="AW112" s="725">
        <v>0</v>
      </c>
      <c r="AX112" s="725">
        <v>0</v>
      </c>
      <c r="AY112" s="725">
        <v>1.9999999999999991</v>
      </c>
      <c r="AZ112" s="725">
        <v>1.9999999999999991</v>
      </c>
      <c r="BA112" s="725">
        <v>3.8791286015460296</v>
      </c>
      <c r="BB112" s="725">
        <v>0</v>
      </c>
      <c r="BC112" s="725">
        <v>0</v>
      </c>
      <c r="BD112" s="725">
        <v>108.18450184501833</v>
      </c>
      <c r="BE112" s="725">
        <v>93.029850746268593</v>
      </c>
      <c r="BF112" s="725">
        <v>106.48605577689251</v>
      </c>
      <c r="BG112" s="725">
        <v>150.6267605633804</v>
      </c>
      <c r="BH112" s="725">
        <v>57.402826855123543</v>
      </c>
      <c r="BI112" s="725">
        <v>320.5047859556006</v>
      </c>
      <c r="BJ112" s="725">
        <v>0</v>
      </c>
      <c r="BK112" s="725">
        <v>0</v>
      </c>
      <c r="BL112" s="725">
        <v>0</v>
      </c>
      <c r="BM112" s="725">
        <v>3.22624777348928</v>
      </c>
      <c r="BN112" s="725">
        <v>0</v>
      </c>
      <c r="BO112" s="725">
        <v>0</v>
      </c>
      <c r="BP112" s="725">
        <v>1</v>
      </c>
      <c r="BQ112" s="725"/>
      <c r="BR112" s="725"/>
      <c r="BS112" s="725"/>
    </row>
    <row r="113" spans="1:71" ht="15" x14ac:dyDescent="0.25">
      <c r="A113" s="722" t="e">
        <f>VLOOKUP(C113,'DfE No.'!#REF!,3,FALSE)</f>
        <v>#REF!</v>
      </c>
      <c r="B113" s="722">
        <v>124840</v>
      </c>
      <c r="C113" s="722">
        <v>9354090</v>
      </c>
      <c r="D113" s="723" t="s">
        <v>823</v>
      </c>
      <c r="E113" s="707" t="s">
        <v>969</v>
      </c>
      <c r="F113" s="724">
        <v>0</v>
      </c>
      <c r="G113" s="725">
        <v>1</v>
      </c>
      <c r="H113" s="725">
        <v>0</v>
      </c>
      <c r="I113" s="725">
        <v>0</v>
      </c>
      <c r="J113" s="725">
        <v>0</v>
      </c>
      <c r="K113" s="725">
        <v>5</v>
      </c>
      <c r="L113" s="725">
        <v>3</v>
      </c>
      <c r="M113" s="725">
        <v>2</v>
      </c>
      <c r="N113" s="725">
        <v>1278</v>
      </c>
      <c r="O113" s="725">
        <v>0</v>
      </c>
      <c r="P113" s="725">
        <v>0</v>
      </c>
      <c r="Q113" s="725">
        <v>0</v>
      </c>
      <c r="R113" s="725">
        <v>1278</v>
      </c>
      <c r="S113" s="725">
        <v>778</v>
      </c>
      <c r="T113" s="725">
        <v>500</v>
      </c>
      <c r="U113" s="725">
        <v>250</v>
      </c>
      <c r="V113" s="725">
        <v>252</v>
      </c>
      <c r="W113" s="725">
        <v>276</v>
      </c>
      <c r="X113" s="725">
        <v>252</v>
      </c>
      <c r="Y113" s="725">
        <v>248</v>
      </c>
      <c r="Z113" s="725">
        <v>0</v>
      </c>
      <c r="AA113" s="725">
        <v>1278</v>
      </c>
      <c r="AB113" s="725">
        <v>255.6</v>
      </c>
      <c r="AC113" s="725">
        <v>0</v>
      </c>
      <c r="AD113" s="725">
        <v>0</v>
      </c>
      <c r="AE113" s="725">
        <v>102.00000000000006</v>
      </c>
      <c r="AF113" s="725">
        <v>219.28970470869911</v>
      </c>
      <c r="AG113" s="725">
        <v>0</v>
      </c>
      <c r="AH113" s="725">
        <v>0</v>
      </c>
      <c r="AI113" s="725">
        <v>0</v>
      </c>
      <c r="AJ113" s="725">
        <v>0</v>
      </c>
      <c r="AK113" s="725">
        <v>0</v>
      </c>
      <c r="AL113" s="725">
        <v>0</v>
      </c>
      <c r="AM113" s="725">
        <v>0</v>
      </c>
      <c r="AN113" s="725">
        <v>901.99999999999977</v>
      </c>
      <c r="AO113" s="725">
        <v>164.00000000000031</v>
      </c>
      <c r="AP113" s="725">
        <v>164.99999999999966</v>
      </c>
      <c r="AQ113" s="725">
        <v>26.00000000000006</v>
      </c>
      <c r="AR113" s="725">
        <v>20.999999999999989</v>
      </c>
      <c r="AS113" s="725">
        <v>0</v>
      </c>
      <c r="AT113" s="725">
        <v>0</v>
      </c>
      <c r="AU113" s="725">
        <v>0</v>
      </c>
      <c r="AV113" s="725">
        <v>0</v>
      </c>
      <c r="AW113" s="725">
        <v>0</v>
      </c>
      <c r="AX113" s="725">
        <v>9.0141065830721043</v>
      </c>
      <c r="AY113" s="725">
        <v>12.018808777429463</v>
      </c>
      <c r="AZ113" s="725">
        <v>19.02978056426327</v>
      </c>
      <c r="BA113" s="725">
        <v>8.1596169193934553</v>
      </c>
      <c r="BB113" s="725">
        <v>0</v>
      </c>
      <c r="BC113" s="725">
        <v>0</v>
      </c>
      <c r="BD113" s="725">
        <v>76.13168724279825</v>
      </c>
      <c r="BE113" s="725">
        <v>75.085714285714189</v>
      </c>
      <c r="BF113" s="725">
        <v>104.29007633587777</v>
      </c>
      <c r="BG113" s="725">
        <v>101.42738589211628</v>
      </c>
      <c r="BH113" s="725">
        <v>47.140495867768557</v>
      </c>
      <c r="BI113" s="725">
        <v>253.24998983665623</v>
      </c>
      <c r="BJ113" s="725">
        <v>0</v>
      </c>
      <c r="BK113" s="725">
        <v>0</v>
      </c>
      <c r="BL113" s="725">
        <v>0</v>
      </c>
      <c r="BM113" s="725">
        <v>1.09162047575758</v>
      </c>
      <c r="BN113" s="725">
        <v>0</v>
      </c>
      <c r="BO113" s="725">
        <v>0</v>
      </c>
      <c r="BP113" s="725">
        <v>1</v>
      </c>
      <c r="BQ113" s="725"/>
      <c r="BR113" s="725"/>
      <c r="BS113" s="725"/>
    </row>
    <row r="114" spans="1:71" ht="15" x14ac:dyDescent="0.25">
      <c r="A114" s="722" t="e">
        <f>VLOOKUP(C114,'DfE No.'!#REF!,3,FALSE)</f>
        <v>#REF!</v>
      </c>
      <c r="B114" s="722">
        <v>124856</v>
      </c>
      <c r="C114" s="722">
        <v>9354500</v>
      </c>
      <c r="D114" s="723" t="s">
        <v>1237</v>
      </c>
      <c r="E114" s="707" t="s">
        <v>969</v>
      </c>
      <c r="F114" s="724">
        <v>0</v>
      </c>
      <c r="G114" s="725">
        <v>1</v>
      </c>
      <c r="H114" s="725">
        <v>0</v>
      </c>
      <c r="I114" s="725">
        <v>0</v>
      </c>
      <c r="J114" s="725">
        <v>0</v>
      </c>
      <c r="K114" s="725">
        <v>5</v>
      </c>
      <c r="L114" s="725">
        <v>3</v>
      </c>
      <c r="M114" s="725">
        <v>2</v>
      </c>
      <c r="N114" s="725">
        <v>1143</v>
      </c>
      <c r="O114" s="725">
        <v>0</v>
      </c>
      <c r="P114" s="725">
        <v>0</v>
      </c>
      <c r="Q114" s="725">
        <v>0</v>
      </c>
      <c r="R114" s="725">
        <v>1143</v>
      </c>
      <c r="S114" s="725">
        <v>708</v>
      </c>
      <c r="T114" s="725">
        <v>435</v>
      </c>
      <c r="U114" s="725">
        <v>240</v>
      </c>
      <c r="V114" s="725">
        <v>234</v>
      </c>
      <c r="W114" s="725">
        <v>234</v>
      </c>
      <c r="X114" s="725">
        <v>220</v>
      </c>
      <c r="Y114" s="725">
        <v>215</v>
      </c>
      <c r="Z114" s="725">
        <v>0</v>
      </c>
      <c r="AA114" s="725">
        <v>1143</v>
      </c>
      <c r="AB114" s="725">
        <v>228.6</v>
      </c>
      <c r="AC114" s="725">
        <v>0</v>
      </c>
      <c r="AD114" s="725">
        <v>0</v>
      </c>
      <c r="AE114" s="725">
        <v>144.00000000000006</v>
      </c>
      <c r="AF114" s="725">
        <v>275.12920353982298</v>
      </c>
      <c r="AG114" s="725">
        <v>0</v>
      </c>
      <c r="AH114" s="725">
        <v>0</v>
      </c>
      <c r="AI114" s="725">
        <v>0</v>
      </c>
      <c r="AJ114" s="725">
        <v>0</v>
      </c>
      <c r="AK114" s="725">
        <v>0</v>
      </c>
      <c r="AL114" s="725">
        <v>0</v>
      </c>
      <c r="AM114" s="725">
        <v>0</v>
      </c>
      <c r="AN114" s="725">
        <v>909.99999999999966</v>
      </c>
      <c r="AO114" s="725">
        <v>186.99999999999989</v>
      </c>
      <c r="AP114" s="725">
        <v>4.9999999999999982</v>
      </c>
      <c r="AQ114" s="725">
        <v>40.999999999999979</v>
      </c>
      <c r="AR114" s="725">
        <v>0</v>
      </c>
      <c r="AS114" s="725">
        <v>0</v>
      </c>
      <c r="AT114" s="725">
        <v>0</v>
      </c>
      <c r="AU114" s="725">
        <v>0</v>
      </c>
      <c r="AV114" s="725">
        <v>0</v>
      </c>
      <c r="AW114" s="725">
        <v>0</v>
      </c>
      <c r="AX114" s="725">
        <v>4.0000000000000053</v>
      </c>
      <c r="AY114" s="725">
        <v>6.9999999999999956</v>
      </c>
      <c r="AZ114" s="725">
        <v>11.000000000000002</v>
      </c>
      <c r="BA114" s="725">
        <v>10.11504424778761</v>
      </c>
      <c r="BB114" s="725">
        <v>0</v>
      </c>
      <c r="BC114" s="725">
        <v>0</v>
      </c>
      <c r="BD114" s="725">
        <v>107.23404255319153</v>
      </c>
      <c r="BE114" s="725">
        <v>111.37991266375552</v>
      </c>
      <c r="BF114" s="725">
        <v>119.57709251101326</v>
      </c>
      <c r="BG114" s="725">
        <v>108.37438423645328</v>
      </c>
      <c r="BH114" s="725">
        <v>45.15</v>
      </c>
      <c r="BI114" s="725">
        <v>306.61611436514249</v>
      </c>
      <c r="BJ114" s="725">
        <v>0</v>
      </c>
      <c r="BK114" s="725">
        <v>0</v>
      </c>
      <c r="BL114" s="725">
        <v>0</v>
      </c>
      <c r="BM114" s="725">
        <v>1.6688748</v>
      </c>
      <c r="BN114" s="725">
        <v>0</v>
      </c>
      <c r="BO114" s="725">
        <v>0</v>
      </c>
      <c r="BP114" s="725">
        <v>1</v>
      </c>
      <c r="BQ114" s="725">
        <v>10</v>
      </c>
      <c r="BR114" s="725"/>
      <c r="BS114" s="725"/>
    </row>
    <row r="115" spans="1:71" ht="15" x14ac:dyDescent="0.25">
      <c r="A115" s="722" t="e">
        <f>VLOOKUP(C115,'DfE No.'!#REF!,3,FALSE)</f>
        <v>#REF!</v>
      </c>
      <c r="B115" s="722">
        <v>124861</v>
      </c>
      <c r="C115" s="722">
        <v>9354600</v>
      </c>
      <c r="D115" s="723" t="s">
        <v>925</v>
      </c>
      <c r="E115" s="707" t="s">
        <v>969</v>
      </c>
      <c r="F115" s="724">
        <v>0</v>
      </c>
      <c r="G115" s="725">
        <v>1</v>
      </c>
      <c r="H115" s="725">
        <v>0</v>
      </c>
      <c r="I115" s="725">
        <v>0</v>
      </c>
      <c r="J115" s="725">
        <v>0</v>
      </c>
      <c r="K115" s="725">
        <v>5</v>
      </c>
      <c r="L115" s="725">
        <v>3</v>
      </c>
      <c r="M115" s="725">
        <v>2</v>
      </c>
      <c r="N115" s="725">
        <v>772</v>
      </c>
      <c r="O115" s="725">
        <v>0</v>
      </c>
      <c r="P115" s="725">
        <v>0</v>
      </c>
      <c r="Q115" s="725">
        <v>0</v>
      </c>
      <c r="R115" s="725">
        <v>772</v>
      </c>
      <c r="S115" s="725">
        <v>468</v>
      </c>
      <c r="T115" s="725">
        <v>304</v>
      </c>
      <c r="U115" s="725">
        <v>162</v>
      </c>
      <c r="V115" s="725">
        <v>149</v>
      </c>
      <c r="W115" s="725">
        <v>157</v>
      </c>
      <c r="X115" s="725">
        <v>154</v>
      </c>
      <c r="Y115" s="725">
        <v>150</v>
      </c>
      <c r="Z115" s="725">
        <v>0</v>
      </c>
      <c r="AA115" s="725">
        <v>772</v>
      </c>
      <c r="AB115" s="725">
        <v>154.4</v>
      </c>
      <c r="AC115" s="725">
        <v>0</v>
      </c>
      <c r="AD115" s="725">
        <v>0</v>
      </c>
      <c r="AE115" s="725">
        <v>61.000000000000014</v>
      </c>
      <c r="AF115" s="725">
        <v>101.86111111111111</v>
      </c>
      <c r="AG115" s="725">
        <v>0</v>
      </c>
      <c r="AH115" s="725">
        <v>0</v>
      </c>
      <c r="AI115" s="725">
        <v>0</v>
      </c>
      <c r="AJ115" s="725">
        <v>0</v>
      </c>
      <c r="AK115" s="725">
        <v>0</v>
      </c>
      <c r="AL115" s="725">
        <v>0</v>
      </c>
      <c r="AM115" s="725">
        <v>0</v>
      </c>
      <c r="AN115" s="725">
        <v>621.61038961038946</v>
      </c>
      <c r="AO115" s="725">
        <v>90.233766233766332</v>
      </c>
      <c r="AP115" s="725">
        <v>8.0207792207792288</v>
      </c>
      <c r="AQ115" s="725">
        <v>36.093506493506524</v>
      </c>
      <c r="AR115" s="725">
        <v>4.0103896103896064</v>
      </c>
      <c r="AS115" s="725">
        <v>12.031168831168843</v>
      </c>
      <c r="AT115" s="725">
        <v>0</v>
      </c>
      <c r="AU115" s="725">
        <v>0</v>
      </c>
      <c r="AV115" s="725">
        <v>0</v>
      </c>
      <c r="AW115" s="725">
        <v>0</v>
      </c>
      <c r="AX115" s="725">
        <v>7.9999999999999734</v>
      </c>
      <c r="AY115" s="725">
        <v>10.999999999999973</v>
      </c>
      <c r="AZ115" s="725">
        <v>13.999999999999972</v>
      </c>
      <c r="BA115" s="725">
        <v>2.1444444444444444</v>
      </c>
      <c r="BB115" s="725">
        <v>0</v>
      </c>
      <c r="BC115" s="725">
        <v>0</v>
      </c>
      <c r="BD115" s="725">
        <v>56.805194805194859</v>
      </c>
      <c r="BE115" s="725">
        <v>51.533834586466114</v>
      </c>
      <c r="BF115" s="725">
        <v>67.123188405797109</v>
      </c>
      <c r="BG115" s="725">
        <v>62.461538461538524</v>
      </c>
      <c r="BH115" s="725">
        <v>19.565217391304401</v>
      </c>
      <c r="BI115" s="725">
        <v>157.94352055272319</v>
      </c>
      <c r="BJ115" s="725">
        <v>0</v>
      </c>
      <c r="BK115" s="725">
        <v>0.74095979247730281</v>
      </c>
      <c r="BL115" s="725">
        <v>0</v>
      </c>
      <c r="BM115" s="725">
        <v>1.12817511390285</v>
      </c>
      <c r="BN115" s="725">
        <v>0</v>
      </c>
      <c r="BO115" s="725">
        <v>0</v>
      </c>
      <c r="BP115" s="725">
        <v>1</v>
      </c>
      <c r="BQ115" s="725"/>
      <c r="BR115" s="725"/>
      <c r="BS115" s="725"/>
    </row>
    <row r="116" spans="1:71" ht="15" x14ac:dyDescent="0.25">
      <c r="A116" s="722" t="e">
        <f>VLOOKUP(C116,'DfE No.'!#REF!,3,FALSE)</f>
        <v>#REF!</v>
      </c>
      <c r="B116" s="722">
        <v>138117</v>
      </c>
      <c r="C116" s="722">
        <v>9352000</v>
      </c>
      <c r="D116" s="723" t="s">
        <v>1092</v>
      </c>
      <c r="E116" s="707" t="s">
        <v>469</v>
      </c>
      <c r="F116" s="724" t="s">
        <v>1127</v>
      </c>
      <c r="G116" s="725">
        <v>1</v>
      </c>
      <c r="H116" s="725">
        <v>0</v>
      </c>
      <c r="I116" s="725">
        <v>0</v>
      </c>
      <c r="J116" s="725">
        <v>7</v>
      </c>
      <c r="K116" s="725">
        <v>0</v>
      </c>
      <c r="L116" s="725">
        <v>0</v>
      </c>
      <c r="M116" s="725">
        <v>0</v>
      </c>
      <c r="N116" s="725">
        <v>150</v>
      </c>
      <c r="O116" s="725">
        <v>150</v>
      </c>
      <c r="P116" s="725">
        <v>25</v>
      </c>
      <c r="Q116" s="725">
        <v>125</v>
      </c>
      <c r="R116" s="725">
        <v>0</v>
      </c>
      <c r="S116" s="725">
        <v>0</v>
      </c>
      <c r="T116" s="725">
        <v>0</v>
      </c>
      <c r="U116" s="725">
        <v>0</v>
      </c>
      <c r="V116" s="725">
        <v>0</v>
      </c>
      <c r="W116" s="725">
        <v>0</v>
      </c>
      <c r="X116" s="725">
        <v>0</v>
      </c>
      <c r="Y116" s="725">
        <v>0</v>
      </c>
      <c r="Z116" s="725">
        <v>0</v>
      </c>
      <c r="AA116" s="725">
        <v>150</v>
      </c>
      <c r="AB116" s="725">
        <v>21.428571428571427</v>
      </c>
      <c r="AC116" s="725">
        <v>43.00000000000005</v>
      </c>
      <c r="AD116" s="725">
        <v>54.968944099378888</v>
      </c>
      <c r="AE116" s="725">
        <v>0</v>
      </c>
      <c r="AF116" s="725">
        <v>0</v>
      </c>
      <c r="AG116" s="725">
        <v>29.391891891891898</v>
      </c>
      <c r="AH116" s="725">
        <v>18.243243243243299</v>
      </c>
      <c r="AI116" s="725">
        <v>6.0810810810810754</v>
      </c>
      <c r="AJ116" s="725">
        <v>96.283783783783804</v>
      </c>
      <c r="AK116" s="725">
        <v>0</v>
      </c>
      <c r="AL116" s="725">
        <v>0</v>
      </c>
      <c r="AM116" s="725">
        <v>0</v>
      </c>
      <c r="AN116" s="725">
        <v>0</v>
      </c>
      <c r="AO116" s="725">
        <v>0</v>
      </c>
      <c r="AP116" s="725">
        <v>0</v>
      </c>
      <c r="AQ116" s="725">
        <v>0</v>
      </c>
      <c r="AR116" s="725">
        <v>0</v>
      </c>
      <c r="AS116" s="725">
        <v>0</v>
      </c>
      <c r="AT116" s="725">
        <v>0</v>
      </c>
      <c r="AU116" s="725">
        <v>3.6</v>
      </c>
      <c r="AV116" s="725">
        <v>6</v>
      </c>
      <c r="AW116" s="725">
        <v>7.2</v>
      </c>
      <c r="AX116" s="725">
        <v>0</v>
      </c>
      <c r="AY116" s="725">
        <v>0</v>
      </c>
      <c r="AZ116" s="725">
        <v>0</v>
      </c>
      <c r="BA116" s="725">
        <v>0.93167701863354035</v>
      </c>
      <c r="BB116" s="725">
        <v>59.782608695652129</v>
      </c>
      <c r="BC116" s="725">
        <v>71.739130434782552</v>
      </c>
      <c r="BD116" s="725">
        <v>0</v>
      </c>
      <c r="BE116" s="725">
        <v>0</v>
      </c>
      <c r="BF116" s="725">
        <v>0</v>
      </c>
      <c r="BG116" s="725">
        <v>0</v>
      </c>
      <c r="BH116" s="725">
        <v>0</v>
      </c>
      <c r="BI116" s="725">
        <v>0</v>
      </c>
      <c r="BJ116" s="725">
        <v>10.99999999999995</v>
      </c>
      <c r="BK116" s="725">
        <v>0</v>
      </c>
      <c r="BL116" s="725">
        <v>0.79200478006042296</v>
      </c>
      <c r="BM116" s="725">
        <v>0</v>
      </c>
      <c r="BN116" s="725">
        <v>0</v>
      </c>
      <c r="BO116" s="725">
        <v>1</v>
      </c>
      <c r="BP116" s="725">
        <v>0</v>
      </c>
      <c r="BQ116" s="725"/>
      <c r="BR116" s="725"/>
      <c r="BS116" s="725"/>
    </row>
    <row r="117" spans="1:71" ht="15" x14ac:dyDescent="0.25">
      <c r="A117" s="722" t="e">
        <f>VLOOKUP(C117,'DfE No.'!#REF!,3,FALSE)</f>
        <v>#REF!</v>
      </c>
      <c r="B117" s="722">
        <v>139803</v>
      </c>
      <c r="C117" s="722">
        <v>9352001</v>
      </c>
      <c r="D117" s="723" t="s">
        <v>1238</v>
      </c>
      <c r="E117" s="707" t="s">
        <v>469</v>
      </c>
      <c r="F117" s="724" t="s">
        <v>1127</v>
      </c>
      <c r="G117" s="725">
        <v>1</v>
      </c>
      <c r="H117" s="725">
        <v>0</v>
      </c>
      <c r="I117" s="725">
        <v>0</v>
      </c>
      <c r="J117" s="725">
        <v>7</v>
      </c>
      <c r="K117" s="725">
        <v>0</v>
      </c>
      <c r="L117" s="725">
        <v>0</v>
      </c>
      <c r="M117" s="725">
        <v>0</v>
      </c>
      <c r="N117" s="725">
        <v>578</v>
      </c>
      <c r="O117" s="725">
        <v>578</v>
      </c>
      <c r="P117" s="725">
        <v>80</v>
      </c>
      <c r="Q117" s="725">
        <v>498</v>
      </c>
      <c r="R117" s="725">
        <v>0</v>
      </c>
      <c r="S117" s="725">
        <v>0</v>
      </c>
      <c r="T117" s="725">
        <v>0</v>
      </c>
      <c r="U117" s="725">
        <v>0</v>
      </c>
      <c r="V117" s="725">
        <v>0</v>
      </c>
      <c r="W117" s="725">
        <v>0</v>
      </c>
      <c r="X117" s="725">
        <v>0</v>
      </c>
      <c r="Y117" s="725">
        <v>0</v>
      </c>
      <c r="Z117" s="725">
        <v>0</v>
      </c>
      <c r="AA117" s="725">
        <v>578</v>
      </c>
      <c r="AB117" s="725">
        <v>82.571428571428569</v>
      </c>
      <c r="AC117" s="725">
        <v>107</v>
      </c>
      <c r="AD117" s="725">
        <v>131.36363636363635</v>
      </c>
      <c r="AE117" s="725">
        <v>0</v>
      </c>
      <c r="AF117" s="725">
        <v>0</v>
      </c>
      <c r="AG117" s="725">
        <v>177.61458333333354</v>
      </c>
      <c r="AH117" s="725">
        <v>81.28125</v>
      </c>
      <c r="AI117" s="725">
        <v>42.14583333333335</v>
      </c>
      <c r="AJ117" s="725">
        <v>120.41666666666647</v>
      </c>
      <c r="AK117" s="725">
        <v>73.253472222222157</v>
      </c>
      <c r="AL117" s="725">
        <v>83.288194444444315</v>
      </c>
      <c r="AM117" s="725">
        <v>0</v>
      </c>
      <c r="AN117" s="725">
        <v>0</v>
      </c>
      <c r="AO117" s="725">
        <v>0</v>
      </c>
      <c r="AP117" s="725">
        <v>0</v>
      </c>
      <c r="AQ117" s="725">
        <v>0</v>
      </c>
      <c r="AR117" s="725">
        <v>0</v>
      </c>
      <c r="AS117" s="725">
        <v>0</v>
      </c>
      <c r="AT117" s="725">
        <v>0</v>
      </c>
      <c r="AU117" s="725">
        <v>7.048780487804871</v>
      </c>
      <c r="AV117" s="725">
        <v>11.747967479674784</v>
      </c>
      <c r="AW117" s="725">
        <v>18.796747967479657</v>
      </c>
      <c r="AX117" s="725">
        <v>0</v>
      </c>
      <c r="AY117" s="725">
        <v>0</v>
      </c>
      <c r="AZ117" s="725">
        <v>0</v>
      </c>
      <c r="BA117" s="725">
        <v>1.0104895104895104</v>
      </c>
      <c r="BB117" s="725">
        <v>180.80912863070535</v>
      </c>
      <c r="BC117" s="725">
        <v>209.8547717842323</v>
      </c>
      <c r="BD117" s="725">
        <v>0</v>
      </c>
      <c r="BE117" s="725">
        <v>0</v>
      </c>
      <c r="BF117" s="725">
        <v>0</v>
      </c>
      <c r="BG117" s="725">
        <v>0</v>
      </c>
      <c r="BH117" s="725">
        <v>0</v>
      </c>
      <c r="BI117" s="725">
        <v>0</v>
      </c>
      <c r="BJ117" s="725">
        <v>2.3199999999999825</v>
      </c>
      <c r="BK117" s="725">
        <v>0</v>
      </c>
      <c r="BL117" s="725">
        <v>0.480679572413793</v>
      </c>
      <c r="BM117" s="725">
        <v>0</v>
      </c>
      <c r="BN117" s="725">
        <v>0</v>
      </c>
      <c r="BO117" s="725">
        <v>1</v>
      </c>
      <c r="BP117" s="725">
        <v>0</v>
      </c>
      <c r="BQ117" s="725"/>
      <c r="BR117" s="725"/>
      <c r="BS117" s="725"/>
    </row>
    <row r="118" spans="1:71" ht="15" x14ac:dyDescent="0.25">
      <c r="A118" s="722" t="e">
        <f>VLOOKUP(C118,'DfE No.'!#REF!,3,FALSE)</f>
        <v>#REF!</v>
      </c>
      <c r="B118" s="722">
        <v>136316</v>
      </c>
      <c r="C118" s="722">
        <v>9352003</v>
      </c>
      <c r="D118" s="723" t="s">
        <v>837</v>
      </c>
      <c r="E118" s="707" t="s">
        <v>469</v>
      </c>
      <c r="F118" s="724" t="s">
        <v>1127</v>
      </c>
      <c r="G118" s="725">
        <v>1</v>
      </c>
      <c r="H118" s="725">
        <v>0</v>
      </c>
      <c r="I118" s="725">
        <v>0</v>
      </c>
      <c r="J118" s="725">
        <v>7</v>
      </c>
      <c r="K118" s="725">
        <v>0</v>
      </c>
      <c r="L118" s="725">
        <v>0</v>
      </c>
      <c r="M118" s="725">
        <v>0</v>
      </c>
      <c r="N118" s="725">
        <v>367</v>
      </c>
      <c r="O118" s="725">
        <v>367</v>
      </c>
      <c r="P118" s="725">
        <v>57</v>
      </c>
      <c r="Q118" s="725">
        <v>310</v>
      </c>
      <c r="R118" s="725">
        <v>0</v>
      </c>
      <c r="S118" s="725">
        <v>0</v>
      </c>
      <c r="T118" s="725">
        <v>0</v>
      </c>
      <c r="U118" s="725">
        <v>0</v>
      </c>
      <c r="V118" s="725">
        <v>0</v>
      </c>
      <c r="W118" s="725">
        <v>0</v>
      </c>
      <c r="X118" s="725">
        <v>0</v>
      </c>
      <c r="Y118" s="725">
        <v>0</v>
      </c>
      <c r="Z118" s="725">
        <v>0</v>
      </c>
      <c r="AA118" s="725">
        <v>367</v>
      </c>
      <c r="AB118" s="725">
        <v>52.428571428571431</v>
      </c>
      <c r="AC118" s="725">
        <v>65.999999999999858</v>
      </c>
      <c r="AD118" s="725">
        <v>65.999999999999858</v>
      </c>
      <c r="AE118" s="725">
        <v>0</v>
      </c>
      <c r="AF118" s="725">
        <v>0</v>
      </c>
      <c r="AG118" s="725">
        <v>267.99999999999983</v>
      </c>
      <c r="AH118" s="725">
        <v>99.000000000000156</v>
      </c>
      <c r="AI118" s="725">
        <v>0</v>
      </c>
      <c r="AJ118" s="725">
        <v>0</v>
      </c>
      <c r="AK118" s="725">
        <v>0</v>
      </c>
      <c r="AL118" s="725">
        <v>0</v>
      </c>
      <c r="AM118" s="725">
        <v>0</v>
      </c>
      <c r="AN118" s="725">
        <v>0</v>
      </c>
      <c r="AO118" s="725">
        <v>0</v>
      </c>
      <c r="AP118" s="725">
        <v>0</v>
      </c>
      <c r="AQ118" s="725">
        <v>0</v>
      </c>
      <c r="AR118" s="725">
        <v>0</v>
      </c>
      <c r="AS118" s="725">
        <v>0</v>
      </c>
      <c r="AT118" s="725">
        <v>0</v>
      </c>
      <c r="AU118" s="725">
        <v>3.5516129032258066</v>
      </c>
      <c r="AV118" s="725">
        <v>13.022580645161277</v>
      </c>
      <c r="AW118" s="725">
        <v>23.677419354838726</v>
      </c>
      <c r="AX118" s="725">
        <v>0</v>
      </c>
      <c r="AY118" s="725">
        <v>0</v>
      </c>
      <c r="AZ118" s="725">
        <v>0</v>
      </c>
      <c r="BA118" s="725">
        <v>4.2674418604651159</v>
      </c>
      <c r="BB118" s="725">
        <v>90.680272108843511</v>
      </c>
      <c r="BC118" s="725">
        <v>107.35374149659862</v>
      </c>
      <c r="BD118" s="725">
        <v>0</v>
      </c>
      <c r="BE118" s="725">
        <v>0</v>
      </c>
      <c r="BF118" s="725">
        <v>0</v>
      </c>
      <c r="BG118" s="725">
        <v>0</v>
      </c>
      <c r="BH118" s="725">
        <v>0</v>
      </c>
      <c r="BI118" s="725">
        <v>0</v>
      </c>
      <c r="BJ118" s="725">
        <v>1.9799999999999986</v>
      </c>
      <c r="BK118" s="725">
        <v>0</v>
      </c>
      <c r="BL118" s="725">
        <v>0.73347071913746598</v>
      </c>
      <c r="BM118" s="725">
        <v>0</v>
      </c>
      <c r="BN118" s="725">
        <v>0</v>
      </c>
      <c r="BO118" s="725">
        <v>1</v>
      </c>
      <c r="BP118" s="725">
        <v>0</v>
      </c>
      <c r="BQ118" s="725"/>
      <c r="BR118" s="725"/>
      <c r="BS118" s="725"/>
    </row>
    <row r="119" spans="1:71" ht="15" x14ac:dyDescent="0.25">
      <c r="A119" s="722" t="e">
        <f>VLOOKUP(C119,'DfE No.'!#REF!,3,FALSE)</f>
        <v>#REF!</v>
      </c>
      <c r="B119" s="722">
        <v>139804</v>
      </c>
      <c r="C119" s="722">
        <v>9352006</v>
      </c>
      <c r="D119" s="723" t="s">
        <v>678</v>
      </c>
      <c r="E119" s="707" t="s">
        <v>469</v>
      </c>
      <c r="F119" s="724" t="s">
        <v>1127</v>
      </c>
      <c r="G119" s="725">
        <v>1</v>
      </c>
      <c r="H119" s="725">
        <v>0</v>
      </c>
      <c r="I119" s="725">
        <v>0</v>
      </c>
      <c r="J119" s="725">
        <v>7</v>
      </c>
      <c r="K119" s="725">
        <v>0</v>
      </c>
      <c r="L119" s="725">
        <v>0</v>
      </c>
      <c r="M119" s="725">
        <v>0</v>
      </c>
      <c r="N119" s="725">
        <v>202</v>
      </c>
      <c r="O119" s="725">
        <v>202</v>
      </c>
      <c r="P119" s="725">
        <v>30</v>
      </c>
      <c r="Q119" s="725">
        <v>172</v>
      </c>
      <c r="R119" s="725">
        <v>0</v>
      </c>
      <c r="S119" s="725">
        <v>0</v>
      </c>
      <c r="T119" s="725">
        <v>0</v>
      </c>
      <c r="U119" s="725">
        <v>0</v>
      </c>
      <c r="V119" s="725">
        <v>0</v>
      </c>
      <c r="W119" s="725">
        <v>0</v>
      </c>
      <c r="X119" s="725">
        <v>0</v>
      </c>
      <c r="Y119" s="725">
        <v>0</v>
      </c>
      <c r="Z119" s="725">
        <v>0</v>
      </c>
      <c r="AA119" s="725">
        <v>202</v>
      </c>
      <c r="AB119" s="725">
        <v>28.857142857142858</v>
      </c>
      <c r="AC119" s="725">
        <v>79.999999999999986</v>
      </c>
      <c r="AD119" s="725">
        <v>95.68421052631578</v>
      </c>
      <c r="AE119" s="725">
        <v>0</v>
      </c>
      <c r="AF119" s="725">
        <v>0</v>
      </c>
      <c r="AG119" s="725">
        <v>47.000000000000064</v>
      </c>
      <c r="AH119" s="725">
        <v>54.99999999999995</v>
      </c>
      <c r="AI119" s="725">
        <v>0</v>
      </c>
      <c r="AJ119" s="725">
        <v>15.999999999999998</v>
      </c>
      <c r="AK119" s="725">
        <v>25.000000000000046</v>
      </c>
      <c r="AL119" s="725">
        <v>57.999999999999972</v>
      </c>
      <c r="AM119" s="725">
        <v>0.99999999999999989</v>
      </c>
      <c r="AN119" s="725">
        <v>0</v>
      </c>
      <c r="AO119" s="725">
        <v>0</v>
      </c>
      <c r="AP119" s="725">
        <v>0</v>
      </c>
      <c r="AQ119" s="725">
        <v>0</v>
      </c>
      <c r="AR119" s="725">
        <v>0</v>
      </c>
      <c r="AS119" s="725">
        <v>0</v>
      </c>
      <c r="AT119" s="725">
        <v>0</v>
      </c>
      <c r="AU119" s="725">
        <v>1.1744186046511622</v>
      </c>
      <c r="AV119" s="725">
        <v>1.1744186046511622</v>
      </c>
      <c r="AW119" s="725">
        <v>3.5232558139534924</v>
      </c>
      <c r="AX119" s="725">
        <v>0</v>
      </c>
      <c r="AY119" s="725">
        <v>0</v>
      </c>
      <c r="AZ119" s="725">
        <v>0</v>
      </c>
      <c r="BA119" s="725">
        <v>1.9330143540669855</v>
      </c>
      <c r="BB119" s="725">
        <v>60.829268292682954</v>
      </c>
      <c r="BC119" s="725">
        <v>71.439024390243929</v>
      </c>
      <c r="BD119" s="725">
        <v>0</v>
      </c>
      <c r="BE119" s="725">
        <v>0</v>
      </c>
      <c r="BF119" s="725">
        <v>0</v>
      </c>
      <c r="BG119" s="725">
        <v>0</v>
      </c>
      <c r="BH119" s="725">
        <v>0</v>
      </c>
      <c r="BI119" s="725">
        <v>0</v>
      </c>
      <c r="BJ119" s="725">
        <v>2.8800000000000083</v>
      </c>
      <c r="BK119" s="725">
        <v>0</v>
      </c>
      <c r="BL119" s="725">
        <v>0.42501723691860499</v>
      </c>
      <c r="BM119" s="725">
        <v>0</v>
      </c>
      <c r="BN119" s="725">
        <v>0</v>
      </c>
      <c r="BO119" s="725">
        <v>1</v>
      </c>
      <c r="BP119" s="725">
        <v>0</v>
      </c>
      <c r="BQ119" s="725"/>
      <c r="BR119" s="725"/>
      <c r="BS119" s="725"/>
    </row>
    <row r="120" spans="1:71" ht="15" x14ac:dyDescent="0.25">
      <c r="A120" s="722" t="e">
        <f>VLOOKUP(C120,'DfE No.'!#REF!,3,FALSE)</f>
        <v>#REF!</v>
      </c>
      <c r="B120" s="722">
        <v>140044</v>
      </c>
      <c r="C120" s="722">
        <v>9352010</v>
      </c>
      <c r="D120" s="723" t="s">
        <v>1239</v>
      </c>
      <c r="E120" s="707" t="s">
        <v>469</v>
      </c>
      <c r="F120" s="724" t="s">
        <v>1127</v>
      </c>
      <c r="G120" s="725">
        <v>1</v>
      </c>
      <c r="H120" s="725">
        <v>0</v>
      </c>
      <c r="I120" s="725">
        <v>0</v>
      </c>
      <c r="J120" s="725">
        <v>7</v>
      </c>
      <c r="K120" s="725">
        <v>0</v>
      </c>
      <c r="L120" s="725">
        <v>0</v>
      </c>
      <c r="M120" s="725">
        <v>0</v>
      </c>
      <c r="N120" s="725">
        <v>381</v>
      </c>
      <c r="O120" s="725">
        <v>381</v>
      </c>
      <c r="P120" s="725">
        <v>49</v>
      </c>
      <c r="Q120" s="725">
        <v>332</v>
      </c>
      <c r="R120" s="725">
        <v>0</v>
      </c>
      <c r="S120" s="725">
        <v>0</v>
      </c>
      <c r="T120" s="725">
        <v>0</v>
      </c>
      <c r="U120" s="725">
        <v>0</v>
      </c>
      <c r="V120" s="725">
        <v>0</v>
      </c>
      <c r="W120" s="725">
        <v>0</v>
      </c>
      <c r="X120" s="725">
        <v>0</v>
      </c>
      <c r="Y120" s="725">
        <v>0</v>
      </c>
      <c r="Z120" s="725">
        <v>0</v>
      </c>
      <c r="AA120" s="725">
        <v>381</v>
      </c>
      <c r="AB120" s="725">
        <v>54.428571428571431</v>
      </c>
      <c r="AC120" s="725">
        <v>74.000000000000043</v>
      </c>
      <c r="AD120" s="725">
        <v>83.610972568578546</v>
      </c>
      <c r="AE120" s="725">
        <v>0</v>
      </c>
      <c r="AF120" s="725">
        <v>0</v>
      </c>
      <c r="AG120" s="725">
        <v>342.00000000000017</v>
      </c>
      <c r="AH120" s="725">
        <v>34.000000000000014</v>
      </c>
      <c r="AI120" s="725">
        <v>5.0000000000000027</v>
      </c>
      <c r="AJ120" s="725">
        <v>0</v>
      </c>
      <c r="AK120" s="725">
        <v>0</v>
      </c>
      <c r="AL120" s="725">
        <v>0</v>
      </c>
      <c r="AM120" s="725">
        <v>0</v>
      </c>
      <c r="AN120" s="725">
        <v>0</v>
      </c>
      <c r="AO120" s="725">
        <v>0</v>
      </c>
      <c r="AP120" s="725">
        <v>0</v>
      </c>
      <c r="AQ120" s="725">
        <v>0</v>
      </c>
      <c r="AR120" s="725">
        <v>0</v>
      </c>
      <c r="AS120" s="725">
        <v>0</v>
      </c>
      <c r="AT120" s="725">
        <v>0</v>
      </c>
      <c r="AU120" s="725">
        <v>14.918674698795181</v>
      </c>
      <c r="AV120" s="725">
        <v>26.394578313252996</v>
      </c>
      <c r="AW120" s="725">
        <v>37.870481927710848</v>
      </c>
      <c r="AX120" s="725">
        <v>0</v>
      </c>
      <c r="AY120" s="725">
        <v>0</v>
      </c>
      <c r="AZ120" s="725">
        <v>0</v>
      </c>
      <c r="BA120" s="725">
        <v>1.9002493765586035</v>
      </c>
      <c r="BB120" s="725">
        <v>108.21518987341786</v>
      </c>
      <c r="BC120" s="725">
        <v>124.18670886075965</v>
      </c>
      <c r="BD120" s="725">
        <v>0</v>
      </c>
      <c r="BE120" s="725">
        <v>0</v>
      </c>
      <c r="BF120" s="725">
        <v>0</v>
      </c>
      <c r="BG120" s="725">
        <v>0</v>
      </c>
      <c r="BH120" s="725">
        <v>0</v>
      </c>
      <c r="BI120" s="725">
        <v>0</v>
      </c>
      <c r="BJ120" s="725">
        <v>0</v>
      </c>
      <c r="BK120" s="725">
        <v>0</v>
      </c>
      <c r="BL120" s="725">
        <v>0.46631929161290298</v>
      </c>
      <c r="BM120" s="725">
        <v>0</v>
      </c>
      <c r="BN120" s="725">
        <v>0</v>
      </c>
      <c r="BO120" s="725">
        <v>1</v>
      </c>
      <c r="BP120" s="725">
        <v>0</v>
      </c>
      <c r="BQ120" s="725"/>
      <c r="BR120" s="725"/>
      <c r="BS120" s="725"/>
    </row>
    <row r="121" spans="1:71" ht="15" x14ac:dyDescent="0.25">
      <c r="A121" s="722" t="e">
        <f>VLOOKUP(C121,'DfE No.'!#REF!,3,FALSE)</f>
        <v>#REF!</v>
      </c>
      <c r="B121" s="722">
        <v>140573</v>
      </c>
      <c r="C121" s="722">
        <v>9352014</v>
      </c>
      <c r="D121" s="723" t="s">
        <v>961</v>
      </c>
      <c r="E121" s="707" t="s">
        <v>469</v>
      </c>
      <c r="F121" s="724" t="s">
        <v>1127</v>
      </c>
      <c r="G121" s="725">
        <v>1</v>
      </c>
      <c r="H121" s="725">
        <v>0</v>
      </c>
      <c r="I121" s="725">
        <v>0</v>
      </c>
      <c r="J121" s="725">
        <v>7</v>
      </c>
      <c r="K121" s="725">
        <v>0</v>
      </c>
      <c r="L121" s="725">
        <v>0</v>
      </c>
      <c r="M121" s="725">
        <v>0</v>
      </c>
      <c r="N121" s="725">
        <v>406</v>
      </c>
      <c r="O121" s="725">
        <v>406</v>
      </c>
      <c r="P121" s="725">
        <v>54</v>
      </c>
      <c r="Q121" s="725">
        <v>352</v>
      </c>
      <c r="R121" s="725">
        <v>0</v>
      </c>
      <c r="S121" s="725">
        <v>0</v>
      </c>
      <c r="T121" s="725">
        <v>0</v>
      </c>
      <c r="U121" s="725">
        <v>0</v>
      </c>
      <c r="V121" s="725">
        <v>0</v>
      </c>
      <c r="W121" s="725">
        <v>0</v>
      </c>
      <c r="X121" s="725">
        <v>0</v>
      </c>
      <c r="Y121" s="725">
        <v>0</v>
      </c>
      <c r="Z121" s="725">
        <v>0</v>
      </c>
      <c r="AA121" s="725">
        <v>406</v>
      </c>
      <c r="AB121" s="725">
        <v>58</v>
      </c>
      <c r="AC121" s="725">
        <v>170.99999999999991</v>
      </c>
      <c r="AD121" s="725">
        <v>195.96534653465346</v>
      </c>
      <c r="AE121" s="725">
        <v>0</v>
      </c>
      <c r="AF121" s="725">
        <v>0</v>
      </c>
      <c r="AG121" s="725">
        <v>26.000000000000014</v>
      </c>
      <c r="AH121" s="725">
        <v>89.000000000000199</v>
      </c>
      <c r="AI121" s="725">
        <v>9.0000000000000142</v>
      </c>
      <c r="AJ121" s="725">
        <v>66.000000000000071</v>
      </c>
      <c r="AK121" s="725">
        <v>111.99999999999991</v>
      </c>
      <c r="AL121" s="725">
        <v>96.999999999999815</v>
      </c>
      <c r="AM121" s="725">
        <v>6.9999999999999885</v>
      </c>
      <c r="AN121" s="725">
        <v>0</v>
      </c>
      <c r="AO121" s="725">
        <v>0</v>
      </c>
      <c r="AP121" s="725">
        <v>0</v>
      </c>
      <c r="AQ121" s="725">
        <v>0</v>
      </c>
      <c r="AR121" s="725">
        <v>0</v>
      </c>
      <c r="AS121" s="725">
        <v>0</v>
      </c>
      <c r="AT121" s="725">
        <v>0</v>
      </c>
      <c r="AU121" s="725">
        <v>8.0738636363636225</v>
      </c>
      <c r="AV121" s="725">
        <v>9.227272727272716</v>
      </c>
      <c r="AW121" s="725">
        <v>12.6875</v>
      </c>
      <c r="AX121" s="725">
        <v>0</v>
      </c>
      <c r="AY121" s="725">
        <v>0</v>
      </c>
      <c r="AZ121" s="725">
        <v>0</v>
      </c>
      <c r="BA121" s="725">
        <v>3.0148514851485149</v>
      </c>
      <c r="BB121" s="725">
        <v>108.62908011869445</v>
      </c>
      <c r="BC121" s="725">
        <v>125.29376854599415</v>
      </c>
      <c r="BD121" s="725">
        <v>0</v>
      </c>
      <c r="BE121" s="725">
        <v>0</v>
      </c>
      <c r="BF121" s="725">
        <v>0</v>
      </c>
      <c r="BG121" s="725">
        <v>0</v>
      </c>
      <c r="BH121" s="725">
        <v>0</v>
      </c>
      <c r="BI121" s="725">
        <v>0</v>
      </c>
      <c r="BJ121" s="725">
        <v>21.639999999999819</v>
      </c>
      <c r="BK121" s="725">
        <v>0</v>
      </c>
      <c r="BL121" s="725">
        <v>0.32993160323529402</v>
      </c>
      <c r="BM121" s="725">
        <v>0</v>
      </c>
      <c r="BN121" s="725">
        <v>0</v>
      </c>
      <c r="BO121" s="725">
        <v>1</v>
      </c>
      <c r="BP121" s="725">
        <v>0</v>
      </c>
      <c r="BQ121" s="725"/>
      <c r="BR121" s="725"/>
      <c r="BS121" s="725"/>
    </row>
    <row r="122" spans="1:71" ht="15" x14ac:dyDescent="0.25">
      <c r="A122" s="722" t="e">
        <f>VLOOKUP(C122,'DfE No.'!#REF!,3,FALSE)</f>
        <v>#REF!</v>
      </c>
      <c r="B122" s="722">
        <v>140822</v>
      </c>
      <c r="C122" s="722">
        <v>9352017</v>
      </c>
      <c r="D122" s="723" t="s">
        <v>783</v>
      </c>
      <c r="E122" s="707" t="s">
        <v>469</v>
      </c>
      <c r="F122" s="724" t="s">
        <v>1127</v>
      </c>
      <c r="G122" s="725">
        <v>1</v>
      </c>
      <c r="H122" s="725">
        <v>0</v>
      </c>
      <c r="I122" s="725">
        <v>0</v>
      </c>
      <c r="J122" s="725">
        <v>7</v>
      </c>
      <c r="K122" s="725">
        <v>0</v>
      </c>
      <c r="L122" s="725">
        <v>0</v>
      </c>
      <c r="M122" s="725">
        <v>0</v>
      </c>
      <c r="N122" s="725">
        <v>652</v>
      </c>
      <c r="O122" s="725">
        <v>652</v>
      </c>
      <c r="P122" s="725">
        <v>89</v>
      </c>
      <c r="Q122" s="725">
        <v>563</v>
      </c>
      <c r="R122" s="725">
        <v>0</v>
      </c>
      <c r="S122" s="725">
        <v>0</v>
      </c>
      <c r="T122" s="725">
        <v>0</v>
      </c>
      <c r="U122" s="725">
        <v>0</v>
      </c>
      <c r="V122" s="725">
        <v>0</v>
      </c>
      <c r="W122" s="725">
        <v>0</v>
      </c>
      <c r="X122" s="725">
        <v>0</v>
      </c>
      <c r="Y122" s="725">
        <v>0</v>
      </c>
      <c r="Z122" s="725">
        <v>0</v>
      </c>
      <c r="AA122" s="725">
        <v>652</v>
      </c>
      <c r="AB122" s="725">
        <v>93.142857142857139</v>
      </c>
      <c r="AC122" s="725">
        <v>62.000000000000007</v>
      </c>
      <c r="AD122" s="725">
        <v>88.727828746177366</v>
      </c>
      <c r="AE122" s="725">
        <v>0</v>
      </c>
      <c r="AF122" s="725">
        <v>0</v>
      </c>
      <c r="AG122" s="725">
        <v>576.88479262672831</v>
      </c>
      <c r="AH122" s="725">
        <v>41.062980030721967</v>
      </c>
      <c r="AI122" s="725">
        <v>14.021505376344072</v>
      </c>
      <c r="AJ122" s="725">
        <v>10.015360983102928</v>
      </c>
      <c r="AK122" s="725">
        <v>8.0122887864823547</v>
      </c>
      <c r="AL122" s="725">
        <v>0</v>
      </c>
      <c r="AM122" s="725">
        <v>2.0030721966205856</v>
      </c>
      <c r="AN122" s="725">
        <v>0</v>
      </c>
      <c r="AO122" s="725">
        <v>0</v>
      </c>
      <c r="AP122" s="725">
        <v>0</v>
      </c>
      <c r="AQ122" s="725">
        <v>0</v>
      </c>
      <c r="AR122" s="725">
        <v>0</v>
      </c>
      <c r="AS122" s="725">
        <v>0</v>
      </c>
      <c r="AT122" s="725">
        <v>0</v>
      </c>
      <c r="AU122" s="725">
        <v>23.161634103019544</v>
      </c>
      <c r="AV122" s="725">
        <v>42.849023090586179</v>
      </c>
      <c r="AW122" s="725">
        <v>62.536412078152736</v>
      </c>
      <c r="AX122" s="725">
        <v>0</v>
      </c>
      <c r="AY122" s="725">
        <v>0</v>
      </c>
      <c r="AZ122" s="725">
        <v>0</v>
      </c>
      <c r="BA122" s="725">
        <v>0.99694189602446481</v>
      </c>
      <c r="BB122" s="725">
        <v>189.40110905730145</v>
      </c>
      <c r="BC122" s="725">
        <v>219.34195933456579</v>
      </c>
      <c r="BD122" s="725">
        <v>0</v>
      </c>
      <c r="BE122" s="725">
        <v>0</v>
      </c>
      <c r="BF122" s="725">
        <v>0</v>
      </c>
      <c r="BG122" s="725">
        <v>0</v>
      </c>
      <c r="BH122" s="725">
        <v>0</v>
      </c>
      <c r="BI122" s="725">
        <v>0</v>
      </c>
      <c r="BJ122" s="725">
        <v>0</v>
      </c>
      <c r="BK122" s="725">
        <v>0</v>
      </c>
      <c r="BL122" s="725">
        <v>0.41439677106017198</v>
      </c>
      <c r="BM122" s="725">
        <v>0</v>
      </c>
      <c r="BN122" s="725">
        <v>0</v>
      </c>
      <c r="BO122" s="725">
        <v>1</v>
      </c>
      <c r="BP122" s="725">
        <v>0</v>
      </c>
      <c r="BQ122" s="725">
        <v>25</v>
      </c>
      <c r="BR122" s="725"/>
      <c r="BS122" s="725"/>
    </row>
    <row r="123" spans="1:71" ht="15" x14ac:dyDescent="0.25">
      <c r="A123" s="722" t="e">
        <f>VLOOKUP(C123,'DfE No.'!#REF!,3,FALSE)</f>
        <v>#REF!</v>
      </c>
      <c r="B123" s="722">
        <v>142993</v>
      </c>
      <c r="C123" s="722">
        <v>9352022</v>
      </c>
      <c r="D123" s="723" t="s">
        <v>1093</v>
      </c>
      <c r="E123" s="707" t="s">
        <v>469</v>
      </c>
      <c r="F123" s="724" t="s">
        <v>1127</v>
      </c>
      <c r="G123" s="725">
        <v>1</v>
      </c>
      <c r="H123" s="725">
        <v>0</v>
      </c>
      <c r="I123" s="725">
        <v>0</v>
      </c>
      <c r="J123" s="725">
        <v>7</v>
      </c>
      <c r="K123" s="725">
        <v>0</v>
      </c>
      <c r="L123" s="725">
        <v>0</v>
      </c>
      <c r="M123" s="725">
        <v>0</v>
      </c>
      <c r="N123" s="725">
        <v>221</v>
      </c>
      <c r="O123" s="725">
        <v>221</v>
      </c>
      <c r="P123" s="725">
        <v>29</v>
      </c>
      <c r="Q123" s="725">
        <v>192</v>
      </c>
      <c r="R123" s="725">
        <v>0</v>
      </c>
      <c r="S123" s="725">
        <v>0</v>
      </c>
      <c r="T123" s="725">
        <v>0</v>
      </c>
      <c r="U123" s="725">
        <v>0</v>
      </c>
      <c r="V123" s="725">
        <v>0</v>
      </c>
      <c r="W123" s="725">
        <v>0</v>
      </c>
      <c r="X123" s="725">
        <v>0</v>
      </c>
      <c r="Y123" s="725">
        <v>0</v>
      </c>
      <c r="Z123" s="725">
        <v>0</v>
      </c>
      <c r="AA123" s="725">
        <v>221</v>
      </c>
      <c r="AB123" s="725">
        <v>31.571428571428573</v>
      </c>
      <c r="AC123" s="725">
        <v>25.999999999999908</v>
      </c>
      <c r="AD123" s="725">
        <v>42.139830508474574</v>
      </c>
      <c r="AE123" s="725">
        <v>0</v>
      </c>
      <c r="AF123" s="725">
        <v>0</v>
      </c>
      <c r="AG123" s="725">
        <v>203</v>
      </c>
      <c r="AH123" s="725">
        <v>16.000000000000007</v>
      </c>
      <c r="AI123" s="725">
        <v>0</v>
      </c>
      <c r="AJ123" s="725">
        <v>2</v>
      </c>
      <c r="AK123" s="725">
        <v>0</v>
      </c>
      <c r="AL123" s="725">
        <v>0</v>
      </c>
      <c r="AM123" s="725">
        <v>0</v>
      </c>
      <c r="AN123" s="725">
        <v>0</v>
      </c>
      <c r="AO123" s="725">
        <v>0</v>
      </c>
      <c r="AP123" s="725">
        <v>0</v>
      </c>
      <c r="AQ123" s="725">
        <v>0</v>
      </c>
      <c r="AR123" s="725">
        <v>0</v>
      </c>
      <c r="AS123" s="725">
        <v>0</v>
      </c>
      <c r="AT123" s="725">
        <v>0</v>
      </c>
      <c r="AU123" s="725">
        <v>11.510416666666659</v>
      </c>
      <c r="AV123" s="725">
        <v>33.380208333333407</v>
      </c>
      <c r="AW123" s="725">
        <v>57.552083333333414</v>
      </c>
      <c r="AX123" s="725">
        <v>0</v>
      </c>
      <c r="AY123" s="725">
        <v>0</v>
      </c>
      <c r="AZ123" s="725">
        <v>0</v>
      </c>
      <c r="BA123" s="725">
        <v>0</v>
      </c>
      <c r="BB123" s="725">
        <v>53.58139534883712</v>
      </c>
      <c r="BC123" s="725">
        <v>61.674418604651066</v>
      </c>
      <c r="BD123" s="725">
        <v>0</v>
      </c>
      <c r="BE123" s="725">
        <v>0</v>
      </c>
      <c r="BF123" s="725">
        <v>0</v>
      </c>
      <c r="BG123" s="725">
        <v>0</v>
      </c>
      <c r="BH123" s="725">
        <v>0</v>
      </c>
      <c r="BI123" s="725">
        <v>0</v>
      </c>
      <c r="BJ123" s="725">
        <v>0</v>
      </c>
      <c r="BK123" s="725">
        <v>0</v>
      </c>
      <c r="BL123" s="725">
        <v>0.69247198787878805</v>
      </c>
      <c r="BM123" s="725">
        <v>0</v>
      </c>
      <c r="BN123" s="725">
        <v>0</v>
      </c>
      <c r="BO123" s="725">
        <v>1</v>
      </c>
      <c r="BP123" s="725">
        <v>0</v>
      </c>
      <c r="BQ123" s="725"/>
      <c r="BR123" s="725"/>
      <c r="BS123" s="725"/>
    </row>
    <row r="124" spans="1:71" ht="15" x14ac:dyDescent="0.25">
      <c r="A124" s="722" t="e">
        <f>VLOOKUP(C124,'DfE No.'!#REF!,3,FALSE)</f>
        <v>#REF!</v>
      </c>
      <c r="B124" s="722">
        <v>140823</v>
      </c>
      <c r="C124" s="722">
        <v>9352025</v>
      </c>
      <c r="D124" s="723" t="s">
        <v>684</v>
      </c>
      <c r="E124" s="707" t="s">
        <v>469</v>
      </c>
      <c r="F124" s="724" t="s">
        <v>1127</v>
      </c>
      <c r="G124" s="725">
        <v>1</v>
      </c>
      <c r="H124" s="725">
        <v>0</v>
      </c>
      <c r="I124" s="725">
        <v>0</v>
      </c>
      <c r="J124" s="725">
        <v>7</v>
      </c>
      <c r="K124" s="725">
        <v>0</v>
      </c>
      <c r="L124" s="725">
        <v>0</v>
      </c>
      <c r="M124" s="725">
        <v>0</v>
      </c>
      <c r="N124" s="725">
        <v>296</v>
      </c>
      <c r="O124" s="725">
        <v>296</v>
      </c>
      <c r="P124" s="725">
        <v>45</v>
      </c>
      <c r="Q124" s="725">
        <v>251</v>
      </c>
      <c r="R124" s="725">
        <v>0</v>
      </c>
      <c r="S124" s="725">
        <v>0</v>
      </c>
      <c r="T124" s="725">
        <v>0</v>
      </c>
      <c r="U124" s="725">
        <v>0</v>
      </c>
      <c r="V124" s="725">
        <v>0</v>
      </c>
      <c r="W124" s="725">
        <v>0</v>
      </c>
      <c r="X124" s="725">
        <v>0</v>
      </c>
      <c r="Y124" s="725">
        <v>0</v>
      </c>
      <c r="Z124" s="725">
        <v>0</v>
      </c>
      <c r="AA124" s="725">
        <v>296</v>
      </c>
      <c r="AB124" s="725">
        <v>42.285714285714285</v>
      </c>
      <c r="AC124" s="725">
        <v>63.00000000000005</v>
      </c>
      <c r="AD124" s="725">
        <v>73.754152823920265</v>
      </c>
      <c r="AE124" s="725">
        <v>0</v>
      </c>
      <c r="AF124" s="725">
        <v>0</v>
      </c>
      <c r="AG124" s="725">
        <v>166.12244897959172</v>
      </c>
      <c r="AH124" s="725">
        <v>23.156462585034014</v>
      </c>
      <c r="AI124" s="725">
        <v>1.0068027210884363</v>
      </c>
      <c r="AJ124" s="725">
        <v>94.63945578231305</v>
      </c>
      <c r="AK124" s="725">
        <v>4.0272108843537273</v>
      </c>
      <c r="AL124" s="725">
        <v>5.0340136054421656</v>
      </c>
      <c r="AM124" s="725">
        <v>2.0136054421768694</v>
      </c>
      <c r="AN124" s="725">
        <v>0</v>
      </c>
      <c r="AO124" s="725">
        <v>0</v>
      </c>
      <c r="AP124" s="725">
        <v>0</v>
      </c>
      <c r="AQ124" s="725">
        <v>0</v>
      </c>
      <c r="AR124" s="725">
        <v>0</v>
      </c>
      <c r="AS124" s="725">
        <v>0</v>
      </c>
      <c r="AT124" s="725">
        <v>0</v>
      </c>
      <c r="AU124" s="725">
        <v>1.1792828685258965</v>
      </c>
      <c r="AV124" s="725">
        <v>1.1792828685258965</v>
      </c>
      <c r="AW124" s="725">
        <v>2.358565737051793</v>
      </c>
      <c r="AX124" s="725">
        <v>0</v>
      </c>
      <c r="AY124" s="725">
        <v>0</v>
      </c>
      <c r="AZ124" s="725">
        <v>0</v>
      </c>
      <c r="BA124" s="725">
        <v>0</v>
      </c>
      <c r="BB124" s="725">
        <v>85.34</v>
      </c>
      <c r="BC124" s="725">
        <v>100.64</v>
      </c>
      <c r="BD124" s="725">
        <v>0</v>
      </c>
      <c r="BE124" s="725">
        <v>0</v>
      </c>
      <c r="BF124" s="725">
        <v>0</v>
      </c>
      <c r="BG124" s="725">
        <v>0</v>
      </c>
      <c r="BH124" s="725">
        <v>0</v>
      </c>
      <c r="BI124" s="725">
        <v>0</v>
      </c>
      <c r="BJ124" s="725">
        <v>0</v>
      </c>
      <c r="BK124" s="725">
        <v>0</v>
      </c>
      <c r="BL124" s="725">
        <v>0.72784963046044804</v>
      </c>
      <c r="BM124" s="725">
        <v>0</v>
      </c>
      <c r="BN124" s="725">
        <v>0</v>
      </c>
      <c r="BO124" s="725">
        <v>1</v>
      </c>
      <c r="BP124" s="725">
        <v>0</v>
      </c>
      <c r="BQ124" s="725"/>
      <c r="BR124" s="725"/>
      <c r="BS124" s="725"/>
    </row>
    <row r="125" spans="1:71" ht="15" x14ac:dyDescent="0.25">
      <c r="A125" s="722" t="e">
        <f>VLOOKUP(C125,'DfE No.'!#REF!,3,FALSE)</f>
        <v>#REF!</v>
      </c>
      <c r="B125" s="722">
        <v>140887</v>
      </c>
      <c r="C125" s="722">
        <v>9352027</v>
      </c>
      <c r="D125" s="723" t="s">
        <v>1240</v>
      </c>
      <c r="E125" s="707" t="s">
        <v>469</v>
      </c>
      <c r="F125" s="724" t="s">
        <v>1127</v>
      </c>
      <c r="G125" s="725">
        <v>1</v>
      </c>
      <c r="H125" s="725">
        <v>0</v>
      </c>
      <c r="I125" s="725">
        <v>0</v>
      </c>
      <c r="J125" s="725">
        <v>7</v>
      </c>
      <c r="K125" s="725">
        <v>0</v>
      </c>
      <c r="L125" s="725">
        <v>0</v>
      </c>
      <c r="M125" s="725">
        <v>0</v>
      </c>
      <c r="N125" s="725">
        <v>534</v>
      </c>
      <c r="O125" s="725">
        <v>534</v>
      </c>
      <c r="P125" s="725">
        <v>75</v>
      </c>
      <c r="Q125" s="725">
        <v>459</v>
      </c>
      <c r="R125" s="725">
        <v>0</v>
      </c>
      <c r="S125" s="725">
        <v>0</v>
      </c>
      <c r="T125" s="725">
        <v>0</v>
      </c>
      <c r="U125" s="725">
        <v>0</v>
      </c>
      <c r="V125" s="725">
        <v>0</v>
      </c>
      <c r="W125" s="725">
        <v>0</v>
      </c>
      <c r="X125" s="725">
        <v>0</v>
      </c>
      <c r="Y125" s="725">
        <v>0</v>
      </c>
      <c r="Z125" s="725">
        <v>0</v>
      </c>
      <c r="AA125" s="725">
        <v>534</v>
      </c>
      <c r="AB125" s="725">
        <v>76.285714285714292</v>
      </c>
      <c r="AC125" s="725">
        <v>124.99999999999983</v>
      </c>
      <c r="AD125" s="725">
        <v>155.87027027027028</v>
      </c>
      <c r="AE125" s="725">
        <v>0</v>
      </c>
      <c r="AF125" s="725">
        <v>0</v>
      </c>
      <c r="AG125" s="725">
        <v>65.244360902255877</v>
      </c>
      <c r="AH125" s="725">
        <v>12.045112781954883</v>
      </c>
      <c r="AI125" s="725">
        <v>151.56766917293211</v>
      </c>
      <c r="AJ125" s="725">
        <v>115.43233082706789</v>
      </c>
      <c r="AK125" s="725">
        <v>163.6127819548872</v>
      </c>
      <c r="AL125" s="725">
        <v>19.071428571428562</v>
      </c>
      <c r="AM125" s="725">
        <v>7.0263157894736814</v>
      </c>
      <c r="AN125" s="725">
        <v>0</v>
      </c>
      <c r="AO125" s="725">
        <v>0</v>
      </c>
      <c r="AP125" s="725">
        <v>0</v>
      </c>
      <c r="AQ125" s="725">
        <v>0</v>
      </c>
      <c r="AR125" s="725">
        <v>0</v>
      </c>
      <c r="AS125" s="725">
        <v>0</v>
      </c>
      <c r="AT125" s="725">
        <v>0</v>
      </c>
      <c r="AU125" s="725">
        <v>86.091503267973991</v>
      </c>
      <c r="AV125" s="725">
        <v>151.24183006535964</v>
      </c>
      <c r="AW125" s="725">
        <v>198.94117647058815</v>
      </c>
      <c r="AX125" s="725">
        <v>0</v>
      </c>
      <c r="AY125" s="725">
        <v>0</v>
      </c>
      <c r="AZ125" s="725">
        <v>0</v>
      </c>
      <c r="BA125" s="725">
        <v>1.9243243243243244</v>
      </c>
      <c r="BB125" s="725">
        <v>212.42975206611575</v>
      </c>
      <c r="BC125" s="725">
        <v>247.14049586776866</v>
      </c>
      <c r="BD125" s="725">
        <v>0</v>
      </c>
      <c r="BE125" s="725">
        <v>0</v>
      </c>
      <c r="BF125" s="725">
        <v>0</v>
      </c>
      <c r="BG125" s="725">
        <v>0</v>
      </c>
      <c r="BH125" s="725">
        <v>0</v>
      </c>
      <c r="BI125" s="725">
        <v>0</v>
      </c>
      <c r="BJ125" s="725">
        <v>42.098836772982878</v>
      </c>
      <c r="BK125" s="725">
        <v>0</v>
      </c>
      <c r="BL125" s="725">
        <v>0.52009069796874996</v>
      </c>
      <c r="BM125" s="725">
        <v>0</v>
      </c>
      <c r="BN125" s="725">
        <v>0</v>
      </c>
      <c r="BO125" s="725">
        <v>1</v>
      </c>
      <c r="BP125" s="725">
        <v>0</v>
      </c>
      <c r="BQ125" s="725"/>
      <c r="BR125" s="725"/>
      <c r="BS125" s="725"/>
    </row>
    <row r="126" spans="1:71" ht="15" x14ac:dyDescent="0.25">
      <c r="A126" s="722" t="e">
        <f>VLOOKUP(C126,'DfE No.'!#REF!,3,FALSE)</f>
        <v>#REF!</v>
      </c>
      <c r="B126" s="722">
        <v>140998</v>
      </c>
      <c r="C126" s="722">
        <v>9352029</v>
      </c>
      <c r="D126" s="723" t="s">
        <v>847</v>
      </c>
      <c r="E126" s="707" t="s">
        <v>469</v>
      </c>
      <c r="F126" s="724" t="s">
        <v>1127</v>
      </c>
      <c r="G126" s="725">
        <v>1</v>
      </c>
      <c r="H126" s="725">
        <v>0</v>
      </c>
      <c r="I126" s="725">
        <v>0</v>
      </c>
      <c r="J126" s="725">
        <v>5</v>
      </c>
      <c r="K126" s="725">
        <v>0</v>
      </c>
      <c r="L126" s="725">
        <v>0</v>
      </c>
      <c r="M126" s="725">
        <v>0</v>
      </c>
      <c r="N126" s="725">
        <v>277</v>
      </c>
      <c r="O126" s="725">
        <v>277</v>
      </c>
      <c r="P126" s="725">
        <v>52</v>
      </c>
      <c r="Q126" s="725">
        <v>225</v>
      </c>
      <c r="R126" s="725">
        <v>0</v>
      </c>
      <c r="S126" s="725">
        <v>0</v>
      </c>
      <c r="T126" s="725">
        <v>0</v>
      </c>
      <c r="U126" s="725">
        <v>0</v>
      </c>
      <c r="V126" s="725">
        <v>0</v>
      </c>
      <c r="W126" s="725">
        <v>0</v>
      </c>
      <c r="X126" s="725">
        <v>0</v>
      </c>
      <c r="Y126" s="725">
        <v>0</v>
      </c>
      <c r="Z126" s="725">
        <v>0</v>
      </c>
      <c r="AA126" s="725">
        <v>277</v>
      </c>
      <c r="AB126" s="725">
        <v>55.4</v>
      </c>
      <c r="AC126" s="725">
        <v>63.999999999999936</v>
      </c>
      <c r="AD126" s="725">
        <v>66.053846153846152</v>
      </c>
      <c r="AE126" s="725">
        <v>0</v>
      </c>
      <c r="AF126" s="725">
        <v>0</v>
      </c>
      <c r="AG126" s="725">
        <v>114.41304347826099</v>
      </c>
      <c r="AH126" s="725">
        <v>116.42028985507254</v>
      </c>
      <c r="AI126" s="725">
        <v>5.0181159420289836</v>
      </c>
      <c r="AJ126" s="725">
        <v>41.14855072463763</v>
      </c>
      <c r="AK126" s="725">
        <v>0</v>
      </c>
      <c r="AL126" s="725">
        <v>0</v>
      </c>
      <c r="AM126" s="725">
        <v>0</v>
      </c>
      <c r="AN126" s="725">
        <v>0</v>
      </c>
      <c r="AO126" s="725">
        <v>0</v>
      </c>
      <c r="AP126" s="725">
        <v>0</v>
      </c>
      <c r="AQ126" s="725">
        <v>0</v>
      </c>
      <c r="AR126" s="725">
        <v>0</v>
      </c>
      <c r="AS126" s="725">
        <v>0</v>
      </c>
      <c r="AT126" s="725">
        <v>0</v>
      </c>
      <c r="AU126" s="725">
        <v>8.6177777777777749</v>
      </c>
      <c r="AV126" s="725">
        <v>16.004444444444452</v>
      </c>
      <c r="AW126" s="725">
        <v>20.928888888888899</v>
      </c>
      <c r="AX126" s="725">
        <v>0</v>
      </c>
      <c r="AY126" s="725">
        <v>0</v>
      </c>
      <c r="AZ126" s="725">
        <v>0</v>
      </c>
      <c r="BA126" s="725">
        <v>0</v>
      </c>
      <c r="BB126" s="725">
        <v>71.543778801843374</v>
      </c>
      <c r="BC126" s="725">
        <v>88.078341013824954</v>
      </c>
      <c r="BD126" s="725">
        <v>0</v>
      </c>
      <c r="BE126" s="725">
        <v>0</v>
      </c>
      <c r="BF126" s="725">
        <v>0</v>
      </c>
      <c r="BG126" s="725">
        <v>0</v>
      </c>
      <c r="BH126" s="725">
        <v>0</v>
      </c>
      <c r="BI126" s="725">
        <v>0</v>
      </c>
      <c r="BJ126" s="725">
        <v>20.380000000000113</v>
      </c>
      <c r="BK126" s="725">
        <v>0</v>
      </c>
      <c r="BL126" s="725">
        <v>0.69937966237623805</v>
      </c>
      <c r="BM126" s="725">
        <v>0</v>
      </c>
      <c r="BN126" s="725">
        <v>0</v>
      </c>
      <c r="BO126" s="725">
        <v>1</v>
      </c>
      <c r="BP126" s="725">
        <v>0</v>
      </c>
      <c r="BQ126" s="725"/>
      <c r="BR126" s="725"/>
      <c r="BS126" s="725"/>
    </row>
    <row r="127" spans="1:71" ht="15" x14ac:dyDescent="0.25">
      <c r="A127" s="722" t="e">
        <f>VLOOKUP(C127,'DfE No.'!#REF!,3,FALSE)</f>
        <v>#REF!</v>
      </c>
      <c r="B127" s="722">
        <v>142995</v>
      </c>
      <c r="C127" s="722">
        <v>9352030</v>
      </c>
      <c r="D127" s="723" t="s">
        <v>1389</v>
      </c>
      <c r="E127" s="707" t="s">
        <v>469</v>
      </c>
      <c r="F127" s="724" t="s">
        <v>1127</v>
      </c>
      <c r="G127" s="725">
        <v>1</v>
      </c>
      <c r="H127" s="725">
        <v>0</v>
      </c>
      <c r="I127" s="725">
        <v>0</v>
      </c>
      <c r="J127" s="725">
        <v>7</v>
      </c>
      <c r="K127" s="725">
        <v>0</v>
      </c>
      <c r="L127" s="725">
        <v>0</v>
      </c>
      <c r="M127" s="725">
        <v>0</v>
      </c>
      <c r="N127" s="725">
        <v>168</v>
      </c>
      <c r="O127" s="725">
        <v>168</v>
      </c>
      <c r="P127" s="725">
        <v>27</v>
      </c>
      <c r="Q127" s="725">
        <v>141</v>
      </c>
      <c r="R127" s="725">
        <v>0</v>
      </c>
      <c r="S127" s="725">
        <v>0</v>
      </c>
      <c r="T127" s="725">
        <v>0</v>
      </c>
      <c r="U127" s="725">
        <v>0</v>
      </c>
      <c r="V127" s="725">
        <v>0</v>
      </c>
      <c r="W127" s="725">
        <v>0</v>
      </c>
      <c r="X127" s="725">
        <v>0</v>
      </c>
      <c r="Y127" s="725">
        <v>0</v>
      </c>
      <c r="Z127" s="725">
        <v>0</v>
      </c>
      <c r="AA127" s="725">
        <v>168</v>
      </c>
      <c r="AB127" s="725">
        <v>24</v>
      </c>
      <c r="AC127" s="725">
        <v>15.000000000000004</v>
      </c>
      <c r="AD127" s="725">
        <v>21.253012048192769</v>
      </c>
      <c r="AE127" s="725">
        <v>0</v>
      </c>
      <c r="AF127" s="725">
        <v>0</v>
      </c>
      <c r="AG127" s="725">
        <v>163.99999999999997</v>
      </c>
      <c r="AH127" s="725">
        <v>3.0000000000000075</v>
      </c>
      <c r="AI127" s="725">
        <v>0.99999999999999967</v>
      </c>
      <c r="AJ127" s="725">
        <v>0</v>
      </c>
      <c r="AK127" s="725">
        <v>0</v>
      </c>
      <c r="AL127" s="725">
        <v>0</v>
      </c>
      <c r="AM127" s="725">
        <v>0</v>
      </c>
      <c r="AN127" s="725">
        <v>0</v>
      </c>
      <c r="AO127" s="725">
        <v>0</v>
      </c>
      <c r="AP127" s="725">
        <v>0</v>
      </c>
      <c r="AQ127" s="725">
        <v>0</v>
      </c>
      <c r="AR127" s="725">
        <v>0</v>
      </c>
      <c r="AS127" s="725">
        <v>0</v>
      </c>
      <c r="AT127" s="725">
        <v>0</v>
      </c>
      <c r="AU127" s="725">
        <v>1.1914893617021272</v>
      </c>
      <c r="AV127" s="725">
        <v>1.1914893617021272</v>
      </c>
      <c r="AW127" s="725">
        <v>2.382978723404261</v>
      </c>
      <c r="AX127" s="725">
        <v>0</v>
      </c>
      <c r="AY127" s="725">
        <v>0</v>
      </c>
      <c r="AZ127" s="725">
        <v>0</v>
      </c>
      <c r="BA127" s="725">
        <v>2.024096385542169</v>
      </c>
      <c r="BB127" s="725">
        <v>39.397058823529363</v>
      </c>
      <c r="BC127" s="725">
        <v>46.941176470588182</v>
      </c>
      <c r="BD127" s="725">
        <v>0</v>
      </c>
      <c r="BE127" s="725">
        <v>0</v>
      </c>
      <c r="BF127" s="725">
        <v>0</v>
      </c>
      <c r="BG127" s="725">
        <v>0</v>
      </c>
      <c r="BH127" s="725">
        <v>0</v>
      </c>
      <c r="BI127" s="725">
        <v>0</v>
      </c>
      <c r="BJ127" s="725">
        <v>0</v>
      </c>
      <c r="BK127" s="725">
        <v>0</v>
      </c>
      <c r="BL127" s="725">
        <v>3.5882407489011001</v>
      </c>
      <c r="BM127" s="725">
        <v>0</v>
      </c>
      <c r="BN127" s="725">
        <v>0</v>
      </c>
      <c r="BO127" s="725">
        <v>1</v>
      </c>
      <c r="BP127" s="725">
        <v>0</v>
      </c>
      <c r="BQ127" s="725"/>
      <c r="BR127" s="725"/>
      <c r="BS127" s="725"/>
    </row>
    <row r="128" spans="1:71" ht="15" x14ac:dyDescent="0.25">
      <c r="A128" s="722" t="e">
        <f>VLOOKUP(C128,'DfE No.'!#REF!,3,FALSE)</f>
        <v>#REF!</v>
      </c>
      <c r="B128" s="722">
        <v>142566</v>
      </c>
      <c r="C128" s="722">
        <v>9352031</v>
      </c>
      <c r="D128" s="723" t="s">
        <v>1094</v>
      </c>
      <c r="E128" s="707" t="s">
        <v>469</v>
      </c>
      <c r="F128" s="724" t="s">
        <v>1127</v>
      </c>
      <c r="G128" s="725">
        <v>1</v>
      </c>
      <c r="H128" s="725">
        <v>0</v>
      </c>
      <c r="I128" s="725">
        <v>0</v>
      </c>
      <c r="J128" s="725">
        <v>7</v>
      </c>
      <c r="K128" s="725">
        <v>0</v>
      </c>
      <c r="L128" s="725">
        <v>0</v>
      </c>
      <c r="M128" s="725">
        <v>0</v>
      </c>
      <c r="N128" s="725">
        <v>140</v>
      </c>
      <c r="O128" s="725">
        <v>140</v>
      </c>
      <c r="P128" s="725">
        <v>14</v>
      </c>
      <c r="Q128" s="725">
        <v>126</v>
      </c>
      <c r="R128" s="725">
        <v>0</v>
      </c>
      <c r="S128" s="725">
        <v>0</v>
      </c>
      <c r="T128" s="725">
        <v>0</v>
      </c>
      <c r="U128" s="725">
        <v>0</v>
      </c>
      <c r="V128" s="725">
        <v>0</v>
      </c>
      <c r="W128" s="725">
        <v>0</v>
      </c>
      <c r="X128" s="725">
        <v>0</v>
      </c>
      <c r="Y128" s="725">
        <v>0</v>
      </c>
      <c r="Z128" s="725">
        <v>0</v>
      </c>
      <c r="AA128" s="725">
        <v>140</v>
      </c>
      <c r="AB128" s="725">
        <v>20</v>
      </c>
      <c r="AC128" s="725">
        <v>42.999999999999979</v>
      </c>
      <c r="AD128" s="725">
        <v>42.999999999999979</v>
      </c>
      <c r="AE128" s="725">
        <v>0</v>
      </c>
      <c r="AF128" s="725">
        <v>0</v>
      </c>
      <c r="AG128" s="725">
        <v>137.00000000000006</v>
      </c>
      <c r="AH128" s="725">
        <v>2.999999999999996</v>
      </c>
      <c r="AI128" s="725">
        <v>0</v>
      </c>
      <c r="AJ128" s="725">
        <v>0</v>
      </c>
      <c r="AK128" s="725">
        <v>0</v>
      </c>
      <c r="AL128" s="725">
        <v>0</v>
      </c>
      <c r="AM128" s="725">
        <v>0</v>
      </c>
      <c r="AN128" s="725">
        <v>0</v>
      </c>
      <c r="AO128" s="725">
        <v>0</v>
      </c>
      <c r="AP128" s="725">
        <v>0</v>
      </c>
      <c r="AQ128" s="725">
        <v>0</v>
      </c>
      <c r="AR128" s="725">
        <v>0</v>
      </c>
      <c r="AS128" s="725">
        <v>0</v>
      </c>
      <c r="AT128" s="725">
        <v>0</v>
      </c>
      <c r="AU128" s="725">
        <v>1.1111111111111116</v>
      </c>
      <c r="AV128" s="725">
        <v>2.2222222222222259</v>
      </c>
      <c r="AW128" s="725">
        <v>2.2222222222222259</v>
      </c>
      <c r="AX128" s="725">
        <v>0</v>
      </c>
      <c r="AY128" s="725">
        <v>0</v>
      </c>
      <c r="AZ128" s="725">
        <v>0</v>
      </c>
      <c r="BA128" s="725">
        <v>0</v>
      </c>
      <c r="BB128" s="725">
        <v>40.576271186440707</v>
      </c>
      <c r="BC128" s="725">
        <v>45.084745762711897</v>
      </c>
      <c r="BD128" s="725">
        <v>0</v>
      </c>
      <c r="BE128" s="725">
        <v>0</v>
      </c>
      <c r="BF128" s="725">
        <v>0</v>
      </c>
      <c r="BG128" s="725">
        <v>0</v>
      </c>
      <c r="BH128" s="725">
        <v>0</v>
      </c>
      <c r="BI128" s="725">
        <v>0</v>
      </c>
      <c r="BJ128" s="725">
        <v>8.5999999999999392</v>
      </c>
      <c r="BK128" s="725">
        <v>0</v>
      </c>
      <c r="BL128" s="725">
        <v>1.47652001712329</v>
      </c>
      <c r="BM128" s="725">
        <v>0</v>
      </c>
      <c r="BN128" s="725">
        <v>0</v>
      </c>
      <c r="BO128" s="725">
        <v>1</v>
      </c>
      <c r="BP128" s="725">
        <v>0</v>
      </c>
      <c r="BQ128" s="725"/>
      <c r="BR128" s="725"/>
      <c r="BS128" s="725"/>
    </row>
    <row r="129" spans="1:71" ht="15" x14ac:dyDescent="0.25">
      <c r="A129" s="722" t="e">
        <f>VLOOKUP(C129,'DfE No.'!#REF!,3,FALSE)</f>
        <v>#REF!</v>
      </c>
      <c r="B129" s="722">
        <v>138161</v>
      </c>
      <c r="C129" s="722">
        <v>9352036</v>
      </c>
      <c r="D129" s="723" t="s">
        <v>1095</v>
      </c>
      <c r="E129" s="707" t="s">
        <v>469</v>
      </c>
      <c r="F129" s="724" t="s">
        <v>1127</v>
      </c>
      <c r="G129" s="725">
        <v>1</v>
      </c>
      <c r="H129" s="725">
        <v>0</v>
      </c>
      <c r="I129" s="725">
        <v>0</v>
      </c>
      <c r="J129" s="725">
        <v>7</v>
      </c>
      <c r="K129" s="725">
        <v>0</v>
      </c>
      <c r="L129" s="725">
        <v>0</v>
      </c>
      <c r="M129" s="725">
        <v>0</v>
      </c>
      <c r="N129" s="725">
        <v>405</v>
      </c>
      <c r="O129" s="725">
        <v>405</v>
      </c>
      <c r="P129" s="725">
        <v>53</v>
      </c>
      <c r="Q129" s="725">
        <v>352</v>
      </c>
      <c r="R129" s="725">
        <v>0</v>
      </c>
      <c r="S129" s="725">
        <v>0</v>
      </c>
      <c r="T129" s="725">
        <v>0</v>
      </c>
      <c r="U129" s="725">
        <v>0</v>
      </c>
      <c r="V129" s="725">
        <v>0</v>
      </c>
      <c r="W129" s="725">
        <v>0</v>
      </c>
      <c r="X129" s="725">
        <v>0</v>
      </c>
      <c r="Y129" s="725">
        <v>0</v>
      </c>
      <c r="Z129" s="725">
        <v>0</v>
      </c>
      <c r="AA129" s="725">
        <v>405</v>
      </c>
      <c r="AB129" s="725">
        <v>57.857142857142854</v>
      </c>
      <c r="AC129" s="725">
        <v>76.999999999999815</v>
      </c>
      <c r="AD129" s="725">
        <v>97.554744525547449</v>
      </c>
      <c r="AE129" s="725">
        <v>0</v>
      </c>
      <c r="AF129" s="725">
        <v>0</v>
      </c>
      <c r="AG129" s="725">
        <v>208.51485148514857</v>
      </c>
      <c r="AH129" s="725">
        <v>125.3094059405939</v>
      </c>
      <c r="AI129" s="725">
        <v>71.175742574257541</v>
      </c>
      <c r="AJ129" s="725">
        <v>0</v>
      </c>
      <c r="AK129" s="725">
        <v>0</v>
      </c>
      <c r="AL129" s="725">
        <v>0</v>
      </c>
      <c r="AM129" s="725">
        <v>0</v>
      </c>
      <c r="AN129" s="725">
        <v>0</v>
      </c>
      <c r="AO129" s="725">
        <v>0</v>
      </c>
      <c r="AP129" s="725">
        <v>0</v>
      </c>
      <c r="AQ129" s="725">
        <v>0</v>
      </c>
      <c r="AR129" s="725">
        <v>0</v>
      </c>
      <c r="AS129" s="725">
        <v>0</v>
      </c>
      <c r="AT129" s="725">
        <v>0</v>
      </c>
      <c r="AU129" s="725">
        <v>8.1</v>
      </c>
      <c r="AV129" s="725">
        <v>21.985714285714291</v>
      </c>
      <c r="AW129" s="725">
        <v>31.242857142857122</v>
      </c>
      <c r="AX129" s="725">
        <v>0</v>
      </c>
      <c r="AY129" s="725">
        <v>0</v>
      </c>
      <c r="AZ129" s="725">
        <v>0</v>
      </c>
      <c r="BA129" s="725">
        <v>0</v>
      </c>
      <c r="BB129" s="725">
        <v>108.85549132947985</v>
      </c>
      <c r="BC129" s="725">
        <v>125.24566473988448</v>
      </c>
      <c r="BD129" s="725">
        <v>0</v>
      </c>
      <c r="BE129" s="725">
        <v>0</v>
      </c>
      <c r="BF129" s="725">
        <v>0</v>
      </c>
      <c r="BG129" s="725">
        <v>0</v>
      </c>
      <c r="BH129" s="725">
        <v>0</v>
      </c>
      <c r="BI129" s="725">
        <v>0</v>
      </c>
      <c r="BJ129" s="725">
        <v>0</v>
      </c>
      <c r="BK129" s="725">
        <v>0</v>
      </c>
      <c r="BL129" s="725">
        <v>0.43418985628930801</v>
      </c>
      <c r="BM129" s="725">
        <v>0</v>
      </c>
      <c r="BN129" s="725">
        <v>0</v>
      </c>
      <c r="BO129" s="725">
        <v>1</v>
      </c>
      <c r="BP129" s="725">
        <v>0</v>
      </c>
      <c r="BQ129" s="725"/>
      <c r="BR129" s="725"/>
      <c r="BS129" s="725"/>
    </row>
    <row r="130" spans="1:71" ht="15" x14ac:dyDescent="0.25">
      <c r="A130" s="722" t="e">
        <f>VLOOKUP(C130,'DfE No.'!#REF!,3,FALSE)</f>
        <v>#REF!</v>
      </c>
      <c r="B130" s="722">
        <v>141546</v>
      </c>
      <c r="C130" s="722">
        <v>9352040</v>
      </c>
      <c r="D130" s="723" t="s">
        <v>1096</v>
      </c>
      <c r="E130" s="707" t="s">
        <v>469</v>
      </c>
      <c r="F130" s="724" t="s">
        <v>1127</v>
      </c>
      <c r="G130" s="725">
        <v>1</v>
      </c>
      <c r="H130" s="725">
        <v>0</v>
      </c>
      <c r="I130" s="725">
        <v>0</v>
      </c>
      <c r="J130" s="725">
        <v>7</v>
      </c>
      <c r="K130" s="725">
        <v>0</v>
      </c>
      <c r="L130" s="725">
        <v>0</v>
      </c>
      <c r="M130" s="725">
        <v>0</v>
      </c>
      <c r="N130" s="725">
        <v>372</v>
      </c>
      <c r="O130" s="725">
        <v>372</v>
      </c>
      <c r="P130" s="725">
        <v>57</v>
      </c>
      <c r="Q130" s="725">
        <v>315</v>
      </c>
      <c r="R130" s="725">
        <v>0</v>
      </c>
      <c r="S130" s="725">
        <v>0</v>
      </c>
      <c r="T130" s="725">
        <v>0</v>
      </c>
      <c r="U130" s="725">
        <v>0</v>
      </c>
      <c r="V130" s="725">
        <v>0</v>
      </c>
      <c r="W130" s="725">
        <v>0</v>
      </c>
      <c r="X130" s="725">
        <v>0</v>
      </c>
      <c r="Y130" s="725">
        <v>0</v>
      </c>
      <c r="Z130" s="725">
        <v>0</v>
      </c>
      <c r="AA130" s="725">
        <v>372</v>
      </c>
      <c r="AB130" s="725">
        <v>53.142857142857146</v>
      </c>
      <c r="AC130" s="725">
        <v>55.999999999999943</v>
      </c>
      <c r="AD130" s="725">
        <v>60</v>
      </c>
      <c r="AE130" s="725">
        <v>0</v>
      </c>
      <c r="AF130" s="725">
        <v>0</v>
      </c>
      <c r="AG130" s="725">
        <v>233.62803234501345</v>
      </c>
      <c r="AH130" s="725">
        <v>76.20485175202144</v>
      </c>
      <c r="AI130" s="725">
        <v>62.167115902965122</v>
      </c>
      <c r="AJ130" s="725">
        <v>0</v>
      </c>
      <c r="AK130" s="725">
        <v>0</v>
      </c>
      <c r="AL130" s="725">
        <v>0</v>
      </c>
      <c r="AM130" s="725">
        <v>0</v>
      </c>
      <c r="AN130" s="725">
        <v>0</v>
      </c>
      <c r="AO130" s="725">
        <v>0</v>
      </c>
      <c r="AP130" s="725">
        <v>0</v>
      </c>
      <c r="AQ130" s="725">
        <v>0</v>
      </c>
      <c r="AR130" s="725">
        <v>0</v>
      </c>
      <c r="AS130" s="725">
        <v>0</v>
      </c>
      <c r="AT130" s="725">
        <v>0</v>
      </c>
      <c r="AU130" s="725">
        <v>7.0857142857142685</v>
      </c>
      <c r="AV130" s="725">
        <v>14.171428571428573</v>
      </c>
      <c r="AW130" s="725">
        <v>18.895238095238099</v>
      </c>
      <c r="AX130" s="725">
        <v>0</v>
      </c>
      <c r="AY130" s="725">
        <v>0</v>
      </c>
      <c r="AZ130" s="725">
        <v>0</v>
      </c>
      <c r="BA130" s="725">
        <v>1</v>
      </c>
      <c r="BB130" s="725">
        <v>93.483870967741908</v>
      </c>
      <c r="BC130" s="725">
        <v>110.39999999999998</v>
      </c>
      <c r="BD130" s="725">
        <v>0</v>
      </c>
      <c r="BE130" s="725">
        <v>0</v>
      </c>
      <c r="BF130" s="725">
        <v>0</v>
      </c>
      <c r="BG130" s="725">
        <v>0</v>
      </c>
      <c r="BH130" s="725">
        <v>0</v>
      </c>
      <c r="BI130" s="725">
        <v>0</v>
      </c>
      <c r="BJ130" s="725">
        <v>0</v>
      </c>
      <c r="BK130" s="725">
        <v>0</v>
      </c>
      <c r="BL130" s="725">
        <v>0.38662265190615802</v>
      </c>
      <c r="BM130" s="725">
        <v>0</v>
      </c>
      <c r="BN130" s="725">
        <v>0</v>
      </c>
      <c r="BO130" s="725">
        <v>1</v>
      </c>
      <c r="BP130" s="725">
        <v>0</v>
      </c>
      <c r="BQ130" s="725"/>
      <c r="BR130" s="725"/>
      <c r="BS130" s="725"/>
    </row>
    <row r="131" spans="1:71" ht="15" x14ac:dyDescent="0.25">
      <c r="A131" s="722" t="e">
        <f>VLOOKUP(C131,'DfE No.'!#REF!,3,FALSE)</f>
        <v>#REF!</v>
      </c>
      <c r="B131" s="722">
        <v>141172</v>
      </c>
      <c r="C131" s="722">
        <v>9352043</v>
      </c>
      <c r="D131" s="723" t="s">
        <v>1241</v>
      </c>
      <c r="E131" s="707" t="s">
        <v>469</v>
      </c>
      <c r="F131" s="724" t="s">
        <v>1127</v>
      </c>
      <c r="G131" s="725">
        <v>1</v>
      </c>
      <c r="H131" s="725">
        <v>0</v>
      </c>
      <c r="I131" s="725">
        <v>0</v>
      </c>
      <c r="J131" s="725">
        <v>7</v>
      </c>
      <c r="K131" s="725">
        <v>0</v>
      </c>
      <c r="L131" s="725">
        <v>0</v>
      </c>
      <c r="M131" s="725">
        <v>0</v>
      </c>
      <c r="N131" s="725">
        <v>231</v>
      </c>
      <c r="O131" s="725">
        <v>231</v>
      </c>
      <c r="P131" s="725">
        <v>38</v>
      </c>
      <c r="Q131" s="725">
        <v>193</v>
      </c>
      <c r="R131" s="725">
        <v>0</v>
      </c>
      <c r="S131" s="725">
        <v>0</v>
      </c>
      <c r="T131" s="725">
        <v>0</v>
      </c>
      <c r="U131" s="725">
        <v>0</v>
      </c>
      <c r="V131" s="725">
        <v>0</v>
      </c>
      <c r="W131" s="725">
        <v>0</v>
      </c>
      <c r="X131" s="725">
        <v>0</v>
      </c>
      <c r="Y131" s="725">
        <v>0</v>
      </c>
      <c r="Z131" s="725">
        <v>0</v>
      </c>
      <c r="AA131" s="725">
        <v>231</v>
      </c>
      <c r="AB131" s="725">
        <v>33</v>
      </c>
      <c r="AC131" s="725">
        <v>94.999999999999943</v>
      </c>
      <c r="AD131" s="725">
        <v>105.47945205479452</v>
      </c>
      <c r="AE131" s="725">
        <v>0</v>
      </c>
      <c r="AF131" s="725">
        <v>0</v>
      </c>
      <c r="AG131" s="725">
        <v>76</v>
      </c>
      <c r="AH131" s="725">
        <v>1.0000000000000002</v>
      </c>
      <c r="AI131" s="725">
        <v>79.999999999999915</v>
      </c>
      <c r="AJ131" s="725">
        <v>69.999999999999986</v>
      </c>
      <c r="AK131" s="725">
        <v>0</v>
      </c>
      <c r="AL131" s="725">
        <v>2.0000000000000004</v>
      </c>
      <c r="AM131" s="725">
        <v>2.0000000000000004</v>
      </c>
      <c r="AN131" s="725">
        <v>0</v>
      </c>
      <c r="AO131" s="725">
        <v>0</v>
      </c>
      <c r="AP131" s="725">
        <v>0</v>
      </c>
      <c r="AQ131" s="725">
        <v>0</v>
      </c>
      <c r="AR131" s="725">
        <v>0</v>
      </c>
      <c r="AS131" s="725">
        <v>0</v>
      </c>
      <c r="AT131" s="725">
        <v>0</v>
      </c>
      <c r="AU131" s="725">
        <v>1.2031249999999991</v>
      </c>
      <c r="AV131" s="725">
        <v>4.8124999999999929</v>
      </c>
      <c r="AW131" s="725">
        <v>6.0156250000000071</v>
      </c>
      <c r="AX131" s="725">
        <v>0</v>
      </c>
      <c r="AY131" s="725">
        <v>0</v>
      </c>
      <c r="AZ131" s="725">
        <v>0</v>
      </c>
      <c r="BA131" s="725">
        <v>1.0547945205479452</v>
      </c>
      <c r="BB131" s="725">
        <v>87.357894736842027</v>
      </c>
      <c r="BC131" s="725">
        <v>104.557894736842</v>
      </c>
      <c r="BD131" s="725">
        <v>0</v>
      </c>
      <c r="BE131" s="725">
        <v>0</v>
      </c>
      <c r="BF131" s="725">
        <v>0</v>
      </c>
      <c r="BG131" s="725">
        <v>0</v>
      </c>
      <c r="BH131" s="725">
        <v>0</v>
      </c>
      <c r="BI131" s="725">
        <v>0</v>
      </c>
      <c r="BJ131" s="725">
        <v>0.2008695652173908</v>
      </c>
      <c r="BK131" s="725">
        <v>0</v>
      </c>
      <c r="BL131" s="725">
        <v>1.9135479824999999</v>
      </c>
      <c r="BM131" s="725">
        <v>0</v>
      </c>
      <c r="BN131" s="725">
        <v>0</v>
      </c>
      <c r="BO131" s="725">
        <v>1</v>
      </c>
      <c r="BP131" s="725">
        <v>0</v>
      </c>
      <c r="BQ131" s="725"/>
      <c r="BR131" s="725"/>
      <c r="BS131" s="725"/>
    </row>
    <row r="132" spans="1:71" ht="15" x14ac:dyDescent="0.25">
      <c r="A132" s="722" t="e">
        <f>VLOOKUP(C132,'DfE No.'!#REF!,3,FALSE)</f>
        <v>#REF!</v>
      </c>
      <c r="B132" s="722">
        <v>141371</v>
      </c>
      <c r="C132" s="722">
        <v>9352047</v>
      </c>
      <c r="D132" s="723" t="s">
        <v>1097</v>
      </c>
      <c r="E132" s="707" t="s">
        <v>469</v>
      </c>
      <c r="F132" s="724" t="s">
        <v>1127</v>
      </c>
      <c r="G132" s="725">
        <v>1</v>
      </c>
      <c r="H132" s="725">
        <v>0</v>
      </c>
      <c r="I132" s="725">
        <v>0</v>
      </c>
      <c r="J132" s="725">
        <v>7</v>
      </c>
      <c r="K132" s="725">
        <v>0</v>
      </c>
      <c r="L132" s="725">
        <v>0</v>
      </c>
      <c r="M132" s="725">
        <v>0</v>
      </c>
      <c r="N132" s="725">
        <v>294</v>
      </c>
      <c r="O132" s="725">
        <v>294</v>
      </c>
      <c r="P132" s="725">
        <v>48</v>
      </c>
      <c r="Q132" s="725">
        <v>246</v>
      </c>
      <c r="R132" s="725">
        <v>0</v>
      </c>
      <c r="S132" s="725">
        <v>0</v>
      </c>
      <c r="T132" s="725">
        <v>0</v>
      </c>
      <c r="U132" s="725">
        <v>0</v>
      </c>
      <c r="V132" s="725">
        <v>0</v>
      </c>
      <c r="W132" s="725">
        <v>0</v>
      </c>
      <c r="X132" s="725">
        <v>0</v>
      </c>
      <c r="Y132" s="725">
        <v>0</v>
      </c>
      <c r="Z132" s="725">
        <v>0</v>
      </c>
      <c r="AA132" s="725">
        <v>294</v>
      </c>
      <c r="AB132" s="725">
        <v>42</v>
      </c>
      <c r="AC132" s="725">
        <v>49.999999999999893</v>
      </c>
      <c r="AD132" s="725">
        <v>56.205882352941174</v>
      </c>
      <c r="AE132" s="725">
        <v>0</v>
      </c>
      <c r="AF132" s="725">
        <v>0</v>
      </c>
      <c r="AG132" s="725">
        <v>264.70103092783506</v>
      </c>
      <c r="AH132" s="725">
        <v>23.237113402061851</v>
      </c>
      <c r="AI132" s="725">
        <v>6.0618556701030846</v>
      </c>
      <c r="AJ132" s="725">
        <v>0</v>
      </c>
      <c r="AK132" s="725">
        <v>0</v>
      </c>
      <c r="AL132" s="725">
        <v>0</v>
      </c>
      <c r="AM132" s="725">
        <v>0</v>
      </c>
      <c r="AN132" s="725">
        <v>0</v>
      </c>
      <c r="AO132" s="725">
        <v>0</v>
      </c>
      <c r="AP132" s="725">
        <v>0</v>
      </c>
      <c r="AQ132" s="725">
        <v>0</v>
      </c>
      <c r="AR132" s="725">
        <v>0</v>
      </c>
      <c r="AS132" s="725">
        <v>0</v>
      </c>
      <c r="AT132" s="725">
        <v>0</v>
      </c>
      <c r="AU132" s="725">
        <v>8.3658536585365777</v>
      </c>
      <c r="AV132" s="725">
        <v>16.731707317073184</v>
      </c>
      <c r="AW132" s="725">
        <v>19.121951219512205</v>
      </c>
      <c r="AX132" s="725">
        <v>0</v>
      </c>
      <c r="AY132" s="725">
        <v>0</v>
      </c>
      <c r="AZ132" s="725">
        <v>0</v>
      </c>
      <c r="BA132" s="725">
        <v>4.3235294117647056</v>
      </c>
      <c r="BB132" s="725">
        <v>81.322314049586723</v>
      </c>
      <c r="BC132" s="725">
        <v>97.190082644628035</v>
      </c>
      <c r="BD132" s="725">
        <v>0</v>
      </c>
      <c r="BE132" s="725">
        <v>0</v>
      </c>
      <c r="BF132" s="725">
        <v>0</v>
      </c>
      <c r="BG132" s="725">
        <v>0</v>
      </c>
      <c r="BH132" s="725">
        <v>0</v>
      </c>
      <c r="BI132" s="725">
        <v>0</v>
      </c>
      <c r="BJ132" s="725">
        <v>0</v>
      </c>
      <c r="BK132" s="725">
        <v>0</v>
      </c>
      <c r="BL132" s="725">
        <v>0.61242297493796505</v>
      </c>
      <c r="BM132" s="725">
        <v>0</v>
      </c>
      <c r="BN132" s="725">
        <v>0</v>
      </c>
      <c r="BO132" s="725">
        <v>1</v>
      </c>
      <c r="BP132" s="725">
        <v>0</v>
      </c>
      <c r="BQ132" s="725"/>
      <c r="BR132" s="725"/>
      <c r="BS132" s="725"/>
    </row>
    <row r="133" spans="1:71" ht="15" x14ac:dyDescent="0.25">
      <c r="A133" s="722" t="e">
        <f>VLOOKUP(C133,'DfE No.'!#REF!,3,FALSE)</f>
        <v>#REF!</v>
      </c>
      <c r="B133" s="722">
        <v>141372</v>
      </c>
      <c r="C133" s="722">
        <v>9352048</v>
      </c>
      <c r="D133" s="723" t="s">
        <v>759</v>
      </c>
      <c r="E133" s="707" t="s">
        <v>469</v>
      </c>
      <c r="F133" s="724" t="s">
        <v>1127</v>
      </c>
      <c r="G133" s="725">
        <v>1</v>
      </c>
      <c r="H133" s="725">
        <v>0</v>
      </c>
      <c r="I133" s="725">
        <v>0</v>
      </c>
      <c r="J133" s="725">
        <v>3</v>
      </c>
      <c r="K133" s="725">
        <v>0</v>
      </c>
      <c r="L133" s="725">
        <v>0</v>
      </c>
      <c r="M133" s="725">
        <v>0</v>
      </c>
      <c r="N133" s="725">
        <v>210</v>
      </c>
      <c r="O133" s="725">
        <v>210</v>
      </c>
      <c r="P133" s="725">
        <v>60</v>
      </c>
      <c r="Q133" s="725">
        <v>150</v>
      </c>
      <c r="R133" s="725">
        <v>0</v>
      </c>
      <c r="S133" s="725">
        <v>0</v>
      </c>
      <c r="T133" s="725">
        <v>0</v>
      </c>
      <c r="U133" s="725">
        <v>0</v>
      </c>
      <c r="V133" s="725">
        <v>0</v>
      </c>
      <c r="W133" s="725">
        <v>0</v>
      </c>
      <c r="X133" s="725">
        <v>0</v>
      </c>
      <c r="Y133" s="725">
        <v>0</v>
      </c>
      <c r="Z133" s="725">
        <v>0</v>
      </c>
      <c r="AA133" s="725">
        <v>210</v>
      </c>
      <c r="AB133" s="725">
        <v>70</v>
      </c>
      <c r="AC133" s="725">
        <v>32.999999999999972</v>
      </c>
      <c r="AD133" s="725">
        <v>32.999999999999972</v>
      </c>
      <c r="AE133" s="725">
        <v>0</v>
      </c>
      <c r="AF133" s="725">
        <v>0</v>
      </c>
      <c r="AG133" s="725">
        <v>91.999999999999972</v>
      </c>
      <c r="AH133" s="725">
        <v>8</v>
      </c>
      <c r="AI133" s="725">
        <v>0.99999999999999956</v>
      </c>
      <c r="AJ133" s="725">
        <v>35.000000000000071</v>
      </c>
      <c r="AK133" s="725">
        <v>72.000000000000043</v>
      </c>
      <c r="AL133" s="725">
        <v>1.9999999999999991</v>
      </c>
      <c r="AM133" s="725">
        <v>0</v>
      </c>
      <c r="AN133" s="725">
        <v>0</v>
      </c>
      <c r="AO133" s="725">
        <v>0</v>
      </c>
      <c r="AP133" s="725">
        <v>0</v>
      </c>
      <c r="AQ133" s="725">
        <v>0</v>
      </c>
      <c r="AR133" s="725">
        <v>0</v>
      </c>
      <c r="AS133" s="725">
        <v>0</v>
      </c>
      <c r="AT133" s="725">
        <v>0</v>
      </c>
      <c r="AU133" s="725">
        <v>18.200000000000006</v>
      </c>
      <c r="AV133" s="725">
        <v>37.799999999999997</v>
      </c>
      <c r="AW133" s="725">
        <v>37.799999999999997</v>
      </c>
      <c r="AX133" s="725">
        <v>0</v>
      </c>
      <c r="AY133" s="725">
        <v>0</v>
      </c>
      <c r="AZ133" s="725">
        <v>0</v>
      </c>
      <c r="BA133" s="725">
        <v>0</v>
      </c>
      <c r="BB133" s="725">
        <v>43.581081081081152</v>
      </c>
      <c r="BC133" s="725">
        <v>61.013513513513615</v>
      </c>
      <c r="BD133" s="725">
        <v>0</v>
      </c>
      <c r="BE133" s="725">
        <v>0</v>
      </c>
      <c r="BF133" s="725">
        <v>0</v>
      </c>
      <c r="BG133" s="725">
        <v>0</v>
      </c>
      <c r="BH133" s="725">
        <v>0</v>
      </c>
      <c r="BI133" s="725">
        <v>0</v>
      </c>
      <c r="BJ133" s="725">
        <v>0</v>
      </c>
      <c r="BK133" s="725">
        <v>0</v>
      </c>
      <c r="BL133" s="725">
        <v>0.41165951677852403</v>
      </c>
      <c r="BM133" s="725">
        <v>0</v>
      </c>
      <c r="BN133" s="725">
        <v>0</v>
      </c>
      <c r="BO133" s="725">
        <v>1</v>
      </c>
      <c r="BP133" s="725">
        <v>0</v>
      </c>
      <c r="BQ133" s="725">
        <v>12</v>
      </c>
      <c r="BR133" s="725"/>
      <c r="BS133" s="725"/>
    </row>
    <row r="134" spans="1:71" ht="15" x14ac:dyDescent="0.25">
      <c r="A134" s="722" t="e">
        <f>VLOOKUP(C134,'DfE No.'!#REF!,3,FALSE)</f>
        <v>#REF!</v>
      </c>
      <c r="B134" s="722">
        <v>141373</v>
      </c>
      <c r="C134" s="722">
        <v>9352050</v>
      </c>
      <c r="D134" s="723" t="s">
        <v>760</v>
      </c>
      <c r="E134" s="707" t="s">
        <v>469</v>
      </c>
      <c r="F134" s="724" t="s">
        <v>1127</v>
      </c>
      <c r="G134" s="725">
        <v>1</v>
      </c>
      <c r="H134" s="725">
        <v>0</v>
      </c>
      <c r="I134" s="725">
        <v>0</v>
      </c>
      <c r="J134" s="725">
        <v>4</v>
      </c>
      <c r="K134" s="725">
        <v>0</v>
      </c>
      <c r="L134" s="725">
        <v>0</v>
      </c>
      <c r="M134" s="725">
        <v>0</v>
      </c>
      <c r="N134" s="725">
        <v>316</v>
      </c>
      <c r="O134" s="725">
        <v>316</v>
      </c>
      <c r="P134" s="725">
        <v>0</v>
      </c>
      <c r="Q134" s="725">
        <v>316</v>
      </c>
      <c r="R134" s="725">
        <v>0</v>
      </c>
      <c r="S134" s="725">
        <v>0</v>
      </c>
      <c r="T134" s="725">
        <v>0</v>
      </c>
      <c r="U134" s="725">
        <v>0</v>
      </c>
      <c r="V134" s="725">
        <v>0</v>
      </c>
      <c r="W134" s="725">
        <v>0</v>
      </c>
      <c r="X134" s="725">
        <v>0</v>
      </c>
      <c r="Y134" s="725">
        <v>0</v>
      </c>
      <c r="Z134" s="725">
        <v>0</v>
      </c>
      <c r="AA134" s="725">
        <v>316</v>
      </c>
      <c r="AB134" s="725">
        <v>79</v>
      </c>
      <c r="AC134" s="725">
        <v>73.999999999999872</v>
      </c>
      <c r="AD134" s="725">
        <v>106.77133105802046</v>
      </c>
      <c r="AE134" s="725">
        <v>0</v>
      </c>
      <c r="AF134" s="725">
        <v>0</v>
      </c>
      <c r="AG134" s="725">
        <v>158.99999999999989</v>
      </c>
      <c r="AH134" s="725">
        <v>5.0000000000000062</v>
      </c>
      <c r="AI134" s="725">
        <v>8.999999999999984</v>
      </c>
      <c r="AJ134" s="725">
        <v>32.999999999999858</v>
      </c>
      <c r="AK134" s="725">
        <v>109.00000000000016</v>
      </c>
      <c r="AL134" s="725">
        <v>1.0000000000000011</v>
      </c>
      <c r="AM134" s="725">
        <v>0</v>
      </c>
      <c r="AN134" s="725">
        <v>0</v>
      </c>
      <c r="AO134" s="725">
        <v>0</v>
      </c>
      <c r="AP134" s="725">
        <v>0</v>
      </c>
      <c r="AQ134" s="725">
        <v>0</v>
      </c>
      <c r="AR134" s="725">
        <v>0</v>
      </c>
      <c r="AS134" s="725">
        <v>0</v>
      </c>
      <c r="AT134" s="725">
        <v>0</v>
      </c>
      <c r="AU134" s="725">
        <v>1.9999999999999991</v>
      </c>
      <c r="AV134" s="725">
        <v>3</v>
      </c>
      <c r="AW134" s="725">
        <v>12</v>
      </c>
      <c r="AX134" s="725">
        <v>0</v>
      </c>
      <c r="AY134" s="725">
        <v>0</v>
      </c>
      <c r="AZ134" s="725">
        <v>0</v>
      </c>
      <c r="BA134" s="725">
        <v>0</v>
      </c>
      <c r="BB134" s="725">
        <v>93.245901639344353</v>
      </c>
      <c r="BC134" s="725">
        <v>93.245901639344353</v>
      </c>
      <c r="BD134" s="725">
        <v>0</v>
      </c>
      <c r="BE134" s="725">
        <v>0</v>
      </c>
      <c r="BF134" s="725">
        <v>0</v>
      </c>
      <c r="BG134" s="725">
        <v>0</v>
      </c>
      <c r="BH134" s="725">
        <v>0</v>
      </c>
      <c r="BI134" s="725">
        <v>0</v>
      </c>
      <c r="BJ134" s="725">
        <v>0</v>
      </c>
      <c r="BK134" s="725">
        <v>0</v>
      </c>
      <c r="BL134" s="725">
        <v>0.40468186175115201</v>
      </c>
      <c r="BM134" s="725">
        <v>0</v>
      </c>
      <c r="BN134" s="725">
        <v>0</v>
      </c>
      <c r="BO134" s="725">
        <v>1</v>
      </c>
      <c r="BP134" s="725">
        <v>0</v>
      </c>
      <c r="BQ134" s="725">
        <v>18</v>
      </c>
      <c r="BR134" s="725"/>
      <c r="BS134" s="725"/>
    </row>
    <row r="135" spans="1:71" ht="15" x14ac:dyDescent="0.25">
      <c r="A135" s="722" t="e">
        <f>VLOOKUP(C135,'DfE No.'!#REF!,3,FALSE)</f>
        <v>#REF!</v>
      </c>
      <c r="B135" s="722">
        <v>141406</v>
      </c>
      <c r="C135" s="722">
        <v>9352051</v>
      </c>
      <c r="D135" s="723" t="s">
        <v>1098</v>
      </c>
      <c r="E135" s="707" t="s">
        <v>469</v>
      </c>
      <c r="F135" s="724" t="s">
        <v>1127</v>
      </c>
      <c r="G135" s="725">
        <v>1</v>
      </c>
      <c r="H135" s="725">
        <v>0</v>
      </c>
      <c r="I135" s="725">
        <v>0</v>
      </c>
      <c r="J135" s="725">
        <v>7</v>
      </c>
      <c r="K135" s="725">
        <v>0</v>
      </c>
      <c r="L135" s="725">
        <v>0</v>
      </c>
      <c r="M135" s="725">
        <v>0</v>
      </c>
      <c r="N135" s="725">
        <v>203</v>
      </c>
      <c r="O135" s="725">
        <v>203</v>
      </c>
      <c r="P135" s="725">
        <v>30</v>
      </c>
      <c r="Q135" s="725">
        <v>173</v>
      </c>
      <c r="R135" s="725">
        <v>0</v>
      </c>
      <c r="S135" s="725">
        <v>0</v>
      </c>
      <c r="T135" s="725">
        <v>0</v>
      </c>
      <c r="U135" s="725">
        <v>0</v>
      </c>
      <c r="V135" s="725">
        <v>0</v>
      </c>
      <c r="W135" s="725">
        <v>0</v>
      </c>
      <c r="X135" s="725">
        <v>0</v>
      </c>
      <c r="Y135" s="725">
        <v>0</v>
      </c>
      <c r="Z135" s="725">
        <v>0</v>
      </c>
      <c r="AA135" s="725">
        <v>203</v>
      </c>
      <c r="AB135" s="725">
        <v>29</v>
      </c>
      <c r="AC135" s="725">
        <v>29.000000000000025</v>
      </c>
      <c r="AD135" s="725">
        <v>45.701570680628272</v>
      </c>
      <c r="AE135" s="725">
        <v>0</v>
      </c>
      <c r="AF135" s="725">
        <v>0</v>
      </c>
      <c r="AG135" s="725">
        <v>93.999999999999957</v>
      </c>
      <c r="AH135" s="725">
        <v>108.0000000000001</v>
      </c>
      <c r="AI135" s="725">
        <v>1.0000000000000007</v>
      </c>
      <c r="AJ135" s="725">
        <v>0</v>
      </c>
      <c r="AK135" s="725">
        <v>0</v>
      </c>
      <c r="AL135" s="725">
        <v>0</v>
      </c>
      <c r="AM135" s="725">
        <v>0</v>
      </c>
      <c r="AN135" s="725">
        <v>0</v>
      </c>
      <c r="AO135" s="725">
        <v>0</v>
      </c>
      <c r="AP135" s="725">
        <v>0</v>
      </c>
      <c r="AQ135" s="725">
        <v>0</v>
      </c>
      <c r="AR135" s="725">
        <v>0</v>
      </c>
      <c r="AS135" s="725">
        <v>0</v>
      </c>
      <c r="AT135" s="725">
        <v>0</v>
      </c>
      <c r="AU135" s="725">
        <v>1.1734104046242777</v>
      </c>
      <c r="AV135" s="725">
        <v>2.3468208092485554</v>
      </c>
      <c r="AW135" s="725">
        <v>2.3468208092485554</v>
      </c>
      <c r="AX135" s="725">
        <v>0</v>
      </c>
      <c r="AY135" s="725">
        <v>0</v>
      </c>
      <c r="AZ135" s="725">
        <v>0</v>
      </c>
      <c r="BA135" s="725">
        <v>0</v>
      </c>
      <c r="BB135" s="725">
        <v>48.688622754491014</v>
      </c>
      <c r="BC135" s="725">
        <v>57.131736526946106</v>
      </c>
      <c r="BD135" s="725">
        <v>0</v>
      </c>
      <c r="BE135" s="725">
        <v>0</v>
      </c>
      <c r="BF135" s="725">
        <v>0</v>
      </c>
      <c r="BG135" s="725">
        <v>0</v>
      </c>
      <c r="BH135" s="725">
        <v>0</v>
      </c>
      <c r="BI135" s="725">
        <v>0</v>
      </c>
      <c r="BJ135" s="725">
        <v>0</v>
      </c>
      <c r="BK135" s="725">
        <v>0</v>
      </c>
      <c r="BL135" s="725">
        <v>1.84596971672131</v>
      </c>
      <c r="BM135" s="725">
        <v>0</v>
      </c>
      <c r="BN135" s="725">
        <v>0</v>
      </c>
      <c r="BO135" s="725">
        <v>1</v>
      </c>
      <c r="BP135" s="725">
        <v>0</v>
      </c>
      <c r="BQ135" s="725"/>
      <c r="BR135" s="725"/>
      <c r="BS135" s="725"/>
    </row>
    <row r="136" spans="1:71" ht="15" x14ac:dyDescent="0.25">
      <c r="A136" s="722" t="e">
        <f>VLOOKUP(C136,'DfE No.'!#REF!,3,FALSE)</f>
        <v>#REF!</v>
      </c>
      <c r="B136" s="722">
        <v>141702</v>
      </c>
      <c r="C136" s="722">
        <v>9352052</v>
      </c>
      <c r="D136" s="723" t="s">
        <v>696</v>
      </c>
      <c r="E136" s="707" t="s">
        <v>469</v>
      </c>
      <c r="F136" s="724" t="s">
        <v>1127</v>
      </c>
      <c r="G136" s="725">
        <v>1</v>
      </c>
      <c r="H136" s="725">
        <v>0</v>
      </c>
      <c r="I136" s="725">
        <v>0</v>
      </c>
      <c r="J136" s="725">
        <v>7</v>
      </c>
      <c r="K136" s="725">
        <v>0</v>
      </c>
      <c r="L136" s="725">
        <v>0</v>
      </c>
      <c r="M136" s="725">
        <v>0</v>
      </c>
      <c r="N136" s="725">
        <v>191</v>
      </c>
      <c r="O136" s="725">
        <v>191</v>
      </c>
      <c r="P136" s="725">
        <v>26</v>
      </c>
      <c r="Q136" s="725">
        <v>165</v>
      </c>
      <c r="R136" s="725">
        <v>0</v>
      </c>
      <c r="S136" s="725">
        <v>0</v>
      </c>
      <c r="T136" s="725">
        <v>0</v>
      </c>
      <c r="U136" s="725">
        <v>0</v>
      </c>
      <c r="V136" s="725">
        <v>0</v>
      </c>
      <c r="W136" s="725">
        <v>0</v>
      </c>
      <c r="X136" s="725">
        <v>0</v>
      </c>
      <c r="Y136" s="725">
        <v>0</v>
      </c>
      <c r="Z136" s="725">
        <v>0</v>
      </c>
      <c r="AA136" s="725">
        <v>191</v>
      </c>
      <c r="AB136" s="725">
        <v>27.285714285714285</v>
      </c>
      <c r="AC136" s="725">
        <v>31.000000000000007</v>
      </c>
      <c r="AD136" s="725">
        <v>42.670212765957444</v>
      </c>
      <c r="AE136" s="725">
        <v>0</v>
      </c>
      <c r="AF136" s="725">
        <v>0</v>
      </c>
      <c r="AG136" s="725">
        <v>187.00000000000006</v>
      </c>
      <c r="AH136" s="725">
        <v>2.0000000000000049</v>
      </c>
      <c r="AI136" s="725">
        <v>1.0000000000000004</v>
      </c>
      <c r="AJ136" s="725">
        <v>1.0000000000000004</v>
      </c>
      <c r="AK136" s="725">
        <v>0</v>
      </c>
      <c r="AL136" s="725">
        <v>0</v>
      </c>
      <c r="AM136" s="725">
        <v>0</v>
      </c>
      <c r="AN136" s="725">
        <v>0</v>
      </c>
      <c r="AO136" s="725">
        <v>0</v>
      </c>
      <c r="AP136" s="725">
        <v>0</v>
      </c>
      <c r="AQ136" s="725">
        <v>0</v>
      </c>
      <c r="AR136" s="725">
        <v>0</v>
      </c>
      <c r="AS136" s="725">
        <v>0</v>
      </c>
      <c r="AT136" s="725">
        <v>0</v>
      </c>
      <c r="AU136" s="725">
        <v>0</v>
      </c>
      <c r="AV136" s="725">
        <v>0</v>
      </c>
      <c r="AW136" s="725">
        <v>0</v>
      </c>
      <c r="AX136" s="725">
        <v>0</v>
      </c>
      <c r="AY136" s="725">
        <v>0</v>
      </c>
      <c r="AZ136" s="725">
        <v>0</v>
      </c>
      <c r="BA136" s="725">
        <v>0</v>
      </c>
      <c r="BB136" s="725">
        <v>42.281249999999993</v>
      </c>
      <c r="BC136" s="725">
        <v>48.943749999999994</v>
      </c>
      <c r="BD136" s="725">
        <v>0</v>
      </c>
      <c r="BE136" s="725">
        <v>0</v>
      </c>
      <c r="BF136" s="725">
        <v>0</v>
      </c>
      <c r="BG136" s="725">
        <v>0</v>
      </c>
      <c r="BH136" s="725">
        <v>0</v>
      </c>
      <c r="BI136" s="725">
        <v>0</v>
      </c>
      <c r="BJ136" s="725">
        <v>0</v>
      </c>
      <c r="BK136" s="725">
        <v>0</v>
      </c>
      <c r="BL136" s="725">
        <v>1.69279359683258</v>
      </c>
      <c r="BM136" s="725">
        <v>0</v>
      </c>
      <c r="BN136" s="725">
        <v>0</v>
      </c>
      <c r="BO136" s="725">
        <v>1</v>
      </c>
      <c r="BP136" s="725">
        <v>0</v>
      </c>
      <c r="BQ136" s="725"/>
      <c r="BR136" s="725"/>
      <c r="BS136" s="725"/>
    </row>
    <row r="137" spans="1:71" ht="15" x14ac:dyDescent="0.25">
      <c r="A137" s="722" t="e">
        <f>VLOOKUP(C137,'DfE No.'!#REF!,3,FALSE)</f>
        <v>#REF!</v>
      </c>
      <c r="B137" s="722">
        <v>141736</v>
      </c>
      <c r="C137" s="722">
        <v>9352053</v>
      </c>
      <c r="D137" s="723" t="s">
        <v>657</v>
      </c>
      <c r="E137" s="707" t="s">
        <v>469</v>
      </c>
      <c r="F137" s="724" t="s">
        <v>1127</v>
      </c>
      <c r="G137" s="725">
        <v>1</v>
      </c>
      <c r="H137" s="725">
        <v>0</v>
      </c>
      <c r="I137" s="725">
        <v>0</v>
      </c>
      <c r="J137" s="725">
        <v>7</v>
      </c>
      <c r="K137" s="725">
        <v>0</v>
      </c>
      <c r="L137" s="725">
        <v>0</v>
      </c>
      <c r="M137" s="725">
        <v>0</v>
      </c>
      <c r="N137" s="725">
        <v>372</v>
      </c>
      <c r="O137" s="725">
        <v>372</v>
      </c>
      <c r="P137" s="725">
        <v>39</v>
      </c>
      <c r="Q137" s="725">
        <v>333</v>
      </c>
      <c r="R137" s="725">
        <v>0</v>
      </c>
      <c r="S137" s="725">
        <v>0</v>
      </c>
      <c r="T137" s="725">
        <v>0</v>
      </c>
      <c r="U137" s="725">
        <v>0</v>
      </c>
      <c r="V137" s="725">
        <v>0</v>
      </c>
      <c r="W137" s="725">
        <v>0</v>
      </c>
      <c r="X137" s="725">
        <v>0</v>
      </c>
      <c r="Y137" s="725">
        <v>0</v>
      </c>
      <c r="Z137" s="725">
        <v>0</v>
      </c>
      <c r="AA137" s="725">
        <v>372</v>
      </c>
      <c r="AB137" s="725">
        <v>53.142857142857146</v>
      </c>
      <c r="AC137" s="725">
        <v>99.000000000000185</v>
      </c>
      <c r="AD137" s="725">
        <v>109.41176470588236</v>
      </c>
      <c r="AE137" s="725">
        <v>0</v>
      </c>
      <c r="AF137" s="725">
        <v>0</v>
      </c>
      <c r="AG137" s="725">
        <v>170.37398373983723</v>
      </c>
      <c r="AH137" s="725">
        <v>32.260162601626021</v>
      </c>
      <c r="AI137" s="725">
        <v>8.0650406504064964</v>
      </c>
      <c r="AJ137" s="725">
        <v>123.99999999999987</v>
      </c>
      <c r="AK137" s="725">
        <v>4.0325203252032482</v>
      </c>
      <c r="AL137" s="725">
        <v>30.243902439024396</v>
      </c>
      <c r="AM137" s="725">
        <v>3.0243902439024399</v>
      </c>
      <c r="AN137" s="725">
        <v>0</v>
      </c>
      <c r="AO137" s="725">
        <v>0</v>
      </c>
      <c r="AP137" s="725">
        <v>0</v>
      </c>
      <c r="AQ137" s="725">
        <v>0</v>
      </c>
      <c r="AR137" s="725">
        <v>0</v>
      </c>
      <c r="AS137" s="725">
        <v>0</v>
      </c>
      <c r="AT137" s="725">
        <v>0</v>
      </c>
      <c r="AU137" s="725">
        <v>2.2545454545454544</v>
      </c>
      <c r="AV137" s="725">
        <v>4.5090909090909017</v>
      </c>
      <c r="AW137" s="725">
        <v>6.7636363636363699</v>
      </c>
      <c r="AX137" s="725">
        <v>0</v>
      </c>
      <c r="AY137" s="725">
        <v>0</v>
      </c>
      <c r="AZ137" s="725">
        <v>0</v>
      </c>
      <c r="BA137" s="725">
        <v>1.9028132992327367</v>
      </c>
      <c r="BB137" s="725">
        <v>108.98181818181808</v>
      </c>
      <c r="BC137" s="725">
        <v>121.74545454545444</v>
      </c>
      <c r="BD137" s="725">
        <v>0</v>
      </c>
      <c r="BE137" s="725">
        <v>0</v>
      </c>
      <c r="BF137" s="725">
        <v>0</v>
      </c>
      <c r="BG137" s="725">
        <v>0</v>
      </c>
      <c r="BH137" s="725">
        <v>0</v>
      </c>
      <c r="BI137" s="725">
        <v>0</v>
      </c>
      <c r="BJ137" s="725">
        <v>0</v>
      </c>
      <c r="BK137" s="725">
        <v>0</v>
      </c>
      <c r="BL137" s="725">
        <v>0.51928174603658594</v>
      </c>
      <c r="BM137" s="725">
        <v>0</v>
      </c>
      <c r="BN137" s="725">
        <v>0</v>
      </c>
      <c r="BO137" s="725">
        <v>1</v>
      </c>
      <c r="BP137" s="725">
        <v>0</v>
      </c>
      <c r="BQ137" s="725"/>
      <c r="BR137" s="725"/>
      <c r="BS137" s="725"/>
    </row>
    <row r="138" spans="1:71" ht="15" x14ac:dyDescent="0.25">
      <c r="A138" s="722" t="e">
        <f>VLOOKUP(C138,'DfE No.'!#REF!,3,FALSE)</f>
        <v>#REF!</v>
      </c>
      <c r="B138" s="722">
        <v>139485</v>
      </c>
      <c r="C138" s="722">
        <v>9352054</v>
      </c>
      <c r="D138" s="723" t="s">
        <v>1242</v>
      </c>
      <c r="E138" s="707" t="s">
        <v>469</v>
      </c>
      <c r="F138" s="724" t="s">
        <v>1127</v>
      </c>
      <c r="G138" s="725">
        <v>1</v>
      </c>
      <c r="H138" s="725">
        <v>0</v>
      </c>
      <c r="I138" s="725">
        <v>0</v>
      </c>
      <c r="J138" s="725">
        <v>7</v>
      </c>
      <c r="K138" s="725">
        <v>0</v>
      </c>
      <c r="L138" s="725">
        <v>0</v>
      </c>
      <c r="M138" s="725">
        <v>0</v>
      </c>
      <c r="N138" s="725">
        <v>199</v>
      </c>
      <c r="O138" s="725">
        <v>199</v>
      </c>
      <c r="P138" s="725">
        <v>23</v>
      </c>
      <c r="Q138" s="725">
        <v>176</v>
      </c>
      <c r="R138" s="725">
        <v>0</v>
      </c>
      <c r="S138" s="725">
        <v>0</v>
      </c>
      <c r="T138" s="725">
        <v>0</v>
      </c>
      <c r="U138" s="725">
        <v>0</v>
      </c>
      <c r="V138" s="725">
        <v>0</v>
      </c>
      <c r="W138" s="725">
        <v>0</v>
      </c>
      <c r="X138" s="725">
        <v>0</v>
      </c>
      <c r="Y138" s="725">
        <v>0</v>
      </c>
      <c r="Z138" s="725">
        <v>0</v>
      </c>
      <c r="AA138" s="725">
        <v>199</v>
      </c>
      <c r="AB138" s="725">
        <v>28.428571428571427</v>
      </c>
      <c r="AC138" s="725">
        <v>9.9999999999999929</v>
      </c>
      <c r="AD138" s="725">
        <v>16.264423076923077</v>
      </c>
      <c r="AE138" s="725">
        <v>0</v>
      </c>
      <c r="AF138" s="725">
        <v>0</v>
      </c>
      <c r="AG138" s="725">
        <v>194.99999999999997</v>
      </c>
      <c r="AH138" s="725">
        <v>0.99999999999999933</v>
      </c>
      <c r="AI138" s="725">
        <v>2.9999999999999978</v>
      </c>
      <c r="AJ138" s="725">
        <v>0</v>
      </c>
      <c r="AK138" s="725">
        <v>0</v>
      </c>
      <c r="AL138" s="725">
        <v>0</v>
      </c>
      <c r="AM138" s="725">
        <v>0</v>
      </c>
      <c r="AN138" s="725">
        <v>0</v>
      </c>
      <c r="AO138" s="725">
        <v>0</v>
      </c>
      <c r="AP138" s="725">
        <v>0</v>
      </c>
      <c r="AQ138" s="725">
        <v>0</v>
      </c>
      <c r="AR138" s="725">
        <v>0</v>
      </c>
      <c r="AS138" s="725">
        <v>0</v>
      </c>
      <c r="AT138" s="725">
        <v>0</v>
      </c>
      <c r="AU138" s="725">
        <v>0</v>
      </c>
      <c r="AV138" s="725">
        <v>1.1502890173410407</v>
      </c>
      <c r="AW138" s="725">
        <v>2.3005780346820814</v>
      </c>
      <c r="AX138" s="725">
        <v>0</v>
      </c>
      <c r="AY138" s="725">
        <v>0</v>
      </c>
      <c r="AZ138" s="725">
        <v>0</v>
      </c>
      <c r="BA138" s="725">
        <v>0</v>
      </c>
      <c r="BB138" s="725">
        <v>40.228571428571506</v>
      </c>
      <c r="BC138" s="725">
        <v>45.485714285714373</v>
      </c>
      <c r="BD138" s="725">
        <v>0</v>
      </c>
      <c r="BE138" s="725">
        <v>0</v>
      </c>
      <c r="BF138" s="725">
        <v>0</v>
      </c>
      <c r="BG138" s="725">
        <v>0</v>
      </c>
      <c r="BH138" s="725">
        <v>0</v>
      </c>
      <c r="BI138" s="725">
        <v>0</v>
      </c>
      <c r="BJ138" s="725">
        <v>0</v>
      </c>
      <c r="BK138" s="725">
        <v>0</v>
      </c>
      <c r="BL138" s="725">
        <v>1.59605640710059</v>
      </c>
      <c r="BM138" s="725">
        <v>0</v>
      </c>
      <c r="BN138" s="725">
        <v>0</v>
      </c>
      <c r="BO138" s="725">
        <v>1</v>
      </c>
      <c r="BP138" s="725">
        <v>0</v>
      </c>
      <c r="BQ138" s="725"/>
      <c r="BR138" s="725"/>
      <c r="BS138" s="725"/>
    </row>
    <row r="139" spans="1:71" ht="15" x14ac:dyDescent="0.25">
      <c r="A139" s="722" t="e">
        <f>VLOOKUP(C139,'DfE No.'!#REF!,3,FALSE)</f>
        <v>#REF!</v>
      </c>
      <c r="B139" s="722">
        <v>141983</v>
      </c>
      <c r="C139" s="722">
        <v>9352056</v>
      </c>
      <c r="D139" s="723" t="s">
        <v>1243</v>
      </c>
      <c r="E139" s="707" t="s">
        <v>469</v>
      </c>
      <c r="F139" s="724" t="s">
        <v>1127</v>
      </c>
      <c r="G139" s="725">
        <v>1</v>
      </c>
      <c r="H139" s="725">
        <v>0</v>
      </c>
      <c r="I139" s="725">
        <v>0</v>
      </c>
      <c r="J139" s="725">
        <v>7</v>
      </c>
      <c r="K139" s="725">
        <v>0</v>
      </c>
      <c r="L139" s="725">
        <v>0</v>
      </c>
      <c r="M139" s="725">
        <v>0</v>
      </c>
      <c r="N139" s="725">
        <v>179</v>
      </c>
      <c r="O139" s="725">
        <v>179</v>
      </c>
      <c r="P139" s="725">
        <v>18</v>
      </c>
      <c r="Q139" s="725">
        <v>161</v>
      </c>
      <c r="R139" s="725">
        <v>0</v>
      </c>
      <c r="S139" s="725">
        <v>0</v>
      </c>
      <c r="T139" s="725">
        <v>0</v>
      </c>
      <c r="U139" s="725">
        <v>0</v>
      </c>
      <c r="V139" s="725">
        <v>0</v>
      </c>
      <c r="W139" s="725">
        <v>0</v>
      </c>
      <c r="X139" s="725">
        <v>0</v>
      </c>
      <c r="Y139" s="725">
        <v>0</v>
      </c>
      <c r="Z139" s="725">
        <v>0</v>
      </c>
      <c r="AA139" s="725">
        <v>179</v>
      </c>
      <c r="AB139" s="725">
        <v>25.571428571428573</v>
      </c>
      <c r="AC139" s="725">
        <v>63.000000000000036</v>
      </c>
      <c r="AD139" s="725">
        <v>68.469945355191257</v>
      </c>
      <c r="AE139" s="725">
        <v>0</v>
      </c>
      <c r="AF139" s="725">
        <v>0</v>
      </c>
      <c r="AG139" s="725">
        <v>23.000000000000032</v>
      </c>
      <c r="AH139" s="725">
        <v>54.999999999999964</v>
      </c>
      <c r="AI139" s="725">
        <v>6</v>
      </c>
      <c r="AJ139" s="725">
        <v>30.999999999999922</v>
      </c>
      <c r="AK139" s="725">
        <v>23.000000000000032</v>
      </c>
      <c r="AL139" s="725">
        <v>34.999999999999957</v>
      </c>
      <c r="AM139" s="725">
        <v>6</v>
      </c>
      <c r="AN139" s="725">
        <v>0</v>
      </c>
      <c r="AO139" s="725">
        <v>0</v>
      </c>
      <c r="AP139" s="725">
        <v>0</v>
      </c>
      <c r="AQ139" s="725">
        <v>0</v>
      </c>
      <c r="AR139" s="725">
        <v>0</v>
      </c>
      <c r="AS139" s="725">
        <v>0</v>
      </c>
      <c r="AT139" s="725">
        <v>0</v>
      </c>
      <c r="AU139" s="725">
        <v>1.1118012422360244</v>
      </c>
      <c r="AV139" s="725">
        <v>4.4472049689440976</v>
      </c>
      <c r="AW139" s="725">
        <v>10.00621118012422</v>
      </c>
      <c r="AX139" s="725">
        <v>0</v>
      </c>
      <c r="AY139" s="725">
        <v>0</v>
      </c>
      <c r="AZ139" s="725">
        <v>0</v>
      </c>
      <c r="BA139" s="725">
        <v>0.97814207650273222</v>
      </c>
      <c r="BB139" s="725">
        <v>61.283870967742004</v>
      </c>
      <c r="BC139" s="725">
        <v>68.135483870967818</v>
      </c>
      <c r="BD139" s="725">
        <v>0</v>
      </c>
      <c r="BE139" s="725">
        <v>0</v>
      </c>
      <c r="BF139" s="725">
        <v>0</v>
      </c>
      <c r="BG139" s="725">
        <v>0</v>
      </c>
      <c r="BH139" s="725">
        <v>0</v>
      </c>
      <c r="BI139" s="725">
        <v>0</v>
      </c>
      <c r="BJ139" s="725">
        <v>9.3723595505618427</v>
      </c>
      <c r="BK139" s="725">
        <v>0</v>
      </c>
      <c r="BL139" s="725">
        <v>0.38607596900000002</v>
      </c>
      <c r="BM139" s="725">
        <v>0</v>
      </c>
      <c r="BN139" s="725">
        <v>0</v>
      </c>
      <c r="BO139" s="725">
        <v>1</v>
      </c>
      <c r="BP139" s="725">
        <v>0</v>
      </c>
      <c r="BQ139" s="725"/>
      <c r="BR139" s="725"/>
      <c r="BS139" s="725"/>
    </row>
    <row r="140" spans="1:71" ht="15" x14ac:dyDescent="0.25">
      <c r="A140" s="722" t="e">
        <f>VLOOKUP(C140,'DfE No.'!#REF!,3,FALSE)</f>
        <v>#REF!</v>
      </c>
      <c r="B140" s="722">
        <v>141984</v>
      </c>
      <c r="C140" s="722">
        <v>9352057</v>
      </c>
      <c r="D140" s="723" t="s">
        <v>1244</v>
      </c>
      <c r="E140" s="707" t="s">
        <v>469</v>
      </c>
      <c r="F140" s="724" t="s">
        <v>1127</v>
      </c>
      <c r="G140" s="725">
        <v>1</v>
      </c>
      <c r="H140" s="725">
        <v>0</v>
      </c>
      <c r="I140" s="725">
        <v>0</v>
      </c>
      <c r="J140" s="725">
        <v>7</v>
      </c>
      <c r="K140" s="725">
        <v>0</v>
      </c>
      <c r="L140" s="725">
        <v>0</v>
      </c>
      <c r="M140" s="725">
        <v>0</v>
      </c>
      <c r="N140" s="725">
        <v>397</v>
      </c>
      <c r="O140" s="725">
        <v>397</v>
      </c>
      <c r="P140" s="725">
        <v>57</v>
      </c>
      <c r="Q140" s="725">
        <v>340</v>
      </c>
      <c r="R140" s="725">
        <v>0</v>
      </c>
      <c r="S140" s="725">
        <v>0</v>
      </c>
      <c r="T140" s="725">
        <v>0</v>
      </c>
      <c r="U140" s="725">
        <v>0</v>
      </c>
      <c r="V140" s="725">
        <v>0</v>
      </c>
      <c r="W140" s="725">
        <v>0</v>
      </c>
      <c r="X140" s="725">
        <v>0</v>
      </c>
      <c r="Y140" s="725">
        <v>0</v>
      </c>
      <c r="Z140" s="725">
        <v>0</v>
      </c>
      <c r="AA140" s="725">
        <v>397</v>
      </c>
      <c r="AB140" s="725">
        <v>56.714285714285715</v>
      </c>
      <c r="AC140" s="725">
        <v>158.9999999999998</v>
      </c>
      <c r="AD140" s="725">
        <v>197.02233250620347</v>
      </c>
      <c r="AE140" s="725">
        <v>0</v>
      </c>
      <c r="AF140" s="725">
        <v>0</v>
      </c>
      <c r="AG140" s="725">
        <v>36.274111675126896</v>
      </c>
      <c r="AH140" s="725">
        <v>18.137055837563466</v>
      </c>
      <c r="AI140" s="725">
        <v>109.82994923857852</v>
      </c>
      <c r="AJ140" s="725">
        <v>24.182741116751252</v>
      </c>
      <c r="AK140" s="725">
        <v>0</v>
      </c>
      <c r="AL140" s="725">
        <v>141.06598984771588</v>
      </c>
      <c r="AM140" s="725">
        <v>67.510152284264038</v>
      </c>
      <c r="AN140" s="725">
        <v>0</v>
      </c>
      <c r="AO140" s="725">
        <v>0</v>
      </c>
      <c r="AP140" s="725">
        <v>0</v>
      </c>
      <c r="AQ140" s="725">
        <v>0</v>
      </c>
      <c r="AR140" s="725">
        <v>0</v>
      </c>
      <c r="AS140" s="725">
        <v>0</v>
      </c>
      <c r="AT140" s="725">
        <v>0</v>
      </c>
      <c r="AU140" s="725">
        <v>4.6705882352941011</v>
      </c>
      <c r="AV140" s="725">
        <v>8.1735294117646884</v>
      </c>
      <c r="AW140" s="725">
        <v>10.508823529411758</v>
      </c>
      <c r="AX140" s="725">
        <v>0</v>
      </c>
      <c r="AY140" s="725">
        <v>0</v>
      </c>
      <c r="AZ140" s="725">
        <v>0</v>
      </c>
      <c r="BA140" s="725">
        <v>2.9553349875930519</v>
      </c>
      <c r="BB140" s="725">
        <v>104.37689969604878</v>
      </c>
      <c r="BC140" s="725">
        <v>121.87537993920991</v>
      </c>
      <c r="BD140" s="725">
        <v>0</v>
      </c>
      <c r="BE140" s="725">
        <v>0</v>
      </c>
      <c r="BF140" s="725">
        <v>0</v>
      </c>
      <c r="BG140" s="725">
        <v>0</v>
      </c>
      <c r="BH140" s="725">
        <v>0</v>
      </c>
      <c r="BI140" s="725">
        <v>0</v>
      </c>
      <c r="BJ140" s="725">
        <v>4.1800000000000184</v>
      </c>
      <c r="BK140" s="725">
        <v>0</v>
      </c>
      <c r="BL140" s="725">
        <v>0.330554320209059</v>
      </c>
      <c r="BM140" s="725">
        <v>0</v>
      </c>
      <c r="BN140" s="725">
        <v>0</v>
      </c>
      <c r="BO140" s="725">
        <v>1</v>
      </c>
      <c r="BP140" s="725">
        <v>0</v>
      </c>
      <c r="BQ140" s="725"/>
      <c r="BR140" s="725"/>
      <c r="BS140" s="725"/>
    </row>
    <row r="141" spans="1:71" ht="15" x14ac:dyDescent="0.25">
      <c r="A141" s="722" t="e">
        <f>VLOOKUP(C141,'DfE No.'!#REF!,3,FALSE)</f>
        <v>#REF!</v>
      </c>
      <c r="B141" s="722">
        <v>144211</v>
      </c>
      <c r="C141" s="722">
        <v>9352058</v>
      </c>
      <c r="D141" s="723" t="s">
        <v>1245</v>
      </c>
      <c r="E141" s="707" t="s">
        <v>469</v>
      </c>
      <c r="F141" s="724" t="s">
        <v>1127</v>
      </c>
      <c r="G141" s="725">
        <v>1</v>
      </c>
      <c r="H141" s="725">
        <v>0</v>
      </c>
      <c r="I141" s="725">
        <v>0</v>
      </c>
      <c r="J141" s="725">
        <v>7</v>
      </c>
      <c r="K141" s="725">
        <v>0</v>
      </c>
      <c r="L141" s="725">
        <v>0</v>
      </c>
      <c r="M141" s="725">
        <v>0</v>
      </c>
      <c r="N141" s="725">
        <v>105</v>
      </c>
      <c r="O141" s="725">
        <v>105</v>
      </c>
      <c r="P141" s="725">
        <v>15</v>
      </c>
      <c r="Q141" s="725">
        <v>90</v>
      </c>
      <c r="R141" s="725">
        <v>0</v>
      </c>
      <c r="S141" s="725">
        <v>0</v>
      </c>
      <c r="T141" s="725">
        <v>0</v>
      </c>
      <c r="U141" s="725">
        <v>0</v>
      </c>
      <c r="V141" s="725">
        <v>0</v>
      </c>
      <c r="W141" s="725">
        <v>0</v>
      </c>
      <c r="X141" s="725">
        <v>0</v>
      </c>
      <c r="Y141" s="725">
        <v>0</v>
      </c>
      <c r="Z141" s="725">
        <v>0</v>
      </c>
      <c r="AA141" s="725">
        <v>105</v>
      </c>
      <c r="AB141" s="725">
        <v>15</v>
      </c>
      <c r="AC141" s="725">
        <v>15.999999999999961</v>
      </c>
      <c r="AD141" s="725">
        <v>15.999999999999961</v>
      </c>
      <c r="AE141" s="725">
        <v>0</v>
      </c>
      <c r="AF141" s="725">
        <v>0</v>
      </c>
      <c r="AG141" s="725">
        <v>104.00000000000006</v>
      </c>
      <c r="AH141" s="725">
        <v>0.99999999999999956</v>
      </c>
      <c r="AI141" s="725">
        <v>0</v>
      </c>
      <c r="AJ141" s="725">
        <v>0</v>
      </c>
      <c r="AK141" s="725">
        <v>0</v>
      </c>
      <c r="AL141" s="725">
        <v>0</v>
      </c>
      <c r="AM141" s="725">
        <v>0</v>
      </c>
      <c r="AN141" s="725">
        <v>0</v>
      </c>
      <c r="AO141" s="725">
        <v>0</v>
      </c>
      <c r="AP141" s="725">
        <v>0</v>
      </c>
      <c r="AQ141" s="725">
        <v>0</v>
      </c>
      <c r="AR141" s="725">
        <v>0</v>
      </c>
      <c r="AS141" s="725">
        <v>0</v>
      </c>
      <c r="AT141" s="725">
        <v>0</v>
      </c>
      <c r="AU141" s="725">
        <v>0</v>
      </c>
      <c r="AV141" s="725">
        <v>0</v>
      </c>
      <c r="AW141" s="725">
        <v>1.1666666666666654</v>
      </c>
      <c r="AX141" s="725">
        <v>0</v>
      </c>
      <c r="AY141" s="725">
        <v>0</v>
      </c>
      <c r="AZ141" s="725">
        <v>0</v>
      </c>
      <c r="BA141" s="725">
        <v>0</v>
      </c>
      <c r="BB141" s="725">
        <v>29.659090909090949</v>
      </c>
      <c r="BC141" s="725">
        <v>34.602272727272769</v>
      </c>
      <c r="BD141" s="725">
        <v>0</v>
      </c>
      <c r="BE141" s="725">
        <v>0</v>
      </c>
      <c r="BF141" s="725">
        <v>0</v>
      </c>
      <c r="BG141" s="725">
        <v>0</v>
      </c>
      <c r="BH141" s="725">
        <v>0</v>
      </c>
      <c r="BI141" s="725">
        <v>0</v>
      </c>
      <c r="BJ141" s="725">
        <v>0</v>
      </c>
      <c r="BK141" s="725">
        <v>0</v>
      </c>
      <c r="BL141" s="725">
        <v>2.49205458272727</v>
      </c>
      <c r="BM141" s="725">
        <v>0</v>
      </c>
      <c r="BN141" s="725">
        <v>1</v>
      </c>
      <c r="BO141" s="725">
        <v>1</v>
      </c>
      <c r="BP141" s="725">
        <v>0</v>
      </c>
      <c r="BQ141" s="725"/>
      <c r="BR141" s="725"/>
      <c r="BS141" s="725"/>
    </row>
    <row r="142" spans="1:71" ht="15" x14ac:dyDescent="0.25">
      <c r="A142" s="722" t="e">
        <f>VLOOKUP(C142,'DfE No.'!#REF!,3,FALSE)</f>
        <v>#REF!</v>
      </c>
      <c r="B142" s="722">
        <v>141985</v>
      </c>
      <c r="C142" s="722">
        <v>9352059</v>
      </c>
      <c r="D142" s="723" t="s">
        <v>1099</v>
      </c>
      <c r="E142" s="707" t="s">
        <v>469</v>
      </c>
      <c r="F142" s="724" t="s">
        <v>1127</v>
      </c>
      <c r="G142" s="725">
        <v>1</v>
      </c>
      <c r="H142" s="725">
        <v>0</v>
      </c>
      <c r="I142" s="725">
        <v>0</v>
      </c>
      <c r="J142" s="725">
        <v>7</v>
      </c>
      <c r="K142" s="725">
        <v>0</v>
      </c>
      <c r="L142" s="725">
        <v>0</v>
      </c>
      <c r="M142" s="725">
        <v>0</v>
      </c>
      <c r="N142" s="725">
        <v>360</v>
      </c>
      <c r="O142" s="725">
        <v>360</v>
      </c>
      <c r="P142" s="725">
        <v>36</v>
      </c>
      <c r="Q142" s="725">
        <v>324</v>
      </c>
      <c r="R142" s="725">
        <v>0</v>
      </c>
      <c r="S142" s="725">
        <v>0</v>
      </c>
      <c r="T142" s="725">
        <v>0</v>
      </c>
      <c r="U142" s="725">
        <v>0</v>
      </c>
      <c r="V142" s="725">
        <v>0</v>
      </c>
      <c r="W142" s="725">
        <v>0</v>
      </c>
      <c r="X142" s="725">
        <v>0</v>
      </c>
      <c r="Y142" s="725">
        <v>0</v>
      </c>
      <c r="Z142" s="725">
        <v>0</v>
      </c>
      <c r="AA142" s="725">
        <v>360</v>
      </c>
      <c r="AB142" s="725">
        <v>51.428571428571431</v>
      </c>
      <c r="AC142" s="725">
        <v>73.000000000000085</v>
      </c>
      <c r="AD142" s="725">
        <v>85.581395348837205</v>
      </c>
      <c r="AE142" s="725">
        <v>0</v>
      </c>
      <c r="AF142" s="725">
        <v>0</v>
      </c>
      <c r="AG142" s="725">
        <v>92.000000000000156</v>
      </c>
      <c r="AH142" s="725">
        <v>73.000000000000085</v>
      </c>
      <c r="AI142" s="725">
        <v>101.99999999999987</v>
      </c>
      <c r="AJ142" s="725">
        <v>51.999999999999837</v>
      </c>
      <c r="AK142" s="725">
        <v>34.999999999999993</v>
      </c>
      <c r="AL142" s="725">
        <v>6.0000000000000124</v>
      </c>
      <c r="AM142" s="725">
        <v>0</v>
      </c>
      <c r="AN142" s="725">
        <v>0</v>
      </c>
      <c r="AO142" s="725">
        <v>0</v>
      </c>
      <c r="AP142" s="725">
        <v>0</v>
      </c>
      <c r="AQ142" s="725">
        <v>0</v>
      </c>
      <c r="AR142" s="725">
        <v>0</v>
      </c>
      <c r="AS142" s="725">
        <v>0</v>
      </c>
      <c r="AT142" s="725">
        <v>0</v>
      </c>
      <c r="AU142" s="725">
        <v>3.3333333333333339</v>
      </c>
      <c r="AV142" s="725">
        <v>10.000000000000009</v>
      </c>
      <c r="AW142" s="725">
        <v>13.33333333333332</v>
      </c>
      <c r="AX142" s="725">
        <v>0</v>
      </c>
      <c r="AY142" s="725">
        <v>0</v>
      </c>
      <c r="AZ142" s="725">
        <v>0</v>
      </c>
      <c r="BA142" s="725">
        <v>0</v>
      </c>
      <c r="BB142" s="725">
        <v>78.949367088607474</v>
      </c>
      <c r="BC142" s="725">
        <v>87.721518987341639</v>
      </c>
      <c r="BD142" s="725">
        <v>0</v>
      </c>
      <c r="BE142" s="725">
        <v>0</v>
      </c>
      <c r="BF142" s="725">
        <v>0</v>
      </c>
      <c r="BG142" s="725">
        <v>0</v>
      </c>
      <c r="BH142" s="725">
        <v>0</v>
      </c>
      <c r="BI142" s="725">
        <v>0</v>
      </c>
      <c r="BJ142" s="725">
        <v>0.39999999999999758</v>
      </c>
      <c r="BK142" s="725">
        <v>0</v>
      </c>
      <c r="BL142" s="725">
        <v>0.451984618639799</v>
      </c>
      <c r="BM142" s="725">
        <v>0</v>
      </c>
      <c r="BN142" s="725">
        <v>0</v>
      </c>
      <c r="BO142" s="725">
        <v>1</v>
      </c>
      <c r="BP142" s="725">
        <v>0</v>
      </c>
      <c r="BQ142" s="725"/>
      <c r="BR142" s="725"/>
      <c r="BS142" s="725"/>
    </row>
    <row r="143" spans="1:71" ht="15" x14ac:dyDescent="0.25">
      <c r="A143" s="722" t="e">
        <f>VLOOKUP(C143,'DfE No.'!#REF!,3,FALSE)</f>
        <v>#REF!</v>
      </c>
      <c r="B143" s="722">
        <v>143359</v>
      </c>
      <c r="C143" s="722">
        <v>9352060</v>
      </c>
      <c r="D143" s="723" t="s">
        <v>1246</v>
      </c>
      <c r="E143" s="707" t="s">
        <v>469</v>
      </c>
      <c r="F143" s="724" t="s">
        <v>1127</v>
      </c>
      <c r="G143" s="725">
        <v>1</v>
      </c>
      <c r="H143" s="725">
        <v>0</v>
      </c>
      <c r="I143" s="725">
        <v>0</v>
      </c>
      <c r="J143" s="725">
        <v>7</v>
      </c>
      <c r="K143" s="725">
        <v>0</v>
      </c>
      <c r="L143" s="725">
        <v>0</v>
      </c>
      <c r="M143" s="725">
        <v>0</v>
      </c>
      <c r="N143" s="725">
        <v>162</v>
      </c>
      <c r="O143" s="725">
        <v>162</v>
      </c>
      <c r="P143" s="725">
        <v>22</v>
      </c>
      <c r="Q143" s="725">
        <v>140</v>
      </c>
      <c r="R143" s="725">
        <v>0</v>
      </c>
      <c r="S143" s="725">
        <v>0</v>
      </c>
      <c r="T143" s="725">
        <v>0</v>
      </c>
      <c r="U143" s="725">
        <v>0</v>
      </c>
      <c r="V143" s="725">
        <v>0</v>
      </c>
      <c r="W143" s="725">
        <v>0</v>
      </c>
      <c r="X143" s="725">
        <v>0</v>
      </c>
      <c r="Y143" s="725">
        <v>0</v>
      </c>
      <c r="Z143" s="725">
        <v>0</v>
      </c>
      <c r="AA143" s="725">
        <v>162</v>
      </c>
      <c r="AB143" s="725">
        <v>23.142857142857142</v>
      </c>
      <c r="AC143" s="725">
        <v>20.000000000000036</v>
      </c>
      <c r="AD143" s="725">
        <v>23.563636363636363</v>
      </c>
      <c r="AE143" s="725">
        <v>0</v>
      </c>
      <c r="AF143" s="725">
        <v>0</v>
      </c>
      <c r="AG143" s="725">
        <v>159.99999999999994</v>
      </c>
      <c r="AH143" s="725">
        <v>2.0000000000000031</v>
      </c>
      <c r="AI143" s="725">
        <v>0</v>
      </c>
      <c r="AJ143" s="725">
        <v>0</v>
      </c>
      <c r="AK143" s="725">
        <v>0</v>
      </c>
      <c r="AL143" s="725">
        <v>0</v>
      </c>
      <c r="AM143" s="725">
        <v>0</v>
      </c>
      <c r="AN143" s="725">
        <v>0</v>
      </c>
      <c r="AO143" s="725">
        <v>0</v>
      </c>
      <c r="AP143" s="725">
        <v>0</v>
      </c>
      <c r="AQ143" s="725">
        <v>0</v>
      </c>
      <c r="AR143" s="725">
        <v>0</v>
      </c>
      <c r="AS143" s="725">
        <v>0</v>
      </c>
      <c r="AT143" s="725">
        <v>0</v>
      </c>
      <c r="AU143" s="725">
        <v>0</v>
      </c>
      <c r="AV143" s="725">
        <v>0</v>
      </c>
      <c r="AW143" s="725">
        <v>0</v>
      </c>
      <c r="AX143" s="725">
        <v>0</v>
      </c>
      <c r="AY143" s="725">
        <v>0</v>
      </c>
      <c r="AZ143" s="725">
        <v>0</v>
      </c>
      <c r="BA143" s="725">
        <v>1.9636363636363636</v>
      </c>
      <c r="BB143" s="725">
        <v>39.000000000000064</v>
      </c>
      <c r="BC143" s="725">
        <v>45.128571428571504</v>
      </c>
      <c r="BD143" s="725">
        <v>0</v>
      </c>
      <c r="BE143" s="725">
        <v>0</v>
      </c>
      <c r="BF143" s="725">
        <v>0</v>
      </c>
      <c r="BG143" s="725">
        <v>0</v>
      </c>
      <c r="BH143" s="725">
        <v>0</v>
      </c>
      <c r="BI143" s="725">
        <v>0</v>
      </c>
      <c r="BJ143" s="725">
        <v>0.28000000000000091</v>
      </c>
      <c r="BK143" s="725">
        <v>0</v>
      </c>
      <c r="BL143" s="725">
        <v>2.6505355625806502</v>
      </c>
      <c r="BM143" s="725">
        <v>0</v>
      </c>
      <c r="BN143" s="725">
        <v>0</v>
      </c>
      <c r="BO143" s="725">
        <v>1</v>
      </c>
      <c r="BP143" s="725">
        <v>0</v>
      </c>
      <c r="BQ143" s="725"/>
      <c r="BR143" s="725"/>
      <c r="BS143" s="725"/>
    </row>
    <row r="144" spans="1:71" ht="15" x14ac:dyDescent="0.25">
      <c r="A144" s="722" t="e">
        <f>VLOOKUP(C144,'DfE No.'!#REF!,3,FALSE)</f>
        <v>#REF!</v>
      </c>
      <c r="B144" s="722">
        <v>143492</v>
      </c>
      <c r="C144" s="722">
        <v>9352063</v>
      </c>
      <c r="D144" s="723" t="s">
        <v>592</v>
      </c>
      <c r="E144" s="707" t="s">
        <v>469</v>
      </c>
      <c r="F144" s="724" t="s">
        <v>1127</v>
      </c>
      <c r="G144" s="725">
        <v>1</v>
      </c>
      <c r="H144" s="725">
        <v>0</v>
      </c>
      <c r="I144" s="725">
        <v>0</v>
      </c>
      <c r="J144" s="725">
        <v>7</v>
      </c>
      <c r="K144" s="725">
        <v>0</v>
      </c>
      <c r="L144" s="725">
        <v>0</v>
      </c>
      <c r="M144" s="725">
        <v>0</v>
      </c>
      <c r="N144" s="725">
        <v>358</v>
      </c>
      <c r="O144" s="725">
        <v>358</v>
      </c>
      <c r="P144" s="725">
        <v>40</v>
      </c>
      <c r="Q144" s="725">
        <v>318</v>
      </c>
      <c r="R144" s="725">
        <v>0</v>
      </c>
      <c r="S144" s="725">
        <v>0</v>
      </c>
      <c r="T144" s="725">
        <v>0</v>
      </c>
      <c r="U144" s="725">
        <v>0</v>
      </c>
      <c r="V144" s="725">
        <v>0</v>
      </c>
      <c r="W144" s="725">
        <v>0</v>
      </c>
      <c r="X144" s="725">
        <v>0</v>
      </c>
      <c r="Y144" s="725">
        <v>0</v>
      </c>
      <c r="Z144" s="725">
        <v>0</v>
      </c>
      <c r="AA144" s="725">
        <v>358</v>
      </c>
      <c r="AB144" s="725">
        <v>51.142857142857146</v>
      </c>
      <c r="AC144" s="725">
        <v>54.000000000000135</v>
      </c>
      <c r="AD144" s="725">
        <v>77.782729805013929</v>
      </c>
      <c r="AE144" s="725">
        <v>0</v>
      </c>
      <c r="AF144" s="725">
        <v>0</v>
      </c>
      <c r="AG144" s="725">
        <v>246.99999999999989</v>
      </c>
      <c r="AH144" s="725">
        <v>77.000000000000156</v>
      </c>
      <c r="AI144" s="725">
        <v>0</v>
      </c>
      <c r="AJ144" s="725">
        <v>1.000000000000002</v>
      </c>
      <c r="AK144" s="725">
        <v>0</v>
      </c>
      <c r="AL144" s="725">
        <v>33.000000000000007</v>
      </c>
      <c r="AM144" s="725">
        <v>0</v>
      </c>
      <c r="AN144" s="725">
        <v>0</v>
      </c>
      <c r="AO144" s="725">
        <v>0</v>
      </c>
      <c r="AP144" s="725">
        <v>0</v>
      </c>
      <c r="AQ144" s="725">
        <v>0</v>
      </c>
      <c r="AR144" s="725">
        <v>0</v>
      </c>
      <c r="AS144" s="725">
        <v>0</v>
      </c>
      <c r="AT144" s="725">
        <v>0</v>
      </c>
      <c r="AU144" s="725">
        <v>1.125786163522011</v>
      </c>
      <c r="AV144" s="725">
        <v>1.125786163522011</v>
      </c>
      <c r="AW144" s="725">
        <v>2.2515723270440255</v>
      </c>
      <c r="AX144" s="725">
        <v>0</v>
      </c>
      <c r="AY144" s="725">
        <v>0</v>
      </c>
      <c r="AZ144" s="725">
        <v>0</v>
      </c>
      <c r="BA144" s="725">
        <v>0.99721448467966578</v>
      </c>
      <c r="BB144" s="725">
        <v>70</v>
      </c>
      <c r="BC144" s="725">
        <v>78.80503144654088</v>
      </c>
      <c r="BD144" s="725">
        <v>0</v>
      </c>
      <c r="BE144" s="725">
        <v>0</v>
      </c>
      <c r="BF144" s="725">
        <v>0</v>
      </c>
      <c r="BG144" s="725">
        <v>0</v>
      </c>
      <c r="BH144" s="725">
        <v>0</v>
      </c>
      <c r="BI144" s="725">
        <v>0</v>
      </c>
      <c r="BJ144" s="725">
        <v>0</v>
      </c>
      <c r="BK144" s="725">
        <v>0</v>
      </c>
      <c r="BL144" s="725">
        <v>0.48651650736040603</v>
      </c>
      <c r="BM144" s="725">
        <v>0</v>
      </c>
      <c r="BN144" s="725">
        <v>0</v>
      </c>
      <c r="BO144" s="725">
        <v>1</v>
      </c>
      <c r="BP144" s="725">
        <v>0</v>
      </c>
      <c r="BQ144" s="725"/>
      <c r="BR144" s="725"/>
      <c r="BS144" s="725"/>
    </row>
    <row r="145" spans="1:71" ht="15" x14ac:dyDescent="0.25">
      <c r="A145" s="722" t="e">
        <f>VLOOKUP(C145,'DfE No.'!#REF!,3,FALSE)</f>
        <v>#REF!</v>
      </c>
      <c r="B145" s="722">
        <v>143491</v>
      </c>
      <c r="C145" s="722">
        <v>9352064</v>
      </c>
      <c r="D145" s="723" t="s">
        <v>594</v>
      </c>
      <c r="E145" s="707" t="s">
        <v>469</v>
      </c>
      <c r="F145" s="724" t="s">
        <v>1127</v>
      </c>
      <c r="G145" s="725">
        <v>1</v>
      </c>
      <c r="H145" s="725">
        <v>0</v>
      </c>
      <c r="I145" s="725">
        <v>0</v>
      </c>
      <c r="J145" s="725">
        <v>3</v>
      </c>
      <c r="K145" s="725">
        <v>0</v>
      </c>
      <c r="L145" s="725">
        <v>0</v>
      </c>
      <c r="M145" s="725">
        <v>0</v>
      </c>
      <c r="N145" s="725">
        <v>59</v>
      </c>
      <c r="O145" s="725">
        <v>59</v>
      </c>
      <c r="P145" s="725">
        <v>19</v>
      </c>
      <c r="Q145" s="725">
        <v>40</v>
      </c>
      <c r="R145" s="725">
        <v>0</v>
      </c>
      <c r="S145" s="725">
        <v>0</v>
      </c>
      <c r="T145" s="725">
        <v>0</v>
      </c>
      <c r="U145" s="725">
        <v>0</v>
      </c>
      <c r="V145" s="725">
        <v>0</v>
      </c>
      <c r="W145" s="725">
        <v>0</v>
      </c>
      <c r="X145" s="725">
        <v>0</v>
      </c>
      <c r="Y145" s="725">
        <v>0</v>
      </c>
      <c r="Z145" s="725">
        <v>0</v>
      </c>
      <c r="AA145" s="725">
        <v>59</v>
      </c>
      <c r="AB145" s="725">
        <v>19.666666666666668</v>
      </c>
      <c r="AC145" s="725">
        <v>12.999999999999973</v>
      </c>
      <c r="AD145" s="725">
        <v>16.857142857142858</v>
      </c>
      <c r="AE145" s="725">
        <v>0</v>
      </c>
      <c r="AF145" s="725">
        <v>0</v>
      </c>
      <c r="AG145" s="725">
        <v>45.000000000000014</v>
      </c>
      <c r="AH145" s="725">
        <v>10.000000000000011</v>
      </c>
      <c r="AI145" s="725">
        <v>0</v>
      </c>
      <c r="AJ145" s="725">
        <v>0</v>
      </c>
      <c r="AK145" s="725">
        <v>0</v>
      </c>
      <c r="AL145" s="725">
        <v>3.9999999999999982</v>
      </c>
      <c r="AM145" s="725">
        <v>0</v>
      </c>
      <c r="AN145" s="725">
        <v>0</v>
      </c>
      <c r="AO145" s="725">
        <v>0</v>
      </c>
      <c r="AP145" s="725">
        <v>0</v>
      </c>
      <c r="AQ145" s="725">
        <v>0</v>
      </c>
      <c r="AR145" s="725">
        <v>0</v>
      </c>
      <c r="AS145" s="725">
        <v>0</v>
      </c>
      <c r="AT145" s="725">
        <v>0</v>
      </c>
      <c r="AU145" s="725">
        <v>0</v>
      </c>
      <c r="AV145" s="725">
        <v>0</v>
      </c>
      <c r="AW145" s="725">
        <v>0</v>
      </c>
      <c r="AX145" s="725">
        <v>0</v>
      </c>
      <c r="AY145" s="725">
        <v>0</v>
      </c>
      <c r="AZ145" s="725">
        <v>0</v>
      </c>
      <c r="BA145" s="725">
        <v>0</v>
      </c>
      <c r="BB145" s="725">
        <v>8.2051282051282008</v>
      </c>
      <c r="BC145" s="725">
        <v>12.102564102564095</v>
      </c>
      <c r="BD145" s="725">
        <v>0</v>
      </c>
      <c r="BE145" s="725">
        <v>0</v>
      </c>
      <c r="BF145" s="725">
        <v>0</v>
      </c>
      <c r="BG145" s="725">
        <v>0</v>
      </c>
      <c r="BH145" s="725">
        <v>0</v>
      </c>
      <c r="BI145" s="725">
        <v>0</v>
      </c>
      <c r="BJ145" s="725">
        <v>0</v>
      </c>
      <c r="BK145" s="725">
        <v>0</v>
      </c>
      <c r="BL145" s="725">
        <v>0.60775269268292698</v>
      </c>
      <c r="BM145" s="725">
        <v>0</v>
      </c>
      <c r="BN145" s="725">
        <v>0</v>
      </c>
      <c r="BO145" s="725">
        <v>1</v>
      </c>
      <c r="BP145" s="725">
        <v>0</v>
      </c>
      <c r="BQ145" s="725"/>
      <c r="BR145" s="725"/>
      <c r="BS145" s="725"/>
    </row>
    <row r="146" spans="1:71" ht="15" x14ac:dyDescent="0.25">
      <c r="A146" s="722" t="e">
        <f>VLOOKUP(C146,'DfE No.'!#REF!,3,FALSE)</f>
        <v>#REF!</v>
      </c>
      <c r="B146" s="722">
        <v>142016</v>
      </c>
      <c r="C146" s="722">
        <v>9352065</v>
      </c>
      <c r="D146" s="723" t="s">
        <v>1100</v>
      </c>
      <c r="E146" s="707" t="s">
        <v>469</v>
      </c>
      <c r="F146" s="724" t="s">
        <v>1127</v>
      </c>
      <c r="G146" s="725">
        <v>1</v>
      </c>
      <c r="H146" s="725">
        <v>0</v>
      </c>
      <c r="I146" s="725">
        <v>0</v>
      </c>
      <c r="J146" s="725">
        <v>7</v>
      </c>
      <c r="K146" s="725">
        <v>0</v>
      </c>
      <c r="L146" s="725">
        <v>0</v>
      </c>
      <c r="M146" s="725">
        <v>0</v>
      </c>
      <c r="N146" s="725">
        <v>402</v>
      </c>
      <c r="O146" s="725">
        <v>402</v>
      </c>
      <c r="P146" s="725">
        <v>54</v>
      </c>
      <c r="Q146" s="725">
        <v>348</v>
      </c>
      <c r="R146" s="725">
        <v>0</v>
      </c>
      <c r="S146" s="725">
        <v>0</v>
      </c>
      <c r="T146" s="725">
        <v>0</v>
      </c>
      <c r="U146" s="725">
        <v>0</v>
      </c>
      <c r="V146" s="725">
        <v>0</v>
      </c>
      <c r="W146" s="725">
        <v>0</v>
      </c>
      <c r="X146" s="725">
        <v>0</v>
      </c>
      <c r="Y146" s="725">
        <v>0</v>
      </c>
      <c r="Z146" s="725">
        <v>0</v>
      </c>
      <c r="AA146" s="725">
        <v>402</v>
      </c>
      <c r="AB146" s="725">
        <v>57.428571428571431</v>
      </c>
      <c r="AC146" s="725">
        <v>155.99999999999986</v>
      </c>
      <c r="AD146" s="725">
        <v>177.78869778869779</v>
      </c>
      <c r="AE146" s="725">
        <v>0</v>
      </c>
      <c r="AF146" s="725">
        <v>0</v>
      </c>
      <c r="AG146" s="725">
        <v>57.99999999999995</v>
      </c>
      <c r="AH146" s="725">
        <v>10.000000000000014</v>
      </c>
      <c r="AI146" s="725">
        <v>78.999999999999844</v>
      </c>
      <c r="AJ146" s="725">
        <v>30.000000000000004</v>
      </c>
      <c r="AK146" s="725">
        <v>3.0000000000000004</v>
      </c>
      <c r="AL146" s="725">
        <v>169.00000000000011</v>
      </c>
      <c r="AM146" s="725">
        <v>53.000000000000206</v>
      </c>
      <c r="AN146" s="725">
        <v>0</v>
      </c>
      <c r="AO146" s="725">
        <v>0</v>
      </c>
      <c r="AP146" s="725">
        <v>0</v>
      </c>
      <c r="AQ146" s="725">
        <v>0</v>
      </c>
      <c r="AR146" s="725">
        <v>0</v>
      </c>
      <c r="AS146" s="725">
        <v>0</v>
      </c>
      <c r="AT146" s="725">
        <v>0</v>
      </c>
      <c r="AU146" s="725">
        <v>6.9310344827586094</v>
      </c>
      <c r="AV146" s="725">
        <v>12.706896551724158</v>
      </c>
      <c r="AW146" s="725">
        <v>16.172413793103463</v>
      </c>
      <c r="AX146" s="725">
        <v>0</v>
      </c>
      <c r="AY146" s="725">
        <v>0</v>
      </c>
      <c r="AZ146" s="725">
        <v>0</v>
      </c>
      <c r="BA146" s="725">
        <v>2.9631449631449631</v>
      </c>
      <c r="BB146" s="725">
        <v>124.5798816568046</v>
      </c>
      <c r="BC146" s="725">
        <v>143.91124260355014</v>
      </c>
      <c r="BD146" s="725">
        <v>0</v>
      </c>
      <c r="BE146" s="725">
        <v>0</v>
      </c>
      <c r="BF146" s="725">
        <v>0</v>
      </c>
      <c r="BG146" s="725">
        <v>0</v>
      </c>
      <c r="BH146" s="725">
        <v>0</v>
      </c>
      <c r="BI146" s="725">
        <v>0</v>
      </c>
      <c r="BJ146" s="725">
        <v>0</v>
      </c>
      <c r="BK146" s="725">
        <v>0</v>
      </c>
      <c r="BL146" s="725">
        <v>0.35335767557471298</v>
      </c>
      <c r="BM146" s="725">
        <v>0</v>
      </c>
      <c r="BN146" s="725">
        <v>0</v>
      </c>
      <c r="BO146" s="725">
        <v>1</v>
      </c>
      <c r="BP146" s="725">
        <v>0</v>
      </c>
      <c r="BQ146" s="725"/>
      <c r="BR146" s="725"/>
      <c r="BS146" s="725"/>
    </row>
    <row r="147" spans="1:71" ht="15" x14ac:dyDescent="0.25">
      <c r="A147" s="722" t="e">
        <f>VLOOKUP(C147,'DfE No.'!#REF!,3,FALSE)</f>
        <v>#REF!</v>
      </c>
      <c r="B147" s="722">
        <v>144443</v>
      </c>
      <c r="C147" s="722">
        <v>9352067</v>
      </c>
      <c r="D147" s="723" t="s">
        <v>609</v>
      </c>
      <c r="E147" s="707" t="s">
        <v>469</v>
      </c>
      <c r="F147" s="724" t="s">
        <v>1127</v>
      </c>
      <c r="G147" s="725">
        <v>1</v>
      </c>
      <c r="H147" s="725">
        <v>0</v>
      </c>
      <c r="I147" s="725">
        <v>0</v>
      </c>
      <c r="J147" s="725">
        <v>7</v>
      </c>
      <c r="K147" s="725">
        <v>0</v>
      </c>
      <c r="L147" s="725">
        <v>0</v>
      </c>
      <c r="M147" s="725">
        <v>0</v>
      </c>
      <c r="N147" s="725">
        <v>204</v>
      </c>
      <c r="O147" s="725">
        <v>204</v>
      </c>
      <c r="P147" s="725">
        <v>23</v>
      </c>
      <c r="Q147" s="725">
        <v>181</v>
      </c>
      <c r="R147" s="725">
        <v>0</v>
      </c>
      <c r="S147" s="725">
        <v>0</v>
      </c>
      <c r="T147" s="725">
        <v>0</v>
      </c>
      <c r="U147" s="725">
        <v>0</v>
      </c>
      <c r="V147" s="725">
        <v>0</v>
      </c>
      <c r="W147" s="725">
        <v>0</v>
      </c>
      <c r="X147" s="725">
        <v>0</v>
      </c>
      <c r="Y147" s="725">
        <v>0</v>
      </c>
      <c r="Z147" s="725">
        <v>0</v>
      </c>
      <c r="AA147" s="725">
        <v>204</v>
      </c>
      <c r="AB147" s="725">
        <v>29.142857142857142</v>
      </c>
      <c r="AC147" s="725">
        <v>48.000000000000036</v>
      </c>
      <c r="AD147" s="725">
        <v>65.744075829383888</v>
      </c>
      <c r="AE147" s="725">
        <v>0</v>
      </c>
      <c r="AF147" s="725">
        <v>0</v>
      </c>
      <c r="AG147" s="725">
        <v>116.71641791044775</v>
      </c>
      <c r="AH147" s="725">
        <v>84.238805970149329</v>
      </c>
      <c r="AI147" s="725">
        <v>0</v>
      </c>
      <c r="AJ147" s="725">
        <v>0</v>
      </c>
      <c r="AK147" s="725">
        <v>0</v>
      </c>
      <c r="AL147" s="725">
        <v>3.0447761194029934</v>
      </c>
      <c r="AM147" s="725">
        <v>0</v>
      </c>
      <c r="AN147" s="725">
        <v>0</v>
      </c>
      <c r="AO147" s="725">
        <v>0</v>
      </c>
      <c r="AP147" s="725">
        <v>0</v>
      </c>
      <c r="AQ147" s="725">
        <v>0</v>
      </c>
      <c r="AR147" s="725">
        <v>0</v>
      </c>
      <c r="AS147" s="725">
        <v>0</v>
      </c>
      <c r="AT147" s="725">
        <v>0</v>
      </c>
      <c r="AU147" s="725">
        <v>3.3812154696132568</v>
      </c>
      <c r="AV147" s="725">
        <v>10.14364640883977</v>
      </c>
      <c r="AW147" s="725">
        <v>11.270718232044201</v>
      </c>
      <c r="AX147" s="725">
        <v>0</v>
      </c>
      <c r="AY147" s="725">
        <v>0</v>
      </c>
      <c r="AZ147" s="725">
        <v>0</v>
      </c>
      <c r="BA147" s="725">
        <v>3.8672985781990525</v>
      </c>
      <c r="BB147" s="725">
        <v>68.141176470588221</v>
      </c>
      <c r="BC147" s="725">
        <v>76.799999999999983</v>
      </c>
      <c r="BD147" s="725">
        <v>0</v>
      </c>
      <c r="BE147" s="725">
        <v>0</v>
      </c>
      <c r="BF147" s="725">
        <v>0</v>
      </c>
      <c r="BG147" s="725">
        <v>0</v>
      </c>
      <c r="BH147" s="725">
        <v>0</v>
      </c>
      <c r="BI147" s="725">
        <v>0</v>
      </c>
      <c r="BJ147" s="725">
        <v>9.8683743842364127</v>
      </c>
      <c r="BK147" s="725">
        <v>0</v>
      </c>
      <c r="BL147" s="725">
        <v>0.62063438567164197</v>
      </c>
      <c r="BM147" s="725">
        <v>0</v>
      </c>
      <c r="BN147" s="725">
        <v>0</v>
      </c>
      <c r="BO147" s="725">
        <v>1</v>
      </c>
      <c r="BP147" s="725">
        <v>0</v>
      </c>
      <c r="BQ147" s="725"/>
      <c r="BR147" s="725"/>
      <c r="BS147" s="725"/>
    </row>
    <row r="148" spans="1:71" ht="15" x14ac:dyDescent="0.25">
      <c r="A148" s="722" t="e">
        <f>VLOOKUP(C148,'DfE No.'!#REF!,3,FALSE)</f>
        <v>#REF!</v>
      </c>
      <c r="B148" s="722">
        <v>146021</v>
      </c>
      <c r="C148" s="722">
        <v>9352069</v>
      </c>
      <c r="D148" s="723" t="s">
        <v>737</v>
      </c>
      <c r="E148" s="707" t="s">
        <v>469</v>
      </c>
      <c r="F148" s="724" t="s">
        <v>1127</v>
      </c>
      <c r="G148" s="725">
        <v>1</v>
      </c>
      <c r="H148" s="725">
        <v>0</v>
      </c>
      <c r="I148" s="725">
        <v>0</v>
      </c>
      <c r="J148" s="725">
        <v>7</v>
      </c>
      <c r="K148" s="725">
        <v>0</v>
      </c>
      <c r="L148" s="725">
        <v>0</v>
      </c>
      <c r="M148" s="725">
        <v>0</v>
      </c>
      <c r="N148" s="725">
        <v>434</v>
      </c>
      <c r="O148" s="725">
        <v>434</v>
      </c>
      <c r="P148" s="725">
        <v>74</v>
      </c>
      <c r="Q148" s="725">
        <v>360</v>
      </c>
      <c r="R148" s="725">
        <v>0</v>
      </c>
      <c r="S148" s="725">
        <v>0</v>
      </c>
      <c r="T148" s="725">
        <v>0</v>
      </c>
      <c r="U148" s="725">
        <v>0</v>
      </c>
      <c r="V148" s="725">
        <v>0</v>
      </c>
      <c r="W148" s="725">
        <v>0</v>
      </c>
      <c r="X148" s="725">
        <v>0</v>
      </c>
      <c r="Y148" s="725">
        <v>0</v>
      </c>
      <c r="Z148" s="725">
        <v>0</v>
      </c>
      <c r="AA148" s="725">
        <v>434</v>
      </c>
      <c r="AB148" s="725">
        <v>62</v>
      </c>
      <c r="AC148" s="725">
        <v>50.999999999999915</v>
      </c>
      <c r="AD148" s="725">
        <v>70.461176470588242</v>
      </c>
      <c r="AE148" s="725">
        <v>0</v>
      </c>
      <c r="AF148" s="725">
        <v>0</v>
      </c>
      <c r="AG148" s="725">
        <v>412.90277777777783</v>
      </c>
      <c r="AH148" s="725">
        <v>1.0046296296296275</v>
      </c>
      <c r="AI148" s="725">
        <v>1.0046296296296275</v>
      </c>
      <c r="AJ148" s="725">
        <v>6.027777777777783</v>
      </c>
      <c r="AK148" s="725">
        <v>13.060185185185189</v>
      </c>
      <c r="AL148" s="725">
        <v>0</v>
      </c>
      <c r="AM148" s="725">
        <v>0</v>
      </c>
      <c r="AN148" s="725">
        <v>0</v>
      </c>
      <c r="AO148" s="725">
        <v>0</v>
      </c>
      <c r="AP148" s="725">
        <v>0</v>
      </c>
      <c r="AQ148" s="725">
        <v>0</v>
      </c>
      <c r="AR148" s="725">
        <v>0</v>
      </c>
      <c r="AS148" s="725">
        <v>0</v>
      </c>
      <c r="AT148" s="725">
        <v>0</v>
      </c>
      <c r="AU148" s="725">
        <v>0</v>
      </c>
      <c r="AV148" s="725">
        <v>0</v>
      </c>
      <c r="AW148" s="725">
        <v>2.4111111111111132</v>
      </c>
      <c r="AX148" s="725">
        <v>0</v>
      </c>
      <c r="AY148" s="725">
        <v>0</v>
      </c>
      <c r="AZ148" s="725">
        <v>0</v>
      </c>
      <c r="BA148" s="725">
        <v>4.0847058823529405</v>
      </c>
      <c r="BB148" s="725">
        <v>82.000000000000085</v>
      </c>
      <c r="BC148" s="725">
        <v>98.855555555555668</v>
      </c>
      <c r="BD148" s="725">
        <v>0</v>
      </c>
      <c r="BE148" s="725">
        <v>0</v>
      </c>
      <c r="BF148" s="725">
        <v>0</v>
      </c>
      <c r="BG148" s="725">
        <v>0</v>
      </c>
      <c r="BH148" s="725">
        <v>0</v>
      </c>
      <c r="BI148" s="725">
        <v>0</v>
      </c>
      <c r="BJ148" s="725">
        <v>0</v>
      </c>
      <c r="BK148" s="725">
        <v>0</v>
      </c>
      <c r="BL148" s="725">
        <v>2.0592743030905099</v>
      </c>
      <c r="BM148" s="725">
        <v>0</v>
      </c>
      <c r="BN148" s="725">
        <v>0</v>
      </c>
      <c r="BO148" s="725">
        <v>1</v>
      </c>
      <c r="BP148" s="725">
        <v>0</v>
      </c>
      <c r="BQ148" s="725"/>
      <c r="BR148" s="725"/>
      <c r="BS148" s="725"/>
    </row>
    <row r="149" spans="1:71" ht="15" x14ac:dyDescent="0.25">
      <c r="A149" s="722" t="e">
        <f>VLOOKUP(C149,'DfE No.'!#REF!,3,FALSE)</f>
        <v>#REF!</v>
      </c>
      <c r="B149" s="722">
        <v>141550</v>
      </c>
      <c r="C149" s="722">
        <v>9352073</v>
      </c>
      <c r="D149" s="723" t="s">
        <v>1101</v>
      </c>
      <c r="E149" s="707" t="s">
        <v>469</v>
      </c>
      <c r="F149" s="724" t="s">
        <v>1127</v>
      </c>
      <c r="G149" s="725">
        <v>1</v>
      </c>
      <c r="H149" s="725">
        <v>0</v>
      </c>
      <c r="I149" s="725">
        <v>0</v>
      </c>
      <c r="J149" s="725">
        <v>7</v>
      </c>
      <c r="K149" s="725">
        <v>0</v>
      </c>
      <c r="L149" s="725">
        <v>0</v>
      </c>
      <c r="M149" s="725">
        <v>0</v>
      </c>
      <c r="N149" s="725">
        <v>81</v>
      </c>
      <c r="O149" s="725">
        <v>81</v>
      </c>
      <c r="P149" s="725">
        <v>11</v>
      </c>
      <c r="Q149" s="725">
        <v>70</v>
      </c>
      <c r="R149" s="725">
        <v>0</v>
      </c>
      <c r="S149" s="725">
        <v>0</v>
      </c>
      <c r="T149" s="725">
        <v>0</v>
      </c>
      <c r="U149" s="725">
        <v>0</v>
      </c>
      <c r="V149" s="725">
        <v>0</v>
      </c>
      <c r="W149" s="725">
        <v>0</v>
      </c>
      <c r="X149" s="725">
        <v>0</v>
      </c>
      <c r="Y149" s="725">
        <v>0</v>
      </c>
      <c r="Z149" s="725">
        <v>0</v>
      </c>
      <c r="AA149" s="725">
        <v>81</v>
      </c>
      <c r="AB149" s="725">
        <v>11.571428571428571</v>
      </c>
      <c r="AC149" s="725">
        <v>6.0000000000000018</v>
      </c>
      <c r="AD149" s="725">
        <v>6.0000000000000018</v>
      </c>
      <c r="AE149" s="725">
        <v>0</v>
      </c>
      <c r="AF149" s="725">
        <v>0</v>
      </c>
      <c r="AG149" s="725">
        <v>81</v>
      </c>
      <c r="AH149" s="725">
        <v>0</v>
      </c>
      <c r="AI149" s="725">
        <v>0</v>
      </c>
      <c r="AJ149" s="725">
        <v>0</v>
      </c>
      <c r="AK149" s="725">
        <v>0</v>
      </c>
      <c r="AL149" s="725">
        <v>0</v>
      </c>
      <c r="AM149" s="725">
        <v>0</v>
      </c>
      <c r="AN149" s="725">
        <v>0</v>
      </c>
      <c r="AO149" s="725">
        <v>0</v>
      </c>
      <c r="AP149" s="725">
        <v>0</v>
      </c>
      <c r="AQ149" s="725">
        <v>0</v>
      </c>
      <c r="AR149" s="725">
        <v>0</v>
      </c>
      <c r="AS149" s="725">
        <v>0</v>
      </c>
      <c r="AT149" s="725">
        <v>0</v>
      </c>
      <c r="AU149" s="725">
        <v>0</v>
      </c>
      <c r="AV149" s="725">
        <v>0</v>
      </c>
      <c r="AW149" s="725">
        <v>0</v>
      </c>
      <c r="AX149" s="725">
        <v>0</v>
      </c>
      <c r="AY149" s="725">
        <v>0</v>
      </c>
      <c r="AZ149" s="725">
        <v>0</v>
      </c>
      <c r="BA149" s="725">
        <v>1.0125</v>
      </c>
      <c r="BB149" s="725">
        <v>16.23188405797098</v>
      </c>
      <c r="BC149" s="725">
        <v>18.782608695652133</v>
      </c>
      <c r="BD149" s="725">
        <v>0</v>
      </c>
      <c r="BE149" s="725">
        <v>0</v>
      </c>
      <c r="BF149" s="725">
        <v>0</v>
      </c>
      <c r="BG149" s="725">
        <v>0</v>
      </c>
      <c r="BH149" s="725">
        <v>0</v>
      </c>
      <c r="BI149" s="725">
        <v>0</v>
      </c>
      <c r="BJ149" s="725">
        <v>1.1400000000000021</v>
      </c>
      <c r="BK149" s="725">
        <v>0</v>
      </c>
      <c r="BL149" s="725">
        <v>2.2186744558441598</v>
      </c>
      <c r="BM149" s="725">
        <v>0</v>
      </c>
      <c r="BN149" s="725">
        <v>1</v>
      </c>
      <c r="BO149" s="725">
        <v>1</v>
      </c>
      <c r="BP149" s="725">
        <v>0</v>
      </c>
      <c r="BQ149" s="725"/>
      <c r="BR149" s="725"/>
      <c r="BS149" s="725"/>
    </row>
    <row r="150" spans="1:71" ht="15" x14ac:dyDescent="0.25">
      <c r="A150" s="722" t="e">
        <f>VLOOKUP(C150,'DfE No.'!#REF!,3,FALSE)</f>
        <v>#REF!</v>
      </c>
      <c r="B150" s="722">
        <v>147261</v>
      </c>
      <c r="C150" s="722">
        <v>9352074</v>
      </c>
      <c r="D150" s="723" t="s">
        <v>1496</v>
      </c>
      <c r="E150" s="707" t="s">
        <v>469</v>
      </c>
      <c r="F150" s="724" t="s">
        <v>1127</v>
      </c>
      <c r="G150" s="725">
        <v>1</v>
      </c>
      <c r="H150" s="725">
        <v>0</v>
      </c>
      <c r="I150" s="725">
        <v>0</v>
      </c>
      <c r="J150" s="725">
        <v>5</v>
      </c>
      <c r="K150" s="725">
        <v>0</v>
      </c>
      <c r="L150" s="725">
        <v>0</v>
      </c>
      <c r="M150" s="725">
        <v>0</v>
      </c>
      <c r="N150" s="725">
        <v>216</v>
      </c>
      <c r="O150" s="725">
        <v>216</v>
      </c>
      <c r="P150" s="725">
        <v>0</v>
      </c>
      <c r="Q150" s="725">
        <v>216</v>
      </c>
      <c r="R150" s="725">
        <v>0</v>
      </c>
      <c r="S150" s="725">
        <v>0</v>
      </c>
      <c r="T150" s="725">
        <v>0</v>
      </c>
      <c r="U150" s="725">
        <v>0</v>
      </c>
      <c r="V150" s="725">
        <v>0</v>
      </c>
      <c r="W150" s="725">
        <v>0</v>
      </c>
      <c r="X150" s="725">
        <v>0</v>
      </c>
      <c r="Y150" s="725">
        <v>0</v>
      </c>
      <c r="Z150" s="725">
        <v>0</v>
      </c>
      <c r="AA150" s="725">
        <v>216</v>
      </c>
      <c r="AB150" s="725">
        <v>43.2</v>
      </c>
      <c r="AC150" s="725">
        <v>63.999999999999936</v>
      </c>
      <c r="AD150" s="725">
        <v>107.04424778761062</v>
      </c>
      <c r="AE150" s="725">
        <v>0</v>
      </c>
      <c r="AF150" s="725">
        <v>0</v>
      </c>
      <c r="AG150" s="725">
        <v>61.999999999999986</v>
      </c>
      <c r="AH150" s="725">
        <v>33.00000000000005</v>
      </c>
      <c r="AI150" s="725">
        <v>79.000000000000057</v>
      </c>
      <c r="AJ150" s="725">
        <v>38.000000000000021</v>
      </c>
      <c r="AK150" s="725">
        <v>3.999999999999996</v>
      </c>
      <c r="AL150" s="725">
        <v>0</v>
      </c>
      <c r="AM150" s="725">
        <v>0</v>
      </c>
      <c r="AN150" s="725">
        <v>0</v>
      </c>
      <c r="AO150" s="725">
        <v>0</v>
      </c>
      <c r="AP150" s="725">
        <v>0</v>
      </c>
      <c r="AQ150" s="725">
        <v>0</v>
      </c>
      <c r="AR150" s="725">
        <v>0</v>
      </c>
      <c r="AS150" s="725">
        <v>0</v>
      </c>
      <c r="AT150" s="725">
        <v>0</v>
      </c>
      <c r="AU150" s="725">
        <v>2.0000000000000004</v>
      </c>
      <c r="AV150" s="725">
        <v>4.9999999999999893</v>
      </c>
      <c r="AW150" s="725">
        <v>10.999999999999995</v>
      </c>
      <c r="AX150" s="725">
        <v>0</v>
      </c>
      <c r="AY150" s="725">
        <v>0</v>
      </c>
      <c r="AZ150" s="725">
        <v>0</v>
      </c>
      <c r="BA150" s="725">
        <v>0</v>
      </c>
      <c r="BB150" s="725">
        <v>89.379310344827616</v>
      </c>
      <c r="BC150" s="725">
        <v>89.379310344827616</v>
      </c>
      <c r="BD150" s="725">
        <v>0</v>
      </c>
      <c r="BE150" s="725">
        <v>0</v>
      </c>
      <c r="BF150" s="725">
        <v>0</v>
      </c>
      <c r="BG150" s="725">
        <v>0</v>
      </c>
      <c r="BH150" s="725">
        <v>0</v>
      </c>
      <c r="BI150" s="725">
        <v>0</v>
      </c>
      <c r="BJ150" s="725">
        <v>13.039999999999921</v>
      </c>
      <c r="BK150" s="725">
        <v>0</v>
      </c>
      <c r="BL150" s="725">
        <v>0.54395660819672098</v>
      </c>
      <c r="BM150" s="725">
        <v>0</v>
      </c>
      <c r="BN150" s="725">
        <v>0</v>
      </c>
      <c r="BO150" s="725">
        <v>1</v>
      </c>
      <c r="BP150" s="725">
        <v>0</v>
      </c>
      <c r="BQ150" s="725">
        <v>12</v>
      </c>
      <c r="BR150" s="725"/>
      <c r="BS150" s="725"/>
    </row>
    <row r="151" spans="1:71" ht="15" x14ac:dyDescent="0.25">
      <c r="A151" s="722" t="e">
        <f>VLOOKUP(C151,'DfE No.'!#REF!,3,FALSE)</f>
        <v>#REF!</v>
      </c>
      <c r="B151" s="722">
        <v>147239</v>
      </c>
      <c r="C151" s="722">
        <v>9352075</v>
      </c>
      <c r="D151" s="723" t="s">
        <v>1497</v>
      </c>
      <c r="E151" s="707" t="s">
        <v>469</v>
      </c>
      <c r="F151" s="724" t="s">
        <v>1127</v>
      </c>
      <c r="G151" s="725">
        <v>1</v>
      </c>
      <c r="H151" s="725">
        <v>0</v>
      </c>
      <c r="I151" s="725">
        <v>0</v>
      </c>
      <c r="J151" s="725">
        <v>3</v>
      </c>
      <c r="K151" s="725">
        <v>0</v>
      </c>
      <c r="L151" s="725">
        <v>0</v>
      </c>
      <c r="M151" s="725">
        <v>0</v>
      </c>
      <c r="N151" s="725">
        <v>128</v>
      </c>
      <c r="O151" s="725">
        <v>128</v>
      </c>
      <c r="P151" s="725">
        <v>40</v>
      </c>
      <c r="Q151" s="725">
        <v>88</v>
      </c>
      <c r="R151" s="725">
        <v>0</v>
      </c>
      <c r="S151" s="725">
        <v>0</v>
      </c>
      <c r="T151" s="725">
        <v>0</v>
      </c>
      <c r="U151" s="725">
        <v>0</v>
      </c>
      <c r="V151" s="725">
        <v>0</v>
      </c>
      <c r="W151" s="725">
        <v>0</v>
      </c>
      <c r="X151" s="725">
        <v>0</v>
      </c>
      <c r="Y151" s="725">
        <v>0</v>
      </c>
      <c r="Z151" s="725">
        <v>0</v>
      </c>
      <c r="AA151" s="725">
        <v>128</v>
      </c>
      <c r="AB151" s="725">
        <v>42.666666666666664</v>
      </c>
      <c r="AC151" s="725">
        <v>38</v>
      </c>
      <c r="AD151" s="725">
        <v>39.458646616541351</v>
      </c>
      <c r="AE151" s="725">
        <v>0</v>
      </c>
      <c r="AF151" s="725">
        <v>0</v>
      </c>
      <c r="AG151" s="725">
        <v>26</v>
      </c>
      <c r="AH151" s="725">
        <v>14</v>
      </c>
      <c r="AI151" s="725">
        <v>66</v>
      </c>
      <c r="AJ151" s="725">
        <v>21</v>
      </c>
      <c r="AK151" s="725">
        <v>1</v>
      </c>
      <c r="AL151" s="725">
        <v>0</v>
      </c>
      <c r="AM151" s="725">
        <v>0</v>
      </c>
      <c r="AN151" s="725">
        <v>0</v>
      </c>
      <c r="AO151" s="725">
        <v>0</v>
      </c>
      <c r="AP151" s="725">
        <v>0</v>
      </c>
      <c r="AQ151" s="725">
        <v>0</v>
      </c>
      <c r="AR151" s="725">
        <v>0</v>
      </c>
      <c r="AS151" s="725">
        <v>0</v>
      </c>
      <c r="AT151" s="725">
        <v>0</v>
      </c>
      <c r="AU151" s="725">
        <v>10.181818181818176</v>
      </c>
      <c r="AV151" s="725">
        <v>21.81818181818176</v>
      </c>
      <c r="AW151" s="725">
        <v>21.81818181818176</v>
      </c>
      <c r="AX151" s="725">
        <v>0</v>
      </c>
      <c r="AY151" s="725">
        <v>0</v>
      </c>
      <c r="AZ151" s="725">
        <v>0</v>
      </c>
      <c r="BA151" s="725">
        <v>0</v>
      </c>
      <c r="BB151" s="725">
        <v>33.999999999999972</v>
      </c>
      <c r="BC151" s="725">
        <v>49.454545454545411</v>
      </c>
      <c r="BD151" s="725">
        <v>0</v>
      </c>
      <c r="BE151" s="725">
        <v>0</v>
      </c>
      <c r="BF151" s="725">
        <v>0</v>
      </c>
      <c r="BG151" s="725">
        <v>0</v>
      </c>
      <c r="BH151" s="725">
        <v>0</v>
      </c>
      <c r="BI151" s="725">
        <v>0</v>
      </c>
      <c r="BJ151" s="725">
        <v>0</v>
      </c>
      <c r="BK151" s="725">
        <v>0</v>
      </c>
      <c r="BL151" s="725">
        <v>0.42979754415584398</v>
      </c>
      <c r="BM151" s="725">
        <v>0</v>
      </c>
      <c r="BN151" s="725">
        <v>0</v>
      </c>
      <c r="BO151" s="725">
        <v>1</v>
      </c>
      <c r="BP151" s="725">
        <v>0</v>
      </c>
      <c r="BQ151" s="725">
        <v>18</v>
      </c>
      <c r="BR151" s="725"/>
      <c r="BS151" s="725"/>
    </row>
    <row r="152" spans="1:71" ht="15" x14ac:dyDescent="0.25">
      <c r="A152" s="722" t="e">
        <f>VLOOKUP(C152,'DfE No.'!#REF!,3,FALSE)</f>
        <v>#REF!</v>
      </c>
      <c r="B152" s="722">
        <v>142017</v>
      </c>
      <c r="C152" s="722">
        <v>9352078</v>
      </c>
      <c r="D152" s="723" t="s">
        <v>1102</v>
      </c>
      <c r="E152" s="707" t="s">
        <v>469</v>
      </c>
      <c r="F152" s="724" t="s">
        <v>1127</v>
      </c>
      <c r="G152" s="725">
        <v>1</v>
      </c>
      <c r="H152" s="725">
        <v>0</v>
      </c>
      <c r="I152" s="725">
        <v>0</v>
      </c>
      <c r="J152" s="725">
        <v>7</v>
      </c>
      <c r="K152" s="725">
        <v>0</v>
      </c>
      <c r="L152" s="725">
        <v>0</v>
      </c>
      <c r="M152" s="725">
        <v>0</v>
      </c>
      <c r="N152" s="725">
        <v>213</v>
      </c>
      <c r="O152" s="725">
        <v>213</v>
      </c>
      <c r="P152" s="725">
        <v>22</v>
      </c>
      <c r="Q152" s="725">
        <v>191</v>
      </c>
      <c r="R152" s="725">
        <v>0</v>
      </c>
      <c r="S152" s="725">
        <v>0</v>
      </c>
      <c r="T152" s="725">
        <v>0</v>
      </c>
      <c r="U152" s="725">
        <v>0</v>
      </c>
      <c r="V152" s="725">
        <v>0</v>
      </c>
      <c r="W152" s="725">
        <v>0</v>
      </c>
      <c r="X152" s="725">
        <v>0</v>
      </c>
      <c r="Y152" s="725">
        <v>0</v>
      </c>
      <c r="Z152" s="725">
        <v>0</v>
      </c>
      <c r="AA152" s="725">
        <v>213</v>
      </c>
      <c r="AB152" s="725">
        <v>30.428571428571427</v>
      </c>
      <c r="AC152" s="725">
        <v>80.999999999999986</v>
      </c>
      <c r="AD152" s="725">
        <v>90.079295154185019</v>
      </c>
      <c r="AE152" s="725">
        <v>0</v>
      </c>
      <c r="AF152" s="725">
        <v>0</v>
      </c>
      <c r="AG152" s="725">
        <v>117.55188679245279</v>
      </c>
      <c r="AH152" s="725">
        <v>22.103773584905579</v>
      </c>
      <c r="AI152" s="725">
        <v>1.0047169811320751</v>
      </c>
      <c r="AJ152" s="725">
        <v>2.0094339622641502</v>
      </c>
      <c r="AK152" s="725">
        <v>0</v>
      </c>
      <c r="AL152" s="725">
        <v>70.330188679245282</v>
      </c>
      <c r="AM152" s="725">
        <v>0</v>
      </c>
      <c r="AN152" s="725">
        <v>0</v>
      </c>
      <c r="AO152" s="725">
        <v>0</v>
      </c>
      <c r="AP152" s="725">
        <v>0</v>
      </c>
      <c r="AQ152" s="725">
        <v>0</v>
      </c>
      <c r="AR152" s="725">
        <v>0</v>
      </c>
      <c r="AS152" s="725">
        <v>0</v>
      </c>
      <c r="AT152" s="725">
        <v>0</v>
      </c>
      <c r="AU152" s="725">
        <v>0</v>
      </c>
      <c r="AV152" s="725">
        <v>2.2303664921466022</v>
      </c>
      <c r="AW152" s="725">
        <v>3.345549738219892</v>
      </c>
      <c r="AX152" s="725">
        <v>0</v>
      </c>
      <c r="AY152" s="725">
        <v>0</v>
      </c>
      <c r="AZ152" s="725">
        <v>0</v>
      </c>
      <c r="BA152" s="725">
        <v>0</v>
      </c>
      <c r="BB152" s="725">
        <v>71.117021276595764</v>
      </c>
      <c r="BC152" s="725">
        <v>79.308510638297889</v>
      </c>
      <c r="BD152" s="725">
        <v>0</v>
      </c>
      <c r="BE152" s="725">
        <v>0</v>
      </c>
      <c r="BF152" s="725">
        <v>0</v>
      </c>
      <c r="BG152" s="725">
        <v>0</v>
      </c>
      <c r="BH152" s="725">
        <v>0</v>
      </c>
      <c r="BI152" s="725">
        <v>0</v>
      </c>
      <c r="BJ152" s="725">
        <v>12.219999999999926</v>
      </c>
      <c r="BK152" s="725">
        <v>0</v>
      </c>
      <c r="BL152" s="725">
        <v>0.53211293541666704</v>
      </c>
      <c r="BM152" s="725">
        <v>0</v>
      </c>
      <c r="BN152" s="725">
        <v>0</v>
      </c>
      <c r="BO152" s="725">
        <v>1</v>
      </c>
      <c r="BP152" s="725">
        <v>0</v>
      </c>
      <c r="BQ152" s="725"/>
      <c r="BR152" s="725"/>
      <c r="BS152" s="725"/>
    </row>
    <row r="153" spans="1:71" ht="15" x14ac:dyDescent="0.25">
      <c r="A153" s="722" t="e">
        <f>VLOOKUP(C153,'DfE No.'!#REF!,3,FALSE)</f>
        <v>#REF!</v>
      </c>
      <c r="B153" s="722">
        <v>144444</v>
      </c>
      <c r="C153" s="722">
        <v>9352080</v>
      </c>
      <c r="D153" s="723" t="s">
        <v>639</v>
      </c>
      <c r="E153" s="707" t="s">
        <v>469</v>
      </c>
      <c r="F153" s="724" t="s">
        <v>1127</v>
      </c>
      <c r="G153" s="725">
        <v>1</v>
      </c>
      <c r="H153" s="725">
        <v>0</v>
      </c>
      <c r="I153" s="725">
        <v>0</v>
      </c>
      <c r="J153" s="725">
        <v>7</v>
      </c>
      <c r="K153" s="725">
        <v>0</v>
      </c>
      <c r="L153" s="725">
        <v>0</v>
      </c>
      <c r="M153" s="725">
        <v>0</v>
      </c>
      <c r="N153" s="725">
        <v>276</v>
      </c>
      <c r="O153" s="725">
        <v>276</v>
      </c>
      <c r="P153" s="725">
        <v>40</v>
      </c>
      <c r="Q153" s="725">
        <v>236</v>
      </c>
      <c r="R153" s="725">
        <v>0</v>
      </c>
      <c r="S153" s="725">
        <v>0</v>
      </c>
      <c r="T153" s="725">
        <v>0</v>
      </c>
      <c r="U153" s="725">
        <v>0</v>
      </c>
      <c r="V153" s="725">
        <v>0</v>
      </c>
      <c r="W153" s="725">
        <v>0</v>
      </c>
      <c r="X153" s="725">
        <v>0</v>
      </c>
      <c r="Y153" s="725">
        <v>0</v>
      </c>
      <c r="Z153" s="725">
        <v>0</v>
      </c>
      <c r="AA153" s="725">
        <v>276</v>
      </c>
      <c r="AB153" s="725">
        <v>39.428571428571431</v>
      </c>
      <c r="AC153" s="725">
        <v>48.000000000000036</v>
      </c>
      <c r="AD153" s="725">
        <v>50.615916955017305</v>
      </c>
      <c r="AE153" s="725">
        <v>0</v>
      </c>
      <c r="AF153" s="725">
        <v>0</v>
      </c>
      <c r="AG153" s="725">
        <v>225.81818181818178</v>
      </c>
      <c r="AH153" s="725">
        <v>50.18181818181823</v>
      </c>
      <c r="AI153" s="725">
        <v>0</v>
      </c>
      <c r="AJ153" s="725">
        <v>0</v>
      </c>
      <c r="AK153" s="725">
        <v>0</v>
      </c>
      <c r="AL153" s="725">
        <v>0</v>
      </c>
      <c r="AM153" s="725">
        <v>0</v>
      </c>
      <c r="AN153" s="725">
        <v>0</v>
      </c>
      <c r="AO153" s="725">
        <v>0</v>
      </c>
      <c r="AP153" s="725">
        <v>0</v>
      </c>
      <c r="AQ153" s="725">
        <v>0</v>
      </c>
      <c r="AR153" s="725">
        <v>0</v>
      </c>
      <c r="AS153" s="725">
        <v>0</v>
      </c>
      <c r="AT153" s="725">
        <v>0</v>
      </c>
      <c r="AU153" s="725">
        <v>2.3389830508474576</v>
      </c>
      <c r="AV153" s="725">
        <v>4.6779661016949197</v>
      </c>
      <c r="AW153" s="725">
        <v>4.6779661016949197</v>
      </c>
      <c r="AX153" s="725">
        <v>0</v>
      </c>
      <c r="AY153" s="725">
        <v>0</v>
      </c>
      <c r="AZ153" s="725">
        <v>0</v>
      </c>
      <c r="BA153" s="725">
        <v>4.7750865051903117</v>
      </c>
      <c r="BB153" s="725">
        <v>70.493506493506572</v>
      </c>
      <c r="BC153" s="725">
        <v>82.441558441558527</v>
      </c>
      <c r="BD153" s="725">
        <v>0</v>
      </c>
      <c r="BE153" s="725">
        <v>0</v>
      </c>
      <c r="BF153" s="725">
        <v>0</v>
      </c>
      <c r="BG153" s="725">
        <v>0</v>
      </c>
      <c r="BH153" s="725">
        <v>0</v>
      </c>
      <c r="BI153" s="725">
        <v>0</v>
      </c>
      <c r="BJ153" s="725">
        <v>0</v>
      </c>
      <c r="BK153" s="725">
        <v>0</v>
      </c>
      <c r="BL153" s="725">
        <v>1.13246957740964</v>
      </c>
      <c r="BM153" s="725">
        <v>0</v>
      </c>
      <c r="BN153" s="725">
        <v>0</v>
      </c>
      <c r="BO153" s="725">
        <v>1</v>
      </c>
      <c r="BP153" s="725">
        <v>0</v>
      </c>
      <c r="BQ153" s="725"/>
      <c r="BR153" s="725"/>
      <c r="BS153" s="725"/>
    </row>
    <row r="154" spans="1:71" ht="15" x14ac:dyDescent="0.25">
      <c r="A154" s="722" t="e">
        <f>VLOOKUP(C154,'DfE No.'!#REF!,3,FALSE)</f>
        <v>#REF!</v>
      </c>
      <c r="B154" s="722">
        <v>144850</v>
      </c>
      <c r="C154" s="722">
        <v>9352083</v>
      </c>
      <c r="D154" s="723" t="s">
        <v>753</v>
      </c>
      <c r="E154" s="707" t="s">
        <v>469</v>
      </c>
      <c r="F154" s="724" t="s">
        <v>1127</v>
      </c>
      <c r="G154" s="725">
        <v>1</v>
      </c>
      <c r="H154" s="725">
        <v>0</v>
      </c>
      <c r="I154" s="725">
        <v>0</v>
      </c>
      <c r="J154" s="725">
        <v>7</v>
      </c>
      <c r="K154" s="725">
        <v>0</v>
      </c>
      <c r="L154" s="725">
        <v>0</v>
      </c>
      <c r="M154" s="725">
        <v>0</v>
      </c>
      <c r="N154" s="725">
        <v>107</v>
      </c>
      <c r="O154" s="725">
        <v>107</v>
      </c>
      <c r="P154" s="725">
        <v>15</v>
      </c>
      <c r="Q154" s="725">
        <v>92</v>
      </c>
      <c r="R154" s="725">
        <v>0</v>
      </c>
      <c r="S154" s="725">
        <v>0</v>
      </c>
      <c r="T154" s="725">
        <v>0</v>
      </c>
      <c r="U154" s="725">
        <v>0</v>
      </c>
      <c r="V154" s="725">
        <v>0</v>
      </c>
      <c r="W154" s="725">
        <v>0</v>
      </c>
      <c r="X154" s="725">
        <v>0</v>
      </c>
      <c r="Y154" s="725">
        <v>0</v>
      </c>
      <c r="Z154" s="725">
        <v>0</v>
      </c>
      <c r="AA154" s="725">
        <v>107</v>
      </c>
      <c r="AB154" s="725">
        <v>15.285714285714286</v>
      </c>
      <c r="AC154" s="725">
        <v>6.9999999999999947</v>
      </c>
      <c r="AD154" s="725">
        <v>6.9999999999999947</v>
      </c>
      <c r="AE154" s="725">
        <v>0</v>
      </c>
      <c r="AF154" s="725">
        <v>0</v>
      </c>
      <c r="AG154" s="725">
        <v>105.99056603773583</v>
      </c>
      <c r="AH154" s="725">
        <v>0</v>
      </c>
      <c r="AI154" s="725">
        <v>0</v>
      </c>
      <c r="AJ154" s="725">
        <v>0</v>
      </c>
      <c r="AK154" s="725">
        <v>1.0094339622641506</v>
      </c>
      <c r="AL154" s="725">
        <v>0</v>
      </c>
      <c r="AM154" s="725">
        <v>0</v>
      </c>
      <c r="AN154" s="725">
        <v>0</v>
      </c>
      <c r="AO154" s="725">
        <v>0</v>
      </c>
      <c r="AP154" s="725">
        <v>0</v>
      </c>
      <c r="AQ154" s="725">
        <v>0</v>
      </c>
      <c r="AR154" s="725">
        <v>0</v>
      </c>
      <c r="AS154" s="725">
        <v>0</v>
      </c>
      <c r="AT154" s="725">
        <v>0</v>
      </c>
      <c r="AU154" s="725">
        <v>0</v>
      </c>
      <c r="AV154" s="725">
        <v>0</v>
      </c>
      <c r="AW154" s="725">
        <v>0</v>
      </c>
      <c r="AX154" s="725">
        <v>0</v>
      </c>
      <c r="AY154" s="725">
        <v>0</v>
      </c>
      <c r="AZ154" s="725">
        <v>0</v>
      </c>
      <c r="BA154" s="725">
        <v>0</v>
      </c>
      <c r="BB154" s="725">
        <v>23</v>
      </c>
      <c r="BC154" s="725">
        <v>26.75</v>
      </c>
      <c r="BD154" s="725">
        <v>0</v>
      </c>
      <c r="BE154" s="725">
        <v>0</v>
      </c>
      <c r="BF154" s="725">
        <v>0</v>
      </c>
      <c r="BG154" s="725">
        <v>0</v>
      </c>
      <c r="BH154" s="725">
        <v>0</v>
      </c>
      <c r="BI154" s="725">
        <v>0</v>
      </c>
      <c r="BJ154" s="725">
        <v>0</v>
      </c>
      <c r="BK154" s="725">
        <v>0</v>
      </c>
      <c r="BL154" s="725">
        <v>1.9923513679012299</v>
      </c>
      <c r="BM154" s="725">
        <v>0</v>
      </c>
      <c r="BN154" s="725">
        <v>0</v>
      </c>
      <c r="BO154" s="725">
        <v>1</v>
      </c>
      <c r="BP154" s="725">
        <v>0</v>
      </c>
      <c r="BQ154" s="725"/>
      <c r="BR154" s="725"/>
      <c r="BS154" s="725"/>
    </row>
    <row r="155" spans="1:71" ht="15" x14ac:dyDescent="0.25">
      <c r="A155" s="722" t="e">
        <f>VLOOKUP(C155,'DfE No.'!#REF!,3,FALSE)</f>
        <v>#REF!</v>
      </c>
      <c r="B155" s="722">
        <v>144442</v>
      </c>
      <c r="C155" s="722">
        <v>9352086</v>
      </c>
      <c r="D155" s="723" t="s">
        <v>643</v>
      </c>
      <c r="E155" s="707" t="s">
        <v>469</v>
      </c>
      <c r="F155" s="724" t="s">
        <v>1127</v>
      </c>
      <c r="G155" s="725">
        <v>1</v>
      </c>
      <c r="H155" s="725">
        <v>0</v>
      </c>
      <c r="I155" s="725">
        <v>0</v>
      </c>
      <c r="J155" s="725">
        <v>7</v>
      </c>
      <c r="K155" s="725">
        <v>0</v>
      </c>
      <c r="L155" s="725">
        <v>0</v>
      </c>
      <c r="M155" s="725">
        <v>0</v>
      </c>
      <c r="N155" s="725">
        <v>90</v>
      </c>
      <c r="O155" s="725">
        <v>90</v>
      </c>
      <c r="P155" s="725">
        <v>10</v>
      </c>
      <c r="Q155" s="725">
        <v>80</v>
      </c>
      <c r="R155" s="725">
        <v>0</v>
      </c>
      <c r="S155" s="725">
        <v>0</v>
      </c>
      <c r="T155" s="725">
        <v>0</v>
      </c>
      <c r="U155" s="725">
        <v>0</v>
      </c>
      <c r="V155" s="725">
        <v>0</v>
      </c>
      <c r="W155" s="725">
        <v>0</v>
      </c>
      <c r="X155" s="725">
        <v>0</v>
      </c>
      <c r="Y155" s="725">
        <v>0</v>
      </c>
      <c r="Z155" s="725">
        <v>0</v>
      </c>
      <c r="AA155" s="725">
        <v>90</v>
      </c>
      <c r="AB155" s="725">
        <v>12.857142857142858</v>
      </c>
      <c r="AC155" s="725">
        <v>11.99999999999997</v>
      </c>
      <c r="AD155" s="725">
        <v>15</v>
      </c>
      <c r="AE155" s="725">
        <v>0</v>
      </c>
      <c r="AF155" s="725">
        <v>0</v>
      </c>
      <c r="AG155" s="725">
        <v>74.999999999999972</v>
      </c>
      <c r="AH155" s="725">
        <v>15.000000000000028</v>
      </c>
      <c r="AI155" s="725">
        <v>0</v>
      </c>
      <c r="AJ155" s="725">
        <v>0</v>
      </c>
      <c r="AK155" s="725">
        <v>0</v>
      </c>
      <c r="AL155" s="725">
        <v>0</v>
      </c>
      <c r="AM155" s="725">
        <v>0</v>
      </c>
      <c r="AN155" s="725">
        <v>0</v>
      </c>
      <c r="AO155" s="725">
        <v>0</v>
      </c>
      <c r="AP155" s="725">
        <v>0</v>
      </c>
      <c r="AQ155" s="725">
        <v>0</v>
      </c>
      <c r="AR155" s="725">
        <v>0</v>
      </c>
      <c r="AS155" s="725">
        <v>0</v>
      </c>
      <c r="AT155" s="725">
        <v>0</v>
      </c>
      <c r="AU155" s="725">
        <v>0</v>
      </c>
      <c r="AV155" s="725">
        <v>0</v>
      </c>
      <c r="AW155" s="725">
        <v>0</v>
      </c>
      <c r="AX155" s="725">
        <v>0</v>
      </c>
      <c r="AY155" s="725">
        <v>0</v>
      </c>
      <c r="AZ155" s="725">
        <v>0</v>
      </c>
      <c r="BA155" s="725">
        <v>0</v>
      </c>
      <c r="BB155" s="725">
        <v>22.564102564102559</v>
      </c>
      <c r="BC155" s="725">
        <v>25.38461538461538</v>
      </c>
      <c r="BD155" s="725">
        <v>0</v>
      </c>
      <c r="BE155" s="725">
        <v>0</v>
      </c>
      <c r="BF155" s="725">
        <v>0</v>
      </c>
      <c r="BG155" s="725">
        <v>0</v>
      </c>
      <c r="BH155" s="725">
        <v>0</v>
      </c>
      <c r="BI155" s="725">
        <v>0</v>
      </c>
      <c r="BJ155" s="725">
        <v>0</v>
      </c>
      <c r="BK155" s="725">
        <v>0</v>
      </c>
      <c r="BL155" s="725">
        <v>1.00384334361702</v>
      </c>
      <c r="BM155" s="725">
        <v>0</v>
      </c>
      <c r="BN155" s="725">
        <v>0</v>
      </c>
      <c r="BO155" s="725">
        <v>1</v>
      </c>
      <c r="BP155" s="725">
        <v>0</v>
      </c>
      <c r="BQ155" s="725"/>
      <c r="BR155" s="725"/>
      <c r="BS155" s="725"/>
    </row>
    <row r="156" spans="1:71" ht="15" x14ac:dyDescent="0.25">
      <c r="A156" s="722" t="e">
        <f>VLOOKUP(C156,'DfE No.'!#REF!,3,FALSE)</f>
        <v>#REF!</v>
      </c>
      <c r="B156" s="722">
        <v>143074</v>
      </c>
      <c r="C156" s="722">
        <v>9352087</v>
      </c>
      <c r="D156" s="723" t="s">
        <v>1103</v>
      </c>
      <c r="E156" s="707" t="s">
        <v>469</v>
      </c>
      <c r="F156" s="724" t="s">
        <v>1127</v>
      </c>
      <c r="G156" s="725">
        <v>1</v>
      </c>
      <c r="H156" s="725">
        <v>0</v>
      </c>
      <c r="I156" s="725">
        <v>0</v>
      </c>
      <c r="J156" s="725">
        <v>7</v>
      </c>
      <c r="K156" s="725">
        <v>0</v>
      </c>
      <c r="L156" s="725">
        <v>0</v>
      </c>
      <c r="M156" s="725">
        <v>0</v>
      </c>
      <c r="N156" s="725">
        <v>74</v>
      </c>
      <c r="O156" s="725">
        <v>74</v>
      </c>
      <c r="P156" s="725">
        <v>6</v>
      </c>
      <c r="Q156" s="725">
        <v>68</v>
      </c>
      <c r="R156" s="725">
        <v>0</v>
      </c>
      <c r="S156" s="725">
        <v>0</v>
      </c>
      <c r="T156" s="725">
        <v>0</v>
      </c>
      <c r="U156" s="725">
        <v>0</v>
      </c>
      <c r="V156" s="725">
        <v>0</v>
      </c>
      <c r="W156" s="725">
        <v>0</v>
      </c>
      <c r="X156" s="725">
        <v>0</v>
      </c>
      <c r="Y156" s="725">
        <v>0</v>
      </c>
      <c r="Z156" s="725">
        <v>0</v>
      </c>
      <c r="AA156" s="725">
        <v>74</v>
      </c>
      <c r="AB156" s="725">
        <v>10.571428571428571</v>
      </c>
      <c r="AC156" s="725">
        <v>11.999999999999988</v>
      </c>
      <c r="AD156" s="725">
        <v>11.999999999999988</v>
      </c>
      <c r="AE156" s="725">
        <v>0</v>
      </c>
      <c r="AF156" s="725">
        <v>0</v>
      </c>
      <c r="AG156" s="725">
        <v>72</v>
      </c>
      <c r="AH156" s="725">
        <v>0.999999999999999</v>
      </c>
      <c r="AI156" s="725">
        <v>0</v>
      </c>
      <c r="AJ156" s="725">
        <v>0</v>
      </c>
      <c r="AK156" s="725">
        <v>0</v>
      </c>
      <c r="AL156" s="725">
        <v>0.999999999999999</v>
      </c>
      <c r="AM156" s="725">
        <v>0</v>
      </c>
      <c r="AN156" s="725">
        <v>0</v>
      </c>
      <c r="AO156" s="725">
        <v>0</v>
      </c>
      <c r="AP156" s="725">
        <v>0</v>
      </c>
      <c r="AQ156" s="725">
        <v>0</v>
      </c>
      <c r="AR156" s="725">
        <v>0</v>
      </c>
      <c r="AS156" s="725">
        <v>0</v>
      </c>
      <c r="AT156" s="725">
        <v>0</v>
      </c>
      <c r="AU156" s="725">
        <v>0</v>
      </c>
      <c r="AV156" s="725">
        <v>0</v>
      </c>
      <c r="AW156" s="725">
        <v>1.15625</v>
      </c>
      <c r="AX156" s="725">
        <v>0</v>
      </c>
      <c r="AY156" s="725">
        <v>0</v>
      </c>
      <c r="AZ156" s="725">
        <v>0</v>
      </c>
      <c r="BA156" s="725">
        <v>0</v>
      </c>
      <c r="BB156" s="725">
        <v>18.645161290322594</v>
      </c>
      <c r="BC156" s="725">
        <v>20.290322580645174</v>
      </c>
      <c r="BD156" s="725">
        <v>0</v>
      </c>
      <c r="BE156" s="725">
        <v>0</v>
      </c>
      <c r="BF156" s="725">
        <v>0</v>
      </c>
      <c r="BG156" s="725">
        <v>0</v>
      </c>
      <c r="BH156" s="725">
        <v>0</v>
      </c>
      <c r="BI156" s="725">
        <v>0</v>
      </c>
      <c r="BJ156" s="725">
        <v>5.5599999999999907</v>
      </c>
      <c r="BK156" s="725">
        <v>0</v>
      </c>
      <c r="BL156" s="725">
        <v>2.6378785195652199</v>
      </c>
      <c r="BM156" s="725">
        <v>0</v>
      </c>
      <c r="BN156" s="725">
        <v>1</v>
      </c>
      <c r="BO156" s="725">
        <v>1</v>
      </c>
      <c r="BP156" s="725">
        <v>0</v>
      </c>
      <c r="BQ156" s="725"/>
      <c r="BR156" s="725"/>
      <c r="BS156" s="725"/>
    </row>
    <row r="157" spans="1:71" ht="15" x14ac:dyDescent="0.25">
      <c r="A157" s="722" t="e">
        <f>VLOOKUP(C157,'DfE No.'!#REF!,3,FALSE)</f>
        <v>#REF!</v>
      </c>
      <c r="B157" s="722">
        <v>144445</v>
      </c>
      <c r="C157" s="722">
        <v>9352088</v>
      </c>
      <c r="D157" s="723" t="s">
        <v>647</v>
      </c>
      <c r="E157" s="707" t="s">
        <v>469</v>
      </c>
      <c r="F157" s="724" t="s">
        <v>1127</v>
      </c>
      <c r="G157" s="725">
        <v>1</v>
      </c>
      <c r="H157" s="725">
        <v>0</v>
      </c>
      <c r="I157" s="725">
        <v>0</v>
      </c>
      <c r="J157" s="725">
        <v>7</v>
      </c>
      <c r="K157" s="725">
        <v>0</v>
      </c>
      <c r="L157" s="725">
        <v>0</v>
      </c>
      <c r="M157" s="725">
        <v>0</v>
      </c>
      <c r="N157" s="725">
        <v>97</v>
      </c>
      <c r="O157" s="725">
        <v>97</v>
      </c>
      <c r="P157" s="725">
        <v>15</v>
      </c>
      <c r="Q157" s="725">
        <v>82</v>
      </c>
      <c r="R157" s="725">
        <v>0</v>
      </c>
      <c r="S157" s="725">
        <v>0</v>
      </c>
      <c r="T157" s="725">
        <v>0</v>
      </c>
      <c r="U157" s="725">
        <v>0</v>
      </c>
      <c r="V157" s="725">
        <v>0</v>
      </c>
      <c r="W157" s="725">
        <v>0</v>
      </c>
      <c r="X157" s="725">
        <v>0</v>
      </c>
      <c r="Y157" s="725">
        <v>0</v>
      </c>
      <c r="Z157" s="725">
        <v>0</v>
      </c>
      <c r="AA157" s="725">
        <v>97</v>
      </c>
      <c r="AB157" s="725">
        <v>13.857142857142858</v>
      </c>
      <c r="AC157" s="725">
        <v>9.0000000000000036</v>
      </c>
      <c r="AD157" s="725">
        <v>9.6039603960396036</v>
      </c>
      <c r="AE157" s="725">
        <v>0</v>
      </c>
      <c r="AF157" s="725">
        <v>0</v>
      </c>
      <c r="AG157" s="725">
        <v>86</v>
      </c>
      <c r="AH157" s="725">
        <v>9.0000000000000036</v>
      </c>
      <c r="AI157" s="725">
        <v>0</v>
      </c>
      <c r="AJ157" s="725">
        <v>0</v>
      </c>
      <c r="AK157" s="725">
        <v>0</v>
      </c>
      <c r="AL157" s="725">
        <v>1.9999999999999973</v>
      </c>
      <c r="AM157" s="725">
        <v>0</v>
      </c>
      <c r="AN157" s="725">
        <v>0</v>
      </c>
      <c r="AO157" s="725">
        <v>0</v>
      </c>
      <c r="AP157" s="725">
        <v>0</v>
      </c>
      <c r="AQ157" s="725">
        <v>0</v>
      </c>
      <c r="AR157" s="725">
        <v>0</v>
      </c>
      <c r="AS157" s="725">
        <v>0</v>
      </c>
      <c r="AT157" s="725">
        <v>0</v>
      </c>
      <c r="AU157" s="725">
        <v>0</v>
      </c>
      <c r="AV157" s="725">
        <v>0</v>
      </c>
      <c r="AW157" s="725">
        <v>0</v>
      </c>
      <c r="AX157" s="725">
        <v>0</v>
      </c>
      <c r="AY157" s="725">
        <v>0</v>
      </c>
      <c r="AZ157" s="725">
        <v>0</v>
      </c>
      <c r="BA157" s="725">
        <v>0</v>
      </c>
      <c r="BB157" s="725">
        <v>21.000000000000018</v>
      </c>
      <c r="BC157" s="725">
        <v>24.84146341463417</v>
      </c>
      <c r="BD157" s="725">
        <v>0</v>
      </c>
      <c r="BE157" s="725">
        <v>0</v>
      </c>
      <c r="BF157" s="725">
        <v>0</v>
      </c>
      <c r="BG157" s="725">
        <v>0</v>
      </c>
      <c r="BH157" s="725">
        <v>0</v>
      </c>
      <c r="BI157" s="725">
        <v>0</v>
      </c>
      <c r="BJ157" s="725">
        <v>0</v>
      </c>
      <c r="BK157" s="725">
        <v>0</v>
      </c>
      <c r="BL157" s="725">
        <v>2.7208938094594601</v>
      </c>
      <c r="BM157" s="725">
        <v>0</v>
      </c>
      <c r="BN157" s="725">
        <v>1</v>
      </c>
      <c r="BO157" s="725">
        <v>1</v>
      </c>
      <c r="BP157" s="725">
        <v>0</v>
      </c>
      <c r="BQ157" s="725"/>
      <c r="BR157" s="725"/>
      <c r="BS157" s="725"/>
    </row>
    <row r="158" spans="1:71" ht="15" x14ac:dyDescent="0.25">
      <c r="A158" s="722" t="e">
        <f>VLOOKUP(C158,'DfE No.'!#REF!,3,FALSE)</f>
        <v>#REF!</v>
      </c>
      <c r="B158" s="722">
        <v>142018</v>
      </c>
      <c r="C158" s="722">
        <v>9352090</v>
      </c>
      <c r="D158" s="723" t="s">
        <v>1104</v>
      </c>
      <c r="E158" s="707" t="s">
        <v>469</v>
      </c>
      <c r="F158" s="724" t="s">
        <v>1127</v>
      </c>
      <c r="G158" s="725">
        <v>1</v>
      </c>
      <c r="H158" s="725">
        <v>0</v>
      </c>
      <c r="I158" s="725">
        <v>0</v>
      </c>
      <c r="J158" s="725">
        <v>7</v>
      </c>
      <c r="K158" s="725">
        <v>0</v>
      </c>
      <c r="L158" s="725">
        <v>0</v>
      </c>
      <c r="M158" s="725">
        <v>0</v>
      </c>
      <c r="N158" s="725">
        <v>98</v>
      </c>
      <c r="O158" s="725">
        <v>98</v>
      </c>
      <c r="P158" s="725">
        <v>19</v>
      </c>
      <c r="Q158" s="725">
        <v>79</v>
      </c>
      <c r="R158" s="725">
        <v>0</v>
      </c>
      <c r="S158" s="725">
        <v>0</v>
      </c>
      <c r="T158" s="725">
        <v>0</v>
      </c>
      <c r="U158" s="725">
        <v>0</v>
      </c>
      <c r="V158" s="725">
        <v>0</v>
      </c>
      <c r="W158" s="725">
        <v>0</v>
      </c>
      <c r="X158" s="725">
        <v>0</v>
      </c>
      <c r="Y158" s="725">
        <v>0</v>
      </c>
      <c r="Z158" s="725">
        <v>0</v>
      </c>
      <c r="AA158" s="725">
        <v>98</v>
      </c>
      <c r="AB158" s="725">
        <v>14</v>
      </c>
      <c r="AC158" s="725">
        <v>11.000000000000032</v>
      </c>
      <c r="AD158" s="725">
        <v>18.719101123595504</v>
      </c>
      <c r="AE158" s="725">
        <v>0</v>
      </c>
      <c r="AF158" s="725">
        <v>0</v>
      </c>
      <c r="AG158" s="725">
        <v>89.833333333333357</v>
      </c>
      <c r="AH158" s="725">
        <v>3.0625</v>
      </c>
      <c r="AI158" s="725">
        <v>0</v>
      </c>
      <c r="AJ158" s="725">
        <v>1.0208333333333366</v>
      </c>
      <c r="AK158" s="725">
        <v>3.0625</v>
      </c>
      <c r="AL158" s="725">
        <v>1.0208333333333366</v>
      </c>
      <c r="AM158" s="725">
        <v>0</v>
      </c>
      <c r="AN158" s="725">
        <v>0</v>
      </c>
      <c r="AO158" s="725">
        <v>0</v>
      </c>
      <c r="AP158" s="725">
        <v>0</v>
      </c>
      <c r="AQ158" s="725">
        <v>0</v>
      </c>
      <c r="AR158" s="725">
        <v>0</v>
      </c>
      <c r="AS158" s="725">
        <v>0</v>
      </c>
      <c r="AT158" s="725">
        <v>0</v>
      </c>
      <c r="AU158" s="725">
        <v>1.2405063291139273</v>
      </c>
      <c r="AV158" s="725">
        <v>1.2405063291139273</v>
      </c>
      <c r="AW158" s="725">
        <v>3.7215189873417724</v>
      </c>
      <c r="AX158" s="725">
        <v>0</v>
      </c>
      <c r="AY158" s="725">
        <v>0</v>
      </c>
      <c r="AZ158" s="725">
        <v>0</v>
      </c>
      <c r="BA158" s="725">
        <v>0</v>
      </c>
      <c r="BB158" s="725">
        <v>20.847222222222232</v>
      </c>
      <c r="BC158" s="725">
        <v>25.861111111111121</v>
      </c>
      <c r="BD158" s="725">
        <v>0</v>
      </c>
      <c r="BE158" s="725">
        <v>0</v>
      </c>
      <c r="BF158" s="725">
        <v>0</v>
      </c>
      <c r="BG158" s="725">
        <v>0</v>
      </c>
      <c r="BH158" s="725">
        <v>0</v>
      </c>
      <c r="BI158" s="725">
        <v>0</v>
      </c>
      <c r="BJ158" s="725">
        <v>10.120000000000001</v>
      </c>
      <c r="BK158" s="725">
        <v>0</v>
      </c>
      <c r="BL158" s="725">
        <v>0.75923542481202999</v>
      </c>
      <c r="BM158" s="725">
        <v>0</v>
      </c>
      <c r="BN158" s="725">
        <v>0</v>
      </c>
      <c r="BO158" s="725">
        <v>1</v>
      </c>
      <c r="BP158" s="725">
        <v>0</v>
      </c>
      <c r="BQ158" s="725"/>
      <c r="BR158" s="725"/>
      <c r="BS158" s="725"/>
    </row>
    <row r="159" spans="1:71" ht="15" x14ac:dyDescent="0.25">
      <c r="A159" s="722" t="e">
        <f>VLOOKUP(C159,'DfE No.'!#REF!,3,FALSE)</f>
        <v>#REF!</v>
      </c>
      <c r="B159" s="722">
        <v>141554</v>
      </c>
      <c r="C159" s="722">
        <v>9352091</v>
      </c>
      <c r="D159" s="723" t="s">
        <v>655</v>
      </c>
      <c r="E159" s="707" t="s">
        <v>469</v>
      </c>
      <c r="F159" s="724" t="s">
        <v>1127</v>
      </c>
      <c r="G159" s="725">
        <v>1</v>
      </c>
      <c r="H159" s="725">
        <v>0</v>
      </c>
      <c r="I159" s="725">
        <v>0</v>
      </c>
      <c r="J159" s="725">
        <v>7</v>
      </c>
      <c r="K159" s="725">
        <v>0</v>
      </c>
      <c r="L159" s="725">
        <v>0</v>
      </c>
      <c r="M159" s="725">
        <v>0</v>
      </c>
      <c r="N159" s="725">
        <v>278</v>
      </c>
      <c r="O159" s="725">
        <v>278</v>
      </c>
      <c r="P159" s="725">
        <v>43</v>
      </c>
      <c r="Q159" s="725">
        <v>235</v>
      </c>
      <c r="R159" s="725">
        <v>0</v>
      </c>
      <c r="S159" s="725">
        <v>0</v>
      </c>
      <c r="T159" s="725">
        <v>0</v>
      </c>
      <c r="U159" s="725">
        <v>0</v>
      </c>
      <c r="V159" s="725">
        <v>0</v>
      </c>
      <c r="W159" s="725">
        <v>0</v>
      </c>
      <c r="X159" s="725">
        <v>0</v>
      </c>
      <c r="Y159" s="725">
        <v>0</v>
      </c>
      <c r="Z159" s="725">
        <v>0</v>
      </c>
      <c r="AA159" s="725">
        <v>278</v>
      </c>
      <c r="AB159" s="725">
        <v>39.714285714285715</v>
      </c>
      <c r="AC159" s="725">
        <v>52.999999999999865</v>
      </c>
      <c r="AD159" s="725">
        <v>87.215686274509807</v>
      </c>
      <c r="AE159" s="725">
        <v>0</v>
      </c>
      <c r="AF159" s="725">
        <v>0</v>
      </c>
      <c r="AG159" s="725">
        <v>194</v>
      </c>
      <c r="AH159" s="725">
        <v>84</v>
      </c>
      <c r="AI159" s="725">
        <v>0</v>
      </c>
      <c r="AJ159" s="725">
        <v>0</v>
      </c>
      <c r="AK159" s="725">
        <v>0</v>
      </c>
      <c r="AL159" s="725">
        <v>0</v>
      </c>
      <c r="AM159" s="725">
        <v>0</v>
      </c>
      <c r="AN159" s="725">
        <v>0</v>
      </c>
      <c r="AO159" s="725">
        <v>0</v>
      </c>
      <c r="AP159" s="725">
        <v>0</v>
      </c>
      <c r="AQ159" s="725">
        <v>0</v>
      </c>
      <c r="AR159" s="725">
        <v>0</v>
      </c>
      <c r="AS159" s="725">
        <v>0</v>
      </c>
      <c r="AT159" s="725">
        <v>0</v>
      </c>
      <c r="AU159" s="725">
        <v>0</v>
      </c>
      <c r="AV159" s="725">
        <v>2.3659574468085105</v>
      </c>
      <c r="AW159" s="725">
        <v>3.5489361702127629</v>
      </c>
      <c r="AX159" s="725">
        <v>0</v>
      </c>
      <c r="AY159" s="725">
        <v>0</v>
      </c>
      <c r="AZ159" s="725">
        <v>0</v>
      </c>
      <c r="BA159" s="725">
        <v>0</v>
      </c>
      <c r="BB159" s="725">
        <v>78.673913043478223</v>
      </c>
      <c r="BC159" s="725">
        <v>93.069565217391258</v>
      </c>
      <c r="BD159" s="725">
        <v>0</v>
      </c>
      <c r="BE159" s="725">
        <v>0</v>
      </c>
      <c r="BF159" s="725">
        <v>0</v>
      </c>
      <c r="BG159" s="725">
        <v>0</v>
      </c>
      <c r="BH159" s="725">
        <v>0</v>
      </c>
      <c r="BI159" s="725">
        <v>0</v>
      </c>
      <c r="BJ159" s="725">
        <v>10.320000000000006</v>
      </c>
      <c r="BK159" s="725">
        <v>0</v>
      </c>
      <c r="BL159" s="725">
        <v>1.2233526111959301</v>
      </c>
      <c r="BM159" s="725">
        <v>0</v>
      </c>
      <c r="BN159" s="725">
        <v>0</v>
      </c>
      <c r="BO159" s="725">
        <v>1</v>
      </c>
      <c r="BP159" s="725">
        <v>0</v>
      </c>
      <c r="BQ159" s="725"/>
      <c r="BR159" s="725"/>
      <c r="BS159" s="725"/>
    </row>
    <row r="160" spans="1:71" ht="15" x14ac:dyDescent="0.25">
      <c r="A160" s="722" t="e">
        <f>VLOOKUP(C160,'DfE No.'!#REF!,3,FALSE)</f>
        <v>#REF!</v>
      </c>
      <c r="B160" s="722">
        <v>142025</v>
      </c>
      <c r="C160" s="722">
        <v>9352093</v>
      </c>
      <c r="D160" s="723" t="s">
        <v>917</v>
      </c>
      <c r="E160" s="707" t="s">
        <v>469</v>
      </c>
      <c r="F160" s="724" t="s">
        <v>1127</v>
      </c>
      <c r="G160" s="725">
        <v>1</v>
      </c>
      <c r="H160" s="725">
        <v>0</v>
      </c>
      <c r="I160" s="725">
        <v>0</v>
      </c>
      <c r="J160" s="725">
        <v>7</v>
      </c>
      <c r="K160" s="725">
        <v>0</v>
      </c>
      <c r="L160" s="725">
        <v>0</v>
      </c>
      <c r="M160" s="725">
        <v>0</v>
      </c>
      <c r="N160" s="725">
        <v>323</v>
      </c>
      <c r="O160" s="725">
        <v>323</v>
      </c>
      <c r="P160" s="725">
        <v>44</v>
      </c>
      <c r="Q160" s="725">
        <v>279</v>
      </c>
      <c r="R160" s="725">
        <v>0</v>
      </c>
      <c r="S160" s="725">
        <v>0</v>
      </c>
      <c r="T160" s="725">
        <v>0</v>
      </c>
      <c r="U160" s="725">
        <v>0</v>
      </c>
      <c r="V160" s="725">
        <v>0</v>
      </c>
      <c r="W160" s="725">
        <v>0</v>
      </c>
      <c r="X160" s="725">
        <v>0</v>
      </c>
      <c r="Y160" s="725">
        <v>0</v>
      </c>
      <c r="Z160" s="725">
        <v>0</v>
      </c>
      <c r="AA160" s="725">
        <v>323</v>
      </c>
      <c r="AB160" s="725">
        <v>46.142857142857146</v>
      </c>
      <c r="AC160" s="725">
        <v>35.999999999999957</v>
      </c>
      <c r="AD160" s="725">
        <v>63.217125382262999</v>
      </c>
      <c r="AE160" s="725">
        <v>0</v>
      </c>
      <c r="AF160" s="725">
        <v>0</v>
      </c>
      <c r="AG160" s="725">
        <v>321.00000000000006</v>
      </c>
      <c r="AH160" s="725">
        <v>0</v>
      </c>
      <c r="AI160" s="725">
        <v>0</v>
      </c>
      <c r="AJ160" s="725">
        <v>2.0000000000000018</v>
      </c>
      <c r="AK160" s="725">
        <v>0</v>
      </c>
      <c r="AL160" s="725">
        <v>0</v>
      </c>
      <c r="AM160" s="725">
        <v>0</v>
      </c>
      <c r="AN160" s="725">
        <v>0</v>
      </c>
      <c r="AO160" s="725">
        <v>0</v>
      </c>
      <c r="AP160" s="725">
        <v>0</v>
      </c>
      <c r="AQ160" s="725">
        <v>0</v>
      </c>
      <c r="AR160" s="725">
        <v>0</v>
      </c>
      <c r="AS160" s="725">
        <v>0</v>
      </c>
      <c r="AT160" s="725">
        <v>0</v>
      </c>
      <c r="AU160" s="725">
        <v>6.9462365591397779</v>
      </c>
      <c r="AV160" s="725">
        <v>23.15412186379929</v>
      </c>
      <c r="AW160" s="725">
        <v>34.731182795698892</v>
      </c>
      <c r="AX160" s="725">
        <v>0</v>
      </c>
      <c r="AY160" s="725">
        <v>0</v>
      </c>
      <c r="AZ160" s="725">
        <v>0</v>
      </c>
      <c r="BA160" s="725">
        <v>0</v>
      </c>
      <c r="BB160" s="725">
        <v>120.02264150943395</v>
      </c>
      <c r="BC160" s="725">
        <v>138.95094339622639</v>
      </c>
      <c r="BD160" s="725">
        <v>0</v>
      </c>
      <c r="BE160" s="725">
        <v>0</v>
      </c>
      <c r="BF160" s="725">
        <v>0</v>
      </c>
      <c r="BG160" s="725">
        <v>0</v>
      </c>
      <c r="BH160" s="725">
        <v>0</v>
      </c>
      <c r="BI160" s="725">
        <v>0</v>
      </c>
      <c r="BJ160" s="725">
        <v>8.6200000000000063</v>
      </c>
      <c r="BK160" s="725">
        <v>0</v>
      </c>
      <c r="BL160" s="725">
        <v>1.4811676843465</v>
      </c>
      <c r="BM160" s="725">
        <v>0</v>
      </c>
      <c r="BN160" s="725">
        <v>0</v>
      </c>
      <c r="BO160" s="725">
        <v>1</v>
      </c>
      <c r="BP160" s="725">
        <v>0</v>
      </c>
      <c r="BQ160" s="725"/>
      <c r="BR160" s="725"/>
      <c r="BS160" s="725"/>
    </row>
    <row r="161" spans="1:71" ht="15" x14ac:dyDescent="0.25">
      <c r="A161" s="722" t="e">
        <f>VLOOKUP(C161,'DfE No.'!#REF!,3,FALSE)</f>
        <v>#REF!</v>
      </c>
      <c r="B161" s="722">
        <v>143069</v>
      </c>
      <c r="C161" s="722">
        <v>9352096</v>
      </c>
      <c r="D161" s="723" t="s">
        <v>688</v>
      </c>
      <c r="E161" s="707" t="s">
        <v>469</v>
      </c>
      <c r="F161" s="724" t="s">
        <v>1127</v>
      </c>
      <c r="G161" s="725">
        <v>1</v>
      </c>
      <c r="H161" s="725">
        <v>0</v>
      </c>
      <c r="I161" s="725">
        <v>0</v>
      </c>
      <c r="J161" s="725">
        <v>7</v>
      </c>
      <c r="K161" s="725">
        <v>0</v>
      </c>
      <c r="L161" s="725">
        <v>0</v>
      </c>
      <c r="M161" s="725">
        <v>0</v>
      </c>
      <c r="N161" s="725">
        <v>75</v>
      </c>
      <c r="O161" s="725">
        <v>75</v>
      </c>
      <c r="P161" s="725">
        <v>11</v>
      </c>
      <c r="Q161" s="725">
        <v>64</v>
      </c>
      <c r="R161" s="725">
        <v>0</v>
      </c>
      <c r="S161" s="725">
        <v>0</v>
      </c>
      <c r="T161" s="725">
        <v>0</v>
      </c>
      <c r="U161" s="725">
        <v>0</v>
      </c>
      <c r="V161" s="725">
        <v>0</v>
      </c>
      <c r="W161" s="725">
        <v>0</v>
      </c>
      <c r="X161" s="725">
        <v>0</v>
      </c>
      <c r="Y161" s="725">
        <v>0</v>
      </c>
      <c r="Z161" s="725">
        <v>0</v>
      </c>
      <c r="AA161" s="725">
        <v>75</v>
      </c>
      <c r="AB161" s="725">
        <v>10.714285714285714</v>
      </c>
      <c r="AC161" s="725">
        <v>12</v>
      </c>
      <c r="AD161" s="725">
        <v>15.84507042253521</v>
      </c>
      <c r="AE161" s="725">
        <v>0</v>
      </c>
      <c r="AF161" s="725">
        <v>0</v>
      </c>
      <c r="AG161" s="725">
        <v>75</v>
      </c>
      <c r="AH161" s="725">
        <v>0</v>
      </c>
      <c r="AI161" s="725">
        <v>0</v>
      </c>
      <c r="AJ161" s="725">
        <v>0</v>
      </c>
      <c r="AK161" s="725">
        <v>0</v>
      </c>
      <c r="AL161" s="725">
        <v>0</v>
      </c>
      <c r="AM161" s="725">
        <v>0</v>
      </c>
      <c r="AN161" s="725">
        <v>0</v>
      </c>
      <c r="AO161" s="725">
        <v>0</v>
      </c>
      <c r="AP161" s="725">
        <v>0</v>
      </c>
      <c r="AQ161" s="725">
        <v>0</v>
      </c>
      <c r="AR161" s="725">
        <v>0</v>
      </c>
      <c r="AS161" s="725">
        <v>0</v>
      </c>
      <c r="AT161" s="725">
        <v>0</v>
      </c>
      <c r="AU161" s="725">
        <v>0</v>
      </c>
      <c r="AV161" s="725">
        <v>0</v>
      </c>
      <c r="AW161" s="725">
        <v>0</v>
      </c>
      <c r="AX161" s="725">
        <v>0</v>
      </c>
      <c r="AY161" s="725">
        <v>0</v>
      </c>
      <c r="AZ161" s="725">
        <v>0</v>
      </c>
      <c r="BA161" s="725">
        <v>0</v>
      </c>
      <c r="BB161" s="725">
        <v>15.448275862068993</v>
      </c>
      <c r="BC161" s="725">
        <v>18.1034482758621</v>
      </c>
      <c r="BD161" s="725">
        <v>0</v>
      </c>
      <c r="BE161" s="725">
        <v>0</v>
      </c>
      <c r="BF161" s="725">
        <v>0</v>
      </c>
      <c r="BG161" s="725">
        <v>0</v>
      </c>
      <c r="BH161" s="725">
        <v>0</v>
      </c>
      <c r="BI161" s="725">
        <v>0</v>
      </c>
      <c r="BJ161" s="725">
        <v>5.6351351351351253</v>
      </c>
      <c r="BK161" s="725">
        <v>0</v>
      </c>
      <c r="BL161" s="725">
        <v>2.5866971620253199</v>
      </c>
      <c r="BM161" s="725">
        <v>0</v>
      </c>
      <c r="BN161" s="725">
        <v>1</v>
      </c>
      <c r="BO161" s="725">
        <v>1</v>
      </c>
      <c r="BP161" s="725">
        <v>0</v>
      </c>
      <c r="BQ161" s="725"/>
      <c r="BR161" s="725"/>
      <c r="BS161" s="725"/>
    </row>
    <row r="162" spans="1:71" ht="15" x14ac:dyDescent="0.25">
      <c r="A162" s="722" t="e">
        <f>VLOOKUP(C162,'DfE No.'!#REF!,3,FALSE)</f>
        <v>#REF!</v>
      </c>
      <c r="B162" s="722">
        <v>143361</v>
      </c>
      <c r="C162" s="722">
        <v>9352097</v>
      </c>
      <c r="D162" s="723" t="s">
        <v>1247</v>
      </c>
      <c r="E162" s="707" t="s">
        <v>469</v>
      </c>
      <c r="F162" s="724" t="s">
        <v>1127</v>
      </c>
      <c r="G162" s="725">
        <v>1</v>
      </c>
      <c r="H162" s="725">
        <v>0</v>
      </c>
      <c r="I162" s="725">
        <v>0</v>
      </c>
      <c r="J162" s="725">
        <v>7</v>
      </c>
      <c r="K162" s="725">
        <v>0</v>
      </c>
      <c r="L162" s="725">
        <v>0</v>
      </c>
      <c r="M162" s="725">
        <v>0</v>
      </c>
      <c r="N162" s="725">
        <v>111</v>
      </c>
      <c r="O162" s="725">
        <v>111</v>
      </c>
      <c r="P162" s="725">
        <v>21</v>
      </c>
      <c r="Q162" s="725">
        <v>90</v>
      </c>
      <c r="R162" s="725">
        <v>0</v>
      </c>
      <c r="S162" s="725">
        <v>0</v>
      </c>
      <c r="T162" s="725">
        <v>0</v>
      </c>
      <c r="U162" s="725">
        <v>0</v>
      </c>
      <c r="V162" s="725">
        <v>0</v>
      </c>
      <c r="W162" s="725">
        <v>0</v>
      </c>
      <c r="X162" s="725">
        <v>0</v>
      </c>
      <c r="Y162" s="725">
        <v>0</v>
      </c>
      <c r="Z162" s="725">
        <v>0</v>
      </c>
      <c r="AA162" s="725">
        <v>111</v>
      </c>
      <c r="AB162" s="725">
        <v>15.857142857142858</v>
      </c>
      <c r="AC162" s="725">
        <v>15.999999999999984</v>
      </c>
      <c r="AD162" s="725">
        <v>15.999999999999984</v>
      </c>
      <c r="AE162" s="725">
        <v>0</v>
      </c>
      <c r="AF162" s="725">
        <v>0</v>
      </c>
      <c r="AG162" s="725">
        <v>109.9909090909091</v>
      </c>
      <c r="AH162" s="725">
        <v>0</v>
      </c>
      <c r="AI162" s="725">
        <v>1.009090909090909</v>
      </c>
      <c r="AJ162" s="725">
        <v>0</v>
      </c>
      <c r="AK162" s="725">
        <v>0</v>
      </c>
      <c r="AL162" s="725">
        <v>0</v>
      </c>
      <c r="AM162" s="725">
        <v>0</v>
      </c>
      <c r="AN162" s="725">
        <v>0</v>
      </c>
      <c r="AO162" s="725">
        <v>0</v>
      </c>
      <c r="AP162" s="725">
        <v>0</v>
      </c>
      <c r="AQ162" s="725">
        <v>0</v>
      </c>
      <c r="AR162" s="725">
        <v>0</v>
      </c>
      <c r="AS162" s="725">
        <v>0</v>
      </c>
      <c r="AT162" s="725">
        <v>0</v>
      </c>
      <c r="AU162" s="725">
        <v>0</v>
      </c>
      <c r="AV162" s="725">
        <v>0</v>
      </c>
      <c r="AW162" s="725">
        <v>0</v>
      </c>
      <c r="AX162" s="725">
        <v>0</v>
      </c>
      <c r="AY162" s="725">
        <v>0</v>
      </c>
      <c r="AZ162" s="725">
        <v>0</v>
      </c>
      <c r="BA162" s="725">
        <v>0</v>
      </c>
      <c r="BB162" s="725">
        <v>27.999999999999989</v>
      </c>
      <c r="BC162" s="725">
        <v>34.533333333333324</v>
      </c>
      <c r="BD162" s="725">
        <v>0</v>
      </c>
      <c r="BE162" s="725">
        <v>0</v>
      </c>
      <c r="BF162" s="725">
        <v>0</v>
      </c>
      <c r="BG162" s="725">
        <v>0</v>
      </c>
      <c r="BH162" s="725">
        <v>0</v>
      </c>
      <c r="BI162" s="725">
        <v>0</v>
      </c>
      <c r="BJ162" s="725">
        <v>0</v>
      </c>
      <c r="BK162" s="725">
        <v>0</v>
      </c>
      <c r="BL162" s="725">
        <v>1.67408973302752</v>
      </c>
      <c r="BM162" s="725">
        <v>0</v>
      </c>
      <c r="BN162" s="725">
        <v>0</v>
      </c>
      <c r="BO162" s="725">
        <v>1</v>
      </c>
      <c r="BP162" s="725">
        <v>0</v>
      </c>
      <c r="BQ162" s="725"/>
      <c r="BR162" s="725"/>
      <c r="BS162" s="725"/>
    </row>
    <row r="163" spans="1:71" ht="15" x14ac:dyDescent="0.25">
      <c r="A163" s="722" t="e">
        <f>VLOOKUP(C163,'DfE No.'!#REF!,3,FALSE)</f>
        <v>#REF!</v>
      </c>
      <c r="B163" s="722">
        <v>143806</v>
      </c>
      <c r="C163" s="722">
        <v>9352098</v>
      </c>
      <c r="D163" s="723" t="s">
        <v>690</v>
      </c>
      <c r="E163" s="707" t="s">
        <v>469</v>
      </c>
      <c r="F163" s="724" t="s">
        <v>1127</v>
      </c>
      <c r="G163" s="725">
        <v>1</v>
      </c>
      <c r="H163" s="725">
        <v>0</v>
      </c>
      <c r="I163" s="725">
        <v>0</v>
      </c>
      <c r="J163" s="725">
        <v>7</v>
      </c>
      <c r="K163" s="725">
        <v>0</v>
      </c>
      <c r="L163" s="725">
        <v>0</v>
      </c>
      <c r="M163" s="725">
        <v>0</v>
      </c>
      <c r="N163" s="725">
        <v>37</v>
      </c>
      <c r="O163" s="725">
        <v>37</v>
      </c>
      <c r="P163" s="725">
        <v>3</v>
      </c>
      <c r="Q163" s="725">
        <v>34</v>
      </c>
      <c r="R163" s="725">
        <v>0</v>
      </c>
      <c r="S163" s="725">
        <v>0</v>
      </c>
      <c r="T163" s="725">
        <v>0</v>
      </c>
      <c r="U163" s="725">
        <v>0</v>
      </c>
      <c r="V163" s="725">
        <v>0</v>
      </c>
      <c r="W163" s="725">
        <v>0</v>
      </c>
      <c r="X163" s="725">
        <v>0</v>
      </c>
      <c r="Y163" s="725">
        <v>0</v>
      </c>
      <c r="Z163" s="725">
        <v>0</v>
      </c>
      <c r="AA163" s="725">
        <v>37</v>
      </c>
      <c r="AB163" s="725">
        <v>5.2857142857142856</v>
      </c>
      <c r="AC163" s="725">
        <v>2.0000000000000018</v>
      </c>
      <c r="AD163" s="725">
        <v>9</v>
      </c>
      <c r="AE163" s="725">
        <v>0</v>
      </c>
      <c r="AF163" s="725">
        <v>0</v>
      </c>
      <c r="AG163" s="725">
        <v>35.000000000000007</v>
      </c>
      <c r="AH163" s="725">
        <v>2.0000000000000018</v>
      </c>
      <c r="AI163" s="725">
        <v>0</v>
      </c>
      <c r="AJ163" s="725">
        <v>0</v>
      </c>
      <c r="AK163" s="725">
        <v>0</v>
      </c>
      <c r="AL163" s="725">
        <v>0</v>
      </c>
      <c r="AM163" s="725">
        <v>0</v>
      </c>
      <c r="AN163" s="725">
        <v>0</v>
      </c>
      <c r="AO163" s="725">
        <v>0</v>
      </c>
      <c r="AP163" s="725">
        <v>0</v>
      </c>
      <c r="AQ163" s="725">
        <v>0</v>
      </c>
      <c r="AR163" s="725">
        <v>0</v>
      </c>
      <c r="AS163" s="725">
        <v>0</v>
      </c>
      <c r="AT163" s="725">
        <v>0</v>
      </c>
      <c r="AU163" s="725">
        <v>0</v>
      </c>
      <c r="AV163" s="725">
        <v>0</v>
      </c>
      <c r="AW163" s="725">
        <v>0</v>
      </c>
      <c r="AX163" s="725">
        <v>0</v>
      </c>
      <c r="AY163" s="725">
        <v>0</v>
      </c>
      <c r="AZ163" s="725">
        <v>0</v>
      </c>
      <c r="BA163" s="725">
        <v>0</v>
      </c>
      <c r="BB163" s="725">
        <v>11.333333333333321</v>
      </c>
      <c r="BC163" s="725">
        <v>12.33333333333332</v>
      </c>
      <c r="BD163" s="725">
        <v>0</v>
      </c>
      <c r="BE163" s="725">
        <v>0</v>
      </c>
      <c r="BF163" s="725">
        <v>0</v>
      </c>
      <c r="BG163" s="725">
        <v>0</v>
      </c>
      <c r="BH163" s="725">
        <v>0</v>
      </c>
      <c r="BI163" s="725">
        <v>0</v>
      </c>
      <c r="BJ163" s="725">
        <v>3.779999999999994</v>
      </c>
      <c r="BK163" s="725">
        <v>0</v>
      </c>
      <c r="BL163" s="725">
        <v>2.6576741551724101</v>
      </c>
      <c r="BM163" s="725">
        <v>0</v>
      </c>
      <c r="BN163" s="725">
        <v>1</v>
      </c>
      <c r="BO163" s="725">
        <v>1</v>
      </c>
      <c r="BP163" s="725">
        <v>0</v>
      </c>
      <c r="BQ163" s="725"/>
      <c r="BR163" s="725"/>
      <c r="BS163" s="725"/>
    </row>
    <row r="164" spans="1:71" ht="15" x14ac:dyDescent="0.25">
      <c r="A164" s="722" t="e">
        <f>VLOOKUP(C164,'DfE No.'!#REF!,3,FALSE)</f>
        <v>#REF!</v>
      </c>
      <c r="B164" s="722">
        <v>142026</v>
      </c>
      <c r="C164" s="722">
        <v>9352099</v>
      </c>
      <c r="D164" s="723" t="s">
        <v>1248</v>
      </c>
      <c r="E164" s="707" t="s">
        <v>469</v>
      </c>
      <c r="F164" s="724" t="s">
        <v>1127</v>
      </c>
      <c r="G164" s="725">
        <v>1</v>
      </c>
      <c r="H164" s="725">
        <v>0</v>
      </c>
      <c r="I164" s="725">
        <v>0</v>
      </c>
      <c r="J164" s="725">
        <v>7</v>
      </c>
      <c r="K164" s="725">
        <v>0</v>
      </c>
      <c r="L164" s="725">
        <v>0</v>
      </c>
      <c r="M164" s="725">
        <v>0</v>
      </c>
      <c r="N164" s="725">
        <v>213</v>
      </c>
      <c r="O164" s="725">
        <v>213</v>
      </c>
      <c r="P164" s="725">
        <v>37</v>
      </c>
      <c r="Q164" s="725">
        <v>176</v>
      </c>
      <c r="R164" s="725">
        <v>0</v>
      </c>
      <c r="S164" s="725">
        <v>0</v>
      </c>
      <c r="T164" s="725">
        <v>0</v>
      </c>
      <c r="U164" s="725">
        <v>0</v>
      </c>
      <c r="V164" s="725">
        <v>0</v>
      </c>
      <c r="W164" s="725">
        <v>0</v>
      </c>
      <c r="X164" s="725">
        <v>0</v>
      </c>
      <c r="Y164" s="725">
        <v>0</v>
      </c>
      <c r="Z164" s="725">
        <v>0</v>
      </c>
      <c r="AA164" s="725">
        <v>213</v>
      </c>
      <c r="AB164" s="725">
        <v>30.428571428571427</v>
      </c>
      <c r="AC164" s="725">
        <v>52.999999999999957</v>
      </c>
      <c r="AD164" s="725">
        <v>71.972602739726028</v>
      </c>
      <c r="AE164" s="725">
        <v>0</v>
      </c>
      <c r="AF164" s="725">
        <v>0</v>
      </c>
      <c r="AG164" s="725">
        <v>93.999999999999929</v>
      </c>
      <c r="AH164" s="725">
        <v>50.000000000000064</v>
      </c>
      <c r="AI164" s="725">
        <v>32.000000000000092</v>
      </c>
      <c r="AJ164" s="725">
        <v>6.9999999999999964</v>
      </c>
      <c r="AK164" s="725">
        <v>29.999999999999954</v>
      </c>
      <c r="AL164" s="725">
        <v>0</v>
      </c>
      <c r="AM164" s="725">
        <v>0</v>
      </c>
      <c r="AN164" s="725">
        <v>0</v>
      </c>
      <c r="AO164" s="725">
        <v>0</v>
      </c>
      <c r="AP164" s="725">
        <v>0</v>
      </c>
      <c r="AQ164" s="725">
        <v>0</v>
      </c>
      <c r="AR164" s="725">
        <v>0</v>
      </c>
      <c r="AS164" s="725">
        <v>0</v>
      </c>
      <c r="AT164" s="725">
        <v>0</v>
      </c>
      <c r="AU164" s="725">
        <v>7.2613636363636385</v>
      </c>
      <c r="AV164" s="725">
        <v>12.102272727272723</v>
      </c>
      <c r="AW164" s="725">
        <v>14.522727272727277</v>
      </c>
      <c r="AX164" s="725">
        <v>0</v>
      </c>
      <c r="AY164" s="725">
        <v>0</v>
      </c>
      <c r="AZ164" s="725">
        <v>0</v>
      </c>
      <c r="BA164" s="725">
        <v>1.9452054794520546</v>
      </c>
      <c r="BB164" s="725">
        <v>52.071005917159681</v>
      </c>
      <c r="BC164" s="725">
        <v>63.017751479289835</v>
      </c>
      <c r="BD164" s="725">
        <v>0</v>
      </c>
      <c r="BE164" s="725">
        <v>0</v>
      </c>
      <c r="BF164" s="725">
        <v>0</v>
      </c>
      <c r="BG164" s="725">
        <v>0</v>
      </c>
      <c r="BH164" s="725">
        <v>0</v>
      </c>
      <c r="BI164" s="725">
        <v>0</v>
      </c>
      <c r="BJ164" s="725">
        <v>1.2199999999999926</v>
      </c>
      <c r="BK164" s="725">
        <v>0</v>
      </c>
      <c r="BL164" s="725">
        <v>0.36557923194444403</v>
      </c>
      <c r="BM164" s="725">
        <v>0</v>
      </c>
      <c r="BN164" s="725">
        <v>0</v>
      </c>
      <c r="BO164" s="725">
        <v>1</v>
      </c>
      <c r="BP164" s="725">
        <v>0</v>
      </c>
      <c r="BQ164" s="725"/>
      <c r="BR164" s="725"/>
      <c r="BS164" s="725"/>
    </row>
    <row r="165" spans="1:71" ht="15" x14ac:dyDescent="0.25">
      <c r="A165" s="722" t="e">
        <f>VLOOKUP(C165,'DfE No.'!#REF!,3,FALSE)</f>
        <v>#REF!</v>
      </c>
      <c r="B165" s="722">
        <v>146173</v>
      </c>
      <c r="C165" s="722">
        <v>9352100</v>
      </c>
      <c r="D165" s="723" t="s">
        <v>692</v>
      </c>
      <c r="E165" s="707" t="s">
        <v>469</v>
      </c>
      <c r="F165" s="724" t="s">
        <v>1127</v>
      </c>
      <c r="G165" s="725">
        <v>1</v>
      </c>
      <c r="H165" s="725">
        <v>0</v>
      </c>
      <c r="I165" s="725">
        <v>0</v>
      </c>
      <c r="J165" s="725">
        <v>7</v>
      </c>
      <c r="K165" s="725">
        <v>0</v>
      </c>
      <c r="L165" s="725">
        <v>0</v>
      </c>
      <c r="M165" s="725">
        <v>0</v>
      </c>
      <c r="N165" s="725">
        <v>67</v>
      </c>
      <c r="O165" s="725">
        <v>67</v>
      </c>
      <c r="P165" s="725">
        <v>5</v>
      </c>
      <c r="Q165" s="725">
        <v>62</v>
      </c>
      <c r="R165" s="725">
        <v>0</v>
      </c>
      <c r="S165" s="725">
        <v>0</v>
      </c>
      <c r="T165" s="725">
        <v>0</v>
      </c>
      <c r="U165" s="725">
        <v>0</v>
      </c>
      <c r="V165" s="725">
        <v>0</v>
      </c>
      <c r="W165" s="725">
        <v>0</v>
      </c>
      <c r="X165" s="725">
        <v>0</v>
      </c>
      <c r="Y165" s="725">
        <v>0</v>
      </c>
      <c r="Z165" s="725">
        <v>0</v>
      </c>
      <c r="AA165" s="725">
        <v>67</v>
      </c>
      <c r="AB165" s="725">
        <v>9.5714285714285712</v>
      </c>
      <c r="AC165" s="725">
        <v>5.0000000000000009</v>
      </c>
      <c r="AD165" s="725">
        <v>10.220338983050848</v>
      </c>
      <c r="AE165" s="725">
        <v>0</v>
      </c>
      <c r="AF165" s="725">
        <v>0</v>
      </c>
      <c r="AG165" s="725">
        <v>67</v>
      </c>
      <c r="AH165" s="725">
        <v>0</v>
      </c>
      <c r="AI165" s="725">
        <v>0</v>
      </c>
      <c r="AJ165" s="725">
        <v>0</v>
      </c>
      <c r="AK165" s="725">
        <v>0</v>
      </c>
      <c r="AL165" s="725">
        <v>0</v>
      </c>
      <c r="AM165" s="725">
        <v>0</v>
      </c>
      <c r="AN165" s="725">
        <v>0</v>
      </c>
      <c r="AO165" s="725">
        <v>0</v>
      </c>
      <c r="AP165" s="725">
        <v>0</v>
      </c>
      <c r="AQ165" s="725">
        <v>0</v>
      </c>
      <c r="AR165" s="725">
        <v>0</v>
      </c>
      <c r="AS165" s="725">
        <v>0</v>
      </c>
      <c r="AT165" s="725">
        <v>0</v>
      </c>
      <c r="AU165" s="725">
        <v>0</v>
      </c>
      <c r="AV165" s="725">
        <v>1.0806451612903214</v>
      </c>
      <c r="AW165" s="725">
        <v>1.0806451612903214</v>
      </c>
      <c r="AX165" s="725">
        <v>0</v>
      </c>
      <c r="AY165" s="725">
        <v>0</v>
      </c>
      <c r="AZ165" s="725">
        <v>0</v>
      </c>
      <c r="BA165" s="725">
        <v>0</v>
      </c>
      <c r="BB165" s="725">
        <v>21.344262295081954</v>
      </c>
      <c r="BC165" s="725">
        <v>23.065573770491788</v>
      </c>
      <c r="BD165" s="725">
        <v>0</v>
      </c>
      <c r="BE165" s="725">
        <v>0</v>
      </c>
      <c r="BF165" s="725">
        <v>0</v>
      </c>
      <c r="BG165" s="725">
        <v>0</v>
      </c>
      <c r="BH165" s="725">
        <v>0</v>
      </c>
      <c r="BI165" s="725">
        <v>0</v>
      </c>
      <c r="BJ165" s="725">
        <v>5.9800000000000288</v>
      </c>
      <c r="BK165" s="725">
        <v>0</v>
      </c>
      <c r="BL165" s="725">
        <v>1.66734628095238</v>
      </c>
      <c r="BM165" s="725">
        <v>0</v>
      </c>
      <c r="BN165" s="725">
        <v>0</v>
      </c>
      <c r="BO165" s="725">
        <v>1</v>
      </c>
      <c r="BP165" s="725">
        <v>0</v>
      </c>
      <c r="BQ165" s="725"/>
      <c r="BR165" s="725"/>
      <c r="BS165" s="725"/>
    </row>
    <row r="166" spans="1:71" ht="15" x14ac:dyDescent="0.25">
      <c r="A166" s="722" t="e">
        <f>VLOOKUP(C166,'DfE No.'!#REF!,3,FALSE)</f>
        <v>#REF!</v>
      </c>
      <c r="B166" s="722">
        <v>142027</v>
      </c>
      <c r="C166" s="722">
        <v>9352103</v>
      </c>
      <c r="D166" s="723" t="s">
        <v>1105</v>
      </c>
      <c r="E166" s="707" t="s">
        <v>469</v>
      </c>
      <c r="F166" s="724" t="s">
        <v>1127</v>
      </c>
      <c r="G166" s="725">
        <v>1</v>
      </c>
      <c r="H166" s="725">
        <v>0</v>
      </c>
      <c r="I166" s="725">
        <v>0</v>
      </c>
      <c r="J166" s="725">
        <v>7</v>
      </c>
      <c r="K166" s="725">
        <v>0</v>
      </c>
      <c r="L166" s="725">
        <v>0</v>
      </c>
      <c r="M166" s="725">
        <v>0</v>
      </c>
      <c r="N166" s="725">
        <v>512</v>
      </c>
      <c r="O166" s="725">
        <v>512</v>
      </c>
      <c r="P166" s="725">
        <v>83</v>
      </c>
      <c r="Q166" s="725">
        <v>429</v>
      </c>
      <c r="R166" s="725">
        <v>0</v>
      </c>
      <c r="S166" s="725">
        <v>0</v>
      </c>
      <c r="T166" s="725">
        <v>0</v>
      </c>
      <c r="U166" s="725">
        <v>0</v>
      </c>
      <c r="V166" s="725">
        <v>0</v>
      </c>
      <c r="W166" s="725">
        <v>0</v>
      </c>
      <c r="X166" s="725">
        <v>0</v>
      </c>
      <c r="Y166" s="725">
        <v>0</v>
      </c>
      <c r="Z166" s="725">
        <v>0</v>
      </c>
      <c r="AA166" s="725">
        <v>512</v>
      </c>
      <c r="AB166" s="725">
        <v>73.142857142857139</v>
      </c>
      <c r="AC166" s="725">
        <v>77</v>
      </c>
      <c r="AD166" s="725">
        <v>111.13178294573643</v>
      </c>
      <c r="AE166" s="725">
        <v>0</v>
      </c>
      <c r="AF166" s="725">
        <v>0</v>
      </c>
      <c r="AG166" s="725">
        <v>374</v>
      </c>
      <c r="AH166" s="725">
        <v>1</v>
      </c>
      <c r="AI166" s="725">
        <v>0</v>
      </c>
      <c r="AJ166" s="725">
        <v>137</v>
      </c>
      <c r="AK166" s="725">
        <v>0</v>
      </c>
      <c r="AL166" s="725">
        <v>0</v>
      </c>
      <c r="AM166" s="725">
        <v>0</v>
      </c>
      <c r="AN166" s="725">
        <v>0</v>
      </c>
      <c r="AO166" s="725">
        <v>0</v>
      </c>
      <c r="AP166" s="725">
        <v>0</v>
      </c>
      <c r="AQ166" s="725">
        <v>0</v>
      </c>
      <c r="AR166" s="725">
        <v>0</v>
      </c>
      <c r="AS166" s="725">
        <v>0</v>
      </c>
      <c r="AT166" s="725">
        <v>0</v>
      </c>
      <c r="AU166" s="725">
        <v>10.741258741258752</v>
      </c>
      <c r="AV166" s="725">
        <v>29.83682983682985</v>
      </c>
      <c r="AW166" s="725">
        <v>39.384615384615373</v>
      </c>
      <c r="AX166" s="725">
        <v>0</v>
      </c>
      <c r="AY166" s="725">
        <v>0</v>
      </c>
      <c r="AZ166" s="725">
        <v>0</v>
      </c>
      <c r="BA166" s="725">
        <v>0.99224806201550386</v>
      </c>
      <c r="BB166" s="725">
        <v>144.78750000000002</v>
      </c>
      <c r="BC166" s="725">
        <v>172.80000000000004</v>
      </c>
      <c r="BD166" s="725">
        <v>0</v>
      </c>
      <c r="BE166" s="725">
        <v>0</v>
      </c>
      <c r="BF166" s="725">
        <v>0</v>
      </c>
      <c r="BG166" s="725">
        <v>0</v>
      </c>
      <c r="BH166" s="725">
        <v>0</v>
      </c>
      <c r="BI166" s="725">
        <v>0</v>
      </c>
      <c r="BJ166" s="725">
        <v>8.2800000000000011</v>
      </c>
      <c r="BK166" s="725">
        <v>0</v>
      </c>
      <c r="BL166" s="725">
        <v>0.51827185430107503</v>
      </c>
      <c r="BM166" s="725">
        <v>0</v>
      </c>
      <c r="BN166" s="725">
        <v>0</v>
      </c>
      <c r="BO166" s="725">
        <v>1</v>
      </c>
      <c r="BP166" s="725">
        <v>0</v>
      </c>
      <c r="BQ166" s="725"/>
      <c r="BR166" s="725"/>
      <c r="BS166" s="725"/>
    </row>
    <row r="167" spans="1:71" ht="15" x14ac:dyDescent="0.25">
      <c r="A167" s="722" t="e">
        <f>VLOOKUP(C167,'DfE No.'!#REF!,3,FALSE)</f>
        <v>#REF!</v>
      </c>
      <c r="B167" s="722">
        <v>142187</v>
      </c>
      <c r="C167" s="722">
        <v>9352104</v>
      </c>
      <c r="D167" s="723" t="s">
        <v>1106</v>
      </c>
      <c r="E167" s="707" t="s">
        <v>469</v>
      </c>
      <c r="F167" s="724" t="s">
        <v>1127</v>
      </c>
      <c r="G167" s="725">
        <v>1</v>
      </c>
      <c r="H167" s="725">
        <v>0</v>
      </c>
      <c r="I167" s="725">
        <v>0</v>
      </c>
      <c r="J167" s="725">
        <v>7</v>
      </c>
      <c r="K167" s="725">
        <v>0</v>
      </c>
      <c r="L167" s="725">
        <v>0</v>
      </c>
      <c r="M167" s="725">
        <v>0</v>
      </c>
      <c r="N167" s="725">
        <v>308</v>
      </c>
      <c r="O167" s="725">
        <v>308</v>
      </c>
      <c r="P167" s="725">
        <v>45</v>
      </c>
      <c r="Q167" s="725">
        <v>263</v>
      </c>
      <c r="R167" s="725">
        <v>0</v>
      </c>
      <c r="S167" s="725">
        <v>0</v>
      </c>
      <c r="T167" s="725">
        <v>0</v>
      </c>
      <c r="U167" s="725">
        <v>0</v>
      </c>
      <c r="V167" s="725">
        <v>0</v>
      </c>
      <c r="W167" s="725">
        <v>0</v>
      </c>
      <c r="X167" s="725">
        <v>0</v>
      </c>
      <c r="Y167" s="725">
        <v>0</v>
      </c>
      <c r="Z167" s="725">
        <v>0</v>
      </c>
      <c r="AA167" s="725">
        <v>308</v>
      </c>
      <c r="AB167" s="725">
        <v>44</v>
      </c>
      <c r="AC167" s="725">
        <v>64.000000000000071</v>
      </c>
      <c r="AD167" s="725">
        <v>71.535483870967738</v>
      </c>
      <c r="AE167" s="725">
        <v>0</v>
      </c>
      <c r="AF167" s="725">
        <v>0</v>
      </c>
      <c r="AG167" s="725">
        <v>190.61889250814349</v>
      </c>
      <c r="AH167" s="725">
        <v>9.0293159609120472</v>
      </c>
      <c r="AI167" s="725">
        <v>26.084690553745915</v>
      </c>
      <c r="AJ167" s="725">
        <v>4.0130293159609263</v>
      </c>
      <c r="AK167" s="725">
        <v>0</v>
      </c>
      <c r="AL167" s="725">
        <v>73.237785016286665</v>
      </c>
      <c r="AM167" s="725">
        <v>5.0162866449511512</v>
      </c>
      <c r="AN167" s="725">
        <v>0</v>
      </c>
      <c r="AO167" s="725">
        <v>0</v>
      </c>
      <c r="AP167" s="725">
        <v>0</v>
      </c>
      <c r="AQ167" s="725">
        <v>0</v>
      </c>
      <c r="AR167" s="725">
        <v>0</v>
      </c>
      <c r="AS167" s="725">
        <v>0</v>
      </c>
      <c r="AT167" s="725">
        <v>0</v>
      </c>
      <c r="AU167" s="725">
        <v>2.3422053231939177</v>
      </c>
      <c r="AV167" s="725">
        <v>2.3422053231939177</v>
      </c>
      <c r="AW167" s="725">
        <v>3.513307984790881</v>
      </c>
      <c r="AX167" s="725">
        <v>0</v>
      </c>
      <c r="AY167" s="725">
        <v>0</v>
      </c>
      <c r="AZ167" s="725">
        <v>0</v>
      </c>
      <c r="BA167" s="725">
        <v>0.99354838709677418</v>
      </c>
      <c r="BB167" s="725">
        <v>72.09652509652507</v>
      </c>
      <c r="BC167" s="725">
        <v>84.432432432432407</v>
      </c>
      <c r="BD167" s="725">
        <v>0</v>
      </c>
      <c r="BE167" s="725">
        <v>0</v>
      </c>
      <c r="BF167" s="725">
        <v>0</v>
      </c>
      <c r="BG167" s="725">
        <v>0</v>
      </c>
      <c r="BH167" s="725">
        <v>0</v>
      </c>
      <c r="BI167" s="725">
        <v>0</v>
      </c>
      <c r="BJ167" s="725">
        <v>0</v>
      </c>
      <c r="BK167" s="725">
        <v>0</v>
      </c>
      <c r="BL167" s="725">
        <v>0.74764069518987297</v>
      </c>
      <c r="BM167" s="725">
        <v>0</v>
      </c>
      <c r="BN167" s="725">
        <v>0</v>
      </c>
      <c r="BO167" s="725">
        <v>1</v>
      </c>
      <c r="BP167" s="725">
        <v>0</v>
      </c>
      <c r="BQ167" s="725"/>
      <c r="BR167" s="725"/>
      <c r="BS167" s="725"/>
    </row>
    <row r="168" spans="1:71" ht="15" x14ac:dyDescent="0.25">
      <c r="A168" s="722" t="e">
        <f>VLOOKUP(C168,'DfE No.'!#REF!,3,FALSE)</f>
        <v>#REF!</v>
      </c>
      <c r="B168" s="722">
        <v>146494</v>
      </c>
      <c r="C168" s="722">
        <v>9352106</v>
      </c>
      <c r="D168" s="723" t="s">
        <v>700</v>
      </c>
      <c r="E168" s="707" t="s">
        <v>469</v>
      </c>
      <c r="F168" s="724" t="s">
        <v>1127</v>
      </c>
      <c r="G168" s="725">
        <v>1</v>
      </c>
      <c r="H168" s="725">
        <v>0</v>
      </c>
      <c r="I168" s="725">
        <v>0</v>
      </c>
      <c r="J168" s="725">
        <v>7</v>
      </c>
      <c r="K168" s="725">
        <v>0</v>
      </c>
      <c r="L168" s="725">
        <v>0</v>
      </c>
      <c r="M168" s="725">
        <v>0</v>
      </c>
      <c r="N168" s="725">
        <v>272</v>
      </c>
      <c r="O168" s="725">
        <v>272</v>
      </c>
      <c r="P168" s="725">
        <v>27</v>
      </c>
      <c r="Q168" s="725">
        <v>245</v>
      </c>
      <c r="R168" s="725">
        <v>0</v>
      </c>
      <c r="S168" s="725">
        <v>0</v>
      </c>
      <c r="T168" s="725">
        <v>0</v>
      </c>
      <c r="U168" s="725">
        <v>0</v>
      </c>
      <c r="V168" s="725">
        <v>0</v>
      </c>
      <c r="W168" s="725">
        <v>0</v>
      </c>
      <c r="X168" s="725">
        <v>0</v>
      </c>
      <c r="Y168" s="725">
        <v>0</v>
      </c>
      <c r="Z168" s="725">
        <v>0</v>
      </c>
      <c r="AA168" s="725">
        <v>272</v>
      </c>
      <c r="AB168" s="725">
        <v>38.857142857142854</v>
      </c>
      <c r="AC168" s="725">
        <v>57.000000000000064</v>
      </c>
      <c r="AD168" s="725">
        <v>67.517730496453893</v>
      </c>
      <c r="AE168" s="725">
        <v>0</v>
      </c>
      <c r="AF168" s="725">
        <v>0</v>
      </c>
      <c r="AG168" s="725">
        <v>264.97416974169744</v>
      </c>
      <c r="AH168" s="725">
        <v>6.0221402214022079</v>
      </c>
      <c r="AI168" s="725">
        <v>0</v>
      </c>
      <c r="AJ168" s="725">
        <v>0</v>
      </c>
      <c r="AK168" s="725">
        <v>0</v>
      </c>
      <c r="AL168" s="725">
        <v>1.0036900369003681</v>
      </c>
      <c r="AM168" s="725">
        <v>0</v>
      </c>
      <c r="AN168" s="725">
        <v>0</v>
      </c>
      <c r="AO168" s="725">
        <v>0</v>
      </c>
      <c r="AP168" s="725">
        <v>0</v>
      </c>
      <c r="AQ168" s="725">
        <v>0</v>
      </c>
      <c r="AR168" s="725">
        <v>0</v>
      </c>
      <c r="AS168" s="725">
        <v>0</v>
      </c>
      <c r="AT168" s="725">
        <v>0</v>
      </c>
      <c r="AU168" s="725">
        <v>3.3306122448979667</v>
      </c>
      <c r="AV168" s="725">
        <v>5.551020408163259</v>
      </c>
      <c r="AW168" s="725">
        <v>6.6612244897959059</v>
      </c>
      <c r="AX168" s="725">
        <v>0</v>
      </c>
      <c r="AY168" s="725">
        <v>0</v>
      </c>
      <c r="AZ168" s="725">
        <v>0</v>
      </c>
      <c r="BA168" s="725">
        <v>0.96453900709219853</v>
      </c>
      <c r="BB168" s="725">
        <v>98.401639344262264</v>
      </c>
      <c r="BC168" s="725">
        <v>109.24590163934423</v>
      </c>
      <c r="BD168" s="725">
        <v>0</v>
      </c>
      <c r="BE168" s="725">
        <v>0</v>
      </c>
      <c r="BF168" s="725">
        <v>0</v>
      </c>
      <c r="BG168" s="725">
        <v>0</v>
      </c>
      <c r="BH168" s="725">
        <v>0</v>
      </c>
      <c r="BI168" s="725">
        <v>0</v>
      </c>
      <c r="BJ168" s="725">
        <v>7.6800000000000139</v>
      </c>
      <c r="BK168" s="725">
        <v>0</v>
      </c>
      <c r="BL168" s="725">
        <v>0.93470523666666705</v>
      </c>
      <c r="BM168" s="725">
        <v>0</v>
      </c>
      <c r="BN168" s="725">
        <v>0</v>
      </c>
      <c r="BO168" s="725">
        <v>1</v>
      </c>
      <c r="BP168" s="725">
        <v>0</v>
      </c>
      <c r="BQ168" s="725"/>
      <c r="BR168" s="725"/>
      <c r="BS168" s="725"/>
    </row>
    <row r="169" spans="1:71" ht="15" x14ac:dyDescent="0.25">
      <c r="A169" s="722" t="e">
        <f>VLOOKUP(C169,'DfE No.'!#REF!,3,FALSE)</f>
        <v>#REF!</v>
      </c>
      <c r="B169" s="722">
        <v>145694</v>
      </c>
      <c r="C169" s="722">
        <v>9352109</v>
      </c>
      <c r="D169" s="723" t="s">
        <v>704</v>
      </c>
      <c r="E169" s="707" t="s">
        <v>469</v>
      </c>
      <c r="F169" s="724" t="s">
        <v>1127</v>
      </c>
      <c r="G169" s="725">
        <v>1</v>
      </c>
      <c r="H169" s="725">
        <v>0</v>
      </c>
      <c r="I169" s="725">
        <v>0</v>
      </c>
      <c r="J169" s="725">
        <v>7</v>
      </c>
      <c r="K169" s="725">
        <v>0</v>
      </c>
      <c r="L169" s="725">
        <v>0</v>
      </c>
      <c r="M169" s="725">
        <v>0</v>
      </c>
      <c r="N169" s="725">
        <v>56</v>
      </c>
      <c r="O169" s="725">
        <v>56</v>
      </c>
      <c r="P169" s="725">
        <v>6</v>
      </c>
      <c r="Q169" s="725">
        <v>50</v>
      </c>
      <c r="R169" s="725">
        <v>0</v>
      </c>
      <c r="S169" s="725">
        <v>0</v>
      </c>
      <c r="T169" s="725">
        <v>0</v>
      </c>
      <c r="U169" s="725">
        <v>0</v>
      </c>
      <c r="V169" s="725">
        <v>0</v>
      </c>
      <c r="W169" s="725">
        <v>0</v>
      </c>
      <c r="X169" s="725">
        <v>0</v>
      </c>
      <c r="Y169" s="725">
        <v>0</v>
      </c>
      <c r="Z169" s="725">
        <v>0</v>
      </c>
      <c r="AA169" s="725">
        <v>56</v>
      </c>
      <c r="AB169" s="725">
        <v>8</v>
      </c>
      <c r="AC169" s="725">
        <v>3.9999999999999982</v>
      </c>
      <c r="AD169" s="725">
        <v>5.7931034482758621</v>
      </c>
      <c r="AE169" s="725">
        <v>0</v>
      </c>
      <c r="AF169" s="725">
        <v>0</v>
      </c>
      <c r="AG169" s="725">
        <v>53.999999999999986</v>
      </c>
      <c r="AH169" s="725">
        <v>0</v>
      </c>
      <c r="AI169" s="725">
        <v>0</v>
      </c>
      <c r="AJ169" s="725">
        <v>1.0000000000000024</v>
      </c>
      <c r="AK169" s="725">
        <v>1.0000000000000024</v>
      </c>
      <c r="AL169" s="725">
        <v>0</v>
      </c>
      <c r="AM169" s="725">
        <v>0</v>
      </c>
      <c r="AN169" s="725">
        <v>0</v>
      </c>
      <c r="AO169" s="725">
        <v>0</v>
      </c>
      <c r="AP169" s="725">
        <v>0</v>
      </c>
      <c r="AQ169" s="725">
        <v>0</v>
      </c>
      <c r="AR169" s="725">
        <v>0</v>
      </c>
      <c r="AS169" s="725">
        <v>0</v>
      </c>
      <c r="AT169" s="725">
        <v>0</v>
      </c>
      <c r="AU169" s="725">
        <v>1.1200000000000001</v>
      </c>
      <c r="AV169" s="725">
        <v>1.1200000000000001</v>
      </c>
      <c r="AW169" s="725">
        <v>1.1200000000000001</v>
      </c>
      <c r="AX169" s="725">
        <v>0</v>
      </c>
      <c r="AY169" s="725">
        <v>0</v>
      </c>
      <c r="AZ169" s="725">
        <v>0</v>
      </c>
      <c r="BA169" s="725">
        <v>0.96551724137931028</v>
      </c>
      <c r="BB169" s="725">
        <v>13.265306122448999</v>
      </c>
      <c r="BC169" s="725">
        <v>14.857142857142879</v>
      </c>
      <c r="BD169" s="725">
        <v>0</v>
      </c>
      <c r="BE169" s="725">
        <v>0</v>
      </c>
      <c r="BF169" s="725">
        <v>0</v>
      </c>
      <c r="BG169" s="725">
        <v>0</v>
      </c>
      <c r="BH169" s="725">
        <v>0</v>
      </c>
      <c r="BI169" s="725">
        <v>0</v>
      </c>
      <c r="BJ169" s="725">
        <v>0</v>
      </c>
      <c r="BK169" s="725">
        <v>0</v>
      </c>
      <c r="BL169" s="725">
        <v>2.1139605583333299</v>
      </c>
      <c r="BM169" s="725">
        <v>0</v>
      </c>
      <c r="BN169" s="725">
        <v>1</v>
      </c>
      <c r="BO169" s="725">
        <v>1</v>
      </c>
      <c r="BP169" s="725">
        <v>0</v>
      </c>
      <c r="BQ169" s="725"/>
      <c r="BR169" s="725"/>
      <c r="BS169" s="725"/>
    </row>
    <row r="170" spans="1:71" ht="15" x14ac:dyDescent="0.25">
      <c r="A170" s="722" t="e">
        <f>VLOOKUP(C170,'DfE No.'!#REF!,3,FALSE)</f>
        <v>#REF!</v>
      </c>
      <c r="B170" s="722">
        <v>142580</v>
      </c>
      <c r="C170" s="722">
        <v>9352113</v>
      </c>
      <c r="D170" s="723" t="s">
        <v>1249</v>
      </c>
      <c r="E170" s="707" t="s">
        <v>469</v>
      </c>
      <c r="F170" s="724" t="s">
        <v>1127</v>
      </c>
      <c r="G170" s="725">
        <v>1</v>
      </c>
      <c r="H170" s="725">
        <v>0</v>
      </c>
      <c r="I170" s="725">
        <v>0</v>
      </c>
      <c r="J170" s="725">
        <v>7</v>
      </c>
      <c r="K170" s="725">
        <v>0</v>
      </c>
      <c r="L170" s="725">
        <v>0</v>
      </c>
      <c r="M170" s="725">
        <v>0</v>
      </c>
      <c r="N170" s="725">
        <v>358</v>
      </c>
      <c r="O170" s="725">
        <v>358</v>
      </c>
      <c r="P170" s="725">
        <v>31</v>
      </c>
      <c r="Q170" s="725">
        <v>327</v>
      </c>
      <c r="R170" s="725">
        <v>0</v>
      </c>
      <c r="S170" s="725">
        <v>0</v>
      </c>
      <c r="T170" s="725">
        <v>0</v>
      </c>
      <c r="U170" s="725">
        <v>0</v>
      </c>
      <c r="V170" s="725">
        <v>0</v>
      </c>
      <c r="W170" s="725">
        <v>0</v>
      </c>
      <c r="X170" s="725">
        <v>0</v>
      </c>
      <c r="Y170" s="725">
        <v>0</v>
      </c>
      <c r="Z170" s="725">
        <v>0</v>
      </c>
      <c r="AA170" s="725">
        <v>358</v>
      </c>
      <c r="AB170" s="725">
        <v>51.142857142857146</v>
      </c>
      <c r="AC170" s="725">
        <v>98.000000000000171</v>
      </c>
      <c r="AD170" s="725">
        <v>102.28571428571428</v>
      </c>
      <c r="AE170" s="725">
        <v>0</v>
      </c>
      <c r="AF170" s="725">
        <v>0</v>
      </c>
      <c r="AG170" s="725">
        <v>164.37746478873248</v>
      </c>
      <c r="AH170" s="725">
        <v>55.46478873239446</v>
      </c>
      <c r="AI170" s="725">
        <v>2.0169014084507046</v>
      </c>
      <c r="AJ170" s="725">
        <v>80.676056338028047</v>
      </c>
      <c r="AK170" s="725">
        <v>16.135211267605644</v>
      </c>
      <c r="AL170" s="725">
        <v>33.278873239436606</v>
      </c>
      <c r="AM170" s="725">
        <v>6.0507042253521037</v>
      </c>
      <c r="AN170" s="725">
        <v>0</v>
      </c>
      <c r="AO170" s="725">
        <v>0</v>
      </c>
      <c r="AP170" s="725">
        <v>0</v>
      </c>
      <c r="AQ170" s="725">
        <v>0</v>
      </c>
      <c r="AR170" s="725">
        <v>0</v>
      </c>
      <c r="AS170" s="725">
        <v>0</v>
      </c>
      <c r="AT170" s="725">
        <v>0</v>
      </c>
      <c r="AU170" s="725">
        <v>1.1474358974358991</v>
      </c>
      <c r="AV170" s="725">
        <v>2.2948717948717947</v>
      </c>
      <c r="AW170" s="725">
        <v>6.8846153846153735</v>
      </c>
      <c r="AX170" s="725">
        <v>0</v>
      </c>
      <c r="AY170" s="725">
        <v>0</v>
      </c>
      <c r="AZ170" s="725">
        <v>0</v>
      </c>
      <c r="BA170" s="725">
        <v>2.894878706199461</v>
      </c>
      <c r="BB170" s="725">
        <v>118.81677018633549</v>
      </c>
      <c r="BC170" s="725">
        <v>130.080745341615</v>
      </c>
      <c r="BD170" s="725">
        <v>0</v>
      </c>
      <c r="BE170" s="725">
        <v>0</v>
      </c>
      <c r="BF170" s="725">
        <v>0</v>
      </c>
      <c r="BG170" s="725">
        <v>0</v>
      </c>
      <c r="BH170" s="725">
        <v>0</v>
      </c>
      <c r="BI170" s="725">
        <v>0</v>
      </c>
      <c r="BJ170" s="725">
        <v>10.520000000000001</v>
      </c>
      <c r="BK170" s="725">
        <v>0</v>
      </c>
      <c r="BL170" s="725">
        <v>0.38685748682170501</v>
      </c>
      <c r="BM170" s="725">
        <v>0</v>
      </c>
      <c r="BN170" s="725">
        <v>0</v>
      </c>
      <c r="BO170" s="725">
        <v>1</v>
      </c>
      <c r="BP170" s="725">
        <v>0</v>
      </c>
      <c r="BQ170" s="725">
        <v>12</v>
      </c>
      <c r="BR170" s="725"/>
      <c r="BS170" s="725"/>
    </row>
    <row r="171" spans="1:71" ht="15" x14ac:dyDescent="0.25">
      <c r="A171" s="722" t="e">
        <f>VLOOKUP(C171,'DfE No.'!#REF!,3,FALSE)</f>
        <v>#REF!</v>
      </c>
      <c r="B171" s="722">
        <v>142770</v>
      </c>
      <c r="C171" s="722">
        <v>9352116</v>
      </c>
      <c r="D171" s="723" t="s">
        <v>1107</v>
      </c>
      <c r="E171" s="707" t="s">
        <v>469</v>
      </c>
      <c r="F171" s="724" t="s">
        <v>1127</v>
      </c>
      <c r="G171" s="725">
        <v>1</v>
      </c>
      <c r="H171" s="725">
        <v>0</v>
      </c>
      <c r="I171" s="725">
        <v>0</v>
      </c>
      <c r="J171" s="725">
        <v>7</v>
      </c>
      <c r="K171" s="725">
        <v>0</v>
      </c>
      <c r="L171" s="725">
        <v>0</v>
      </c>
      <c r="M171" s="725">
        <v>0</v>
      </c>
      <c r="N171" s="725">
        <v>88</v>
      </c>
      <c r="O171" s="725">
        <v>88</v>
      </c>
      <c r="P171" s="725">
        <v>14</v>
      </c>
      <c r="Q171" s="725">
        <v>74</v>
      </c>
      <c r="R171" s="725">
        <v>0</v>
      </c>
      <c r="S171" s="725">
        <v>0</v>
      </c>
      <c r="T171" s="725">
        <v>0</v>
      </c>
      <c r="U171" s="725">
        <v>0</v>
      </c>
      <c r="V171" s="725">
        <v>0</v>
      </c>
      <c r="W171" s="725">
        <v>0</v>
      </c>
      <c r="X171" s="725">
        <v>0</v>
      </c>
      <c r="Y171" s="725">
        <v>0</v>
      </c>
      <c r="Z171" s="725">
        <v>0</v>
      </c>
      <c r="AA171" s="725">
        <v>88</v>
      </c>
      <c r="AB171" s="725">
        <v>12.571428571428571</v>
      </c>
      <c r="AC171" s="725">
        <v>19.000000000000007</v>
      </c>
      <c r="AD171" s="725">
        <v>21.488372093023255</v>
      </c>
      <c r="AE171" s="725">
        <v>0</v>
      </c>
      <c r="AF171" s="725">
        <v>0</v>
      </c>
      <c r="AG171" s="725">
        <v>69.793103448275858</v>
      </c>
      <c r="AH171" s="725">
        <v>18.206896551724146</v>
      </c>
      <c r="AI171" s="725">
        <v>0</v>
      </c>
      <c r="AJ171" s="725">
        <v>0</v>
      </c>
      <c r="AK171" s="725">
        <v>0</v>
      </c>
      <c r="AL171" s="725">
        <v>0</v>
      </c>
      <c r="AM171" s="725">
        <v>0</v>
      </c>
      <c r="AN171" s="725">
        <v>0</v>
      </c>
      <c r="AO171" s="725">
        <v>0</v>
      </c>
      <c r="AP171" s="725">
        <v>0</v>
      </c>
      <c r="AQ171" s="725">
        <v>0</v>
      </c>
      <c r="AR171" s="725">
        <v>0</v>
      </c>
      <c r="AS171" s="725">
        <v>0</v>
      </c>
      <c r="AT171" s="725">
        <v>0</v>
      </c>
      <c r="AU171" s="725">
        <v>0</v>
      </c>
      <c r="AV171" s="725">
        <v>0</v>
      </c>
      <c r="AW171" s="725">
        <v>0</v>
      </c>
      <c r="AX171" s="725">
        <v>0</v>
      </c>
      <c r="AY171" s="725">
        <v>0</v>
      </c>
      <c r="AZ171" s="725">
        <v>0</v>
      </c>
      <c r="BA171" s="725">
        <v>2.0465116279069768</v>
      </c>
      <c r="BB171" s="725">
        <v>27.36986301369862</v>
      </c>
      <c r="BC171" s="725">
        <v>32.547945205479444</v>
      </c>
      <c r="BD171" s="725">
        <v>0</v>
      </c>
      <c r="BE171" s="725">
        <v>0</v>
      </c>
      <c r="BF171" s="725">
        <v>0</v>
      </c>
      <c r="BG171" s="725">
        <v>0</v>
      </c>
      <c r="BH171" s="725">
        <v>0</v>
      </c>
      <c r="BI171" s="725">
        <v>0</v>
      </c>
      <c r="BJ171" s="725">
        <v>3.7199999999999762</v>
      </c>
      <c r="BK171" s="725">
        <v>0</v>
      </c>
      <c r="BL171" s="725">
        <v>0.33020649473684199</v>
      </c>
      <c r="BM171" s="725">
        <v>0</v>
      </c>
      <c r="BN171" s="725">
        <v>0</v>
      </c>
      <c r="BO171" s="725">
        <v>1</v>
      </c>
      <c r="BP171" s="725">
        <v>0</v>
      </c>
      <c r="BQ171" s="725"/>
      <c r="BR171" s="725"/>
      <c r="BS171" s="725"/>
    </row>
    <row r="172" spans="1:71" ht="15" x14ac:dyDescent="0.25">
      <c r="A172" s="722" t="e">
        <f>VLOOKUP(C172,'DfE No.'!#REF!,3,FALSE)</f>
        <v>#REF!</v>
      </c>
      <c r="B172" s="722">
        <v>142786</v>
      </c>
      <c r="C172" s="722">
        <v>9352120</v>
      </c>
      <c r="D172" s="723" t="s">
        <v>597</v>
      </c>
      <c r="E172" s="707" t="s">
        <v>469</v>
      </c>
      <c r="F172" s="724" t="s">
        <v>1127</v>
      </c>
      <c r="G172" s="725">
        <v>1</v>
      </c>
      <c r="H172" s="725">
        <v>0</v>
      </c>
      <c r="I172" s="725">
        <v>0</v>
      </c>
      <c r="J172" s="725">
        <v>7</v>
      </c>
      <c r="K172" s="725">
        <v>0</v>
      </c>
      <c r="L172" s="725">
        <v>0</v>
      </c>
      <c r="M172" s="725">
        <v>0</v>
      </c>
      <c r="N172" s="725">
        <v>90</v>
      </c>
      <c r="O172" s="725">
        <v>90</v>
      </c>
      <c r="P172" s="725">
        <v>10</v>
      </c>
      <c r="Q172" s="725">
        <v>80</v>
      </c>
      <c r="R172" s="725">
        <v>0</v>
      </c>
      <c r="S172" s="725">
        <v>0</v>
      </c>
      <c r="T172" s="725">
        <v>0</v>
      </c>
      <c r="U172" s="725">
        <v>0</v>
      </c>
      <c r="V172" s="725">
        <v>0</v>
      </c>
      <c r="W172" s="725">
        <v>0</v>
      </c>
      <c r="X172" s="725">
        <v>0</v>
      </c>
      <c r="Y172" s="725">
        <v>0</v>
      </c>
      <c r="Z172" s="725">
        <v>0</v>
      </c>
      <c r="AA172" s="725">
        <v>90</v>
      </c>
      <c r="AB172" s="725">
        <v>12.857142857142858</v>
      </c>
      <c r="AC172" s="725">
        <v>18.999999999999989</v>
      </c>
      <c r="AD172" s="725">
        <v>18.999999999999989</v>
      </c>
      <c r="AE172" s="725">
        <v>0</v>
      </c>
      <c r="AF172" s="725">
        <v>0</v>
      </c>
      <c r="AG172" s="725">
        <v>63.999999999999993</v>
      </c>
      <c r="AH172" s="725">
        <v>12.999999999999959</v>
      </c>
      <c r="AI172" s="725">
        <v>0</v>
      </c>
      <c r="AJ172" s="725">
        <v>0.99999999999999889</v>
      </c>
      <c r="AK172" s="725">
        <v>0</v>
      </c>
      <c r="AL172" s="725">
        <v>10.99999999999998</v>
      </c>
      <c r="AM172" s="725">
        <v>0.99999999999999889</v>
      </c>
      <c r="AN172" s="725">
        <v>0</v>
      </c>
      <c r="AO172" s="725">
        <v>0</v>
      </c>
      <c r="AP172" s="725">
        <v>0</v>
      </c>
      <c r="AQ172" s="725">
        <v>0</v>
      </c>
      <c r="AR172" s="725">
        <v>0</v>
      </c>
      <c r="AS172" s="725">
        <v>0</v>
      </c>
      <c r="AT172" s="725">
        <v>0</v>
      </c>
      <c r="AU172" s="725">
        <v>2.25</v>
      </c>
      <c r="AV172" s="725">
        <v>3.375</v>
      </c>
      <c r="AW172" s="725">
        <v>3.375</v>
      </c>
      <c r="AX172" s="725">
        <v>0</v>
      </c>
      <c r="AY172" s="725">
        <v>0</v>
      </c>
      <c r="AZ172" s="725">
        <v>0</v>
      </c>
      <c r="BA172" s="725">
        <v>0</v>
      </c>
      <c r="BB172" s="725">
        <v>27.027027027027039</v>
      </c>
      <c r="BC172" s="725">
        <v>30.405405405405421</v>
      </c>
      <c r="BD172" s="725">
        <v>0</v>
      </c>
      <c r="BE172" s="725">
        <v>0</v>
      </c>
      <c r="BF172" s="725">
        <v>0</v>
      </c>
      <c r="BG172" s="725">
        <v>0</v>
      </c>
      <c r="BH172" s="725">
        <v>0</v>
      </c>
      <c r="BI172" s="725">
        <v>0</v>
      </c>
      <c r="BJ172" s="725">
        <v>4.5999999999999899</v>
      </c>
      <c r="BK172" s="725">
        <v>0</v>
      </c>
      <c r="BL172" s="725">
        <v>0.51406248750000005</v>
      </c>
      <c r="BM172" s="725">
        <v>0</v>
      </c>
      <c r="BN172" s="725">
        <v>0</v>
      </c>
      <c r="BO172" s="725">
        <v>1</v>
      </c>
      <c r="BP172" s="725">
        <v>0</v>
      </c>
      <c r="BQ172" s="725"/>
      <c r="BR172" s="725"/>
      <c r="BS172" s="725"/>
    </row>
    <row r="173" spans="1:71" ht="15" x14ac:dyDescent="0.25">
      <c r="A173" s="722" t="e">
        <f>VLOOKUP(C173,'DfE No.'!#REF!,3,FALSE)</f>
        <v>#REF!</v>
      </c>
      <c r="B173" s="722">
        <v>144446</v>
      </c>
      <c r="C173" s="722">
        <v>9352122</v>
      </c>
      <c r="D173" s="723" t="s">
        <v>710</v>
      </c>
      <c r="E173" s="707" t="s">
        <v>469</v>
      </c>
      <c r="F173" s="724" t="s">
        <v>1127</v>
      </c>
      <c r="G173" s="725">
        <v>1</v>
      </c>
      <c r="H173" s="725">
        <v>0</v>
      </c>
      <c r="I173" s="725">
        <v>0</v>
      </c>
      <c r="J173" s="725">
        <v>7</v>
      </c>
      <c r="K173" s="725">
        <v>0</v>
      </c>
      <c r="L173" s="725">
        <v>0</v>
      </c>
      <c r="M173" s="725">
        <v>0</v>
      </c>
      <c r="N173" s="725">
        <v>86</v>
      </c>
      <c r="O173" s="725">
        <v>86</v>
      </c>
      <c r="P173" s="725">
        <v>11</v>
      </c>
      <c r="Q173" s="725">
        <v>75</v>
      </c>
      <c r="R173" s="725">
        <v>0</v>
      </c>
      <c r="S173" s="725">
        <v>0</v>
      </c>
      <c r="T173" s="725">
        <v>0</v>
      </c>
      <c r="U173" s="725">
        <v>0</v>
      </c>
      <c r="V173" s="725">
        <v>0</v>
      </c>
      <c r="W173" s="725">
        <v>0</v>
      </c>
      <c r="X173" s="725">
        <v>0</v>
      </c>
      <c r="Y173" s="725">
        <v>0</v>
      </c>
      <c r="Z173" s="725">
        <v>0</v>
      </c>
      <c r="AA173" s="725">
        <v>86</v>
      </c>
      <c r="AB173" s="725">
        <v>12.285714285714286</v>
      </c>
      <c r="AC173" s="725">
        <v>10.000000000000012</v>
      </c>
      <c r="AD173" s="725">
        <v>19.325842696629213</v>
      </c>
      <c r="AE173" s="725">
        <v>0</v>
      </c>
      <c r="AF173" s="725">
        <v>0</v>
      </c>
      <c r="AG173" s="725">
        <v>83.976470588235287</v>
      </c>
      <c r="AH173" s="725">
        <v>2.0235294117647071</v>
      </c>
      <c r="AI173" s="725">
        <v>0</v>
      </c>
      <c r="AJ173" s="725">
        <v>0</v>
      </c>
      <c r="AK173" s="725">
        <v>0</v>
      </c>
      <c r="AL173" s="725">
        <v>0</v>
      </c>
      <c r="AM173" s="725">
        <v>0</v>
      </c>
      <c r="AN173" s="725">
        <v>0</v>
      </c>
      <c r="AO173" s="725">
        <v>0</v>
      </c>
      <c r="AP173" s="725">
        <v>0</v>
      </c>
      <c r="AQ173" s="725">
        <v>0</v>
      </c>
      <c r="AR173" s="725">
        <v>0</v>
      </c>
      <c r="AS173" s="725">
        <v>0</v>
      </c>
      <c r="AT173" s="725">
        <v>0</v>
      </c>
      <c r="AU173" s="725">
        <v>0</v>
      </c>
      <c r="AV173" s="725">
        <v>0</v>
      </c>
      <c r="AW173" s="725">
        <v>0</v>
      </c>
      <c r="AX173" s="725">
        <v>0</v>
      </c>
      <c r="AY173" s="725">
        <v>0</v>
      </c>
      <c r="AZ173" s="725">
        <v>0</v>
      </c>
      <c r="BA173" s="725">
        <v>0.96629213483146059</v>
      </c>
      <c r="BB173" s="725">
        <v>24.999999999999975</v>
      </c>
      <c r="BC173" s="725">
        <v>28.666666666666636</v>
      </c>
      <c r="BD173" s="725">
        <v>0</v>
      </c>
      <c r="BE173" s="725">
        <v>0</v>
      </c>
      <c r="BF173" s="725">
        <v>0</v>
      </c>
      <c r="BG173" s="725">
        <v>0</v>
      </c>
      <c r="BH173" s="725">
        <v>0</v>
      </c>
      <c r="BI173" s="725">
        <v>0</v>
      </c>
      <c r="BJ173" s="725">
        <v>0.83999999999999897</v>
      </c>
      <c r="BK173" s="725">
        <v>0</v>
      </c>
      <c r="BL173" s="725">
        <v>2.1711952835443</v>
      </c>
      <c r="BM173" s="725">
        <v>0</v>
      </c>
      <c r="BN173" s="725">
        <v>1</v>
      </c>
      <c r="BO173" s="725">
        <v>1</v>
      </c>
      <c r="BP173" s="725">
        <v>0</v>
      </c>
      <c r="BQ173" s="725"/>
      <c r="BR173" s="725"/>
      <c r="BS173" s="725"/>
    </row>
    <row r="174" spans="1:71" ht="15" x14ac:dyDescent="0.25">
      <c r="A174" s="722" t="e">
        <f>VLOOKUP(C174,'DfE No.'!#REF!,3,FALSE)</f>
        <v>#REF!</v>
      </c>
      <c r="B174" s="722">
        <v>141551</v>
      </c>
      <c r="C174" s="722">
        <v>9352123</v>
      </c>
      <c r="D174" s="723" t="s">
        <v>1108</v>
      </c>
      <c r="E174" s="707" t="s">
        <v>469</v>
      </c>
      <c r="F174" s="724" t="s">
        <v>1127</v>
      </c>
      <c r="G174" s="725">
        <v>1</v>
      </c>
      <c r="H174" s="725">
        <v>0</v>
      </c>
      <c r="I174" s="725">
        <v>0</v>
      </c>
      <c r="J174" s="725">
        <v>7</v>
      </c>
      <c r="K174" s="725">
        <v>0</v>
      </c>
      <c r="L174" s="725">
        <v>0</v>
      </c>
      <c r="M174" s="725">
        <v>0</v>
      </c>
      <c r="N174" s="725">
        <v>147</v>
      </c>
      <c r="O174" s="725">
        <v>147</v>
      </c>
      <c r="P174" s="725">
        <v>29</v>
      </c>
      <c r="Q174" s="725">
        <v>118</v>
      </c>
      <c r="R174" s="725">
        <v>0</v>
      </c>
      <c r="S174" s="725">
        <v>0</v>
      </c>
      <c r="T174" s="725">
        <v>0</v>
      </c>
      <c r="U174" s="725">
        <v>0</v>
      </c>
      <c r="V174" s="725">
        <v>0</v>
      </c>
      <c r="W174" s="725">
        <v>0</v>
      </c>
      <c r="X174" s="725">
        <v>0</v>
      </c>
      <c r="Y174" s="725">
        <v>0</v>
      </c>
      <c r="Z174" s="725">
        <v>0</v>
      </c>
      <c r="AA174" s="725">
        <v>147</v>
      </c>
      <c r="AB174" s="725">
        <v>21</v>
      </c>
      <c r="AC174" s="725">
        <v>26.000000000000043</v>
      </c>
      <c r="AD174" s="725">
        <v>30.205479452054792</v>
      </c>
      <c r="AE174" s="725">
        <v>0</v>
      </c>
      <c r="AF174" s="725">
        <v>0</v>
      </c>
      <c r="AG174" s="725">
        <v>147</v>
      </c>
      <c r="AH174" s="725">
        <v>0</v>
      </c>
      <c r="AI174" s="725">
        <v>0</v>
      </c>
      <c r="AJ174" s="725">
        <v>0</v>
      </c>
      <c r="AK174" s="725">
        <v>0</v>
      </c>
      <c r="AL174" s="725">
        <v>0</v>
      </c>
      <c r="AM174" s="725">
        <v>0</v>
      </c>
      <c r="AN174" s="725">
        <v>0</v>
      </c>
      <c r="AO174" s="725">
        <v>0</v>
      </c>
      <c r="AP174" s="725">
        <v>0</v>
      </c>
      <c r="AQ174" s="725">
        <v>0</v>
      </c>
      <c r="AR174" s="725">
        <v>0</v>
      </c>
      <c r="AS174" s="725">
        <v>0</v>
      </c>
      <c r="AT174" s="725">
        <v>0</v>
      </c>
      <c r="AU174" s="725">
        <v>0</v>
      </c>
      <c r="AV174" s="725">
        <v>1.2457627118644068</v>
      </c>
      <c r="AW174" s="725">
        <v>1.2457627118644068</v>
      </c>
      <c r="AX174" s="725">
        <v>0</v>
      </c>
      <c r="AY174" s="725">
        <v>0</v>
      </c>
      <c r="AZ174" s="725">
        <v>0</v>
      </c>
      <c r="BA174" s="725">
        <v>0</v>
      </c>
      <c r="BB174" s="725">
        <v>39.672413793103431</v>
      </c>
      <c r="BC174" s="725">
        <v>49.422413793103424</v>
      </c>
      <c r="BD174" s="725">
        <v>0</v>
      </c>
      <c r="BE174" s="725">
        <v>0</v>
      </c>
      <c r="BF174" s="725">
        <v>0</v>
      </c>
      <c r="BG174" s="725">
        <v>0</v>
      </c>
      <c r="BH174" s="725">
        <v>0</v>
      </c>
      <c r="BI174" s="725">
        <v>0</v>
      </c>
      <c r="BJ174" s="725">
        <v>0</v>
      </c>
      <c r="BK174" s="725">
        <v>0</v>
      </c>
      <c r="BL174" s="725">
        <v>1.9922404110132199</v>
      </c>
      <c r="BM174" s="725">
        <v>0</v>
      </c>
      <c r="BN174" s="725">
        <v>0</v>
      </c>
      <c r="BO174" s="725">
        <v>1</v>
      </c>
      <c r="BP174" s="725">
        <v>0</v>
      </c>
      <c r="BQ174" s="725"/>
      <c r="BR174" s="725"/>
      <c r="BS174" s="725"/>
    </row>
    <row r="175" spans="1:71" ht="15" x14ac:dyDescent="0.25">
      <c r="A175" s="722" t="e">
        <f>VLOOKUP(C175,'DfE No.'!#REF!,3,FALSE)</f>
        <v>#REF!</v>
      </c>
      <c r="B175" s="722">
        <v>145460</v>
      </c>
      <c r="C175" s="722">
        <v>9352126</v>
      </c>
      <c r="D175" s="723" t="s">
        <v>716</v>
      </c>
      <c r="E175" s="707" t="s">
        <v>469</v>
      </c>
      <c r="F175" s="724" t="s">
        <v>1127</v>
      </c>
      <c r="G175" s="725">
        <v>1</v>
      </c>
      <c r="H175" s="725">
        <v>0</v>
      </c>
      <c r="I175" s="725">
        <v>0</v>
      </c>
      <c r="J175" s="725">
        <v>7</v>
      </c>
      <c r="K175" s="725">
        <v>0</v>
      </c>
      <c r="L175" s="725">
        <v>0</v>
      </c>
      <c r="M175" s="725">
        <v>0</v>
      </c>
      <c r="N175" s="725">
        <v>101</v>
      </c>
      <c r="O175" s="725">
        <v>101</v>
      </c>
      <c r="P175" s="725">
        <v>13</v>
      </c>
      <c r="Q175" s="725">
        <v>88</v>
      </c>
      <c r="R175" s="725">
        <v>0</v>
      </c>
      <c r="S175" s="725">
        <v>0</v>
      </c>
      <c r="T175" s="725">
        <v>0</v>
      </c>
      <c r="U175" s="725">
        <v>0</v>
      </c>
      <c r="V175" s="725">
        <v>0</v>
      </c>
      <c r="W175" s="725">
        <v>0</v>
      </c>
      <c r="X175" s="725">
        <v>0</v>
      </c>
      <c r="Y175" s="725">
        <v>0</v>
      </c>
      <c r="Z175" s="725">
        <v>0</v>
      </c>
      <c r="AA175" s="725">
        <v>101</v>
      </c>
      <c r="AB175" s="725">
        <v>14.428571428571429</v>
      </c>
      <c r="AC175" s="725">
        <v>3</v>
      </c>
      <c r="AD175" s="725">
        <v>5.883495145631068</v>
      </c>
      <c r="AE175" s="725">
        <v>0</v>
      </c>
      <c r="AF175" s="725">
        <v>0</v>
      </c>
      <c r="AG175" s="725">
        <v>98.98</v>
      </c>
      <c r="AH175" s="725">
        <v>2.02</v>
      </c>
      <c r="AI175" s="725">
        <v>0</v>
      </c>
      <c r="AJ175" s="725">
        <v>0</v>
      </c>
      <c r="AK175" s="725">
        <v>0</v>
      </c>
      <c r="AL175" s="725">
        <v>0</v>
      </c>
      <c r="AM175" s="725">
        <v>0</v>
      </c>
      <c r="AN175" s="725">
        <v>0</v>
      </c>
      <c r="AO175" s="725">
        <v>0</v>
      </c>
      <c r="AP175" s="725">
        <v>0</v>
      </c>
      <c r="AQ175" s="725">
        <v>0</v>
      </c>
      <c r="AR175" s="725">
        <v>0</v>
      </c>
      <c r="AS175" s="725">
        <v>0</v>
      </c>
      <c r="AT175" s="725">
        <v>0</v>
      </c>
      <c r="AU175" s="725">
        <v>0</v>
      </c>
      <c r="AV175" s="725">
        <v>0</v>
      </c>
      <c r="AW175" s="725">
        <v>0</v>
      </c>
      <c r="AX175" s="725">
        <v>0</v>
      </c>
      <c r="AY175" s="725">
        <v>0</v>
      </c>
      <c r="AZ175" s="725">
        <v>0</v>
      </c>
      <c r="BA175" s="725">
        <v>0</v>
      </c>
      <c r="BB175" s="725">
        <v>13.999999999999993</v>
      </c>
      <c r="BC175" s="725">
        <v>16.068181818181809</v>
      </c>
      <c r="BD175" s="725">
        <v>0</v>
      </c>
      <c r="BE175" s="725">
        <v>0</v>
      </c>
      <c r="BF175" s="725">
        <v>0</v>
      </c>
      <c r="BG175" s="725">
        <v>0</v>
      </c>
      <c r="BH175" s="725">
        <v>0</v>
      </c>
      <c r="BI175" s="725">
        <v>0</v>
      </c>
      <c r="BJ175" s="725">
        <v>0</v>
      </c>
      <c r="BK175" s="725">
        <v>0</v>
      </c>
      <c r="BL175" s="725">
        <v>1.90776942765957</v>
      </c>
      <c r="BM175" s="725">
        <v>0</v>
      </c>
      <c r="BN175" s="725">
        <v>0</v>
      </c>
      <c r="BO175" s="725">
        <v>1</v>
      </c>
      <c r="BP175" s="725">
        <v>0</v>
      </c>
      <c r="BQ175" s="725"/>
      <c r="BR175" s="725"/>
      <c r="BS175" s="725"/>
    </row>
    <row r="176" spans="1:71" ht="15" x14ac:dyDescent="0.25">
      <c r="A176" s="722" t="e">
        <f>VLOOKUP(C176,'DfE No.'!#REF!,3,FALSE)</f>
        <v>#REF!</v>
      </c>
      <c r="B176" s="722">
        <v>145835</v>
      </c>
      <c r="C176" s="722">
        <v>9352133</v>
      </c>
      <c r="D176" s="723" t="s">
        <v>733</v>
      </c>
      <c r="E176" s="707" t="s">
        <v>469</v>
      </c>
      <c r="F176" s="724" t="s">
        <v>1127</v>
      </c>
      <c r="G176" s="725">
        <v>1</v>
      </c>
      <c r="H176" s="725">
        <v>0</v>
      </c>
      <c r="I176" s="725">
        <v>0</v>
      </c>
      <c r="J176" s="725">
        <v>7</v>
      </c>
      <c r="K176" s="725">
        <v>0</v>
      </c>
      <c r="L176" s="725">
        <v>0</v>
      </c>
      <c r="M176" s="725">
        <v>0</v>
      </c>
      <c r="N176" s="725">
        <v>208</v>
      </c>
      <c r="O176" s="725">
        <v>208</v>
      </c>
      <c r="P176" s="725">
        <v>30</v>
      </c>
      <c r="Q176" s="725">
        <v>178</v>
      </c>
      <c r="R176" s="725">
        <v>0</v>
      </c>
      <c r="S176" s="725">
        <v>0</v>
      </c>
      <c r="T176" s="725">
        <v>0</v>
      </c>
      <c r="U176" s="725">
        <v>0</v>
      </c>
      <c r="V176" s="725">
        <v>0</v>
      </c>
      <c r="W176" s="725">
        <v>0</v>
      </c>
      <c r="X176" s="725">
        <v>0</v>
      </c>
      <c r="Y176" s="725">
        <v>0</v>
      </c>
      <c r="Z176" s="725">
        <v>0</v>
      </c>
      <c r="AA176" s="725">
        <v>208</v>
      </c>
      <c r="AB176" s="725">
        <v>29.714285714285715</v>
      </c>
      <c r="AC176" s="725">
        <v>16.999999999999993</v>
      </c>
      <c r="AD176" s="725">
        <v>21.554404145077719</v>
      </c>
      <c r="AE176" s="725">
        <v>0</v>
      </c>
      <c r="AF176" s="725">
        <v>0</v>
      </c>
      <c r="AG176" s="725">
        <v>205.99999999999991</v>
      </c>
      <c r="AH176" s="725">
        <v>0</v>
      </c>
      <c r="AI176" s="725">
        <v>1.0000000000000004</v>
      </c>
      <c r="AJ176" s="725">
        <v>1.0000000000000004</v>
      </c>
      <c r="AK176" s="725">
        <v>0</v>
      </c>
      <c r="AL176" s="725">
        <v>0</v>
      </c>
      <c r="AM176" s="725">
        <v>0</v>
      </c>
      <c r="AN176" s="725">
        <v>0</v>
      </c>
      <c r="AO176" s="725">
        <v>0</v>
      </c>
      <c r="AP176" s="725">
        <v>0</v>
      </c>
      <c r="AQ176" s="725">
        <v>0</v>
      </c>
      <c r="AR176" s="725">
        <v>0</v>
      </c>
      <c r="AS176" s="725">
        <v>0</v>
      </c>
      <c r="AT176" s="725">
        <v>0</v>
      </c>
      <c r="AU176" s="725">
        <v>0</v>
      </c>
      <c r="AV176" s="725">
        <v>0</v>
      </c>
      <c r="AW176" s="725">
        <v>0</v>
      </c>
      <c r="AX176" s="725">
        <v>0</v>
      </c>
      <c r="AY176" s="725">
        <v>0</v>
      </c>
      <c r="AZ176" s="725">
        <v>0</v>
      </c>
      <c r="BA176" s="725">
        <v>0</v>
      </c>
      <c r="BB176" s="725">
        <v>45.771428571428544</v>
      </c>
      <c r="BC176" s="725">
        <v>53.485714285714259</v>
      </c>
      <c r="BD176" s="725">
        <v>0</v>
      </c>
      <c r="BE176" s="725">
        <v>0</v>
      </c>
      <c r="BF176" s="725">
        <v>0</v>
      </c>
      <c r="BG176" s="725">
        <v>0</v>
      </c>
      <c r="BH176" s="725">
        <v>0</v>
      </c>
      <c r="BI176" s="725">
        <v>0</v>
      </c>
      <c r="BJ176" s="725">
        <v>0.52000000000000046</v>
      </c>
      <c r="BK176" s="725">
        <v>0</v>
      </c>
      <c r="BL176" s="725">
        <v>1.5259209520491801</v>
      </c>
      <c r="BM176" s="725">
        <v>0</v>
      </c>
      <c r="BN176" s="725">
        <v>0</v>
      </c>
      <c r="BO176" s="725">
        <v>1</v>
      </c>
      <c r="BP176" s="725">
        <v>0</v>
      </c>
      <c r="BQ176" s="725"/>
      <c r="BR176" s="725"/>
      <c r="BS176" s="725"/>
    </row>
    <row r="177" spans="1:71" ht="15" x14ac:dyDescent="0.25">
      <c r="A177" s="722" t="e">
        <f>VLOOKUP(C177,'DfE No.'!#REF!,3,FALSE)</f>
        <v>#REF!</v>
      </c>
      <c r="B177" s="722">
        <v>146875</v>
      </c>
      <c r="C177" s="722">
        <v>9352136</v>
      </c>
      <c r="D177" s="723" t="s">
        <v>1187</v>
      </c>
      <c r="E177" s="707" t="s">
        <v>469</v>
      </c>
      <c r="F177" s="724" t="s">
        <v>1127</v>
      </c>
      <c r="G177" s="725">
        <v>1</v>
      </c>
      <c r="H177" s="725">
        <v>0</v>
      </c>
      <c r="I177" s="725">
        <v>0</v>
      </c>
      <c r="J177" s="725">
        <v>7</v>
      </c>
      <c r="K177" s="725">
        <v>0</v>
      </c>
      <c r="L177" s="725">
        <v>0</v>
      </c>
      <c r="M177" s="725">
        <v>0</v>
      </c>
      <c r="N177" s="725">
        <v>132</v>
      </c>
      <c r="O177" s="725">
        <v>132</v>
      </c>
      <c r="P177" s="725">
        <v>18</v>
      </c>
      <c r="Q177" s="725">
        <v>114</v>
      </c>
      <c r="R177" s="725">
        <v>0</v>
      </c>
      <c r="S177" s="725">
        <v>0</v>
      </c>
      <c r="T177" s="725">
        <v>0</v>
      </c>
      <c r="U177" s="725">
        <v>0</v>
      </c>
      <c r="V177" s="725">
        <v>0</v>
      </c>
      <c r="W177" s="725">
        <v>0</v>
      </c>
      <c r="X177" s="725">
        <v>0</v>
      </c>
      <c r="Y177" s="725">
        <v>0</v>
      </c>
      <c r="Z177" s="725">
        <v>0</v>
      </c>
      <c r="AA177" s="725">
        <v>132</v>
      </c>
      <c r="AB177" s="725">
        <v>18.857142857142858</v>
      </c>
      <c r="AC177" s="725">
        <v>6.0000000000000053</v>
      </c>
      <c r="AD177" s="725">
        <v>13.588235294117647</v>
      </c>
      <c r="AE177" s="725">
        <v>0</v>
      </c>
      <c r="AF177" s="725">
        <v>0</v>
      </c>
      <c r="AG177" s="725">
        <v>118.99999999999994</v>
      </c>
      <c r="AH177" s="725">
        <v>13.000000000000002</v>
      </c>
      <c r="AI177" s="725">
        <v>0</v>
      </c>
      <c r="AJ177" s="725">
        <v>0</v>
      </c>
      <c r="AK177" s="725">
        <v>0</v>
      </c>
      <c r="AL177" s="725">
        <v>0</v>
      </c>
      <c r="AM177" s="725">
        <v>0</v>
      </c>
      <c r="AN177" s="725">
        <v>0</v>
      </c>
      <c r="AO177" s="725">
        <v>0</v>
      </c>
      <c r="AP177" s="725">
        <v>0</v>
      </c>
      <c r="AQ177" s="725">
        <v>0</v>
      </c>
      <c r="AR177" s="725">
        <v>0</v>
      </c>
      <c r="AS177" s="725">
        <v>0</v>
      </c>
      <c r="AT177" s="725">
        <v>0</v>
      </c>
      <c r="AU177" s="725">
        <v>1.1578947368421046</v>
      </c>
      <c r="AV177" s="725">
        <v>1.1578947368421046</v>
      </c>
      <c r="AW177" s="725">
        <v>2.3157894736842093</v>
      </c>
      <c r="AX177" s="725">
        <v>0</v>
      </c>
      <c r="AY177" s="725">
        <v>0</v>
      </c>
      <c r="AZ177" s="725">
        <v>0</v>
      </c>
      <c r="BA177" s="725">
        <v>0.97058823529411764</v>
      </c>
      <c r="BB177" s="725">
        <v>32.571428571428598</v>
      </c>
      <c r="BC177" s="725">
        <v>37.714285714285744</v>
      </c>
      <c r="BD177" s="725">
        <v>0</v>
      </c>
      <c r="BE177" s="725">
        <v>0</v>
      </c>
      <c r="BF177" s="725">
        <v>0</v>
      </c>
      <c r="BG177" s="725">
        <v>0</v>
      </c>
      <c r="BH177" s="725">
        <v>0</v>
      </c>
      <c r="BI177" s="725">
        <v>0</v>
      </c>
      <c r="BJ177" s="725">
        <v>0</v>
      </c>
      <c r="BK177" s="725">
        <v>0</v>
      </c>
      <c r="BL177" s="725">
        <v>1.3755238581818201</v>
      </c>
      <c r="BM177" s="725">
        <v>0</v>
      </c>
      <c r="BN177" s="725">
        <v>0</v>
      </c>
      <c r="BO177" s="725">
        <v>1</v>
      </c>
      <c r="BP177" s="725">
        <v>0</v>
      </c>
      <c r="BQ177" s="725"/>
      <c r="BR177" s="725"/>
      <c r="BS177" s="725"/>
    </row>
    <row r="178" spans="1:71" ht="15" x14ac:dyDescent="0.25">
      <c r="A178" s="722" t="e">
        <f>VLOOKUP(C178,'DfE No.'!#REF!,3,FALSE)</f>
        <v>#REF!</v>
      </c>
      <c r="B178" s="722">
        <v>141640</v>
      </c>
      <c r="C178" s="722">
        <v>9352145</v>
      </c>
      <c r="D178" s="723" t="s">
        <v>670</v>
      </c>
      <c r="E178" s="707" t="s">
        <v>469</v>
      </c>
      <c r="F178" s="724" t="s">
        <v>1127</v>
      </c>
      <c r="G178" s="725">
        <v>1</v>
      </c>
      <c r="H178" s="725">
        <v>0</v>
      </c>
      <c r="I178" s="725">
        <v>0</v>
      </c>
      <c r="J178" s="725">
        <v>7</v>
      </c>
      <c r="K178" s="725">
        <v>0</v>
      </c>
      <c r="L178" s="725">
        <v>0</v>
      </c>
      <c r="M178" s="725">
        <v>0</v>
      </c>
      <c r="N178" s="725">
        <v>387</v>
      </c>
      <c r="O178" s="725">
        <v>387</v>
      </c>
      <c r="P178" s="725">
        <v>41</v>
      </c>
      <c r="Q178" s="725">
        <v>346</v>
      </c>
      <c r="R178" s="725">
        <v>0</v>
      </c>
      <c r="S178" s="725">
        <v>0</v>
      </c>
      <c r="T178" s="725">
        <v>0</v>
      </c>
      <c r="U178" s="725">
        <v>0</v>
      </c>
      <c r="V178" s="725">
        <v>0</v>
      </c>
      <c r="W178" s="725">
        <v>0</v>
      </c>
      <c r="X178" s="725">
        <v>0</v>
      </c>
      <c r="Y178" s="725">
        <v>0</v>
      </c>
      <c r="Z178" s="725">
        <v>0</v>
      </c>
      <c r="AA178" s="725">
        <v>387</v>
      </c>
      <c r="AB178" s="725">
        <v>55.285714285714285</v>
      </c>
      <c r="AC178" s="725">
        <v>56.999999999999865</v>
      </c>
      <c r="AD178" s="725">
        <v>68.012376237623755</v>
      </c>
      <c r="AE178" s="725">
        <v>0</v>
      </c>
      <c r="AF178" s="725">
        <v>0</v>
      </c>
      <c r="AG178" s="725">
        <v>208.53886010362694</v>
      </c>
      <c r="AH178" s="725">
        <v>44.113989637305515</v>
      </c>
      <c r="AI178" s="725">
        <v>56.145077720207304</v>
      </c>
      <c r="AJ178" s="725">
        <v>40.103626943005047</v>
      </c>
      <c r="AK178" s="725">
        <v>28.072538860103609</v>
      </c>
      <c r="AL178" s="725">
        <v>10.025906735751281</v>
      </c>
      <c r="AM178" s="725">
        <v>0</v>
      </c>
      <c r="AN178" s="725">
        <v>0</v>
      </c>
      <c r="AO178" s="725">
        <v>0</v>
      </c>
      <c r="AP178" s="725">
        <v>0</v>
      </c>
      <c r="AQ178" s="725">
        <v>0</v>
      </c>
      <c r="AR178" s="725">
        <v>0</v>
      </c>
      <c r="AS178" s="725">
        <v>0</v>
      </c>
      <c r="AT178" s="725">
        <v>0</v>
      </c>
      <c r="AU178" s="725">
        <v>0</v>
      </c>
      <c r="AV178" s="725">
        <v>0</v>
      </c>
      <c r="AW178" s="725">
        <v>0</v>
      </c>
      <c r="AX178" s="725">
        <v>0</v>
      </c>
      <c r="AY178" s="725">
        <v>0</v>
      </c>
      <c r="AZ178" s="725">
        <v>0</v>
      </c>
      <c r="BA178" s="725">
        <v>0.95792079207920788</v>
      </c>
      <c r="BB178" s="725">
        <v>93.540697674418482</v>
      </c>
      <c r="BC178" s="725">
        <v>104.62499999999986</v>
      </c>
      <c r="BD178" s="725">
        <v>0</v>
      </c>
      <c r="BE178" s="725">
        <v>0</v>
      </c>
      <c r="BF178" s="725">
        <v>0</v>
      </c>
      <c r="BG178" s="725">
        <v>0</v>
      </c>
      <c r="BH178" s="725">
        <v>0</v>
      </c>
      <c r="BI178" s="725">
        <v>0</v>
      </c>
      <c r="BJ178" s="725">
        <v>0</v>
      </c>
      <c r="BK178" s="725">
        <v>0</v>
      </c>
      <c r="BL178" s="725">
        <v>0.67013240896057302</v>
      </c>
      <c r="BM178" s="725">
        <v>0</v>
      </c>
      <c r="BN178" s="725">
        <v>0</v>
      </c>
      <c r="BO178" s="725">
        <v>1</v>
      </c>
      <c r="BP178" s="725">
        <v>0</v>
      </c>
      <c r="BQ178" s="725"/>
      <c r="BR178" s="725"/>
      <c r="BS178" s="725"/>
    </row>
    <row r="179" spans="1:71" ht="15" x14ac:dyDescent="0.25">
      <c r="A179" s="722" t="e">
        <f>VLOOKUP(C179,'DfE No.'!#REF!,3,FALSE)</f>
        <v>#REF!</v>
      </c>
      <c r="B179" s="722">
        <v>145541</v>
      </c>
      <c r="C179" s="722">
        <v>9352147</v>
      </c>
      <c r="D179" s="723" t="s">
        <v>668</v>
      </c>
      <c r="E179" s="707" t="s">
        <v>469</v>
      </c>
      <c r="F179" s="724" t="s">
        <v>1127</v>
      </c>
      <c r="G179" s="725">
        <v>1</v>
      </c>
      <c r="H179" s="725">
        <v>0</v>
      </c>
      <c r="I179" s="725">
        <v>0</v>
      </c>
      <c r="J179" s="725">
        <v>7</v>
      </c>
      <c r="K179" s="725">
        <v>0</v>
      </c>
      <c r="L179" s="725">
        <v>0</v>
      </c>
      <c r="M179" s="725">
        <v>0</v>
      </c>
      <c r="N179" s="725">
        <v>434</v>
      </c>
      <c r="O179" s="725">
        <v>434</v>
      </c>
      <c r="P179" s="725">
        <v>39</v>
      </c>
      <c r="Q179" s="725">
        <v>395</v>
      </c>
      <c r="R179" s="725">
        <v>0</v>
      </c>
      <c r="S179" s="725">
        <v>0</v>
      </c>
      <c r="T179" s="725">
        <v>0</v>
      </c>
      <c r="U179" s="725">
        <v>0</v>
      </c>
      <c r="V179" s="725">
        <v>0</v>
      </c>
      <c r="W179" s="725">
        <v>0</v>
      </c>
      <c r="X179" s="725">
        <v>0</v>
      </c>
      <c r="Y179" s="725">
        <v>0</v>
      </c>
      <c r="Z179" s="725">
        <v>0</v>
      </c>
      <c r="AA179" s="725">
        <v>434</v>
      </c>
      <c r="AB179" s="725">
        <v>62</v>
      </c>
      <c r="AC179" s="725">
        <v>200.00000000000017</v>
      </c>
      <c r="AD179" s="725">
        <v>208.28329809725159</v>
      </c>
      <c r="AE179" s="725">
        <v>0</v>
      </c>
      <c r="AF179" s="725">
        <v>0</v>
      </c>
      <c r="AG179" s="725">
        <v>72.333333333333471</v>
      </c>
      <c r="AH179" s="725">
        <v>13.060185185185189</v>
      </c>
      <c r="AI179" s="725">
        <v>103.47685185185189</v>
      </c>
      <c r="AJ179" s="725">
        <v>35.162037037037031</v>
      </c>
      <c r="AK179" s="725">
        <v>1.0046296296296275</v>
      </c>
      <c r="AL179" s="725">
        <v>156.72222222222217</v>
      </c>
      <c r="AM179" s="725">
        <v>52.240740740740584</v>
      </c>
      <c r="AN179" s="725">
        <v>0</v>
      </c>
      <c r="AO179" s="725">
        <v>0</v>
      </c>
      <c r="AP179" s="725">
        <v>0</v>
      </c>
      <c r="AQ179" s="725">
        <v>0</v>
      </c>
      <c r="AR179" s="725">
        <v>0</v>
      </c>
      <c r="AS179" s="725">
        <v>0</v>
      </c>
      <c r="AT179" s="725">
        <v>0</v>
      </c>
      <c r="AU179" s="725">
        <v>3.3045685279187804</v>
      </c>
      <c r="AV179" s="725">
        <v>8.812182741116759</v>
      </c>
      <c r="AW179" s="725">
        <v>15.421319796954327</v>
      </c>
      <c r="AX179" s="725">
        <v>0</v>
      </c>
      <c r="AY179" s="725">
        <v>0</v>
      </c>
      <c r="AZ179" s="725">
        <v>0</v>
      </c>
      <c r="BA179" s="725">
        <v>2.7526427061310783</v>
      </c>
      <c r="BB179" s="725">
        <v>147.60526315789483</v>
      </c>
      <c r="BC179" s="725">
        <v>162.17894736842115</v>
      </c>
      <c r="BD179" s="725">
        <v>0</v>
      </c>
      <c r="BE179" s="725">
        <v>0</v>
      </c>
      <c r="BF179" s="725">
        <v>0</v>
      </c>
      <c r="BG179" s="725">
        <v>0</v>
      </c>
      <c r="BH179" s="725">
        <v>0</v>
      </c>
      <c r="BI179" s="725">
        <v>0</v>
      </c>
      <c r="BJ179" s="725">
        <v>2.9600000000000199</v>
      </c>
      <c r="BK179" s="725">
        <v>0</v>
      </c>
      <c r="BL179" s="725">
        <v>0.35335767557471298</v>
      </c>
      <c r="BM179" s="725">
        <v>0</v>
      </c>
      <c r="BN179" s="725">
        <v>0</v>
      </c>
      <c r="BO179" s="725">
        <v>1</v>
      </c>
      <c r="BP179" s="725">
        <v>0</v>
      </c>
      <c r="BQ179" s="725"/>
      <c r="BR179" s="725"/>
      <c r="BS179" s="725"/>
    </row>
    <row r="180" spans="1:71" ht="15" x14ac:dyDescent="0.25">
      <c r="A180" s="722" t="e">
        <f>VLOOKUP(C180,'DfE No.'!#REF!,3,FALSE)</f>
        <v>#REF!</v>
      </c>
      <c r="B180" s="722">
        <v>143050</v>
      </c>
      <c r="C180" s="722">
        <v>9352150</v>
      </c>
      <c r="D180" s="723" t="s">
        <v>1109</v>
      </c>
      <c r="E180" s="707" t="s">
        <v>469</v>
      </c>
      <c r="F180" s="724" t="s">
        <v>1127</v>
      </c>
      <c r="G180" s="725">
        <v>1</v>
      </c>
      <c r="H180" s="725">
        <v>0</v>
      </c>
      <c r="I180" s="725">
        <v>0</v>
      </c>
      <c r="J180" s="725">
        <v>7</v>
      </c>
      <c r="K180" s="725">
        <v>0</v>
      </c>
      <c r="L180" s="725">
        <v>0</v>
      </c>
      <c r="M180" s="725">
        <v>0</v>
      </c>
      <c r="N180" s="725">
        <v>90</v>
      </c>
      <c r="O180" s="725">
        <v>90</v>
      </c>
      <c r="P180" s="725">
        <v>11</v>
      </c>
      <c r="Q180" s="725">
        <v>79</v>
      </c>
      <c r="R180" s="725">
        <v>0</v>
      </c>
      <c r="S180" s="725">
        <v>0</v>
      </c>
      <c r="T180" s="725">
        <v>0</v>
      </c>
      <c r="U180" s="725">
        <v>0</v>
      </c>
      <c r="V180" s="725">
        <v>0</v>
      </c>
      <c r="W180" s="725">
        <v>0</v>
      </c>
      <c r="X180" s="725">
        <v>0</v>
      </c>
      <c r="Y180" s="725">
        <v>0</v>
      </c>
      <c r="Z180" s="725">
        <v>0</v>
      </c>
      <c r="AA180" s="725">
        <v>90</v>
      </c>
      <c r="AB180" s="725">
        <v>12.857142857142858</v>
      </c>
      <c r="AC180" s="725">
        <v>15.000000000000028</v>
      </c>
      <c r="AD180" s="725">
        <v>15.000000000000028</v>
      </c>
      <c r="AE180" s="725">
        <v>0</v>
      </c>
      <c r="AF180" s="725">
        <v>0</v>
      </c>
      <c r="AG180" s="725">
        <v>84.999999999999957</v>
      </c>
      <c r="AH180" s="725">
        <v>5.0000000000000044</v>
      </c>
      <c r="AI180" s="725">
        <v>0</v>
      </c>
      <c r="AJ180" s="725">
        <v>0</v>
      </c>
      <c r="AK180" s="725">
        <v>0</v>
      </c>
      <c r="AL180" s="725">
        <v>0</v>
      </c>
      <c r="AM180" s="725">
        <v>0</v>
      </c>
      <c r="AN180" s="725">
        <v>0</v>
      </c>
      <c r="AO180" s="725">
        <v>0</v>
      </c>
      <c r="AP180" s="725">
        <v>0</v>
      </c>
      <c r="AQ180" s="725">
        <v>0</v>
      </c>
      <c r="AR180" s="725">
        <v>0</v>
      </c>
      <c r="AS180" s="725">
        <v>0</v>
      </c>
      <c r="AT180" s="725">
        <v>0</v>
      </c>
      <c r="AU180" s="725">
        <v>0</v>
      </c>
      <c r="AV180" s="725">
        <v>0</v>
      </c>
      <c r="AW180" s="725">
        <v>0</v>
      </c>
      <c r="AX180" s="725">
        <v>0</v>
      </c>
      <c r="AY180" s="725">
        <v>0</v>
      </c>
      <c r="AZ180" s="725">
        <v>0</v>
      </c>
      <c r="BA180" s="725">
        <v>0</v>
      </c>
      <c r="BB180" s="725">
        <v>24.307692307692331</v>
      </c>
      <c r="BC180" s="725">
        <v>27.692307692307718</v>
      </c>
      <c r="BD180" s="725">
        <v>0</v>
      </c>
      <c r="BE180" s="725">
        <v>0</v>
      </c>
      <c r="BF180" s="725">
        <v>0</v>
      </c>
      <c r="BG180" s="725">
        <v>0</v>
      </c>
      <c r="BH180" s="725">
        <v>0</v>
      </c>
      <c r="BI180" s="725">
        <v>0</v>
      </c>
      <c r="BJ180" s="725">
        <v>4.5999999999999899</v>
      </c>
      <c r="BK180" s="725">
        <v>0</v>
      </c>
      <c r="BL180" s="725">
        <v>2.02729823333333</v>
      </c>
      <c r="BM180" s="725">
        <v>0</v>
      </c>
      <c r="BN180" s="725">
        <v>1</v>
      </c>
      <c r="BO180" s="725">
        <v>1</v>
      </c>
      <c r="BP180" s="725">
        <v>0</v>
      </c>
      <c r="BQ180" s="725"/>
      <c r="BR180" s="725"/>
      <c r="BS180" s="725"/>
    </row>
    <row r="181" spans="1:71" ht="15" x14ac:dyDescent="0.25">
      <c r="A181" s="722" t="e">
        <f>VLOOKUP(C181,'DfE No.'!#REF!,3,FALSE)</f>
        <v>#REF!</v>
      </c>
      <c r="B181" s="722">
        <v>145695</v>
      </c>
      <c r="C181" s="722">
        <v>9352152</v>
      </c>
      <c r="D181" s="723" t="s">
        <v>1091</v>
      </c>
      <c r="E181" s="707" t="s">
        <v>469</v>
      </c>
      <c r="F181" s="724" t="s">
        <v>1127</v>
      </c>
      <c r="G181" s="725">
        <v>1</v>
      </c>
      <c r="H181" s="725">
        <v>0</v>
      </c>
      <c r="I181" s="725">
        <v>0</v>
      </c>
      <c r="J181" s="725">
        <v>7</v>
      </c>
      <c r="K181" s="725">
        <v>0</v>
      </c>
      <c r="L181" s="725">
        <v>0</v>
      </c>
      <c r="M181" s="725">
        <v>0</v>
      </c>
      <c r="N181" s="725">
        <v>418</v>
      </c>
      <c r="O181" s="725">
        <v>418</v>
      </c>
      <c r="P181" s="725">
        <v>60</v>
      </c>
      <c r="Q181" s="725">
        <v>358</v>
      </c>
      <c r="R181" s="725">
        <v>0</v>
      </c>
      <c r="S181" s="725">
        <v>0</v>
      </c>
      <c r="T181" s="725">
        <v>0</v>
      </c>
      <c r="U181" s="725">
        <v>0</v>
      </c>
      <c r="V181" s="725">
        <v>0</v>
      </c>
      <c r="W181" s="725">
        <v>0</v>
      </c>
      <c r="X181" s="725">
        <v>0</v>
      </c>
      <c r="Y181" s="725">
        <v>0</v>
      </c>
      <c r="Z181" s="725">
        <v>0</v>
      </c>
      <c r="AA181" s="725">
        <v>418</v>
      </c>
      <c r="AB181" s="725">
        <v>59.714285714285715</v>
      </c>
      <c r="AC181" s="725">
        <v>65.000000000000171</v>
      </c>
      <c r="AD181" s="725">
        <v>94.225419664268586</v>
      </c>
      <c r="AE181" s="725">
        <v>0</v>
      </c>
      <c r="AF181" s="725">
        <v>0</v>
      </c>
      <c r="AG181" s="725">
        <v>288.99999999999983</v>
      </c>
      <c r="AH181" s="725">
        <v>68.999999999999901</v>
      </c>
      <c r="AI181" s="725">
        <v>21.999999999999989</v>
      </c>
      <c r="AJ181" s="725">
        <v>7.0000000000000044</v>
      </c>
      <c r="AK181" s="725">
        <v>3.0000000000000013</v>
      </c>
      <c r="AL181" s="725">
        <v>25.999999999999982</v>
      </c>
      <c r="AM181" s="725">
        <v>1.9999999999999996</v>
      </c>
      <c r="AN181" s="725">
        <v>0</v>
      </c>
      <c r="AO181" s="725">
        <v>0</v>
      </c>
      <c r="AP181" s="725">
        <v>0</v>
      </c>
      <c r="AQ181" s="725">
        <v>0</v>
      </c>
      <c r="AR181" s="725">
        <v>0</v>
      </c>
      <c r="AS181" s="725">
        <v>0</v>
      </c>
      <c r="AT181" s="725">
        <v>0</v>
      </c>
      <c r="AU181" s="725">
        <v>0</v>
      </c>
      <c r="AV181" s="725">
        <v>3.5027932960893833</v>
      </c>
      <c r="AW181" s="725">
        <v>3.5027932960893833</v>
      </c>
      <c r="AX181" s="725">
        <v>0</v>
      </c>
      <c r="AY181" s="725">
        <v>0</v>
      </c>
      <c r="AZ181" s="725">
        <v>0</v>
      </c>
      <c r="BA181" s="725">
        <v>0</v>
      </c>
      <c r="BB181" s="725">
        <v>99.556179775280739</v>
      </c>
      <c r="BC181" s="725">
        <v>116.24157303370768</v>
      </c>
      <c r="BD181" s="725">
        <v>0</v>
      </c>
      <c r="BE181" s="725">
        <v>0</v>
      </c>
      <c r="BF181" s="725">
        <v>0</v>
      </c>
      <c r="BG181" s="725">
        <v>0</v>
      </c>
      <c r="BH181" s="725">
        <v>0</v>
      </c>
      <c r="BI181" s="725">
        <v>0</v>
      </c>
      <c r="BJ181" s="725">
        <v>0</v>
      </c>
      <c r="BK181" s="725">
        <v>0</v>
      </c>
      <c r="BL181" s="725">
        <v>0.73799226639344295</v>
      </c>
      <c r="BM181" s="725">
        <v>0</v>
      </c>
      <c r="BN181" s="725">
        <v>0</v>
      </c>
      <c r="BO181" s="725">
        <v>1</v>
      </c>
      <c r="BP181" s="725">
        <v>0</v>
      </c>
      <c r="BQ181" s="725"/>
      <c r="BR181" s="725"/>
      <c r="BS181" s="725"/>
    </row>
    <row r="182" spans="1:71" ht="15" x14ac:dyDescent="0.25">
      <c r="A182" s="722" t="e">
        <f>VLOOKUP(C182,'DfE No.'!#REF!,3,FALSE)</f>
        <v>#REF!</v>
      </c>
      <c r="B182" s="722">
        <v>144212</v>
      </c>
      <c r="C182" s="722">
        <v>9352154</v>
      </c>
      <c r="D182" s="723" t="s">
        <v>768</v>
      </c>
      <c r="E182" s="707" t="s">
        <v>469</v>
      </c>
      <c r="F182" s="724" t="s">
        <v>1127</v>
      </c>
      <c r="G182" s="725">
        <v>1</v>
      </c>
      <c r="H182" s="725">
        <v>0</v>
      </c>
      <c r="I182" s="725">
        <v>0</v>
      </c>
      <c r="J182" s="725">
        <v>7</v>
      </c>
      <c r="K182" s="725">
        <v>0</v>
      </c>
      <c r="L182" s="725">
        <v>0</v>
      </c>
      <c r="M182" s="725">
        <v>0</v>
      </c>
      <c r="N182" s="725">
        <v>335</v>
      </c>
      <c r="O182" s="725">
        <v>335</v>
      </c>
      <c r="P182" s="725">
        <v>42</v>
      </c>
      <c r="Q182" s="725">
        <v>293</v>
      </c>
      <c r="R182" s="725">
        <v>0</v>
      </c>
      <c r="S182" s="725">
        <v>0</v>
      </c>
      <c r="T182" s="725">
        <v>0</v>
      </c>
      <c r="U182" s="725">
        <v>0</v>
      </c>
      <c r="V182" s="725">
        <v>0</v>
      </c>
      <c r="W182" s="725">
        <v>0</v>
      </c>
      <c r="X182" s="725">
        <v>0</v>
      </c>
      <c r="Y182" s="725">
        <v>0</v>
      </c>
      <c r="Z182" s="725">
        <v>0</v>
      </c>
      <c r="AA182" s="725">
        <v>335</v>
      </c>
      <c r="AB182" s="725">
        <v>47.857142857142854</v>
      </c>
      <c r="AC182" s="725">
        <v>37.00000000000005</v>
      </c>
      <c r="AD182" s="725">
        <v>60.075987841945285</v>
      </c>
      <c r="AE182" s="725">
        <v>0</v>
      </c>
      <c r="AF182" s="725">
        <v>0</v>
      </c>
      <c r="AG182" s="725">
        <v>123.9999999999999</v>
      </c>
      <c r="AH182" s="725">
        <v>129.99999999999989</v>
      </c>
      <c r="AI182" s="725">
        <v>15.000000000000009</v>
      </c>
      <c r="AJ182" s="725">
        <v>59.000000000000128</v>
      </c>
      <c r="AK182" s="725">
        <v>5.9999999999999902</v>
      </c>
      <c r="AL182" s="725">
        <v>0</v>
      </c>
      <c r="AM182" s="725">
        <v>0.99999999999999944</v>
      </c>
      <c r="AN182" s="725">
        <v>0</v>
      </c>
      <c r="AO182" s="725">
        <v>0</v>
      </c>
      <c r="AP182" s="725">
        <v>0</v>
      </c>
      <c r="AQ182" s="725">
        <v>0</v>
      </c>
      <c r="AR182" s="725">
        <v>0</v>
      </c>
      <c r="AS182" s="725">
        <v>0</v>
      </c>
      <c r="AT182" s="725">
        <v>0</v>
      </c>
      <c r="AU182" s="725">
        <v>67.457337883959184</v>
      </c>
      <c r="AV182" s="725">
        <v>129.19795221843006</v>
      </c>
      <c r="AW182" s="725">
        <v>177.21843003412977</v>
      </c>
      <c r="AX182" s="725">
        <v>0</v>
      </c>
      <c r="AY182" s="725">
        <v>0</v>
      </c>
      <c r="AZ182" s="725">
        <v>0</v>
      </c>
      <c r="BA182" s="725">
        <v>0</v>
      </c>
      <c r="BB182" s="725">
        <v>85.788288288288356</v>
      </c>
      <c r="BC182" s="725">
        <v>98.085585585585662</v>
      </c>
      <c r="BD182" s="725">
        <v>0</v>
      </c>
      <c r="BE182" s="725">
        <v>0</v>
      </c>
      <c r="BF182" s="725">
        <v>0</v>
      </c>
      <c r="BG182" s="725">
        <v>0</v>
      </c>
      <c r="BH182" s="725">
        <v>0</v>
      </c>
      <c r="BI182" s="725">
        <v>0</v>
      </c>
      <c r="BJ182" s="725">
        <v>4.9748502994011963</v>
      </c>
      <c r="BK182" s="725">
        <v>0</v>
      </c>
      <c r="BL182" s="725">
        <v>0.35124250104821803</v>
      </c>
      <c r="BM182" s="725">
        <v>0</v>
      </c>
      <c r="BN182" s="725">
        <v>0</v>
      </c>
      <c r="BO182" s="725">
        <v>1</v>
      </c>
      <c r="BP182" s="725">
        <v>0</v>
      </c>
      <c r="BQ182" s="725"/>
      <c r="BR182" s="725"/>
      <c r="BS182" s="725"/>
    </row>
    <row r="183" spans="1:71" ht="15" x14ac:dyDescent="0.25">
      <c r="A183" s="722" t="e">
        <f>VLOOKUP(C183,'DfE No.'!#REF!,3,FALSE)</f>
        <v>#REF!</v>
      </c>
      <c r="B183" s="722">
        <v>143147</v>
      </c>
      <c r="C183" s="722">
        <v>9352155</v>
      </c>
      <c r="D183" s="723" t="s">
        <v>1110</v>
      </c>
      <c r="E183" s="707" t="s">
        <v>469</v>
      </c>
      <c r="F183" s="724" t="s">
        <v>1127</v>
      </c>
      <c r="G183" s="725">
        <v>1</v>
      </c>
      <c r="H183" s="725">
        <v>0</v>
      </c>
      <c r="I183" s="725">
        <v>0</v>
      </c>
      <c r="J183" s="725">
        <v>7</v>
      </c>
      <c r="K183" s="725">
        <v>0</v>
      </c>
      <c r="L183" s="725">
        <v>0</v>
      </c>
      <c r="M183" s="725">
        <v>0</v>
      </c>
      <c r="N183" s="725">
        <v>181</v>
      </c>
      <c r="O183" s="725">
        <v>181</v>
      </c>
      <c r="P183" s="725">
        <v>30</v>
      </c>
      <c r="Q183" s="725">
        <v>151</v>
      </c>
      <c r="R183" s="725">
        <v>0</v>
      </c>
      <c r="S183" s="725">
        <v>0</v>
      </c>
      <c r="T183" s="725">
        <v>0</v>
      </c>
      <c r="U183" s="725">
        <v>0</v>
      </c>
      <c r="V183" s="725">
        <v>0</v>
      </c>
      <c r="W183" s="725">
        <v>0</v>
      </c>
      <c r="X183" s="725">
        <v>0</v>
      </c>
      <c r="Y183" s="725">
        <v>0</v>
      </c>
      <c r="Z183" s="725">
        <v>0</v>
      </c>
      <c r="AA183" s="725">
        <v>181</v>
      </c>
      <c r="AB183" s="725">
        <v>25.857142857142858</v>
      </c>
      <c r="AC183" s="725">
        <v>26</v>
      </c>
      <c r="AD183" s="725">
        <v>29.089285714285715</v>
      </c>
      <c r="AE183" s="725">
        <v>0</v>
      </c>
      <c r="AF183" s="725">
        <v>0</v>
      </c>
      <c r="AG183" s="725">
        <v>156.99999999999997</v>
      </c>
      <c r="AH183" s="725">
        <v>15.000000000000004</v>
      </c>
      <c r="AI183" s="725">
        <v>1.0000000000000002</v>
      </c>
      <c r="AJ183" s="725">
        <v>2.000000000000004</v>
      </c>
      <c r="AK183" s="725">
        <v>5.9999999999999947</v>
      </c>
      <c r="AL183" s="725">
        <v>0</v>
      </c>
      <c r="AM183" s="725">
        <v>0</v>
      </c>
      <c r="AN183" s="725">
        <v>0</v>
      </c>
      <c r="AO183" s="725">
        <v>0</v>
      </c>
      <c r="AP183" s="725">
        <v>0</v>
      </c>
      <c r="AQ183" s="725">
        <v>0</v>
      </c>
      <c r="AR183" s="725">
        <v>0</v>
      </c>
      <c r="AS183" s="725">
        <v>0</v>
      </c>
      <c r="AT183" s="725">
        <v>0</v>
      </c>
      <c r="AU183" s="725">
        <v>0</v>
      </c>
      <c r="AV183" s="725">
        <v>1.1986754966887416</v>
      </c>
      <c r="AW183" s="725">
        <v>1.1986754966887416</v>
      </c>
      <c r="AX183" s="725">
        <v>0</v>
      </c>
      <c r="AY183" s="725">
        <v>0</v>
      </c>
      <c r="AZ183" s="725">
        <v>0</v>
      </c>
      <c r="BA183" s="725">
        <v>3.2321428571428568</v>
      </c>
      <c r="BB183" s="725">
        <v>53.711409395973128</v>
      </c>
      <c r="BC183" s="725">
        <v>64.382550335570443</v>
      </c>
      <c r="BD183" s="725">
        <v>0</v>
      </c>
      <c r="BE183" s="725">
        <v>0</v>
      </c>
      <c r="BF183" s="725">
        <v>0</v>
      </c>
      <c r="BG183" s="725">
        <v>0</v>
      </c>
      <c r="BH183" s="725">
        <v>0</v>
      </c>
      <c r="BI183" s="725">
        <v>0</v>
      </c>
      <c r="BJ183" s="725">
        <v>5.139999999999997</v>
      </c>
      <c r="BK183" s="725">
        <v>0</v>
      </c>
      <c r="BL183" s="725">
        <v>1.8702030209090901</v>
      </c>
      <c r="BM183" s="725">
        <v>0</v>
      </c>
      <c r="BN183" s="725">
        <v>0</v>
      </c>
      <c r="BO183" s="725">
        <v>1</v>
      </c>
      <c r="BP183" s="725">
        <v>0</v>
      </c>
      <c r="BQ183" s="725"/>
      <c r="BR183" s="725"/>
      <c r="BS183" s="725"/>
    </row>
    <row r="184" spans="1:71" ht="15" x14ac:dyDescent="0.25">
      <c r="A184" s="722" t="e">
        <f>VLOOKUP(C184,'DfE No.'!#REF!,3,FALSE)</f>
        <v>#REF!</v>
      </c>
      <c r="B184" s="722">
        <v>141819</v>
      </c>
      <c r="C184" s="722">
        <v>9352158</v>
      </c>
      <c r="D184" s="723" t="s">
        <v>776</v>
      </c>
      <c r="E184" s="707" t="s">
        <v>469</v>
      </c>
      <c r="F184" s="724" t="s">
        <v>1127</v>
      </c>
      <c r="G184" s="725">
        <v>1</v>
      </c>
      <c r="H184" s="725">
        <v>0</v>
      </c>
      <c r="I184" s="725">
        <v>0</v>
      </c>
      <c r="J184" s="725">
        <v>7</v>
      </c>
      <c r="K184" s="725">
        <v>0</v>
      </c>
      <c r="L184" s="725">
        <v>0</v>
      </c>
      <c r="M184" s="725">
        <v>0</v>
      </c>
      <c r="N184" s="725">
        <v>414</v>
      </c>
      <c r="O184" s="725">
        <v>414</v>
      </c>
      <c r="P184" s="725">
        <v>59</v>
      </c>
      <c r="Q184" s="725">
        <v>355</v>
      </c>
      <c r="R184" s="725">
        <v>0</v>
      </c>
      <c r="S184" s="725">
        <v>0</v>
      </c>
      <c r="T184" s="725">
        <v>0</v>
      </c>
      <c r="U184" s="725">
        <v>0</v>
      </c>
      <c r="V184" s="725">
        <v>0</v>
      </c>
      <c r="W184" s="725">
        <v>0</v>
      </c>
      <c r="X184" s="725">
        <v>0</v>
      </c>
      <c r="Y184" s="725">
        <v>0</v>
      </c>
      <c r="Z184" s="725">
        <v>0</v>
      </c>
      <c r="AA184" s="725">
        <v>414</v>
      </c>
      <c r="AB184" s="725">
        <v>59.142857142857146</v>
      </c>
      <c r="AC184" s="725">
        <v>58.000000000000028</v>
      </c>
      <c r="AD184" s="725">
        <v>78.620192307692307</v>
      </c>
      <c r="AE184" s="725">
        <v>0</v>
      </c>
      <c r="AF184" s="725">
        <v>0</v>
      </c>
      <c r="AG184" s="725">
        <v>156.37772397094434</v>
      </c>
      <c r="AH184" s="725">
        <v>131.31719128329291</v>
      </c>
      <c r="AI184" s="725">
        <v>90.217917675544712</v>
      </c>
      <c r="AJ184" s="725">
        <v>17.041162227602921</v>
      </c>
      <c r="AK184" s="725">
        <v>14.03389830508476</v>
      </c>
      <c r="AL184" s="725">
        <v>3.0072639225181614</v>
      </c>
      <c r="AM184" s="725">
        <v>2.0048426150121079</v>
      </c>
      <c r="AN184" s="725">
        <v>0</v>
      </c>
      <c r="AO184" s="725">
        <v>0</v>
      </c>
      <c r="AP184" s="725">
        <v>0</v>
      </c>
      <c r="AQ184" s="725">
        <v>0</v>
      </c>
      <c r="AR184" s="725">
        <v>0</v>
      </c>
      <c r="AS184" s="725">
        <v>0</v>
      </c>
      <c r="AT184" s="725">
        <v>0</v>
      </c>
      <c r="AU184" s="725">
        <v>37.318309859154915</v>
      </c>
      <c r="AV184" s="725">
        <v>69.971830985915389</v>
      </c>
      <c r="AW184" s="725">
        <v>93.295774647887185</v>
      </c>
      <c r="AX184" s="725">
        <v>0</v>
      </c>
      <c r="AY184" s="725">
        <v>0</v>
      </c>
      <c r="AZ184" s="725">
        <v>0</v>
      </c>
      <c r="BA184" s="725">
        <v>0</v>
      </c>
      <c r="BB184" s="725">
        <v>115.68690095846637</v>
      </c>
      <c r="BC184" s="725">
        <v>134.91373801916922</v>
      </c>
      <c r="BD184" s="725">
        <v>0</v>
      </c>
      <c r="BE184" s="725">
        <v>0</v>
      </c>
      <c r="BF184" s="725">
        <v>0</v>
      </c>
      <c r="BG184" s="725">
        <v>0</v>
      </c>
      <c r="BH184" s="725">
        <v>0</v>
      </c>
      <c r="BI184" s="725">
        <v>0</v>
      </c>
      <c r="BJ184" s="725">
        <v>8.1599999999999859</v>
      </c>
      <c r="BK184" s="725">
        <v>0</v>
      </c>
      <c r="BL184" s="725">
        <v>0.32765518637532098</v>
      </c>
      <c r="BM184" s="725">
        <v>0</v>
      </c>
      <c r="BN184" s="725">
        <v>0</v>
      </c>
      <c r="BO184" s="725">
        <v>1</v>
      </c>
      <c r="BP184" s="725">
        <v>0</v>
      </c>
      <c r="BQ184" s="725"/>
      <c r="BR184" s="725"/>
      <c r="BS184" s="725"/>
    </row>
    <row r="185" spans="1:71" ht="15" x14ac:dyDescent="0.25">
      <c r="A185" s="722" t="e">
        <f>VLOOKUP(C185,'DfE No.'!#REF!,3,FALSE)</f>
        <v>#REF!</v>
      </c>
      <c r="B185" s="722">
        <v>141591</v>
      </c>
      <c r="C185" s="722">
        <v>9352159</v>
      </c>
      <c r="D185" s="723" t="s">
        <v>762</v>
      </c>
      <c r="E185" s="707" t="s">
        <v>469</v>
      </c>
      <c r="F185" s="724" t="s">
        <v>1127</v>
      </c>
      <c r="G185" s="725">
        <v>1</v>
      </c>
      <c r="H185" s="725">
        <v>0</v>
      </c>
      <c r="I185" s="725">
        <v>0</v>
      </c>
      <c r="J185" s="725">
        <v>7</v>
      </c>
      <c r="K185" s="725">
        <v>0</v>
      </c>
      <c r="L185" s="725">
        <v>0</v>
      </c>
      <c r="M185" s="725">
        <v>0</v>
      </c>
      <c r="N185" s="725">
        <v>376</v>
      </c>
      <c r="O185" s="725">
        <v>376</v>
      </c>
      <c r="P185" s="725">
        <v>49</v>
      </c>
      <c r="Q185" s="725">
        <v>327</v>
      </c>
      <c r="R185" s="725">
        <v>0</v>
      </c>
      <c r="S185" s="725">
        <v>0</v>
      </c>
      <c r="T185" s="725">
        <v>0</v>
      </c>
      <c r="U185" s="725">
        <v>0</v>
      </c>
      <c r="V185" s="725">
        <v>0</v>
      </c>
      <c r="W185" s="725">
        <v>0</v>
      </c>
      <c r="X185" s="725">
        <v>0</v>
      </c>
      <c r="Y185" s="725">
        <v>0</v>
      </c>
      <c r="Z185" s="725">
        <v>0</v>
      </c>
      <c r="AA185" s="725">
        <v>376</v>
      </c>
      <c r="AB185" s="725">
        <v>53.714285714285715</v>
      </c>
      <c r="AC185" s="725">
        <v>46.000000000000043</v>
      </c>
      <c r="AD185" s="725">
        <v>67.414141414141412</v>
      </c>
      <c r="AE185" s="725">
        <v>0</v>
      </c>
      <c r="AF185" s="725">
        <v>0</v>
      </c>
      <c r="AG185" s="725">
        <v>259.00000000000017</v>
      </c>
      <c r="AH185" s="725">
        <v>25.000000000000014</v>
      </c>
      <c r="AI185" s="725">
        <v>15</v>
      </c>
      <c r="AJ185" s="725">
        <v>30</v>
      </c>
      <c r="AK185" s="725">
        <v>39.999999999999908</v>
      </c>
      <c r="AL185" s="725">
        <v>6.9999999999999831</v>
      </c>
      <c r="AM185" s="725">
        <v>0</v>
      </c>
      <c r="AN185" s="725">
        <v>0</v>
      </c>
      <c r="AO185" s="725">
        <v>0</v>
      </c>
      <c r="AP185" s="725">
        <v>0</v>
      </c>
      <c r="AQ185" s="725">
        <v>0</v>
      </c>
      <c r="AR185" s="725">
        <v>0</v>
      </c>
      <c r="AS185" s="725">
        <v>0</v>
      </c>
      <c r="AT185" s="725">
        <v>0</v>
      </c>
      <c r="AU185" s="725">
        <v>29.896024464831815</v>
      </c>
      <c r="AV185" s="725">
        <v>47.143730886850193</v>
      </c>
      <c r="AW185" s="725">
        <v>52.89296636085637</v>
      </c>
      <c r="AX185" s="725">
        <v>0</v>
      </c>
      <c r="AY185" s="725">
        <v>0</v>
      </c>
      <c r="AZ185" s="725">
        <v>0</v>
      </c>
      <c r="BA185" s="725">
        <v>0</v>
      </c>
      <c r="BB185" s="725">
        <v>124.6755852842808</v>
      </c>
      <c r="BC185" s="725">
        <v>143.35785953177242</v>
      </c>
      <c r="BD185" s="725">
        <v>0</v>
      </c>
      <c r="BE185" s="725">
        <v>0</v>
      </c>
      <c r="BF185" s="725">
        <v>0</v>
      </c>
      <c r="BG185" s="725">
        <v>0</v>
      </c>
      <c r="BH185" s="725">
        <v>0</v>
      </c>
      <c r="BI185" s="725">
        <v>0</v>
      </c>
      <c r="BJ185" s="725">
        <v>8.4400000000000031</v>
      </c>
      <c r="BK185" s="725">
        <v>0</v>
      </c>
      <c r="BL185" s="725">
        <v>0.498648834536083</v>
      </c>
      <c r="BM185" s="725">
        <v>0</v>
      </c>
      <c r="BN185" s="725">
        <v>0</v>
      </c>
      <c r="BO185" s="725">
        <v>1</v>
      </c>
      <c r="BP185" s="725">
        <v>0</v>
      </c>
      <c r="BQ185" s="725"/>
      <c r="BR185" s="725"/>
      <c r="BS185" s="725"/>
    </row>
    <row r="186" spans="1:71" ht="15" x14ac:dyDescent="0.25">
      <c r="A186" s="722" t="e">
        <f>VLOOKUP(C186,'DfE No.'!#REF!,3,FALSE)</f>
        <v>#REF!</v>
      </c>
      <c r="B186" s="722">
        <v>145540</v>
      </c>
      <c r="C186" s="722">
        <v>9352167</v>
      </c>
      <c r="D186" s="723" t="s">
        <v>1390</v>
      </c>
      <c r="E186" s="707" t="s">
        <v>469</v>
      </c>
      <c r="F186" s="724" t="s">
        <v>1127</v>
      </c>
      <c r="G186" s="725">
        <v>1</v>
      </c>
      <c r="H186" s="725">
        <v>0</v>
      </c>
      <c r="I186" s="725">
        <v>0</v>
      </c>
      <c r="J186" s="725">
        <v>7</v>
      </c>
      <c r="K186" s="725">
        <v>0</v>
      </c>
      <c r="L186" s="725">
        <v>0</v>
      </c>
      <c r="M186" s="725">
        <v>0</v>
      </c>
      <c r="N186" s="725">
        <v>301</v>
      </c>
      <c r="O186" s="725">
        <v>301</v>
      </c>
      <c r="P186" s="725">
        <v>42</v>
      </c>
      <c r="Q186" s="725">
        <v>259</v>
      </c>
      <c r="R186" s="725">
        <v>0</v>
      </c>
      <c r="S186" s="725">
        <v>0</v>
      </c>
      <c r="T186" s="725">
        <v>0</v>
      </c>
      <c r="U186" s="725">
        <v>0</v>
      </c>
      <c r="V186" s="725">
        <v>0</v>
      </c>
      <c r="W186" s="725">
        <v>0</v>
      </c>
      <c r="X186" s="725">
        <v>0</v>
      </c>
      <c r="Y186" s="725">
        <v>0</v>
      </c>
      <c r="Z186" s="725">
        <v>0</v>
      </c>
      <c r="AA186" s="725">
        <v>301</v>
      </c>
      <c r="AB186" s="725">
        <v>43</v>
      </c>
      <c r="AC186" s="725">
        <v>43.000000000000043</v>
      </c>
      <c r="AD186" s="725">
        <v>59.807817589576551</v>
      </c>
      <c r="AE186" s="725">
        <v>0</v>
      </c>
      <c r="AF186" s="725">
        <v>0</v>
      </c>
      <c r="AG186" s="725">
        <v>230.53177257525081</v>
      </c>
      <c r="AH186" s="725">
        <v>27.180602006688961</v>
      </c>
      <c r="AI186" s="725">
        <v>5.0334448160535263</v>
      </c>
      <c r="AJ186" s="725">
        <v>18.12040133779265</v>
      </c>
      <c r="AK186" s="725">
        <v>16.10702341137123</v>
      </c>
      <c r="AL186" s="725">
        <v>4.0267558528428147</v>
      </c>
      <c r="AM186" s="725">
        <v>0</v>
      </c>
      <c r="AN186" s="725">
        <v>0</v>
      </c>
      <c r="AO186" s="725">
        <v>0</v>
      </c>
      <c r="AP186" s="725">
        <v>0</v>
      </c>
      <c r="AQ186" s="725">
        <v>0</v>
      </c>
      <c r="AR186" s="725">
        <v>0</v>
      </c>
      <c r="AS186" s="725">
        <v>0</v>
      </c>
      <c r="AT186" s="725">
        <v>0</v>
      </c>
      <c r="AU186" s="725">
        <v>19.833333333333346</v>
      </c>
      <c r="AV186" s="725">
        <v>39.666666666666636</v>
      </c>
      <c r="AW186" s="725">
        <v>53.666666666666714</v>
      </c>
      <c r="AX186" s="725">
        <v>0</v>
      </c>
      <c r="AY186" s="725">
        <v>0</v>
      </c>
      <c r="AZ186" s="725">
        <v>0</v>
      </c>
      <c r="BA186" s="725">
        <v>0</v>
      </c>
      <c r="BB186" s="725">
        <v>75.587982832618081</v>
      </c>
      <c r="BC186" s="725">
        <v>87.845493562231837</v>
      </c>
      <c r="BD186" s="725">
        <v>0</v>
      </c>
      <c r="BE186" s="725">
        <v>0</v>
      </c>
      <c r="BF186" s="725">
        <v>0</v>
      </c>
      <c r="BG186" s="725">
        <v>0</v>
      </c>
      <c r="BH186" s="725">
        <v>0</v>
      </c>
      <c r="BI186" s="725">
        <v>0</v>
      </c>
      <c r="BJ186" s="725">
        <v>1.9400000000000022</v>
      </c>
      <c r="BK186" s="725">
        <v>0</v>
      </c>
      <c r="BL186" s="725">
        <v>0.366486708851675</v>
      </c>
      <c r="BM186" s="725">
        <v>0</v>
      </c>
      <c r="BN186" s="725">
        <v>0</v>
      </c>
      <c r="BO186" s="725">
        <v>1</v>
      </c>
      <c r="BP186" s="725">
        <v>0</v>
      </c>
      <c r="BQ186" s="725"/>
      <c r="BR186" s="725"/>
      <c r="BS186" s="725"/>
    </row>
    <row r="187" spans="1:71" ht="15" x14ac:dyDescent="0.25">
      <c r="A187" s="722" t="e">
        <f>VLOOKUP(C187,'DfE No.'!#REF!,3,FALSE)</f>
        <v>#REF!</v>
      </c>
      <c r="B187" s="722">
        <v>144329</v>
      </c>
      <c r="C187" s="722">
        <v>9352171</v>
      </c>
      <c r="D187" s="723" t="s">
        <v>785</v>
      </c>
      <c r="E187" s="707" t="s">
        <v>469</v>
      </c>
      <c r="F187" s="724" t="s">
        <v>1127</v>
      </c>
      <c r="G187" s="725">
        <v>1</v>
      </c>
      <c r="H187" s="725">
        <v>0</v>
      </c>
      <c r="I187" s="725">
        <v>0</v>
      </c>
      <c r="J187" s="725">
        <v>4</v>
      </c>
      <c r="K187" s="725">
        <v>0</v>
      </c>
      <c r="L187" s="725">
        <v>0</v>
      </c>
      <c r="M187" s="725">
        <v>0</v>
      </c>
      <c r="N187" s="725">
        <v>348</v>
      </c>
      <c r="O187" s="725">
        <v>348</v>
      </c>
      <c r="P187" s="725">
        <v>0</v>
      </c>
      <c r="Q187" s="725">
        <v>348</v>
      </c>
      <c r="R187" s="725">
        <v>0</v>
      </c>
      <c r="S187" s="725">
        <v>0</v>
      </c>
      <c r="T187" s="725">
        <v>0</v>
      </c>
      <c r="U187" s="725">
        <v>0</v>
      </c>
      <c r="V187" s="725">
        <v>0</v>
      </c>
      <c r="W187" s="725">
        <v>0</v>
      </c>
      <c r="X187" s="725">
        <v>0</v>
      </c>
      <c r="Y187" s="725">
        <v>0</v>
      </c>
      <c r="Z187" s="725">
        <v>0</v>
      </c>
      <c r="AA187" s="725">
        <v>348</v>
      </c>
      <c r="AB187" s="725">
        <v>87</v>
      </c>
      <c r="AC187" s="725">
        <v>68.000000000000099</v>
      </c>
      <c r="AD187" s="725">
        <v>110.63583815028902</v>
      </c>
      <c r="AE187" s="725">
        <v>0</v>
      </c>
      <c r="AF187" s="725">
        <v>0</v>
      </c>
      <c r="AG187" s="725">
        <v>169.48703170028801</v>
      </c>
      <c r="AH187" s="725">
        <v>41.118155619596614</v>
      </c>
      <c r="AI187" s="725">
        <v>93.268011527377652</v>
      </c>
      <c r="AJ187" s="725">
        <v>33.095100864553302</v>
      </c>
      <c r="AK187" s="725">
        <v>11.031700288184425</v>
      </c>
      <c r="AL187" s="725">
        <v>0</v>
      </c>
      <c r="AM187" s="725">
        <v>0</v>
      </c>
      <c r="AN187" s="725">
        <v>0</v>
      </c>
      <c r="AO187" s="725">
        <v>0</v>
      </c>
      <c r="AP187" s="725">
        <v>0</v>
      </c>
      <c r="AQ187" s="725">
        <v>0</v>
      </c>
      <c r="AR187" s="725">
        <v>0</v>
      </c>
      <c r="AS187" s="725">
        <v>0</v>
      </c>
      <c r="AT187" s="725">
        <v>0</v>
      </c>
      <c r="AU187" s="725">
        <v>0.99999999999999833</v>
      </c>
      <c r="AV187" s="725">
        <v>4.999999999999992</v>
      </c>
      <c r="AW187" s="725">
        <v>19.000000000000004</v>
      </c>
      <c r="AX187" s="725">
        <v>0</v>
      </c>
      <c r="AY187" s="725">
        <v>0</v>
      </c>
      <c r="AZ187" s="725">
        <v>0</v>
      </c>
      <c r="BA187" s="725">
        <v>5.0289017341040463</v>
      </c>
      <c r="BB187" s="725">
        <v>128.32500000000002</v>
      </c>
      <c r="BC187" s="725">
        <v>128.32500000000002</v>
      </c>
      <c r="BD187" s="725">
        <v>0</v>
      </c>
      <c r="BE187" s="725">
        <v>0</v>
      </c>
      <c r="BF187" s="725">
        <v>0</v>
      </c>
      <c r="BG187" s="725">
        <v>0</v>
      </c>
      <c r="BH187" s="725">
        <v>0</v>
      </c>
      <c r="BI187" s="725">
        <v>0</v>
      </c>
      <c r="BJ187" s="725">
        <v>0</v>
      </c>
      <c r="BK187" s="725">
        <v>0</v>
      </c>
      <c r="BL187" s="725">
        <v>0.45151582285012298</v>
      </c>
      <c r="BM187" s="725">
        <v>0</v>
      </c>
      <c r="BN187" s="725">
        <v>0</v>
      </c>
      <c r="BO187" s="725">
        <v>1</v>
      </c>
      <c r="BP187" s="725">
        <v>0</v>
      </c>
      <c r="BQ187" s="725"/>
      <c r="BR187" s="725"/>
      <c r="BS187" s="725"/>
    </row>
    <row r="188" spans="1:71" ht="15" x14ac:dyDescent="0.25">
      <c r="A188" s="722" t="e">
        <f>VLOOKUP(C188,'DfE No.'!#REF!,3,FALSE)</f>
        <v>#REF!</v>
      </c>
      <c r="B188" s="722">
        <v>144213</v>
      </c>
      <c r="C188" s="722">
        <v>9352172</v>
      </c>
      <c r="D188" s="723" t="s">
        <v>1250</v>
      </c>
      <c r="E188" s="707" t="s">
        <v>469</v>
      </c>
      <c r="F188" s="724" t="s">
        <v>1127</v>
      </c>
      <c r="G188" s="725">
        <v>1</v>
      </c>
      <c r="H188" s="725">
        <v>0</v>
      </c>
      <c r="I188" s="725">
        <v>0</v>
      </c>
      <c r="J188" s="725">
        <v>3</v>
      </c>
      <c r="K188" s="725">
        <v>0</v>
      </c>
      <c r="L188" s="725">
        <v>0</v>
      </c>
      <c r="M188" s="725">
        <v>0</v>
      </c>
      <c r="N188" s="725">
        <v>262</v>
      </c>
      <c r="O188" s="725">
        <v>262</v>
      </c>
      <c r="P188" s="725">
        <v>90</v>
      </c>
      <c r="Q188" s="725">
        <v>172</v>
      </c>
      <c r="R188" s="725">
        <v>0</v>
      </c>
      <c r="S188" s="725">
        <v>0</v>
      </c>
      <c r="T188" s="725">
        <v>0</v>
      </c>
      <c r="U188" s="725">
        <v>0</v>
      </c>
      <c r="V188" s="725">
        <v>0</v>
      </c>
      <c r="W188" s="725">
        <v>0</v>
      </c>
      <c r="X188" s="725">
        <v>0</v>
      </c>
      <c r="Y188" s="725">
        <v>0</v>
      </c>
      <c r="Z188" s="725">
        <v>0</v>
      </c>
      <c r="AA188" s="725">
        <v>262</v>
      </c>
      <c r="AB188" s="725">
        <v>87.333333333333329</v>
      </c>
      <c r="AC188" s="725">
        <v>32.999999999999879</v>
      </c>
      <c r="AD188" s="725">
        <v>40.463320463320464</v>
      </c>
      <c r="AE188" s="725">
        <v>0</v>
      </c>
      <c r="AF188" s="725">
        <v>0</v>
      </c>
      <c r="AG188" s="725">
        <v>124.9999999999999</v>
      </c>
      <c r="AH188" s="725">
        <v>32.999999999999879</v>
      </c>
      <c r="AI188" s="725">
        <v>72.999999999999929</v>
      </c>
      <c r="AJ188" s="725">
        <v>27.00000000000005</v>
      </c>
      <c r="AK188" s="725">
        <v>4.0000000000000044</v>
      </c>
      <c r="AL188" s="725">
        <v>0</v>
      </c>
      <c r="AM188" s="725">
        <v>0</v>
      </c>
      <c r="AN188" s="725">
        <v>0</v>
      </c>
      <c r="AO188" s="725">
        <v>0</v>
      </c>
      <c r="AP188" s="725">
        <v>0</v>
      </c>
      <c r="AQ188" s="725">
        <v>0</v>
      </c>
      <c r="AR188" s="725">
        <v>0</v>
      </c>
      <c r="AS188" s="725">
        <v>0</v>
      </c>
      <c r="AT188" s="725">
        <v>0</v>
      </c>
      <c r="AU188" s="725">
        <v>24.372093023255818</v>
      </c>
      <c r="AV188" s="725">
        <v>42.651162790697782</v>
      </c>
      <c r="AW188" s="725">
        <v>42.651162790697782</v>
      </c>
      <c r="AX188" s="725">
        <v>0</v>
      </c>
      <c r="AY188" s="725">
        <v>0</v>
      </c>
      <c r="AZ188" s="725">
        <v>0</v>
      </c>
      <c r="BA188" s="725">
        <v>0</v>
      </c>
      <c r="BB188" s="725">
        <v>53.623529411764714</v>
      </c>
      <c r="BC188" s="725">
        <v>81.682352941176489</v>
      </c>
      <c r="BD188" s="725">
        <v>0</v>
      </c>
      <c r="BE188" s="725">
        <v>0</v>
      </c>
      <c r="BF188" s="725">
        <v>0</v>
      </c>
      <c r="BG188" s="725">
        <v>0</v>
      </c>
      <c r="BH188" s="725">
        <v>0</v>
      </c>
      <c r="BI188" s="725">
        <v>0</v>
      </c>
      <c r="BJ188" s="725">
        <v>0</v>
      </c>
      <c r="BK188" s="725">
        <v>0</v>
      </c>
      <c r="BL188" s="725">
        <v>0.457873309907121</v>
      </c>
      <c r="BM188" s="725">
        <v>0</v>
      </c>
      <c r="BN188" s="725">
        <v>0</v>
      </c>
      <c r="BO188" s="725">
        <v>1</v>
      </c>
      <c r="BP188" s="725">
        <v>0</v>
      </c>
      <c r="BQ188" s="725"/>
      <c r="BR188" s="725"/>
      <c r="BS188" s="725"/>
    </row>
    <row r="189" spans="1:71" ht="15" x14ac:dyDescent="0.25">
      <c r="A189" s="722" t="e">
        <f>VLOOKUP(C189,'DfE No.'!#REF!,3,FALSE)</f>
        <v>#REF!</v>
      </c>
      <c r="B189" s="722">
        <v>144216</v>
      </c>
      <c r="C189" s="722">
        <v>9352185</v>
      </c>
      <c r="D189" s="723" t="s">
        <v>765</v>
      </c>
      <c r="E189" s="707" t="s">
        <v>469</v>
      </c>
      <c r="F189" s="724" t="s">
        <v>1127</v>
      </c>
      <c r="G189" s="725">
        <v>1</v>
      </c>
      <c r="H189" s="725">
        <v>0</v>
      </c>
      <c r="I189" s="725">
        <v>0</v>
      </c>
      <c r="J189" s="725">
        <v>7</v>
      </c>
      <c r="K189" s="725">
        <v>0</v>
      </c>
      <c r="L189" s="725">
        <v>0</v>
      </c>
      <c r="M189" s="725">
        <v>0</v>
      </c>
      <c r="N189" s="725">
        <v>357</v>
      </c>
      <c r="O189" s="725">
        <v>357</v>
      </c>
      <c r="P189" s="725">
        <v>60</v>
      </c>
      <c r="Q189" s="725">
        <v>297</v>
      </c>
      <c r="R189" s="725">
        <v>0</v>
      </c>
      <c r="S189" s="725">
        <v>0</v>
      </c>
      <c r="T189" s="725">
        <v>0</v>
      </c>
      <c r="U189" s="725">
        <v>0</v>
      </c>
      <c r="V189" s="725">
        <v>0</v>
      </c>
      <c r="W189" s="725">
        <v>0</v>
      </c>
      <c r="X189" s="725">
        <v>0</v>
      </c>
      <c r="Y189" s="725">
        <v>0</v>
      </c>
      <c r="Z189" s="725">
        <v>0</v>
      </c>
      <c r="AA189" s="725">
        <v>357</v>
      </c>
      <c r="AB189" s="725">
        <v>51</v>
      </c>
      <c r="AC189" s="725">
        <v>127.00000000000018</v>
      </c>
      <c r="AD189" s="725">
        <v>163.40816326530611</v>
      </c>
      <c r="AE189" s="725">
        <v>0</v>
      </c>
      <c r="AF189" s="725">
        <v>0</v>
      </c>
      <c r="AG189" s="725">
        <v>68.191011235954988</v>
      </c>
      <c r="AH189" s="725">
        <v>14.039325842696623</v>
      </c>
      <c r="AI189" s="725">
        <v>33.092696629213506</v>
      </c>
      <c r="AJ189" s="725">
        <v>37.103932584269693</v>
      </c>
      <c r="AK189" s="725">
        <v>42.117977528090016</v>
      </c>
      <c r="AL189" s="725">
        <v>162.45505617977531</v>
      </c>
      <c r="AM189" s="725">
        <v>0</v>
      </c>
      <c r="AN189" s="725">
        <v>0</v>
      </c>
      <c r="AO189" s="725">
        <v>0</v>
      </c>
      <c r="AP189" s="725">
        <v>0</v>
      </c>
      <c r="AQ189" s="725">
        <v>0</v>
      </c>
      <c r="AR189" s="725">
        <v>0</v>
      </c>
      <c r="AS189" s="725">
        <v>0</v>
      </c>
      <c r="AT189" s="725">
        <v>0</v>
      </c>
      <c r="AU189" s="725">
        <v>7.2364864864864966</v>
      </c>
      <c r="AV189" s="725">
        <v>13.266891891891905</v>
      </c>
      <c r="AW189" s="725">
        <v>27.739864864864863</v>
      </c>
      <c r="AX189" s="725">
        <v>0</v>
      </c>
      <c r="AY189" s="725">
        <v>0</v>
      </c>
      <c r="AZ189" s="725">
        <v>0</v>
      </c>
      <c r="BA189" s="725">
        <v>0</v>
      </c>
      <c r="BB189" s="725">
        <v>85.631386861313956</v>
      </c>
      <c r="BC189" s="725">
        <v>102.93065693430668</v>
      </c>
      <c r="BD189" s="725">
        <v>0</v>
      </c>
      <c r="BE189" s="725">
        <v>0</v>
      </c>
      <c r="BF189" s="725">
        <v>0</v>
      </c>
      <c r="BG189" s="725">
        <v>0</v>
      </c>
      <c r="BH189" s="725">
        <v>0</v>
      </c>
      <c r="BI189" s="725">
        <v>0</v>
      </c>
      <c r="BJ189" s="725">
        <v>19.579999999999949</v>
      </c>
      <c r="BK189" s="725">
        <v>0</v>
      </c>
      <c r="BL189" s="725">
        <v>0.50939817530864195</v>
      </c>
      <c r="BM189" s="725">
        <v>0</v>
      </c>
      <c r="BN189" s="725">
        <v>0</v>
      </c>
      <c r="BO189" s="725">
        <v>1</v>
      </c>
      <c r="BP189" s="725">
        <v>0</v>
      </c>
      <c r="BQ189" s="725"/>
      <c r="BR189" s="725"/>
      <c r="BS189" s="725"/>
    </row>
    <row r="190" spans="1:71" ht="15" x14ac:dyDescent="0.25">
      <c r="A190" s="722" t="e">
        <f>VLOOKUP(C190,'DfE No.'!#REF!,3,FALSE)</f>
        <v>#REF!</v>
      </c>
      <c r="B190" s="722">
        <v>144217</v>
      </c>
      <c r="C190" s="722">
        <v>9352186</v>
      </c>
      <c r="D190" s="723" t="s">
        <v>767</v>
      </c>
      <c r="E190" s="707" t="s">
        <v>469</v>
      </c>
      <c r="F190" s="724" t="s">
        <v>1127</v>
      </c>
      <c r="G190" s="725">
        <v>1</v>
      </c>
      <c r="H190" s="725">
        <v>0</v>
      </c>
      <c r="I190" s="725">
        <v>0</v>
      </c>
      <c r="J190" s="725">
        <v>7</v>
      </c>
      <c r="K190" s="725">
        <v>0</v>
      </c>
      <c r="L190" s="725">
        <v>0</v>
      </c>
      <c r="M190" s="725">
        <v>0</v>
      </c>
      <c r="N190" s="725">
        <v>417</v>
      </c>
      <c r="O190" s="725">
        <v>417</v>
      </c>
      <c r="P190" s="725">
        <v>59</v>
      </c>
      <c r="Q190" s="725">
        <v>358</v>
      </c>
      <c r="R190" s="725">
        <v>0</v>
      </c>
      <c r="S190" s="725">
        <v>0</v>
      </c>
      <c r="T190" s="725">
        <v>0</v>
      </c>
      <c r="U190" s="725">
        <v>0</v>
      </c>
      <c r="V190" s="725">
        <v>0</v>
      </c>
      <c r="W190" s="725">
        <v>0</v>
      </c>
      <c r="X190" s="725">
        <v>0</v>
      </c>
      <c r="Y190" s="725">
        <v>0</v>
      </c>
      <c r="Z190" s="725">
        <v>0</v>
      </c>
      <c r="AA190" s="725">
        <v>417</v>
      </c>
      <c r="AB190" s="725">
        <v>59.571428571428569</v>
      </c>
      <c r="AC190" s="725">
        <v>65.999999999999986</v>
      </c>
      <c r="AD190" s="725">
        <v>80.77481840193704</v>
      </c>
      <c r="AE190" s="725">
        <v>0</v>
      </c>
      <c r="AF190" s="725">
        <v>0</v>
      </c>
      <c r="AG190" s="725">
        <v>170.99999999999994</v>
      </c>
      <c r="AH190" s="725">
        <v>0</v>
      </c>
      <c r="AI190" s="725">
        <v>131.00000000000003</v>
      </c>
      <c r="AJ190" s="725">
        <v>53.000000000000142</v>
      </c>
      <c r="AK190" s="725">
        <v>20.999999999999989</v>
      </c>
      <c r="AL190" s="725">
        <v>40.000000000000007</v>
      </c>
      <c r="AM190" s="725">
        <v>0.999999999999999</v>
      </c>
      <c r="AN190" s="725">
        <v>0</v>
      </c>
      <c r="AO190" s="725">
        <v>0</v>
      </c>
      <c r="AP190" s="725">
        <v>0</v>
      </c>
      <c r="AQ190" s="725">
        <v>0</v>
      </c>
      <c r="AR190" s="725">
        <v>0</v>
      </c>
      <c r="AS190" s="725">
        <v>0</v>
      </c>
      <c r="AT190" s="725">
        <v>0</v>
      </c>
      <c r="AU190" s="725">
        <v>12.812849162011164</v>
      </c>
      <c r="AV190" s="725">
        <v>17.472067039106136</v>
      </c>
      <c r="AW190" s="725">
        <v>27.955307262569832</v>
      </c>
      <c r="AX190" s="725">
        <v>0</v>
      </c>
      <c r="AY190" s="725">
        <v>0</v>
      </c>
      <c r="AZ190" s="725">
        <v>0</v>
      </c>
      <c r="BA190" s="725">
        <v>0</v>
      </c>
      <c r="BB190" s="725">
        <v>110.54390934844183</v>
      </c>
      <c r="BC190" s="725">
        <v>128.76203966005656</v>
      </c>
      <c r="BD190" s="725">
        <v>0</v>
      </c>
      <c r="BE190" s="725">
        <v>0</v>
      </c>
      <c r="BF190" s="725">
        <v>0</v>
      </c>
      <c r="BG190" s="725">
        <v>0</v>
      </c>
      <c r="BH190" s="725">
        <v>0</v>
      </c>
      <c r="BI190" s="725">
        <v>0</v>
      </c>
      <c r="BJ190" s="725">
        <v>0</v>
      </c>
      <c r="BK190" s="725">
        <v>0</v>
      </c>
      <c r="BL190" s="725">
        <v>0.449357349759615</v>
      </c>
      <c r="BM190" s="725">
        <v>0</v>
      </c>
      <c r="BN190" s="725">
        <v>0</v>
      </c>
      <c r="BO190" s="725">
        <v>1</v>
      </c>
      <c r="BP190" s="725">
        <v>0</v>
      </c>
      <c r="BQ190" s="725"/>
      <c r="BR190" s="725"/>
      <c r="BS190" s="725"/>
    </row>
    <row r="191" spans="1:71" ht="15" x14ac:dyDescent="0.25">
      <c r="A191" s="722" t="e">
        <f>VLOOKUP(C191,'DfE No.'!#REF!,3,FALSE)</f>
        <v>#REF!</v>
      </c>
      <c r="B191" s="722">
        <v>143549</v>
      </c>
      <c r="C191" s="722">
        <v>9352187</v>
      </c>
      <c r="D191" s="723" t="s">
        <v>1251</v>
      </c>
      <c r="E191" s="707" t="s">
        <v>469</v>
      </c>
      <c r="F191" s="724" t="s">
        <v>1127</v>
      </c>
      <c r="G191" s="725">
        <v>1</v>
      </c>
      <c r="H191" s="725">
        <v>0</v>
      </c>
      <c r="I191" s="725">
        <v>0</v>
      </c>
      <c r="J191" s="725">
        <v>7</v>
      </c>
      <c r="K191" s="725">
        <v>0</v>
      </c>
      <c r="L191" s="725">
        <v>0</v>
      </c>
      <c r="M191" s="725">
        <v>0</v>
      </c>
      <c r="N191" s="725">
        <v>115</v>
      </c>
      <c r="O191" s="725">
        <v>115</v>
      </c>
      <c r="P191" s="725">
        <v>12</v>
      </c>
      <c r="Q191" s="725">
        <v>103</v>
      </c>
      <c r="R191" s="725">
        <v>0</v>
      </c>
      <c r="S191" s="725">
        <v>0</v>
      </c>
      <c r="T191" s="725">
        <v>0</v>
      </c>
      <c r="U191" s="725">
        <v>0</v>
      </c>
      <c r="V191" s="725">
        <v>0</v>
      </c>
      <c r="W191" s="725">
        <v>0</v>
      </c>
      <c r="X191" s="725">
        <v>0</v>
      </c>
      <c r="Y191" s="725">
        <v>0</v>
      </c>
      <c r="Z191" s="725">
        <v>0</v>
      </c>
      <c r="AA191" s="725">
        <v>115</v>
      </c>
      <c r="AB191" s="725">
        <v>16.428571428571427</v>
      </c>
      <c r="AC191" s="725">
        <v>6.0000000000000044</v>
      </c>
      <c r="AD191" s="725">
        <v>13.69047619047619</v>
      </c>
      <c r="AE191" s="725">
        <v>0</v>
      </c>
      <c r="AF191" s="725">
        <v>0</v>
      </c>
      <c r="AG191" s="725">
        <v>115</v>
      </c>
      <c r="AH191" s="725">
        <v>0</v>
      </c>
      <c r="AI191" s="725">
        <v>0</v>
      </c>
      <c r="AJ191" s="725">
        <v>0</v>
      </c>
      <c r="AK191" s="725">
        <v>0</v>
      </c>
      <c r="AL191" s="725">
        <v>0</v>
      </c>
      <c r="AM191" s="725">
        <v>0</v>
      </c>
      <c r="AN191" s="725">
        <v>0</v>
      </c>
      <c r="AO191" s="725">
        <v>0</v>
      </c>
      <c r="AP191" s="725">
        <v>0</v>
      </c>
      <c r="AQ191" s="725">
        <v>0</v>
      </c>
      <c r="AR191" s="725">
        <v>0</v>
      </c>
      <c r="AS191" s="725">
        <v>0</v>
      </c>
      <c r="AT191" s="725">
        <v>0</v>
      </c>
      <c r="AU191" s="725">
        <v>2.2330097087378595</v>
      </c>
      <c r="AV191" s="725">
        <v>4.4660194174757297</v>
      </c>
      <c r="AW191" s="725">
        <v>5.5825242718446546</v>
      </c>
      <c r="AX191" s="725">
        <v>0</v>
      </c>
      <c r="AY191" s="725">
        <v>0</v>
      </c>
      <c r="AZ191" s="725">
        <v>0</v>
      </c>
      <c r="BA191" s="725">
        <v>0</v>
      </c>
      <c r="BB191" s="725">
        <v>24.936842105263185</v>
      </c>
      <c r="BC191" s="725">
        <v>27.842105263157922</v>
      </c>
      <c r="BD191" s="725">
        <v>0</v>
      </c>
      <c r="BE191" s="725">
        <v>0</v>
      </c>
      <c r="BF191" s="725">
        <v>0</v>
      </c>
      <c r="BG191" s="725">
        <v>0</v>
      </c>
      <c r="BH191" s="725">
        <v>0</v>
      </c>
      <c r="BI191" s="725">
        <v>0</v>
      </c>
      <c r="BJ191" s="725">
        <v>7.1000000000000458</v>
      </c>
      <c r="BK191" s="725">
        <v>0</v>
      </c>
      <c r="BL191" s="725">
        <v>1.5837028819444401</v>
      </c>
      <c r="BM191" s="725">
        <v>0</v>
      </c>
      <c r="BN191" s="725">
        <v>0</v>
      </c>
      <c r="BO191" s="725">
        <v>1</v>
      </c>
      <c r="BP191" s="725">
        <v>0</v>
      </c>
      <c r="BQ191" s="725"/>
      <c r="BR191" s="725"/>
      <c r="BS191" s="725"/>
    </row>
    <row r="192" spans="1:71" ht="15" x14ac:dyDescent="0.25">
      <c r="A192" s="722" t="e">
        <f>VLOOKUP(C192,'DfE No.'!#REF!,3,FALSE)</f>
        <v>#REF!</v>
      </c>
      <c r="B192" s="722">
        <v>143550</v>
      </c>
      <c r="C192" s="722">
        <v>9352188</v>
      </c>
      <c r="D192" s="723" t="s">
        <v>1391</v>
      </c>
      <c r="E192" s="707" t="s">
        <v>469</v>
      </c>
      <c r="F192" s="724" t="s">
        <v>1127</v>
      </c>
      <c r="G192" s="725">
        <v>1</v>
      </c>
      <c r="H192" s="725">
        <v>0</v>
      </c>
      <c r="I192" s="725">
        <v>0</v>
      </c>
      <c r="J192" s="725">
        <v>7</v>
      </c>
      <c r="K192" s="725">
        <v>0</v>
      </c>
      <c r="L192" s="725">
        <v>0</v>
      </c>
      <c r="M192" s="725">
        <v>0</v>
      </c>
      <c r="N192" s="725">
        <v>326</v>
      </c>
      <c r="O192" s="725">
        <v>326</v>
      </c>
      <c r="P192" s="725">
        <v>54</v>
      </c>
      <c r="Q192" s="725">
        <v>272</v>
      </c>
      <c r="R192" s="725">
        <v>0</v>
      </c>
      <c r="S192" s="725">
        <v>0</v>
      </c>
      <c r="T192" s="725">
        <v>0</v>
      </c>
      <c r="U192" s="725">
        <v>0</v>
      </c>
      <c r="V192" s="725">
        <v>0</v>
      </c>
      <c r="W192" s="725">
        <v>0</v>
      </c>
      <c r="X192" s="725">
        <v>0</v>
      </c>
      <c r="Y192" s="725">
        <v>0</v>
      </c>
      <c r="Z192" s="725">
        <v>0</v>
      </c>
      <c r="AA192" s="725">
        <v>326</v>
      </c>
      <c r="AB192" s="725">
        <v>46.571428571428569</v>
      </c>
      <c r="AC192" s="725">
        <v>123.99999999999993</v>
      </c>
      <c r="AD192" s="725">
        <v>137.15853658536585</v>
      </c>
      <c r="AE192" s="725">
        <v>0</v>
      </c>
      <c r="AF192" s="725">
        <v>0</v>
      </c>
      <c r="AG192" s="725">
        <v>68.999999999999858</v>
      </c>
      <c r="AH192" s="725">
        <v>13.999999999999995</v>
      </c>
      <c r="AI192" s="725">
        <v>20.999999999999993</v>
      </c>
      <c r="AJ192" s="725">
        <v>88.999999999999957</v>
      </c>
      <c r="AK192" s="725">
        <v>52.000000000000092</v>
      </c>
      <c r="AL192" s="725">
        <v>81.000000000000114</v>
      </c>
      <c r="AM192" s="725">
        <v>0</v>
      </c>
      <c r="AN192" s="725">
        <v>0</v>
      </c>
      <c r="AO192" s="725">
        <v>0</v>
      </c>
      <c r="AP192" s="725">
        <v>0</v>
      </c>
      <c r="AQ192" s="725">
        <v>0</v>
      </c>
      <c r="AR192" s="725">
        <v>0</v>
      </c>
      <c r="AS192" s="725">
        <v>0</v>
      </c>
      <c r="AT192" s="725">
        <v>0</v>
      </c>
      <c r="AU192" s="725">
        <v>25.16911764705883</v>
      </c>
      <c r="AV192" s="725">
        <v>44.345588235294159</v>
      </c>
      <c r="AW192" s="725">
        <v>65.919117647058769</v>
      </c>
      <c r="AX192" s="725">
        <v>0</v>
      </c>
      <c r="AY192" s="725">
        <v>0</v>
      </c>
      <c r="AZ192" s="725">
        <v>0</v>
      </c>
      <c r="BA192" s="725">
        <v>0</v>
      </c>
      <c r="BB192" s="725">
        <v>87.669421487603344</v>
      </c>
      <c r="BC192" s="725">
        <v>105.0743801652893</v>
      </c>
      <c r="BD192" s="725">
        <v>0</v>
      </c>
      <c r="BE192" s="725">
        <v>0</v>
      </c>
      <c r="BF192" s="725">
        <v>0</v>
      </c>
      <c r="BG192" s="725">
        <v>0</v>
      </c>
      <c r="BH192" s="725">
        <v>0</v>
      </c>
      <c r="BI192" s="725">
        <v>0</v>
      </c>
      <c r="BJ192" s="725">
        <v>20.439999999999841</v>
      </c>
      <c r="BK192" s="725">
        <v>0</v>
      </c>
      <c r="BL192" s="725">
        <v>0.52246877598736197</v>
      </c>
      <c r="BM192" s="725">
        <v>0</v>
      </c>
      <c r="BN192" s="725">
        <v>0</v>
      </c>
      <c r="BO192" s="725">
        <v>1</v>
      </c>
      <c r="BP192" s="725">
        <v>0</v>
      </c>
      <c r="BQ192" s="725"/>
      <c r="BR192" s="725"/>
      <c r="BS192" s="725"/>
    </row>
    <row r="193" spans="1:71" ht="15" x14ac:dyDescent="0.25">
      <c r="A193" s="722" t="e">
        <f>VLOOKUP(C193,'DfE No.'!#REF!,3,FALSE)</f>
        <v>#REF!</v>
      </c>
      <c r="B193" s="722">
        <v>143671</v>
      </c>
      <c r="C193" s="722">
        <v>9352189</v>
      </c>
      <c r="D193" s="723" t="s">
        <v>1392</v>
      </c>
      <c r="E193" s="707" t="s">
        <v>469</v>
      </c>
      <c r="F193" s="724" t="s">
        <v>1127</v>
      </c>
      <c r="G193" s="725">
        <v>1</v>
      </c>
      <c r="H193" s="725">
        <v>0</v>
      </c>
      <c r="I193" s="725">
        <v>0</v>
      </c>
      <c r="J193" s="725">
        <v>2</v>
      </c>
      <c r="K193" s="725">
        <v>0</v>
      </c>
      <c r="L193" s="725">
        <v>0</v>
      </c>
      <c r="M193" s="725">
        <v>0</v>
      </c>
      <c r="N193" s="725">
        <v>85.5</v>
      </c>
      <c r="O193" s="725">
        <v>85.5</v>
      </c>
      <c r="P193" s="725">
        <v>60.5</v>
      </c>
      <c r="Q193" s="725">
        <v>25</v>
      </c>
      <c r="R193" s="725">
        <v>0</v>
      </c>
      <c r="S193" s="725">
        <v>0</v>
      </c>
      <c r="T193" s="725">
        <v>0</v>
      </c>
      <c r="U193" s="725">
        <v>0</v>
      </c>
      <c r="V193" s="725">
        <v>0</v>
      </c>
      <c r="W193" s="725">
        <v>0</v>
      </c>
      <c r="X193" s="725">
        <v>0</v>
      </c>
      <c r="Y193" s="725">
        <v>0</v>
      </c>
      <c r="Z193" s="725">
        <v>0</v>
      </c>
      <c r="AA193" s="725">
        <v>85.5</v>
      </c>
      <c r="AB193" s="725">
        <v>42.75</v>
      </c>
      <c r="AC193" s="725">
        <v>22.632352941176457</v>
      </c>
      <c r="AD193" s="725">
        <v>22.632352941176457</v>
      </c>
      <c r="AE193" s="725">
        <v>0</v>
      </c>
      <c r="AF193" s="725">
        <v>0</v>
      </c>
      <c r="AG193" s="725">
        <v>32.884615384615422</v>
      </c>
      <c r="AH193" s="725">
        <v>35.515384615384583</v>
      </c>
      <c r="AI193" s="725">
        <v>1.3153846153846167</v>
      </c>
      <c r="AJ193" s="725">
        <v>3.9461538461538499</v>
      </c>
      <c r="AK193" s="725">
        <v>1.3153846153846167</v>
      </c>
      <c r="AL193" s="725">
        <v>7.8923076923076918</v>
      </c>
      <c r="AM193" s="725">
        <v>2.6307692307692334</v>
      </c>
      <c r="AN193" s="725">
        <v>0</v>
      </c>
      <c r="AO193" s="725">
        <v>0</v>
      </c>
      <c r="AP193" s="725">
        <v>0</v>
      </c>
      <c r="AQ193" s="725">
        <v>0</v>
      </c>
      <c r="AR193" s="725">
        <v>0</v>
      </c>
      <c r="AS193" s="725">
        <v>0</v>
      </c>
      <c r="AT193" s="725">
        <v>0</v>
      </c>
      <c r="AU193" s="725">
        <v>3.42</v>
      </c>
      <c r="AV193" s="725">
        <v>3.42</v>
      </c>
      <c r="AW193" s="725">
        <v>3.42</v>
      </c>
      <c r="AX193" s="725">
        <v>0</v>
      </c>
      <c r="AY193" s="725">
        <v>0</v>
      </c>
      <c r="AZ193" s="725">
        <v>0</v>
      </c>
      <c r="BA193" s="725">
        <v>0</v>
      </c>
      <c r="BB193" s="725">
        <v>6.25</v>
      </c>
      <c r="BC193" s="725">
        <v>21.375</v>
      </c>
      <c r="BD193" s="725">
        <v>0</v>
      </c>
      <c r="BE193" s="725">
        <v>0</v>
      </c>
      <c r="BF193" s="725">
        <v>0</v>
      </c>
      <c r="BG193" s="725">
        <v>0</v>
      </c>
      <c r="BH193" s="725">
        <v>0</v>
      </c>
      <c r="BI193" s="725">
        <v>0</v>
      </c>
      <c r="BJ193" s="725">
        <v>0</v>
      </c>
      <c r="BK193" s="725">
        <v>0</v>
      </c>
      <c r="BL193" s="725">
        <v>0.49467716708860798</v>
      </c>
      <c r="BM193" s="725">
        <v>0</v>
      </c>
      <c r="BN193" s="725">
        <v>0</v>
      </c>
      <c r="BO193" s="725">
        <v>1</v>
      </c>
      <c r="BP193" s="725">
        <v>0</v>
      </c>
      <c r="BQ193" s="725"/>
      <c r="BR193" s="725"/>
      <c r="BS193" s="725"/>
    </row>
    <row r="194" spans="1:71" ht="15" x14ac:dyDescent="0.25">
      <c r="A194" s="722" t="e">
        <f>VLOOKUP(C194,'DfE No.'!#REF!,3,FALSE)</f>
        <v>#REF!</v>
      </c>
      <c r="B194" s="722">
        <v>146460</v>
      </c>
      <c r="C194" s="722">
        <v>9352194</v>
      </c>
      <c r="D194" s="723" t="s">
        <v>757</v>
      </c>
      <c r="E194" s="707" t="s">
        <v>469</v>
      </c>
      <c r="F194" s="724" t="s">
        <v>1127</v>
      </c>
      <c r="G194" s="725">
        <v>1</v>
      </c>
      <c r="H194" s="725">
        <v>0</v>
      </c>
      <c r="I194" s="725">
        <v>0</v>
      </c>
      <c r="J194" s="725">
        <v>7</v>
      </c>
      <c r="K194" s="725">
        <v>0</v>
      </c>
      <c r="L194" s="725">
        <v>0</v>
      </c>
      <c r="M194" s="725">
        <v>0</v>
      </c>
      <c r="N194" s="725">
        <v>630</v>
      </c>
      <c r="O194" s="725">
        <v>630</v>
      </c>
      <c r="P194" s="725">
        <v>92</v>
      </c>
      <c r="Q194" s="725">
        <v>538</v>
      </c>
      <c r="R194" s="725">
        <v>0</v>
      </c>
      <c r="S194" s="725">
        <v>0</v>
      </c>
      <c r="T194" s="725">
        <v>0</v>
      </c>
      <c r="U194" s="725">
        <v>0</v>
      </c>
      <c r="V194" s="725">
        <v>0</v>
      </c>
      <c r="W194" s="725">
        <v>0</v>
      </c>
      <c r="X194" s="725">
        <v>0</v>
      </c>
      <c r="Y194" s="725">
        <v>0</v>
      </c>
      <c r="Z194" s="725">
        <v>0</v>
      </c>
      <c r="AA194" s="725">
        <v>630</v>
      </c>
      <c r="AB194" s="725">
        <v>90</v>
      </c>
      <c r="AC194" s="725">
        <v>27.999999999999972</v>
      </c>
      <c r="AD194" s="725">
        <v>31.39871382636656</v>
      </c>
      <c r="AE194" s="725">
        <v>0</v>
      </c>
      <c r="AF194" s="725">
        <v>0</v>
      </c>
      <c r="AG194" s="725">
        <v>573.99999999999989</v>
      </c>
      <c r="AH194" s="725">
        <v>1.9999999999999969</v>
      </c>
      <c r="AI194" s="725">
        <v>4.0000000000000009</v>
      </c>
      <c r="AJ194" s="725">
        <v>16.000000000000004</v>
      </c>
      <c r="AK194" s="725">
        <v>26.000000000000018</v>
      </c>
      <c r="AL194" s="725">
        <v>8.0000000000000018</v>
      </c>
      <c r="AM194" s="725">
        <v>0</v>
      </c>
      <c r="AN194" s="725">
        <v>0</v>
      </c>
      <c r="AO194" s="725">
        <v>0</v>
      </c>
      <c r="AP194" s="725">
        <v>0</v>
      </c>
      <c r="AQ194" s="725">
        <v>0</v>
      </c>
      <c r="AR194" s="725">
        <v>0</v>
      </c>
      <c r="AS194" s="725">
        <v>0</v>
      </c>
      <c r="AT194" s="725">
        <v>0</v>
      </c>
      <c r="AU194" s="725">
        <v>10.539033457249081</v>
      </c>
      <c r="AV194" s="725">
        <v>18.736059479553926</v>
      </c>
      <c r="AW194" s="725">
        <v>29.275092936802945</v>
      </c>
      <c r="AX194" s="725">
        <v>0</v>
      </c>
      <c r="AY194" s="725">
        <v>0</v>
      </c>
      <c r="AZ194" s="725">
        <v>0</v>
      </c>
      <c r="BA194" s="725">
        <v>2.0257234726688105</v>
      </c>
      <c r="BB194" s="725">
        <v>132.97735849056619</v>
      </c>
      <c r="BC194" s="725">
        <v>155.71698113207566</v>
      </c>
      <c r="BD194" s="725">
        <v>0</v>
      </c>
      <c r="BE194" s="725">
        <v>0</v>
      </c>
      <c r="BF194" s="725">
        <v>0</v>
      </c>
      <c r="BG194" s="725">
        <v>0</v>
      </c>
      <c r="BH194" s="725">
        <v>0</v>
      </c>
      <c r="BI194" s="725">
        <v>0</v>
      </c>
      <c r="BJ194" s="725">
        <v>0</v>
      </c>
      <c r="BK194" s="725">
        <v>0</v>
      </c>
      <c r="BL194" s="725">
        <v>0.83368956540642702</v>
      </c>
      <c r="BM194" s="725">
        <v>0</v>
      </c>
      <c r="BN194" s="725">
        <v>0</v>
      </c>
      <c r="BO194" s="725">
        <v>1</v>
      </c>
      <c r="BP194" s="725">
        <v>0</v>
      </c>
      <c r="BQ194" s="725"/>
      <c r="BR194" s="725"/>
      <c r="BS194" s="725"/>
    </row>
    <row r="195" spans="1:71" ht="15" x14ac:dyDescent="0.25">
      <c r="A195" s="722" t="e">
        <f>VLOOKUP(C195,'DfE No.'!#REF!,3,FALSE)</f>
        <v>#REF!</v>
      </c>
      <c r="B195" s="722">
        <v>143830</v>
      </c>
      <c r="C195" s="722">
        <v>9352197</v>
      </c>
      <c r="D195" s="723" t="s">
        <v>1252</v>
      </c>
      <c r="E195" s="707" t="s">
        <v>469</v>
      </c>
      <c r="F195" s="724" t="s">
        <v>1127</v>
      </c>
      <c r="G195" s="725">
        <v>1</v>
      </c>
      <c r="H195" s="725">
        <v>0</v>
      </c>
      <c r="I195" s="725">
        <v>0</v>
      </c>
      <c r="J195" s="725">
        <v>7</v>
      </c>
      <c r="K195" s="725">
        <v>0</v>
      </c>
      <c r="L195" s="725">
        <v>0</v>
      </c>
      <c r="M195" s="725">
        <v>0</v>
      </c>
      <c r="N195" s="725">
        <v>74</v>
      </c>
      <c r="O195" s="725">
        <v>74</v>
      </c>
      <c r="P195" s="725">
        <v>15</v>
      </c>
      <c r="Q195" s="725">
        <v>59</v>
      </c>
      <c r="R195" s="725">
        <v>0</v>
      </c>
      <c r="S195" s="725">
        <v>0</v>
      </c>
      <c r="T195" s="725">
        <v>0</v>
      </c>
      <c r="U195" s="725">
        <v>0</v>
      </c>
      <c r="V195" s="725">
        <v>0</v>
      </c>
      <c r="W195" s="725">
        <v>0</v>
      </c>
      <c r="X195" s="725">
        <v>0</v>
      </c>
      <c r="Y195" s="725">
        <v>0</v>
      </c>
      <c r="Z195" s="725">
        <v>0</v>
      </c>
      <c r="AA195" s="725">
        <v>74</v>
      </c>
      <c r="AB195" s="725">
        <v>10.571428571428571</v>
      </c>
      <c r="AC195" s="725">
        <v>17.999999999999982</v>
      </c>
      <c r="AD195" s="725">
        <v>20.985074626865671</v>
      </c>
      <c r="AE195" s="725">
        <v>0</v>
      </c>
      <c r="AF195" s="725">
        <v>0</v>
      </c>
      <c r="AG195" s="725">
        <v>74</v>
      </c>
      <c r="AH195" s="725">
        <v>0</v>
      </c>
      <c r="AI195" s="725">
        <v>0</v>
      </c>
      <c r="AJ195" s="725">
        <v>0</v>
      </c>
      <c r="AK195" s="725">
        <v>0</v>
      </c>
      <c r="AL195" s="725">
        <v>0</v>
      </c>
      <c r="AM195" s="725">
        <v>0</v>
      </c>
      <c r="AN195" s="725">
        <v>0</v>
      </c>
      <c r="AO195" s="725">
        <v>0</v>
      </c>
      <c r="AP195" s="725">
        <v>0</v>
      </c>
      <c r="AQ195" s="725">
        <v>0</v>
      </c>
      <c r="AR195" s="725">
        <v>0</v>
      </c>
      <c r="AS195" s="725">
        <v>0</v>
      </c>
      <c r="AT195" s="725">
        <v>0</v>
      </c>
      <c r="AU195" s="725">
        <v>0</v>
      </c>
      <c r="AV195" s="725">
        <v>0</v>
      </c>
      <c r="AW195" s="725">
        <v>0</v>
      </c>
      <c r="AX195" s="725">
        <v>0</v>
      </c>
      <c r="AY195" s="725">
        <v>0</v>
      </c>
      <c r="AZ195" s="725">
        <v>0</v>
      </c>
      <c r="BA195" s="725">
        <v>0</v>
      </c>
      <c r="BB195" s="725">
        <v>20.701754385964904</v>
      </c>
      <c r="BC195" s="725">
        <v>25.964912280701746</v>
      </c>
      <c r="BD195" s="725">
        <v>0</v>
      </c>
      <c r="BE195" s="725">
        <v>0</v>
      </c>
      <c r="BF195" s="725">
        <v>0</v>
      </c>
      <c r="BG195" s="725">
        <v>0</v>
      </c>
      <c r="BH195" s="725">
        <v>0</v>
      </c>
      <c r="BI195" s="725">
        <v>0</v>
      </c>
      <c r="BJ195" s="725">
        <v>0</v>
      </c>
      <c r="BK195" s="725">
        <v>0</v>
      </c>
      <c r="BL195" s="725">
        <v>2.76727091057692</v>
      </c>
      <c r="BM195" s="725">
        <v>0</v>
      </c>
      <c r="BN195" s="725">
        <v>1</v>
      </c>
      <c r="BO195" s="725">
        <v>1</v>
      </c>
      <c r="BP195" s="725">
        <v>0</v>
      </c>
      <c r="BQ195" s="725"/>
      <c r="BR195" s="725"/>
      <c r="BS195" s="725"/>
    </row>
    <row r="196" spans="1:71" ht="15" x14ac:dyDescent="0.25">
      <c r="A196" s="722" t="e">
        <f>VLOOKUP(C196,'DfE No.'!#REF!,3,FALSE)</f>
        <v>#REF!</v>
      </c>
      <c r="B196" s="722">
        <v>143860</v>
      </c>
      <c r="C196" s="722">
        <v>9352198</v>
      </c>
      <c r="D196" s="723" t="s">
        <v>1253</v>
      </c>
      <c r="E196" s="707" t="s">
        <v>469</v>
      </c>
      <c r="F196" s="724" t="s">
        <v>1127</v>
      </c>
      <c r="G196" s="725">
        <v>1</v>
      </c>
      <c r="H196" s="725">
        <v>0</v>
      </c>
      <c r="I196" s="725">
        <v>0</v>
      </c>
      <c r="J196" s="725">
        <v>7</v>
      </c>
      <c r="K196" s="725">
        <v>0</v>
      </c>
      <c r="L196" s="725">
        <v>0</v>
      </c>
      <c r="M196" s="725">
        <v>0</v>
      </c>
      <c r="N196" s="725">
        <v>376</v>
      </c>
      <c r="O196" s="725">
        <v>376</v>
      </c>
      <c r="P196" s="725">
        <v>41</v>
      </c>
      <c r="Q196" s="725">
        <v>335</v>
      </c>
      <c r="R196" s="725">
        <v>0</v>
      </c>
      <c r="S196" s="725">
        <v>0</v>
      </c>
      <c r="T196" s="725">
        <v>0</v>
      </c>
      <c r="U196" s="725">
        <v>0</v>
      </c>
      <c r="V196" s="725">
        <v>0</v>
      </c>
      <c r="W196" s="725">
        <v>0</v>
      </c>
      <c r="X196" s="725">
        <v>0</v>
      </c>
      <c r="Y196" s="725">
        <v>0</v>
      </c>
      <c r="Z196" s="725">
        <v>0</v>
      </c>
      <c r="AA196" s="725">
        <v>376</v>
      </c>
      <c r="AB196" s="725">
        <v>53.714285714285715</v>
      </c>
      <c r="AC196" s="725">
        <v>94</v>
      </c>
      <c r="AD196" s="725">
        <v>118.22680412371133</v>
      </c>
      <c r="AE196" s="725">
        <v>0</v>
      </c>
      <c r="AF196" s="725">
        <v>0</v>
      </c>
      <c r="AG196" s="725">
        <v>113.90884718498644</v>
      </c>
      <c r="AH196" s="725">
        <v>62.498659517426219</v>
      </c>
      <c r="AI196" s="725">
        <v>88.707774798927503</v>
      </c>
      <c r="AJ196" s="725">
        <v>15.12064343163537</v>
      </c>
      <c r="AK196" s="725">
        <v>95.764075067024166</v>
      </c>
      <c r="AL196" s="725">
        <v>0</v>
      </c>
      <c r="AM196" s="725">
        <v>0</v>
      </c>
      <c r="AN196" s="725">
        <v>0</v>
      </c>
      <c r="AO196" s="725">
        <v>0</v>
      </c>
      <c r="AP196" s="725">
        <v>0</v>
      </c>
      <c r="AQ196" s="725">
        <v>0</v>
      </c>
      <c r="AR196" s="725">
        <v>0</v>
      </c>
      <c r="AS196" s="725">
        <v>0</v>
      </c>
      <c r="AT196" s="725">
        <v>0</v>
      </c>
      <c r="AU196" s="725">
        <v>5.611940298507478</v>
      </c>
      <c r="AV196" s="725">
        <v>12.346268656716422</v>
      </c>
      <c r="AW196" s="725">
        <v>13.468656716417927</v>
      </c>
      <c r="AX196" s="725">
        <v>0</v>
      </c>
      <c r="AY196" s="725">
        <v>0</v>
      </c>
      <c r="AZ196" s="725">
        <v>0</v>
      </c>
      <c r="BA196" s="725">
        <v>0.96907216494845361</v>
      </c>
      <c r="BB196" s="725">
        <v>97.622699386502973</v>
      </c>
      <c r="BC196" s="725">
        <v>109.57055214723916</v>
      </c>
      <c r="BD196" s="725">
        <v>0</v>
      </c>
      <c r="BE196" s="725">
        <v>0</v>
      </c>
      <c r="BF196" s="725">
        <v>0</v>
      </c>
      <c r="BG196" s="725">
        <v>0</v>
      </c>
      <c r="BH196" s="725">
        <v>0</v>
      </c>
      <c r="BI196" s="725">
        <v>0</v>
      </c>
      <c r="BJ196" s="725">
        <v>0.43999999999998446</v>
      </c>
      <c r="BK196" s="725">
        <v>0</v>
      </c>
      <c r="BL196" s="725">
        <v>0.488117515923567</v>
      </c>
      <c r="BM196" s="725">
        <v>0</v>
      </c>
      <c r="BN196" s="725">
        <v>0</v>
      </c>
      <c r="BO196" s="725">
        <v>1</v>
      </c>
      <c r="BP196" s="725">
        <v>0</v>
      </c>
      <c r="BQ196" s="725"/>
      <c r="BR196" s="725"/>
      <c r="BS196" s="725"/>
    </row>
    <row r="197" spans="1:71" ht="15" x14ac:dyDescent="0.25">
      <c r="A197" s="722" t="e">
        <f>VLOOKUP(C197,'DfE No.'!#REF!,3,FALSE)</f>
        <v>#REF!</v>
      </c>
      <c r="B197" s="722">
        <v>143861</v>
      </c>
      <c r="C197" s="722">
        <v>9352199</v>
      </c>
      <c r="D197" s="723" t="s">
        <v>1254</v>
      </c>
      <c r="E197" s="707" t="s">
        <v>469</v>
      </c>
      <c r="F197" s="724" t="s">
        <v>1127</v>
      </c>
      <c r="G197" s="725">
        <v>1</v>
      </c>
      <c r="H197" s="725">
        <v>0</v>
      </c>
      <c r="I197" s="725">
        <v>0</v>
      </c>
      <c r="J197" s="725">
        <v>7</v>
      </c>
      <c r="K197" s="725">
        <v>0</v>
      </c>
      <c r="L197" s="725">
        <v>0</v>
      </c>
      <c r="M197" s="725">
        <v>0</v>
      </c>
      <c r="N197" s="725">
        <v>304</v>
      </c>
      <c r="O197" s="725">
        <v>304</v>
      </c>
      <c r="P197" s="725">
        <v>30</v>
      </c>
      <c r="Q197" s="725">
        <v>274</v>
      </c>
      <c r="R197" s="725">
        <v>0</v>
      </c>
      <c r="S197" s="725">
        <v>0</v>
      </c>
      <c r="T197" s="725">
        <v>0</v>
      </c>
      <c r="U197" s="725">
        <v>0</v>
      </c>
      <c r="V197" s="725">
        <v>0</v>
      </c>
      <c r="W197" s="725">
        <v>0</v>
      </c>
      <c r="X197" s="725">
        <v>0</v>
      </c>
      <c r="Y197" s="725">
        <v>0</v>
      </c>
      <c r="Z197" s="725">
        <v>0</v>
      </c>
      <c r="AA197" s="725">
        <v>304</v>
      </c>
      <c r="AB197" s="725">
        <v>43.428571428571431</v>
      </c>
      <c r="AC197" s="725">
        <v>62.99999999999995</v>
      </c>
      <c r="AD197" s="725">
        <v>71.818770226537211</v>
      </c>
      <c r="AE197" s="725">
        <v>0</v>
      </c>
      <c r="AF197" s="725">
        <v>0</v>
      </c>
      <c r="AG197" s="725">
        <v>254.83828382838274</v>
      </c>
      <c r="AH197" s="725">
        <v>48.158415841584031</v>
      </c>
      <c r="AI197" s="725">
        <v>1.0033003300330032</v>
      </c>
      <c r="AJ197" s="725">
        <v>0</v>
      </c>
      <c r="AK197" s="725">
        <v>0</v>
      </c>
      <c r="AL197" s="725">
        <v>0</v>
      </c>
      <c r="AM197" s="725">
        <v>0</v>
      </c>
      <c r="AN197" s="725">
        <v>0</v>
      </c>
      <c r="AO197" s="725">
        <v>0</v>
      </c>
      <c r="AP197" s="725">
        <v>0</v>
      </c>
      <c r="AQ197" s="725">
        <v>0</v>
      </c>
      <c r="AR197" s="725">
        <v>0</v>
      </c>
      <c r="AS197" s="725">
        <v>0</v>
      </c>
      <c r="AT197" s="725">
        <v>0</v>
      </c>
      <c r="AU197" s="725">
        <v>13.461254612546112</v>
      </c>
      <c r="AV197" s="725">
        <v>34.774907749077457</v>
      </c>
      <c r="AW197" s="725">
        <v>43.749077490774866</v>
      </c>
      <c r="AX197" s="725">
        <v>0</v>
      </c>
      <c r="AY197" s="725">
        <v>0</v>
      </c>
      <c r="AZ197" s="725">
        <v>0</v>
      </c>
      <c r="BA197" s="725">
        <v>2.9514563106796112</v>
      </c>
      <c r="BB197" s="725">
        <v>87.635627530364388</v>
      </c>
      <c r="BC197" s="725">
        <v>97.230769230769255</v>
      </c>
      <c r="BD197" s="725">
        <v>0</v>
      </c>
      <c r="BE197" s="725">
        <v>0</v>
      </c>
      <c r="BF197" s="725">
        <v>0</v>
      </c>
      <c r="BG197" s="725">
        <v>0</v>
      </c>
      <c r="BH197" s="725">
        <v>0</v>
      </c>
      <c r="BI197" s="725">
        <v>0</v>
      </c>
      <c r="BJ197" s="725">
        <v>18.882112211221088</v>
      </c>
      <c r="BK197" s="725">
        <v>0</v>
      </c>
      <c r="BL197" s="725">
        <v>0.47157010690690698</v>
      </c>
      <c r="BM197" s="725">
        <v>0</v>
      </c>
      <c r="BN197" s="725">
        <v>0</v>
      </c>
      <c r="BO197" s="725">
        <v>1</v>
      </c>
      <c r="BP197" s="725">
        <v>0</v>
      </c>
      <c r="BQ197" s="725"/>
      <c r="BR197" s="725"/>
      <c r="BS197" s="725"/>
    </row>
    <row r="198" spans="1:71" ht="15" x14ac:dyDescent="0.25">
      <c r="A198" s="722" t="e">
        <f>VLOOKUP(C198,'DfE No.'!#REF!,3,FALSE)</f>
        <v>#REF!</v>
      </c>
      <c r="B198" s="722">
        <v>144275</v>
      </c>
      <c r="C198" s="722">
        <v>9352200</v>
      </c>
      <c r="D198" s="723" t="s">
        <v>1393</v>
      </c>
      <c r="E198" s="707" t="s">
        <v>469</v>
      </c>
      <c r="F198" s="724" t="s">
        <v>1127</v>
      </c>
      <c r="G198" s="725">
        <v>1</v>
      </c>
      <c r="H198" s="725">
        <v>0</v>
      </c>
      <c r="I198" s="725">
        <v>0</v>
      </c>
      <c r="J198" s="725">
        <v>7</v>
      </c>
      <c r="K198" s="725">
        <v>0</v>
      </c>
      <c r="L198" s="725">
        <v>0</v>
      </c>
      <c r="M198" s="725">
        <v>0</v>
      </c>
      <c r="N198" s="725">
        <v>200</v>
      </c>
      <c r="O198" s="725">
        <v>200</v>
      </c>
      <c r="P198" s="725">
        <v>41</v>
      </c>
      <c r="Q198" s="725">
        <v>159</v>
      </c>
      <c r="R198" s="725">
        <v>0</v>
      </c>
      <c r="S198" s="725">
        <v>0</v>
      </c>
      <c r="T198" s="725">
        <v>0</v>
      </c>
      <c r="U198" s="725">
        <v>0</v>
      </c>
      <c r="V198" s="725">
        <v>0</v>
      </c>
      <c r="W198" s="725">
        <v>0</v>
      </c>
      <c r="X198" s="725">
        <v>0</v>
      </c>
      <c r="Y198" s="725">
        <v>0</v>
      </c>
      <c r="Z198" s="725">
        <v>0</v>
      </c>
      <c r="AA198" s="725">
        <v>200</v>
      </c>
      <c r="AB198" s="725">
        <v>28.571428571428573</v>
      </c>
      <c r="AC198" s="725">
        <v>37</v>
      </c>
      <c r="AD198" s="725">
        <v>50</v>
      </c>
      <c r="AE198" s="725">
        <v>0</v>
      </c>
      <c r="AF198" s="725">
        <v>0</v>
      </c>
      <c r="AG198" s="725">
        <v>193</v>
      </c>
      <c r="AH198" s="725">
        <v>1</v>
      </c>
      <c r="AI198" s="725">
        <v>0</v>
      </c>
      <c r="AJ198" s="725">
        <v>6</v>
      </c>
      <c r="AK198" s="725">
        <v>0</v>
      </c>
      <c r="AL198" s="725">
        <v>0</v>
      </c>
      <c r="AM198" s="725">
        <v>0</v>
      </c>
      <c r="AN198" s="725">
        <v>0</v>
      </c>
      <c r="AO198" s="725">
        <v>0</v>
      </c>
      <c r="AP198" s="725">
        <v>0</v>
      </c>
      <c r="AQ198" s="725">
        <v>0</v>
      </c>
      <c r="AR198" s="725">
        <v>0</v>
      </c>
      <c r="AS198" s="725">
        <v>0</v>
      </c>
      <c r="AT198" s="725">
        <v>0</v>
      </c>
      <c r="AU198" s="725">
        <v>3.7735849056603801</v>
      </c>
      <c r="AV198" s="725">
        <v>3.7735849056603801</v>
      </c>
      <c r="AW198" s="725">
        <v>5.0314465408805003</v>
      </c>
      <c r="AX198" s="725">
        <v>0</v>
      </c>
      <c r="AY198" s="725">
        <v>0</v>
      </c>
      <c r="AZ198" s="725">
        <v>0</v>
      </c>
      <c r="BA198" s="725">
        <v>0</v>
      </c>
      <c r="BB198" s="725">
        <v>69.307692307692321</v>
      </c>
      <c r="BC198" s="725">
        <v>87.179487179487197</v>
      </c>
      <c r="BD198" s="725">
        <v>0</v>
      </c>
      <c r="BE198" s="725">
        <v>0</v>
      </c>
      <c r="BF198" s="725">
        <v>0</v>
      </c>
      <c r="BG198" s="725">
        <v>0</v>
      </c>
      <c r="BH198" s="725">
        <v>0</v>
      </c>
      <c r="BI198" s="725">
        <v>0</v>
      </c>
      <c r="BJ198" s="725">
        <v>2.0000000000000018</v>
      </c>
      <c r="BK198" s="725">
        <v>0</v>
      </c>
      <c r="BL198" s="725">
        <v>1.5777453635593199</v>
      </c>
      <c r="BM198" s="725">
        <v>0</v>
      </c>
      <c r="BN198" s="725">
        <v>0</v>
      </c>
      <c r="BO198" s="725">
        <v>1</v>
      </c>
      <c r="BP198" s="725">
        <v>0</v>
      </c>
      <c r="BQ198" s="725"/>
      <c r="BR198" s="725"/>
      <c r="BS198" s="725"/>
    </row>
    <row r="199" spans="1:71" ht="15" x14ac:dyDescent="0.25">
      <c r="A199" s="722" t="e">
        <f>VLOOKUP(C199,'DfE No.'!#REF!,3,FALSE)</f>
        <v>#REF!</v>
      </c>
      <c r="B199" s="722">
        <v>144276</v>
      </c>
      <c r="C199" s="722">
        <v>9352201</v>
      </c>
      <c r="D199" s="723" t="s">
        <v>1255</v>
      </c>
      <c r="E199" s="707" t="s">
        <v>469</v>
      </c>
      <c r="F199" s="724" t="s">
        <v>1127</v>
      </c>
      <c r="G199" s="725">
        <v>1</v>
      </c>
      <c r="H199" s="725">
        <v>0</v>
      </c>
      <c r="I199" s="725">
        <v>0</v>
      </c>
      <c r="J199" s="725">
        <v>7</v>
      </c>
      <c r="K199" s="725">
        <v>0</v>
      </c>
      <c r="L199" s="725">
        <v>0</v>
      </c>
      <c r="M199" s="725">
        <v>0</v>
      </c>
      <c r="N199" s="725">
        <v>236</v>
      </c>
      <c r="O199" s="725">
        <v>236</v>
      </c>
      <c r="P199" s="725">
        <v>35</v>
      </c>
      <c r="Q199" s="725">
        <v>201</v>
      </c>
      <c r="R199" s="725">
        <v>0</v>
      </c>
      <c r="S199" s="725">
        <v>0</v>
      </c>
      <c r="T199" s="725">
        <v>0</v>
      </c>
      <c r="U199" s="725">
        <v>0</v>
      </c>
      <c r="V199" s="725">
        <v>0</v>
      </c>
      <c r="W199" s="725">
        <v>0</v>
      </c>
      <c r="X199" s="725">
        <v>0</v>
      </c>
      <c r="Y199" s="725">
        <v>0</v>
      </c>
      <c r="Z199" s="725">
        <v>0</v>
      </c>
      <c r="AA199" s="725">
        <v>236</v>
      </c>
      <c r="AB199" s="725">
        <v>33.714285714285715</v>
      </c>
      <c r="AC199" s="725">
        <v>57.000000000000107</v>
      </c>
      <c r="AD199" s="725">
        <v>76.634686346863461</v>
      </c>
      <c r="AE199" s="725">
        <v>0</v>
      </c>
      <c r="AF199" s="725">
        <v>0</v>
      </c>
      <c r="AG199" s="725">
        <v>154.99999999999994</v>
      </c>
      <c r="AH199" s="725">
        <v>33.999999999999886</v>
      </c>
      <c r="AI199" s="725">
        <v>46.999999999999915</v>
      </c>
      <c r="AJ199" s="725">
        <v>0</v>
      </c>
      <c r="AK199" s="725">
        <v>0</v>
      </c>
      <c r="AL199" s="725">
        <v>0</v>
      </c>
      <c r="AM199" s="725">
        <v>0</v>
      </c>
      <c r="AN199" s="725">
        <v>0</v>
      </c>
      <c r="AO199" s="725">
        <v>0</v>
      </c>
      <c r="AP199" s="725">
        <v>0</v>
      </c>
      <c r="AQ199" s="725">
        <v>0</v>
      </c>
      <c r="AR199" s="725">
        <v>0</v>
      </c>
      <c r="AS199" s="725">
        <v>0</v>
      </c>
      <c r="AT199" s="725">
        <v>0</v>
      </c>
      <c r="AU199" s="725">
        <v>11.741293532338302</v>
      </c>
      <c r="AV199" s="725">
        <v>16.437810945273622</v>
      </c>
      <c r="AW199" s="725">
        <v>29.353233830845696</v>
      </c>
      <c r="AX199" s="725">
        <v>0</v>
      </c>
      <c r="AY199" s="725">
        <v>0</v>
      </c>
      <c r="AZ199" s="725">
        <v>0</v>
      </c>
      <c r="BA199" s="725">
        <v>3.4833948339483394</v>
      </c>
      <c r="BB199" s="725">
        <v>79.778350515463842</v>
      </c>
      <c r="BC199" s="725">
        <v>93.670103092783421</v>
      </c>
      <c r="BD199" s="725">
        <v>0</v>
      </c>
      <c r="BE199" s="725">
        <v>0</v>
      </c>
      <c r="BF199" s="725">
        <v>0</v>
      </c>
      <c r="BG199" s="725">
        <v>0</v>
      </c>
      <c r="BH199" s="725">
        <v>0</v>
      </c>
      <c r="BI199" s="725">
        <v>0</v>
      </c>
      <c r="BJ199" s="725">
        <v>0</v>
      </c>
      <c r="BK199" s="725">
        <v>0</v>
      </c>
      <c r="BL199" s="725">
        <v>0.41218083236994202</v>
      </c>
      <c r="BM199" s="725">
        <v>0</v>
      </c>
      <c r="BN199" s="725">
        <v>0</v>
      </c>
      <c r="BO199" s="725">
        <v>1</v>
      </c>
      <c r="BP199" s="725">
        <v>0</v>
      </c>
      <c r="BQ199" s="725"/>
      <c r="BR199" s="725"/>
      <c r="BS199" s="725"/>
    </row>
    <row r="200" spans="1:71" ht="15" x14ac:dyDescent="0.25">
      <c r="A200" s="722" t="e">
        <f>VLOOKUP(C200,'DfE No.'!#REF!,3,FALSE)</f>
        <v>#REF!</v>
      </c>
      <c r="B200" s="722">
        <v>144399</v>
      </c>
      <c r="C200" s="722">
        <v>9352202</v>
      </c>
      <c r="D200" s="723" t="s">
        <v>851</v>
      </c>
      <c r="E200" s="707" t="s">
        <v>469</v>
      </c>
      <c r="F200" s="724" t="s">
        <v>1127</v>
      </c>
      <c r="G200" s="725">
        <v>1</v>
      </c>
      <c r="H200" s="725">
        <v>0</v>
      </c>
      <c r="I200" s="725">
        <v>0</v>
      </c>
      <c r="J200" s="725">
        <v>7</v>
      </c>
      <c r="K200" s="725">
        <v>0</v>
      </c>
      <c r="L200" s="725">
        <v>0</v>
      </c>
      <c r="M200" s="725">
        <v>0</v>
      </c>
      <c r="N200" s="725">
        <v>200</v>
      </c>
      <c r="O200" s="725">
        <v>200</v>
      </c>
      <c r="P200" s="725">
        <v>30</v>
      </c>
      <c r="Q200" s="725">
        <v>170</v>
      </c>
      <c r="R200" s="725">
        <v>0</v>
      </c>
      <c r="S200" s="725">
        <v>0</v>
      </c>
      <c r="T200" s="725">
        <v>0</v>
      </c>
      <c r="U200" s="725">
        <v>0</v>
      </c>
      <c r="V200" s="725">
        <v>0</v>
      </c>
      <c r="W200" s="725">
        <v>0</v>
      </c>
      <c r="X200" s="725">
        <v>0</v>
      </c>
      <c r="Y200" s="725">
        <v>0</v>
      </c>
      <c r="Z200" s="725">
        <v>0</v>
      </c>
      <c r="AA200" s="725">
        <v>200</v>
      </c>
      <c r="AB200" s="725">
        <v>28.571428571428573</v>
      </c>
      <c r="AC200" s="725">
        <v>18</v>
      </c>
      <c r="AD200" s="725">
        <v>30.270270270270274</v>
      </c>
      <c r="AE200" s="725">
        <v>0</v>
      </c>
      <c r="AF200" s="725">
        <v>0</v>
      </c>
      <c r="AG200" s="725">
        <v>199</v>
      </c>
      <c r="AH200" s="725">
        <v>1</v>
      </c>
      <c r="AI200" s="725">
        <v>0</v>
      </c>
      <c r="AJ200" s="725">
        <v>0</v>
      </c>
      <c r="AK200" s="725">
        <v>0</v>
      </c>
      <c r="AL200" s="725">
        <v>0</v>
      </c>
      <c r="AM200" s="725">
        <v>0</v>
      </c>
      <c r="AN200" s="725">
        <v>0</v>
      </c>
      <c r="AO200" s="725">
        <v>0</v>
      </c>
      <c r="AP200" s="725">
        <v>0</v>
      </c>
      <c r="AQ200" s="725">
        <v>0</v>
      </c>
      <c r="AR200" s="725">
        <v>0</v>
      </c>
      <c r="AS200" s="725">
        <v>0</v>
      </c>
      <c r="AT200" s="725">
        <v>0</v>
      </c>
      <c r="AU200" s="725">
        <v>1.1764705882352939</v>
      </c>
      <c r="AV200" s="725">
        <v>1.1764705882352939</v>
      </c>
      <c r="AW200" s="725">
        <v>1.1764705882352939</v>
      </c>
      <c r="AX200" s="725">
        <v>0</v>
      </c>
      <c r="AY200" s="725">
        <v>0</v>
      </c>
      <c r="AZ200" s="725">
        <v>0</v>
      </c>
      <c r="BA200" s="725">
        <v>1.0810810810810811</v>
      </c>
      <c r="BB200" s="725">
        <v>41.4375</v>
      </c>
      <c r="BC200" s="725">
        <v>48.75</v>
      </c>
      <c r="BD200" s="725">
        <v>0</v>
      </c>
      <c r="BE200" s="725">
        <v>0</v>
      </c>
      <c r="BF200" s="725">
        <v>0</v>
      </c>
      <c r="BG200" s="725">
        <v>0</v>
      </c>
      <c r="BH200" s="725">
        <v>0</v>
      </c>
      <c r="BI200" s="725">
        <v>0</v>
      </c>
      <c r="BJ200" s="725">
        <v>4.0000000000000009</v>
      </c>
      <c r="BK200" s="725">
        <v>0</v>
      </c>
      <c r="BL200" s="725">
        <v>2.2203511726256999</v>
      </c>
      <c r="BM200" s="725">
        <v>0</v>
      </c>
      <c r="BN200" s="725">
        <v>0</v>
      </c>
      <c r="BO200" s="725">
        <v>1</v>
      </c>
      <c r="BP200" s="725">
        <v>0</v>
      </c>
      <c r="BQ200" s="725"/>
      <c r="BR200" s="725"/>
      <c r="BS200" s="725"/>
    </row>
    <row r="201" spans="1:71" ht="15" x14ac:dyDescent="0.25">
      <c r="A201" s="722" t="e">
        <f>VLOOKUP(C201,'DfE No.'!#REF!,3,FALSE)</f>
        <v>#REF!</v>
      </c>
      <c r="B201" s="722">
        <v>144625</v>
      </c>
      <c r="C201" s="722">
        <v>9352203</v>
      </c>
      <c r="D201" s="723" t="s">
        <v>1256</v>
      </c>
      <c r="E201" s="707" t="s">
        <v>469</v>
      </c>
      <c r="F201" s="724" t="s">
        <v>1127</v>
      </c>
      <c r="G201" s="725">
        <v>1</v>
      </c>
      <c r="H201" s="725">
        <v>0</v>
      </c>
      <c r="I201" s="725">
        <v>0</v>
      </c>
      <c r="J201" s="725">
        <v>7</v>
      </c>
      <c r="K201" s="725">
        <v>0</v>
      </c>
      <c r="L201" s="725">
        <v>0</v>
      </c>
      <c r="M201" s="725">
        <v>0</v>
      </c>
      <c r="N201" s="725">
        <v>120</v>
      </c>
      <c r="O201" s="725">
        <v>120</v>
      </c>
      <c r="P201" s="725">
        <v>13</v>
      </c>
      <c r="Q201" s="725">
        <v>107</v>
      </c>
      <c r="R201" s="725">
        <v>0</v>
      </c>
      <c r="S201" s="725">
        <v>0</v>
      </c>
      <c r="T201" s="725">
        <v>0</v>
      </c>
      <c r="U201" s="725">
        <v>0</v>
      </c>
      <c r="V201" s="725">
        <v>0</v>
      </c>
      <c r="W201" s="725">
        <v>0</v>
      </c>
      <c r="X201" s="725">
        <v>0</v>
      </c>
      <c r="Y201" s="725">
        <v>0</v>
      </c>
      <c r="Z201" s="725">
        <v>0</v>
      </c>
      <c r="AA201" s="725">
        <v>120</v>
      </c>
      <c r="AB201" s="725">
        <v>17.142857142857142</v>
      </c>
      <c r="AC201" s="725">
        <v>17.000000000000039</v>
      </c>
      <c r="AD201" s="725">
        <v>20.16</v>
      </c>
      <c r="AE201" s="725">
        <v>0</v>
      </c>
      <c r="AF201" s="725">
        <v>0</v>
      </c>
      <c r="AG201" s="725">
        <v>104.00000000000004</v>
      </c>
      <c r="AH201" s="725">
        <v>0</v>
      </c>
      <c r="AI201" s="725">
        <v>6.9999999999999956</v>
      </c>
      <c r="AJ201" s="725">
        <v>6.9999999999999956</v>
      </c>
      <c r="AK201" s="725">
        <v>2.000000000000004</v>
      </c>
      <c r="AL201" s="725">
        <v>0</v>
      </c>
      <c r="AM201" s="725">
        <v>0</v>
      </c>
      <c r="AN201" s="725">
        <v>0</v>
      </c>
      <c r="AO201" s="725">
        <v>0</v>
      </c>
      <c r="AP201" s="725">
        <v>0</v>
      </c>
      <c r="AQ201" s="725">
        <v>0</v>
      </c>
      <c r="AR201" s="725">
        <v>0</v>
      </c>
      <c r="AS201" s="725">
        <v>0</v>
      </c>
      <c r="AT201" s="725">
        <v>0</v>
      </c>
      <c r="AU201" s="725">
        <v>1.1214953271028032</v>
      </c>
      <c r="AV201" s="725">
        <v>1.1214953271028032</v>
      </c>
      <c r="AW201" s="725">
        <v>1.1214953271028032</v>
      </c>
      <c r="AX201" s="725">
        <v>0</v>
      </c>
      <c r="AY201" s="725">
        <v>0</v>
      </c>
      <c r="AZ201" s="725">
        <v>0</v>
      </c>
      <c r="BA201" s="725">
        <v>0</v>
      </c>
      <c r="BB201" s="725">
        <v>29.552380952380929</v>
      </c>
      <c r="BC201" s="725">
        <v>33.142857142857117</v>
      </c>
      <c r="BD201" s="725">
        <v>0</v>
      </c>
      <c r="BE201" s="725">
        <v>0</v>
      </c>
      <c r="BF201" s="725">
        <v>0</v>
      </c>
      <c r="BG201" s="725">
        <v>0</v>
      </c>
      <c r="BH201" s="725">
        <v>0</v>
      </c>
      <c r="BI201" s="725">
        <v>0</v>
      </c>
      <c r="BJ201" s="725">
        <v>7.8000000000000007</v>
      </c>
      <c r="BK201" s="725">
        <v>0</v>
      </c>
      <c r="BL201" s="725">
        <v>1.94544720777778</v>
      </c>
      <c r="BM201" s="725">
        <v>0</v>
      </c>
      <c r="BN201" s="725">
        <v>0</v>
      </c>
      <c r="BO201" s="725">
        <v>1</v>
      </c>
      <c r="BP201" s="725">
        <v>0</v>
      </c>
      <c r="BQ201" s="725"/>
      <c r="BR201" s="725"/>
      <c r="BS201" s="725"/>
    </row>
    <row r="202" spans="1:71" ht="15" x14ac:dyDescent="0.25">
      <c r="A202" s="722" t="e">
        <f>VLOOKUP(C202,'DfE No.'!#REF!,3,FALSE)</f>
        <v>#REF!</v>
      </c>
      <c r="B202" s="722">
        <v>144215</v>
      </c>
      <c r="C202" s="722">
        <v>9352204</v>
      </c>
      <c r="D202" s="723" t="s">
        <v>1257</v>
      </c>
      <c r="E202" s="707" t="s">
        <v>469</v>
      </c>
      <c r="F202" s="724" t="s">
        <v>1127</v>
      </c>
      <c r="G202" s="725">
        <v>1</v>
      </c>
      <c r="H202" s="725">
        <v>0</v>
      </c>
      <c r="I202" s="725">
        <v>0</v>
      </c>
      <c r="J202" s="725">
        <v>7</v>
      </c>
      <c r="K202" s="725">
        <v>0</v>
      </c>
      <c r="L202" s="725">
        <v>0</v>
      </c>
      <c r="M202" s="725">
        <v>0</v>
      </c>
      <c r="N202" s="725">
        <v>76</v>
      </c>
      <c r="O202" s="725">
        <v>76</v>
      </c>
      <c r="P202" s="725">
        <v>14</v>
      </c>
      <c r="Q202" s="725">
        <v>62</v>
      </c>
      <c r="R202" s="725">
        <v>0</v>
      </c>
      <c r="S202" s="725">
        <v>0</v>
      </c>
      <c r="T202" s="725">
        <v>0</v>
      </c>
      <c r="U202" s="725">
        <v>0</v>
      </c>
      <c r="V202" s="725">
        <v>0</v>
      </c>
      <c r="W202" s="725">
        <v>0</v>
      </c>
      <c r="X202" s="725">
        <v>0</v>
      </c>
      <c r="Y202" s="725">
        <v>0</v>
      </c>
      <c r="Z202" s="725">
        <v>0</v>
      </c>
      <c r="AA202" s="725">
        <v>76</v>
      </c>
      <c r="AB202" s="725">
        <v>10.857142857142858</v>
      </c>
      <c r="AC202" s="725">
        <v>5.9999999999999973</v>
      </c>
      <c r="AD202" s="725">
        <v>8.5633802816901419</v>
      </c>
      <c r="AE202" s="725">
        <v>0</v>
      </c>
      <c r="AF202" s="725">
        <v>0</v>
      </c>
      <c r="AG202" s="725">
        <v>64.000000000000028</v>
      </c>
      <c r="AH202" s="725">
        <v>9.9999999999999947</v>
      </c>
      <c r="AI202" s="725">
        <v>0</v>
      </c>
      <c r="AJ202" s="725">
        <v>1.9999999999999991</v>
      </c>
      <c r="AK202" s="725">
        <v>0</v>
      </c>
      <c r="AL202" s="725">
        <v>0</v>
      </c>
      <c r="AM202" s="725">
        <v>0</v>
      </c>
      <c r="AN202" s="725">
        <v>0</v>
      </c>
      <c r="AO202" s="725">
        <v>0</v>
      </c>
      <c r="AP202" s="725">
        <v>0</v>
      </c>
      <c r="AQ202" s="725">
        <v>0</v>
      </c>
      <c r="AR202" s="725">
        <v>0</v>
      </c>
      <c r="AS202" s="725">
        <v>0</v>
      </c>
      <c r="AT202" s="725">
        <v>0</v>
      </c>
      <c r="AU202" s="725">
        <v>1.2258064516129019</v>
      </c>
      <c r="AV202" s="725">
        <v>1.2258064516129019</v>
      </c>
      <c r="AW202" s="725">
        <v>1.2258064516129019</v>
      </c>
      <c r="AX202" s="725">
        <v>0</v>
      </c>
      <c r="AY202" s="725">
        <v>0</v>
      </c>
      <c r="AZ202" s="725">
        <v>0</v>
      </c>
      <c r="BA202" s="725">
        <v>0</v>
      </c>
      <c r="BB202" s="725">
        <v>18.915254237288142</v>
      </c>
      <c r="BC202" s="725">
        <v>23.186440677966111</v>
      </c>
      <c r="BD202" s="725">
        <v>0</v>
      </c>
      <c r="BE202" s="725">
        <v>0</v>
      </c>
      <c r="BF202" s="725">
        <v>0</v>
      </c>
      <c r="BG202" s="725">
        <v>0</v>
      </c>
      <c r="BH202" s="725">
        <v>0</v>
      </c>
      <c r="BI202" s="725">
        <v>0</v>
      </c>
      <c r="BJ202" s="725">
        <v>1.4399999999999977</v>
      </c>
      <c r="BK202" s="725">
        <v>0</v>
      </c>
      <c r="BL202" s="725">
        <v>2.6367382453333299</v>
      </c>
      <c r="BM202" s="725">
        <v>0</v>
      </c>
      <c r="BN202" s="725">
        <v>1</v>
      </c>
      <c r="BO202" s="725">
        <v>1</v>
      </c>
      <c r="BP202" s="725">
        <v>0</v>
      </c>
      <c r="BQ202" s="725"/>
      <c r="BR202" s="725"/>
      <c r="BS202" s="725"/>
    </row>
    <row r="203" spans="1:71" ht="15" x14ac:dyDescent="0.25">
      <c r="A203" s="722" t="e">
        <f>VLOOKUP(C203,'DfE No.'!#REF!,3,FALSE)</f>
        <v>#REF!</v>
      </c>
      <c r="B203" s="722">
        <v>144553</v>
      </c>
      <c r="C203" s="722">
        <v>9352205</v>
      </c>
      <c r="D203" s="723" t="s">
        <v>1258</v>
      </c>
      <c r="E203" s="707" t="s">
        <v>469</v>
      </c>
      <c r="F203" s="724" t="s">
        <v>1127</v>
      </c>
      <c r="G203" s="725">
        <v>1</v>
      </c>
      <c r="H203" s="725">
        <v>0</v>
      </c>
      <c r="I203" s="725">
        <v>0</v>
      </c>
      <c r="J203" s="725">
        <v>7</v>
      </c>
      <c r="K203" s="725">
        <v>0</v>
      </c>
      <c r="L203" s="725">
        <v>0</v>
      </c>
      <c r="M203" s="725">
        <v>0</v>
      </c>
      <c r="N203" s="725">
        <v>55</v>
      </c>
      <c r="O203" s="725">
        <v>55</v>
      </c>
      <c r="P203" s="725">
        <v>8</v>
      </c>
      <c r="Q203" s="725">
        <v>47</v>
      </c>
      <c r="R203" s="725">
        <v>0</v>
      </c>
      <c r="S203" s="725">
        <v>0</v>
      </c>
      <c r="T203" s="725">
        <v>0</v>
      </c>
      <c r="U203" s="725">
        <v>0</v>
      </c>
      <c r="V203" s="725">
        <v>0</v>
      </c>
      <c r="W203" s="725">
        <v>0</v>
      </c>
      <c r="X203" s="725">
        <v>0</v>
      </c>
      <c r="Y203" s="725">
        <v>0</v>
      </c>
      <c r="Z203" s="725">
        <v>0</v>
      </c>
      <c r="AA203" s="725">
        <v>55</v>
      </c>
      <c r="AB203" s="725">
        <v>7.8571428571428568</v>
      </c>
      <c r="AC203" s="725">
        <v>11</v>
      </c>
      <c r="AD203" s="725">
        <v>13.524590163934427</v>
      </c>
      <c r="AE203" s="725">
        <v>0</v>
      </c>
      <c r="AF203" s="725">
        <v>0</v>
      </c>
      <c r="AG203" s="725">
        <v>55</v>
      </c>
      <c r="AH203" s="725">
        <v>0</v>
      </c>
      <c r="AI203" s="725">
        <v>0</v>
      </c>
      <c r="AJ203" s="725">
        <v>0</v>
      </c>
      <c r="AK203" s="725">
        <v>0</v>
      </c>
      <c r="AL203" s="725">
        <v>0</v>
      </c>
      <c r="AM203" s="725">
        <v>0</v>
      </c>
      <c r="AN203" s="725">
        <v>0</v>
      </c>
      <c r="AO203" s="725">
        <v>0</v>
      </c>
      <c r="AP203" s="725">
        <v>0</v>
      </c>
      <c r="AQ203" s="725">
        <v>0</v>
      </c>
      <c r="AR203" s="725">
        <v>0</v>
      </c>
      <c r="AS203" s="725">
        <v>0</v>
      </c>
      <c r="AT203" s="725">
        <v>0</v>
      </c>
      <c r="AU203" s="725">
        <v>0</v>
      </c>
      <c r="AV203" s="725">
        <v>0</v>
      </c>
      <c r="AW203" s="725">
        <v>0</v>
      </c>
      <c r="AX203" s="725">
        <v>0</v>
      </c>
      <c r="AY203" s="725">
        <v>0</v>
      </c>
      <c r="AZ203" s="725">
        <v>0</v>
      </c>
      <c r="BA203" s="725">
        <v>0</v>
      </c>
      <c r="BB203" s="725">
        <v>16.347826086956534</v>
      </c>
      <c r="BC203" s="725">
        <v>19.13043478260871</v>
      </c>
      <c r="BD203" s="725">
        <v>0</v>
      </c>
      <c r="BE203" s="725">
        <v>0</v>
      </c>
      <c r="BF203" s="725">
        <v>0</v>
      </c>
      <c r="BG203" s="725">
        <v>0</v>
      </c>
      <c r="BH203" s="725">
        <v>0</v>
      </c>
      <c r="BI203" s="725">
        <v>0</v>
      </c>
      <c r="BJ203" s="725">
        <v>3.6999999999999855</v>
      </c>
      <c r="BK203" s="725">
        <v>0</v>
      </c>
      <c r="BL203" s="725">
        <v>1.8698768372548999</v>
      </c>
      <c r="BM203" s="725">
        <v>0</v>
      </c>
      <c r="BN203" s="725">
        <v>0</v>
      </c>
      <c r="BO203" s="725">
        <v>1</v>
      </c>
      <c r="BP203" s="725">
        <v>0</v>
      </c>
      <c r="BQ203" s="725"/>
      <c r="BR203" s="725"/>
      <c r="BS203" s="725"/>
    </row>
    <row r="204" spans="1:71" ht="15" x14ac:dyDescent="0.25">
      <c r="A204" s="722" t="e">
        <f>VLOOKUP(C204,'DfE No.'!#REF!,3,FALSE)</f>
        <v>#REF!</v>
      </c>
      <c r="B204" s="722">
        <v>144826</v>
      </c>
      <c r="C204" s="722">
        <v>9352206</v>
      </c>
      <c r="D204" s="723" t="s">
        <v>706</v>
      </c>
      <c r="E204" s="707" t="s">
        <v>469</v>
      </c>
      <c r="F204" s="724" t="s">
        <v>1127</v>
      </c>
      <c r="G204" s="725">
        <v>1</v>
      </c>
      <c r="H204" s="725">
        <v>0</v>
      </c>
      <c r="I204" s="725">
        <v>0</v>
      </c>
      <c r="J204" s="725">
        <v>7</v>
      </c>
      <c r="K204" s="725">
        <v>0</v>
      </c>
      <c r="L204" s="725">
        <v>0</v>
      </c>
      <c r="M204" s="725">
        <v>0</v>
      </c>
      <c r="N204" s="725">
        <v>54</v>
      </c>
      <c r="O204" s="725">
        <v>54</v>
      </c>
      <c r="P204" s="725">
        <v>4</v>
      </c>
      <c r="Q204" s="725">
        <v>50</v>
      </c>
      <c r="R204" s="725">
        <v>0</v>
      </c>
      <c r="S204" s="725">
        <v>0</v>
      </c>
      <c r="T204" s="725">
        <v>0</v>
      </c>
      <c r="U204" s="725">
        <v>0</v>
      </c>
      <c r="V204" s="725">
        <v>0</v>
      </c>
      <c r="W204" s="725">
        <v>0</v>
      </c>
      <c r="X204" s="725">
        <v>0</v>
      </c>
      <c r="Y204" s="725">
        <v>0</v>
      </c>
      <c r="Z204" s="725">
        <v>0</v>
      </c>
      <c r="AA204" s="725">
        <v>54</v>
      </c>
      <c r="AB204" s="725">
        <v>7.7142857142857144</v>
      </c>
      <c r="AC204" s="725">
        <v>15.000000000000012</v>
      </c>
      <c r="AD204" s="725">
        <v>20.135593220338983</v>
      </c>
      <c r="AE204" s="725">
        <v>0</v>
      </c>
      <c r="AF204" s="725">
        <v>0</v>
      </c>
      <c r="AG204" s="725">
        <v>50.943396226415075</v>
      </c>
      <c r="AH204" s="725">
        <v>0</v>
      </c>
      <c r="AI204" s="725">
        <v>2.0377358490566051</v>
      </c>
      <c r="AJ204" s="725">
        <v>1.0188679245283025</v>
      </c>
      <c r="AK204" s="725">
        <v>0</v>
      </c>
      <c r="AL204" s="725">
        <v>0</v>
      </c>
      <c r="AM204" s="725">
        <v>0</v>
      </c>
      <c r="AN204" s="725">
        <v>0</v>
      </c>
      <c r="AO204" s="725">
        <v>0</v>
      </c>
      <c r="AP204" s="725">
        <v>0</v>
      </c>
      <c r="AQ204" s="725">
        <v>0</v>
      </c>
      <c r="AR204" s="725">
        <v>0</v>
      </c>
      <c r="AS204" s="725">
        <v>0</v>
      </c>
      <c r="AT204" s="725">
        <v>0</v>
      </c>
      <c r="AU204" s="725">
        <v>0</v>
      </c>
      <c r="AV204" s="725">
        <v>0</v>
      </c>
      <c r="AW204" s="725">
        <v>1.08</v>
      </c>
      <c r="AX204" s="725">
        <v>0</v>
      </c>
      <c r="AY204" s="725">
        <v>0</v>
      </c>
      <c r="AZ204" s="725">
        <v>0</v>
      </c>
      <c r="BA204" s="725">
        <v>0</v>
      </c>
      <c r="BB204" s="725">
        <v>13</v>
      </c>
      <c r="BC204" s="725">
        <v>14.040000000000001</v>
      </c>
      <c r="BD204" s="725">
        <v>0</v>
      </c>
      <c r="BE204" s="725">
        <v>0</v>
      </c>
      <c r="BF204" s="725">
        <v>0</v>
      </c>
      <c r="BG204" s="725">
        <v>0</v>
      </c>
      <c r="BH204" s="725">
        <v>0</v>
      </c>
      <c r="BI204" s="725">
        <v>0</v>
      </c>
      <c r="BJ204" s="725">
        <v>1.7600000000000007</v>
      </c>
      <c r="BK204" s="725">
        <v>0</v>
      </c>
      <c r="BL204" s="725">
        <v>1.2194464380000001</v>
      </c>
      <c r="BM204" s="725">
        <v>0</v>
      </c>
      <c r="BN204" s="725">
        <v>0</v>
      </c>
      <c r="BO204" s="725">
        <v>1</v>
      </c>
      <c r="BP204" s="725">
        <v>0</v>
      </c>
      <c r="BQ204" s="725"/>
      <c r="BR204" s="725"/>
      <c r="BS204" s="725"/>
    </row>
    <row r="205" spans="1:71" ht="15" x14ac:dyDescent="0.25">
      <c r="A205" s="722" t="e">
        <f>VLOOKUP(C205,'DfE No.'!#REF!,3,FALSE)</f>
        <v>#REF!</v>
      </c>
      <c r="B205" s="722">
        <v>144827</v>
      </c>
      <c r="C205" s="722">
        <v>9352207</v>
      </c>
      <c r="D205" s="723" t="s">
        <v>1259</v>
      </c>
      <c r="E205" s="707" t="s">
        <v>469</v>
      </c>
      <c r="F205" s="724" t="s">
        <v>1127</v>
      </c>
      <c r="G205" s="725">
        <v>1</v>
      </c>
      <c r="H205" s="725">
        <v>0</v>
      </c>
      <c r="I205" s="725">
        <v>0</v>
      </c>
      <c r="J205" s="725">
        <v>7</v>
      </c>
      <c r="K205" s="725">
        <v>0</v>
      </c>
      <c r="L205" s="725">
        <v>0</v>
      </c>
      <c r="M205" s="725">
        <v>0</v>
      </c>
      <c r="N205" s="725">
        <v>84</v>
      </c>
      <c r="O205" s="725">
        <v>84</v>
      </c>
      <c r="P205" s="725">
        <v>11</v>
      </c>
      <c r="Q205" s="725">
        <v>73</v>
      </c>
      <c r="R205" s="725">
        <v>0</v>
      </c>
      <c r="S205" s="725">
        <v>0</v>
      </c>
      <c r="T205" s="725">
        <v>0</v>
      </c>
      <c r="U205" s="725">
        <v>0</v>
      </c>
      <c r="V205" s="725">
        <v>0</v>
      </c>
      <c r="W205" s="725">
        <v>0</v>
      </c>
      <c r="X205" s="725">
        <v>0</v>
      </c>
      <c r="Y205" s="725">
        <v>0</v>
      </c>
      <c r="Z205" s="725">
        <v>0</v>
      </c>
      <c r="AA205" s="725">
        <v>84</v>
      </c>
      <c r="AB205" s="725">
        <v>12</v>
      </c>
      <c r="AC205" s="725">
        <v>26.000000000000039</v>
      </c>
      <c r="AD205" s="725">
        <v>26.372093023255815</v>
      </c>
      <c r="AE205" s="725">
        <v>0</v>
      </c>
      <c r="AF205" s="725">
        <v>0</v>
      </c>
      <c r="AG205" s="725">
        <v>80.999999999999972</v>
      </c>
      <c r="AH205" s="725">
        <v>0.99999999999999967</v>
      </c>
      <c r="AI205" s="725">
        <v>0</v>
      </c>
      <c r="AJ205" s="725">
        <v>0.99999999999999967</v>
      </c>
      <c r="AK205" s="725">
        <v>0</v>
      </c>
      <c r="AL205" s="725">
        <v>0.99999999999999967</v>
      </c>
      <c r="AM205" s="725">
        <v>0</v>
      </c>
      <c r="AN205" s="725">
        <v>0</v>
      </c>
      <c r="AO205" s="725">
        <v>0</v>
      </c>
      <c r="AP205" s="725">
        <v>0</v>
      </c>
      <c r="AQ205" s="725">
        <v>0</v>
      </c>
      <c r="AR205" s="725">
        <v>0</v>
      </c>
      <c r="AS205" s="725">
        <v>0</v>
      </c>
      <c r="AT205" s="725">
        <v>0</v>
      </c>
      <c r="AU205" s="725">
        <v>0</v>
      </c>
      <c r="AV205" s="725">
        <v>0</v>
      </c>
      <c r="AW205" s="725">
        <v>0</v>
      </c>
      <c r="AX205" s="725">
        <v>0</v>
      </c>
      <c r="AY205" s="725">
        <v>0</v>
      </c>
      <c r="AZ205" s="725">
        <v>0</v>
      </c>
      <c r="BA205" s="725">
        <v>0.97674418604651159</v>
      </c>
      <c r="BB205" s="725">
        <v>21.591549295774652</v>
      </c>
      <c r="BC205" s="725">
        <v>24.845070422535215</v>
      </c>
      <c r="BD205" s="725">
        <v>0</v>
      </c>
      <c r="BE205" s="725">
        <v>0</v>
      </c>
      <c r="BF205" s="725">
        <v>0</v>
      </c>
      <c r="BG205" s="725">
        <v>0</v>
      </c>
      <c r="BH205" s="725">
        <v>0</v>
      </c>
      <c r="BI205" s="725">
        <v>0</v>
      </c>
      <c r="BJ205" s="725">
        <v>2.9599999999999973</v>
      </c>
      <c r="BK205" s="725">
        <v>0</v>
      </c>
      <c r="BL205" s="725">
        <v>2.8452593913043498</v>
      </c>
      <c r="BM205" s="725">
        <v>0</v>
      </c>
      <c r="BN205" s="725">
        <v>1</v>
      </c>
      <c r="BO205" s="725">
        <v>1</v>
      </c>
      <c r="BP205" s="725">
        <v>0</v>
      </c>
      <c r="BQ205" s="725"/>
      <c r="BR205" s="725"/>
      <c r="BS205" s="725"/>
    </row>
    <row r="206" spans="1:71" ht="15" x14ac:dyDescent="0.25">
      <c r="A206" s="722" t="e">
        <f>VLOOKUP(C206,'DfE No.'!#REF!,3,FALSE)</f>
        <v>#REF!</v>
      </c>
      <c r="B206" s="722">
        <v>144828</v>
      </c>
      <c r="C206" s="722">
        <v>9352208</v>
      </c>
      <c r="D206" s="723" t="s">
        <v>1260</v>
      </c>
      <c r="E206" s="707" t="s">
        <v>469</v>
      </c>
      <c r="F206" s="724" t="s">
        <v>1127</v>
      </c>
      <c r="G206" s="725">
        <v>1</v>
      </c>
      <c r="H206" s="725">
        <v>0</v>
      </c>
      <c r="I206" s="725">
        <v>0</v>
      </c>
      <c r="J206" s="725">
        <v>7</v>
      </c>
      <c r="K206" s="725">
        <v>0</v>
      </c>
      <c r="L206" s="725">
        <v>0</v>
      </c>
      <c r="M206" s="725">
        <v>0</v>
      </c>
      <c r="N206" s="725">
        <v>94</v>
      </c>
      <c r="O206" s="725">
        <v>94</v>
      </c>
      <c r="P206" s="725">
        <v>10</v>
      </c>
      <c r="Q206" s="725">
        <v>84</v>
      </c>
      <c r="R206" s="725">
        <v>0</v>
      </c>
      <c r="S206" s="725">
        <v>0</v>
      </c>
      <c r="T206" s="725">
        <v>0</v>
      </c>
      <c r="U206" s="725">
        <v>0</v>
      </c>
      <c r="V206" s="725">
        <v>0</v>
      </c>
      <c r="W206" s="725">
        <v>0</v>
      </c>
      <c r="X206" s="725">
        <v>0</v>
      </c>
      <c r="Y206" s="725">
        <v>0</v>
      </c>
      <c r="Z206" s="725">
        <v>0</v>
      </c>
      <c r="AA206" s="725">
        <v>94</v>
      </c>
      <c r="AB206" s="725">
        <v>13.428571428571429</v>
      </c>
      <c r="AC206" s="725">
        <v>14.999999999999964</v>
      </c>
      <c r="AD206" s="725">
        <v>17.09090909090909</v>
      </c>
      <c r="AE206" s="725">
        <v>0</v>
      </c>
      <c r="AF206" s="725">
        <v>0</v>
      </c>
      <c r="AG206" s="725">
        <v>74.795698924731198</v>
      </c>
      <c r="AH206" s="725">
        <v>9.0967741935483861</v>
      </c>
      <c r="AI206" s="725">
        <v>4.0430107526881676</v>
      </c>
      <c r="AJ206" s="725">
        <v>4.0430107526881676</v>
      </c>
      <c r="AK206" s="725">
        <v>2.0215053763440838</v>
      </c>
      <c r="AL206" s="725">
        <v>0</v>
      </c>
      <c r="AM206" s="725">
        <v>0</v>
      </c>
      <c r="AN206" s="725">
        <v>0</v>
      </c>
      <c r="AO206" s="725">
        <v>0</v>
      </c>
      <c r="AP206" s="725">
        <v>0</v>
      </c>
      <c r="AQ206" s="725">
        <v>0</v>
      </c>
      <c r="AR206" s="725">
        <v>0</v>
      </c>
      <c r="AS206" s="725">
        <v>0</v>
      </c>
      <c r="AT206" s="725">
        <v>0</v>
      </c>
      <c r="AU206" s="725">
        <v>0</v>
      </c>
      <c r="AV206" s="725">
        <v>0</v>
      </c>
      <c r="AW206" s="725">
        <v>0</v>
      </c>
      <c r="AX206" s="725">
        <v>0</v>
      </c>
      <c r="AY206" s="725">
        <v>0</v>
      </c>
      <c r="AZ206" s="725">
        <v>0</v>
      </c>
      <c r="BA206" s="725">
        <v>0</v>
      </c>
      <c r="BB206" s="725">
        <v>26.181818181818208</v>
      </c>
      <c r="BC206" s="725">
        <v>29.298701298701328</v>
      </c>
      <c r="BD206" s="725">
        <v>0</v>
      </c>
      <c r="BE206" s="725">
        <v>0</v>
      </c>
      <c r="BF206" s="725">
        <v>0</v>
      </c>
      <c r="BG206" s="725">
        <v>0</v>
      </c>
      <c r="BH206" s="725">
        <v>0</v>
      </c>
      <c r="BI206" s="725">
        <v>0</v>
      </c>
      <c r="BJ206" s="725">
        <v>17.360000000000021</v>
      </c>
      <c r="BK206" s="725">
        <v>0</v>
      </c>
      <c r="BL206" s="725">
        <v>1.9174495</v>
      </c>
      <c r="BM206" s="725">
        <v>0</v>
      </c>
      <c r="BN206" s="725">
        <v>0</v>
      </c>
      <c r="BO206" s="725">
        <v>1</v>
      </c>
      <c r="BP206" s="725">
        <v>0</v>
      </c>
      <c r="BQ206" s="725"/>
      <c r="BR206" s="725"/>
      <c r="BS206" s="725"/>
    </row>
    <row r="207" spans="1:71" ht="15" x14ac:dyDescent="0.25">
      <c r="A207" s="722" t="e">
        <f>VLOOKUP(C207,'DfE No.'!#REF!,3,FALSE)</f>
        <v>#REF!</v>
      </c>
      <c r="B207" s="722">
        <v>144218</v>
      </c>
      <c r="C207" s="722">
        <v>9352209</v>
      </c>
      <c r="D207" s="723" t="s">
        <v>1261</v>
      </c>
      <c r="E207" s="707" t="s">
        <v>469</v>
      </c>
      <c r="F207" s="724" t="s">
        <v>1127</v>
      </c>
      <c r="G207" s="725">
        <v>1</v>
      </c>
      <c r="H207" s="725">
        <v>0</v>
      </c>
      <c r="I207" s="725">
        <v>0</v>
      </c>
      <c r="J207" s="725">
        <v>7</v>
      </c>
      <c r="K207" s="725">
        <v>0</v>
      </c>
      <c r="L207" s="725">
        <v>0</v>
      </c>
      <c r="M207" s="725">
        <v>0</v>
      </c>
      <c r="N207" s="725">
        <v>412</v>
      </c>
      <c r="O207" s="725">
        <v>412</v>
      </c>
      <c r="P207" s="725">
        <v>56</v>
      </c>
      <c r="Q207" s="725">
        <v>356</v>
      </c>
      <c r="R207" s="725">
        <v>0</v>
      </c>
      <c r="S207" s="725">
        <v>0</v>
      </c>
      <c r="T207" s="725">
        <v>0</v>
      </c>
      <c r="U207" s="725">
        <v>0</v>
      </c>
      <c r="V207" s="725">
        <v>0</v>
      </c>
      <c r="W207" s="725">
        <v>0</v>
      </c>
      <c r="X207" s="725">
        <v>0</v>
      </c>
      <c r="Y207" s="725">
        <v>0</v>
      </c>
      <c r="Z207" s="725">
        <v>0</v>
      </c>
      <c r="AA207" s="725">
        <v>412</v>
      </c>
      <c r="AB207" s="725">
        <v>58.857142857142854</v>
      </c>
      <c r="AC207" s="725">
        <v>72.999999999999801</v>
      </c>
      <c r="AD207" s="725">
        <v>74.078817733990149</v>
      </c>
      <c r="AE207" s="725">
        <v>0</v>
      </c>
      <c r="AF207" s="725">
        <v>0</v>
      </c>
      <c r="AG207" s="725">
        <v>301.00000000000011</v>
      </c>
      <c r="AH207" s="725">
        <v>34</v>
      </c>
      <c r="AI207" s="725">
        <v>5.0000000000000053</v>
      </c>
      <c r="AJ207" s="725">
        <v>67.000000000000014</v>
      </c>
      <c r="AK207" s="725">
        <v>5.0000000000000053</v>
      </c>
      <c r="AL207" s="725">
        <v>0</v>
      </c>
      <c r="AM207" s="725">
        <v>0</v>
      </c>
      <c r="AN207" s="725">
        <v>0</v>
      </c>
      <c r="AO207" s="725">
        <v>0</v>
      </c>
      <c r="AP207" s="725">
        <v>0</v>
      </c>
      <c r="AQ207" s="725">
        <v>0</v>
      </c>
      <c r="AR207" s="725">
        <v>0</v>
      </c>
      <c r="AS207" s="725">
        <v>0</v>
      </c>
      <c r="AT207" s="725">
        <v>0</v>
      </c>
      <c r="AU207" s="725">
        <v>3.4816901408450693</v>
      </c>
      <c r="AV207" s="725">
        <v>8.1239436619718184</v>
      </c>
      <c r="AW207" s="725">
        <v>9.284507042253507</v>
      </c>
      <c r="AX207" s="725">
        <v>0</v>
      </c>
      <c r="AY207" s="725">
        <v>0</v>
      </c>
      <c r="AZ207" s="725">
        <v>0</v>
      </c>
      <c r="BA207" s="725">
        <v>1.0147783251231528</v>
      </c>
      <c r="BB207" s="725">
        <v>124.18604651162805</v>
      </c>
      <c r="BC207" s="725">
        <v>143.72093023255832</v>
      </c>
      <c r="BD207" s="725">
        <v>0</v>
      </c>
      <c r="BE207" s="725">
        <v>0</v>
      </c>
      <c r="BF207" s="725">
        <v>0</v>
      </c>
      <c r="BG207" s="725">
        <v>0</v>
      </c>
      <c r="BH207" s="725">
        <v>0</v>
      </c>
      <c r="BI207" s="725">
        <v>0</v>
      </c>
      <c r="BJ207" s="725">
        <v>0.27999999999998693</v>
      </c>
      <c r="BK207" s="725">
        <v>0</v>
      </c>
      <c r="BL207" s="725">
        <v>0.73912011111111098</v>
      </c>
      <c r="BM207" s="725">
        <v>0</v>
      </c>
      <c r="BN207" s="725">
        <v>0</v>
      </c>
      <c r="BO207" s="725">
        <v>1</v>
      </c>
      <c r="BP207" s="725">
        <v>0</v>
      </c>
      <c r="BQ207" s="725"/>
      <c r="BR207" s="725"/>
      <c r="BS207" s="725"/>
    </row>
    <row r="208" spans="1:71" ht="15" x14ac:dyDescent="0.25">
      <c r="A208" s="722" t="e">
        <f>VLOOKUP(C208,'DfE No.'!#REF!,3,FALSE)</f>
        <v>#REF!</v>
      </c>
      <c r="B208" s="722">
        <v>145031</v>
      </c>
      <c r="C208" s="722">
        <v>9352210</v>
      </c>
      <c r="D208" s="723" t="s">
        <v>1394</v>
      </c>
      <c r="E208" s="707" t="s">
        <v>469</v>
      </c>
      <c r="F208" s="724" t="s">
        <v>1127</v>
      </c>
      <c r="G208" s="725">
        <v>1</v>
      </c>
      <c r="H208" s="725">
        <v>0</v>
      </c>
      <c r="I208" s="725">
        <v>0</v>
      </c>
      <c r="J208" s="725">
        <v>4</v>
      </c>
      <c r="K208" s="725">
        <v>0</v>
      </c>
      <c r="L208" s="725">
        <v>0</v>
      </c>
      <c r="M208" s="725">
        <v>0</v>
      </c>
      <c r="N208" s="725">
        <v>103.5</v>
      </c>
      <c r="O208" s="725">
        <v>103.5</v>
      </c>
      <c r="P208" s="725">
        <v>47.5</v>
      </c>
      <c r="Q208" s="725">
        <v>56</v>
      </c>
      <c r="R208" s="725">
        <v>0</v>
      </c>
      <c r="S208" s="725">
        <v>0</v>
      </c>
      <c r="T208" s="725">
        <v>0</v>
      </c>
      <c r="U208" s="725">
        <v>0</v>
      </c>
      <c r="V208" s="725">
        <v>0</v>
      </c>
      <c r="W208" s="725">
        <v>0</v>
      </c>
      <c r="X208" s="725">
        <v>0</v>
      </c>
      <c r="Y208" s="725">
        <v>0</v>
      </c>
      <c r="Z208" s="725">
        <v>0</v>
      </c>
      <c r="AA208" s="725">
        <v>103.5</v>
      </c>
      <c r="AB208" s="725">
        <v>25.875</v>
      </c>
      <c r="AC208" s="725">
        <v>9.6279069767441872</v>
      </c>
      <c r="AD208" s="725">
        <v>9.8571428571428559</v>
      </c>
      <c r="AE208" s="725">
        <v>0</v>
      </c>
      <c r="AF208" s="725">
        <v>0</v>
      </c>
      <c r="AG208" s="725">
        <v>103.5</v>
      </c>
      <c r="AH208" s="725">
        <v>0</v>
      </c>
      <c r="AI208" s="725">
        <v>0</v>
      </c>
      <c r="AJ208" s="725">
        <v>0</v>
      </c>
      <c r="AK208" s="725">
        <v>0</v>
      </c>
      <c r="AL208" s="725">
        <v>0</v>
      </c>
      <c r="AM208" s="725">
        <v>0</v>
      </c>
      <c r="AN208" s="725">
        <v>0</v>
      </c>
      <c r="AO208" s="725">
        <v>0</v>
      </c>
      <c r="AP208" s="725">
        <v>0</v>
      </c>
      <c r="AQ208" s="725">
        <v>0</v>
      </c>
      <c r="AR208" s="725">
        <v>0</v>
      </c>
      <c r="AS208" s="725">
        <v>0</v>
      </c>
      <c r="AT208" s="725">
        <v>0</v>
      </c>
      <c r="AU208" s="725">
        <v>9.2410714285714306</v>
      </c>
      <c r="AV208" s="725">
        <v>12.9375</v>
      </c>
      <c r="AW208" s="725">
        <v>14.785714285714299</v>
      </c>
      <c r="AX208" s="725">
        <v>0</v>
      </c>
      <c r="AY208" s="725">
        <v>0</v>
      </c>
      <c r="AZ208" s="725">
        <v>0</v>
      </c>
      <c r="BA208" s="725">
        <v>0</v>
      </c>
      <c r="BB208" s="725">
        <v>21</v>
      </c>
      <c r="BC208" s="725">
        <v>38.8125</v>
      </c>
      <c r="BD208" s="725">
        <v>0</v>
      </c>
      <c r="BE208" s="725">
        <v>0</v>
      </c>
      <c r="BF208" s="725">
        <v>0</v>
      </c>
      <c r="BG208" s="725">
        <v>0</v>
      </c>
      <c r="BH208" s="725">
        <v>0</v>
      </c>
      <c r="BI208" s="725">
        <v>0</v>
      </c>
      <c r="BJ208" s="725">
        <v>10.638837209302368</v>
      </c>
      <c r="BK208" s="725">
        <v>0</v>
      </c>
      <c r="BL208" s="725">
        <v>0.83414745384615396</v>
      </c>
      <c r="BM208" s="725">
        <v>0</v>
      </c>
      <c r="BN208" s="725">
        <v>0</v>
      </c>
      <c r="BO208" s="725">
        <v>1</v>
      </c>
      <c r="BP208" s="725">
        <v>0</v>
      </c>
      <c r="BQ208" s="725"/>
      <c r="BR208" s="725"/>
      <c r="BS208" s="725"/>
    </row>
    <row r="209" spans="1:71" ht="15" x14ac:dyDescent="0.25">
      <c r="A209" s="722" t="e">
        <f>VLOOKUP(C209,'DfE No.'!#REF!,3,FALSE)</f>
        <v>#REF!</v>
      </c>
      <c r="B209" s="722">
        <v>145118</v>
      </c>
      <c r="C209" s="722">
        <v>9352211</v>
      </c>
      <c r="D209" s="723" t="s">
        <v>1262</v>
      </c>
      <c r="E209" s="707" t="s">
        <v>469</v>
      </c>
      <c r="F209" s="724" t="s">
        <v>1127</v>
      </c>
      <c r="G209" s="725">
        <v>1</v>
      </c>
      <c r="H209" s="725">
        <v>0</v>
      </c>
      <c r="I209" s="725">
        <v>0</v>
      </c>
      <c r="J209" s="725">
        <v>7</v>
      </c>
      <c r="K209" s="725">
        <v>0</v>
      </c>
      <c r="L209" s="725">
        <v>0</v>
      </c>
      <c r="M209" s="725">
        <v>0</v>
      </c>
      <c r="N209" s="725">
        <v>309</v>
      </c>
      <c r="O209" s="725">
        <v>309</v>
      </c>
      <c r="P209" s="725">
        <v>39</v>
      </c>
      <c r="Q209" s="725">
        <v>270</v>
      </c>
      <c r="R209" s="725">
        <v>0</v>
      </c>
      <c r="S209" s="725">
        <v>0</v>
      </c>
      <c r="T209" s="725">
        <v>0</v>
      </c>
      <c r="U209" s="725">
        <v>0</v>
      </c>
      <c r="V209" s="725">
        <v>0</v>
      </c>
      <c r="W209" s="725">
        <v>0</v>
      </c>
      <c r="X209" s="725">
        <v>0</v>
      </c>
      <c r="Y209" s="725">
        <v>0</v>
      </c>
      <c r="Z209" s="725">
        <v>0</v>
      </c>
      <c r="AA209" s="725">
        <v>309</v>
      </c>
      <c r="AB209" s="725">
        <v>44.142857142857146</v>
      </c>
      <c r="AC209" s="725">
        <v>104.00000000000003</v>
      </c>
      <c r="AD209" s="725">
        <v>141.12537313432836</v>
      </c>
      <c r="AE209" s="725">
        <v>0</v>
      </c>
      <c r="AF209" s="725">
        <v>0</v>
      </c>
      <c r="AG209" s="725">
        <v>26.000000000000007</v>
      </c>
      <c r="AH209" s="725">
        <v>3.0000000000000004</v>
      </c>
      <c r="AI209" s="725">
        <v>8.9999999999999964</v>
      </c>
      <c r="AJ209" s="725">
        <v>77.000000000000043</v>
      </c>
      <c r="AK209" s="725">
        <v>177.99999999999997</v>
      </c>
      <c r="AL209" s="725">
        <v>15.999999999999998</v>
      </c>
      <c r="AM209" s="725">
        <v>0</v>
      </c>
      <c r="AN209" s="725">
        <v>0</v>
      </c>
      <c r="AO209" s="725">
        <v>0</v>
      </c>
      <c r="AP209" s="725">
        <v>0</v>
      </c>
      <c r="AQ209" s="725">
        <v>0</v>
      </c>
      <c r="AR209" s="725">
        <v>0</v>
      </c>
      <c r="AS209" s="725">
        <v>0</v>
      </c>
      <c r="AT209" s="725">
        <v>0</v>
      </c>
      <c r="AU209" s="725">
        <v>13.733333333333318</v>
      </c>
      <c r="AV209" s="725">
        <v>27.466666666666672</v>
      </c>
      <c r="AW209" s="725">
        <v>40.055555555555671</v>
      </c>
      <c r="AX209" s="725">
        <v>0</v>
      </c>
      <c r="AY209" s="725">
        <v>0</v>
      </c>
      <c r="AZ209" s="725">
        <v>0</v>
      </c>
      <c r="BA209" s="725">
        <v>0</v>
      </c>
      <c r="BB209" s="725">
        <v>98.931297709923669</v>
      </c>
      <c r="BC209" s="725">
        <v>113.22137404580153</v>
      </c>
      <c r="BD209" s="725">
        <v>0</v>
      </c>
      <c r="BE209" s="725">
        <v>0</v>
      </c>
      <c r="BF209" s="725">
        <v>0</v>
      </c>
      <c r="BG209" s="725">
        <v>0</v>
      </c>
      <c r="BH209" s="725">
        <v>0</v>
      </c>
      <c r="BI209" s="725">
        <v>0</v>
      </c>
      <c r="BJ209" s="725">
        <v>0</v>
      </c>
      <c r="BK209" s="725">
        <v>0</v>
      </c>
      <c r="BL209" s="725">
        <v>0.42906729560000001</v>
      </c>
      <c r="BM209" s="725">
        <v>0</v>
      </c>
      <c r="BN209" s="725">
        <v>0</v>
      </c>
      <c r="BO209" s="725">
        <v>1</v>
      </c>
      <c r="BP209" s="725">
        <v>0</v>
      </c>
      <c r="BQ209" s="725"/>
      <c r="BR209" s="725"/>
      <c r="BS209" s="725"/>
    </row>
    <row r="210" spans="1:71" ht="15" x14ac:dyDescent="0.25">
      <c r="A210" s="722" t="e">
        <f>VLOOKUP(C210,'DfE No.'!#REF!,3,FALSE)</f>
        <v>#REF!</v>
      </c>
      <c r="B210" s="722">
        <v>145234</v>
      </c>
      <c r="C210" s="722">
        <v>9352212</v>
      </c>
      <c r="D210" s="723" t="s">
        <v>1395</v>
      </c>
      <c r="E210" s="707" t="s">
        <v>469</v>
      </c>
      <c r="F210" s="724" t="s">
        <v>1127</v>
      </c>
      <c r="G210" s="725">
        <v>1</v>
      </c>
      <c r="H210" s="725">
        <v>0</v>
      </c>
      <c r="I210" s="725">
        <v>0</v>
      </c>
      <c r="J210" s="725">
        <v>7</v>
      </c>
      <c r="K210" s="725">
        <v>0</v>
      </c>
      <c r="L210" s="725">
        <v>0</v>
      </c>
      <c r="M210" s="725">
        <v>0</v>
      </c>
      <c r="N210" s="725">
        <v>138</v>
      </c>
      <c r="O210" s="725">
        <v>138</v>
      </c>
      <c r="P210" s="725">
        <v>15</v>
      </c>
      <c r="Q210" s="725">
        <v>123</v>
      </c>
      <c r="R210" s="725">
        <v>0</v>
      </c>
      <c r="S210" s="725">
        <v>0</v>
      </c>
      <c r="T210" s="725">
        <v>0</v>
      </c>
      <c r="U210" s="725">
        <v>0</v>
      </c>
      <c r="V210" s="725">
        <v>0</v>
      </c>
      <c r="W210" s="725">
        <v>0</v>
      </c>
      <c r="X210" s="725">
        <v>0</v>
      </c>
      <c r="Y210" s="725">
        <v>0</v>
      </c>
      <c r="Z210" s="725">
        <v>0</v>
      </c>
      <c r="AA210" s="725">
        <v>138</v>
      </c>
      <c r="AB210" s="725">
        <v>19.714285714285715</v>
      </c>
      <c r="AC210" s="725">
        <v>8.9999999999999964</v>
      </c>
      <c r="AD210" s="725">
        <v>20.195121951219512</v>
      </c>
      <c r="AE210" s="725">
        <v>0</v>
      </c>
      <c r="AF210" s="725">
        <v>0</v>
      </c>
      <c r="AG210" s="725">
        <v>137.00000000000003</v>
      </c>
      <c r="AH210" s="725">
        <v>0.99999999999999967</v>
      </c>
      <c r="AI210" s="725">
        <v>0</v>
      </c>
      <c r="AJ210" s="725">
        <v>0</v>
      </c>
      <c r="AK210" s="725">
        <v>0</v>
      </c>
      <c r="AL210" s="725">
        <v>0</v>
      </c>
      <c r="AM210" s="725">
        <v>0</v>
      </c>
      <c r="AN210" s="725">
        <v>0</v>
      </c>
      <c r="AO210" s="725">
        <v>0</v>
      </c>
      <c r="AP210" s="725">
        <v>0</v>
      </c>
      <c r="AQ210" s="725">
        <v>0</v>
      </c>
      <c r="AR210" s="725">
        <v>0</v>
      </c>
      <c r="AS210" s="725">
        <v>0</v>
      </c>
      <c r="AT210" s="725">
        <v>0</v>
      </c>
      <c r="AU210" s="725">
        <v>1.1219512195121955</v>
      </c>
      <c r="AV210" s="725">
        <v>1.1219512195121955</v>
      </c>
      <c r="AW210" s="725">
        <v>2.2439024390243882</v>
      </c>
      <c r="AX210" s="725">
        <v>0</v>
      </c>
      <c r="AY210" s="725">
        <v>0</v>
      </c>
      <c r="AZ210" s="725">
        <v>0</v>
      </c>
      <c r="BA210" s="725">
        <v>0.84146341463414642</v>
      </c>
      <c r="BB210" s="725">
        <v>40.652542372881335</v>
      </c>
      <c r="BC210" s="725">
        <v>45.610169491525404</v>
      </c>
      <c r="BD210" s="725">
        <v>0</v>
      </c>
      <c r="BE210" s="725">
        <v>0</v>
      </c>
      <c r="BF210" s="725">
        <v>0</v>
      </c>
      <c r="BG210" s="725">
        <v>0</v>
      </c>
      <c r="BH210" s="725">
        <v>0</v>
      </c>
      <c r="BI210" s="725">
        <v>0</v>
      </c>
      <c r="BJ210" s="725">
        <v>0</v>
      </c>
      <c r="BK210" s="725">
        <v>0</v>
      </c>
      <c r="BL210" s="725">
        <v>2.0952015376963402</v>
      </c>
      <c r="BM210" s="725">
        <v>0</v>
      </c>
      <c r="BN210" s="725">
        <v>1</v>
      </c>
      <c r="BO210" s="725">
        <v>1</v>
      </c>
      <c r="BP210" s="725">
        <v>0</v>
      </c>
      <c r="BQ210" s="725"/>
      <c r="BR210" s="725"/>
      <c r="BS210" s="725"/>
    </row>
    <row r="211" spans="1:71" ht="15" x14ac:dyDescent="0.25">
      <c r="A211" s="722" t="e">
        <f>VLOOKUP(C211,'DfE No.'!#REF!,3,FALSE)</f>
        <v>#REF!</v>
      </c>
      <c r="B211" s="722">
        <v>145237</v>
      </c>
      <c r="C211" s="722">
        <v>9352213</v>
      </c>
      <c r="D211" s="723" t="s">
        <v>1396</v>
      </c>
      <c r="E211" s="707" t="s">
        <v>469</v>
      </c>
      <c r="F211" s="724" t="s">
        <v>1127</v>
      </c>
      <c r="G211" s="725">
        <v>1</v>
      </c>
      <c r="H211" s="725">
        <v>0</v>
      </c>
      <c r="I211" s="725">
        <v>0</v>
      </c>
      <c r="J211" s="725">
        <v>7</v>
      </c>
      <c r="K211" s="725">
        <v>0</v>
      </c>
      <c r="L211" s="725">
        <v>0</v>
      </c>
      <c r="M211" s="725">
        <v>0</v>
      </c>
      <c r="N211" s="725">
        <v>186</v>
      </c>
      <c r="O211" s="725">
        <v>186</v>
      </c>
      <c r="P211" s="725">
        <v>28</v>
      </c>
      <c r="Q211" s="725">
        <v>158</v>
      </c>
      <c r="R211" s="725">
        <v>0</v>
      </c>
      <c r="S211" s="725">
        <v>0</v>
      </c>
      <c r="T211" s="725">
        <v>0</v>
      </c>
      <c r="U211" s="725">
        <v>0</v>
      </c>
      <c r="V211" s="725">
        <v>0</v>
      </c>
      <c r="W211" s="725">
        <v>0</v>
      </c>
      <c r="X211" s="725">
        <v>0</v>
      </c>
      <c r="Y211" s="725">
        <v>0</v>
      </c>
      <c r="Z211" s="725">
        <v>0</v>
      </c>
      <c r="AA211" s="725">
        <v>186</v>
      </c>
      <c r="AB211" s="725">
        <v>26.571428571428573</v>
      </c>
      <c r="AC211" s="725">
        <v>11.000000000000007</v>
      </c>
      <c r="AD211" s="725">
        <v>16.173913043478262</v>
      </c>
      <c r="AE211" s="725">
        <v>0</v>
      </c>
      <c r="AF211" s="725">
        <v>0</v>
      </c>
      <c r="AG211" s="725">
        <v>186</v>
      </c>
      <c r="AH211" s="725">
        <v>0</v>
      </c>
      <c r="AI211" s="725">
        <v>0</v>
      </c>
      <c r="AJ211" s="725">
        <v>0</v>
      </c>
      <c r="AK211" s="725">
        <v>0</v>
      </c>
      <c r="AL211" s="725">
        <v>0</v>
      </c>
      <c r="AM211" s="725">
        <v>0</v>
      </c>
      <c r="AN211" s="725">
        <v>0</v>
      </c>
      <c r="AO211" s="725">
        <v>0</v>
      </c>
      <c r="AP211" s="725">
        <v>0</v>
      </c>
      <c r="AQ211" s="725">
        <v>0</v>
      </c>
      <c r="AR211" s="725">
        <v>0</v>
      </c>
      <c r="AS211" s="725">
        <v>0</v>
      </c>
      <c r="AT211" s="725">
        <v>0</v>
      </c>
      <c r="AU211" s="725">
        <v>0</v>
      </c>
      <c r="AV211" s="725">
        <v>0</v>
      </c>
      <c r="AW211" s="725">
        <v>0</v>
      </c>
      <c r="AX211" s="725">
        <v>0</v>
      </c>
      <c r="AY211" s="725">
        <v>0</v>
      </c>
      <c r="AZ211" s="725">
        <v>0</v>
      </c>
      <c r="BA211" s="725">
        <v>2.0217391304347827</v>
      </c>
      <c r="BB211" s="725">
        <v>41.79354838709677</v>
      </c>
      <c r="BC211" s="725">
        <v>49.199999999999989</v>
      </c>
      <c r="BD211" s="725">
        <v>0</v>
      </c>
      <c r="BE211" s="725">
        <v>0</v>
      </c>
      <c r="BF211" s="725">
        <v>0</v>
      </c>
      <c r="BG211" s="725">
        <v>0</v>
      </c>
      <c r="BH211" s="725">
        <v>0</v>
      </c>
      <c r="BI211" s="725">
        <v>0</v>
      </c>
      <c r="BJ211" s="725">
        <v>0</v>
      </c>
      <c r="BK211" s="725">
        <v>0</v>
      </c>
      <c r="BL211" s="725">
        <v>2.11550924014084</v>
      </c>
      <c r="BM211" s="725">
        <v>0</v>
      </c>
      <c r="BN211" s="725">
        <v>0</v>
      </c>
      <c r="BO211" s="725">
        <v>1</v>
      </c>
      <c r="BP211" s="725">
        <v>0</v>
      </c>
      <c r="BQ211" s="725"/>
      <c r="BR211" s="725"/>
      <c r="BS211" s="725"/>
    </row>
    <row r="212" spans="1:71" ht="15" x14ac:dyDescent="0.25">
      <c r="A212" s="722" t="e">
        <f>VLOOKUP(C212,'DfE No.'!#REF!,3,FALSE)</f>
        <v>#REF!</v>
      </c>
      <c r="B212" s="722">
        <v>145476</v>
      </c>
      <c r="C212" s="722">
        <v>9352214</v>
      </c>
      <c r="D212" s="723" t="s">
        <v>1397</v>
      </c>
      <c r="E212" s="707" t="s">
        <v>469</v>
      </c>
      <c r="F212" s="724" t="s">
        <v>1127</v>
      </c>
      <c r="G212" s="725">
        <v>1</v>
      </c>
      <c r="H212" s="725">
        <v>0</v>
      </c>
      <c r="I212" s="725">
        <v>0</v>
      </c>
      <c r="J212" s="725">
        <v>7</v>
      </c>
      <c r="K212" s="725">
        <v>0</v>
      </c>
      <c r="L212" s="725">
        <v>0</v>
      </c>
      <c r="M212" s="725">
        <v>0</v>
      </c>
      <c r="N212" s="725">
        <v>273</v>
      </c>
      <c r="O212" s="725">
        <v>273</v>
      </c>
      <c r="P212" s="725">
        <v>34</v>
      </c>
      <c r="Q212" s="725">
        <v>239</v>
      </c>
      <c r="R212" s="725">
        <v>0</v>
      </c>
      <c r="S212" s="725">
        <v>0</v>
      </c>
      <c r="T212" s="725">
        <v>0</v>
      </c>
      <c r="U212" s="725">
        <v>0</v>
      </c>
      <c r="V212" s="725">
        <v>0</v>
      </c>
      <c r="W212" s="725">
        <v>0</v>
      </c>
      <c r="X212" s="725">
        <v>0</v>
      </c>
      <c r="Y212" s="725">
        <v>0</v>
      </c>
      <c r="Z212" s="725">
        <v>0</v>
      </c>
      <c r="AA212" s="725">
        <v>273</v>
      </c>
      <c r="AB212" s="725">
        <v>39</v>
      </c>
      <c r="AC212" s="725">
        <v>40.000000000000128</v>
      </c>
      <c r="AD212" s="725">
        <v>68.978647686832744</v>
      </c>
      <c r="AE212" s="725">
        <v>0</v>
      </c>
      <c r="AF212" s="725">
        <v>0</v>
      </c>
      <c r="AG212" s="725">
        <v>228.51111111111112</v>
      </c>
      <c r="AH212" s="725">
        <v>44.488888888888901</v>
      </c>
      <c r="AI212" s="725">
        <v>0</v>
      </c>
      <c r="AJ212" s="725">
        <v>0</v>
      </c>
      <c r="AK212" s="725">
        <v>0</v>
      </c>
      <c r="AL212" s="725">
        <v>0</v>
      </c>
      <c r="AM212" s="725">
        <v>0</v>
      </c>
      <c r="AN212" s="725">
        <v>0</v>
      </c>
      <c r="AO212" s="725">
        <v>0</v>
      </c>
      <c r="AP212" s="725">
        <v>0</v>
      </c>
      <c r="AQ212" s="725">
        <v>0</v>
      </c>
      <c r="AR212" s="725">
        <v>0</v>
      </c>
      <c r="AS212" s="725">
        <v>0</v>
      </c>
      <c r="AT212" s="725">
        <v>0</v>
      </c>
      <c r="AU212" s="725">
        <v>10.280334728033479</v>
      </c>
      <c r="AV212" s="725">
        <v>21.702928870292887</v>
      </c>
      <c r="AW212" s="725">
        <v>29.698744769874452</v>
      </c>
      <c r="AX212" s="725">
        <v>0</v>
      </c>
      <c r="AY212" s="725">
        <v>0</v>
      </c>
      <c r="AZ212" s="725">
        <v>0</v>
      </c>
      <c r="BA212" s="725">
        <v>0.97153024911032027</v>
      </c>
      <c r="BB212" s="725">
        <v>88.978354978354915</v>
      </c>
      <c r="BC212" s="725">
        <v>101.63636363636355</v>
      </c>
      <c r="BD212" s="725">
        <v>0</v>
      </c>
      <c r="BE212" s="725">
        <v>0</v>
      </c>
      <c r="BF212" s="725">
        <v>0</v>
      </c>
      <c r="BG212" s="725">
        <v>0</v>
      </c>
      <c r="BH212" s="725">
        <v>0</v>
      </c>
      <c r="BI212" s="725">
        <v>0</v>
      </c>
      <c r="BJ212" s="725">
        <v>0</v>
      </c>
      <c r="BK212" s="725">
        <v>0</v>
      </c>
      <c r="BL212" s="725">
        <v>0.44866357247706401</v>
      </c>
      <c r="BM212" s="725">
        <v>0</v>
      </c>
      <c r="BN212" s="725">
        <v>0</v>
      </c>
      <c r="BO212" s="725">
        <v>1</v>
      </c>
      <c r="BP212" s="725">
        <v>0</v>
      </c>
      <c r="BQ212" s="725"/>
      <c r="BR212" s="725"/>
      <c r="BS212" s="725"/>
    </row>
    <row r="213" spans="1:71" ht="15" x14ac:dyDescent="0.25">
      <c r="A213" s="722" t="e">
        <f>VLOOKUP(C213,'DfE No.'!#REF!,3,FALSE)</f>
        <v>#REF!</v>
      </c>
      <c r="B213" s="722">
        <v>145559</v>
      </c>
      <c r="C213" s="722">
        <v>9352215</v>
      </c>
      <c r="D213" s="723" t="s">
        <v>672</v>
      </c>
      <c r="E213" s="707" t="s">
        <v>469</v>
      </c>
      <c r="F213" s="724" t="s">
        <v>1127</v>
      </c>
      <c r="G213" s="725">
        <v>1</v>
      </c>
      <c r="H213" s="725">
        <v>0</v>
      </c>
      <c r="I213" s="725">
        <v>0</v>
      </c>
      <c r="J213" s="725">
        <v>7</v>
      </c>
      <c r="K213" s="725">
        <v>0</v>
      </c>
      <c r="L213" s="725">
        <v>0</v>
      </c>
      <c r="M213" s="725">
        <v>0</v>
      </c>
      <c r="N213" s="725">
        <v>483</v>
      </c>
      <c r="O213" s="725">
        <v>483</v>
      </c>
      <c r="P213" s="725">
        <v>66</v>
      </c>
      <c r="Q213" s="725">
        <v>417</v>
      </c>
      <c r="R213" s="725">
        <v>0</v>
      </c>
      <c r="S213" s="725">
        <v>0</v>
      </c>
      <c r="T213" s="725">
        <v>0</v>
      </c>
      <c r="U213" s="725">
        <v>0</v>
      </c>
      <c r="V213" s="725">
        <v>0</v>
      </c>
      <c r="W213" s="725">
        <v>0</v>
      </c>
      <c r="X213" s="725">
        <v>0</v>
      </c>
      <c r="Y213" s="725">
        <v>0</v>
      </c>
      <c r="Z213" s="725">
        <v>0</v>
      </c>
      <c r="AA213" s="725">
        <v>483</v>
      </c>
      <c r="AB213" s="725">
        <v>69</v>
      </c>
      <c r="AC213" s="725">
        <v>194.00000000000003</v>
      </c>
      <c r="AD213" s="725">
        <v>245.33333333333331</v>
      </c>
      <c r="AE213" s="725">
        <v>0</v>
      </c>
      <c r="AF213" s="725">
        <v>0</v>
      </c>
      <c r="AG213" s="725">
        <v>35.145530145530159</v>
      </c>
      <c r="AH213" s="725">
        <v>9.0374220374220329</v>
      </c>
      <c r="AI213" s="725">
        <v>23.095634095634086</v>
      </c>
      <c r="AJ213" s="725">
        <v>14.058212058212055</v>
      </c>
      <c r="AK213" s="725">
        <v>1.0041580041580047</v>
      </c>
      <c r="AL213" s="725">
        <v>279.15592515592516</v>
      </c>
      <c r="AM213" s="725">
        <v>121.50311850311873</v>
      </c>
      <c r="AN213" s="725">
        <v>0</v>
      </c>
      <c r="AO213" s="725">
        <v>0</v>
      </c>
      <c r="AP213" s="725">
        <v>0</v>
      </c>
      <c r="AQ213" s="725">
        <v>0</v>
      </c>
      <c r="AR213" s="725">
        <v>0</v>
      </c>
      <c r="AS213" s="725">
        <v>0</v>
      </c>
      <c r="AT213" s="725">
        <v>0</v>
      </c>
      <c r="AU213" s="725">
        <v>4.6442307692307709</v>
      </c>
      <c r="AV213" s="725">
        <v>6.9663461538461426</v>
      </c>
      <c r="AW213" s="725">
        <v>11.610576923076906</v>
      </c>
      <c r="AX213" s="725">
        <v>0</v>
      </c>
      <c r="AY213" s="725">
        <v>0</v>
      </c>
      <c r="AZ213" s="725">
        <v>0</v>
      </c>
      <c r="BA213" s="725">
        <v>5.75</v>
      </c>
      <c r="BB213" s="725">
        <v>132.86764705882348</v>
      </c>
      <c r="BC213" s="725">
        <v>153.89705882352933</v>
      </c>
      <c r="BD213" s="725">
        <v>0</v>
      </c>
      <c r="BE213" s="725">
        <v>0</v>
      </c>
      <c r="BF213" s="725">
        <v>0</v>
      </c>
      <c r="BG213" s="725">
        <v>0</v>
      </c>
      <c r="BH213" s="725">
        <v>0</v>
      </c>
      <c r="BI213" s="725">
        <v>0</v>
      </c>
      <c r="BJ213" s="725">
        <v>3.0199999999999898</v>
      </c>
      <c r="BK213" s="725">
        <v>0</v>
      </c>
      <c r="BL213" s="725">
        <v>0.51806382926470596</v>
      </c>
      <c r="BM213" s="725">
        <v>0</v>
      </c>
      <c r="BN213" s="725">
        <v>0</v>
      </c>
      <c r="BO213" s="725">
        <v>1</v>
      </c>
      <c r="BP213" s="725">
        <v>0</v>
      </c>
      <c r="BQ213" s="725"/>
      <c r="BR213" s="725"/>
      <c r="BS213" s="725"/>
    </row>
    <row r="214" spans="1:71" ht="15" x14ac:dyDescent="0.25">
      <c r="A214" s="722" t="e">
        <f>VLOOKUP(C214,'DfE No.'!#REF!,3,FALSE)</f>
        <v>#REF!</v>
      </c>
      <c r="B214" s="722">
        <v>145277</v>
      </c>
      <c r="C214" s="722">
        <v>9352216</v>
      </c>
      <c r="D214" s="723" t="s">
        <v>1398</v>
      </c>
      <c r="E214" s="707" t="s">
        <v>469</v>
      </c>
      <c r="F214" s="724" t="s">
        <v>1127</v>
      </c>
      <c r="G214" s="725">
        <v>1</v>
      </c>
      <c r="H214" s="725">
        <v>0</v>
      </c>
      <c r="I214" s="725">
        <v>0</v>
      </c>
      <c r="J214" s="725">
        <v>7</v>
      </c>
      <c r="K214" s="725">
        <v>0</v>
      </c>
      <c r="L214" s="725">
        <v>0</v>
      </c>
      <c r="M214" s="725">
        <v>0</v>
      </c>
      <c r="N214" s="725">
        <v>223</v>
      </c>
      <c r="O214" s="725">
        <v>223</v>
      </c>
      <c r="P214" s="725">
        <v>38</v>
      </c>
      <c r="Q214" s="725">
        <v>185</v>
      </c>
      <c r="R214" s="725">
        <v>0</v>
      </c>
      <c r="S214" s="725">
        <v>0</v>
      </c>
      <c r="T214" s="725">
        <v>0</v>
      </c>
      <c r="U214" s="725">
        <v>0</v>
      </c>
      <c r="V214" s="725">
        <v>0</v>
      </c>
      <c r="W214" s="725">
        <v>0</v>
      </c>
      <c r="X214" s="725">
        <v>0</v>
      </c>
      <c r="Y214" s="725">
        <v>0</v>
      </c>
      <c r="Z214" s="725">
        <v>0</v>
      </c>
      <c r="AA214" s="725">
        <v>223</v>
      </c>
      <c r="AB214" s="725">
        <v>31.857142857142858</v>
      </c>
      <c r="AC214" s="725">
        <v>20.999999999999989</v>
      </c>
      <c r="AD214" s="725">
        <v>33.148648648648653</v>
      </c>
      <c r="AE214" s="725">
        <v>0</v>
      </c>
      <c r="AF214" s="725">
        <v>0</v>
      </c>
      <c r="AG214" s="725">
        <v>220.99099099099098</v>
      </c>
      <c r="AH214" s="725">
        <v>1.0045045045045036</v>
      </c>
      <c r="AI214" s="725">
        <v>0</v>
      </c>
      <c r="AJ214" s="725">
        <v>1.0045045045045036</v>
      </c>
      <c r="AK214" s="725">
        <v>0</v>
      </c>
      <c r="AL214" s="725">
        <v>0</v>
      </c>
      <c r="AM214" s="725">
        <v>0</v>
      </c>
      <c r="AN214" s="725">
        <v>0</v>
      </c>
      <c r="AO214" s="725">
        <v>0</v>
      </c>
      <c r="AP214" s="725">
        <v>0</v>
      </c>
      <c r="AQ214" s="725">
        <v>0</v>
      </c>
      <c r="AR214" s="725">
        <v>0</v>
      </c>
      <c r="AS214" s="725">
        <v>0</v>
      </c>
      <c r="AT214" s="725">
        <v>0</v>
      </c>
      <c r="AU214" s="725">
        <v>1.2054054054054064</v>
      </c>
      <c r="AV214" s="725">
        <v>2.4108108108108084</v>
      </c>
      <c r="AW214" s="725">
        <v>4.8216216216216168</v>
      </c>
      <c r="AX214" s="725">
        <v>0</v>
      </c>
      <c r="AY214" s="725">
        <v>0</v>
      </c>
      <c r="AZ214" s="725">
        <v>0</v>
      </c>
      <c r="BA214" s="725">
        <v>3.0135135135135136</v>
      </c>
      <c r="BB214" s="725">
        <v>68.15789473684211</v>
      </c>
      <c r="BC214" s="725">
        <v>82.15789473684211</v>
      </c>
      <c r="BD214" s="725">
        <v>0</v>
      </c>
      <c r="BE214" s="725">
        <v>0</v>
      </c>
      <c r="BF214" s="725">
        <v>0</v>
      </c>
      <c r="BG214" s="725">
        <v>0</v>
      </c>
      <c r="BH214" s="725">
        <v>0</v>
      </c>
      <c r="BI214" s="725">
        <v>0</v>
      </c>
      <c r="BJ214" s="725">
        <v>0</v>
      </c>
      <c r="BK214" s="725">
        <v>0</v>
      </c>
      <c r="BL214" s="725">
        <v>1.28010192261905</v>
      </c>
      <c r="BM214" s="725">
        <v>0</v>
      </c>
      <c r="BN214" s="725">
        <v>0</v>
      </c>
      <c r="BO214" s="725">
        <v>1</v>
      </c>
      <c r="BP214" s="725">
        <v>0</v>
      </c>
      <c r="BQ214" s="725"/>
      <c r="BR214" s="725"/>
      <c r="BS214" s="725"/>
    </row>
    <row r="215" spans="1:71" ht="15" x14ac:dyDescent="0.25">
      <c r="A215" s="722" t="e">
        <f>VLOOKUP(C215,'DfE No.'!#REF!,3,FALSE)</f>
        <v>#REF!</v>
      </c>
      <c r="B215" s="722">
        <v>145851</v>
      </c>
      <c r="C215" s="722">
        <v>9352217</v>
      </c>
      <c r="D215" s="723" t="s">
        <v>1399</v>
      </c>
      <c r="E215" s="707" t="s">
        <v>469</v>
      </c>
      <c r="F215" s="724" t="s">
        <v>1127</v>
      </c>
      <c r="G215" s="725">
        <v>1</v>
      </c>
      <c r="H215" s="725">
        <v>0</v>
      </c>
      <c r="I215" s="725">
        <v>0</v>
      </c>
      <c r="J215" s="725">
        <v>7</v>
      </c>
      <c r="K215" s="725">
        <v>0</v>
      </c>
      <c r="L215" s="725">
        <v>0</v>
      </c>
      <c r="M215" s="725">
        <v>0</v>
      </c>
      <c r="N215" s="725">
        <v>362</v>
      </c>
      <c r="O215" s="725">
        <v>362</v>
      </c>
      <c r="P215" s="725">
        <v>52</v>
      </c>
      <c r="Q215" s="725">
        <v>310</v>
      </c>
      <c r="R215" s="725">
        <v>0</v>
      </c>
      <c r="S215" s="725">
        <v>0</v>
      </c>
      <c r="T215" s="725">
        <v>0</v>
      </c>
      <c r="U215" s="725">
        <v>0</v>
      </c>
      <c r="V215" s="725">
        <v>0</v>
      </c>
      <c r="W215" s="725">
        <v>0</v>
      </c>
      <c r="X215" s="725">
        <v>0</v>
      </c>
      <c r="Y215" s="725">
        <v>0</v>
      </c>
      <c r="Z215" s="725">
        <v>0</v>
      </c>
      <c r="AA215" s="725">
        <v>362</v>
      </c>
      <c r="AB215" s="725">
        <v>51.714285714285715</v>
      </c>
      <c r="AC215" s="725">
        <v>104</v>
      </c>
      <c r="AD215" s="725">
        <v>127.08510638297872</v>
      </c>
      <c r="AE215" s="725">
        <v>0</v>
      </c>
      <c r="AF215" s="725">
        <v>0</v>
      </c>
      <c r="AG215" s="725">
        <v>80.999999999999972</v>
      </c>
      <c r="AH215" s="725">
        <v>5.0000000000000009</v>
      </c>
      <c r="AI215" s="725">
        <v>53.999999999999986</v>
      </c>
      <c r="AJ215" s="725">
        <v>78.999999999999986</v>
      </c>
      <c r="AK215" s="725">
        <v>131</v>
      </c>
      <c r="AL215" s="725">
        <v>11.999999999999989</v>
      </c>
      <c r="AM215" s="725">
        <v>0</v>
      </c>
      <c r="AN215" s="725">
        <v>0</v>
      </c>
      <c r="AO215" s="725">
        <v>0</v>
      </c>
      <c r="AP215" s="725">
        <v>0</v>
      </c>
      <c r="AQ215" s="725">
        <v>0</v>
      </c>
      <c r="AR215" s="725">
        <v>0</v>
      </c>
      <c r="AS215" s="725">
        <v>0</v>
      </c>
      <c r="AT215" s="725">
        <v>0</v>
      </c>
      <c r="AU215" s="725">
        <v>5.8766233766233649</v>
      </c>
      <c r="AV215" s="725">
        <v>9.4025974025974115</v>
      </c>
      <c r="AW215" s="725">
        <v>11.753246753246765</v>
      </c>
      <c r="AX215" s="725">
        <v>0</v>
      </c>
      <c r="AY215" s="725">
        <v>0</v>
      </c>
      <c r="AZ215" s="725">
        <v>0</v>
      </c>
      <c r="BA215" s="725">
        <v>0</v>
      </c>
      <c r="BB215" s="725">
        <v>157.05298013245022</v>
      </c>
      <c r="BC215" s="725">
        <v>183.39735099337733</v>
      </c>
      <c r="BD215" s="725">
        <v>0</v>
      </c>
      <c r="BE215" s="725">
        <v>0</v>
      </c>
      <c r="BF215" s="725">
        <v>0</v>
      </c>
      <c r="BG215" s="725">
        <v>0</v>
      </c>
      <c r="BH215" s="725">
        <v>0</v>
      </c>
      <c r="BI215" s="725">
        <v>0</v>
      </c>
      <c r="BJ215" s="725">
        <v>1.3437119113573324</v>
      </c>
      <c r="BK215" s="725">
        <v>0</v>
      </c>
      <c r="BL215" s="725">
        <v>0.32475561463414598</v>
      </c>
      <c r="BM215" s="725">
        <v>0</v>
      </c>
      <c r="BN215" s="725">
        <v>0</v>
      </c>
      <c r="BO215" s="725">
        <v>1</v>
      </c>
      <c r="BP215" s="725">
        <v>0</v>
      </c>
      <c r="BQ215" s="725"/>
      <c r="BR215" s="725"/>
      <c r="BS215" s="725"/>
    </row>
    <row r="216" spans="1:71" ht="15" x14ac:dyDescent="0.25">
      <c r="A216" s="722" t="e">
        <f>VLOOKUP(C216,'DfE No.'!#REF!,3,FALSE)</f>
        <v>#REF!</v>
      </c>
      <c r="B216" s="722">
        <v>145698</v>
      </c>
      <c r="C216" s="722">
        <v>9352220</v>
      </c>
      <c r="D216" s="723" t="s">
        <v>1400</v>
      </c>
      <c r="E216" s="707" t="s">
        <v>469</v>
      </c>
      <c r="F216" s="724" t="s">
        <v>1127</v>
      </c>
      <c r="G216" s="725">
        <v>1</v>
      </c>
      <c r="H216" s="725">
        <v>0</v>
      </c>
      <c r="I216" s="725">
        <v>0</v>
      </c>
      <c r="J216" s="725">
        <v>7</v>
      </c>
      <c r="K216" s="725">
        <v>0</v>
      </c>
      <c r="L216" s="725">
        <v>0</v>
      </c>
      <c r="M216" s="725">
        <v>0</v>
      </c>
      <c r="N216" s="725">
        <v>404</v>
      </c>
      <c r="O216" s="725">
        <v>404</v>
      </c>
      <c r="P216" s="725">
        <v>55</v>
      </c>
      <c r="Q216" s="725">
        <v>349</v>
      </c>
      <c r="R216" s="725">
        <v>0</v>
      </c>
      <c r="S216" s="725">
        <v>0</v>
      </c>
      <c r="T216" s="725">
        <v>0</v>
      </c>
      <c r="U216" s="725">
        <v>0</v>
      </c>
      <c r="V216" s="725">
        <v>0</v>
      </c>
      <c r="W216" s="725">
        <v>0</v>
      </c>
      <c r="X216" s="725">
        <v>0</v>
      </c>
      <c r="Y216" s="725">
        <v>0</v>
      </c>
      <c r="Z216" s="725">
        <v>0</v>
      </c>
      <c r="AA216" s="725">
        <v>404</v>
      </c>
      <c r="AB216" s="725">
        <v>57.714285714285715</v>
      </c>
      <c r="AC216" s="725">
        <v>34.999999999999986</v>
      </c>
      <c r="AD216" s="725">
        <v>53.866666666666667</v>
      </c>
      <c r="AE216" s="725">
        <v>0</v>
      </c>
      <c r="AF216" s="725">
        <v>0</v>
      </c>
      <c r="AG216" s="725">
        <v>395.98014888337474</v>
      </c>
      <c r="AH216" s="725">
        <v>8.0198511166253219</v>
      </c>
      <c r="AI216" s="725">
        <v>0</v>
      </c>
      <c r="AJ216" s="725">
        <v>0</v>
      </c>
      <c r="AK216" s="725">
        <v>0</v>
      </c>
      <c r="AL216" s="725">
        <v>0</v>
      </c>
      <c r="AM216" s="725">
        <v>0</v>
      </c>
      <c r="AN216" s="725">
        <v>0</v>
      </c>
      <c r="AO216" s="725">
        <v>0</v>
      </c>
      <c r="AP216" s="725">
        <v>0</v>
      </c>
      <c r="AQ216" s="725">
        <v>0</v>
      </c>
      <c r="AR216" s="725">
        <v>0</v>
      </c>
      <c r="AS216" s="725">
        <v>0</v>
      </c>
      <c r="AT216" s="725">
        <v>0</v>
      </c>
      <c r="AU216" s="725">
        <v>10.418338108882503</v>
      </c>
      <c r="AV216" s="725">
        <v>11.575931232091678</v>
      </c>
      <c r="AW216" s="725">
        <v>18.521489971346696</v>
      </c>
      <c r="AX216" s="725">
        <v>0</v>
      </c>
      <c r="AY216" s="725">
        <v>0</v>
      </c>
      <c r="AZ216" s="725">
        <v>0</v>
      </c>
      <c r="BA216" s="725">
        <v>0.9975308641975309</v>
      </c>
      <c r="BB216" s="725">
        <v>101.48961424332339</v>
      </c>
      <c r="BC216" s="725">
        <v>117.48367952522248</v>
      </c>
      <c r="BD216" s="725">
        <v>0</v>
      </c>
      <c r="BE216" s="725">
        <v>0</v>
      </c>
      <c r="BF216" s="725">
        <v>0</v>
      </c>
      <c r="BG216" s="725">
        <v>0</v>
      </c>
      <c r="BH216" s="725">
        <v>0</v>
      </c>
      <c r="BI216" s="725">
        <v>0</v>
      </c>
      <c r="BJ216" s="725">
        <v>0</v>
      </c>
      <c r="BK216" s="725">
        <v>0</v>
      </c>
      <c r="BL216" s="725">
        <v>0.68833381305147101</v>
      </c>
      <c r="BM216" s="725">
        <v>0</v>
      </c>
      <c r="BN216" s="725">
        <v>0</v>
      </c>
      <c r="BO216" s="725">
        <v>1</v>
      </c>
      <c r="BP216" s="725">
        <v>0</v>
      </c>
      <c r="BQ216" s="725"/>
      <c r="BR216" s="725"/>
      <c r="BS216" s="725"/>
    </row>
    <row r="217" spans="1:71" ht="15" x14ac:dyDescent="0.25">
      <c r="A217" s="722" t="e">
        <f>VLOOKUP(C217,'DfE No.'!#REF!,3,FALSE)</f>
        <v>#REF!</v>
      </c>
      <c r="B217" s="722">
        <v>145979</v>
      </c>
      <c r="C217" s="722">
        <v>9352221</v>
      </c>
      <c r="D217" s="723" t="s">
        <v>1401</v>
      </c>
      <c r="E217" s="707" t="s">
        <v>469</v>
      </c>
      <c r="F217" s="724" t="s">
        <v>1127</v>
      </c>
      <c r="G217" s="725">
        <v>1</v>
      </c>
      <c r="H217" s="725">
        <v>0</v>
      </c>
      <c r="I217" s="725">
        <v>0</v>
      </c>
      <c r="J217" s="725">
        <v>7</v>
      </c>
      <c r="K217" s="725">
        <v>0</v>
      </c>
      <c r="L217" s="725">
        <v>0</v>
      </c>
      <c r="M217" s="725">
        <v>0</v>
      </c>
      <c r="N217" s="725">
        <v>44</v>
      </c>
      <c r="O217" s="725">
        <v>44</v>
      </c>
      <c r="P217" s="725">
        <v>9</v>
      </c>
      <c r="Q217" s="725">
        <v>35</v>
      </c>
      <c r="R217" s="725">
        <v>0</v>
      </c>
      <c r="S217" s="725">
        <v>0</v>
      </c>
      <c r="T217" s="725">
        <v>0</v>
      </c>
      <c r="U217" s="725">
        <v>0</v>
      </c>
      <c r="V217" s="725">
        <v>0</v>
      </c>
      <c r="W217" s="725">
        <v>0</v>
      </c>
      <c r="X217" s="725">
        <v>0</v>
      </c>
      <c r="Y217" s="725">
        <v>0</v>
      </c>
      <c r="Z217" s="725">
        <v>0</v>
      </c>
      <c r="AA217" s="725">
        <v>44</v>
      </c>
      <c r="AB217" s="725">
        <v>6.2857142857142856</v>
      </c>
      <c r="AC217" s="725">
        <v>2.0000000000000018</v>
      </c>
      <c r="AD217" s="725">
        <v>6.666666666666667</v>
      </c>
      <c r="AE217" s="725">
        <v>0</v>
      </c>
      <c r="AF217" s="725">
        <v>0</v>
      </c>
      <c r="AG217" s="725">
        <v>38.999999999999986</v>
      </c>
      <c r="AH217" s="725">
        <v>0</v>
      </c>
      <c r="AI217" s="725">
        <v>0</v>
      </c>
      <c r="AJ217" s="725">
        <v>0.99999999999999878</v>
      </c>
      <c r="AK217" s="725">
        <v>3.0000000000000009</v>
      </c>
      <c r="AL217" s="725">
        <v>0.99999999999999878</v>
      </c>
      <c r="AM217" s="725">
        <v>0</v>
      </c>
      <c r="AN217" s="725">
        <v>0</v>
      </c>
      <c r="AO217" s="725">
        <v>0</v>
      </c>
      <c r="AP217" s="725">
        <v>0</v>
      </c>
      <c r="AQ217" s="725">
        <v>0</v>
      </c>
      <c r="AR217" s="725">
        <v>0</v>
      </c>
      <c r="AS217" s="725">
        <v>0</v>
      </c>
      <c r="AT217" s="725">
        <v>0</v>
      </c>
      <c r="AU217" s="725">
        <v>1.2571428571428582</v>
      </c>
      <c r="AV217" s="725">
        <v>1.2571428571428582</v>
      </c>
      <c r="AW217" s="725">
        <v>1.2571428571428582</v>
      </c>
      <c r="AX217" s="725">
        <v>0</v>
      </c>
      <c r="AY217" s="725">
        <v>0</v>
      </c>
      <c r="AZ217" s="725">
        <v>0</v>
      </c>
      <c r="BA217" s="725">
        <v>1.3333333333333335</v>
      </c>
      <c r="BB217" s="725">
        <v>11.290322580645149</v>
      </c>
      <c r="BC217" s="725">
        <v>14.19354838709676</v>
      </c>
      <c r="BD217" s="725">
        <v>0</v>
      </c>
      <c r="BE217" s="725">
        <v>0</v>
      </c>
      <c r="BF217" s="725">
        <v>0</v>
      </c>
      <c r="BG217" s="725">
        <v>0</v>
      </c>
      <c r="BH217" s="725">
        <v>0</v>
      </c>
      <c r="BI217" s="725">
        <v>0</v>
      </c>
      <c r="BJ217" s="725">
        <v>2.3600000000000159</v>
      </c>
      <c r="BK217" s="725">
        <v>0</v>
      </c>
      <c r="BL217" s="725">
        <v>1.3618263851851899</v>
      </c>
      <c r="BM217" s="725">
        <v>0</v>
      </c>
      <c r="BN217" s="725">
        <v>0</v>
      </c>
      <c r="BO217" s="725">
        <v>1</v>
      </c>
      <c r="BP217" s="725">
        <v>0</v>
      </c>
      <c r="BQ217" s="725"/>
      <c r="BR217" s="725"/>
      <c r="BS217" s="725"/>
    </row>
    <row r="218" spans="1:71" ht="15" x14ac:dyDescent="0.25">
      <c r="A218" s="722" t="e">
        <f>VLOOKUP(C218,'DfE No.'!#REF!,3,FALSE)</f>
        <v>#REF!</v>
      </c>
      <c r="B218" s="722">
        <v>146086</v>
      </c>
      <c r="C218" s="722">
        <v>9352222</v>
      </c>
      <c r="D218" s="723" t="s">
        <v>1402</v>
      </c>
      <c r="E218" s="707" t="s">
        <v>469</v>
      </c>
      <c r="F218" s="724" t="s">
        <v>1127</v>
      </c>
      <c r="G218" s="725">
        <v>1</v>
      </c>
      <c r="H218" s="725">
        <v>0</v>
      </c>
      <c r="I218" s="725">
        <v>0</v>
      </c>
      <c r="J218" s="725">
        <v>7</v>
      </c>
      <c r="K218" s="725">
        <v>0</v>
      </c>
      <c r="L218" s="725">
        <v>0</v>
      </c>
      <c r="M218" s="725">
        <v>0</v>
      </c>
      <c r="N218" s="725">
        <v>197</v>
      </c>
      <c r="O218" s="725">
        <v>197</v>
      </c>
      <c r="P218" s="725">
        <v>30</v>
      </c>
      <c r="Q218" s="725">
        <v>167</v>
      </c>
      <c r="R218" s="725">
        <v>0</v>
      </c>
      <c r="S218" s="725">
        <v>0</v>
      </c>
      <c r="T218" s="725">
        <v>0</v>
      </c>
      <c r="U218" s="725">
        <v>0</v>
      </c>
      <c r="V218" s="725">
        <v>0</v>
      </c>
      <c r="W218" s="725">
        <v>0</v>
      </c>
      <c r="X218" s="725">
        <v>0</v>
      </c>
      <c r="Y218" s="725">
        <v>0</v>
      </c>
      <c r="Z218" s="725">
        <v>0</v>
      </c>
      <c r="AA218" s="725">
        <v>197</v>
      </c>
      <c r="AB218" s="725">
        <v>28.142857142857142</v>
      </c>
      <c r="AC218" s="725">
        <v>33.000000000000014</v>
      </c>
      <c r="AD218" s="725">
        <v>33.000000000000014</v>
      </c>
      <c r="AE218" s="725">
        <v>0</v>
      </c>
      <c r="AF218" s="725">
        <v>0</v>
      </c>
      <c r="AG218" s="725">
        <v>175.99999999999991</v>
      </c>
      <c r="AH218" s="725">
        <v>21.000000000000078</v>
      </c>
      <c r="AI218" s="725">
        <v>0</v>
      </c>
      <c r="AJ218" s="725">
        <v>0</v>
      </c>
      <c r="AK218" s="725">
        <v>0</v>
      </c>
      <c r="AL218" s="725">
        <v>0</v>
      </c>
      <c r="AM218" s="725">
        <v>0</v>
      </c>
      <c r="AN218" s="725">
        <v>0</v>
      </c>
      <c r="AO218" s="725">
        <v>0</v>
      </c>
      <c r="AP218" s="725">
        <v>0</v>
      </c>
      <c r="AQ218" s="725">
        <v>0</v>
      </c>
      <c r="AR218" s="725">
        <v>0</v>
      </c>
      <c r="AS218" s="725">
        <v>0</v>
      </c>
      <c r="AT218" s="725">
        <v>0</v>
      </c>
      <c r="AU218" s="725">
        <v>15.335329341317363</v>
      </c>
      <c r="AV218" s="725">
        <v>28.311377245508904</v>
      </c>
      <c r="AW218" s="725">
        <v>44.826347305389277</v>
      </c>
      <c r="AX218" s="725">
        <v>0</v>
      </c>
      <c r="AY218" s="725">
        <v>0</v>
      </c>
      <c r="AZ218" s="725">
        <v>0</v>
      </c>
      <c r="BA218" s="725">
        <v>0</v>
      </c>
      <c r="BB218" s="725">
        <v>62.625</v>
      </c>
      <c r="BC218" s="725">
        <v>73.875</v>
      </c>
      <c r="BD218" s="725">
        <v>0</v>
      </c>
      <c r="BE218" s="725">
        <v>0</v>
      </c>
      <c r="BF218" s="725">
        <v>0</v>
      </c>
      <c r="BG218" s="725">
        <v>0</v>
      </c>
      <c r="BH218" s="725">
        <v>0</v>
      </c>
      <c r="BI218" s="725">
        <v>0</v>
      </c>
      <c r="BJ218" s="725">
        <v>9.1800000000000797</v>
      </c>
      <c r="BK218" s="725">
        <v>0</v>
      </c>
      <c r="BL218" s="725">
        <v>0.38961368832487298</v>
      </c>
      <c r="BM218" s="725">
        <v>0</v>
      </c>
      <c r="BN218" s="725">
        <v>0</v>
      </c>
      <c r="BO218" s="725">
        <v>1</v>
      </c>
      <c r="BP218" s="725">
        <v>0</v>
      </c>
      <c r="BQ218" s="725"/>
      <c r="BR218" s="725"/>
      <c r="BS218" s="725"/>
    </row>
    <row r="219" spans="1:71" ht="15" x14ac:dyDescent="0.25">
      <c r="A219" s="722" t="e">
        <f>VLOOKUP(C219,'DfE No.'!#REF!,3,FALSE)</f>
        <v>#REF!</v>
      </c>
      <c r="B219" s="722">
        <v>146271</v>
      </c>
      <c r="C219" s="722">
        <v>9352223</v>
      </c>
      <c r="D219" s="723" t="s">
        <v>800</v>
      </c>
      <c r="E219" s="707" t="s">
        <v>469</v>
      </c>
      <c r="F219" s="724" t="s">
        <v>1127</v>
      </c>
      <c r="G219" s="725">
        <v>1</v>
      </c>
      <c r="H219" s="725">
        <v>0</v>
      </c>
      <c r="I219" s="725">
        <v>0</v>
      </c>
      <c r="J219" s="725">
        <v>7</v>
      </c>
      <c r="K219" s="725">
        <v>0</v>
      </c>
      <c r="L219" s="725">
        <v>0</v>
      </c>
      <c r="M219" s="725">
        <v>0</v>
      </c>
      <c r="N219" s="725">
        <v>147</v>
      </c>
      <c r="O219" s="725">
        <v>147</v>
      </c>
      <c r="P219" s="725">
        <v>18</v>
      </c>
      <c r="Q219" s="725">
        <v>129</v>
      </c>
      <c r="R219" s="725">
        <v>0</v>
      </c>
      <c r="S219" s="725">
        <v>0</v>
      </c>
      <c r="T219" s="725">
        <v>0</v>
      </c>
      <c r="U219" s="725">
        <v>0</v>
      </c>
      <c r="V219" s="725">
        <v>0</v>
      </c>
      <c r="W219" s="725">
        <v>0</v>
      </c>
      <c r="X219" s="725">
        <v>0</v>
      </c>
      <c r="Y219" s="725">
        <v>0</v>
      </c>
      <c r="Z219" s="725">
        <v>0</v>
      </c>
      <c r="AA219" s="725">
        <v>147</v>
      </c>
      <c r="AB219" s="725">
        <v>21</v>
      </c>
      <c r="AC219" s="725">
        <v>21.000000000000018</v>
      </c>
      <c r="AD219" s="725">
        <v>29.797297297297298</v>
      </c>
      <c r="AE219" s="725">
        <v>0</v>
      </c>
      <c r="AF219" s="725">
        <v>0</v>
      </c>
      <c r="AG219" s="725">
        <v>144.98630136986304</v>
      </c>
      <c r="AH219" s="725">
        <v>0</v>
      </c>
      <c r="AI219" s="725">
        <v>0</v>
      </c>
      <c r="AJ219" s="725">
        <v>1.0068493150684932</v>
      </c>
      <c r="AK219" s="725">
        <v>1.0068493150684932</v>
      </c>
      <c r="AL219" s="725">
        <v>0</v>
      </c>
      <c r="AM219" s="725">
        <v>0</v>
      </c>
      <c r="AN219" s="725">
        <v>0</v>
      </c>
      <c r="AO219" s="725">
        <v>0</v>
      </c>
      <c r="AP219" s="725">
        <v>0</v>
      </c>
      <c r="AQ219" s="725">
        <v>0</v>
      </c>
      <c r="AR219" s="725">
        <v>0</v>
      </c>
      <c r="AS219" s="725">
        <v>0</v>
      </c>
      <c r="AT219" s="725">
        <v>0</v>
      </c>
      <c r="AU219" s="725">
        <v>1.1395348837209296</v>
      </c>
      <c r="AV219" s="725">
        <v>1.1395348837209296</v>
      </c>
      <c r="AW219" s="725">
        <v>1.1395348837209296</v>
      </c>
      <c r="AX219" s="725">
        <v>0</v>
      </c>
      <c r="AY219" s="725">
        <v>0</v>
      </c>
      <c r="AZ219" s="725">
        <v>0</v>
      </c>
      <c r="BA219" s="725">
        <v>0</v>
      </c>
      <c r="BB219" s="725">
        <v>37.880952380952422</v>
      </c>
      <c r="BC219" s="725">
        <v>43.166666666666714</v>
      </c>
      <c r="BD219" s="725">
        <v>0</v>
      </c>
      <c r="BE219" s="725">
        <v>0</v>
      </c>
      <c r="BF219" s="725">
        <v>0</v>
      </c>
      <c r="BG219" s="725">
        <v>0</v>
      </c>
      <c r="BH219" s="725">
        <v>0</v>
      </c>
      <c r="BI219" s="725">
        <v>0</v>
      </c>
      <c r="BJ219" s="725">
        <v>0</v>
      </c>
      <c r="BK219" s="725">
        <v>0</v>
      </c>
      <c r="BL219" s="725">
        <v>1.8160779499999999</v>
      </c>
      <c r="BM219" s="725">
        <v>0</v>
      </c>
      <c r="BN219" s="725">
        <v>0</v>
      </c>
      <c r="BO219" s="725">
        <v>1</v>
      </c>
      <c r="BP219" s="725">
        <v>0</v>
      </c>
      <c r="BQ219" s="725"/>
      <c r="BR219" s="725"/>
      <c r="BS219" s="725"/>
    </row>
    <row r="220" spans="1:71" ht="15" x14ac:dyDescent="0.25">
      <c r="A220" s="722" t="e">
        <f>VLOOKUP(C220,'DfE No.'!#REF!,3,FALSE)</f>
        <v>#REF!</v>
      </c>
      <c r="B220" s="722">
        <v>146280</v>
      </c>
      <c r="C220" s="722">
        <v>9352224</v>
      </c>
      <c r="D220" s="723" t="s">
        <v>842</v>
      </c>
      <c r="E220" s="707" t="s">
        <v>469</v>
      </c>
      <c r="F220" s="724" t="s">
        <v>1127</v>
      </c>
      <c r="G220" s="725">
        <v>1</v>
      </c>
      <c r="H220" s="725">
        <v>0</v>
      </c>
      <c r="I220" s="725">
        <v>0</v>
      </c>
      <c r="J220" s="725">
        <v>7</v>
      </c>
      <c r="K220" s="725">
        <v>0</v>
      </c>
      <c r="L220" s="725">
        <v>0</v>
      </c>
      <c r="M220" s="725">
        <v>0</v>
      </c>
      <c r="N220" s="725">
        <v>148</v>
      </c>
      <c r="O220" s="725">
        <v>148</v>
      </c>
      <c r="P220" s="725">
        <v>18</v>
      </c>
      <c r="Q220" s="725">
        <v>130</v>
      </c>
      <c r="R220" s="725">
        <v>0</v>
      </c>
      <c r="S220" s="725">
        <v>0</v>
      </c>
      <c r="T220" s="725">
        <v>0</v>
      </c>
      <c r="U220" s="725">
        <v>0</v>
      </c>
      <c r="V220" s="725">
        <v>0</v>
      </c>
      <c r="W220" s="725">
        <v>0</v>
      </c>
      <c r="X220" s="725">
        <v>0</v>
      </c>
      <c r="Y220" s="725">
        <v>0</v>
      </c>
      <c r="Z220" s="725">
        <v>0</v>
      </c>
      <c r="AA220" s="725">
        <v>148</v>
      </c>
      <c r="AB220" s="725">
        <v>21.142857142857142</v>
      </c>
      <c r="AC220" s="725">
        <v>38.000000000000043</v>
      </c>
      <c r="AD220" s="725">
        <v>61.975000000000001</v>
      </c>
      <c r="AE220" s="725">
        <v>0</v>
      </c>
      <c r="AF220" s="725">
        <v>0</v>
      </c>
      <c r="AG220" s="725">
        <v>48.326530612244902</v>
      </c>
      <c r="AH220" s="725">
        <v>61.414965986394584</v>
      </c>
      <c r="AI220" s="725">
        <v>0</v>
      </c>
      <c r="AJ220" s="725">
        <v>38.258503401360514</v>
      </c>
      <c r="AK220" s="725">
        <v>0</v>
      </c>
      <c r="AL220" s="725">
        <v>0</v>
      </c>
      <c r="AM220" s="725">
        <v>0</v>
      </c>
      <c r="AN220" s="725">
        <v>0</v>
      </c>
      <c r="AO220" s="725">
        <v>0</v>
      </c>
      <c r="AP220" s="725">
        <v>0</v>
      </c>
      <c r="AQ220" s="725">
        <v>0</v>
      </c>
      <c r="AR220" s="725">
        <v>0</v>
      </c>
      <c r="AS220" s="725">
        <v>0</v>
      </c>
      <c r="AT220" s="725">
        <v>0</v>
      </c>
      <c r="AU220" s="725">
        <v>2.276923076923079</v>
      </c>
      <c r="AV220" s="725">
        <v>4.5538461538461581</v>
      </c>
      <c r="AW220" s="725">
        <v>6.8307692307692376</v>
      </c>
      <c r="AX220" s="725">
        <v>0</v>
      </c>
      <c r="AY220" s="725">
        <v>0</v>
      </c>
      <c r="AZ220" s="725">
        <v>0</v>
      </c>
      <c r="BA220" s="725">
        <v>0.92500000000000004</v>
      </c>
      <c r="BB220" s="725">
        <v>51.58730158730161</v>
      </c>
      <c r="BC220" s="725">
        <v>58.730158730158763</v>
      </c>
      <c r="BD220" s="725">
        <v>0</v>
      </c>
      <c r="BE220" s="725">
        <v>0</v>
      </c>
      <c r="BF220" s="725">
        <v>0</v>
      </c>
      <c r="BG220" s="725">
        <v>0</v>
      </c>
      <c r="BH220" s="725">
        <v>0</v>
      </c>
      <c r="BI220" s="725">
        <v>0</v>
      </c>
      <c r="BJ220" s="725">
        <v>0</v>
      </c>
      <c r="BK220" s="725">
        <v>0</v>
      </c>
      <c r="BL220" s="725">
        <v>0.82369353823529401</v>
      </c>
      <c r="BM220" s="725">
        <v>0</v>
      </c>
      <c r="BN220" s="725">
        <v>0</v>
      </c>
      <c r="BO220" s="725">
        <v>1</v>
      </c>
      <c r="BP220" s="725">
        <v>0</v>
      </c>
      <c r="BQ220" s="725"/>
      <c r="BR220" s="725"/>
      <c r="BS220" s="725"/>
    </row>
    <row r="221" spans="1:71" ht="15" x14ac:dyDescent="0.25">
      <c r="A221" s="722" t="e">
        <f>VLOOKUP(C221,'DfE No.'!#REF!,3,FALSE)</f>
        <v>#REF!</v>
      </c>
      <c r="B221" s="722">
        <v>146323</v>
      </c>
      <c r="C221" s="722">
        <v>9352225</v>
      </c>
      <c r="D221" s="723" t="s">
        <v>758</v>
      </c>
      <c r="E221" s="707" t="s">
        <v>469</v>
      </c>
      <c r="F221" s="724" t="s">
        <v>1127</v>
      </c>
      <c r="G221" s="725">
        <v>1</v>
      </c>
      <c r="H221" s="725">
        <v>0</v>
      </c>
      <c r="I221" s="725">
        <v>0</v>
      </c>
      <c r="J221" s="725">
        <v>7</v>
      </c>
      <c r="K221" s="725">
        <v>0</v>
      </c>
      <c r="L221" s="725">
        <v>0</v>
      </c>
      <c r="M221" s="725">
        <v>0</v>
      </c>
      <c r="N221" s="725">
        <v>623</v>
      </c>
      <c r="O221" s="725">
        <v>623</v>
      </c>
      <c r="P221" s="725">
        <v>88</v>
      </c>
      <c r="Q221" s="725">
        <v>535</v>
      </c>
      <c r="R221" s="725">
        <v>0</v>
      </c>
      <c r="S221" s="725">
        <v>0</v>
      </c>
      <c r="T221" s="725">
        <v>0</v>
      </c>
      <c r="U221" s="725">
        <v>0</v>
      </c>
      <c r="V221" s="725">
        <v>0</v>
      </c>
      <c r="W221" s="725">
        <v>0</v>
      </c>
      <c r="X221" s="725">
        <v>0</v>
      </c>
      <c r="Y221" s="725">
        <v>0</v>
      </c>
      <c r="Z221" s="725">
        <v>0</v>
      </c>
      <c r="AA221" s="725">
        <v>623</v>
      </c>
      <c r="AB221" s="725">
        <v>89</v>
      </c>
      <c r="AC221" s="725">
        <v>44.000000000000021</v>
      </c>
      <c r="AD221" s="725">
        <v>70.886217948717942</v>
      </c>
      <c r="AE221" s="725">
        <v>0</v>
      </c>
      <c r="AF221" s="725">
        <v>0</v>
      </c>
      <c r="AG221" s="725">
        <v>580.99999999999977</v>
      </c>
      <c r="AH221" s="725">
        <v>11.999999999999982</v>
      </c>
      <c r="AI221" s="725">
        <v>10.999999999999989</v>
      </c>
      <c r="AJ221" s="725">
        <v>7.0000000000000151</v>
      </c>
      <c r="AK221" s="725">
        <v>11.999999999999982</v>
      </c>
      <c r="AL221" s="725">
        <v>0</v>
      </c>
      <c r="AM221" s="725">
        <v>0</v>
      </c>
      <c r="AN221" s="725">
        <v>0</v>
      </c>
      <c r="AO221" s="725">
        <v>0</v>
      </c>
      <c r="AP221" s="725">
        <v>0</v>
      </c>
      <c r="AQ221" s="725">
        <v>0</v>
      </c>
      <c r="AR221" s="725">
        <v>0</v>
      </c>
      <c r="AS221" s="725">
        <v>0</v>
      </c>
      <c r="AT221" s="725">
        <v>0</v>
      </c>
      <c r="AU221" s="725">
        <v>15.138317757009316</v>
      </c>
      <c r="AV221" s="725">
        <v>36.099065420560777</v>
      </c>
      <c r="AW221" s="725">
        <v>51.237383177570088</v>
      </c>
      <c r="AX221" s="725">
        <v>0</v>
      </c>
      <c r="AY221" s="725">
        <v>0</v>
      </c>
      <c r="AZ221" s="725">
        <v>0</v>
      </c>
      <c r="BA221" s="725">
        <v>0</v>
      </c>
      <c r="BB221" s="725">
        <v>146.84261036468325</v>
      </c>
      <c r="BC221" s="725">
        <v>170.99616122840686</v>
      </c>
      <c r="BD221" s="725">
        <v>0</v>
      </c>
      <c r="BE221" s="725">
        <v>0</v>
      </c>
      <c r="BF221" s="725">
        <v>0</v>
      </c>
      <c r="BG221" s="725">
        <v>0</v>
      </c>
      <c r="BH221" s="725">
        <v>0</v>
      </c>
      <c r="BI221" s="725">
        <v>0</v>
      </c>
      <c r="BJ221" s="725">
        <v>0</v>
      </c>
      <c r="BK221" s="725">
        <v>0</v>
      </c>
      <c r="BL221" s="725">
        <v>0.47587754956822098</v>
      </c>
      <c r="BM221" s="725">
        <v>0</v>
      </c>
      <c r="BN221" s="725">
        <v>0</v>
      </c>
      <c r="BO221" s="725">
        <v>1</v>
      </c>
      <c r="BP221" s="725">
        <v>0</v>
      </c>
      <c r="BQ221" s="725"/>
      <c r="BR221" s="725"/>
      <c r="BS221" s="725"/>
    </row>
    <row r="222" spans="1:71" ht="15" x14ac:dyDescent="0.25">
      <c r="A222" s="722" t="e">
        <f>VLOOKUP(C222,'DfE No.'!#REF!,3,FALSE)</f>
        <v>#REF!</v>
      </c>
      <c r="B222" s="722">
        <v>146532</v>
      </c>
      <c r="C222" s="722">
        <v>9352226</v>
      </c>
      <c r="D222" s="723" t="s">
        <v>745</v>
      </c>
      <c r="E222" s="707" t="s">
        <v>469</v>
      </c>
      <c r="F222" s="724" t="s">
        <v>1127</v>
      </c>
      <c r="G222" s="725">
        <v>1</v>
      </c>
      <c r="H222" s="725">
        <v>0</v>
      </c>
      <c r="I222" s="725">
        <v>0</v>
      </c>
      <c r="J222" s="725">
        <v>7</v>
      </c>
      <c r="K222" s="725">
        <v>0</v>
      </c>
      <c r="L222" s="725">
        <v>0</v>
      </c>
      <c r="M222" s="725">
        <v>0</v>
      </c>
      <c r="N222" s="725">
        <v>175</v>
      </c>
      <c r="O222" s="725">
        <v>175</v>
      </c>
      <c r="P222" s="725">
        <v>20</v>
      </c>
      <c r="Q222" s="725">
        <v>155</v>
      </c>
      <c r="R222" s="725">
        <v>0</v>
      </c>
      <c r="S222" s="725">
        <v>0</v>
      </c>
      <c r="T222" s="725">
        <v>0</v>
      </c>
      <c r="U222" s="725">
        <v>0</v>
      </c>
      <c r="V222" s="725">
        <v>0</v>
      </c>
      <c r="W222" s="725">
        <v>0</v>
      </c>
      <c r="X222" s="725">
        <v>0</v>
      </c>
      <c r="Y222" s="725">
        <v>0</v>
      </c>
      <c r="Z222" s="725">
        <v>0</v>
      </c>
      <c r="AA222" s="725">
        <v>175</v>
      </c>
      <c r="AB222" s="725">
        <v>25</v>
      </c>
      <c r="AC222" s="725">
        <v>50.000000000000043</v>
      </c>
      <c r="AD222" s="725">
        <v>56.647398843930638</v>
      </c>
      <c r="AE222" s="725">
        <v>0</v>
      </c>
      <c r="AF222" s="725">
        <v>0</v>
      </c>
      <c r="AG222" s="725">
        <v>68.999999999999957</v>
      </c>
      <c r="AH222" s="725">
        <v>29.999999999999929</v>
      </c>
      <c r="AI222" s="725">
        <v>35</v>
      </c>
      <c r="AJ222" s="725">
        <v>40.99999999999995</v>
      </c>
      <c r="AK222" s="725">
        <v>0</v>
      </c>
      <c r="AL222" s="725">
        <v>0</v>
      </c>
      <c r="AM222" s="725">
        <v>0</v>
      </c>
      <c r="AN222" s="725">
        <v>0</v>
      </c>
      <c r="AO222" s="725">
        <v>0</v>
      </c>
      <c r="AP222" s="725">
        <v>0</v>
      </c>
      <c r="AQ222" s="725">
        <v>0</v>
      </c>
      <c r="AR222" s="725">
        <v>0</v>
      </c>
      <c r="AS222" s="725">
        <v>0</v>
      </c>
      <c r="AT222" s="725">
        <v>0</v>
      </c>
      <c r="AU222" s="725">
        <v>4.5161290322580605</v>
      </c>
      <c r="AV222" s="725">
        <v>10.161290322580653</v>
      </c>
      <c r="AW222" s="725">
        <v>12.419354838709683</v>
      </c>
      <c r="AX222" s="725">
        <v>0</v>
      </c>
      <c r="AY222" s="725">
        <v>0</v>
      </c>
      <c r="AZ222" s="725">
        <v>0</v>
      </c>
      <c r="BA222" s="725">
        <v>0</v>
      </c>
      <c r="BB222" s="725">
        <v>63.642384105960225</v>
      </c>
      <c r="BC222" s="725">
        <v>71.854304635761551</v>
      </c>
      <c r="BD222" s="725">
        <v>0</v>
      </c>
      <c r="BE222" s="725">
        <v>0</v>
      </c>
      <c r="BF222" s="725">
        <v>0</v>
      </c>
      <c r="BG222" s="725">
        <v>0</v>
      </c>
      <c r="BH222" s="725">
        <v>0</v>
      </c>
      <c r="BI222" s="725">
        <v>0</v>
      </c>
      <c r="BJ222" s="725">
        <v>0</v>
      </c>
      <c r="BK222" s="725">
        <v>0</v>
      </c>
      <c r="BL222" s="725">
        <v>0.51644842506887101</v>
      </c>
      <c r="BM222" s="725">
        <v>0</v>
      </c>
      <c r="BN222" s="725">
        <v>0</v>
      </c>
      <c r="BO222" s="725">
        <v>1</v>
      </c>
      <c r="BP222" s="725">
        <v>0</v>
      </c>
      <c r="BQ222" s="725"/>
      <c r="BR222" s="725"/>
      <c r="BS222" s="725"/>
    </row>
    <row r="223" spans="1:71" ht="15" x14ac:dyDescent="0.25">
      <c r="A223" s="722" t="e">
        <f>VLOOKUP(C223,'DfE No.'!#REF!,3,FALSE)</f>
        <v>#REF!</v>
      </c>
      <c r="B223" s="722">
        <v>146961</v>
      </c>
      <c r="C223" s="722">
        <v>9352228</v>
      </c>
      <c r="D223" s="723" t="s">
        <v>1498</v>
      </c>
      <c r="E223" s="707" t="s">
        <v>469</v>
      </c>
      <c r="F223" s="724" t="s">
        <v>1127</v>
      </c>
      <c r="G223" s="725">
        <v>1</v>
      </c>
      <c r="H223" s="725">
        <v>0</v>
      </c>
      <c r="I223" s="725">
        <v>0</v>
      </c>
      <c r="J223" s="725">
        <v>7</v>
      </c>
      <c r="K223" s="725">
        <v>0</v>
      </c>
      <c r="L223" s="725">
        <v>0</v>
      </c>
      <c r="M223" s="725">
        <v>0</v>
      </c>
      <c r="N223" s="725">
        <v>51</v>
      </c>
      <c r="O223" s="725">
        <v>51</v>
      </c>
      <c r="P223" s="725">
        <v>3</v>
      </c>
      <c r="Q223" s="725">
        <v>48</v>
      </c>
      <c r="R223" s="725">
        <v>0</v>
      </c>
      <c r="S223" s="725">
        <v>0</v>
      </c>
      <c r="T223" s="725">
        <v>0</v>
      </c>
      <c r="U223" s="725">
        <v>0</v>
      </c>
      <c r="V223" s="725">
        <v>0</v>
      </c>
      <c r="W223" s="725">
        <v>0</v>
      </c>
      <c r="X223" s="725">
        <v>0</v>
      </c>
      <c r="Y223" s="725">
        <v>0</v>
      </c>
      <c r="Z223" s="725">
        <v>0</v>
      </c>
      <c r="AA223" s="725">
        <v>51</v>
      </c>
      <c r="AB223" s="725">
        <v>7.2857142857142856</v>
      </c>
      <c r="AC223" s="725">
        <v>4.9999999999999991</v>
      </c>
      <c r="AD223" s="725">
        <v>12.75</v>
      </c>
      <c r="AE223" s="725">
        <v>0</v>
      </c>
      <c r="AF223" s="725">
        <v>0</v>
      </c>
      <c r="AG223" s="725">
        <v>51</v>
      </c>
      <c r="AH223" s="725">
        <v>0</v>
      </c>
      <c r="AI223" s="725">
        <v>0</v>
      </c>
      <c r="AJ223" s="725">
        <v>0</v>
      </c>
      <c r="AK223" s="725">
        <v>0</v>
      </c>
      <c r="AL223" s="725">
        <v>0</v>
      </c>
      <c r="AM223" s="725">
        <v>0</v>
      </c>
      <c r="AN223" s="725">
        <v>0</v>
      </c>
      <c r="AO223" s="725">
        <v>0</v>
      </c>
      <c r="AP223" s="725">
        <v>0</v>
      </c>
      <c r="AQ223" s="725">
        <v>0</v>
      </c>
      <c r="AR223" s="725">
        <v>0</v>
      </c>
      <c r="AS223" s="725">
        <v>0</v>
      </c>
      <c r="AT223" s="725">
        <v>0</v>
      </c>
      <c r="AU223" s="725">
        <v>0</v>
      </c>
      <c r="AV223" s="725">
        <v>0</v>
      </c>
      <c r="AW223" s="725">
        <v>0</v>
      </c>
      <c r="AX223" s="725">
        <v>0</v>
      </c>
      <c r="AY223" s="725">
        <v>0</v>
      </c>
      <c r="AZ223" s="725">
        <v>0</v>
      </c>
      <c r="BA223" s="725">
        <v>0</v>
      </c>
      <c r="BB223" s="725">
        <v>11.478260869565233</v>
      </c>
      <c r="BC223" s="725">
        <v>12.195652173913059</v>
      </c>
      <c r="BD223" s="725">
        <v>0</v>
      </c>
      <c r="BE223" s="725">
        <v>0</v>
      </c>
      <c r="BF223" s="725">
        <v>0</v>
      </c>
      <c r="BG223" s="725">
        <v>0</v>
      </c>
      <c r="BH223" s="725">
        <v>0</v>
      </c>
      <c r="BI223" s="725">
        <v>0</v>
      </c>
      <c r="BJ223" s="725">
        <v>2.9399999999999786</v>
      </c>
      <c r="BK223" s="725">
        <v>0</v>
      </c>
      <c r="BL223" s="725">
        <v>2.34848179285714</v>
      </c>
      <c r="BM223" s="725">
        <v>0</v>
      </c>
      <c r="BN223" s="725">
        <v>1</v>
      </c>
      <c r="BO223" s="725">
        <v>1</v>
      </c>
      <c r="BP223" s="725">
        <v>0</v>
      </c>
      <c r="BQ223" s="725"/>
      <c r="BR223" s="725"/>
      <c r="BS223" s="725"/>
    </row>
    <row r="224" spans="1:71" ht="15" x14ac:dyDescent="0.25">
      <c r="A224" s="722" t="e">
        <f>VLOOKUP(C224,'DfE No.'!#REF!,3,FALSE)</f>
        <v>#REF!</v>
      </c>
      <c r="B224" s="722">
        <v>141849</v>
      </c>
      <c r="C224" s="722">
        <v>9352927</v>
      </c>
      <c r="D224" s="723" t="s">
        <v>788</v>
      </c>
      <c r="E224" s="707" t="s">
        <v>469</v>
      </c>
      <c r="F224" s="724" t="s">
        <v>1127</v>
      </c>
      <c r="G224" s="725">
        <v>1</v>
      </c>
      <c r="H224" s="725">
        <v>0</v>
      </c>
      <c r="I224" s="725">
        <v>0</v>
      </c>
      <c r="J224" s="725">
        <v>7</v>
      </c>
      <c r="K224" s="725">
        <v>0</v>
      </c>
      <c r="L224" s="725">
        <v>0</v>
      </c>
      <c r="M224" s="725">
        <v>0</v>
      </c>
      <c r="N224" s="725">
        <v>291</v>
      </c>
      <c r="O224" s="725">
        <v>291</v>
      </c>
      <c r="P224" s="725">
        <v>36</v>
      </c>
      <c r="Q224" s="725">
        <v>255</v>
      </c>
      <c r="R224" s="725">
        <v>0</v>
      </c>
      <c r="S224" s="725">
        <v>0</v>
      </c>
      <c r="T224" s="725">
        <v>0</v>
      </c>
      <c r="U224" s="725">
        <v>0</v>
      </c>
      <c r="V224" s="725">
        <v>0</v>
      </c>
      <c r="W224" s="725">
        <v>0</v>
      </c>
      <c r="X224" s="725">
        <v>0</v>
      </c>
      <c r="Y224" s="725">
        <v>0</v>
      </c>
      <c r="Z224" s="725">
        <v>0</v>
      </c>
      <c r="AA224" s="725">
        <v>291</v>
      </c>
      <c r="AB224" s="725">
        <v>41.571428571428569</v>
      </c>
      <c r="AC224" s="725">
        <v>94.999999999999886</v>
      </c>
      <c r="AD224" s="725">
        <v>124.18471337579618</v>
      </c>
      <c r="AE224" s="725">
        <v>0</v>
      </c>
      <c r="AF224" s="725">
        <v>0</v>
      </c>
      <c r="AG224" s="725">
        <v>32.000000000000114</v>
      </c>
      <c r="AH224" s="725">
        <v>6.9999999999999956</v>
      </c>
      <c r="AI224" s="725">
        <v>14.999999999999995</v>
      </c>
      <c r="AJ224" s="725">
        <v>102.00000000000007</v>
      </c>
      <c r="AK224" s="725">
        <v>131.99999999999989</v>
      </c>
      <c r="AL224" s="725">
        <v>1.0000000000000007</v>
      </c>
      <c r="AM224" s="725">
        <v>2.0000000000000013</v>
      </c>
      <c r="AN224" s="725">
        <v>0</v>
      </c>
      <c r="AO224" s="725">
        <v>0</v>
      </c>
      <c r="AP224" s="725">
        <v>0</v>
      </c>
      <c r="AQ224" s="725">
        <v>0</v>
      </c>
      <c r="AR224" s="725">
        <v>0</v>
      </c>
      <c r="AS224" s="725">
        <v>0</v>
      </c>
      <c r="AT224" s="725">
        <v>0</v>
      </c>
      <c r="AU224" s="725">
        <v>6.8470588235294167</v>
      </c>
      <c r="AV224" s="725">
        <v>22.823529411764707</v>
      </c>
      <c r="AW224" s="725">
        <v>34.235294117646937</v>
      </c>
      <c r="AX224" s="725">
        <v>0</v>
      </c>
      <c r="AY224" s="725">
        <v>0</v>
      </c>
      <c r="AZ224" s="725">
        <v>0</v>
      </c>
      <c r="BA224" s="725">
        <v>0</v>
      </c>
      <c r="BB224" s="725">
        <v>104.69512195121953</v>
      </c>
      <c r="BC224" s="725">
        <v>119.47560975609758</v>
      </c>
      <c r="BD224" s="725">
        <v>0</v>
      </c>
      <c r="BE224" s="725">
        <v>0</v>
      </c>
      <c r="BF224" s="725">
        <v>0</v>
      </c>
      <c r="BG224" s="725">
        <v>0</v>
      </c>
      <c r="BH224" s="725">
        <v>0</v>
      </c>
      <c r="BI224" s="725">
        <v>0</v>
      </c>
      <c r="BJ224" s="725">
        <v>10.54000000000001</v>
      </c>
      <c r="BK224" s="725">
        <v>0</v>
      </c>
      <c r="BL224" s="725">
        <v>0.30773349865229099</v>
      </c>
      <c r="BM224" s="725">
        <v>0</v>
      </c>
      <c r="BN224" s="725">
        <v>0</v>
      </c>
      <c r="BO224" s="725">
        <v>1</v>
      </c>
      <c r="BP224" s="725">
        <v>0</v>
      </c>
      <c r="BQ224" s="725"/>
      <c r="BR224" s="725"/>
      <c r="BS224" s="725"/>
    </row>
    <row r="225" spans="1:71" ht="15" x14ac:dyDescent="0.25">
      <c r="A225" s="722" t="e">
        <f>VLOOKUP(C225,'DfE No.'!#REF!,3,FALSE)</f>
        <v>#REF!</v>
      </c>
      <c r="B225" s="722">
        <v>143056</v>
      </c>
      <c r="C225" s="722">
        <v>9353002</v>
      </c>
      <c r="D225" s="723" t="s">
        <v>1403</v>
      </c>
      <c r="E225" s="707" t="s">
        <v>469</v>
      </c>
      <c r="F225" s="724" t="s">
        <v>1127</v>
      </c>
      <c r="G225" s="725">
        <v>1</v>
      </c>
      <c r="H225" s="725">
        <v>0</v>
      </c>
      <c r="I225" s="725">
        <v>0</v>
      </c>
      <c r="J225" s="725">
        <v>7</v>
      </c>
      <c r="K225" s="725">
        <v>0</v>
      </c>
      <c r="L225" s="725">
        <v>0</v>
      </c>
      <c r="M225" s="725">
        <v>0</v>
      </c>
      <c r="N225" s="725">
        <v>58</v>
      </c>
      <c r="O225" s="725">
        <v>58</v>
      </c>
      <c r="P225" s="725">
        <v>8</v>
      </c>
      <c r="Q225" s="725">
        <v>50</v>
      </c>
      <c r="R225" s="725">
        <v>0</v>
      </c>
      <c r="S225" s="725">
        <v>0</v>
      </c>
      <c r="T225" s="725">
        <v>0</v>
      </c>
      <c r="U225" s="725">
        <v>0</v>
      </c>
      <c r="V225" s="725">
        <v>0</v>
      </c>
      <c r="W225" s="725">
        <v>0</v>
      </c>
      <c r="X225" s="725">
        <v>0</v>
      </c>
      <c r="Y225" s="725">
        <v>0</v>
      </c>
      <c r="Z225" s="725">
        <v>0</v>
      </c>
      <c r="AA225" s="725">
        <v>58</v>
      </c>
      <c r="AB225" s="725">
        <v>8.2857142857142865</v>
      </c>
      <c r="AC225" s="725">
        <v>4.9999999999999982</v>
      </c>
      <c r="AD225" s="725">
        <v>4.9999999999999982</v>
      </c>
      <c r="AE225" s="725">
        <v>0</v>
      </c>
      <c r="AF225" s="725">
        <v>0</v>
      </c>
      <c r="AG225" s="725">
        <v>58</v>
      </c>
      <c r="AH225" s="725">
        <v>0</v>
      </c>
      <c r="AI225" s="725">
        <v>0</v>
      </c>
      <c r="AJ225" s="725">
        <v>0</v>
      </c>
      <c r="AK225" s="725">
        <v>0</v>
      </c>
      <c r="AL225" s="725">
        <v>0</v>
      </c>
      <c r="AM225" s="725">
        <v>0</v>
      </c>
      <c r="AN225" s="725">
        <v>0</v>
      </c>
      <c r="AO225" s="725">
        <v>0</v>
      </c>
      <c r="AP225" s="725">
        <v>0</v>
      </c>
      <c r="AQ225" s="725">
        <v>0</v>
      </c>
      <c r="AR225" s="725">
        <v>0</v>
      </c>
      <c r="AS225" s="725">
        <v>0</v>
      </c>
      <c r="AT225" s="725">
        <v>0</v>
      </c>
      <c r="AU225" s="725">
        <v>2.3199999999999998</v>
      </c>
      <c r="AV225" s="725">
        <v>2.3199999999999998</v>
      </c>
      <c r="AW225" s="725">
        <v>2.3199999999999998</v>
      </c>
      <c r="AX225" s="725">
        <v>0</v>
      </c>
      <c r="AY225" s="725">
        <v>0</v>
      </c>
      <c r="AZ225" s="725">
        <v>0</v>
      </c>
      <c r="BA225" s="725">
        <v>0.98305084745762716</v>
      </c>
      <c r="BB225" s="725">
        <v>19.79166666666665</v>
      </c>
      <c r="BC225" s="725">
        <v>22.958333333333314</v>
      </c>
      <c r="BD225" s="725">
        <v>0</v>
      </c>
      <c r="BE225" s="725">
        <v>0</v>
      </c>
      <c r="BF225" s="725">
        <v>0</v>
      </c>
      <c r="BG225" s="725">
        <v>0</v>
      </c>
      <c r="BH225" s="725">
        <v>0</v>
      </c>
      <c r="BI225" s="725">
        <v>0</v>
      </c>
      <c r="BJ225" s="725">
        <v>3.5200000000000125</v>
      </c>
      <c r="BK225" s="725">
        <v>0</v>
      </c>
      <c r="BL225" s="725">
        <v>1.6940952250000001</v>
      </c>
      <c r="BM225" s="725">
        <v>0</v>
      </c>
      <c r="BN225" s="725">
        <v>0</v>
      </c>
      <c r="BO225" s="725">
        <v>1</v>
      </c>
      <c r="BP225" s="725">
        <v>0</v>
      </c>
      <c r="BQ225" s="725"/>
      <c r="BR225" s="725"/>
      <c r="BS225" s="725"/>
    </row>
    <row r="226" spans="1:71" ht="15" x14ac:dyDescent="0.25">
      <c r="A226" s="722" t="e">
        <f>VLOOKUP(C226,'DfE No.'!#REF!,3,FALSE)</f>
        <v>#REF!</v>
      </c>
      <c r="B226" s="722">
        <v>142547</v>
      </c>
      <c r="C226" s="722">
        <v>9353025</v>
      </c>
      <c r="D226" s="723" t="s">
        <v>1111</v>
      </c>
      <c r="E226" s="707" t="s">
        <v>469</v>
      </c>
      <c r="F226" s="724" t="s">
        <v>1127</v>
      </c>
      <c r="G226" s="725">
        <v>1</v>
      </c>
      <c r="H226" s="725">
        <v>0</v>
      </c>
      <c r="I226" s="725">
        <v>0</v>
      </c>
      <c r="J226" s="725">
        <v>7</v>
      </c>
      <c r="K226" s="725">
        <v>0</v>
      </c>
      <c r="L226" s="725">
        <v>0</v>
      </c>
      <c r="M226" s="725">
        <v>0</v>
      </c>
      <c r="N226" s="725">
        <v>204</v>
      </c>
      <c r="O226" s="725">
        <v>204</v>
      </c>
      <c r="P226" s="725">
        <v>30</v>
      </c>
      <c r="Q226" s="725">
        <v>174</v>
      </c>
      <c r="R226" s="725">
        <v>0</v>
      </c>
      <c r="S226" s="725">
        <v>0</v>
      </c>
      <c r="T226" s="725">
        <v>0</v>
      </c>
      <c r="U226" s="725">
        <v>0</v>
      </c>
      <c r="V226" s="725">
        <v>0</v>
      </c>
      <c r="W226" s="725">
        <v>0</v>
      </c>
      <c r="X226" s="725">
        <v>0</v>
      </c>
      <c r="Y226" s="725">
        <v>0</v>
      </c>
      <c r="Z226" s="725">
        <v>0</v>
      </c>
      <c r="AA226" s="725">
        <v>204</v>
      </c>
      <c r="AB226" s="725">
        <v>29.142857142857142</v>
      </c>
      <c r="AC226" s="725">
        <v>8</v>
      </c>
      <c r="AD226" s="725">
        <v>9.6682464454976298</v>
      </c>
      <c r="AE226" s="725">
        <v>0</v>
      </c>
      <c r="AF226" s="725">
        <v>0</v>
      </c>
      <c r="AG226" s="725">
        <v>201.99014778325133</v>
      </c>
      <c r="AH226" s="725">
        <v>2.0098522167487678</v>
      </c>
      <c r="AI226" s="725">
        <v>0</v>
      </c>
      <c r="AJ226" s="725">
        <v>0</v>
      </c>
      <c r="AK226" s="725">
        <v>0</v>
      </c>
      <c r="AL226" s="725">
        <v>0</v>
      </c>
      <c r="AM226" s="725">
        <v>0</v>
      </c>
      <c r="AN226" s="725">
        <v>0</v>
      </c>
      <c r="AO226" s="725">
        <v>0</v>
      </c>
      <c r="AP226" s="725">
        <v>0</v>
      </c>
      <c r="AQ226" s="725">
        <v>0</v>
      </c>
      <c r="AR226" s="725">
        <v>0</v>
      </c>
      <c r="AS226" s="725">
        <v>0</v>
      </c>
      <c r="AT226" s="725">
        <v>0</v>
      </c>
      <c r="AU226" s="725">
        <v>0</v>
      </c>
      <c r="AV226" s="725">
        <v>1.1724137931034484</v>
      </c>
      <c r="AW226" s="725">
        <v>1.1724137931034484</v>
      </c>
      <c r="AX226" s="725">
        <v>0</v>
      </c>
      <c r="AY226" s="725">
        <v>0</v>
      </c>
      <c r="AZ226" s="725">
        <v>0</v>
      </c>
      <c r="BA226" s="725">
        <v>0</v>
      </c>
      <c r="BB226" s="725">
        <v>39.917647058823469</v>
      </c>
      <c r="BC226" s="725">
        <v>46.799999999999933</v>
      </c>
      <c r="BD226" s="725">
        <v>0</v>
      </c>
      <c r="BE226" s="725">
        <v>0</v>
      </c>
      <c r="BF226" s="725">
        <v>0</v>
      </c>
      <c r="BG226" s="725">
        <v>0</v>
      </c>
      <c r="BH226" s="725">
        <v>0</v>
      </c>
      <c r="BI226" s="725">
        <v>0</v>
      </c>
      <c r="BJ226" s="725">
        <v>0</v>
      </c>
      <c r="BK226" s="725">
        <v>0</v>
      </c>
      <c r="BL226" s="725">
        <v>1.85431554102564</v>
      </c>
      <c r="BM226" s="725">
        <v>0</v>
      </c>
      <c r="BN226" s="725">
        <v>0</v>
      </c>
      <c r="BO226" s="725">
        <v>1</v>
      </c>
      <c r="BP226" s="725">
        <v>0</v>
      </c>
      <c r="BQ226" s="725"/>
      <c r="BR226" s="725"/>
      <c r="BS226" s="725"/>
    </row>
    <row r="227" spans="1:71" ht="15" x14ac:dyDescent="0.25">
      <c r="A227" s="722" t="e">
        <f>VLOOKUP(C227,'DfE No.'!#REF!,3,FALSE)</f>
        <v>#REF!</v>
      </c>
      <c r="B227" s="722">
        <v>142554</v>
      </c>
      <c r="C227" s="722">
        <v>9353054</v>
      </c>
      <c r="D227" s="723" t="s">
        <v>1263</v>
      </c>
      <c r="E227" s="707" t="s">
        <v>469</v>
      </c>
      <c r="F227" s="724" t="s">
        <v>1127</v>
      </c>
      <c r="G227" s="725">
        <v>1</v>
      </c>
      <c r="H227" s="725">
        <v>0</v>
      </c>
      <c r="I227" s="725">
        <v>0</v>
      </c>
      <c r="J227" s="725">
        <v>7</v>
      </c>
      <c r="K227" s="725">
        <v>0</v>
      </c>
      <c r="L227" s="725">
        <v>0</v>
      </c>
      <c r="M227" s="725">
        <v>0</v>
      </c>
      <c r="N227" s="725">
        <v>117</v>
      </c>
      <c r="O227" s="725">
        <v>117</v>
      </c>
      <c r="P227" s="725">
        <v>19</v>
      </c>
      <c r="Q227" s="725">
        <v>98</v>
      </c>
      <c r="R227" s="725">
        <v>0</v>
      </c>
      <c r="S227" s="725">
        <v>0</v>
      </c>
      <c r="T227" s="725">
        <v>0</v>
      </c>
      <c r="U227" s="725">
        <v>0</v>
      </c>
      <c r="V227" s="725">
        <v>0</v>
      </c>
      <c r="W227" s="725">
        <v>0</v>
      </c>
      <c r="X227" s="725">
        <v>0</v>
      </c>
      <c r="Y227" s="725">
        <v>0</v>
      </c>
      <c r="Z227" s="725">
        <v>0</v>
      </c>
      <c r="AA227" s="725">
        <v>117</v>
      </c>
      <c r="AB227" s="725">
        <v>16.714285714285715</v>
      </c>
      <c r="AC227" s="725">
        <v>12.000000000000052</v>
      </c>
      <c r="AD227" s="725">
        <v>19.145454545454545</v>
      </c>
      <c r="AE227" s="725">
        <v>0</v>
      </c>
      <c r="AF227" s="725">
        <v>0</v>
      </c>
      <c r="AG227" s="725">
        <v>117</v>
      </c>
      <c r="AH227" s="725">
        <v>0</v>
      </c>
      <c r="AI227" s="725">
        <v>0</v>
      </c>
      <c r="AJ227" s="725">
        <v>0</v>
      </c>
      <c r="AK227" s="725">
        <v>0</v>
      </c>
      <c r="AL227" s="725">
        <v>0</v>
      </c>
      <c r="AM227" s="725">
        <v>0</v>
      </c>
      <c r="AN227" s="725">
        <v>0</v>
      </c>
      <c r="AO227" s="725">
        <v>0</v>
      </c>
      <c r="AP227" s="725">
        <v>0</v>
      </c>
      <c r="AQ227" s="725">
        <v>0</v>
      </c>
      <c r="AR227" s="725">
        <v>0</v>
      </c>
      <c r="AS227" s="725">
        <v>0</v>
      </c>
      <c r="AT227" s="725">
        <v>0</v>
      </c>
      <c r="AU227" s="725">
        <v>0</v>
      </c>
      <c r="AV227" s="725">
        <v>0</v>
      </c>
      <c r="AW227" s="725">
        <v>0</v>
      </c>
      <c r="AX227" s="725">
        <v>0</v>
      </c>
      <c r="AY227" s="725">
        <v>0</v>
      </c>
      <c r="AZ227" s="725">
        <v>0</v>
      </c>
      <c r="BA227" s="725">
        <v>1.0636363636363635</v>
      </c>
      <c r="BB227" s="725">
        <v>35.073684210526288</v>
      </c>
      <c r="BC227" s="725">
        <v>41.873684210526285</v>
      </c>
      <c r="BD227" s="725">
        <v>0</v>
      </c>
      <c r="BE227" s="725">
        <v>0</v>
      </c>
      <c r="BF227" s="725">
        <v>0</v>
      </c>
      <c r="BG227" s="725">
        <v>0</v>
      </c>
      <c r="BH227" s="725">
        <v>0</v>
      </c>
      <c r="BI227" s="725">
        <v>0</v>
      </c>
      <c r="BJ227" s="725">
        <v>0</v>
      </c>
      <c r="BK227" s="725">
        <v>0</v>
      </c>
      <c r="BL227" s="725">
        <v>2.1942524801526702</v>
      </c>
      <c r="BM227" s="725">
        <v>0</v>
      </c>
      <c r="BN227" s="725">
        <v>1</v>
      </c>
      <c r="BO227" s="725">
        <v>1</v>
      </c>
      <c r="BP227" s="725">
        <v>0</v>
      </c>
      <c r="BQ227" s="725"/>
      <c r="BR227" s="725"/>
      <c r="BS227" s="725"/>
    </row>
    <row r="228" spans="1:71" ht="15" x14ac:dyDescent="0.25">
      <c r="A228" s="722" t="e">
        <f>VLOOKUP(C228,'DfE No.'!#REF!,3,FALSE)</f>
        <v>#REF!</v>
      </c>
      <c r="B228" s="722">
        <v>142562</v>
      </c>
      <c r="C228" s="722">
        <v>9353062</v>
      </c>
      <c r="D228" s="723" t="s">
        <v>1264</v>
      </c>
      <c r="E228" s="707" t="s">
        <v>469</v>
      </c>
      <c r="F228" s="724" t="s">
        <v>1127</v>
      </c>
      <c r="G228" s="725">
        <v>1</v>
      </c>
      <c r="H228" s="725">
        <v>0</v>
      </c>
      <c r="I228" s="725">
        <v>0</v>
      </c>
      <c r="J228" s="725">
        <v>7</v>
      </c>
      <c r="K228" s="725">
        <v>0</v>
      </c>
      <c r="L228" s="725">
        <v>0</v>
      </c>
      <c r="M228" s="725">
        <v>0</v>
      </c>
      <c r="N228" s="725">
        <v>209</v>
      </c>
      <c r="O228" s="725">
        <v>209</v>
      </c>
      <c r="P228" s="725">
        <v>29</v>
      </c>
      <c r="Q228" s="725">
        <v>180</v>
      </c>
      <c r="R228" s="725">
        <v>0</v>
      </c>
      <c r="S228" s="725">
        <v>0</v>
      </c>
      <c r="T228" s="725">
        <v>0</v>
      </c>
      <c r="U228" s="725">
        <v>0</v>
      </c>
      <c r="V228" s="725">
        <v>0</v>
      </c>
      <c r="W228" s="725">
        <v>0</v>
      </c>
      <c r="X228" s="725">
        <v>0</v>
      </c>
      <c r="Y228" s="725">
        <v>0</v>
      </c>
      <c r="Z228" s="725">
        <v>0</v>
      </c>
      <c r="AA228" s="725">
        <v>209</v>
      </c>
      <c r="AB228" s="725">
        <v>29.857142857142858</v>
      </c>
      <c r="AC228" s="725">
        <v>23.999999999999901</v>
      </c>
      <c r="AD228" s="725">
        <v>27.798029556650246</v>
      </c>
      <c r="AE228" s="725">
        <v>0</v>
      </c>
      <c r="AF228" s="725">
        <v>0</v>
      </c>
      <c r="AG228" s="725">
        <v>209</v>
      </c>
      <c r="AH228" s="725">
        <v>0</v>
      </c>
      <c r="AI228" s="725">
        <v>0</v>
      </c>
      <c r="AJ228" s="725">
        <v>0</v>
      </c>
      <c r="AK228" s="725">
        <v>0</v>
      </c>
      <c r="AL228" s="725">
        <v>0</v>
      </c>
      <c r="AM228" s="725">
        <v>0</v>
      </c>
      <c r="AN228" s="725">
        <v>0</v>
      </c>
      <c r="AO228" s="725">
        <v>0</v>
      </c>
      <c r="AP228" s="725">
        <v>0</v>
      </c>
      <c r="AQ228" s="725">
        <v>0</v>
      </c>
      <c r="AR228" s="725">
        <v>0</v>
      </c>
      <c r="AS228" s="725">
        <v>0</v>
      </c>
      <c r="AT228" s="725">
        <v>0</v>
      </c>
      <c r="AU228" s="725">
        <v>1.1611111111111121</v>
      </c>
      <c r="AV228" s="725">
        <v>1.1611111111111121</v>
      </c>
      <c r="AW228" s="725">
        <v>1.1611111111111121</v>
      </c>
      <c r="AX228" s="725">
        <v>0</v>
      </c>
      <c r="AY228" s="725">
        <v>0</v>
      </c>
      <c r="AZ228" s="725">
        <v>0</v>
      </c>
      <c r="BA228" s="725">
        <v>2.0591133004926108</v>
      </c>
      <c r="BB228" s="725">
        <v>45.505617977528104</v>
      </c>
      <c r="BC228" s="725">
        <v>52.83707865168541</v>
      </c>
      <c r="BD228" s="725">
        <v>0</v>
      </c>
      <c r="BE228" s="725">
        <v>0</v>
      </c>
      <c r="BF228" s="725">
        <v>0</v>
      </c>
      <c r="BG228" s="725">
        <v>0</v>
      </c>
      <c r="BH228" s="725">
        <v>0</v>
      </c>
      <c r="BI228" s="725">
        <v>0</v>
      </c>
      <c r="BJ228" s="725">
        <v>0</v>
      </c>
      <c r="BK228" s="725">
        <v>0</v>
      </c>
      <c r="BL228" s="725">
        <v>1.6782178755319099</v>
      </c>
      <c r="BM228" s="725">
        <v>0</v>
      </c>
      <c r="BN228" s="725">
        <v>0</v>
      </c>
      <c r="BO228" s="725">
        <v>1</v>
      </c>
      <c r="BP228" s="725">
        <v>0</v>
      </c>
      <c r="BQ228" s="725"/>
      <c r="BR228" s="725"/>
      <c r="BS228" s="725"/>
    </row>
    <row r="229" spans="1:71" ht="15" x14ac:dyDescent="0.25">
      <c r="A229" s="722" t="e">
        <f>VLOOKUP(C229,'DfE No.'!#REF!,3,FALSE)</f>
        <v>#REF!</v>
      </c>
      <c r="B229" s="722">
        <v>146148</v>
      </c>
      <c r="C229" s="722">
        <v>9353081</v>
      </c>
      <c r="D229" s="723" t="s">
        <v>1404</v>
      </c>
      <c r="E229" s="707" t="s">
        <v>469</v>
      </c>
      <c r="F229" s="724" t="s">
        <v>1127</v>
      </c>
      <c r="G229" s="725">
        <v>1</v>
      </c>
      <c r="H229" s="725">
        <v>0</v>
      </c>
      <c r="I229" s="725">
        <v>0</v>
      </c>
      <c r="J229" s="725">
        <v>7</v>
      </c>
      <c r="K229" s="725">
        <v>0</v>
      </c>
      <c r="L229" s="725">
        <v>0</v>
      </c>
      <c r="M229" s="725">
        <v>0</v>
      </c>
      <c r="N229" s="725">
        <v>41</v>
      </c>
      <c r="O229" s="725">
        <v>41</v>
      </c>
      <c r="P229" s="725">
        <v>1</v>
      </c>
      <c r="Q229" s="725">
        <v>40</v>
      </c>
      <c r="R229" s="725">
        <v>0</v>
      </c>
      <c r="S229" s="725">
        <v>0</v>
      </c>
      <c r="T229" s="725">
        <v>0</v>
      </c>
      <c r="U229" s="725">
        <v>0</v>
      </c>
      <c r="V229" s="725">
        <v>0</v>
      </c>
      <c r="W229" s="725">
        <v>0</v>
      </c>
      <c r="X229" s="725">
        <v>0</v>
      </c>
      <c r="Y229" s="725">
        <v>0</v>
      </c>
      <c r="Z229" s="725">
        <v>0</v>
      </c>
      <c r="AA229" s="725">
        <v>41</v>
      </c>
      <c r="AB229" s="725">
        <v>5.8571428571428568</v>
      </c>
      <c r="AC229" s="725">
        <v>6.9999999999999929</v>
      </c>
      <c r="AD229" s="725">
        <v>10.695652173913043</v>
      </c>
      <c r="AE229" s="725">
        <v>0</v>
      </c>
      <c r="AF229" s="725">
        <v>0</v>
      </c>
      <c r="AG229" s="725">
        <v>40</v>
      </c>
      <c r="AH229" s="725">
        <v>0</v>
      </c>
      <c r="AI229" s="725">
        <v>0</v>
      </c>
      <c r="AJ229" s="725">
        <v>0</v>
      </c>
      <c r="AK229" s="725">
        <v>0.999999999999999</v>
      </c>
      <c r="AL229" s="725">
        <v>0</v>
      </c>
      <c r="AM229" s="725">
        <v>0</v>
      </c>
      <c r="AN229" s="725">
        <v>0</v>
      </c>
      <c r="AO229" s="725">
        <v>0</v>
      </c>
      <c r="AP229" s="725">
        <v>0</v>
      </c>
      <c r="AQ229" s="725">
        <v>0</v>
      </c>
      <c r="AR229" s="725">
        <v>0</v>
      </c>
      <c r="AS229" s="725">
        <v>0</v>
      </c>
      <c r="AT229" s="725">
        <v>0</v>
      </c>
      <c r="AU229" s="725">
        <v>0</v>
      </c>
      <c r="AV229" s="725">
        <v>0</v>
      </c>
      <c r="AW229" s="725">
        <v>0</v>
      </c>
      <c r="AX229" s="725">
        <v>0</v>
      </c>
      <c r="AY229" s="725">
        <v>0</v>
      </c>
      <c r="AZ229" s="725">
        <v>0</v>
      </c>
      <c r="BA229" s="725">
        <v>0</v>
      </c>
      <c r="BB229" s="725">
        <v>15</v>
      </c>
      <c r="BC229" s="725">
        <v>15.375</v>
      </c>
      <c r="BD229" s="725">
        <v>0</v>
      </c>
      <c r="BE229" s="725">
        <v>0</v>
      </c>
      <c r="BF229" s="725">
        <v>0</v>
      </c>
      <c r="BG229" s="725">
        <v>0</v>
      </c>
      <c r="BH229" s="725">
        <v>0</v>
      </c>
      <c r="BI229" s="725">
        <v>0</v>
      </c>
      <c r="BJ229" s="725">
        <v>2.5399999999999947</v>
      </c>
      <c r="BK229" s="725">
        <v>0</v>
      </c>
      <c r="BL229" s="725">
        <v>2.33379898974359</v>
      </c>
      <c r="BM229" s="725">
        <v>0</v>
      </c>
      <c r="BN229" s="725">
        <v>1</v>
      </c>
      <c r="BO229" s="725">
        <v>1</v>
      </c>
      <c r="BP229" s="725">
        <v>0</v>
      </c>
      <c r="BQ229" s="725"/>
      <c r="BR229" s="725"/>
      <c r="BS229" s="725"/>
    </row>
    <row r="230" spans="1:71" ht="15" x14ac:dyDescent="0.25">
      <c r="A230" s="722" t="e">
        <f>VLOOKUP(C230,'DfE No.'!#REF!,3,FALSE)</f>
        <v>#REF!</v>
      </c>
      <c r="B230" s="722">
        <v>146234</v>
      </c>
      <c r="C230" s="722">
        <v>9353084</v>
      </c>
      <c r="D230" s="723" t="s">
        <v>1405</v>
      </c>
      <c r="E230" s="707" t="s">
        <v>469</v>
      </c>
      <c r="F230" s="724" t="s">
        <v>1127</v>
      </c>
      <c r="G230" s="725">
        <v>1</v>
      </c>
      <c r="H230" s="725">
        <v>0</v>
      </c>
      <c r="I230" s="725">
        <v>0</v>
      </c>
      <c r="J230" s="725">
        <v>7</v>
      </c>
      <c r="K230" s="725">
        <v>0</v>
      </c>
      <c r="L230" s="725">
        <v>0</v>
      </c>
      <c r="M230" s="725">
        <v>0</v>
      </c>
      <c r="N230" s="725">
        <v>66</v>
      </c>
      <c r="O230" s="725">
        <v>66</v>
      </c>
      <c r="P230" s="725">
        <v>9</v>
      </c>
      <c r="Q230" s="725">
        <v>57</v>
      </c>
      <c r="R230" s="725">
        <v>0</v>
      </c>
      <c r="S230" s="725">
        <v>0</v>
      </c>
      <c r="T230" s="725">
        <v>0</v>
      </c>
      <c r="U230" s="725">
        <v>0</v>
      </c>
      <c r="V230" s="725">
        <v>0</v>
      </c>
      <c r="W230" s="725">
        <v>0</v>
      </c>
      <c r="X230" s="725">
        <v>0</v>
      </c>
      <c r="Y230" s="725">
        <v>0</v>
      </c>
      <c r="Z230" s="725">
        <v>0</v>
      </c>
      <c r="AA230" s="725">
        <v>66</v>
      </c>
      <c r="AB230" s="725">
        <v>9.4285714285714288</v>
      </c>
      <c r="AC230" s="725">
        <v>5.0000000000000027</v>
      </c>
      <c r="AD230" s="725">
        <v>22</v>
      </c>
      <c r="AE230" s="725">
        <v>0</v>
      </c>
      <c r="AF230" s="725">
        <v>0</v>
      </c>
      <c r="AG230" s="725">
        <v>66</v>
      </c>
      <c r="AH230" s="725">
        <v>0</v>
      </c>
      <c r="AI230" s="725">
        <v>0</v>
      </c>
      <c r="AJ230" s="725">
        <v>0</v>
      </c>
      <c r="AK230" s="725">
        <v>0</v>
      </c>
      <c r="AL230" s="725">
        <v>0</v>
      </c>
      <c r="AM230" s="725">
        <v>0</v>
      </c>
      <c r="AN230" s="725">
        <v>0</v>
      </c>
      <c r="AO230" s="725">
        <v>0</v>
      </c>
      <c r="AP230" s="725">
        <v>0</v>
      </c>
      <c r="AQ230" s="725">
        <v>0</v>
      </c>
      <c r="AR230" s="725">
        <v>0</v>
      </c>
      <c r="AS230" s="725">
        <v>0</v>
      </c>
      <c r="AT230" s="725">
        <v>0</v>
      </c>
      <c r="AU230" s="725">
        <v>1.1578947368421046</v>
      </c>
      <c r="AV230" s="725">
        <v>1.1578947368421046</v>
      </c>
      <c r="AW230" s="725">
        <v>1.1578947368421046</v>
      </c>
      <c r="AX230" s="725">
        <v>0</v>
      </c>
      <c r="AY230" s="725">
        <v>0</v>
      </c>
      <c r="AZ230" s="725">
        <v>0</v>
      </c>
      <c r="BA230" s="725">
        <v>0</v>
      </c>
      <c r="BB230" s="725">
        <v>23.47058823529412</v>
      </c>
      <c r="BC230" s="725">
        <v>27.176470588235297</v>
      </c>
      <c r="BD230" s="725">
        <v>0</v>
      </c>
      <c r="BE230" s="725">
        <v>0</v>
      </c>
      <c r="BF230" s="725">
        <v>0</v>
      </c>
      <c r="BG230" s="725">
        <v>0</v>
      </c>
      <c r="BH230" s="725">
        <v>0</v>
      </c>
      <c r="BI230" s="725">
        <v>0</v>
      </c>
      <c r="BJ230" s="725">
        <v>0</v>
      </c>
      <c r="BK230" s="725">
        <v>0</v>
      </c>
      <c r="BL230" s="725">
        <v>2.3938397246913601</v>
      </c>
      <c r="BM230" s="725">
        <v>0</v>
      </c>
      <c r="BN230" s="725">
        <v>1</v>
      </c>
      <c r="BO230" s="725">
        <v>1</v>
      </c>
      <c r="BP230" s="725">
        <v>0</v>
      </c>
      <c r="BQ230" s="725"/>
      <c r="BR230" s="725"/>
      <c r="BS230" s="725"/>
    </row>
    <row r="231" spans="1:71" ht="15" x14ac:dyDescent="0.25">
      <c r="A231" s="722" t="e">
        <f>VLOOKUP(C231,'DfE No.'!#REF!,3,FALSE)</f>
        <v>#REF!</v>
      </c>
      <c r="B231" s="722">
        <v>145696</v>
      </c>
      <c r="C231" s="722">
        <v>9353089</v>
      </c>
      <c r="D231" s="723" t="s">
        <v>1406</v>
      </c>
      <c r="E231" s="707" t="s">
        <v>469</v>
      </c>
      <c r="F231" s="724" t="s">
        <v>1127</v>
      </c>
      <c r="G231" s="725">
        <v>1</v>
      </c>
      <c r="H231" s="725">
        <v>0</v>
      </c>
      <c r="I231" s="725">
        <v>0</v>
      </c>
      <c r="J231" s="725">
        <v>7</v>
      </c>
      <c r="K231" s="725">
        <v>0</v>
      </c>
      <c r="L231" s="725">
        <v>0</v>
      </c>
      <c r="M231" s="725">
        <v>0</v>
      </c>
      <c r="N231" s="725">
        <v>129</v>
      </c>
      <c r="O231" s="725">
        <v>129</v>
      </c>
      <c r="P231" s="725">
        <v>13</v>
      </c>
      <c r="Q231" s="725">
        <v>116</v>
      </c>
      <c r="R231" s="725">
        <v>0</v>
      </c>
      <c r="S231" s="725">
        <v>0</v>
      </c>
      <c r="T231" s="725">
        <v>0</v>
      </c>
      <c r="U231" s="725">
        <v>0</v>
      </c>
      <c r="V231" s="725">
        <v>0</v>
      </c>
      <c r="W231" s="725">
        <v>0</v>
      </c>
      <c r="X231" s="725">
        <v>0</v>
      </c>
      <c r="Y231" s="725">
        <v>0</v>
      </c>
      <c r="Z231" s="725">
        <v>0</v>
      </c>
      <c r="AA231" s="725">
        <v>129</v>
      </c>
      <c r="AB231" s="725">
        <v>18.428571428571427</v>
      </c>
      <c r="AC231" s="725">
        <v>15.000000000000018</v>
      </c>
      <c r="AD231" s="725">
        <v>17.861538461538462</v>
      </c>
      <c r="AE231" s="725">
        <v>0</v>
      </c>
      <c r="AF231" s="725">
        <v>0</v>
      </c>
      <c r="AG231" s="725">
        <v>129</v>
      </c>
      <c r="AH231" s="725">
        <v>0</v>
      </c>
      <c r="AI231" s="725">
        <v>0</v>
      </c>
      <c r="AJ231" s="725">
        <v>0</v>
      </c>
      <c r="AK231" s="725">
        <v>0</v>
      </c>
      <c r="AL231" s="725">
        <v>0</v>
      </c>
      <c r="AM231" s="725">
        <v>0</v>
      </c>
      <c r="AN231" s="725">
        <v>0</v>
      </c>
      <c r="AO231" s="725">
        <v>0</v>
      </c>
      <c r="AP231" s="725">
        <v>0</v>
      </c>
      <c r="AQ231" s="725">
        <v>0</v>
      </c>
      <c r="AR231" s="725">
        <v>0</v>
      </c>
      <c r="AS231" s="725">
        <v>0</v>
      </c>
      <c r="AT231" s="725">
        <v>0</v>
      </c>
      <c r="AU231" s="725">
        <v>1.1120689655172409</v>
      </c>
      <c r="AV231" s="725">
        <v>1.1120689655172409</v>
      </c>
      <c r="AW231" s="725">
        <v>1.1120689655172409</v>
      </c>
      <c r="AX231" s="725">
        <v>0</v>
      </c>
      <c r="AY231" s="725">
        <v>0</v>
      </c>
      <c r="AZ231" s="725">
        <v>0</v>
      </c>
      <c r="BA231" s="725">
        <v>3.9692307692307693</v>
      </c>
      <c r="BB231" s="725">
        <v>37.649122807017548</v>
      </c>
      <c r="BC231" s="725">
        <v>41.868421052631582</v>
      </c>
      <c r="BD231" s="725">
        <v>0</v>
      </c>
      <c r="BE231" s="725">
        <v>0</v>
      </c>
      <c r="BF231" s="725">
        <v>0</v>
      </c>
      <c r="BG231" s="725">
        <v>0</v>
      </c>
      <c r="BH231" s="725">
        <v>0</v>
      </c>
      <c r="BI231" s="725">
        <v>0</v>
      </c>
      <c r="BJ231" s="725">
        <v>0</v>
      </c>
      <c r="BK231" s="725">
        <v>0</v>
      </c>
      <c r="BL231" s="725">
        <v>2.59732638909091</v>
      </c>
      <c r="BM231" s="725">
        <v>0</v>
      </c>
      <c r="BN231" s="725">
        <v>1</v>
      </c>
      <c r="BO231" s="725">
        <v>1</v>
      </c>
      <c r="BP231" s="725">
        <v>0</v>
      </c>
      <c r="BQ231" s="725"/>
      <c r="BR231" s="725"/>
      <c r="BS231" s="725"/>
    </row>
    <row r="232" spans="1:71" ht="15" x14ac:dyDescent="0.25">
      <c r="A232" s="722" t="e">
        <f>VLOOKUP(C232,'DfE No.'!#REF!,3,FALSE)</f>
        <v>#REF!</v>
      </c>
      <c r="B232" s="722">
        <v>146175</v>
      </c>
      <c r="C232" s="722">
        <v>9353091</v>
      </c>
      <c r="D232" s="723" t="s">
        <v>1499</v>
      </c>
      <c r="E232" s="707" t="s">
        <v>469</v>
      </c>
      <c r="F232" s="724" t="s">
        <v>1127</v>
      </c>
      <c r="G232" s="725">
        <v>1</v>
      </c>
      <c r="H232" s="725">
        <v>0</v>
      </c>
      <c r="I232" s="725">
        <v>0</v>
      </c>
      <c r="J232" s="725">
        <v>7</v>
      </c>
      <c r="K232" s="725">
        <v>0</v>
      </c>
      <c r="L232" s="725">
        <v>0</v>
      </c>
      <c r="M232" s="725">
        <v>0</v>
      </c>
      <c r="N232" s="725">
        <v>86</v>
      </c>
      <c r="O232" s="725">
        <v>86</v>
      </c>
      <c r="P232" s="725">
        <v>15</v>
      </c>
      <c r="Q232" s="725">
        <v>71</v>
      </c>
      <c r="R232" s="725">
        <v>0</v>
      </c>
      <c r="S232" s="725">
        <v>0</v>
      </c>
      <c r="T232" s="725">
        <v>0</v>
      </c>
      <c r="U232" s="725">
        <v>0</v>
      </c>
      <c r="V232" s="725">
        <v>0</v>
      </c>
      <c r="W232" s="725">
        <v>0</v>
      </c>
      <c r="X232" s="725">
        <v>0</v>
      </c>
      <c r="Y232" s="725">
        <v>0</v>
      </c>
      <c r="Z232" s="725">
        <v>0</v>
      </c>
      <c r="AA232" s="725">
        <v>86</v>
      </c>
      <c r="AB232" s="725">
        <v>12.285714285714286</v>
      </c>
      <c r="AC232" s="725">
        <v>31.000000000000021</v>
      </c>
      <c r="AD232" s="725">
        <v>31.000000000000021</v>
      </c>
      <c r="AE232" s="725">
        <v>0</v>
      </c>
      <c r="AF232" s="725">
        <v>0</v>
      </c>
      <c r="AG232" s="725">
        <v>84.000000000000028</v>
      </c>
      <c r="AH232" s="725">
        <v>1.0000000000000011</v>
      </c>
      <c r="AI232" s="725">
        <v>1.0000000000000011</v>
      </c>
      <c r="AJ232" s="725">
        <v>0</v>
      </c>
      <c r="AK232" s="725">
        <v>0</v>
      </c>
      <c r="AL232" s="725">
        <v>0</v>
      </c>
      <c r="AM232" s="725">
        <v>0</v>
      </c>
      <c r="AN232" s="725">
        <v>0</v>
      </c>
      <c r="AO232" s="725">
        <v>0</v>
      </c>
      <c r="AP232" s="725">
        <v>0</v>
      </c>
      <c r="AQ232" s="725">
        <v>0</v>
      </c>
      <c r="AR232" s="725">
        <v>0</v>
      </c>
      <c r="AS232" s="725">
        <v>0</v>
      </c>
      <c r="AT232" s="725">
        <v>0</v>
      </c>
      <c r="AU232" s="725">
        <v>0</v>
      </c>
      <c r="AV232" s="725">
        <v>0</v>
      </c>
      <c r="AW232" s="725">
        <v>0</v>
      </c>
      <c r="AX232" s="725">
        <v>0</v>
      </c>
      <c r="AY232" s="725">
        <v>0</v>
      </c>
      <c r="AZ232" s="725">
        <v>0</v>
      </c>
      <c r="BA232" s="725">
        <v>0</v>
      </c>
      <c r="BB232" s="725">
        <v>33.861538461538466</v>
      </c>
      <c r="BC232" s="725">
        <v>41.015384615384619</v>
      </c>
      <c r="BD232" s="725">
        <v>0</v>
      </c>
      <c r="BE232" s="725">
        <v>0</v>
      </c>
      <c r="BF232" s="725">
        <v>0</v>
      </c>
      <c r="BG232" s="725">
        <v>0</v>
      </c>
      <c r="BH232" s="725">
        <v>0</v>
      </c>
      <c r="BI232" s="725">
        <v>0</v>
      </c>
      <c r="BJ232" s="725">
        <v>10.840000000000002</v>
      </c>
      <c r="BK232" s="725">
        <v>0</v>
      </c>
      <c r="BL232" s="725">
        <v>1.7831952984374999</v>
      </c>
      <c r="BM232" s="725">
        <v>0</v>
      </c>
      <c r="BN232" s="725">
        <v>0</v>
      </c>
      <c r="BO232" s="725">
        <v>1</v>
      </c>
      <c r="BP232" s="725">
        <v>0</v>
      </c>
      <c r="BQ232" s="725"/>
      <c r="BR232" s="725"/>
      <c r="BS232" s="725"/>
    </row>
    <row r="233" spans="1:71" ht="15" x14ac:dyDescent="0.25">
      <c r="A233" s="722" t="e">
        <f>VLOOKUP(C233,'DfE No.'!#REF!,3,FALSE)</f>
        <v>#REF!</v>
      </c>
      <c r="B233" s="722">
        <v>145539</v>
      </c>
      <c r="C233" s="722">
        <v>9353092</v>
      </c>
      <c r="D233" s="723" t="s">
        <v>1407</v>
      </c>
      <c r="E233" s="707" t="s">
        <v>469</v>
      </c>
      <c r="F233" s="724" t="s">
        <v>1127</v>
      </c>
      <c r="G233" s="725">
        <v>1</v>
      </c>
      <c r="H233" s="725">
        <v>0</v>
      </c>
      <c r="I233" s="725">
        <v>0</v>
      </c>
      <c r="J233" s="725">
        <v>7</v>
      </c>
      <c r="K233" s="725">
        <v>0</v>
      </c>
      <c r="L233" s="725">
        <v>0</v>
      </c>
      <c r="M233" s="725">
        <v>0</v>
      </c>
      <c r="N233" s="725">
        <v>90</v>
      </c>
      <c r="O233" s="725">
        <v>90</v>
      </c>
      <c r="P233" s="725">
        <v>13</v>
      </c>
      <c r="Q233" s="725">
        <v>77</v>
      </c>
      <c r="R233" s="725">
        <v>0</v>
      </c>
      <c r="S233" s="725">
        <v>0</v>
      </c>
      <c r="T233" s="725">
        <v>0</v>
      </c>
      <c r="U233" s="725">
        <v>0</v>
      </c>
      <c r="V233" s="725">
        <v>0</v>
      </c>
      <c r="W233" s="725">
        <v>0</v>
      </c>
      <c r="X233" s="725">
        <v>0</v>
      </c>
      <c r="Y233" s="725">
        <v>0</v>
      </c>
      <c r="Z233" s="725">
        <v>0</v>
      </c>
      <c r="AA233" s="725">
        <v>90</v>
      </c>
      <c r="AB233" s="725">
        <v>12.857142857142858</v>
      </c>
      <c r="AC233" s="725">
        <v>5.0000000000000044</v>
      </c>
      <c r="AD233" s="725">
        <v>5.0000000000000044</v>
      </c>
      <c r="AE233" s="725">
        <v>0</v>
      </c>
      <c r="AF233" s="725">
        <v>0</v>
      </c>
      <c r="AG233" s="725">
        <v>78.876404494382072</v>
      </c>
      <c r="AH233" s="725">
        <v>2.022471910112364</v>
      </c>
      <c r="AI233" s="725">
        <v>4.0449438202247192</v>
      </c>
      <c r="AJ233" s="725">
        <v>2.022471910112364</v>
      </c>
      <c r="AK233" s="725">
        <v>1.011235955056182</v>
      </c>
      <c r="AL233" s="725">
        <v>2.022471910112364</v>
      </c>
      <c r="AM233" s="725">
        <v>0</v>
      </c>
      <c r="AN233" s="725">
        <v>0</v>
      </c>
      <c r="AO233" s="725">
        <v>0</v>
      </c>
      <c r="AP233" s="725">
        <v>0</v>
      </c>
      <c r="AQ233" s="725">
        <v>0</v>
      </c>
      <c r="AR233" s="725">
        <v>0</v>
      </c>
      <c r="AS233" s="725">
        <v>0</v>
      </c>
      <c r="AT233" s="725">
        <v>0</v>
      </c>
      <c r="AU233" s="725">
        <v>0</v>
      </c>
      <c r="AV233" s="725">
        <v>1.1688311688311701</v>
      </c>
      <c r="AW233" s="725">
        <v>1.1688311688311701</v>
      </c>
      <c r="AX233" s="725">
        <v>0</v>
      </c>
      <c r="AY233" s="725">
        <v>0</v>
      </c>
      <c r="AZ233" s="725">
        <v>0</v>
      </c>
      <c r="BA233" s="725">
        <v>0</v>
      </c>
      <c r="BB233" s="725">
        <v>12.157894736842085</v>
      </c>
      <c r="BC233" s="725">
        <v>14.210526315789451</v>
      </c>
      <c r="BD233" s="725">
        <v>0</v>
      </c>
      <c r="BE233" s="725">
        <v>0</v>
      </c>
      <c r="BF233" s="725">
        <v>0</v>
      </c>
      <c r="BG233" s="725">
        <v>0</v>
      </c>
      <c r="BH233" s="725">
        <v>0</v>
      </c>
      <c r="BI233" s="725">
        <v>0</v>
      </c>
      <c r="BJ233" s="725">
        <v>0</v>
      </c>
      <c r="BK233" s="725">
        <v>0</v>
      </c>
      <c r="BL233" s="725">
        <v>2.03634230142857</v>
      </c>
      <c r="BM233" s="725">
        <v>0</v>
      </c>
      <c r="BN233" s="725">
        <v>1</v>
      </c>
      <c r="BO233" s="725">
        <v>1</v>
      </c>
      <c r="BP233" s="725">
        <v>0</v>
      </c>
      <c r="BQ233" s="725"/>
      <c r="BR233" s="725"/>
      <c r="BS233" s="725"/>
    </row>
    <row r="234" spans="1:71" ht="15" x14ac:dyDescent="0.25">
      <c r="A234" s="722" t="e">
        <f>VLOOKUP(C234,'DfE No.'!#REF!,3,FALSE)</f>
        <v>#REF!</v>
      </c>
      <c r="B234" s="722">
        <v>143807</v>
      </c>
      <c r="C234" s="722">
        <v>9353096</v>
      </c>
      <c r="D234" s="723" t="s">
        <v>1408</v>
      </c>
      <c r="E234" s="707" t="s">
        <v>469</v>
      </c>
      <c r="F234" s="724" t="s">
        <v>1127</v>
      </c>
      <c r="G234" s="725">
        <v>1</v>
      </c>
      <c r="H234" s="725">
        <v>0</v>
      </c>
      <c r="I234" s="725">
        <v>0</v>
      </c>
      <c r="J234" s="725">
        <v>7</v>
      </c>
      <c r="K234" s="725">
        <v>0</v>
      </c>
      <c r="L234" s="725">
        <v>0</v>
      </c>
      <c r="M234" s="725">
        <v>0</v>
      </c>
      <c r="N234" s="725">
        <v>171</v>
      </c>
      <c r="O234" s="725">
        <v>171</v>
      </c>
      <c r="P234" s="725">
        <v>17</v>
      </c>
      <c r="Q234" s="725">
        <v>154</v>
      </c>
      <c r="R234" s="725">
        <v>0</v>
      </c>
      <c r="S234" s="725">
        <v>0</v>
      </c>
      <c r="T234" s="725">
        <v>0</v>
      </c>
      <c r="U234" s="725">
        <v>0</v>
      </c>
      <c r="V234" s="725">
        <v>0</v>
      </c>
      <c r="W234" s="725">
        <v>0</v>
      </c>
      <c r="X234" s="725">
        <v>0</v>
      </c>
      <c r="Y234" s="725">
        <v>0</v>
      </c>
      <c r="Z234" s="725">
        <v>0</v>
      </c>
      <c r="AA234" s="725">
        <v>171</v>
      </c>
      <c r="AB234" s="725">
        <v>24.428571428571427</v>
      </c>
      <c r="AC234" s="725">
        <v>7.0000000000000036</v>
      </c>
      <c r="AD234" s="725">
        <v>9.5530726256983236</v>
      </c>
      <c r="AE234" s="725">
        <v>0</v>
      </c>
      <c r="AF234" s="725">
        <v>0</v>
      </c>
      <c r="AG234" s="725">
        <v>166.00000000000006</v>
      </c>
      <c r="AH234" s="725">
        <v>1.0000000000000002</v>
      </c>
      <c r="AI234" s="725">
        <v>0</v>
      </c>
      <c r="AJ234" s="725">
        <v>4.0000000000000036</v>
      </c>
      <c r="AK234" s="725">
        <v>0</v>
      </c>
      <c r="AL234" s="725">
        <v>0</v>
      </c>
      <c r="AM234" s="725">
        <v>0</v>
      </c>
      <c r="AN234" s="725">
        <v>0</v>
      </c>
      <c r="AO234" s="725">
        <v>0</v>
      </c>
      <c r="AP234" s="725">
        <v>0</v>
      </c>
      <c r="AQ234" s="725">
        <v>0</v>
      </c>
      <c r="AR234" s="725">
        <v>0</v>
      </c>
      <c r="AS234" s="725">
        <v>0</v>
      </c>
      <c r="AT234" s="725">
        <v>0</v>
      </c>
      <c r="AU234" s="725">
        <v>1.1176470588235292</v>
      </c>
      <c r="AV234" s="725">
        <v>1.1176470588235292</v>
      </c>
      <c r="AW234" s="725">
        <v>1.1176470588235292</v>
      </c>
      <c r="AX234" s="725">
        <v>0</v>
      </c>
      <c r="AY234" s="725">
        <v>0</v>
      </c>
      <c r="AZ234" s="725">
        <v>0</v>
      </c>
      <c r="BA234" s="725">
        <v>0.95530726256983245</v>
      </c>
      <c r="BB234" s="725">
        <v>33.43421052631583</v>
      </c>
      <c r="BC234" s="725">
        <v>37.125000000000043</v>
      </c>
      <c r="BD234" s="725">
        <v>0</v>
      </c>
      <c r="BE234" s="725">
        <v>0</v>
      </c>
      <c r="BF234" s="725">
        <v>0</v>
      </c>
      <c r="BG234" s="725">
        <v>0</v>
      </c>
      <c r="BH234" s="725">
        <v>0</v>
      </c>
      <c r="BI234" s="725">
        <v>0</v>
      </c>
      <c r="BJ234" s="725">
        <v>0</v>
      </c>
      <c r="BK234" s="725">
        <v>0</v>
      </c>
      <c r="BL234" s="725">
        <v>1.87104673544304</v>
      </c>
      <c r="BM234" s="725">
        <v>0</v>
      </c>
      <c r="BN234" s="725">
        <v>0</v>
      </c>
      <c r="BO234" s="725">
        <v>1</v>
      </c>
      <c r="BP234" s="725">
        <v>0</v>
      </c>
      <c r="BQ234" s="725"/>
      <c r="BR234" s="725"/>
      <c r="BS234" s="725"/>
    </row>
    <row r="235" spans="1:71" ht="15" x14ac:dyDescent="0.25">
      <c r="A235" s="722" t="e">
        <f>VLOOKUP(C235,'DfE No.'!#REF!,3,FALSE)</f>
        <v>#REF!</v>
      </c>
      <c r="B235" s="722">
        <v>142994</v>
      </c>
      <c r="C235" s="722">
        <v>9353097</v>
      </c>
      <c r="D235" s="723" t="s">
        <v>1112</v>
      </c>
      <c r="E235" s="707" t="s">
        <v>469</v>
      </c>
      <c r="F235" s="724" t="s">
        <v>1127</v>
      </c>
      <c r="G235" s="725">
        <v>1</v>
      </c>
      <c r="H235" s="725">
        <v>0</v>
      </c>
      <c r="I235" s="725">
        <v>0</v>
      </c>
      <c r="J235" s="725">
        <v>7</v>
      </c>
      <c r="K235" s="725">
        <v>0</v>
      </c>
      <c r="L235" s="725">
        <v>0</v>
      </c>
      <c r="M235" s="725">
        <v>0</v>
      </c>
      <c r="N235" s="725">
        <v>97</v>
      </c>
      <c r="O235" s="725">
        <v>97</v>
      </c>
      <c r="P235" s="725">
        <v>15</v>
      </c>
      <c r="Q235" s="725">
        <v>82</v>
      </c>
      <c r="R235" s="725">
        <v>0</v>
      </c>
      <c r="S235" s="725">
        <v>0</v>
      </c>
      <c r="T235" s="725">
        <v>0</v>
      </c>
      <c r="U235" s="725">
        <v>0</v>
      </c>
      <c r="V235" s="725">
        <v>0</v>
      </c>
      <c r="W235" s="725">
        <v>0</v>
      </c>
      <c r="X235" s="725">
        <v>0</v>
      </c>
      <c r="Y235" s="725">
        <v>0</v>
      </c>
      <c r="Z235" s="725">
        <v>0</v>
      </c>
      <c r="AA235" s="725">
        <v>97</v>
      </c>
      <c r="AB235" s="725">
        <v>13.857142857142858</v>
      </c>
      <c r="AC235" s="725">
        <v>3.0000000000000009</v>
      </c>
      <c r="AD235" s="725">
        <v>5</v>
      </c>
      <c r="AE235" s="725">
        <v>0</v>
      </c>
      <c r="AF235" s="725">
        <v>0</v>
      </c>
      <c r="AG235" s="725">
        <v>77.000000000000028</v>
      </c>
      <c r="AH235" s="725">
        <v>9.0000000000000036</v>
      </c>
      <c r="AI235" s="725">
        <v>7.9999999999999982</v>
      </c>
      <c r="AJ235" s="725">
        <v>1.9999999999999973</v>
      </c>
      <c r="AK235" s="725">
        <v>1.0000000000000036</v>
      </c>
      <c r="AL235" s="725">
        <v>0</v>
      </c>
      <c r="AM235" s="725">
        <v>0</v>
      </c>
      <c r="AN235" s="725">
        <v>0</v>
      </c>
      <c r="AO235" s="725">
        <v>0</v>
      </c>
      <c r="AP235" s="725">
        <v>0</v>
      </c>
      <c r="AQ235" s="725">
        <v>0</v>
      </c>
      <c r="AR235" s="725">
        <v>0</v>
      </c>
      <c r="AS235" s="725">
        <v>0</v>
      </c>
      <c r="AT235" s="725">
        <v>0</v>
      </c>
      <c r="AU235" s="725">
        <v>0</v>
      </c>
      <c r="AV235" s="725">
        <v>0</v>
      </c>
      <c r="AW235" s="725">
        <v>0</v>
      </c>
      <c r="AX235" s="725">
        <v>0</v>
      </c>
      <c r="AY235" s="725">
        <v>0</v>
      </c>
      <c r="AZ235" s="725">
        <v>0</v>
      </c>
      <c r="BA235" s="725">
        <v>0</v>
      </c>
      <c r="BB235" s="725">
        <v>16.197530864197542</v>
      </c>
      <c r="BC235" s="725">
        <v>19.160493827160508</v>
      </c>
      <c r="BD235" s="725">
        <v>0</v>
      </c>
      <c r="BE235" s="725">
        <v>0</v>
      </c>
      <c r="BF235" s="725">
        <v>0</v>
      </c>
      <c r="BG235" s="725">
        <v>0</v>
      </c>
      <c r="BH235" s="725">
        <v>0</v>
      </c>
      <c r="BI235" s="725">
        <v>0</v>
      </c>
      <c r="BJ235" s="725">
        <v>0</v>
      </c>
      <c r="BK235" s="725">
        <v>0</v>
      </c>
      <c r="BL235" s="725">
        <v>1.7620204816326499</v>
      </c>
      <c r="BM235" s="725">
        <v>0</v>
      </c>
      <c r="BN235" s="725">
        <v>0</v>
      </c>
      <c r="BO235" s="725">
        <v>1</v>
      </c>
      <c r="BP235" s="725">
        <v>0</v>
      </c>
      <c r="BQ235" s="725"/>
      <c r="BR235" s="725"/>
      <c r="BS235" s="725"/>
    </row>
    <row r="236" spans="1:71" ht="15" x14ac:dyDescent="0.25">
      <c r="A236" s="722" t="e">
        <f>VLOOKUP(C236,'DfE No.'!#REF!,3,FALSE)</f>
        <v>#REF!</v>
      </c>
      <c r="B236" s="722">
        <v>143070</v>
      </c>
      <c r="C236" s="722">
        <v>9353098</v>
      </c>
      <c r="D236" s="723" t="s">
        <v>1409</v>
      </c>
      <c r="E236" s="707" t="s">
        <v>469</v>
      </c>
      <c r="F236" s="724" t="s">
        <v>1127</v>
      </c>
      <c r="G236" s="725">
        <v>1</v>
      </c>
      <c r="H236" s="725">
        <v>0</v>
      </c>
      <c r="I236" s="725">
        <v>0</v>
      </c>
      <c r="J236" s="725">
        <v>7</v>
      </c>
      <c r="K236" s="725">
        <v>0</v>
      </c>
      <c r="L236" s="725">
        <v>0</v>
      </c>
      <c r="M236" s="725">
        <v>0</v>
      </c>
      <c r="N236" s="725">
        <v>91</v>
      </c>
      <c r="O236" s="725">
        <v>91</v>
      </c>
      <c r="P236" s="725">
        <v>12</v>
      </c>
      <c r="Q236" s="725">
        <v>79</v>
      </c>
      <c r="R236" s="725">
        <v>0</v>
      </c>
      <c r="S236" s="725">
        <v>0</v>
      </c>
      <c r="T236" s="725">
        <v>0</v>
      </c>
      <c r="U236" s="725">
        <v>0</v>
      </c>
      <c r="V236" s="725">
        <v>0</v>
      </c>
      <c r="W236" s="725">
        <v>0</v>
      </c>
      <c r="X236" s="725">
        <v>0</v>
      </c>
      <c r="Y236" s="725">
        <v>0</v>
      </c>
      <c r="Z236" s="725">
        <v>0</v>
      </c>
      <c r="AA236" s="725">
        <v>91</v>
      </c>
      <c r="AB236" s="725">
        <v>13</v>
      </c>
      <c r="AC236" s="725">
        <v>7.9999999999999991</v>
      </c>
      <c r="AD236" s="725">
        <v>12.269662921348313</v>
      </c>
      <c r="AE236" s="725">
        <v>0</v>
      </c>
      <c r="AF236" s="725">
        <v>0</v>
      </c>
      <c r="AG236" s="725">
        <v>86</v>
      </c>
      <c r="AH236" s="725">
        <v>2.0000000000000022</v>
      </c>
      <c r="AI236" s="725">
        <v>1.0000000000000011</v>
      </c>
      <c r="AJ236" s="725">
        <v>2.0000000000000022</v>
      </c>
      <c r="AK236" s="725">
        <v>0</v>
      </c>
      <c r="AL236" s="725">
        <v>0</v>
      </c>
      <c r="AM236" s="725">
        <v>0</v>
      </c>
      <c r="AN236" s="725">
        <v>0</v>
      </c>
      <c r="AO236" s="725">
        <v>0</v>
      </c>
      <c r="AP236" s="725">
        <v>0</v>
      </c>
      <c r="AQ236" s="725">
        <v>0</v>
      </c>
      <c r="AR236" s="725">
        <v>0</v>
      </c>
      <c r="AS236" s="725">
        <v>0</v>
      </c>
      <c r="AT236" s="725">
        <v>0</v>
      </c>
      <c r="AU236" s="725">
        <v>2.3037974683544276</v>
      </c>
      <c r="AV236" s="725">
        <v>2.3037974683544276</v>
      </c>
      <c r="AW236" s="725">
        <v>2.3037974683544276</v>
      </c>
      <c r="AX236" s="725">
        <v>0</v>
      </c>
      <c r="AY236" s="725">
        <v>0</v>
      </c>
      <c r="AZ236" s="725">
        <v>0</v>
      </c>
      <c r="BA236" s="725">
        <v>0</v>
      </c>
      <c r="BB236" s="725">
        <v>31.397435897435866</v>
      </c>
      <c r="BC236" s="725">
        <v>36.166666666666629</v>
      </c>
      <c r="BD236" s="725">
        <v>0</v>
      </c>
      <c r="BE236" s="725">
        <v>0</v>
      </c>
      <c r="BF236" s="725">
        <v>0</v>
      </c>
      <c r="BG236" s="725">
        <v>0</v>
      </c>
      <c r="BH236" s="725">
        <v>0</v>
      </c>
      <c r="BI236" s="725">
        <v>0</v>
      </c>
      <c r="BJ236" s="725">
        <v>3.5399999999999996</v>
      </c>
      <c r="BK236" s="725">
        <v>0</v>
      </c>
      <c r="BL236" s="725">
        <v>1.54402591282051</v>
      </c>
      <c r="BM236" s="725">
        <v>0</v>
      </c>
      <c r="BN236" s="725">
        <v>0</v>
      </c>
      <c r="BO236" s="725">
        <v>1</v>
      </c>
      <c r="BP236" s="725">
        <v>0</v>
      </c>
      <c r="BQ236" s="725"/>
      <c r="BR236" s="725"/>
      <c r="BS236" s="725"/>
    </row>
    <row r="237" spans="1:71" ht="15" x14ac:dyDescent="0.25">
      <c r="A237" s="722" t="e">
        <f>VLOOKUP(C237,'DfE No.'!#REF!,3,FALSE)</f>
        <v>#REF!</v>
      </c>
      <c r="B237" s="722">
        <v>143071</v>
      </c>
      <c r="C237" s="722">
        <v>9353099</v>
      </c>
      <c r="D237" s="723" t="s">
        <v>1410</v>
      </c>
      <c r="E237" s="707" t="s">
        <v>469</v>
      </c>
      <c r="F237" s="724" t="s">
        <v>1127</v>
      </c>
      <c r="G237" s="725">
        <v>1</v>
      </c>
      <c r="H237" s="725">
        <v>0</v>
      </c>
      <c r="I237" s="725">
        <v>0</v>
      </c>
      <c r="J237" s="725">
        <v>7</v>
      </c>
      <c r="K237" s="725">
        <v>0</v>
      </c>
      <c r="L237" s="725">
        <v>0</v>
      </c>
      <c r="M237" s="725">
        <v>0</v>
      </c>
      <c r="N237" s="725">
        <v>80</v>
      </c>
      <c r="O237" s="725">
        <v>80</v>
      </c>
      <c r="P237" s="725">
        <v>4</v>
      </c>
      <c r="Q237" s="725">
        <v>76</v>
      </c>
      <c r="R237" s="725">
        <v>0</v>
      </c>
      <c r="S237" s="725">
        <v>0</v>
      </c>
      <c r="T237" s="725">
        <v>0</v>
      </c>
      <c r="U237" s="725">
        <v>0</v>
      </c>
      <c r="V237" s="725">
        <v>0</v>
      </c>
      <c r="W237" s="725">
        <v>0</v>
      </c>
      <c r="X237" s="725">
        <v>0</v>
      </c>
      <c r="Y237" s="725">
        <v>0</v>
      </c>
      <c r="Z237" s="725">
        <v>0</v>
      </c>
      <c r="AA237" s="725">
        <v>80</v>
      </c>
      <c r="AB237" s="725">
        <v>11.428571428571429</v>
      </c>
      <c r="AC237" s="725">
        <v>1</v>
      </c>
      <c r="AD237" s="725">
        <v>3.8554216867469879</v>
      </c>
      <c r="AE237" s="725">
        <v>0</v>
      </c>
      <c r="AF237" s="725">
        <v>0</v>
      </c>
      <c r="AG237" s="725">
        <v>75</v>
      </c>
      <c r="AH237" s="725">
        <v>3</v>
      </c>
      <c r="AI237" s="725">
        <v>0</v>
      </c>
      <c r="AJ237" s="725">
        <v>2</v>
      </c>
      <c r="AK237" s="725">
        <v>0</v>
      </c>
      <c r="AL237" s="725">
        <v>0</v>
      </c>
      <c r="AM237" s="725">
        <v>0</v>
      </c>
      <c r="AN237" s="725">
        <v>0</v>
      </c>
      <c r="AO237" s="725">
        <v>0</v>
      </c>
      <c r="AP237" s="725">
        <v>0</v>
      </c>
      <c r="AQ237" s="725">
        <v>0</v>
      </c>
      <c r="AR237" s="725">
        <v>0</v>
      </c>
      <c r="AS237" s="725">
        <v>0</v>
      </c>
      <c r="AT237" s="725">
        <v>0</v>
      </c>
      <c r="AU237" s="725">
        <v>0</v>
      </c>
      <c r="AV237" s="725">
        <v>0</v>
      </c>
      <c r="AW237" s="725">
        <v>0</v>
      </c>
      <c r="AX237" s="725">
        <v>0</v>
      </c>
      <c r="AY237" s="725">
        <v>0</v>
      </c>
      <c r="AZ237" s="725">
        <v>0</v>
      </c>
      <c r="BA237" s="725">
        <v>0</v>
      </c>
      <c r="BB237" s="725">
        <v>18.48648648648647</v>
      </c>
      <c r="BC237" s="725">
        <v>19.459459459459442</v>
      </c>
      <c r="BD237" s="725">
        <v>0</v>
      </c>
      <c r="BE237" s="725">
        <v>0</v>
      </c>
      <c r="BF237" s="725">
        <v>0</v>
      </c>
      <c r="BG237" s="725">
        <v>0</v>
      </c>
      <c r="BH237" s="725">
        <v>0</v>
      </c>
      <c r="BI237" s="725">
        <v>0</v>
      </c>
      <c r="BJ237" s="725">
        <v>0</v>
      </c>
      <c r="BK237" s="725">
        <v>0</v>
      </c>
      <c r="BL237" s="725">
        <v>1.060858259</v>
      </c>
      <c r="BM237" s="725">
        <v>0</v>
      </c>
      <c r="BN237" s="725">
        <v>0</v>
      </c>
      <c r="BO237" s="725">
        <v>1</v>
      </c>
      <c r="BP237" s="725">
        <v>0</v>
      </c>
      <c r="BQ237" s="725"/>
      <c r="BR237" s="725"/>
      <c r="BS237" s="725"/>
    </row>
    <row r="238" spans="1:71" ht="15" x14ac:dyDescent="0.25">
      <c r="A238" s="722" t="e">
        <f>VLOOKUP(C238,'DfE No.'!#REF!,3,FALSE)</f>
        <v>#REF!</v>
      </c>
      <c r="B238" s="722">
        <v>144849</v>
      </c>
      <c r="C238" s="722">
        <v>9353101</v>
      </c>
      <c r="D238" s="723" t="s">
        <v>1265</v>
      </c>
      <c r="E238" s="707" t="s">
        <v>469</v>
      </c>
      <c r="F238" s="724" t="s">
        <v>1127</v>
      </c>
      <c r="G238" s="725">
        <v>1</v>
      </c>
      <c r="H238" s="725">
        <v>0</v>
      </c>
      <c r="I238" s="725">
        <v>0</v>
      </c>
      <c r="J238" s="725">
        <v>7</v>
      </c>
      <c r="K238" s="725">
        <v>0</v>
      </c>
      <c r="L238" s="725">
        <v>0</v>
      </c>
      <c r="M238" s="725">
        <v>0</v>
      </c>
      <c r="N238" s="725">
        <v>91</v>
      </c>
      <c r="O238" s="725">
        <v>91</v>
      </c>
      <c r="P238" s="725">
        <v>13</v>
      </c>
      <c r="Q238" s="725">
        <v>78</v>
      </c>
      <c r="R238" s="725">
        <v>0</v>
      </c>
      <c r="S238" s="725">
        <v>0</v>
      </c>
      <c r="T238" s="725">
        <v>0</v>
      </c>
      <c r="U238" s="725">
        <v>0</v>
      </c>
      <c r="V238" s="725">
        <v>0</v>
      </c>
      <c r="W238" s="725">
        <v>0</v>
      </c>
      <c r="X238" s="725">
        <v>0</v>
      </c>
      <c r="Y238" s="725">
        <v>0</v>
      </c>
      <c r="Z238" s="725">
        <v>0</v>
      </c>
      <c r="AA238" s="725">
        <v>91</v>
      </c>
      <c r="AB238" s="725">
        <v>13</v>
      </c>
      <c r="AC238" s="725">
        <v>12.000000000000012</v>
      </c>
      <c r="AD238" s="725">
        <v>17.425531914893618</v>
      </c>
      <c r="AE238" s="725">
        <v>0</v>
      </c>
      <c r="AF238" s="725">
        <v>0</v>
      </c>
      <c r="AG238" s="725">
        <v>81.999999999999986</v>
      </c>
      <c r="AH238" s="725">
        <v>6.9999999999999982</v>
      </c>
      <c r="AI238" s="725">
        <v>0</v>
      </c>
      <c r="AJ238" s="725">
        <v>0</v>
      </c>
      <c r="AK238" s="725">
        <v>0</v>
      </c>
      <c r="AL238" s="725">
        <v>2.0000000000000022</v>
      </c>
      <c r="AM238" s="725">
        <v>0</v>
      </c>
      <c r="AN238" s="725">
        <v>0</v>
      </c>
      <c r="AO238" s="725">
        <v>0</v>
      </c>
      <c r="AP238" s="725">
        <v>0</v>
      </c>
      <c r="AQ238" s="725">
        <v>0</v>
      </c>
      <c r="AR238" s="725">
        <v>0</v>
      </c>
      <c r="AS238" s="725">
        <v>0</v>
      </c>
      <c r="AT238" s="725">
        <v>0</v>
      </c>
      <c r="AU238" s="725">
        <v>0</v>
      </c>
      <c r="AV238" s="725">
        <v>0</v>
      </c>
      <c r="AW238" s="725">
        <v>0</v>
      </c>
      <c r="AX238" s="725">
        <v>0</v>
      </c>
      <c r="AY238" s="725">
        <v>0</v>
      </c>
      <c r="AZ238" s="725">
        <v>0</v>
      </c>
      <c r="BA238" s="725">
        <v>0</v>
      </c>
      <c r="BB238" s="725">
        <v>24.63157894736846</v>
      </c>
      <c r="BC238" s="725">
        <v>28.7368421052632</v>
      </c>
      <c r="BD238" s="725">
        <v>0</v>
      </c>
      <c r="BE238" s="725">
        <v>0</v>
      </c>
      <c r="BF238" s="725">
        <v>0</v>
      </c>
      <c r="BG238" s="725">
        <v>0</v>
      </c>
      <c r="BH238" s="725">
        <v>0</v>
      </c>
      <c r="BI238" s="725">
        <v>0</v>
      </c>
      <c r="BJ238" s="725">
        <v>0</v>
      </c>
      <c r="BK238" s="725">
        <v>0</v>
      </c>
      <c r="BL238" s="725">
        <v>1.85515415121951</v>
      </c>
      <c r="BM238" s="725">
        <v>0</v>
      </c>
      <c r="BN238" s="725">
        <v>0</v>
      </c>
      <c r="BO238" s="725">
        <v>1</v>
      </c>
      <c r="BP238" s="725">
        <v>0</v>
      </c>
      <c r="BQ238" s="725"/>
      <c r="BR238" s="725"/>
      <c r="BS238" s="725"/>
    </row>
    <row r="239" spans="1:71" ht="15" x14ac:dyDescent="0.25">
      <c r="A239" s="722" t="e">
        <f>VLOOKUP(C239,'DfE No.'!#REF!,3,FALSE)</f>
        <v>#REF!</v>
      </c>
      <c r="B239" s="722">
        <v>145697</v>
      </c>
      <c r="C239" s="722">
        <v>9353102</v>
      </c>
      <c r="D239" s="723" t="s">
        <v>1411</v>
      </c>
      <c r="E239" s="707" t="s">
        <v>469</v>
      </c>
      <c r="F239" s="724" t="s">
        <v>1127</v>
      </c>
      <c r="G239" s="725">
        <v>1</v>
      </c>
      <c r="H239" s="725">
        <v>0</v>
      </c>
      <c r="I239" s="725">
        <v>0</v>
      </c>
      <c r="J239" s="725">
        <v>7</v>
      </c>
      <c r="K239" s="725">
        <v>0</v>
      </c>
      <c r="L239" s="725">
        <v>0</v>
      </c>
      <c r="M239" s="725">
        <v>0</v>
      </c>
      <c r="N239" s="725">
        <v>99</v>
      </c>
      <c r="O239" s="725">
        <v>99</v>
      </c>
      <c r="P239" s="725">
        <v>12</v>
      </c>
      <c r="Q239" s="725">
        <v>87</v>
      </c>
      <c r="R239" s="725">
        <v>0</v>
      </c>
      <c r="S239" s="725">
        <v>0</v>
      </c>
      <c r="T239" s="725">
        <v>0</v>
      </c>
      <c r="U239" s="725">
        <v>0</v>
      </c>
      <c r="V239" s="725">
        <v>0</v>
      </c>
      <c r="W239" s="725">
        <v>0</v>
      </c>
      <c r="X239" s="725">
        <v>0</v>
      </c>
      <c r="Y239" s="725">
        <v>0</v>
      </c>
      <c r="Z239" s="725">
        <v>0</v>
      </c>
      <c r="AA239" s="725">
        <v>99</v>
      </c>
      <c r="AB239" s="725">
        <v>14.142857142857142</v>
      </c>
      <c r="AC239" s="725">
        <v>7.9999999999999991</v>
      </c>
      <c r="AD239" s="725">
        <v>20.842105263157894</v>
      </c>
      <c r="AE239" s="725">
        <v>0</v>
      </c>
      <c r="AF239" s="725">
        <v>0</v>
      </c>
      <c r="AG239" s="725">
        <v>98</v>
      </c>
      <c r="AH239" s="725">
        <v>0</v>
      </c>
      <c r="AI239" s="725">
        <v>0.99999999999999989</v>
      </c>
      <c r="AJ239" s="725">
        <v>0</v>
      </c>
      <c r="AK239" s="725">
        <v>0</v>
      </c>
      <c r="AL239" s="725">
        <v>0</v>
      </c>
      <c r="AM239" s="725">
        <v>0</v>
      </c>
      <c r="AN239" s="725">
        <v>0</v>
      </c>
      <c r="AO239" s="725">
        <v>0</v>
      </c>
      <c r="AP239" s="725">
        <v>0</v>
      </c>
      <c r="AQ239" s="725">
        <v>0</v>
      </c>
      <c r="AR239" s="725">
        <v>0</v>
      </c>
      <c r="AS239" s="725">
        <v>0</v>
      </c>
      <c r="AT239" s="725">
        <v>0</v>
      </c>
      <c r="AU239" s="725">
        <v>0</v>
      </c>
      <c r="AV239" s="725">
        <v>0</v>
      </c>
      <c r="AW239" s="725">
        <v>1.1379310344827567</v>
      </c>
      <c r="AX239" s="725">
        <v>0</v>
      </c>
      <c r="AY239" s="725">
        <v>0</v>
      </c>
      <c r="AZ239" s="725">
        <v>0</v>
      </c>
      <c r="BA239" s="725">
        <v>1.0421052631578946</v>
      </c>
      <c r="BB239" s="725">
        <v>32.372093023255822</v>
      </c>
      <c r="BC239" s="725">
        <v>36.83720930232559</v>
      </c>
      <c r="BD239" s="725">
        <v>0</v>
      </c>
      <c r="BE239" s="725">
        <v>0</v>
      </c>
      <c r="BF239" s="725">
        <v>0</v>
      </c>
      <c r="BG239" s="725">
        <v>0</v>
      </c>
      <c r="BH239" s="725">
        <v>0</v>
      </c>
      <c r="BI239" s="725">
        <v>0</v>
      </c>
      <c r="BJ239" s="725">
        <v>4.0599999999999987</v>
      </c>
      <c r="BK239" s="725">
        <v>0</v>
      </c>
      <c r="BL239" s="725">
        <v>1.8399847523364501</v>
      </c>
      <c r="BM239" s="725">
        <v>0</v>
      </c>
      <c r="BN239" s="725">
        <v>0</v>
      </c>
      <c r="BO239" s="725">
        <v>1</v>
      </c>
      <c r="BP239" s="725">
        <v>0</v>
      </c>
      <c r="BQ239" s="725"/>
      <c r="BR239" s="725"/>
      <c r="BS239" s="725"/>
    </row>
    <row r="240" spans="1:71" ht="15" x14ac:dyDescent="0.25">
      <c r="A240" s="722" t="e">
        <f>VLOOKUP(C240,'DfE No.'!#REF!,3,FALSE)</f>
        <v>#REF!</v>
      </c>
      <c r="B240" s="722">
        <v>142595</v>
      </c>
      <c r="C240" s="722">
        <v>9353115</v>
      </c>
      <c r="D240" s="723" t="s">
        <v>1113</v>
      </c>
      <c r="E240" s="707" t="s">
        <v>469</v>
      </c>
      <c r="F240" s="724" t="s">
        <v>1127</v>
      </c>
      <c r="G240" s="725">
        <v>1</v>
      </c>
      <c r="H240" s="725">
        <v>0</v>
      </c>
      <c r="I240" s="725">
        <v>0</v>
      </c>
      <c r="J240" s="725">
        <v>7</v>
      </c>
      <c r="K240" s="725">
        <v>0</v>
      </c>
      <c r="L240" s="725">
        <v>0</v>
      </c>
      <c r="M240" s="725">
        <v>0</v>
      </c>
      <c r="N240" s="725">
        <v>104</v>
      </c>
      <c r="O240" s="725">
        <v>104</v>
      </c>
      <c r="P240" s="725">
        <v>15</v>
      </c>
      <c r="Q240" s="725">
        <v>89</v>
      </c>
      <c r="R240" s="725">
        <v>0</v>
      </c>
      <c r="S240" s="725">
        <v>0</v>
      </c>
      <c r="T240" s="725">
        <v>0</v>
      </c>
      <c r="U240" s="725">
        <v>0</v>
      </c>
      <c r="V240" s="725">
        <v>0</v>
      </c>
      <c r="W240" s="725">
        <v>0</v>
      </c>
      <c r="X240" s="725">
        <v>0</v>
      </c>
      <c r="Y240" s="725">
        <v>0</v>
      </c>
      <c r="Z240" s="725">
        <v>0</v>
      </c>
      <c r="AA240" s="725">
        <v>104</v>
      </c>
      <c r="AB240" s="725">
        <v>14.857142857142858</v>
      </c>
      <c r="AC240" s="725">
        <v>6.0000000000000009</v>
      </c>
      <c r="AD240" s="725">
        <v>10.196078431372548</v>
      </c>
      <c r="AE240" s="725">
        <v>0</v>
      </c>
      <c r="AF240" s="725">
        <v>0</v>
      </c>
      <c r="AG240" s="725">
        <v>86</v>
      </c>
      <c r="AH240" s="725">
        <v>7</v>
      </c>
      <c r="AI240" s="725">
        <v>6.0000000000000009</v>
      </c>
      <c r="AJ240" s="725">
        <v>1.9999999999999969</v>
      </c>
      <c r="AK240" s="725">
        <v>2.9999999999999951</v>
      </c>
      <c r="AL240" s="725">
        <v>0</v>
      </c>
      <c r="AM240" s="725">
        <v>0</v>
      </c>
      <c r="AN240" s="725">
        <v>0</v>
      </c>
      <c r="AO240" s="725">
        <v>0</v>
      </c>
      <c r="AP240" s="725">
        <v>0</v>
      </c>
      <c r="AQ240" s="725">
        <v>0</v>
      </c>
      <c r="AR240" s="725">
        <v>0</v>
      </c>
      <c r="AS240" s="725">
        <v>0</v>
      </c>
      <c r="AT240" s="725">
        <v>0</v>
      </c>
      <c r="AU240" s="725">
        <v>2.3370786516853981</v>
      </c>
      <c r="AV240" s="725">
        <v>3.5056179775280869</v>
      </c>
      <c r="AW240" s="725">
        <v>3.5056179775280869</v>
      </c>
      <c r="AX240" s="725">
        <v>0</v>
      </c>
      <c r="AY240" s="725">
        <v>0</v>
      </c>
      <c r="AZ240" s="725">
        <v>0</v>
      </c>
      <c r="BA240" s="725">
        <v>2.0392156862745097</v>
      </c>
      <c r="BB240" s="725">
        <v>22.505747126436798</v>
      </c>
      <c r="BC240" s="725">
        <v>26.298850574712663</v>
      </c>
      <c r="BD240" s="725">
        <v>0</v>
      </c>
      <c r="BE240" s="725">
        <v>0</v>
      </c>
      <c r="BF240" s="725">
        <v>0</v>
      </c>
      <c r="BG240" s="725">
        <v>0</v>
      </c>
      <c r="BH240" s="725">
        <v>0</v>
      </c>
      <c r="BI240" s="725">
        <v>0</v>
      </c>
      <c r="BJ240" s="725">
        <v>0</v>
      </c>
      <c r="BK240" s="725">
        <v>0</v>
      </c>
      <c r="BL240" s="725">
        <v>0.84894810909090901</v>
      </c>
      <c r="BM240" s="725">
        <v>0</v>
      </c>
      <c r="BN240" s="725">
        <v>0</v>
      </c>
      <c r="BO240" s="725">
        <v>1</v>
      </c>
      <c r="BP240" s="725">
        <v>0</v>
      </c>
      <c r="BQ240" s="725"/>
      <c r="BR240" s="725"/>
      <c r="BS240" s="725"/>
    </row>
    <row r="241" spans="1:71" ht="15" x14ac:dyDescent="0.25">
      <c r="A241" s="722" t="e">
        <f>VLOOKUP(C241,'DfE No.'!#REF!,3,FALSE)</f>
        <v>#REF!</v>
      </c>
      <c r="B241" s="722">
        <v>143065</v>
      </c>
      <c r="C241" s="722">
        <v>9353116</v>
      </c>
      <c r="D241" s="723" t="s">
        <v>1412</v>
      </c>
      <c r="E241" s="707" t="s">
        <v>469</v>
      </c>
      <c r="F241" s="724" t="s">
        <v>1127</v>
      </c>
      <c r="G241" s="725">
        <v>1</v>
      </c>
      <c r="H241" s="725">
        <v>0</v>
      </c>
      <c r="I241" s="725">
        <v>0</v>
      </c>
      <c r="J241" s="725">
        <v>7</v>
      </c>
      <c r="K241" s="725">
        <v>0</v>
      </c>
      <c r="L241" s="725">
        <v>0</v>
      </c>
      <c r="M241" s="725">
        <v>0</v>
      </c>
      <c r="N241" s="725">
        <v>132</v>
      </c>
      <c r="O241" s="725">
        <v>132</v>
      </c>
      <c r="P241" s="725">
        <v>13</v>
      </c>
      <c r="Q241" s="725">
        <v>119</v>
      </c>
      <c r="R241" s="725">
        <v>0</v>
      </c>
      <c r="S241" s="725">
        <v>0</v>
      </c>
      <c r="T241" s="725">
        <v>0</v>
      </c>
      <c r="U241" s="725">
        <v>0</v>
      </c>
      <c r="V241" s="725">
        <v>0</v>
      </c>
      <c r="W241" s="725">
        <v>0</v>
      </c>
      <c r="X241" s="725">
        <v>0</v>
      </c>
      <c r="Y241" s="725">
        <v>0</v>
      </c>
      <c r="Z241" s="725">
        <v>0</v>
      </c>
      <c r="AA241" s="725">
        <v>132</v>
      </c>
      <c r="AB241" s="725">
        <v>18.857142857142858</v>
      </c>
      <c r="AC241" s="725">
        <v>7.9999999999999991</v>
      </c>
      <c r="AD241" s="725">
        <v>12.902255639097744</v>
      </c>
      <c r="AE241" s="725">
        <v>0</v>
      </c>
      <c r="AF241" s="725">
        <v>0</v>
      </c>
      <c r="AG241" s="725">
        <v>132</v>
      </c>
      <c r="AH241" s="725">
        <v>0</v>
      </c>
      <c r="AI241" s="725">
        <v>0</v>
      </c>
      <c r="AJ241" s="725">
        <v>0</v>
      </c>
      <c r="AK241" s="725">
        <v>0</v>
      </c>
      <c r="AL241" s="725">
        <v>0</v>
      </c>
      <c r="AM241" s="725">
        <v>0</v>
      </c>
      <c r="AN241" s="725">
        <v>0</v>
      </c>
      <c r="AO241" s="725">
        <v>0</v>
      </c>
      <c r="AP241" s="725">
        <v>0</v>
      </c>
      <c r="AQ241" s="725">
        <v>0</v>
      </c>
      <c r="AR241" s="725">
        <v>0</v>
      </c>
      <c r="AS241" s="725">
        <v>0</v>
      </c>
      <c r="AT241" s="725">
        <v>0</v>
      </c>
      <c r="AU241" s="725">
        <v>0</v>
      </c>
      <c r="AV241" s="725">
        <v>1.1092436974789908</v>
      </c>
      <c r="AW241" s="725">
        <v>1.1092436974789908</v>
      </c>
      <c r="AX241" s="725">
        <v>0</v>
      </c>
      <c r="AY241" s="725">
        <v>0</v>
      </c>
      <c r="AZ241" s="725">
        <v>0</v>
      </c>
      <c r="BA241" s="725">
        <v>0</v>
      </c>
      <c r="BB241" s="725">
        <v>29.245762711864433</v>
      </c>
      <c r="BC241" s="725">
        <v>32.440677966101724</v>
      </c>
      <c r="BD241" s="725">
        <v>0</v>
      </c>
      <c r="BE241" s="725">
        <v>0</v>
      </c>
      <c r="BF241" s="725">
        <v>0</v>
      </c>
      <c r="BG241" s="725">
        <v>0</v>
      </c>
      <c r="BH241" s="725">
        <v>0</v>
      </c>
      <c r="BI241" s="725">
        <v>0</v>
      </c>
      <c r="BJ241" s="725">
        <v>7.0800000000000471</v>
      </c>
      <c r="BK241" s="725">
        <v>0</v>
      </c>
      <c r="BL241" s="725">
        <v>2.43653541654135</v>
      </c>
      <c r="BM241" s="725">
        <v>0</v>
      </c>
      <c r="BN241" s="725">
        <v>1</v>
      </c>
      <c r="BO241" s="725">
        <v>1</v>
      </c>
      <c r="BP241" s="725">
        <v>0</v>
      </c>
      <c r="BQ241" s="725"/>
      <c r="BR241" s="725"/>
      <c r="BS241" s="725"/>
    </row>
    <row r="242" spans="1:71" ht="15" x14ac:dyDescent="0.25">
      <c r="A242" s="722" t="e">
        <f>VLOOKUP(C242,'DfE No.'!#REF!,3,FALSE)</f>
        <v>#REF!</v>
      </c>
      <c r="B242" s="722">
        <v>142597</v>
      </c>
      <c r="C242" s="722">
        <v>9353302</v>
      </c>
      <c r="D242" s="723" t="s">
        <v>1266</v>
      </c>
      <c r="E242" s="707" t="s">
        <v>469</v>
      </c>
      <c r="F242" s="724" t="s">
        <v>1127</v>
      </c>
      <c r="G242" s="725">
        <v>1</v>
      </c>
      <c r="H242" s="725">
        <v>0</v>
      </c>
      <c r="I242" s="725">
        <v>0</v>
      </c>
      <c r="J242" s="725">
        <v>7</v>
      </c>
      <c r="K242" s="725">
        <v>0</v>
      </c>
      <c r="L242" s="725">
        <v>0</v>
      </c>
      <c r="M242" s="725">
        <v>0</v>
      </c>
      <c r="N242" s="725">
        <v>184</v>
      </c>
      <c r="O242" s="725">
        <v>184</v>
      </c>
      <c r="P242" s="725">
        <v>27</v>
      </c>
      <c r="Q242" s="725">
        <v>157</v>
      </c>
      <c r="R242" s="725">
        <v>0</v>
      </c>
      <c r="S242" s="725">
        <v>0</v>
      </c>
      <c r="T242" s="725">
        <v>0</v>
      </c>
      <c r="U242" s="725">
        <v>0</v>
      </c>
      <c r="V242" s="725">
        <v>0</v>
      </c>
      <c r="W242" s="725">
        <v>0</v>
      </c>
      <c r="X242" s="725">
        <v>0</v>
      </c>
      <c r="Y242" s="725">
        <v>0</v>
      </c>
      <c r="Z242" s="725">
        <v>0</v>
      </c>
      <c r="AA242" s="725">
        <v>184</v>
      </c>
      <c r="AB242" s="725">
        <v>26.285714285714285</v>
      </c>
      <c r="AC242" s="725">
        <v>23</v>
      </c>
      <c r="AD242" s="725">
        <v>34.91282051282051</v>
      </c>
      <c r="AE242" s="725">
        <v>0</v>
      </c>
      <c r="AF242" s="725">
        <v>0</v>
      </c>
      <c r="AG242" s="725">
        <v>127.99999999999991</v>
      </c>
      <c r="AH242" s="725">
        <v>53.000000000000085</v>
      </c>
      <c r="AI242" s="725">
        <v>0</v>
      </c>
      <c r="AJ242" s="725">
        <v>0</v>
      </c>
      <c r="AK242" s="725">
        <v>0</v>
      </c>
      <c r="AL242" s="725">
        <v>3.000000000000008</v>
      </c>
      <c r="AM242" s="725">
        <v>0</v>
      </c>
      <c r="AN242" s="725">
        <v>0</v>
      </c>
      <c r="AO242" s="725">
        <v>0</v>
      </c>
      <c r="AP242" s="725">
        <v>0</v>
      </c>
      <c r="AQ242" s="725">
        <v>0</v>
      </c>
      <c r="AR242" s="725">
        <v>0</v>
      </c>
      <c r="AS242" s="725">
        <v>0</v>
      </c>
      <c r="AT242" s="725">
        <v>0</v>
      </c>
      <c r="AU242" s="725">
        <v>1.1719745222929943</v>
      </c>
      <c r="AV242" s="725">
        <v>3.5159235668789863</v>
      </c>
      <c r="AW242" s="725">
        <v>4.6878980891719699</v>
      </c>
      <c r="AX242" s="725">
        <v>0</v>
      </c>
      <c r="AY242" s="725">
        <v>0</v>
      </c>
      <c r="AZ242" s="725">
        <v>0</v>
      </c>
      <c r="BA242" s="725">
        <v>0</v>
      </c>
      <c r="BB242" s="725">
        <v>44.554054054054085</v>
      </c>
      <c r="BC242" s="725">
        <v>52.216216216216253</v>
      </c>
      <c r="BD242" s="725">
        <v>0</v>
      </c>
      <c r="BE242" s="725">
        <v>0</v>
      </c>
      <c r="BF242" s="725">
        <v>0</v>
      </c>
      <c r="BG242" s="725">
        <v>0</v>
      </c>
      <c r="BH242" s="725">
        <v>0</v>
      </c>
      <c r="BI242" s="725">
        <v>0</v>
      </c>
      <c r="BJ242" s="725">
        <v>5.9600000000000017</v>
      </c>
      <c r="BK242" s="725">
        <v>0</v>
      </c>
      <c r="BL242" s="725">
        <v>0.41621478062015499</v>
      </c>
      <c r="BM242" s="725">
        <v>0</v>
      </c>
      <c r="BN242" s="725">
        <v>0</v>
      </c>
      <c r="BO242" s="725">
        <v>1</v>
      </c>
      <c r="BP242" s="725">
        <v>0</v>
      </c>
      <c r="BQ242" s="725"/>
      <c r="BR242" s="725"/>
      <c r="BS242" s="725"/>
    </row>
    <row r="243" spans="1:71" ht="15" x14ac:dyDescent="0.25">
      <c r="A243" s="722" t="e">
        <f>VLOOKUP(C243,'DfE No.'!#REF!,3,FALSE)</f>
        <v>#REF!</v>
      </c>
      <c r="B243" s="722">
        <v>139149</v>
      </c>
      <c r="C243" s="722">
        <v>9353312</v>
      </c>
      <c r="D243" s="723" t="s">
        <v>1267</v>
      </c>
      <c r="E243" s="707" t="s">
        <v>469</v>
      </c>
      <c r="F243" s="724" t="s">
        <v>1127</v>
      </c>
      <c r="G243" s="725">
        <v>1</v>
      </c>
      <c r="H243" s="725">
        <v>0</v>
      </c>
      <c r="I243" s="725">
        <v>0</v>
      </c>
      <c r="J243" s="725">
        <v>7</v>
      </c>
      <c r="K243" s="725">
        <v>0</v>
      </c>
      <c r="L243" s="725">
        <v>0</v>
      </c>
      <c r="M243" s="725">
        <v>0</v>
      </c>
      <c r="N243" s="725">
        <v>85</v>
      </c>
      <c r="O243" s="725">
        <v>85</v>
      </c>
      <c r="P243" s="725">
        <v>15</v>
      </c>
      <c r="Q243" s="725">
        <v>70</v>
      </c>
      <c r="R243" s="725">
        <v>0</v>
      </c>
      <c r="S243" s="725">
        <v>0</v>
      </c>
      <c r="T243" s="725">
        <v>0</v>
      </c>
      <c r="U243" s="725">
        <v>0</v>
      </c>
      <c r="V243" s="725">
        <v>0</v>
      </c>
      <c r="W243" s="725">
        <v>0</v>
      </c>
      <c r="X243" s="725">
        <v>0</v>
      </c>
      <c r="Y243" s="725">
        <v>0</v>
      </c>
      <c r="Z243" s="725">
        <v>0</v>
      </c>
      <c r="AA243" s="725">
        <v>85</v>
      </c>
      <c r="AB243" s="725">
        <v>12.142857142857142</v>
      </c>
      <c r="AC243" s="725">
        <v>10.99999999999997</v>
      </c>
      <c r="AD243" s="725">
        <v>11.265060240963857</v>
      </c>
      <c r="AE243" s="725">
        <v>0</v>
      </c>
      <c r="AF243" s="725">
        <v>0</v>
      </c>
      <c r="AG243" s="725">
        <v>68</v>
      </c>
      <c r="AH243" s="725">
        <v>2.9999999999999982</v>
      </c>
      <c r="AI243" s="725">
        <v>4.9999999999999991</v>
      </c>
      <c r="AJ243" s="725">
        <v>7.0000000000000009</v>
      </c>
      <c r="AK243" s="725">
        <v>0</v>
      </c>
      <c r="AL243" s="725">
        <v>2.0000000000000013</v>
      </c>
      <c r="AM243" s="725">
        <v>0</v>
      </c>
      <c r="AN243" s="725">
        <v>0</v>
      </c>
      <c r="AO243" s="725">
        <v>0</v>
      </c>
      <c r="AP243" s="725">
        <v>0</v>
      </c>
      <c r="AQ243" s="725">
        <v>0</v>
      </c>
      <c r="AR243" s="725">
        <v>0</v>
      </c>
      <c r="AS243" s="725">
        <v>0</v>
      </c>
      <c r="AT243" s="725">
        <v>0</v>
      </c>
      <c r="AU243" s="725">
        <v>0</v>
      </c>
      <c r="AV243" s="725">
        <v>0</v>
      </c>
      <c r="AW243" s="725">
        <v>0</v>
      </c>
      <c r="AX243" s="725">
        <v>0</v>
      </c>
      <c r="AY243" s="725">
        <v>0</v>
      </c>
      <c r="AZ243" s="725">
        <v>0</v>
      </c>
      <c r="BA243" s="725">
        <v>0</v>
      </c>
      <c r="BB243" s="725">
        <v>19.2753623188406</v>
      </c>
      <c r="BC243" s="725">
        <v>23.405797101449298</v>
      </c>
      <c r="BD243" s="725">
        <v>0</v>
      </c>
      <c r="BE243" s="725">
        <v>0</v>
      </c>
      <c r="BF243" s="725">
        <v>0</v>
      </c>
      <c r="BG243" s="725">
        <v>0</v>
      </c>
      <c r="BH243" s="725">
        <v>0</v>
      </c>
      <c r="BI243" s="725">
        <v>0</v>
      </c>
      <c r="BJ243" s="725">
        <v>0</v>
      </c>
      <c r="BK243" s="725">
        <v>0</v>
      </c>
      <c r="BL243" s="725">
        <v>3.2644198000000002</v>
      </c>
      <c r="BM243" s="725">
        <v>0</v>
      </c>
      <c r="BN243" s="725">
        <v>1</v>
      </c>
      <c r="BO243" s="725">
        <v>1</v>
      </c>
      <c r="BP243" s="725">
        <v>0</v>
      </c>
      <c r="BQ243" s="725"/>
      <c r="BR243" s="725"/>
      <c r="BS243" s="725"/>
    </row>
    <row r="244" spans="1:71" ht="15" x14ac:dyDescent="0.25">
      <c r="A244" s="722" t="e">
        <f>VLOOKUP(C244,'DfE No.'!#REF!,3,FALSE)</f>
        <v>#REF!</v>
      </c>
      <c r="B244" s="722">
        <v>137419</v>
      </c>
      <c r="C244" s="722">
        <v>9353314</v>
      </c>
      <c r="D244" s="723" t="s">
        <v>1268</v>
      </c>
      <c r="E244" s="707" t="s">
        <v>469</v>
      </c>
      <c r="F244" s="724" t="s">
        <v>1127</v>
      </c>
      <c r="G244" s="725">
        <v>1</v>
      </c>
      <c r="H244" s="725">
        <v>0</v>
      </c>
      <c r="I244" s="725">
        <v>0</v>
      </c>
      <c r="J244" s="725">
        <v>7</v>
      </c>
      <c r="K244" s="725">
        <v>0</v>
      </c>
      <c r="L244" s="725">
        <v>0</v>
      </c>
      <c r="M244" s="725">
        <v>0</v>
      </c>
      <c r="N244" s="725">
        <v>406</v>
      </c>
      <c r="O244" s="725">
        <v>406</v>
      </c>
      <c r="P244" s="725">
        <v>60</v>
      </c>
      <c r="Q244" s="725">
        <v>346</v>
      </c>
      <c r="R244" s="725">
        <v>0</v>
      </c>
      <c r="S244" s="725">
        <v>0</v>
      </c>
      <c r="T244" s="725">
        <v>0</v>
      </c>
      <c r="U244" s="725">
        <v>0</v>
      </c>
      <c r="V244" s="725">
        <v>0</v>
      </c>
      <c r="W244" s="725">
        <v>0</v>
      </c>
      <c r="X244" s="725">
        <v>0</v>
      </c>
      <c r="Y244" s="725">
        <v>0</v>
      </c>
      <c r="Z244" s="725">
        <v>0</v>
      </c>
      <c r="AA244" s="725">
        <v>406</v>
      </c>
      <c r="AB244" s="725">
        <v>58</v>
      </c>
      <c r="AC244" s="725">
        <v>58.00000000000005</v>
      </c>
      <c r="AD244" s="725">
        <v>78.863309352517987</v>
      </c>
      <c r="AE244" s="725">
        <v>0</v>
      </c>
      <c r="AF244" s="725">
        <v>0</v>
      </c>
      <c r="AG244" s="725">
        <v>358.88395061728409</v>
      </c>
      <c r="AH244" s="725">
        <v>0</v>
      </c>
      <c r="AI244" s="725">
        <v>0</v>
      </c>
      <c r="AJ244" s="725">
        <v>47.116049382715893</v>
      </c>
      <c r="AK244" s="725">
        <v>0</v>
      </c>
      <c r="AL244" s="725">
        <v>0</v>
      </c>
      <c r="AM244" s="725">
        <v>0</v>
      </c>
      <c r="AN244" s="725">
        <v>0</v>
      </c>
      <c r="AO244" s="725">
        <v>0</v>
      </c>
      <c r="AP244" s="725">
        <v>0</v>
      </c>
      <c r="AQ244" s="725">
        <v>0</v>
      </c>
      <c r="AR244" s="725">
        <v>0</v>
      </c>
      <c r="AS244" s="725">
        <v>0</v>
      </c>
      <c r="AT244" s="725">
        <v>0</v>
      </c>
      <c r="AU244" s="725">
        <v>0</v>
      </c>
      <c r="AV244" s="725">
        <v>2.3468208092485554</v>
      </c>
      <c r="AW244" s="725">
        <v>11.734104046242757</v>
      </c>
      <c r="AX244" s="725">
        <v>0</v>
      </c>
      <c r="AY244" s="725">
        <v>0</v>
      </c>
      <c r="AZ244" s="725">
        <v>0</v>
      </c>
      <c r="BA244" s="725">
        <v>2.920863309352518</v>
      </c>
      <c r="BB244" s="725">
        <v>135.34705882352932</v>
      </c>
      <c r="BC244" s="725">
        <v>158.81764705882341</v>
      </c>
      <c r="BD244" s="725">
        <v>0</v>
      </c>
      <c r="BE244" s="725">
        <v>0</v>
      </c>
      <c r="BF244" s="725">
        <v>0</v>
      </c>
      <c r="BG244" s="725">
        <v>0</v>
      </c>
      <c r="BH244" s="725">
        <v>0</v>
      </c>
      <c r="BI244" s="725">
        <v>0</v>
      </c>
      <c r="BJ244" s="725">
        <v>0</v>
      </c>
      <c r="BK244" s="725">
        <v>0</v>
      </c>
      <c r="BL244" s="725">
        <v>0.74597198481012705</v>
      </c>
      <c r="BM244" s="725">
        <v>0</v>
      </c>
      <c r="BN244" s="725">
        <v>0</v>
      </c>
      <c r="BO244" s="725">
        <v>1</v>
      </c>
      <c r="BP244" s="725">
        <v>0</v>
      </c>
      <c r="BQ244" s="725"/>
      <c r="BR244" s="725"/>
      <c r="BS244" s="725"/>
    </row>
    <row r="245" spans="1:71" ht="15" x14ac:dyDescent="0.25">
      <c r="A245" s="722" t="e">
        <f>VLOOKUP(C245,'DfE No.'!#REF!,3,FALSE)</f>
        <v>#REF!</v>
      </c>
      <c r="B245" s="722">
        <v>139448</v>
      </c>
      <c r="C245" s="722">
        <v>9353318</v>
      </c>
      <c r="D245" s="723" t="s">
        <v>1413</v>
      </c>
      <c r="E245" s="707" t="s">
        <v>469</v>
      </c>
      <c r="F245" s="724" t="s">
        <v>1127</v>
      </c>
      <c r="G245" s="725">
        <v>1</v>
      </c>
      <c r="H245" s="725">
        <v>0</v>
      </c>
      <c r="I245" s="725">
        <v>0</v>
      </c>
      <c r="J245" s="725">
        <v>7</v>
      </c>
      <c r="K245" s="725">
        <v>0</v>
      </c>
      <c r="L245" s="725">
        <v>0</v>
      </c>
      <c r="M245" s="725">
        <v>0</v>
      </c>
      <c r="N245" s="725">
        <v>308</v>
      </c>
      <c r="O245" s="725">
        <v>308</v>
      </c>
      <c r="P245" s="725">
        <v>43</v>
      </c>
      <c r="Q245" s="725">
        <v>265</v>
      </c>
      <c r="R245" s="725">
        <v>0</v>
      </c>
      <c r="S245" s="725">
        <v>0</v>
      </c>
      <c r="T245" s="725">
        <v>0</v>
      </c>
      <c r="U245" s="725">
        <v>0</v>
      </c>
      <c r="V245" s="725">
        <v>0</v>
      </c>
      <c r="W245" s="725">
        <v>0</v>
      </c>
      <c r="X245" s="725">
        <v>0</v>
      </c>
      <c r="Y245" s="725">
        <v>0</v>
      </c>
      <c r="Z245" s="725">
        <v>0</v>
      </c>
      <c r="AA245" s="725">
        <v>308</v>
      </c>
      <c r="AB245" s="725">
        <v>44</v>
      </c>
      <c r="AC245" s="725">
        <v>16.000000000000018</v>
      </c>
      <c r="AD245" s="725">
        <v>30.70096463022508</v>
      </c>
      <c r="AE245" s="725">
        <v>0</v>
      </c>
      <c r="AF245" s="725">
        <v>0</v>
      </c>
      <c r="AG245" s="725">
        <v>250.00000000000011</v>
      </c>
      <c r="AH245" s="725">
        <v>57.999999999999908</v>
      </c>
      <c r="AI245" s="725">
        <v>0</v>
      </c>
      <c r="AJ245" s="725">
        <v>0</v>
      </c>
      <c r="AK245" s="725">
        <v>0</v>
      </c>
      <c r="AL245" s="725">
        <v>0</v>
      </c>
      <c r="AM245" s="725">
        <v>0</v>
      </c>
      <c r="AN245" s="725">
        <v>0</v>
      </c>
      <c r="AO245" s="725">
        <v>0</v>
      </c>
      <c r="AP245" s="725">
        <v>0</v>
      </c>
      <c r="AQ245" s="725">
        <v>0</v>
      </c>
      <c r="AR245" s="725">
        <v>0</v>
      </c>
      <c r="AS245" s="725">
        <v>0</v>
      </c>
      <c r="AT245" s="725">
        <v>0</v>
      </c>
      <c r="AU245" s="725">
        <v>15.166666666666654</v>
      </c>
      <c r="AV245" s="725">
        <v>29.166666666666668</v>
      </c>
      <c r="AW245" s="725">
        <v>44.333333333333357</v>
      </c>
      <c r="AX245" s="725">
        <v>0</v>
      </c>
      <c r="AY245" s="725">
        <v>0</v>
      </c>
      <c r="AZ245" s="725">
        <v>0</v>
      </c>
      <c r="BA245" s="725">
        <v>0</v>
      </c>
      <c r="BB245" s="725">
        <v>68.083003952569214</v>
      </c>
      <c r="BC245" s="725">
        <v>79.130434782608745</v>
      </c>
      <c r="BD245" s="725">
        <v>0</v>
      </c>
      <c r="BE245" s="725">
        <v>0</v>
      </c>
      <c r="BF245" s="725">
        <v>0</v>
      </c>
      <c r="BG245" s="725">
        <v>0</v>
      </c>
      <c r="BH245" s="725">
        <v>0</v>
      </c>
      <c r="BI245" s="725">
        <v>0</v>
      </c>
      <c r="BJ245" s="725">
        <v>0</v>
      </c>
      <c r="BK245" s="725">
        <v>0</v>
      </c>
      <c r="BL245" s="725">
        <v>0.50963376084905698</v>
      </c>
      <c r="BM245" s="725">
        <v>0</v>
      </c>
      <c r="BN245" s="725">
        <v>0</v>
      </c>
      <c r="BO245" s="725">
        <v>1</v>
      </c>
      <c r="BP245" s="725">
        <v>0</v>
      </c>
      <c r="BQ245" s="725"/>
      <c r="BR245" s="725"/>
      <c r="BS245" s="725"/>
    </row>
    <row r="246" spans="1:71" ht="15" x14ac:dyDescent="0.25">
      <c r="A246" s="722" t="e">
        <f>VLOOKUP(C246,'DfE No.'!#REF!,3,FALSE)</f>
        <v>#REF!</v>
      </c>
      <c r="B246" s="722">
        <v>143624</v>
      </c>
      <c r="C246" s="722">
        <v>9353320</v>
      </c>
      <c r="D246" s="723" t="s">
        <v>1269</v>
      </c>
      <c r="E246" s="707" t="s">
        <v>469</v>
      </c>
      <c r="F246" s="724" t="s">
        <v>1127</v>
      </c>
      <c r="G246" s="725">
        <v>1</v>
      </c>
      <c r="H246" s="725">
        <v>0</v>
      </c>
      <c r="I246" s="725">
        <v>0</v>
      </c>
      <c r="J246" s="725">
        <v>7</v>
      </c>
      <c r="K246" s="725">
        <v>0</v>
      </c>
      <c r="L246" s="725">
        <v>0</v>
      </c>
      <c r="M246" s="725">
        <v>0</v>
      </c>
      <c r="N246" s="725">
        <v>278</v>
      </c>
      <c r="O246" s="725">
        <v>278</v>
      </c>
      <c r="P246" s="725">
        <v>45</v>
      </c>
      <c r="Q246" s="725">
        <v>233</v>
      </c>
      <c r="R246" s="725">
        <v>0</v>
      </c>
      <c r="S246" s="725">
        <v>0</v>
      </c>
      <c r="T246" s="725">
        <v>0</v>
      </c>
      <c r="U246" s="725">
        <v>0</v>
      </c>
      <c r="V246" s="725">
        <v>0</v>
      </c>
      <c r="W246" s="725">
        <v>0</v>
      </c>
      <c r="X246" s="725">
        <v>0</v>
      </c>
      <c r="Y246" s="725">
        <v>0</v>
      </c>
      <c r="Z246" s="725">
        <v>0</v>
      </c>
      <c r="AA246" s="725">
        <v>278</v>
      </c>
      <c r="AB246" s="725">
        <v>39.714285714285715</v>
      </c>
      <c r="AC246" s="725">
        <v>20.000000000000011</v>
      </c>
      <c r="AD246" s="725">
        <v>25.906810035842295</v>
      </c>
      <c r="AE246" s="725">
        <v>0</v>
      </c>
      <c r="AF246" s="725">
        <v>0</v>
      </c>
      <c r="AG246" s="725">
        <v>198.71480144404325</v>
      </c>
      <c r="AH246" s="725">
        <v>44.158844765342877</v>
      </c>
      <c r="AI246" s="725">
        <v>35.126353790613599</v>
      </c>
      <c r="AJ246" s="725">
        <v>0</v>
      </c>
      <c r="AK246" s="725">
        <v>0</v>
      </c>
      <c r="AL246" s="725">
        <v>0</v>
      </c>
      <c r="AM246" s="725">
        <v>0</v>
      </c>
      <c r="AN246" s="725">
        <v>0</v>
      </c>
      <c r="AO246" s="725">
        <v>0</v>
      </c>
      <c r="AP246" s="725">
        <v>0</v>
      </c>
      <c r="AQ246" s="725">
        <v>0</v>
      </c>
      <c r="AR246" s="725">
        <v>0</v>
      </c>
      <c r="AS246" s="725">
        <v>0</v>
      </c>
      <c r="AT246" s="725">
        <v>0</v>
      </c>
      <c r="AU246" s="725">
        <v>14.31759656652361</v>
      </c>
      <c r="AV246" s="725">
        <v>32.21459227467804</v>
      </c>
      <c r="AW246" s="725">
        <v>62.042918454935609</v>
      </c>
      <c r="AX246" s="725">
        <v>0</v>
      </c>
      <c r="AY246" s="725">
        <v>0</v>
      </c>
      <c r="AZ246" s="725">
        <v>0</v>
      </c>
      <c r="BA246" s="725">
        <v>0.99641577060931896</v>
      </c>
      <c r="BB246" s="725">
        <v>67.744493392070467</v>
      </c>
      <c r="BC246" s="725">
        <v>80.828193832599098</v>
      </c>
      <c r="BD246" s="725">
        <v>0</v>
      </c>
      <c r="BE246" s="725">
        <v>0</v>
      </c>
      <c r="BF246" s="725">
        <v>0</v>
      </c>
      <c r="BG246" s="725">
        <v>0</v>
      </c>
      <c r="BH246" s="725">
        <v>0</v>
      </c>
      <c r="BI246" s="725">
        <v>0</v>
      </c>
      <c r="BJ246" s="725">
        <v>0</v>
      </c>
      <c r="BK246" s="725">
        <v>0</v>
      </c>
      <c r="BL246" s="725">
        <v>0.38662265190615802</v>
      </c>
      <c r="BM246" s="725">
        <v>0</v>
      </c>
      <c r="BN246" s="725">
        <v>0</v>
      </c>
      <c r="BO246" s="725">
        <v>1</v>
      </c>
      <c r="BP246" s="725">
        <v>0</v>
      </c>
      <c r="BQ246" s="725"/>
      <c r="BR246" s="725"/>
      <c r="BS246" s="725"/>
    </row>
    <row r="247" spans="1:71" ht="15" x14ac:dyDescent="0.25">
      <c r="A247" s="722" t="e">
        <f>VLOOKUP(C247,'DfE No.'!#REF!,3,FALSE)</f>
        <v>#REF!</v>
      </c>
      <c r="B247" s="722">
        <v>145692</v>
      </c>
      <c r="C247" s="722">
        <v>9353323</v>
      </c>
      <c r="D247" s="723" t="s">
        <v>1414</v>
      </c>
      <c r="E247" s="707" t="s">
        <v>469</v>
      </c>
      <c r="F247" s="724" t="s">
        <v>1127</v>
      </c>
      <c r="G247" s="725">
        <v>1</v>
      </c>
      <c r="H247" s="725">
        <v>0</v>
      </c>
      <c r="I247" s="725">
        <v>0</v>
      </c>
      <c r="J247" s="725">
        <v>7</v>
      </c>
      <c r="K247" s="725">
        <v>0</v>
      </c>
      <c r="L247" s="725">
        <v>0</v>
      </c>
      <c r="M247" s="725">
        <v>0</v>
      </c>
      <c r="N247" s="725">
        <v>189</v>
      </c>
      <c r="O247" s="725">
        <v>189</v>
      </c>
      <c r="P247" s="725">
        <v>18</v>
      </c>
      <c r="Q247" s="725">
        <v>171</v>
      </c>
      <c r="R247" s="725">
        <v>0</v>
      </c>
      <c r="S247" s="725">
        <v>0</v>
      </c>
      <c r="T247" s="725">
        <v>0</v>
      </c>
      <c r="U247" s="725">
        <v>0</v>
      </c>
      <c r="V247" s="725">
        <v>0</v>
      </c>
      <c r="W247" s="725">
        <v>0</v>
      </c>
      <c r="X247" s="725">
        <v>0</v>
      </c>
      <c r="Y247" s="725">
        <v>0</v>
      </c>
      <c r="Z247" s="725">
        <v>0</v>
      </c>
      <c r="AA247" s="725">
        <v>189</v>
      </c>
      <c r="AB247" s="725">
        <v>27</v>
      </c>
      <c r="AC247" s="725">
        <v>24.999999999999947</v>
      </c>
      <c r="AD247" s="725">
        <v>31.5</v>
      </c>
      <c r="AE247" s="725">
        <v>0</v>
      </c>
      <c r="AF247" s="725">
        <v>0</v>
      </c>
      <c r="AG247" s="725">
        <v>180.91443850267373</v>
      </c>
      <c r="AH247" s="725">
        <v>5.0534759358288763</v>
      </c>
      <c r="AI247" s="725">
        <v>1.0106951871657754</v>
      </c>
      <c r="AJ247" s="725">
        <v>2.0213903743315509</v>
      </c>
      <c r="AK247" s="725">
        <v>0</v>
      </c>
      <c r="AL247" s="725">
        <v>0</v>
      </c>
      <c r="AM247" s="725">
        <v>0</v>
      </c>
      <c r="AN247" s="725">
        <v>0</v>
      </c>
      <c r="AO247" s="725">
        <v>0</v>
      </c>
      <c r="AP247" s="725">
        <v>0</v>
      </c>
      <c r="AQ247" s="725">
        <v>0</v>
      </c>
      <c r="AR247" s="725">
        <v>0</v>
      </c>
      <c r="AS247" s="725">
        <v>0</v>
      </c>
      <c r="AT247" s="725">
        <v>0</v>
      </c>
      <c r="AU247" s="725">
        <v>0</v>
      </c>
      <c r="AV247" s="725">
        <v>0</v>
      </c>
      <c r="AW247" s="725">
        <v>0</v>
      </c>
      <c r="AX247" s="725">
        <v>0</v>
      </c>
      <c r="AY247" s="725">
        <v>0</v>
      </c>
      <c r="AZ247" s="725">
        <v>0</v>
      </c>
      <c r="BA247" s="725">
        <v>0</v>
      </c>
      <c r="BB247" s="725">
        <v>45.878048780487759</v>
      </c>
      <c r="BC247" s="725">
        <v>50.707317073170685</v>
      </c>
      <c r="BD247" s="725">
        <v>0</v>
      </c>
      <c r="BE247" s="725">
        <v>0</v>
      </c>
      <c r="BF247" s="725">
        <v>0</v>
      </c>
      <c r="BG247" s="725">
        <v>0</v>
      </c>
      <c r="BH247" s="725">
        <v>0</v>
      </c>
      <c r="BI247" s="725">
        <v>0</v>
      </c>
      <c r="BJ247" s="725">
        <v>9.6599999999999788</v>
      </c>
      <c r="BK247" s="725">
        <v>0</v>
      </c>
      <c r="BL247" s="725">
        <v>2.2185926497075998</v>
      </c>
      <c r="BM247" s="725">
        <v>0</v>
      </c>
      <c r="BN247" s="725">
        <v>0</v>
      </c>
      <c r="BO247" s="725">
        <v>1</v>
      </c>
      <c r="BP247" s="725">
        <v>0</v>
      </c>
      <c r="BQ247" s="725"/>
      <c r="BR247" s="725"/>
      <c r="BS247" s="725"/>
    </row>
    <row r="248" spans="1:71" ht="15" x14ac:dyDescent="0.25">
      <c r="A248" s="722" t="e">
        <f>VLOOKUP(C248,'DfE No.'!#REF!,3,FALSE)</f>
        <v>#REF!</v>
      </c>
      <c r="B248" s="722">
        <v>142598</v>
      </c>
      <c r="C248" s="722">
        <v>9353328</v>
      </c>
      <c r="D248" s="723" t="s">
        <v>1270</v>
      </c>
      <c r="E248" s="707" t="s">
        <v>469</v>
      </c>
      <c r="F248" s="724" t="s">
        <v>1127</v>
      </c>
      <c r="G248" s="725">
        <v>1</v>
      </c>
      <c r="H248" s="725">
        <v>0</v>
      </c>
      <c r="I248" s="725">
        <v>0</v>
      </c>
      <c r="J248" s="725">
        <v>7</v>
      </c>
      <c r="K248" s="725">
        <v>0</v>
      </c>
      <c r="L248" s="725">
        <v>0</v>
      </c>
      <c r="M248" s="725">
        <v>0</v>
      </c>
      <c r="N248" s="725">
        <v>196</v>
      </c>
      <c r="O248" s="725">
        <v>196</v>
      </c>
      <c r="P248" s="725">
        <v>29</v>
      </c>
      <c r="Q248" s="725">
        <v>167</v>
      </c>
      <c r="R248" s="725">
        <v>0</v>
      </c>
      <c r="S248" s="725">
        <v>0</v>
      </c>
      <c r="T248" s="725">
        <v>0</v>
      </c>
      <c r="U248" s="725">
        <v>0</v>
      </c>
      <c r="V248" s="725">
        <v>0</v>
      </c>
      <c r="W248" s="725">
        <v>0</v>
      </c>
      <c r="X248" s="725">
        <v>0</v>
      </c>
      <c r="Y248" s="725">
        <v>0</v>
      </c>
      <c r="Z248" s="725">
        <v>0</v>
      </c>
      <c r="AA248" s="725">
        <v>196</v>
      </c>
      <c r="AB248" s="725">
        <v>28</v>
      </c>
      <c r="AC248" s="725">
        <v>9.9999999999999982</v>
      </c>
      <c r="AD248" s="725">
        <v>15.233160621761657</v>
      </c>
      <c r="AE248" s="725">
        <v>0</v>
      </c>
      <c r="AF248" s="725">
        <v>0</v>
      </c>
      <c r="AG248" s="725">
        <v>170.87179487179492</v>
      </c>
      <c r="AH248" s="725">
        <v>24.123076923076908</v>
      </c>
      <c r="AI248" s="725">
        <v>0</v>
      </c>
      <c r="AJ248" s="725">
        <v>1.0051282051282056</v>
      </c>
      <c r="AK248" s="725">
        <v>0</v>
      </c>
      <c r="AL248" s="725">
        <v>0</v>
      </c>
      <c r="AM248" s="725">
        <v>0</v>
      </c>
      <c r="AN248" s="725">
        <v>0</v>
      </c>
      <c r="AO248" s="725">
        <v>0</v>
      </c>
      <c r="AP248" s="725">
        <v>0</v>
      </c>
      <c r="AQ248" s="725">
        <v>0</v>
      </c>
      <c r="AR248" s="725">
        <v>0</v>
      </c>
      <c r="AS248" s="725">
        <v>0</v>
      </c>
      <c r="AT248" s="725">
        <v>0</v>
      </c>
      <c r="AU248" s="725">
        <v>1.1736526946107786</v>
      </c>
      <c r="AV248" s="725">
        <v>1.1736526946107786</v>
      </c>
      <c r="AW248" s="725">
        <v>3.5209580838323307</v>
      </c>
      <c r="AX248" s="725">
        <v>0</v>
      </c>
      <c r="AY248" s="725">
        <v>0</v>
      </c>
      <c r="AZ248" s="725">
        <v>0</v>
      </c>
      <c r="BA248" s="725">
        <v>1.0155440414507773</v>
      </c>
      <c r="BB248" s="725">
        <v>29.711656441717814</v>
      </c>
      <c r="BC248" s="725">
        <v>34.871165644171803</v>
      </c>
      <c r="BD248" s="725">
        <v>0</v>
      </c>
      <c r="BE248" s="725">
        <v>0</v>
      </c>
      <c r="BF248" s="725">
        <v>0</v>
      </c>
      <c r="BG248" s="725">
        <v>0</v>
      </c>
      <c r="BH248" s="725">
        <v>0</v>
      </c>
      <c r="BI248" s="725">
        <v>0</v>
      </c>
      <c r="BJ248" s="725">
        <v>0</v>
      </c>
      <c r="BK248" s="725">
        <v>0</v>
      </c>
      <c r="BL248" s="725">
        <v>0.59869071666666696</v>
      </c>
      <c r="BM248" s="725">
        <v>0</v>
      </c>
      <c r="BN248" s="725">
        <v>0</v>
      </c>
      <c r="BO248" s="725">
        <v>1</v>
      </c>
      <c r="BP248" s="725">
        <v>0</v>
      </c>
      <c r="BQ248" s="725"/>
      <c r="BR248" s="725"/>
      <c r="BS248" s="725"/>
    </row>
    <row r="249" spans="1:71" ht="15" x14ac:dyDescent="0.25">
      <c r="A249" s="722" t="e">
        <f>VLOOKUP(C249,'DfE No.'!#REF!,3,FALSE)</f>
        <v>#REF!</v>
      </c>
      <c r="B249" s="722">
        <v>145693</v>
      </c>
      <c r="C249" s="722">
        <v>9353331</v>
      </c>
      <c r="D249" s="723" t="s">
        <v>1415</v>
      </c>
      <c r="E249" s="707" t="s">
        <v>469</v>
      </c>
      <c r="F249" s="724" t="s">
        <v>1127</v>
      </c>
      <c r="G249" s="725">
        <v>1</v>
      </c>
      <c r="H249" s="725">
        <v>0</v>
      </c>
      <c r="I249" s="725">
        <v>0</v>
      </c>
      <c r="J249" s="725">
        <v>7</v>
      </c>
      <c r="K249" s="725">
        <v>0</v>
      </c>
      <c r="L249" s="725">
        <v>0</v>
      </c>
      <c r="M249" s="725">
        <v>0</v>
      </c>
      <c r="N249" s="725">
        <v>117</v>
      </c>
      <c r="O249" s="725">
        <v>117</v>
      </c>
      <c r="P249" s="725">
        <v>9</v>
      </c>
      <c r="Q249" s="725">
        <v>108</v>
      </c>
      <c r="R249" s="725">
        <v>0</v>
      </c>
      <c r="S249" s="725">
        <v>0</v>
      </c>
      <c r="T249" s="725">
        <v>0</v>
      </c>
      <c r="U249" s="725">
        <v>0</v>
      </c>
      <c r="V249" s="725">
        <v>0</v>
      </c>
      <c r="W249" s="725">
        <v>0</v>
      </c>
      <c r="X249" s="725">
        <v>0</v>
      </c>
      <c r="Y249" s="725">
        <v>0</v>
      </c>
      <c r="Z249" s="725">
        <v>0</v>
      </c>
      <c r="AA249" s="725">
        <v>117</v>
      </c>
      <c r="AB249" s="725">
        <v>16.714285714285715</v>
      </c>
      <c r="AC249" s="725">
        <v>8.9999999999999964</v>
      </c>
      <c r="AD249" s="725">
        <v>12</v>
      </c>
      <c r="AE249" s="725">
        <v>0</v>
      </c>
      <c r="AF249" s="725">
        <v>0</v>
      </c>
      <c r="AG249" s="725">
        <v>117</v>
      </c>
      <c r="AH249" s="725">
        <v>0</v>
      </c>
      <c r="AI249" s="725">
        <v>0</v>
      </c>
      <c r="AJ249" s="725">
        <v>0</v>
      </c>
      <c r="AK249" s="725">
        <v>0</v>
      </c>
      <c r="AL249" s="725">
        <v>0</v>
      </c>
      <c r="AM249" s="725">
        <v>0</v>
      </c>
      <c r="AN249" s="725">
        <v>0</v>
      </c>
      <c r="AO249" s="725">
        <v>0</v>
      </c>
      <c r="AP249" s="725">
        <v>0</v>
      </c>
      <c r="AQ249" s="725">
        <v>0</v>
      </c>
      <c r="AR249" s="725">
        <v>0</v>
      </c>
      <c r="AS249" s="725">
        <v>0</v>
      </c>
      <c r="AT249" s="725">
        <v>0</v>
      </c>
      <c r="AU249" s="725">
        <v>0</v>
      </c>
      <c r="AV249" s="725">
        <v>0</v>
      </c>
      <c r="AW249" s="725">
        <v>0</v>
      </c>
      <c r="AX249" s="725">
        <v>0</v>
      </c>
      <c r="AY249" s="725">
        <v>0</v>
      </c>
      <c r="AZ249" s="725">
        <v>0</v>
      </c>
      <c r="BA249" s="725">
        <v>2</v>
      </c>
      <c r="BB249" s="725">
        <v>30.566037735849026</v>
      </c>
      <c r="BC249" s="725">
        <v>33.113207547169779</v>
      </c>
      <c r="BD249" s="725">
        <v>0</v>
      </c>
      <c r="BE249" s="725">
        <v>0</v>
      </c>
      <c r="BF249" s="725">
        <v>0</v>
      </c>
      <c r="BG249" s="725">
        <v>0</v>
      </c>
      <c r="BH249" s="725">
        <v>0</v>
      </c>
      <c r="BI249" s="725">
        <v>0</v>
      </c>
      <c r="BJ249" s="725">
        <v>0</v>
      </c>
      <c r="BK249" s="725">
        <v>0</v>
      </c>
      <c r="BL249" s="725">
        <v>3.3180045467889898</v>
      </c>
      <c r="BM249" s="725">
        <v>0</v>
      </c>
      <c r="BN249" s="725">
        <v>1</v>
      </c>
      <c r="BO249" s="725">
        <v>1</v>
      </c>
      <c r="BP249" s="725">
        <v>0</v>
      </c>
      <c r="BQ249" s="725"/>
      <c r="BR249" s="725"/>
      <c r="BS249" s="725"/>
    </row>
    <row r="250" spans="1:71" ht="15" x14ac:dyDescent="0.25">
      <c r="A250" s="722" t="e">
        <f>VLOOKUP(C250,'DfE No.'!#REF!,3,FALSE)</f>
        <v>#REF!</v>
      </c>
      <c r="B250" s="722">
        <v>142806</v>
      </c>
      <c r="C250" s="722">
        <v>9353335</v>
      </c>
      <c r="D250" s="723" t="s">
        <v>1271</v>
      </c>
      <c r="E250" s="707" t="s">
        <v>469</v>
      </c>
      <c r="F250" s="724" t="s">
        <v>1127</v>
      </c>
      <c r="G250" s="725">
        <v>1</v>
      </c>
      <c r="H250" s="725">
        <v>0</v>
      </c>
      <c r="I250" s="725">
        <v>0</v>
      </c>
      <c r="J250" s="725">
        <v>7</v>
      </c>
      <c r="K250" s="725">
        <v>0</v>
      </c>
      <c r="L250" s="725">
        <v>0</v>
      </c>
      <c r="M250" s="725">
        <v>0</v>
      </c>
      <c r="N250" s="725">
        <v>205</v>
      </c>
      <c r="O250" s="725">
        <v>205</v>
      </c>
      <c r="P250" s="725">
        <v>27</v>
      </c>
      <c r="Q250" s="725">
        <v>178</v>
      </c>
      <c r="R250" s="725">
        <v>0</v>
      </c>
      <c r="S250" s="725">
        <v>0</v>
      </c>
      <c r="T250" s="725">
        <v>0</v>
      </c>
      <c r="U250" s="725">
        <v>0</v>
      </c>
      <c r="V250" s="725">
        <v>0</v>
      </c>
      <c r="W250" s="725">
        <v>0</v>
      </c>
      <c r="X250" s="725">
        <v>0</v>
      </c>
      <c r="Y250" s="725">
        <v>0</v>
      </c>
      <c r="Z250" s="725">
        <v>0</v>
      </c>
      <c r="AA250" s="725">
        <v>205</v>
      </c>
      <c r="AB250" s="725">
        <v>29.285714285714285</v>
      </c>
      <c r="AC250" s="725">
        <v>24.999999999999975</v>
      </c>
      <c r="AD250" s="725">
        <v>36.642512077294683</v>
      </c>
      <c r="AE250" s="725">
        <v>0</v>
      </c>
      <c r="AF250" s="725">
        <v>0</v>
      </c>
      <c r="AG250" s="725">
        <v>65.999999999999986</v>
      </c>
      <c r="AH250" s="725">
        <v>64.999999999999929</v>
      </c>
      <c r="AI250" s="725">
        <v>23.999999999999936</v>
      </c>
      <c r="AJ250" s="725">
        <v>16.000000000000007</v>
      </c>
      <c r="AK250" s="725">
        <v>8.9999999999999911</v>
      </c>
      <c r="AL250" s="725">
        <v>15.000000000000005</v>
      </c>
      <c r="AM250" s="725">
        <v>10.000000000000011</v>
      </c>
      <c r="AN250" s="725">
        <v>0</v>
      </c>
      <c r="AO250" s="725">
        <v>0</v>
      </c>
      <c r="AP250" s="725">
        <v>0</v>
      </c>
      <c r="AQ250" s="725">
        <v>0</v>
      </c>
      <c r="AR250" s="725">
        <v>0</v>
      </c>
      <c r="AS250" s="725">
        <v>0</v>
      </c>
      <c r="AT250" s="725">
        <v>0</v>
      </c>
      <c r="AU250" s="725">
        <v>5.8908045977011403</v>
      </c>
      <c r="AV250" s="725">
        <v>9.425287356321844</v>
      </c>
      <c r="AW250" s="725">
        <v>16.494252873563212</v>
      </c>
      <c r="AX250" s="725">
        <v>0</v>
      </c>
      <c r="AY250" s="725">
        <v>0</v>
      </c>
      <c r="AZ250" s="725">
        <v>0</v>
      </c>
      <c r="BA250" s="725">
        <v>3.9613526570048307</v>
      </c>
      <c r="BB250" s="725">
        <v>49.84</v>
      </c>
      <c r="BC250" s="725">
        <v>57.400000000000006</v>
      </c>
      <c r="BD250" s="725">
        <v>0</v>
      </c>
      <c r="BE250" s="725">
        <v>0</v>
      </c>
      <c r="BF250" s="725">
        <v>0</v>
      </c>
      <c r="BG250" s="725">
        <v>0</v>
      </c>
      <c r="BH250" s="725">
        <v>0</v>
      </c>
      <c r="BI250" s="725">
        <v>0</v>
      </c>
      <c r="BJ250" s="725">
        <v>0</v>
      </c>
      <c r="BK250" s="725">
        <v>0</v>
      </c>
      <c r="BL250" s="725">
        <v>0.40339881249999998</v>
      </c>
      <c r="BM250" s="725">
        <v>0</v>
      </c>
      <c r="BN250" s="725">
        <v>0</v>
      </c>
      <c r="BO250" s="725">
        <v>1</v>
      </c>
      <c r="BP250" s="725">
        <v>0</v>
      </c>
      <c r="BQ250" s="725"/>
      <c r="BR250" s="725"/>
      <c r="BS250" s="725"/>
    </row>
    <row r="251" spans="1:71" ht="15" x14ac:dyDescent="0.25">
      <c r="A251" s="722" t="e">
        <f>VLOOKUP(C251,'DfE No.'!#REF!,3,FALSE)</f>
        <v>#REF!</v>
      </c>
      <c r="B251" s="722">
        <v>146229</v>
      </c>
      <c r="C251" s="722">
        <v>9353339</v>
      </c>
      <c r="D251" s="723" t="s">
        <v>1500</v>
      </c>
      <c r="E251" s="707" t="s">
        <v>469</v>
      </c>
      <c r="F251" s="724" t="s">
        <v>1127</v>
      </c>
      <c r="G251" s="725">
        <v>1</v>
      </c>
      <c r="H251" s="725">
        <v>0</v>
      </c>
      <c r="I251" s="725">
        <v>0</v>
      </c>
      <c r="J251" s="725">
        <v>7</v>
      </c>
      <c r="K251" s="725">
        <v>0</v>
      </c>
      <c r="L251" s="725">
        <v>0</v>
      </c>
      <c r="M251" s="725">
        <v>0</v>
      </c>
      <c r="N251" s="725">
        <v>417</v>
      </c>
      <c r="O251" s="725">
        <v>417</v>
      </c>
      <c r="P251" s="725">
        <v>60</v>
      </c>
      <c r="Q251" s="725">
        <v>357</v>
      </c>
      <c r="R251" s="725">
        <v>0</v>
      </c>
      <c r="S251" s="725">
        <v>0</v>
      </c>
      <c r="T251" s="725">
        <v>0</v>
      </c>
      <c r="U251" s="725">
        <v>0</v>
      </c>
      <c r="V251" s="725">
        <v>0</v>
      </c>
      <c r="W251" s="725">
        <v>0</v>
      </c>
      <c r="X251" s="725">
        <v>0</v>
      </c>
      <c r="Y251" s="725">
        <v>0</v>
      </c>
      <c r="Z251" s="725">
        <v>0</v>
      </c>
      <c r="AA251" s="725">
        <v>417</v>
      </c>
      <c r="AB251" s="725">
        <v>59.571428571428569</v>
      </c>
      <c r="AC251" s="725">
        <v>65.000000000000057</v>
      </c>
      <c r="AD251" s="725">
        <v>75.637231503579955</v>
      </c>
      <c r="AE251" s="725">
        <v>0</v>
      </c>
      <c r="AF251" s="725">
        <v>0</v>
      </c>
      <c r="AG251" s="725">
        <v>137</v>
      </c>
      <c r="AH251" s="725">
        <v>58.000000000000185</v>
      </c>
      <c r="AI251" s="725">
        <v>43.000000000000071</v>
      </c>
      <c r="AJ251" s="725">
        <v>137.99999999999994</v>
      </c>
      <c r="AK251" s="725">
        <v>25.999999999999982</v>
      </c>
      <c r="AL251" s="725">
        <v>8.000000000000016</v>
      </c>
      <c r="AM251" s="725">
        <v>7.0000000000000098</v>
      </c>
      <c r="AN251" s="725">
        <v>0</v>
      </c>
      <c r="AO251" s="725">
        <v>0</v>
      </c>
      <c r="AP251" s="725">
        <v>0</v>
      </c>
      <c r="AQ251" s="725">
        <v>0</v>
      </c>
      <c r="AR251" s="725">
        <v>0</v>
      </c>
      <c r="AS251" s="725">
        <v>0</v>
      </c>
      <c r="AT251" s="725">
        <v>0</v>
      </c>
      <c r="AU251" s="725">
        <v>61.907563025209924</v>
      </c>
      <c r="AV251" s="725">
        <v>99.285714285714249</v>
      </c>
      <c r="AW251" s="725">
        <v>144.84033613445391</v>
      </c>
      <c r="AX251" s="725">
        <v>0</v>
      </c>
      <c r="AY251" s="725">
        <v>0</v>
      </c>
      <c r="AZ251" s="725">
        <v>0</v>
      </c>
      <c r="BA251" s="725">
        <v>0</v>
      </c>
      <c r="BB251" s="725">
        <v>166.52013422818783</v>
      </c>
      <c r="BC251" s="725">
        <v>194.50671140939588</v>
      </c>
      <c r="BD251" s="725">
        <v>0</v>
      </c>
      <c r="BE251" s="725">
        <v>0</v>
      </c>
      <c r="BF251" s="725">
        <v>0</v>
      </c>
      <c r="BG251" s="725">
        <v>0</v>
      </c>
      <c r="BH251" s="725">
        <v>0</v>
      </c>
      <c r="BI251" s="725">
        <v>0</v>
      </c>
      <c r="BJ251" s="725">
        <v>3.9800000000000058</v>
      </c>
      <c r="BK251" s="725">
        <v>0</v>
      </c>
      <c r="BL251" s="725">
        <v>0.39302935754189899</v>
      </c>
      <c r="BM251" s="725">
        <v>0</v>
      </c>
      <c r="BN251" s="725">
        <v>0</v>
      </c>
      <c r="BO251" s="725">
        <v>1</v>
      </c>
      <c r="BP251" s="725">
        <v>0</v>
      </c>
      <c r="BQ251" s="725"/>
      <c r="BR251" s="725"/>
      <c r="BS251" s="725"/>
    </row>
    <row r="252" spans="1:71" ht="15" x14ac:dyDescent="0.25">
      <c r="A252" s="722" t="e">
        <f>VLOOKUP(C252,'DfE No.'!#REF!,3,FALSE)</f>
        <v>#REF!</v>
      </c>
      <c r="B252" s="722">
        <v>145382</v>
      </c>
      <c r="C252" s="722">
        <v>9353340</v>
      </c>
      <c r="D252" s="723" t="s">
        <v>781</v>
      </c>
      <c r="E252" s="707" t="s">
        <v>469</v>
      </c>
      <c r="F252" s="724" t="s">
        <v>1127</v>
      </c>
      <c r="G252" s="725">
        <v>1</v>
      </c>
      <c r="H252" s="725">
        <v>0</v>
      </c>
      <c r="I252" s="725">
        <v>0</v>
      </c>
      <c r="J252" s="725">
        <v>7</v>
      </c>
      <c r="K252" s="725">
        <v>0</v>
      </c>
      <c r="L252" s="725">
        <v>0</v>
      </c>
      <c r="M252" s="725">
        <v>0</v>
      </c>
      <c r="N252" s="725">
        <v>210</v>
      </c>
      <c r="O252" s="725">
        <v>210</v>
      </c>
      <c r="P252" s="725">
        <v>30</v>
      </c>
      <c r="Q252" s="725">
        <v>180</v>
      </c>
      <c r="R252" s="725">
        <v>0</v>
      </c>
      <c r="S252" s="725">
        <v>0</v>
      </c>
      <c r="T252" s="725">
        <v>0</v>
      </c>
      <c r="U252" s="725">
        <v>0</v>
      </c>
      <c r="V252" s="725">
        <v>0</v>
      </c>
      <c r="W252" s="725">
        <v>0</v>
      </c>
      <c r="X252" s="725">
        <v>0</v>
      </c>
      <c r="Y252" s="725">
        <v>0</v>
      </c>
      <c r="Z252" s="725">
        <v>0</v>
      </c>
      <c r="AA252" s="725">
        <v>210</v>
      </c>
      <c r="AB252" s="725">
        <v>30</v>
      </c>
      <c r="AC252" s="725">
        <v>11.000000000000005</v>
      </c>
      <c r="AD252" s="725">
        <v>14.858490566037736</v>
      </c>
      <c r="AE252" s="725">
        <v>0</v>
      </c>
      <c r="AF252" s="725">
        <v>0</v>
      </c>
      <c r="AG252" s="725">
        <v>174.00000000000009</v>
      </c>
      <c r="AH252" s="725">
        <v>14.000000000000005</v>
      </c>
      <c r="AI252" s="725">
        <v>8</v>
      </c>
      <c r="AJ252" s="725">
        <v>3.0000000000000027</v>
      </c>
      <c r="AK252" s="725">
        <v>9.9999999999999964</v>
      </c>
      <c r="AL252" s="725">
        <v>0</v>
      </c>
      <c r="AM252" s="725">
        <v>0.99999999999999956</v>
      </c>
      <c r="AN252" s="725">
        <v>0</v>
      </c>
      <c r="AO252" s="725">
        <v>0</v>
      </c>
      <c r="AP252" s="725">
        <v>0</v>
      </c>
      <c r="AQ252" s="725">
        <v>0</v>
      </c>
      <c r="AR252" s="725">
        <v>0</v>
      </c>
      <c r="AS252" s="725">
        <v>0</v>
      </c>
      <c r="AT252" s="725">
        <v>0</v>
      </c>
      <c r="AU252" s="725">
        <v>12.833333333333332</v>
      </c>
      <c r="AV252" s="725">
        <v>29.166666666666693</v>
      </c>
      <c r="AW252" s="725">
        <v>40.833333333333243</v>
      </c>
      <c r="AX252" s="725">
        <v>0</v>
      </c>
      <c r="AY252" s="725">
        <v>0</v>
      </c>
      <c r="AZ252" s="725">
        <v>0</v>
      </c>
      <c r="BA252" s="725">
        <v>0</v>
      </c>
      <c r="BB252" s="725">
        <v>32.914285714285739</v>
      </c>
      <c r="BC252" s="725">
        <v>38.400000000000027</v>
      </c>
      <c r="BD252" s="725">
        <v>0</v>
      </c>
      <c r="BE252" s="725">
        <v>0</v>
      </c>
      <c r="BF252" s="725">
        <v>0</v>
      </c>
      <c r="BG252" s="725">
        <v>0</v>
      </c>
      <c r="BH252" s="725">
        <v>0</v>
      </c>
      <c r="BI252" s="725">
        <v>0</v>
      </c>
      <c r="BJ252" s="725">
        <v>0</v>
      </c>
      <c r="BK252" s="725">
        <v>0</v>
      </c>
      <c r="BL252" s="725">
        <v>0.33467998885941602</v>
      </c>
      <c r="BM252" s="725">
        <v>0</v>
      </c>
      <c r="BN252" s="725">
        <v>0</v>
      </c>
      <c r="BO252" s="725">
        <v>1</v>
      </c>
      <c r="BP252" s="725">
        <v>0</v>
      </c>
      <c r="BQ252" s="725"/>
      <c r="BR252" s="725"/>
      <c r="BS252" s="725"/>
    </row>
    <row r="253" spans="1:71" ht="15" x14ac:dyDescent="0.25">
      <c r="A253" s="722" t="e">
        <f>VLOOKUP(C253,'DfE No.'!#REF!,3,FALSE)</f>
        <v>#REF!</v>
      </c>
      <c r="B253" s="722">
        <v>146977</v>
      </c>
      <c r="C253" s="722">
        <v>9353341</v>
      </c>
      <c r="D253" s="723" t="s">
        <v>782</v>
      </c>
      <c r="E253" s="707" t="s">
        <v>469</v>
      </c>
      <c r="F253" s="724" t="s">
        <v>1127</v>
      </c>
      <c r="G253" s="725">
        <v>1</v>
      </c>
      <c r="H253" s="725">
        <v>0</v>
      </c>
      <c r="I253" s="725">
        <v>0</v>
      </c>
      <c r="J253" s="725">
        <v>7</v>
      </c>
      <c r="K253" s="725">
        <v>0</v>
      </c>
      <c r="L253" s="725">
        <v>0</v>
      </c>
      <c r="M253" s="725">
        <v>0</v>
      </c>
      <c r="N253" s="725">
        <v>207</v>
      </c>
      <c r="O253" s="725">
        <v>207</v>
      </c>
      <c r="P253" s="725">
        <v>28</v>
      </c>
      <c r="Q253" s="725">
        <v>179</v>
      </c>
      <c r="R253" s="725">
        <v>0</v>
      </c>
      <c r="S253" s="725">
        <v>0</v>
      </c>
      <c r="T253" s="725">
        <v>0</v>
      </c>
      <c r="U253" s="725">
        <v>0</v>
      </c>
      <c r="V253" s="725">
        <v>0</v>
      </c>
      <c r="W253" s="725">
        <v>0</v>
      </c>
      <c r="X253" s="725">
        <v>0</v>
      </c>
      <c r="Y253" s="725">
        <v>0</v>
      </c>
      <c r="Z253" s="725">
        <v>0</v>
      </c>
      <c r="AA253" s="725">
        <v>207</v>
      </c>
      <c r="AB253" s="725">
        <v>29.571428571428573</v>
      </c>
      <c r="AC253" s="725">
        <v>35.000000000000057</v>
      </c>
      <c r="AD253" s="725">
        <v>43.632352941176471</v>
      </c>
      <c r="AE253" s="725">
        <v>0</v>
      </c>
      <c r="AF253" s="725">
        <v>0</v>
      </c>
      <c r="AG253" s="725">
        <v>74</v>
      </c>
      <c r="AH253" s="725">
        <v>6.9999999999999911</v>
      </c>
      <c r="AI253" s="725">
        <v>5.9999999999999982</v>
      </c>
      <c r="AJ253" s="725">
        <v>44.000000000000014</v>
      </c>
      <c r="AK253" s="725">
        <v>73.000000000000028</v>
      </c>
      <c r="AL253" s="725">
        <v>2.9999999999999991</v>
      </c>
      <c r="AM253" s="725">
        <v>0</v>
      </c>
      <c r="AN253" s="725">
        <v>0</v>
      </c>
      <c r="AO253" s="725">
        <v>0</v>
      </c>
      <c r="AP253" s="725">
        <v>0</v>
      </c>
      <c r="AQ253" s="725">
        <v>0</v>
      </c>
      <c r="AR253" s="725">
        <v>0</v>
      </c>
      <c r="AS253" s="725">
        <v>0</v>
      </c>
      <c r="AT253" s="725">
        <v>0</v>
      </c>
      <c r="AU253" s="725">
        <v>1.1564245810055866</v>
      </c>
      <c r="AV253" s="725">
        <v>8.0949720670390963</v>
      </c>
      <c r="AW253" s="725">
        <v>11.564245810055867</v>
      </c>
      <c r="AX253" s="725">
        <v>0</v>
      </c>
      <c r="AY253" s="725">
        <v>0</v>
      </c>
      <c r="AZ253" s="725">
        <v>0</v>
      </c>
      <c r="BA253" s="725">
        <v>0</v>
      </c>
      <c r="BB253" s="725">
        <v>68.382022471910048</v>
      </c>
      <c r="BC253" s="725">
        <v>79.078651685393183</v>
      </c>
      <c r="BD253" s="725">
        <v>0</v>
      </c>
      <c r="BE253" s="725">
        <v>0</v>
      </c>
      <c r="BF253" s="725">
        <v>0</v>
      </c>
      <c r="BG253" s="725">
        <v>0</v>
      </c>
      <c r="BH253" s="725">
        <v>0</v>
      </c>
      <c r="BI253" s="725">
        <v>0</v>
      </c>
      <c r="BJ253" s="725">
        <v>0</v>
      </c>
      <c r="BK253" s="725">
        <v>0</v>
      </c>
      <c r="BL253" s="725">
        <v>0.28906353779069799</v>
      </c>
      <c r="BM253" s="725">
        <v>0</v>
      </c>
      <c r="BN253" s="725">
        <v>0</v>
      </c>
      <c r="BO253" s="725">
        <v>1</v>
      </c>
      <c r="BP253" s="725">
        <v>0</v>
      </c>
      <c r="BQ253" s="725"/>
      <c r="BR253" s="725"/>
      <c r="BS253" s="725"/>
    </row>
    <row r="254" spans="1:71" ht="15" x14ac:dyDescent="0.25">
      <c r="A254" s="722" t="e">
        <f>VLOOKUP(C254,'DfE No.'!#REF!,3,FALSE)</f>
        <v>#REF!</v>
      </c>
      <c r="B254" s="722">
        <v>141842</v>
      </c>
      <c r="C254" s="722">
        <v>9353344</v>
      </c>
      <c r="D254" s="723" t="s">
        <v>1114</v>
      </c>
      <c r="E254" s="707" t="s">
        <v>469</v>
      </c>
      <c r="F254" s="724" t="s">
        <v>1127</v>
      </c>
      <c r="G254" s="725">
        <v>1</v>
      </c>
      <c r="H254" s="725">
        <v>0</v>
      </c>
      <c r="I254" s="725">
        <v>0</v>
      </c>
      <c r="J254" s="725">
        <v>7</v>
      </c>
      <c r="K254" s="725">
        <v>0</v>
      </c>
      <c r="L254" s="725">
        <v>0</v>
      </c>
      <c r="M254" s="725">
        <v>0</v>
      </c>
      <c r="N254" s="725">
        <v>398</v>
      </c>
      <c r="O254" s="725">
        <v>398</v>
      </c>
      <c r="P254" s="725">
        <v>59</v>
      </c>
      <c r="Q254" s="725">
        <v>339</v>
      </c>
      <c r="R254" s="725">
        <v>0</v>
      </c>
      <c r="S254" s="725">
        <v>0</v>
      </c>
      <c r="T254" s="725">
        <v>0</v>
      </c>
      <c r="U254" s="725">
        <v>0</v>
      </c>
      <c r="V254" s="725">
        <v>0</v>
      </c>
      <c r="W254" s="725">
        <v>0</v>
      </c>
      <c r="X254" s="725">
        <v>0</v>
      </c>
      <c r="Y254" s="725">
        <v>0</v>
      </c>
      <c r="Z254" s="725">
        <v>0</v>
      </c>
      <c r="AA254" s="725">
        <v>398</v>
      </c>
      <c r="AB254" s="725">
        <v>56.857142857142854</v>
      </c>
      <c r="AC254" s="725">
        <v>110.00000000000013</v>
      </c>
      <c r="AD254" s="725">
        <v>137.03291139240505</v>
      </c>
      <c r="AE254" s="725">
        <v>0</v>
      </c>
      <c r="AF254" s="725">
        <v>0</v>
      </c>
      <c r="AG254" s="725">
        <v>21.999999999999986</v>
      </c>
      <c r="AH254" s="725">
        <v>53.000000000000142</v>
      </c>
      <c r="AI254" s="725">
        <v>56.999999999999979</v>
      </c>
      <c r="AJ254" s="725">
        <v>27</v>
      </c>
      <c r="AK254" s="725">
        <v>210.99999999999991</v>
      </c>
      <c r="AL254" s="725">
        <v>27</v>
      </c>
      <c r="AM254" s="725">
        <v>0.99999999999999933</v>
      </c>
      <c r="AN254" s="725">
        <v>0</v>
      </c>
      <c r="AO254" s="725">
        <v>0</v>
      </c>
      <c r="AP254" s="725">
        <v>0</v>
      </c>
      <c r="AQ254" s="725">
        <v>0</v>
      </c>
      <c r="AR254" s="725">
        <v>0</v>
      </c>
      <c r="AS254" s="725">
        <v>0</v>
      </c>
      <c r="AT254" s="725">
        <v>0</v>
      </c>
      <c r="AU254" s="725">
        <v>11.740412979351026</v>
      </c>
      <c r="AV254" s="725">
        <v>28.176991150442454</v>
      </c>
      <c r="AW254" s="725">
        <v>43.439528023598676</v>
      </c>
      <c r="AX254" s="725">
        <v>0</v>
      </c>
      <c r="AY254" s="725">
        <v>0</v>
      </c>
      <c r="AZ254" s="725">
        <v>0</v>
      </c>
      <c r="BA254" s="725">
        <v>1.0075949367088608</v>
      </c>
      <c r="BB254" s="725">
        <v>120.85196374622369</v>
      </c>
      <c r="BC254" s="725">
        <v>141.8851963746225</v>
      </c>
      <c r="BD254" s="725">
        <v>0</v>
      </c>
      <c r="BE254" s="725">
        <v>0</v>
      </c>
      <c r="BF254" s="725">
        <v>0</v>
      </c>
      <c r="BG254" s="725">
        <v>0</v>
      </c>
      <c r="BH254" s="725">
        <v>0</v>
      </c>
      <c r="BI254" s="725">
        <v>0</v>
      </c>
      <c r="BJ254" s="725">
        <v>0</v>
      </c>
      <c r="BK254" s="725">
        <v>0</v>
      </c>
      <c r="BL254" s="725">
        <v>0.35187907683923703</v>
      </c>
      <c r="BM254" s="725">
        <v>0</v>
      </c>
      <c r="BN254" s="725">
        <v>0</v>
      </c>
      <c r="BO254" s="725">
        <v>1</v>
      </c>
      <c r="BP254" s="725">
        <v>0</v>
      </c>
      <c r="BQ254" s="725"/>
      <c r="BR254" s="725"/>
      <c r="BS254" s="725"/>
    </row>
    <row r="255" spans="1:71" ht="15" x14ac:dyDescent="0.25">
      <c r="A255" s="722" t="e">
        <f>VLOOKUP(C255,'DfE No.'!#REF!,3,FALSE)</f>
        <v>#REF!</v>
      </c>
      <c r="B255" s="722">
        <v>143360</v>
      </c>
      <c r="C255" s="722">
        <v>9353345</v>
      </c>
      <c r="D255" s="723" t="s">
        <v>1272</v>
      </c>
      <c r="E255" s="707" t="s">
        <v>469</v>
      </c>
      <c r="F255" s="724" t="s">
        <v>1127</v>
      </c>
      <c r="G255" s="725">
        <v>1</v>
      </c>
      <c r="H255" s="725">
        <v>0</v>
      </c>
      <c r="I255" s="725">
        <v>0</v>
      </c>
      <c r="J255" s="725">
        <v>7</v>
      </c>
      <c r="K255" s="725">
        <v>0</v>
      </c>
      <c r="L255" s="725">
        <v>0</v>
      </c>
      <c r="M255" s="725">
        <v>0</v>
      </c>
      <c r="N255" s="725">
        <v>427</v>
      </c>
      <c r="O255" s="725">
        <v>427</v>
      </c>
      <c r="P255" s="725">
        <v>60</v>
      </c>
      <c r="Q255" s="725">
        <v>367</v>
      </c>
      <c r="R255" s="725">
        <v>0</v>
      </c>
      <c r="S255" s="725">
        <v>0</v>
      </c>
      <c r="T255" s="725">
        <v>0</v>
      </c>
      <c r="U255" s="725">
        <v>0</v>
      </c>
      <c r="V255" s="725">
        <v>0</v>
      </c>
      <c r="W255" s="725">
        <v>0</v>
      </c>
      <c r="X255" s="725">
        <v>0</v>
      </c>
      <c r="Y255" s="725">
        <v>0</v>
      </c>
      <c r="Z255" s="725">
        <v>0</v>
      </c>
      <c r="AA255" s="725">
        <v>427</v>
      </c>
      <c r="AB255" s="725">
        <v>61</v>
      </c>
      <c r="AC255" s="725">
        <v>33.000000000000007</v>
      </c>
      <c r="AD255" s="725">
        <v>66.658371040723978</v>
      </c>
      <c r="AE255" s="725">
        <v>0</v>
      </c>
      <c r="AF255" s="725">
        <v>0</v>
      </c>
      <c r="AG255" s="725">
        <v>412.99999999999983</v>
      </c>
      <c r="AH255" s="725">
        <v>4</v>
      </c>
      <c r="AI255" s="725">
        <v>8.0000000000000089</v>
      </c>
      <c r="AJ255" s="725">
        <v>2</v>
      </c>
      <c r="AK255" s="725">
        <v>0</v>
      </c>
      <c r="AL255" s="725">
        <v>0</v>
      </c>
      <c r="AM255" s="725">
        <v>0</v>
      </c>
      <c r="AN255" s="725">
        <v>0</v>
      </c>
      <c r="AO255" s="725">
        <v>0</v>
      </c>
      <c r="AP255" s="725">
        <v>0</v>
      </c>
      <c r="AQ255" s="725">
        <v>0</v>
      </c>
      <c r="AR255" s="725">
        <v>0</v>
      </c>
      <c r="AS255" s="725">
        <v>0</v>
      </c>
      <c r="AT255" s="725">
        <v>0</v>
      </c>
      <c r="AU255" s="725">
        <v>2.3333333333333335</v>
      </c>
      <c r="AV255" s="725">
        <v>3.5</v>
      </c>
      <c r="AW255" s="725">
        <v>5.8333333333333126</v>
      </c>
      <c r="AX255" s="725">
        <v>0</v>
      </c>
      <c r="AY255" s="725">
        <v>0</v>
      </c>
      <c r="AZ255" s="725">
        <v>0</v>
      </c>
      <c r="BA255" s="725">
        <v>0.96606334841628971</v>
      </c>
      <c r="BB255" s="725">
        <v>94.545706371191145</v>
      </c>
      <c r="BC255" s="725">
        <v>110.0027700831025</v>
      </c>
      <c r="BD255" s="725">
        <v>0</v>
      </c>
      <c r="BE255" s="725">
        <v>0</v>
      </c>
      <c r="BF255" s="725">
        <v>0</v>
      </c>
      <c r="BG255" s="725">
        <v>0</v>
      </c>
      <c r="BH255" s="725">
        <v>0</v>
      </c>
      <c r="BI255" s="725">
        <v>0</v>
      </c>
      <c r="BJ255" s="725">
        <v>0</v>
      </c>
      <c r="BK255" s="725">
        <v>0</v>
      </c>
      <c r="BL255" s="725">
        <v>0.79046115485714297</v>
      </c>
      <c r="BM255" s="725">
        <v>0</v>
      </c>
      <c r="BN255" s="725">
        <v>0</v>
      </c>
      <c r="BO255" s="725">
        <v>1</v>
      </c>
      <c r="BP255" s="725">
        <v>0</v>
      </c>
      <c r="BQ255" s="725"/>
      <c r="BR255" s="725"/>
      <c r="BS255" s="725"/>
    </row>
    <row r="256" spans="1:71" ht="15" x14ac:dyDescent="0.25">
      <c r="A256" s="722" t="e">
        <f>VLOOKUP(C256,'DfE No.'!#REF!,3,FALSE)</f>
        <v>#REF!</v>
      </c>
      <c r="B256" s="722">
        <v>145795</v>
      </c>
      <c r="C256" s="722">
        <v>9353346</v>
      </c>
      <c r="D256" s="723" t="s">
        <v>1339</v>
      </c>
      <c r="E256" s="707" t="s">
        <v>469</v>
      </c>
      <c r="F256" s="724" t="s">
        <v>1127</v>
      </c>
      <c r="G256" s="725">
        <v>1</v>
      </c>
      <c r="H256" s="725">
        <v>0</v>
      </c>
      <c r="I256" s="725">
        <v>0</v>
      </c>
      <c r="J256" s="725">
        <v>7</v>
      </c>
      <c r="K256" s="725">
        <v>0</v>
      </c>
      <c r="L256" s="725">
        <v>0</v>
      </c>
      <c r="M256" s="725">
        <v>0</v>
      </c>
      <c r="N256" s="725">
        <v>290</v>
      </c>
      <c r="O256" s="725">
        <v>290</v>
      </c>
      <c r="P256" s="725">
        <v>38</v>
      </c>
      <c r="Q256" s="725">
        <v>252</v>
      </c>
      <c r="R256" s="725">
        <v>0</v>
      </c>
      <c r="S256" s="725">
        <v>0</v>
      </c>
      <c r="T256" s="725">
        <v>0</v>
      </c>
      <c r="U256" s="725">
        <v>0</v>
      </c>
      <c r="V256" s="725">
        <v>0</v>
      </c>
      <c r="W256" s="725">
        <v>0</v>
      </c>
      <c r="X256" s="725">
        <v>0</v>
      </c>
      <c r="Y256" s="725">
        <v>0</v>
      </c>
      <c r="Z256" s="725">
        <v>0</v>
      </c>
      <c r="AA256" s="725">
        <v>290</v>
      </c>
      <c r="AB256" s="725">
        <v>41.428571428571431</v>
      </c>
      <c r="AC256" s="725">
        <v>7.0000000000000115</v>
      </c>
      <c r="AD256" s="725">
        <v>20.927835051546388</v>
      </c>
      <c r="AE256" s="725">
        <v>0</v>
      </c>
      <c r="AF256" s="725">
        <v>0</v>
      </c>
      <c r="AG256" s="725">
        <v>290</v>
      </c>
      <c r="AH256" s="725">
        <v>0</v>
      </c>
      <c r="AI256" s="725">
        <v>0</v>
      </c>
      <c r="AJ256" s="725">
        <v>0</v>
      </c>
      <c r="AK256" s="725">
        <v>0</v>
      </c>
      <c r="AL256" s="725">
        <v>0</v>
      </c>
      <c r="AM256" s="725">
        <v>0</v>
      </c>
      <c r="AN256" s="725">
        <v>0</v>
      </c>
      <c r="AO256" s="725">
        <v>0</v>
      </c>
      <c r="AP256" s="725">
        <v>0</v>
      </c>
      <c r="AQ256" s="725">
        <v>0</v>
      </c>
      <c r="AR256" s="725">
        <v>0</v>
      </c>
      <c r="AS256" s="725">
        <v>0</v>
      </c>
      <c r="AT256" s="725">
        <v>0</v>
      </c>
      <c r="AU256" s="725">
        <v>2.3387096774193554</v>
      </c>
      <c r="AV256" s="725">
        <v>7.0161290322580721</v>
      </c>
      <c r="AW256" s="725">
        <v>8.1854838709677402</v>
      </c>
      <c r="AX256" s="725">
        <v>0</v>
      </c>
      <c r="AY256" s="725">
        <v>0</v>
      </c>
      <c r="AZ256" s="725">
        <v>0</v>
      </c>
      <c r="BA256" s="725">
        <v>1.993127147766323</v>
      </c>
      <c r="BB256" s="725">
        <v>90.435483870967872</v>
      </c>
      <c r="BC256" s="725">
        <v>104.07258064516144</v>
      </c>
      <c r="BD256" s="725">
        <v>0</v>
      </c>
      <c r="BE256" s="725">
        <v>0</v>
      </c>
      <c r="BF256" s="725">
        <v>0</v>
      </c>
      <c r="BG256" s="725">
        <v>0</v>
      </c>
      <c r="BH256" s="725">
        <v>0</v>
      </c>
      <c r="BI256" s="725">
        <v>0</v>
      </c>
      <c r="BJ256" s="725">
        <v>0</v>
      </c>
      <c r="BK256" s="725">
        <v>0</v>
      </c>
      <c r="BL256" s="725">
        <v>1.9502714061425099</v>
      </c>
      <c r="BM256" s="725">
        <v>0</v>
      </c>
      <c r="BN256" s="725">
        <v>0</v>
      </c>
      <c r="BO256" s="725">
        <v>1</v>
      </c>
      <c r="BP256" s="725">
        <v>0</v>
      </c>
      <c r="BQ256" s="725"/>
      <c r="BR256" s="725"/>
      <c r="BS256" s="725"/>
    </row>
    <row r="257" spans="1:71" ht="15" x14ac:dyDescent="0.25">
      <c r="A257" s="722" t="e">
        <f>VLOOKUP(C257,'DfE No.'!#REF!,3,FALSE)</f>
        <v>#REF!</v>
      </c>
      <c r="B257" s="722">
        <v>137179</v>
      </c>
      <c r="C257" s="722">
        <v>9354029</v>
      </c>
      <c r="D257" s="723" t="s">
        <v>921</v>
      </c>
      <c r="E257" s="707" t="s">
        <v>1128</v>
      </c>
      <c r="F257" s="724" t="s">
        <v>1127</v>
      </c>
      <c r="G257" s="725">
        <v>1</v>
      </c>
      <c r="H257" s="725">
        <v>2</v>
      </c>
      <c r="I257" s="725">
        <v>2</v>
      </c>
      <c r="J257" s="725">
        <v>2</v>
      </c>
      <c r="K257" s="725">
        <v>2</v>
      </c>
      <c r="L257" s="725">
        <v>2</v>
      </c>
      <c r="M257" s="725">
        <v>0</v>
      </c>
      <c r="N257" s="725">
        <v>356</v>
      </c>
      <c r="O257" s="725">
        <v>174</v>
      </c>
      <c r="P257" s="725">
        <v>0</v>
      </c>
      <c r="Q257" s="725">
        <v>174</v>
      </c>
      <c r="R257" s="725">
        <v>182</v>
      </c>
      <c r="S257" s="725">
        <v>182</v>
      </c>
      <c r="T257" s="725">
        <v>0</v>
      </c>
      <c r="U257" s="725">
        <v>98</v>
      </c>
      <c r="V257" s="725">
        <v>84</v>
      </c>
      <c r="W257" s="725">
        <v>0</v>
      </c>
      <c r="X257" s="725">
        <v>0</v>
      </c>
      <c r="Y257" s="725">
        <v>0</v>
      </c>
      <c r="Z257" s="725">
        <v>0</v>
      </c>
      <c r="AA257" s="725">
        <v>356</v>
      </c>
      <c r="AB257" s="725">
        <v>89</v>
      </c>
      <c r="AC257" s="725">
        <v>18.000000000000007</v>
      </c>
      <c r="AD257" s="725">
        <v>39</v>
      </c>
      <c r="AE257" s="725">
        <v>20.999999999999929</v>
      </c>
      <c r="AF257" s="725">
        <v>26.143646408839778</v>
      </c>
      <c r="AG257" s="725">
        <v>154.99999999999991</v>
      </c>
      <c r="AH257" s="725">
        <v>14.999999999999993</v>
      </c>
      <c r="AI257" s="725">
        <v>0</v>
      </c>
      <c r="AJ257" s="725">
        <v>3.9999999999999933</v>
      </c>
      <c r="AK257" s="725">
        <v>0</v>
      </c>
      <c r="AL257" s="725">
        <v>0</v>
      </c>
      <c r="AM257" s="725">
        <v>0</v>
      </c>
      <c r="AN257" s="725">
        <v>159.00000000000006</v>
      </c>
      <c r="AO257" s="725">
        <v>14.999999999999996</v>
      </c>
      <c r="AP257" s="725">
        <v>0</v>
      </c>
      <c r="AQ257" s="725">
        <v>8.0000000000000089</v>
      </c>
      <c r="AR257" s="725">
        <v>0</v>
      </c>
      <c r="AS257" s="725">
        <v>0</v>
      </c>
      <c r="AT257" s="725">
        <v>0</v>
      </c>
      <c r="AU257" s="725">
        <v>1.0000000000000002</v>
      </c>
      <c r="AV257" s="725">
        <v>1.0000000000000002</v>
      </c>
      <c r="AW257" s="725">
        <v>1.0000000000000002</v>
      </c>
      <c r="AX257" s="725">
        <v>2.0000000000000022</v>
      </c>
      <c r="AY257" s="725">
        <v>3.0000000000000031</v>
      </c>
      <c r="AZ257" s="725">
        <v>4.0000000000000044</v>
      </c>
      <c r="BA257" s="725">
        <v>1.0028169014084507</v>
      </c>
      <c r="BB257" s="725">
        <v>30.835443037974731</v>
      </c>
      <c r="BC257" s="725">
        <v>30.835443037974731</v>
      </c>
      <c r="BD257" s="725">
        <v>39.200000000000003</v>
      </c>
      <c r="BE257" s="725">
        <v>23.000000000000018</v>
      </c>
      <c r="BF257" s="725">
        <v>0</v>
      </c>
      <c r="BG257" s="725">
        <v>0</v>
      </c>
      <c r="BH257" s="725">
        <v>0</v>
      </c>
      <c r="BI257" s="725">
        <v>39.91930681800001</v>
      </c>
      <c r="BJ257" s="725">
        <v>3.5599999999999952</v>
      </c>
      <c r="BK257" s="725">
        <v>9.0800000000000196</v>
      </c>
      <c r="BL257" s="725">
        <v>0</v>
      </c>
      <c r="BM257" s="725">
        <v>1.9404080783783799</v>
      </c>
      <c r="BN257" s="725">
        <v>0</v>
      </c>
      <c r="BO257" s="725">
        <v>0.4887640449438202</v>
      </c>
      <c r="BP257" s="725">
        <v>0.5112359550561798</v>
      </c>
      <c r="BQ257" s="725"/>
      <c r="BR257" s="725"/>
      <c r="BS257" s="725"/>
    </row>
    <row r="258" spans="1:71" ht="15" x14ac:dyDescent="0.25">
      <c r="A258" s="722" t="e">
        <f>VLOOKUP(C258,'DfE No.'!#REF!,3,FALSE)</f>
        <v>#REF!</v>
      </c>
      <c r="B258" s="722">
        <v>137180</v>
      </c>
      <c r="C258" s="722">
        <v>9354030</v>
      </c>
      <c r="D258" s="723" t="s">
        <v>922</v>
      </c>
      <c r="E258" s="707" t="s">
        <v>1128</v>
      </c>
      <c r="F258" s="724" t="s">
        <v>1127</v>
      </c>
      <c r="G258" s="725">
        <v>1</v>
      </c>
      <c r="H258" s="725">
        <v>2</v>
      </c>
      <c r="I258" s="725">
        <v>2</v>
      </c>
      <c r="J258" s="725">
        <v>2</v>
      </c>
      <c r="K258" s="725">
        <v>2</v>
      </c>
      <c r="L258" s="725">
        <v>2</v>
      </c>
      <c r="M258" s="725">
        <v>0</v>
      </c>
      <c r="N258" s="725">
        <v>508</v>
      </c>
      <c r="O258" s="725">
        <v>255</v>
      </c>
      <c r="P258" s="725">
        <v>0</v>
      </c>
      <c r="Q258" s="725">
        <v>255</v>
      </c>
      <c r="R258" s="725">
        <v>253</v>
      </c>
      <c r="S258" s="725">
        <v>253</v>
      </c>
      <c r="T258" s="725">
        <v>0</v>
      </c>
      <c r="U258" s="725">
        <v>115</v>
      </c>
      <c r="V258" s="725">
        <v>138</v>
      </c>
      <c r="W258" s="725">
        <v>0</v>
      </c>
      <c r="X258" s="725">
        <v>0</v>
      </c>
      <c r="Y258" s="725">
        <v>0</v>
      </c>
      <c r="Z258" s="725">
        <v>0</v>
      </c>
      <c r="AA258" s="725">
        <v>508</v>
      </c>
      <c r="AB258" s="725">
        <v>127</v>
      </c>
      <c r="AC258" s="725">
        <v>27.999999999999886</v>
      </c>
      <c r="AD258" s="725">
        <v>42.857142857142861</v>
      </c>
      <c r="AE258" s="725">
        <v>33.000000000000092</v>
      </c>
      <c r="AF258" s="725">
        <v>49.588000000000001</v>
      </c>
      <c r="AG258" s="725">
        <v>201</v>
      </c>
      <c r="AH258" s="725">
        <v>40.99999999999995</v>
      </c>
      <c r="AI258" s="725">
        <v>2</v>
      </c>
      <c r="AJ258" s="725">
        <v>11.000000000000004</v>
      </c>
      <c r="AK258" s="725">
        <v>0</v>
      </c>
      <c r="AL258" s="725">
        <v>0</v>
      </c>
      <c r="AM258" s="725">
        <v>0</v>
      </c>
      <c r="AN258" s="725">
        <v>202.00000000000003</v>
      </c>
      <c r="AO258" s="725">
        <v>42.000000000000014</v>
      </c>
      <c r="AP258" s="725">
        <v>0</v>
      </c>
      <c r="AQ258" s="725">
        <v>9.0000000000000071</v>
      </c>
      <c r="AR258" s="725">
        <v>0</v>
      </c>
      <c r="AS258" s="725">
        <v>0</v>
      </c>
      <c r="AT258" s="725">
        <v>0</v>
      </c>
      <c r="AU258" s="725">
        <v>0</v>
      </c>
      <c r="AV258" s="725">
        <v>0</v>
      </c>
      <c r="AW258" s="725">
        <v>1</v>
      </c>
      <c r="AX258" s="725">
        <v>0</v>
      </c>
      <c r="AY258" s="725">
        <v>0</v>
      </c>
      <c r="AZ258" s="725">
        <v>0</v>
      </c>
      <c r="BA258" s="725">
        <v>1.0409836065573772</v>
      </c>
      <c r="BB258" s="725">
        <v>70.94758064516131</v>
      </c>
      <c r="BC258" s="725">
        <v>70.94758064516131</v>
      </c>
      <c r="BD258" s="725">
        <v>41.000000000000028</v>
      </c>
      <c r="BE258" s="725">
        <v>43.000000000000036</v>
      </c>
      <c r="BF258" s="725">
        <v>0</v>
      </c>
      <c r="BG258" s="725">
        <v>0</v>
      </c>
      <c r="BH258" s="725">
        <v>0</v>
      </c>
      <c r="BI258" s="725">
        <v>53.797899830000034</v>
      </c>
      <c r="BJ258" s="725">
        <v>0</v>
      </c>
      <c r="BK258" s="725">
        <v>0</v>
      </c>
      <c r="BL258" s="725">
        <v>0</v>
      </c>
      <c r="BM258" s="725">
        <v>2.2815083714285702</v>
      </c>
      <c r="BN258" s="725">
        <v>0</v>
      </c>
      <c r="BO258" s="725">
        <v>0.50196850393700787</v>
      </c>
      <c r="BP258" s="725">
        <v>0.49803149606299213</v>
      </c>
      <c r="BQ258" s="725"/>
      <c r="BR258" s="725"/>
      <c r="BS258" s="725"/>
    </row>
    <row r="259" spans="1:71" ht="15" x14ac:dyDescent="0.25">
      <c r="A259" s="722" t="e">
        <f>VLOOKUP(C259,'DfE No.'!#REF!,3,FALSE)</f>
        <v>#REF!</v>
      </c>
      <c r="B259" s="722">
        <v>136990</v>
      </c>
      <c r="C259" s="722">
        <v>9354000</v>
      </c>
      <c r="D259" s="723" t="s">
        <v>1273</v>
      </c>
      <c r="E259" s="707" t="s">
        <v>969</v>
      </c>
      <c r="F259" s="724" t="s">
        <v>1127</v>
      </c>
      <c r="G259" s="725">
        <v>1</v>
      </c>
      <c r="H259" s="725">
        <v>0</v>
      </c>
      <c r="I259" s="725">
        <v>0</v>
      </c>
      <c r="J259" s="725">
        <v>0</v>
      </c>
      <c r="K259" s="725">
        <v>3</v>
      </c>
      <c r="L259" s="725">
        <v>1</v>
      </c>
      <c r="M259" s="725">
        <v>2</v>
      </c>
      <c r="N259" s="725">
        <v>715</v>
      </c>
      <c r="O259" s="725">
        <v>0</v>
      </c>
      <c r="P259" s="725">
        <v>0</v>
      </c>
      <c r="Q259" s="725">
        <v>0</v>
      </c>
      <c r="R259" s="725">
        <v>715</v>
      </c>
      <c r="S259" s="725">
        <v>202</v>
      </c>
      <c r="T259" s="725">
        <v>513</v>
      </c>
      <c r="U259" s="725">
        <v>0</v>
      </c>
      <c r="V259" s="725">
        <v>0</v>
      </c>
      <c r="W259" s="725">
        <v>202</v>
      </c>
      <c r="X259" s="725">
        <v>249</v>
      </c>
      <c r="Y259" s="725">
        <v>264</v>
      </c>
      <c r="Z259" s="725">
        <v>0</v>
      </c>
      <c r="AA259" s="725">
        <v>715</v>
      </c>
      <c r="AB259" s="725">
        <v>238.33333333333334</v>
      </c>
      <c r="AC259" s="725">
        <v>0</v>
      </c>
      <c r="AD259" s="725">
        <v>0</v>
      </c>
      <c r="AE259" s="725">
        <v>51.999999999999979</v>
      </c>
      <c r="AF259" s="725">
        <v>96.822916666666657</v>
      </c>
      <c r="AG259" s="725">
        <v>0</v>
      </c>
      <c r="AH259" s="725">
        <v>0</v>
      </c>
      <c r="AI259" s="725">
        <v>0</v>
      </c>
      <c r="AJ259" s="725">
        <v>0</v>
      </c>
      <c r="AK259" s="725">
        <v>0</v>
      </c>
      <c r="AL259" s="725">
        <v>0</v>
      </c>
      <c r="AM259" s="725">
        <v>0</v>
      </c>
      <c r="AN259" s="725">
        <v>591.00000000000034</v>
      </c>
      <c r="AO259" s="725">
        <v>107.00000000000026</v>
      </c>
      <c r="AP259" s="725">
        <v>2.0000000000000018</v>
      </c>
      <c r="AQ259" s="725">
        <v>15.000000000000016</v>
      </c>
      <c r="AR259" s="725">
        <v>0</v>
      </c>
      <c r="AS259" s="725">
        <v>0</v>
      </c>
      <c r="AT259" s="725">
        <v>0</v>
      </c>
      <c r="AU259" s="725">
        <v>0</v>
      </c>
      <c r="AV259" s="725">
        <v>0</v>
      </c>
      <c r="AW259" s="725">
        <v>0</v>
      </c>
      <c r="AX259" s="725">
        <v>3.9999999999999969</v>
      </c>
      <c r="AY259" s="725">
        <v>4.9999999999999982</v>
      </c>
      <c r="AZ259" s="725">
        <v>4.9999999999999982</v>
      </c>
      <c r="BA259" s="725">
        <v>5.5859375</v>
      </c>
      <c r="BB259" s="725">
        <v>0</v>
      </c>
      <c r="BC259" s="725">
        <v>0</v>
      </c>
      <c r="BD259" s="725">
        <v>0</v>
      </c>
      <c r="BE259" s="725">
        <v>0</v>
      </c>
      <c r="BF259" s="725">
        <v>63.789473684210627</v>
      </c>
      <c r="BG259" s="725">
        <v>122.83999999999992</v>
      </c>
      <c r="BH259" s="725">
        <v>47.30000000000009</v>
      </c>
      <c r="BI259" s="725">
        <v>143.31368907816852</v>
      </c>
      <c r="BJ259" s="725">
        <v>0</v>
      </c>
      <c r="BK259" s="725">
        <v>0</v>
      </c>
      <c r="BL259" s="725">
        <v>0</v>
      </c>
      <c r="BM259" s="725">
        <v>1.85971746494845</v>
      </c>
      <c r="BN259" s="725">
        <v>0</v>
      </c>
      <c r="BO259" s="725">
        <v>0</v>
      </c>
      <c r="BP259" s="725">
        <v>1</v>
      </c>
      <c r="BQ259" s="725"/>
      <c r="BR259" s="725"/>
      <c r="BS259" s="725"/>
    </row>
    <row r="260" spans="1:71" ht="15" x14ac:dyDescent="0.25">
      <c r="A260" s="722" t="e">
        <f>VLOOKUP(C260,'DfE No.'!#REF!,3,FALSE)</f>
        <v>#REF!</v>
      </c>
      <c r="B260" s="722">
        <v>136757</v>
      </c>
      <c r="C260" s="722">
        <v>9354001</v>
      </c>
      <c r="D260" s="723" t="s">
        <v>935</v>
      </c>
      <c r="E260" s="707" t="s">
        <v>969</v>
      </c>
      <c r="F260" s="724" t="s">
        <v>1127</v>
      </c>
      <c r="G260" s="725">
        <v>1</v>
      </c>
      <c r="H260" s="725">
        <v>0</v>
      </c>
      <c r="I260" s="725">
        <v>0</v>
      </c>
      <c r="J260" s="725">
        <v>0</v>
      </c>
      <c r="K260" s="725">
        <v>5</v>
      </c>
      <c r="L260" s="725">
        <v>3</v>
      </c>
      <c r="M260" s="725">
        <v>2</v>
      </c>
      <c r="N260" s="725">
        <v>598</v>
      </c>
      <c r="O260" s="725">
        <v>0</v>
      </c>
      <c r="P260" s="725">
        <v>0</v>
      </c>
      <c r="Q260" s="725">
        <v>0</v>
      </c>
      <c r="R260" s="725">
        <v>598</v>
      </c>
      <c r="S260" s="725">
        <v>362</v>
      </c>
      <c r="T260" s="725">
        <v>236</v>
      </c>
      <c r="U260" s="725">
        <v>121</v>
      </c>
      <c r="V260" s="725">
        <v>121</v>
      </c>
      <c r="W260" s="725">
        <v>120</v>
      </c>
      <c r="X260" s="725">
        <v>120</v>
      </c>
      <c r="Y260" s="725">
        <v>116</v>
      </c>
      <c r="Z260" s="725">
        <v>0</v>
      </c>
      <c r="AA260" s="725">
        <v>598</v>
      </c>
      <c r="AB260" s="725">
        <v>119.6</v>
      </c>
      <c r="AC260" s="725">
        <v>0</v>
      </c>
      <c r="AD260" s="725">
        <v>0</v>
      </c>
      <c r="AE260" s="725">
        <v>52.999999999999993</v>
      </c>
      <c r="AF260" s="725">
        <v>104.91228070175438</v>
      </c>
      <c r="AG260" s="725">
        <v>0</v>
      </c>
      <c r="AH260" s="725">
        <v>0</v>
      </c>
      <c r="AI260" s="725">
        <v>0</v>
      </c>
      <c r="AJ260" s="725">
        <v>0</v>
      </c>
      <c r="AK260" s="725">
        <v>0</v>
      </c>
      <c r="AL260" s="725">
        <v>0</v>
      </c>
      <c r="AM260" s="725">
        <v>0</v>
      </c>
      <c r="AN260" s="725">
        <v>529.99999999999989</v>
      </c>
      <c r="AO260" s="725">
        <v>61.999999999999829</v>
      </c>
      <c r="AP260" s="725">
        <v>0</v>
      </c>
      <c r="AQ260" s="725">
        <v>3.0000000000000027</v>
      </c>
      <c r="AR260" s="725">
        <v>3.0000000000000027</v>
      </c>
      <c r="AS260" s="725">
        <v>0</v>
      </c>
      <c r="AT260" s="725">
        <v>0</v>
      </c>
      <c r="AU260" s="725">
        <v>0</v>
      </c>
      <c r="AV260" s="725">
        <v>0</v>
      </c>
      <c r="AW260" s="725">
        <v>0</v>
      </c>
      <c r="AX260" s="725">
        <v>0</v>
      </c>
      <c r="AY260" s="725">
        <v>0</v>
      </c>
      <c r="AZ260" s="725">
        <v>0</v>
      </c>
      <c r="BA260" s="725">
        <v>3.1473684210526316</v>
      </c>
      <c r="BB260" s="725">
        <v>0</v>
      </c>
      <c r="BC260" s="725">
        <v>0</v>
      </c>
      <c r="BD260" s="725">
        <v>38.966101694915288</v>
      </c>
      <c r="BE260" s="725">
        <v>38.316666666666706</v>
      </c>
      <c r="BF260" s="725">
        <v>35.044247787610679</v>
      </c>
      <c r="BG260" s="725">
        <v>62.608695652173964</v>
      </c>
      <c r="BH260" s="725">
        <v>26.126126126126099</v>
      </c>
      <c r="BI260" s="725">
        <v>126.03948118289532</v>
      </c>
      <c r="BJ260" s="725">
        <v>0</v>
      </c>
      <c r="BK260" s="725">
        <v>0</v>
      </c>
      <c r="BL260" s="725">
        <v>0</v>
      </c>
      <c r="BM260" s="725">
        <v>5.2111711648208496</v>
      </c>
      <c r="BN260" s="725">
        <v>1</v>
      </c>
      <c r="BO260" s="725">
        <v>0</v>
      </c>
      <c r="BP260" s="725">
        <v>1</v>
      </c>
      <c r="BQ260" s="725"/>
      <c r="BR260" s="725"/>
      <c r="BS260" s="725"/>
    </row>
    <row r="261" spans="1:71" ht="15" x14ac:dyDescent="0.25">
      <c r="A261" s="722" t="e">
        <f>VLOOKUP(C261,'DfE No.'!#REF!,3,FALSE)</f>
        <v>#REF!</v>
      </c>
      <c r="B261" s="722">
        <v>137134</v>
      </c>
      <c r="C261" s="722">
        <v>9354002</v>
      </c>
      <c r="D261" s="723" t="s">
        <v>726</v>
      </c>
      <c r="E261" s="707" t="s">
        <v>969</v>
      </c>
      <c r="F261" s="724" t="s">
        <v>1127</v>
      </c>
      <c r="G261" s="725">
        <v>1</v>
      </c>
      <c r="H261" s="725">
        <v>0</v>
      </c>
      <c r="I261" s="725">
        <v>0</v>
      </c>
      <c r="J261" s="725">
        <v>0</v>
      </c>
      <c r="K261" s="725">
        <v>5</v>
      </c>
      <c r="L261" s="725">
        <v>3</v>
      </c>
      <c r="M261" s="725">
        <v>2</v>
      </c>
      <c r="N261" s="725">
        <v>706</v>
      </c>
      <c r="O261" s="725">
        <v>0</v>
      </c>
      <c r="P261" s="725">
        <v>0</v>
      </c>
      <c r="Q261" s="725">
        <v>0</v>
      </c>
      <c r="R261" s="725">
        <v>706</v>
      </c>
      <c r="S261" s="725">
        <v>490</v>
      </c>
      <c r="T261" s="725">
        <v>216</v>
      </c>
      <c r="U261" s="725">
        <v>176</v>
      </c>
      <c r="V261" s="725">
        <v>179</v>
      </c>
      <c r="W261" s="725">
        <v>135</v>
      </c>
      <c r="X261" s="725">
        <v>125</v>
      </c>
      <c r="Y261" s="725">
        <v>91</v>
      </c>
      <c r="Z261" s="725">
        <v>0</v>
      </c>
      <c r="AA261" s="725">
        <v>706</v>
      </c>
      <c r="AB261" s="725">
        <v>141.19999999999999</v>
      </c>
      <c r="AC261" s="725">
        <v>0</v>
      </c>
      <c r="AD261" s="725">
        <v>0</v>
      </c>
      <c r="AE261" s="725">
        <v>237.9999999999998</v>
      </c>
      <c r="AF261" s="725">
        <v>343.51974723538706</v>
      </c>
      <c r="AG261" s="725">
        <v>0</v>
      </c>
      <c r="AH261" s="725">
        <v>0</v>
      </c>
      <c r="AI261" s="725">
        <v>0</v>
      </c>
      <c r="AJ261" s="725">
        <v>0</v>
      </c>
      <c r="AK261" s="725">
        <v>0</v>
      </c>
      <c r="AL261" s="725">
        <v>0</v>
      </c>
      <c r="AM261" s="725">
        <v>0</v>
      </c>
      <c r="AN261" s="725">
        <v>171.99999999999989</v>
      </c>
      <c r="AO261" s="725">
        <v>134.00000000000009</v>
      </c>
      <c r="AP261" s="725">
        <v>16.999999999999968</v>
      </c>
      <c r="AQ261" s="725">
        <v>148.00000000000017</v>
      </c>
      <c r="AR261" s="725">
        <v>72.999999999999972</v>
      </c>
      <c r="AS261" s="725">
        <v>147.00000000000006</v>
      </c>
      <c r="AT261" s="725">
        <v>14.999999999999966</v>
      </c>
      <c r="AU261" s="725">
        <v>0</v>
      </c>
      <c r="AV261" s="725">
        <v>0</v>
      </c>
      <c r="AW261" s="725">
        <v>0</v>
      </c>
      <c r="AX261" s="725">
        <v>3.0000000000000004</v>
      </c>
      <c r="AY261" s="725">
        <v>3.0000000000000004</v>
      </c>
      <c r="AZ261" s="725">
        <v>5.0000000000000009</v>
      </c>
      <c r="BA261" s="725">
        <v>12.268562401263823</v>
      </c>
      <c r="BB261" s="725">
        <v>0</v>
      </c>
      <c r="BC261" s="725">
        <v>0</v>
      </c>
      <c r="BD261" s="725">
        <v>60.34285714285717</v>
      </c>
      <c r="BE261" s="725">
        <v>67.125</v>
      </c>
      <c r="BF261" s="725">
        <v>75.68181818181823</v>
      </c>
      <c r="BG261" s="725">
        <v>79.831932773109259</v>
      </c>
      <c r="BH261" s="725">
        <v>38.373493975903635</v>
      </c>
      <c r="BI261" s="725">
        <v>202.25729545265369</v>
      </c>
      <c r="BJ261" s="725">
        <v>0</v>
      </c>
      <c r="BK261" s="725">
        <v>8.7123404255319219</v>
      </c>
      <c r="BL261" s="725">
        <v>0</v>
      </c>
      <c r="BM261" s="725">
        <v>1.2465939296992501</v>
      </c>
      <c r="BN261" s="725">
        <v>0</v>
      </c>
      <c r="BO261" s="725">
        <v>0</v>
      </c>
      <c r="BP261" s="725">
        <v>1</v>
      </c>
      <c r="BQ261" s="725"/>
      <c r="BR261" s="725"/>
      <c r="BS261" s="725"/>
    </row>
    <row r="262" spans="1:71" ht="15" x14ac:dyDescent="0.25">
      <c r="A262" s="722" t="e">
        <f>VLOOKUP(C262,'DfE No.'!#REF!,3,FALSE)</f>
        <v>#REF!</v>
      </c>
      <c r="B262" s="722">
        <v>137321</v>
      </c>
      <c r="C262" s="722">
        <v>9354003</v>
      </c>
      <c r="D262" s="723" t="s">
        <v>815</v>
      </c>
      <c r="E262" s="707" t="s">
        <v>969</v>
      </c>
      <c r="F262" s="724" t="s">
        <v>1127</v>
      </c>
      <c r="G262" s="725">
        <v>1</v>
      </c>
      <c r="H262" s="725">
        <v>0</v>
      </c>
      <c r="I262" s="725">
        <v>0</v>
      </c>
      <c r="J262" s="725">
        <v>0</v>
      </c>
      <c r="K262" s="725">
        <v>5</v>
      </c>
      <c r="L262" s="725">
        <v>3</v>
      </c>
      <c r="M262" s="725">
        <v>2</v>
      </c>
      <c r="N262" s="725">
        <v>1034</v>
      </c>
      <c r="O262" s="725">
        <v>0</v>
      </c>
      <c r="P262" s="725">
        <v>0</v>
      </c>
      <c r="Q262" s="725">
        <v>0</v>
      </c>
      <c r="R262" s="725">
        <v>1034</v>
      </c>
      <c r="S262" s="725">
        <v>610</v>
      </c>
      <c r="T262" s="725">
        <v>424</v>
      </c>
      <c r="U262" s="725">
        <v>201</v>
      </c>
      <c r="V262" s="725">
        <v>197</v>
      </c>
      <c r="W262" s="725">
        <v>212</v>
      </c>
      <c r="X262" s="725">
        <v>209</v>
      </c>
      <c r="Y262" s="725">
        <v>215</v>
      </c>
      <c r="Z262" s="725">
        <v>0</v>
      </c>
      <c r="AA262" s="725">
        <v>1034</v>
      </c>
      <c r="AB262" s="725">
        <v>206.8</v>
      </c>
      <c r="AC262" s="725">
        <v>0</v>
      </c>
      <c r="AD262" s="725">
        <v>0</v>
      </c>
      <c r="AE262" s="725">
        <v>183.00000000000009</v>
      </c>
      <c r="AF262" s="725">
        <v>289.08587786259545</v>
      </c>
      <c r="AG262" s="725">
        <v>0</v>
      </c>
      <c r="AH262" s="725">
        <v>0</v>
      </c>
      <c r="AI262" s="725">
        <v>0</v>
      </c>
      <c r="AJ262" s="725">
        <v>0</v>
      </c>
      <c r="AK262" s="725">
        <v>0</v>
      </c>
      <c r="AL262" s="725">
        <v>0</v>
      </c>
      <c r="AM262" s="725">
        <v>0</v>
      </c>
      <c r="AN262" s="725">
        <v>595.00000000000045</v>
      </c>
      <c r="AO262" s="725">
        <v>72.999999999999943</v>
      </c>
      <c r="AP262" s="725">
        <v>181.99999999999966</v>
      </c>
      <c r="AQ262" s="725">
        <v>179.99999999999986</v>
      </c>
      <c r="AR262" s="725">
        <v>2.9999999999999973</v>
      </c>
      <c r="AS262" s="725">
        <v>0.99999999999999989</v>
      </c>
      <c r="AT262" s="725">
        <v>0</v>
      </c>
      <c r="AU262" s="725">
        <v>0</v>
      </c>
      <c r="AV262" s="725">
        <v>0</v>
      </c>
      <c r="AW262" s="725">
        <v>0</v>
      </c>
      <c r="AX262" s="725">
        <v>9.087890625</v>
      </c>
      <c r="AY262" s="725">
        <v>20.1953125</v>
      </c>
      <c r="AZ262" s="725">
        <v>24.234375</v>
      </c>
      <c r="BA262" s="725">
        <v>5.9198473282442752</v>
      </c>
      <c r="BB262" s="725">
        <v>0</v>
      </c>
      <c r="BC262" s="725">
        <v>0</v>
      </c>
      <c r="BD262" s="725">
        <v>107.53500000000001</v>
      </c>
      <c r="BE262" s="725">
        <v>94.438144329896886</v>
      </c>
      <c r="BF262" s="725">
        <v>115.26213592233022</v>
      </c>
      <c r="BG262" s="725">
        <v>119.42857142857133</v>
      </c>
      <c r="BH262" s="725">
        <v>39.853658536585456</v>
      </c>
      <c r="BI262" s="725">
        <v>293.54496243491229</v>
      </c>
      <c r="BJ262" s="725">
        <v>0</v>
      </c>
      <c r="BK262" s="725">
        <v>0</v>
      </c>
      <c r="BL262" s="725">
        <v>0</v>
      </c>
      <c r="BM262" s="725">
        <v>4.3790897403401399</v>
      </c>
      <c r="BN262" s="725">
        <v>0</v>
      </c>
      <c r="BO262" s="725">
        <v>0</v>
      </c>
      <c r="BP262" s="725">
        <v>1</v>
      </c>
      <c r="BQ262" s="725"/>
      <c r="BR262" s="725"/>
      <c r="BS262" s="725"/>
    </row>
    <row r="263" spans="1:71" ht="15" x14ac:dyDescent="0.25">
      <c r="A263" s="722" t="e">
        <f>VLOOKUP(C263,'DfE No.'!#REF!,3,FALSE)</f>
        <v>#REF!</v>
      </c>
      <c r="B263" s="722">
        <v>138162</v>
      </c>
      <c r="C263" s="722">
        <v>9354004</v>
      </c>
      <c r="D263" s="723" t="s">
        <v>928</v>
      </c>
      <c r="E263" s="707" t="s">
        <v>969</v>
      </c>
      <c r="F263" s="724" t="s">
        <v>1127</v>
      </c>
      <c r="G263" s="725">
        <v>1</v>
      </c>
      <c r="H263" s="725">
        <v>0</v>
      </c>
      <c r="I263" s="725">
        <v>0</v>
      </c>
      <c r="J263" s="725">
        <v>0</v>
      </c>
      <c r="K263" s="725">
        <v>5</v>
      </c>
      <c r="L263" s="725">
        <v>3</v>
      </c>
      <c r="M263" s="725">
        <v>2</v>
      </c>
      <c r="N263" s="725">
        <v>646</v>
      </c>
      <c r="O263" s="725">
        <v>0</v>
      </c>
      <c r="P263" s="725">
        <v>0</v>
      </c>
      <c r="Q263" s="725">
        <v>0</v>
      </c>
      <c r="R263" s="725">
        <v>646</v>
      </c>
      <c r="S263" s="725">
        <v>417</v>
      </c>
      <c r="T263" s="725">
        <v>229</v>
      </c>
      <c r="U263" s="725">
        <v>150</v>
      </c>
      <c r="V263" s="725">
        <v>141</v>
      </c>
      <c r="W263" s="725">
        <v>126</v>
      </c>
      <c r="X263" s="725">
        <v>122</v>
      </c>
      <c r="Y263" s="725">
        <v>107</v>
      </c>
      <c r="Z263" s="725">
        <v>0</v>
      </c>
      <c r="AA263" s="725">
        <v>646</v>
      </c>
      <c r="AB263" s="725">
        <v>129.19999999999999</v>
      </c>
      <c r="AC263" s="725">
        <v>0</v>
      </c>
      <c r="AD263" s="725">
        <v>0</v>
      </c>
      <c r="AE263" s="725">
        <v>137.00000000000017</v>
      </c>
      <c r="AF263" s="725">
        <v>207.22749590834695</v>
      </c>
      <c r="AG263" s="725">
        <v>0</v>
      </c>
      <c r="AH263" s="725">
        <v>0</v>
      </c>
      <c r="AI263" s="725">
        <v>0</v>
      </c>
      <c r="AJ263" s="725">
        <v>0</v>
      </c>
      <c r="AK263" s="725">
        <v>0</v>
      </c>
      <c r="AL263" s="725">
        <v>0</v>
      </c>
      <c r="AM263" s="725">
        <v>0</v>
      </c>
      <c r="AN263" s="725">
        <v>393</v>
      </c>
      <c r="AO263" s="725">
        <v>130.9999999999998</v>
      </c>
      <c r="AP263" s="725">
        <v>121.00000000000026</v>
      </c>
      <c r="AQ263" s="725">
        <v>0.99999999999999922</v>
      </c>
      <c r="AR263" s="725">
        <v>0</v>
      </c>
      <c r="AS263" s="725">
        <v>0</v>
      </c>
      <c r="AT263" s="725">
        <v>0</v>
      </c>
      <c r="AU263" s="725">
        <v>0</v>
      </c>
      <c r="AV263" s="725">
        <v>0</v>
      </c>
      <c r="AW263" s="725">
        <v>0</v>
      </c>
      <c r="AX263" s="725">
        <v>11.068535825545148</v>
      </c>
      <c r="AY263" s="725">
        <v>17.105919003115265</v>
      </c>
      <c r="AZ263" s="725">
        <v>26.161993769470378</v>
      </c>
      <c r="BA263" s="725">
        <v>4.2291325695581019</v>
      </c>
      <c r="BB263" s="725">
        <v>0</v>
      </c>
      <c r="BC263" s="725">
        <v>0</v>
      </c>
      <c r="BD263" s="725">
        <v>73.986486486486442</v>
      </c>
      <c r="BE263" s="725">
        <v>60.282608695652172</v>
      </c>
      <c r="BF263" s="725">
        <v>71.542372881355988</v>
      </c>
      <c r="BG263" s="725">
        <v>87.794392523364479</v>
      </c>
      <c r="BH263" s="725">
        <v>24.858585858585823</v>
      </c>
      <c r="BI263" s="725">
        <v>194.61621465688467</v>
      </c>
      <c r="BJ263" s="725">
        <v>0</v>
      </c>
      <c r="BK263" s="725">
        <v>0</v>
      </c>
      <c r="BL263" s="725">
        <v>0</v>
      </c>
      <c r="BM263" s="725">
        <v>1.80319335200817</v>
      </c>
      <c r="BN263" s="725">
        <v>0</v>
      </c>
      <c r="BO263" s="725">
        <v>0</v>
      </c>
      <c r="BP263" s="725">
        <v>1</v>
      </c>
      <c r="BQ263" s="725"/>
      <c r="BR263" s="725"/>
      <c r="BS263" s="725"/>
    </row>
    <row r="264" spans="1:71" ht="15" x14ac:dyDescent="0.25">
      <c r="A264" s="722" t="e">
        <f>VLOOKUP(C264,'DfE No.'!#REF!,3,FALSE)</f>
        <v>#REF!</v>
      </c>
      <c r="B264" s="722">
        <v>137674</v>
      </c>
      <c r="C264" s="722">
        <v>9354006</v>
      </c>
      <c r="D264" s="723" t="s">
        <v>826</v>
      </c>
      <c r="E264" s="707" t="s">
        <v>969</v>
      </c>
      <c r="F264" s="724" t="s">
        <v>1127</v>
      </c>
      <c r="G264" s="725">
        <v>1</v>
      </c>
      <c r="H264" s="725">
        <v>0</v>
      </c>
      <c r="I264" s="725">
        <v>0</v>
      </c>
      <c r="J264" s="725">
        <v>0</v>
      </c>
      <c r="K264" s="725">
        <v>5</v>
      </c>
      <c r="L264" s="725">
        <v>3</v>
      </c>
      <c r="M264" s="725">
        <v>2</v>
      </c>
      <c r="N264" s="725">
        <v>501</v>
      </c>
      <c r="O264" s="725">
        <v>0</v>
      </c>
      <c r="P264" s="725">
        <v>0</v>
      </c>
      <c r="Q264" s="725">
        <v>0</v>
      </c>
      <c r="R264" s="725">
        <v>501</v>
      </c>
      <c r="S264" s="725">
        <v>299</v>
      </c>
      <c r="T264" s="725">
        <v>202</v>
      </c>
      <c r="U264" s="725">
        <v>124</v>
      </c>
      <c r="V264" s="725">
        <v>82</v>
      </c>
      <c r="W264" s="725">
        <v>93</v>
      </c>
      <c r="X264" s="725">
        <v>112</v>
      </c>
      <c r="Y264" s="725">
        <v>90</v>
      </c>
      <c r="Z264" s="725">
        <v>0</v>
      </c>
      <c r="AA264" s="725">
        <v>501</v>
      </c>
      <c r="AB264" s="725">
        <v>100.2</v>
      </c>
      <c r="AC264" s="725">
        <v>0</v>
      </c>
      <c r="AD264" s="725">
        <v>0</v>
      </c>
      <c r="AE264" s="725">
        <v>127.00000000000004</v>
      </c>
      <c r="AF264" s="725">
        <v>202.92219679633865</v>
      </c>
      <c r="AG264" s="725">
        <v>0</v>
      </c>
      <c r="AH264" s="725">
        <v>0</v>
      </c>
      <c r="AI264" s="725">
        <v>0</v>
      </c>
      <c r="AJ264" s="725">
        <v>0</v>
      </c>
      <c r="AK264" s="725">
        <v>0</v>
      </c>
      <c r="AL264" s="725">
        <v>0</v>
      </c>
      <c r="AM264" s="725">
        <v>0</v>
      </c>
      <c r="AN264" s="725">
        <v>191.00000000000009</v>
      </c>
      <c r="AO264" s="725">
        <v>5.999999999999992</v>
      </c>
      <c r="AP264" s="725">
        <v>16.999999999999993</v>
      </c>
      <c r="AQ264" s="725">
        <v>99.000000000000171</v>
      </c>
      <c r="AR264" s="725">
        <v>180.00000000000026</v>
      </c>
      <c r="AS264" s="725">
        <v>5</v>
      </c>
      <c r="AT264" s="725">
        <v>3.0000000000000004</v>
      </c>
      <c r="AU264" s="725">
        <v>0</v>
      </c>
      <c r="AV264" s="725">
        <v>0</v>
      </c>
      <c r="AW264" s="725">
        <v>0</v>
      </c>
      <c r="AX264" s="725">
        <v>8.016</v>
      </c>
      <c r="AY264" s="725">
        <v>9.0179999999999989</v>
      </c>
      <c r="AZ264" s="725">
        <v>10.02</v>
      </c>
      <c r="BA264" s="725">
        <v>1.1464530892448512</v>
      </c>
      <c r="BB264" s="725">
        <v>0</v>
      </c>
      <c r="BC264" s="725">
        <v>0</v>
      </c>
      <c r="BD264" s="725">
        <v>62</v>
      </c>
      <c r="BE264" s="725">
        <v>47.580246913580261</v>
      </c>
      <c r="BF264" s="725">
        <v>50.157303370786494</v>
      </c>
      <c r="BG264" s="725">
        <v>58.666666666666686</v>
      </c>
      <c r="BH264" s="725">
        <v>30.337078651685374</v>
      </c>
      <c r="BI264" s="725">
        <v>157.88334616169507</v>
      </c>
      <c r="BJ264" s="725">
        <v>0</v>
      </c>
      <c r="BK264" s="725">
        <v>0</v>
      </c>
      <c r="BL264" s="725">
        <v>0</v>
      </c>
      <c r="BM264" s="725">
        <v>0.94035175827439899</v>
      </c>
      <c r="BN264" s="725">
        <v>0</v>
      </c>
      <c r="BO264" s="725">
        <v>0</v>
      </c>
      <c r="BP264" s="725">
        <v>1</v>
      </c>
      <c r="BQ264" s="725"/>
      <c r="BR264" s="725"/>
      <c r="BS264" s="725"/>
    </row>
    <row r="265" spans="1:71" ht="15" x14ac:dyDescent="0.25">
      <c r="A265" s="722" t="e">
        <f>VLOOKUP(C265,'DfE No.'!#REF!,3,FALSE)</f>
        <v>#REF!</v>
      </c>
      <c r="B265" s="722">
        <v>138373</v>
      </c>
      <c r="C265" s="722">
        <v>9354007</v>
      </c>
      <c r="D265" s="723" t="s">
        <v>1115</v>
      </c>
      <c r="E265" s="707" t="s">
        <v>969</v>
      </c>
      <c r="F265" s="724" t="s">
        <v>1127</v>
      </c>
      <c r="G265" s="725">
        <v>1</v>
      </c>
      <c r="H265" s="725">
        <v>0</v>
      </c>
      <c r="I265" s="725">
        <v>0</v>
      </c>
      <c r="J265" s="725">
        <v>0</v>
      </c>
      <c r="K265" s="725">
        <v>5</v>
      </c>
      <c r="L265" s="725">
        <v>3</v>
      </c>
      <c r="M265" s="725">
        <v>2</v>
      </c>
      <c r="N265" s="725">
        <v>884</v>
      </c>
      <c r="O265" s="725">
        <v>0</v>
      </c>
      <c r="P265" s="725">
        <v>0</v>
      </c>
      <c r="Q265" s="725">
        <v>0</v>
      </c>
      <c r="R265" s="725">
        <v>884</v>
      </c>
      <c r="S265" s="725">
        <v>539</v>
      </c>
      <c r="T265" s="725">
        <v>345</v>
      </c>
      <c r="U265" s="725">
        <v>180</v>
      </c>
      <c r="V265" s="725">
        <v>180</v>
      </c>
      <c r="W265" s="725">
        <v>179</v>
      </c>
      <c r="X265" s="725">
        <v>178</v>
      </c>
      <c r="Y265" s="725">
        <v>167</v>
      </c>
      <c r="Z265" s="725">
        <v>0</v>
      </c>
      <c r="AA265" s="725">
        <v>884</v>
      </c>
      <c r="AB265" s="725">
        <v>176.8</v>
      </c>
      <c r="AC265" s="725">
        <v>0</v>
      </c>
      <c r="AD265" s="725">
        <v>0</v>
      </c>
      <c r="AE265" s="725">
        <v>204.0000000000002</v>
      </c>
      <c r="AF265" s="725">
        <v>376.87439613526573</v>
      </c>
      <c r="AG265" s="725">
        <v>0</v>
      </c>
      <c r="AH265" s="725">
        <v>0</v>
      </c>
      <c r="AI265" s="725">
        <v>0</v>
      </c>
      <c r="AJ265" s="725">
        <v>0</v>
      </c>
      <c r="AK265" s="725">
        <v>0</v>
      </c>
      <c r="AL265" s="725">
        <v>0</v>
      </c>
      <c r="AM265" s="725">
        <v>0</v>
      </c>
      <c r="AN265" s="725">
        <v>158.17893544733832</v>
      </c>
      <c r="AO265" s="725">
        <v>131.14835787089447</v>
      </c>
      <c r="AP265" s="725">
        <v>159.1800679501695</v>
      </c>
      <c r="AQ265" s="725">
        <v>101.11438278595705</v>
      </c>
      <c r="AR265" s="725">
        <v>246.27859569648902</v>
      </c>
      <c r="AS265" s="725">
        <v>88.099660249150645</v>
      </c>
      <c r="AT265" s="725">
        <v>0</v>
      </c>
      <c r="AU265" s="725">
        <v>0</v>
      </c>
      <c r="AV265" s="725">
        <v>0</v>
      </c>
      <c r="AW265" s="725">
        <v>0</v>
      </c>
      <c r="AX265" s="725">
        <v>5.9999999999999982</v>
      </c>
      <c r="AY265" s="725">
        <v>13.000000000000021</v>
      </c>
      <c r="AZ265" s="725">
        <v>15.999999999999986</v>
      </c>
      <c r="BA265" s="725">
        <v>9.6086956521739122</v>
      </c>
      <c r="BB265" s="725">
        <v>0</v>
      </c>
      <c r="BC265" s="725">
        <v>0</v>
      </c>
      <c r="BD265" s="725">
        <v>80.338983050847418</v>
      </c>
      <c r="BE265" s="725">
        <v>92.571428571428527</v>
      </c>
      <c r="BF265" s="725">
        <v>88.482954545454575</v>
      </c>
      <c r="BG265" s="725">
        <v>116.17964071856287</v>
      </c>
      <c r="BH265" s="725">
        <v>54.975155279503113</v>
      </c>
      <c r="BI265" s="725">
        <v>272.82649187694517</v>
      </c>
      <c r="BJ265" s="725">
        <v>0</v>
      </c>
      <c r="BK265" s="725">
        <v>0</v>
      </c>
      <c r="BL265" s="725">
        <v>0</v>
      </c>
      <c r="BM265" s="725">
        <v>1.27125827065831</v>
      </c>
      <c r="BN265" s="725">
        <v>0</v>
      </c>
      <c r="BO265" s="725">
        <v>0</v>
      </c>
      <c r="BP265" s="725">
        <v>1</v>
      </c>
      <c r="BQ265" s="725"/>
      <c r="BR265" s="725"/>
      <c r="BS265" s="725"/>
    </row>
    <row r="266" spans="1:71" ht="15" x14ac:dyDescent="0.25">
      <c r="A266" s="722" t="e">
        <f>VLOOKUP(C266,'DfE No.'!#REF!,3,FALSE)</f>
        <v>#REF!</v>
      </c>
      <c r="B266" s="722">
        <v>138506</v>
      </c>
      <c r="C266" s="722">
        <v>9354008</v>
      </c>
      <c r="D266" s="723" t="s">
        <v>1116</v>
      </c>
      <c r="E266" s="707" t="s">
        <v>969</v>
      </c>
      <c r="F266" s="724" t="s">
        <v>1127</v>
      </c>
      <c r="G266" s="725">
        <v>1</v>
      </c>
      <c r="H266" s="725">
        <v>0</v>
      </c>
      <c r="I266" s="725">
        <v>0</v>
      </c>
      <c r="J266" s="725">
        <v>0</v>
      </c>
      <c r="K266" s="725">
        <v>5</v>
      </c>
      <c r="L266" s="725">
        <v>3</v>
      </c>
      <c r="M266" s="725">
        <v>2</v>
      </c>
      <c r="N266" s="725">
        <v>652</v>
      </c>
      <c r="O266" s="725">
        <v>0</v>
      </c>
      <c r="P266" s="725">
        <v>0</v>
      </c>
      <c r="Q266" s="725">
        <v>0</v>
      </c>
      <c r="R266" s="725">
        <v>652</v>
      </c>
      <c r="S266" s="725">
        <v>397</v>
      </c>
      <c r="T266" s="725">
        <v>255</v>
      </c>
      <c r="U266" s="725">
        <v>138</v>
      </c>
      <c r="V266" s="725">
        <v>152</v>
      </c>
      <c r="W266" s="725">
        <v>107</v>
      </c>
      <c r="X266" s="725">
        <v>133</v>
      </c>
      <c r="Y266" s="725">
        <v>122</v>
      </c>
      <c r="Z266" s="725">
        <v>0</v>
      </c>
      <c r="AA266" s="725">
        <v>652</v>
      </c>
      <c r="AB266" s="725">
        <v>130.4</v>
      </c>
      <c r="AC266" s="725">
        <v>0</v>
      </c>
      <c r="AD266" s="725">
        <v>0</v>
      </c>
      <c r="AE266" s="725">
        <v>134.99999999999974</v>
      </c>
      <c r="AF266" s="725">
        <v>223.3021001615509</v>
      </c>
      <c r="AG266" s="725">
        <v>0</v>
      </c>
      <c r="AH266" s="725">
        <v>0</v>
      </c>
      <c r="AI266" s="725">
        <v>0</v>
      </c>
      <c r="AJ266" s="725">
        <v>0</v>
      </c>
      <c r="AK266" s="725">
        <v>0</v>
      </c>
      <c r="AL266" s="725">
        <v>0</v>
      </c>
      <c r="AM266" s="725">
        <v>0</v>
      </c>
      <c r="AN266" s="725">
        <v>337.99999999999994</v>
      </c>
      <c r="AO266" s="725">
        <v>93.999999999999801</v>
      </c>
      <c r="AP266" s="725">
        <v>101.0000000000002</v>
      </c>
      <c r="AQ266" s="725">
        <v>50.000000000000007</v>
      </c>
      <c r="AR266" s="725">
        <v>67.999999999999758</v>
      </c>
      <c r="AS266" s="725">
        <v>0</v>
      </c>
      <c r="AT266" s="725">
        <v>0.99999999999999767</v>
      </c>
      <c r="AU266" s="725">
        <v>0</v>
      </c>
      <c r="AV266" s="725">
        <v>0</v>
      </c>
      <c r="AW266" s="725">
        <v>0</v>
      </c>
      <c r="AX266" s="725">
        <v>5.007680491551457</v>
      </c>
      <c r="AY266" s="725">
        <v>8.0122887864823547</v>
      </c>
      <c r="AZ266" s="725">
        <v>11.016897081413182</v>
      </c>
      <c r="BA266" s="725">
        <v>9.479806138933764</v>
      </c>
      <c r="BB266" s="725">
        <v>0</v>
      </c>
      <c r="BC266" s="725">
        <v>0</v>
      </c>
      <c r="BD266" s="725">
        <v>59.867647058823572</v>
      </c>
      <c r="BE266" s="725">
        <v>61.848275862068981</v>
      </c>
      <c r="BF266" s="725">
        <v>52.471153846153804</v>
      </c>
      <c r="BG266" s="725">
        <v>79.590551181102398</v>
      </c>
      <c r="BH266" s="725">
        <v>35.152542372881356</v>
      </c>
      <c r="BI266" s="725">
        <v>181.78583804598773</v>
      </c>
      <c r="BJ266" s="725">
        <v>0</v>
      </c>
      <c r="BK266" s="725">
        <v>1.880000000000009</v>
      </c>
      <c r="BL266" s="725">
        <v>0</v>
      </c>
      <c r="BM266" s="725">
        <v>2.5877614101751498</v>
      </c>
      <c r="BN266" s="725">
        <v>0</v>
      </c>
      <c r="BO266" s="725">
        <v>0</v>
      </c>
      <c r="BP266" s="725">
        <v>1</v>
      </c>
      <c r="BQ266" s="725"/>
      <c r="BR266" s="725"/>
      <c r="BS266" s="725"/>
    </row>
    <row r="267" spans="1:71" ht="15" x14ac:dyDescent="0.25">
      <c r="A267" s="722" t="e">
        <f>VLOOKUP(C267,'DfE No.'!#REF!,3,FALSE)</f>
        <v>#REF!</v>
      </c>
      <c r="B267" s="722">
        <v>138250</v>
      </c>
      <c r="C267" s="722">
        <v>9354009</v>
      </c>
      <c r="D267" s="723" t="s">
        <v>936</v>
      </c>
      <c r="E267" s="707" t="s">
        <v>969</v>
      </c>
      <c r="F267" s="724" t="s">
        <v>1127</v>
      </c>
      <c r="G267" s="725">
        <v>1</v>
      </c>
      <c r="H267" s="725">
        <v>0</v>
      </c>
      <c r="I267" s="725">
        <v>0</v>
      </c>
      <c r="J267" s="725">
        <v>0</v>
      </c>
      <c r="K267" s="725">
        <v>5</v>
      </c>
      <c r="L267" s="725">
        <v>3</v>
      </c>
      <c r="M267" s="725">
        <v>2</v>
      </c>
      <c r="N267" s="725">
        <v>503</v>
      </c>
      <c r="O267" s="725">
        <v>0</v>
      </c>
      <c r="P267" s="725">
        <v>0</v>
      </c>
      <c r="Q267" s="725">
        <v>0</v>
      </c>
      <c r="R267" s="725">
        <v>503</v>
      </c>
      <c r="S267" s="725">
        <v>312</v>
      </c>
      <c r="T267" s="725">
        <v>191</v>
      </c>
      <c r="U267" s="725">
        <v>101</v>
      </c>
      <c r="V267" s="725">
        <v>110</v>
      </c>
      <c r="W267" s="725">
        <v>101</v>
      </c>
      <c r="X267" s="725">
        <v>106</v>
      </c>
      <c r="Y267" s="725">
        <v>85</v>
      </c>
      <c r="Z267" s="725">
        <v>0</v>
      </c>
      <c r="AA267" s="725">
        <v>503</v>
      </c>
      <c r="AB267" s="725">
        <v>100.6</v>
      </c>
      <c r="AC267" s="725">
        <v>0</v>
      </c>
      <c r="AD267" s="725">
        <v>0</v>
      </c>
      <c r="AE267" s="725">
        <v>53.999999999999901</v>
      </c>
      <c r="AF267" s="725">
        <v>111.5524193548387</v>
      </c>
      <c r="AG267" s="725">
        <v>0</v>
      </c>
      <c r="AH267" s="725">
        <v>0</v>
      </c>
      <c r="AI267" s="725">
        <v>0</v>
      </c>
      <c r="AJ267" s="725">
        <v>0</v>
      </c>
      <c r="AK267" s="725">
        <v>0</v>
      </c>
      <c r="AL267" s="725">
        <v>0</v>
      </c>
      <c r="AM267" s="725">
        <v>0</v>
      </c>
      <c r="AN267" s="725">
        <v>431.71656686626773</v>
      </c>
      <c r="AO267" s="725">
        <v>54.215568862275674</v>
      </c>
      <c r="AP267" s="725">
        <v>3.0119760479041924</v>
      </c>
      <c r="AQ267" s="725">
        <v>8.0319361277445172</v>
      </c>
      <c r="AR267" s="725">
        <v>0</v>
      </c>
      <c r="AS267" s="725">
        <v>6.023952095808375</v>
      </c>
      <c r="AT267" s="725">
        <v>0</v>
      </c>
      <c r="AU267" s="725">
        <v>0</v>
      </c>
      <c r="AV267" s="725">
        <v>0</v>
      </c>
      <c r="AW267" s="725">
        <v>0</v>
      </c>
      <c r="AX267" s="725">
        <v>0</v>
      </c>
      <c r="AY267" s="725">
        <v>0</v>
      </c>
      <c r="AZ267" s="725">
        <v>4.024</v>
      </c>
      <c r="BA267" s="725">
        <v>1.0141129032258065</v>
      </c>
      <c r="BB267" s="725">
        <v>0</v>
      </c>
      <c r="BC267" s="725">
        <v>0</v>
      </c>
      <c r="BD267" s="725">
        <v>49.98989898989899</v>
      </c>
      <c r="BE267" s="725">
        <v>50.458715596330251</v>
      </c>
      <c r="BF267" s="725">
        <v>47.949494949494969</v>
      </c>
      <c r="BG267" s="725">
        <v>55.572815533980567</v>
      </c>
      <c r="BH267" s="725">
        <v>15.178571428571464</v>
      </c>
      <c r="BI267" s="725">
        <v>134.03817928498123</v>
      </c>
      <c r="BJ267" s="725">
        <v>0</v>
      </c>
      <c r="BK267" s="725">
        <v>0</v>
      </c>
      <c r="BL267" s="725">
        <v>0</v>
      </c>
      <c r="BM267" s="725">
        <v>5.2545007645980197</v>
      </c>
      <c r="BN267" s="725">
        <v>1</v>
      </c>
      <c r="BO267" s="725">
        <v>0</v>
      </c>
      <c r="BP267" s="725">
        <v>1</v>
      </c>
      <c r="BQ267" s="725"/>
      <c r="BR267" s="725"/>
      <c r="BS267" s="725"/>
    </row>
    <row r="268" spans="1:71" ht="15" x14ac:dyDescent="0.25">
      <c r="A268" s="722" t="e">
        <f>VLOOKUP(C268,'DfE No.'!#REF!,3,FALSE)</f>
        <v>#REF!</v>
      </c>
      <c r="B268" s="722">
        <v>138273</v>
      </c>
      <c r="C268" s="722">
        <v>9354010</v>
      </c>
      <c r="D268" s="723" t="s">
        <v>1501</v>
      </c>
      <c r="E268" s="707" t="s">
        <v>969</v>
      </c>
      <c r="F268" s="724" t="s">
        <v>1127</v>
      </c>
      <c r="G268" s="725">
        <v>1</v>
      </c>
      <c r="H268" s="725">
        <v>0</v>
      </c>
      <c r="I268" s="725">
        <v>0</v>
      </c>
      <c r="J268" s="725">
        <v>0</v>
      </c>
      <c r="K268" s="725">
        <v>5</v>
      </c>
      <c r="L268" s="725">
        <v>3</v>
      </c>
      <c r="M268" s="725">
        <v>2</v>
      </c>
      <c r="N268" s="725">
        <v>463</v>
      </c>
      <c r="O268" s="725">
        <v>0</v>
      </c>
      <c r="P268" s="725">
        <v>0</v>
      </c>
      <c r="Q268" s="725">
        <v>0</v>
      </c>
      <c r="R268" s="725">
        <v>463</v>
      </c>
      <c r="S268" s="725">
        <v>261</v>
      </c>
      <c r="T268" s="725">
        <v>202</v>
      </c>
      <c r="U268" s="725">
        <v>91</v>
      </c>
      <c r="V268" s="725">
        <v>85</v>
      </c>
      <c r="W268" s="725">
        <v>85</v>
      </c>
      <c r="X268" s="725">
        <v>108</v>
      </c>
      <c r="Y268" s="725">
        <v>94</v>
      </c>
      <c r="Z268" s="725">
        <v>0</v>
      </c>
      <c r="AA268" s="725">
        <v>463</v>
      </c>
      <c r="AB268" s="725">
        <v>92.6</v>
      </c>
      <c r="AC268" s="725">
        <v>0</v>
      </c>
      <c r="AD268" s="725">
        <v>0</v>
      </c>
      <c r="AE268" s="725">
        <v>63.999999999999901</v>
      </c>
      <c r="AF268" s="725">
        <v>123.0759493670886</v>
      </c>
      <c r="AG268" s="725">
        <v>0</v>
      </c>
      <c r="AH268" s="725">
        <v>0</v>
      </c>
      <c r="AI268" s="725">
        <v>0</v>
      </c>
      <c r="AJ268" s="725">
        <v>0</v>
      </c>
      <c r="AK268" s="725">
        <v>0</v>
      </c>
      <c r="AL268" s="725">
        <v>0</v>
      </c>
      <c r="AM268" s="725">
        <v>0</v>
      </c>
      <c r="AN268" s="725">
        <v>407.00000000000006</v>
      </c>
      <c r="AO268" s="725">
        <v>11.999999999999986</v>
      </c>
      <c r="AP268" s="725">
        <v>23.000000000000018</v>
      </c>
      <c r="AQ268" s="725">
        <v>21.000000000000011</v>
      </c>
      <c r="AR268" s="725">
        <v>0</v>
      </c>
      <c r="AS268" s="725">
        <v>0</v>
      </c>
      <c r="AT268" s="725">
        <v>0</v>
      </c>
      <c r="AU268" s="725">
        <v>0</v>
      </c>
      <c r="AV268" s="725">
        <v>0</v>
      </c>
      <c r="AW268" s="725">
        <v>0</v>
      </c>
      <c r="AX268" s="725">
        <v>0</v>
      </c>
      <c r="AY268" s="725">
        <v>2.9999999999999987</v>
      </c>
      <c r="AZ268" s="725">
        <v>5.0000000000000133</v>
      </c>
      <c r="BA268" s="725">
        <v>3.9071729957805905</v>
      </c>
      <c r="BB268" s="725">
        <v>0</v>
      </c>
      <c r="BC268" s="725">
        <v>0</v>
      </c>
      <c r="BD268" s="725">
        <v>29.322222222222205</v>
      </c>
      <c r="BE268" s="725">
        <v>41.987951807228932</v>
      </c>
      <c r="BF268" s="725">
        <v>43.012048192771068</v>
      </c>
      <c r="BG268" s="725">
        <v>59.881188118811934</v>
      </c>
      <c r="BH268" s="725">
        <v>22.725274725274748</v>
      </c>
      <c r="BI268" s="725">
        <v>122.06533031747759</v>
      </c>
      <c r="BJ268" s="725">
        <v>0</v>
      </c>
      <c r="BK268" s="725">
        <v>16.219999999999985</v>
      </c>
      <c r="BL268" s="725">
        <v>0</v>
      </c>
      <c r="BM268" s="725">
        <v>5.0193949715017103</v>
      </c>
      <c r="BN268" s="725">
        <v>1</v>
      </c>
      <c r="BO268" s="725">
        <v>0</v>
      </c>
      <c r="BP268" s="725">
        <v>1</v>
      </c>
      <c r="BQ268" s="725"/>
      <c r="BR268" s="725"/>
      <c r="BS268" s="725"/>
    </row>
    <row r="269" spans="1:71" ht="15" x14ac:dyDescent="0.25">
      <c r="A269" s="722" t="e">
        <f>VLOOKUP(C269,'DfE No.'!#REF!,3,FALSE)</f>
        <v>#REF!</v>
      </c>
      <c r="B269" s="722">
        <v>138274</v>
      </c>
      <c r="C269" s="722">
        <v>9354016</v>
      </c>
      <c r="D269" s="723" t="s">
        <v>1502</v>
      </c>
      <c r="E269" s="707" t="s">
        <v>969</v>
      </c>
      <c r="F269" s="724" t="s">
        <v>1127</v>
      </c>
      <c r="G269" s="725">
        <v>1</v>
      </c>
      <c r="H269" s="725">
        <v>0</v>
      </c>
      <c r="I269" s="725">
        <v>0</v>
      </c>
      <c r="J269" s="725">
        <v>0</v>
      </c>
      <c r="K269" s="725">
        <v>5</v>
      </c>
      <c r="L269" s="725">
        <v>3</v>
      </c>
      <c r="M269" s="725">
        <v>2</v>
      </c>
      <c r="N269" s="725">
        <v>304</v>
      </c>
      <c r="O269" s="725">
        <v>0</v>
      </c>
      <c r="P269" s="725">
        <v>0</v>
      </c>
      <c r="Q269" s="725">
        <v>0</v>
      </c>
      <c r="R269" s="725">
        <v>304</v>
      </c>
      <c r="S269" s="725">
        <v>169</v>
      </c>
      <c r="T269" s="725">
        <v>135</v>
      </c>
      <c r="U269" s="725">
        <v>71</v>
      </c>
      <c r="V269" s="725">
        <v>44</v>
      </c>
      <c r="W269" s="725">
        <v>54</v>
      </c>
      <c r="X269" s="725">
        <v>61</v>
      </c>
      <c r="Y269" s="725">
        <v>74</v>
      </c>
      <c r="Z269" s="725">
        <v>0</v>
      </c>
      <c r="AA269" s="725">
        <v>304</v>
      </c>
      <c r="AB269" s="725">
        <v>60.8</v>
      </c>
      <c r="AC269" s="725">
        <v>0</v>
      </c>
      <c r="AD269" s="725">
        <v>0</v>
      </c>
      <c r="AE269" s="725">
        <v>93.000000000000014</v>
      </c>
      <c r="AF269" s="725">
        <v>139.67567567567568</v>
      </c>
      <c r="AG269" s="725">
        <v>0</v>
      </c>
      <c r="AH269" s="725">
        <v>0</v>
      </c>
      <c r="AI269" s="725">
        <v>0</v>
      </c>
      <c r="AJ269" s="725">
        <v>0</v>
      </c>
      <c r="AK269" s="725">
        <v>0</v>
      </c>
      <c r="AL269" s="725">
        <v>0</v>
      </c>
      <c r="AM269" s="725">
        <v>0</v>
      </c>
      <c r="AN269" s="725">
        <v>167.99999999999989</v>
      </c>
      <c r="AO269" s="725">
        <v>29.000000000000011</v>
      </c>
      <c r="AP269" s="725">
        <v>19</v>
      </c>
      <c r="AQ269" s="725">
        <v>30.000000000000004</v>
      </c>
      <c r="AR269" s="725">
        <v>3.9999999999999982</v>
      </c>
      <c r="AS269" s="725">
        <v>49.000000000000071</v>
      </c>
      <c r="AT269" s="725">
        <v>4.9999999999999902</v>
      </c>
      <c r="AU269" s="725">
        <v>0</v>
      </c>
      <c r="AV269" s="725">
        <v>0</v>
      </c>
      <c r="AW269" s="725">
        <v>0</v>
      </c>
      <c r="AX269" s="725">
        <v>0</v>
      </c>
      <c r="AY269" s="725">
        <v>0</v>
      </c>
      <c r="AZ269" s="725">
        <v>0</v>
      </c>
      <c r="BA269" s="725">
        <v>4.1081081081081088</v>
      </c>
      <c r="BB269" s="725">
        <v>0</v>
      </c>
      <c r="BC269" s="725">
        <v>0</v>
      </c>
      <c r="BD269" s="725">
        <v>32.000000000000021</v>
      </c>
      <c r="BE269" s="725">
        <v>19.8</v>
      </c>
      <c r="BF269" s="725">
        <v>33.230769230769212</v>
      </c>
      <c r="BG269" s="725">
        <v>45.491525423728831</v>
      </c>
      <c r="BH269" s="725">
        <v>29.6</v>
      </c>
      <c r="BI269" s="725">
        <v>103.97223442675099</v>
      </c>
      <c r="BJ269" s="725">
        <v>0</v>
      </c>
      <c r="BK269" s="725">
        <v>22.895313531353043</v>
      </c>
      <c r="BL269" s="725">
        <v>0</v>
      </c>
      <c r="BM269" s="725">
        <v>1.63758037015342</v>
      </c>
      <c r="BN269" s="725">
        <v>0</v>
      </c>
      <c r="BO269" s="725">
        <v>0</v>
      </c>
      <c r="BP269" s="725">
        <v>1</v>
      </c>
      <c r="BQ269" s="725"/>
      <c r="BR269" s="725"/>
      <c r="BS269" s="725"/>
    </row>
    <row r="270" spans="1:71" ht="15" x14ac:dyDescent="0.25">
      <c r="A270" s="722" t="e">
        <f>VLOOKUP(C270,'DfE No.'!#REF!,3,FALSE)</f>
        <v>#REF!</v>
      </c>
      <c r="B270" s="722">
        <v>136918</v>
      </c>
      <c r="C270" s="722">
        <v>9354017</v>
      </c>
      <c r="D270" s="723" t="s">
        <v>818</v>
      </c>
      <c r="E270" s="707" t="s">
        <v>969</v>
      </c>
      <c r="F270" s="724" t="s">
        <v>1127</v>
      </c>
      <c r="G270" s="725">
        <v>1</v>
      </c>
      <c r="H270" s="725">
        <v>0</v>
      </c>
      <c r="I270" s="725">
        <v>0</v>
      </c>
      <c r="J270" s="725">
        <v>0</v>
      </c>
      <c r="K270" s="725">
        <v>5</v>
      </c>
      <c r="L270" s="725">
        <v>3</v>
      </c>
      <c r="M270" s="725">
        <v>2</v>
      </c>
      <c r="N270" s="725">
        <v>751</v>
      </c>
      <c r="O270" s="725">
        <v>0</v>
      </c>
      <c r="P270" s="725">
        <v>0</v>
      </c>
      <c r="Q270" s="725">
        <v>0</v>
      </c>
      <c r="R270" s="725">
        <v>751</v>
      </c>
      <c r="S270" s="725">
        <v>440</v>
      </c>
      <c r="T270" s="725">
        <v>311</v>
      </c>
      <c r="U270" s="725">
        <v>158</v>
      </c>
      <c r="V270" s="725">
        <v>148</v>
      </c>
      <c r="W270" s="725">
        <v>134</v>
      </c>
      <c r="X270" s="725">
        <v>149</v>
      </c>
      <c r="Y270" s="725">
        <v>162</v>
      </c>
      <c r="Z270" s="725">
        <v>0</v>
      </c>
      <c r="AA270" s="725">
        <v>751</v>
      </c>
      <c r="AB270" s="725">
        <v>150.19999999999999</v>
      </c>
      <c r="AC270" s="725">
        <v>0</v>
      </c>
      <c r="AD270" s="725">
        <v>0</v>
      </c>
      <c r="AE270" s="725">
        <v>76.999999999999758</v>
      </c>
      <c r="AF270" s="725">
        <v>136.07330567081604</v>
      </c>
      <c r="AG270" s="725">
        <v>0</v>
      </c>
      <c r="AH270" s="725">
        <v>0</v>
      </c>
      <c r="AI270" s="725">
        <v>0</v>
      </c>
      <c r="AJ270" s="725">
        <v>0</v>
      </c>
      <c r="AK270" s="725">
        <v>0</v>
      </c>
      <c r="AL270" s="725">
        <v>0</v>
      </c>
      <c r="AM270" s="725">
        <v>0</v>
      </c>
      <c r="AN270" s="725">
        <v>638.85066666666694</v>
      </c>
      <c r="AO270" s="725">
        <v>103.13733333333309</v>
      </c>
      <c r="AP270" s="725">
        <v>0</v>
      </c>
      <c r="AQ270" s="725">
        <v>7.0093333333333314</v>
      </c>
      <c r="AR270" s="725">
        <v>1.001333333333331</v>
      </c>
      <c r="AS270" s="725">
        <v>1.001333333333331</v>
      </c>
      <c r="AT270" s="725">
        <v>0</v>
      </c>
      <c r="AU270" s="725">
        <v>0</v>
      </c>
      <c r="AV270" s="725">
        <v>0</v>
      </c>
      <c r="AW270" s="725">
        <v>0</v>
      </c>
      <c r="AX270" s="725">
        <v>1.9999999999999991</v>
      </c>
      <c r="AY270" s="725">
        <v>2.9999999999999987</v>
      </c>
      <c r="AZ270" s="725">
        <v>2.9999999999999987</v>
      </c>
      <c r="BA270" s="725">
        <v>4.1549100968188108</v>
      </c>
      <c r="BB270" s="725">
        <v>0</v>
      </c>
      <c r="BC270" s="725">
        <v>0</v>
      </c>
      <c r="BD270" s="725">
        <v>53.006451612903241</v>
      </c>
      <c r="BE270" s="725">
        <v>55.888111888111943</v>
      </c>
      <c r="BF270" s="725">
        <v>41.230769230769269</v>
      </c>
      <c r="BG270" s="725">
        <v>65.643356643356711</v>
      </c>
      <c r="BH270" s="725">
        <v>29.264516129032323</v>
      </c>
      <c r="BI270" s="725">
        <v>154.45881441476081</v>
      </c>
      <c r="BJ270" s="725">
        <v>0</v>
      </c>
      <c r="BK270" s="725">
        <v>0</v>
      </c>
      <c r="BL270" s="725">
        <v>0</v>
      </c>
      <c r="BM270" s="725">
        <v>5.4712497663594499</v>
      </c>
      <c r="BN270" s="725">
        <v>0</v>
      </c>
      <c r="BO270" s="725">
        <v>0</v>
      </c>
      <c r="BP270" s="725">
        <v>1</v>
      </c>
      <c r="BQ270" s="725"/>
      <c r="BR270" s="725"/>
      <c r="BS270" s="725"/>
    </row>
    <row r="271" spans="1:71" ht="15" x14ac:dyDescent="0.25">
      <c r="A271" s="722" t="e">
        <f>VLOOKUP(C271,'DfE No.'!#REF!,3,FALSE)</f>
        <v>#REF!</v>
      </c>
      <c r="B271" s="722">
        <v>141639</v>
      </c>
      <c r="C271" s="722">
        <v>9354019</v>
      </c>
      <c r="D271" s="723" t="s">
        <v>927</v>
      </c>
      <c r="E271" s="707" t="s">
        <v>969</v>
      </c>
      <c r="F271" s="724" t="s">
        <v>1127</v>
      </c>
      <c r="G271" s="725">
        <v>1</v>
      </c>
      <c r="H271" s="725">
        <v>0</v>
      </c>
      <c r="I271" s="725">
        <v>0</v>
      </c>
      <c r="J271" s="725">
        <v>0</v>
      </c>
      <c r="K271" s="725">
        <v>5</v>
      </c>
      <c r="L271" s="725">
        <v>3</v>
      </c>
      <c r="M271" s="725">
        <v>2</v>
      </c>
      <c r="N271" s="725">
        <v>1395</v>
      </c>
      <c r="O271" s="725">
        <v>0</v>
      </c>
      <c r="P271" s="725">
        <v>0</v>
      </c>
      <c r="Q271" s="725">
        <v>0</v>
      </c>
      <c r="R271" s="725">
        <v>1395</v>
      </c>
      <c r="S271" s="725">
        <v>847</v>
      </c>
      <c r="T271" s="725">
        <v>548</v>
      </c>
      <c r="U271" s="725">
        <v>284</v>
      </c>
      <c r="V271" s="725">
        <v>287</v>
      </c>
      <c r="W271" s="725">
        <v>276</v>
      </c>
      <c r="X271" s="725">
        <v>278</v>
      </c>
      <c r="Y271" s="725">
        <v>270</v>
      </c>
      <c r="Z271" s="725">
        <v>0</v>
      </c>
      <c r="AA271" s="725">
        <v>1395</v>
      </c>
      <c r="AB271" s="725">
        <v>279</v>
      </c>
      <c r="AC271" s="725">
        <v>0</v>
      </c>
      <c r="AD271" s="725">
        <v>0</v>
      </c>
      <c r="AE271" s="725">
        <v>162.00000000000065</v>
      </c>
      <c r="AF271" s="725">
        <v>302.85501858736058</v>
      </c>
      <c r="AG271" s="725">
        <v>0</v>
      </c>
      <c r="AH271" s="725">
        <v>0</v>
      </c>
      <c r="AI271" s="725">
        <v>0</v>
      </c>
      <c r="AJ271" s="725">
        <v>0</v>
      </c>
      <c r="AK271" s="725">
        <v>0</v>
      </c>
      <c r="AL271" s="725">
        <v>0</v>
      </c>
      <c r="AM271" s="725">
        <v>0</v>
      </c>
      <c r="AN271" s="725">
        <v>1066</v>
      </c>
      <c r="AO271" s="725">
        <v>173.0000000000004</v>
      </c>
      <c r="AP271" s="725">
        <v>18.999999999999982</v>
      </c>
      <c r="AQ271" s="725">
        <v>114.00000000000003</v>
      </c>
      <c r="AR271" s="725">
        <v>22.999999999999979</v>
      </c>
      <c r="AS271" s="725">
        <v>0</v>
      </c>
      <c r="AT271" s="725">
        <v>0</v>
      </c>
      <c r="AU271" s="725">
        <v>0</v>
      </c>
      <c r="AV271" s="725">
        <v>0</v>
      </c>
      <c r="AW271" s="725">
        <v>0</v>
      </c>
      <c r="AX271" s="725">
        <v>0</v>
      </c>
      <c r="AY271" s="725">
        <v>1.000717360114777</v>
      </c>
      <c r="AZ271" s="725">
        <v>1.000717360114777</v>
      </c>
      <c r="BA271" s="725">
        <v>6.2230483271375467</v>
      </c>
      <c r="BB271" s="725">
        <v>0</v>
      </c>
      <c r="BC271" s="725">
        <v>0</v>
      </c>
      <c r="BD271" s="725">
        <v>98.738351254480193</v>
      </c>
      <c r="BE271" s="725">
        <v>90.999999999999901</v>
      </c>
      <c r="BF271" s="725">
        <v>111.61764705882344</v>
      </c>
      <c r="BG271" s="725">
        <v>131.89781021897824</v>
      </c>
      <c r="BH271" s="725">
        <v>62.862595419847324</v>
      </c>
      <c r="BI271" s="725">
        <v>312.56368694684244</v>
      </c>
      <c r="BJ271" s="725">
        <v>0</v>
      </c>
      <c r="BK271" s="725">
        <v>0</v>
      </c>
      <c r="BL271" s="725">
        <v>0</v>
      </c>
      <c r="BM271" s="725">
        <v>2.6030543711938701</v>
      </c>
      <c r="BN271" s="725">
        <v>0</v>
      </c>
      <c r="BO271" s="725">
        <v>0</v>
      </c>
      <c r="BP271" s="725">
        <v>1</v>
      </c>
      <c r="BQ271" s="725"/>
      <c r="BR271" s="725"/>
      <c r="BS271" s="725"/>
    </row>
    <row r="272" spans="1:71" ht="15" x14ac:dyDescent="0.25">
      <c r="A272" s="722" t="e">
        <f>VLOOKUP(C272,'DfE No.'!#REF!,3,FALSE)</f>
        <v>#REF!</v>
      </c>
      <c r="B272" s="722">
        <v>139403</v>
      </c>
      <c r="C272" s="722">
        <v>9354032</v>
      </c>
      <c r="D272" s="723" t="s">
        <v>725</v>
      </c>
      <c r="E272" s="707" t="s">
        <v>969</v>
      </c>
      <c r="F272" s="724" t="s">
        <v>1127</v>
      </c>
      <c r="G272" s="725">
        <v>1</v>
      </c>
      <c r="H272" s="725">
        <v>0</v>
      </c>
      <c r="I272" s="725">
        <v>0</v>
      </c>
      <c r="J272" s="725">
        <v>0</v>
      </c>
      <c r="K272" s="725">
        <v>5</v>
      </c>
      <c r="L272" s="725">
        <v>3</v>
      </c>
      <c r="M272" s="725">
        <v>2</v>
      </c>
      <c r="N272" s="725">
        <v>860</v>
      </c>
      <c r="O272" s="725">
        <v>0</v>
      </c>
      <c r="P272" s="725">
        <v>0</v>
      </c>
      <c r="Q272" s="725">
        <v>0</v>
      </c>
      <c r="R272" s="725">
        <v>860</v>
      </c>
      <c r="S272" s="725">
        <v>488</v>
      </c>
      <c r="T272" s="725">
        <v>372</v>
      </c>
      <c r="U272" s="725">
        <v>175</v>
      </c>
      <c r="V272" s="725">
        <v>151</v>
      </c>
      <c r="W272" s="725">
        <v>162</v>
      </c>
      <c r="X272" s="725">
        <v>181</v>
      </c>
      <c r="Y272" s="725">
        <v>191</v>
      </c>
      <c r="Z272" s="725">
        <v>0</v>
      </c>
      <c r="AA272" s="725">
        <v>860</v>
      </c>
      <c r="AB272" s="725">
        <v>172</v>
      </c>
      <c r="AC272" s="725">
        <v>0</v>
      </c>
      <c r="AD272" s="725">
        <v>0</v>
      </c>
      <c r="AE272" s="725">
        <v>351.00000000000006</v>
      </c>
      <c r="AF272" s="725">
        <v>476.79266895761742</v>
      </c>
      <c r="AG272" s="725">
        <v>0</v>
      </c>
      <c r="AH272" s="725">
        <v>0</v>
      </c>
      <c r="AI272" s="725">
        <v>0</v>
      </c>
      <c r="AJ272" s="725">
        <v>0</v>
      </c>
      <c r="AK272" s="725">
        <v>0</v>
      </c>
      <c r="AL272" s="725">
        <v>0</v>
      </c>
      <c r="AM272" s="725">
        <v>0</v>
      </c>
      <c r="AN272" s="725">
        <v>141.99999999999963</v>
      </c>
      <c r="AO272" s="725">
        <v>31.000000000000021</v>
      </c>
      <c r="AP272" s="725">
        <v>147.0000000000004</v>
      </c>
      <c r="AQ272" s="725">
        <v>47.000000000000021</v>
      </c>
      <c r="AR272" s="725">
        <v>8.0000000000000018</v>
      </c>
      <c r="AS272" s="725">
        <v>363.00000000000006</v>
      </c>
      <c r="AT272" s="725">
        <v>121.99999999999994</v>
      </c>
      <c r="AU272" s="725">
        <v>0</v>
      </c>
      <c r="AV272" s="725">
        <v>0</v>
      </c>
      <c r="AW272" s="725">
        <v>0</v>
      </c>
      <c r="AX272" s="725">
        <v>3.999999999999996</v>
      </c>
      <c r="AY272" s="725">
        <v>7</v>
      </c>
      <c r="AZ272" s="725">
        <v>9.0000000000000284</v>
      </c>
      <c r="BA272" s="725">
        <v>5.9106529209621996</v>
      </c>
      <c r="BB272" s="725">
        <v>0</v>
      </c>
      <c r="BC272" s="725">
        <v>0</v>
      </c>
      <c r="BD272" s="725">
        <v>90.028901734104025</v>
      </c>
      <c r="BE272" s="725">
        <v>73.959183673469397</v>
      </c>
      <c r="BF272" s="725">
        <v>100.86792452830184</v>
      </c>
      <c r="BG272" s="725">
        <v>115.75581395348834</v>
      </c>
      <c r="BH272" s="725">
        <v>53.0555555555556</v>
      </c>
      <c r="BI272" s="725">
        <v>272.31021331270711</v>
      </c>
      <c r="BJ272" s="725">
        <v>0</v>
      </c>
      <c r="BK272" s="725">
        <v>0</v>
      </c>
      <c r="BL272" s="725">
        <v>0</v>
      </c>
      <c r="BM272" s="725">
        <v>1.0028621185997899</v>
      </c>
      <c r="BN272" s="725">
        <v>0</v>
      </c>
      <c r="BO272" s="725">
        <v>0</v>
      </c>
      <c r="BP272" s="725">
        <v>1</v>
      </c>
      <c r="BQ272" s="725"/>
      <c r="BR272" s="725"/>
      <c r="BS272" s="725"/>
    </row>
    <row r="273" spans="1:71" ht="15" x14ac:dyDescent="0.25">
      <c r="A273" s="722" t="e">
        <f>VLOOKUP(C273,'DfE No.'!#REF!,3,FALSE)</f>
        <v>#REF!</v>
      </c>
      <c r="B273" s="722">
        <v>139867</v>
      </c>
      <c r="C273" s="722">
        <v>9354033</v>
      </c>
      <c r="D273" s="723" t="s">
        <v>933</v>
      </c>
      <c r="E273" s="707" t="s">
        <v>969</v>
      </c>
      <c r="F273" s="724" t="s">
        <v>1127</v>
      </c>
      <c r="G273" s="725">
        <v>1</v>
      </c>
      <c r="H273" s="725">
        <v>0</v>
      </c>
      <c r="I273" s="725">
        <v>0</v>
      </c>
      <c r="J273" s="725">
        <v>0</v>
      </c>
      <c r="K273" s="725">
        <v>5</v>
      </c>
      <c r="L273" s="725">
        <v>3</v>
      </c>
      <c r="M273" s="725">
        <v>2</v>
      </c>
      <c r="N273" s="725">
        <v>1023</v>
      </c>
      <c r="O273" s="725">
        <v>0</v>
      </c>
      <c r="P273" s="725">
        <v>0</v>
      </c>
      <c r="Q273" s="725">
        <v>0</v>
      </c>
      <c r="R273" s="725">
        <v>1023</v>
      </c>
      <c r="S273" s="725">
        <v>609</v>
      </c>
      <c r="T273" s="725">
        <v>414</v>
      </c>
      <c r="U273" s="725">
        <v>220</v>
      </c>
      <c r="V273" s="725">
        <v>194</v>
      </c>
      <c r="W273" s="725">
        <v>195</v>
      </c>
      <c r="X273" s="725">
        <v>208</v>
      </c>
      <c r="Y273" s="725">
        <v>206</v>
      </c>
      <c r="Z273" s="725">
        <v>0</v>
      </c>
      <c r="AA273" s="725">
        <v>1023</v>
      </c>
      <c r="AB273" s="725">
        <v>204.6</v>
      </c>
      <c r="AC273" s="725">
        <v>0</v>
      </c>
      <c r="AD273" s="725">
        <v>0</v>
      </c>
      <c r="AE273" s="725">
        <v>134.99999999999977</v>
      </c>
      <c r="AF273" s="725">
        <v>248.69662921348313</v>
      </c>
      <c r="AG273" s="725">
        <v>0</v>
      </c>
      <c r="AH273" s="725">
        <v>0</v>
      </c>
      <c r="AI273" s="725">
        <v>0</v>
      </c>
      <c r="AJ273" s="725">
        <v>0</v>
      </c>
      <c r="AK273" s="725">
        <v>0</v>
      </c>
      <c r="AL273" s="725">
        <v>0</v>
      </c>
      <c r="AM273" s="725">
        <v>0</v>
      </c>
      <c r="AN273" s="725">
        <v>894.99999999999966</v>
      </c>
      <c r="AO273" s="725">
        <v>20.000000000000007</v>
      </c>
      <c r="AP273" s="725">
        <v>1.0000000000000004</v>
      </c>
      <c r="AQ273" s="725">
        <v>106.99999999999999</v>
      </c>
      <c r="AR273" s="725">
        <v>0</v>
      </c>
      <c r="AS273" s="725">
        <v>0</v>
      </c>
      <c r="AT273" s="725">
        <v>0</v>
      </c>
      <c r="AU273" s="725">
        <v>0</v>
      </c>
      <c r="AV273" s="725">
        <v>0</v>
      </c>
      <c r="AW273" s="725">
        <v>0</v>
      </c>
      <c r="AX273" s="725">
        <v>2.0000000000000009</v>
      </c>
      <c r="AY273" s="725">
        <v>2.999999999999996</v>
      </c>
      <c r="AZ273" s="725">
        <v>6.9999999999999973</v>
      </c>
      <c r="BA273" s="725">
        <v>8.3595505617977537</v>
      </c>
      <c r="BB273" s="725">
        <v>0</v>
      </c>
      <c r="BC273" s="725">
        <v>0</v>
      </c>
      <c r="BD273" s="725">
        <v>107.4885844748859</v>
      </c>
      <c r="BE273" s="725">
        <v>85.8854166666666</v>
      </c>
      <c r="BF273" s="725">
        <v>103.11518324607337</v>
      </c>
      <c r="BG273" s="725">
        <v>118.85714285714276</v>
      </c>
      <c r="BH273" s="725">
        <v>64.505050505050477</v>
      </c>
      <c r="BI273" s="725">
        <v>305.40296366376782</v>
      </c>
      <c r="BJ273" s="725">
        <v>0</v>
      </c>
      <c r="BK273" s="725">
        <v>0</v>
      </c>
      <c r="BL273" s="725">
        <v>0</v>
      </c>
      <c r="BM273" s="725">
        <v>6.4294252477981599</v>
      </c>
      <c r="BN273" s="725">
        <v>0</v>
      </c>
      <c r="BO273" s="725">
        <v>0</v>
      </c>
      <c r="BP273" s="725">
        <v>1</v>
      </c>
      <c r="BQ273" s="725"/>
      <c r="BR273" s="725"/>
      <c r="BS273" s="725"/>
    </row>
    <row r="274" spans="1:71" ht="15" x14ac:dyDescent="0.25">
      <c r="A274" s="722" t="e">
        <f>VLOOKUP(C274,'DfE No.'!#REF!,3,FALSE)</f>
        <v>#REF!</v>
      </c>
      <c r="B274" s="722">
        <v>140032</v>
      </c>
      <c r="C274" s="722">
        <v>9354034</v>
      </c>
      <c r="D274" s="723" t="s">
        <v>1117</v>
      </c>
      <c r="E274" s="707" t="s">
        <v>969</v>
      </c>
      <c r="F274" s="724" t="s">
        <v>1127</v>
      </c>
      <c r="G274" s="725">
        <v>1</v>
      </c>
      <c r="H274" s="725">
        <v>0</v>
      </c>
      <c r="I274" s="725">
        <v>0</v>
      </c>
      <c r="J274" s="725">
        <v>0</v>
      </c>
      <c r="K274" s="725">
        <v>5</v>
      </c>
      <c r="L274" s="725">
        <v>3</v>
      </c>
      <c r="M274" s="725">
        <v>2</v>
      </c>
      <c r="N274" s="725">
        <v>672</v>
      </c>
      <c r="O274" s="725">
        <v>0</v>
      </c>
      <c r="P274" s="725">
        <v>0</v>
      </c>
      <c r="Q274" s="725">
        <v>0</v>
      </c>
      <c r="R274" s="725">
        <v>672</v>
      </c>
      <c r="S274" s="725">
        <v>417</v>
      </c>
      <c r="T274" s="725">
        <v>255</v>
      </c>
      <c r="U274" s="725">
        <v>159</v>
      </c>
      <c r="V274" s="725">
        <v>133</v>
      </c>
      <c r="W274" s="725">
        <v>125</v>
      </c>
      <c r="X274" s="725">
        <v>126</v>
      </c>
      <c r="Y274" s="725">
        <v>129</v>
      </c>
      <c r="Z274" s="725">
        <v>0</v>
      </c>
      <c r="AA274" s="725">
        <v>672</v>
      </c>
      <c r="AB274" s="725">
        <v>134.4</v>
      </c>
      <c r="AC274" s="725">
        <v>0</v>
      </c>
      <c r="AD274" s="725">
        <v>0</v>
      </c>
      <c r="AE274" s="725">
        <v>139.99999999999977</v>
      </c>
      <c r="AF274" s="725">
        <v>235.89380530973452</v>
      </c>
      <c r="AG274" s="725">
        <v>0</v>
      </c>
      <c r="AH274" s="725">
        <v>0</v>
      </c>
      <c r="AI274" s="725">
        <v>0</v>
      </c>
      <c r="AJ274" s="725">
        <v>0</v>
      </c>
      <c r="AK274" s="725">
        <v>0</v>
      </c>
      <c r="AL274" s="725">
        <v>0</v>
      </c>
      <c r="AM274" s="725">
        <v>0</v>
      </c>
      <c r="AN274" s="725">
        <v>134.99999999999991</v>
      </c>
      <c r="AO274" s="725">
        <v>33.000000000000028</v>
      </c>
      <c r="AP274" s="725">
        <v>180.99999999999994</v>
      </c>
      <c r="AQ274" s="725">
        <v>141.00000000000028</v>
      </c>
      <c r="AR274" s="725">
        <v>121.00000000000013</v>
      </c>
      <c r="AS274" s="725">
        <v>54.000000000000028</v>
      </c>
      <c r="AT274" s="725">
        <v>7.0000000000000231</v>
      </c>
      <c r="AU274" s="725">
        <v>0</v>
      </c>
      <c r="AV274" s="725">
        <v>0</v>
      </c>
      <c r="AW274" s="725">
        <v>0</v>
      </c>
      <c r="AX274" s="725">
        <v>25.000000000000032</v>
      </c>
      <c r="AY274" s="725">
        <v>50</v>
      </c>
      <c r="AZ274" s="725">
        <v>87.000000000000199</v>
      </c>
      <c r="BA274" s="725">
        <v>2.9734513274336285</v>
      </c>
      <c r="BB274" s="725">
        <v>0</v>
      </c>
      <c r="BC274" s="725">
        <v>0</v>
      </c>
      <c r="BD274" s="725">
        <v>90.243243243243313</v>
      </c>
      <c r="BE274" s="725">
        <v>82.178861788617937</v>
      </c>
      <c r="BF274" s="725">
        <v>64.220183486238497</v>
      </c>
      <c r="BG274" s="725">
        <v>80.37931034482763</v>
      </c>
      <c r="BH274" s="725">
        <v>32.25</v>
      </c>
      <c r="BI274" s="725">
        <v>218.60963468703196</v>
      </c>
      <c r="BJ274" s="725">
        <v>0</v>
      </c>
      <c r="BK274" s="725">
        <v>14.680000000000001</v>
      </c>
      <c r="BL274" s="725">
        <v>0</v>
      </c>
      <c r="BM274" s="725">
        <v>1.0112327617647101</v>
      </c>
      <c r="BN274" s="725">
        <v>0</v>
      </c>
      <c r="BO274" s="725">
        <v>0</v>
      </c>
      <c r="BP274" s="725">
        <v>1</v>
      </c>
      <c r="BQ274" s="725"/>
      <c r="BR274" s="725"/>
      <c r="BS274" s="725"/>
    </row>
    <row r="275" spans="1:71" ht="15" x14ac:dyDescent="0.25">
      <c r="A275" s="722" t="e">
        <f>VLOOKUP(C275,'DfE No.'!#REF!,3,FALSE)</f>
        <v>#REF!</v>
      </c>
      <c r="B275" s="722">
        <v>140047</v>
      </c>
      <c r="C275" s="722">
        <v>9354035</v>
      </c>
      <c r="D275" s="723" t="s">
        <v>1503</v>
      </c>
      <c r="E275" s="707" t="s">
        <v>969</v>
      </c>
      <c r="F275" s="724" t="s">
        <v>1127</v>
      </c>
      <c r="G275" s="725">
        <v>1</v>
      </c>
      <c r="H275" s="725">
        <v>0</v>
      </c>
      <c r="I275" s="725">
        <v>0</v>
      </c>
      <c r="J275" s="725">
        <v>0</v>
      </c>
      <c r="K275" s="725">
        <v>5</v>
      </c>
      <c r="L275" s="725">
        <v>3</v>
      </c>
      <c r="M275" s="725">
        <v>2</v>
      </c>
      <c r="N275" s="725">
        <v>302</v>
      </c>
      <c r="O275" s="725">
        <v>0</v>
      </c>
      <c r="P275" s="725">
        <v>0</v>
      </c>
      <c r="Q275" s="725">
        <v>0</v>
      </c>
      <c r="R275" s="725">
        <v>302</v>
      </c>
      <c r="S275" s="725">
        <v>201</v>
      </c>
      <c r="T275" s="725">
        <v>101</v>
      </c>
      <c r="U275" s="725">
        <v>65</v>
      </c>
      <c r="V275" s="725">
        <v>76</v>
      </c>
      <c r="W275" s="725">
        <v>60</v>
      </c>
      <c r="X275" s="725">
        <v>54</v>
      </c>
      <c r="Y275" s="725">
        <v>47</v>
      </c>
      <c r="Z275" s="725">
        <v>0</v>
      </c>
      <c r="AA275" s="725">
        <v>302</v>
      </c>
      <c r="AB275" s="725">
        <v>60.4</v>
      </c>
      <c r="AC275" s="725">
        <v>0</v>
      </c>
      <c r="AD275" s="725">
        <v>0</v>
      </c>
      <c r="AE275" s="725">
        <v>41.999999999999936</v>
      </c>
      <c r="AF275" s="725">
        <v>74.932330827067659</v>
      </c>
      <c r="AG275" s="725">
        <v>0</v>
      </c>
      <c r="AH275" s="725">
        <v>0</v>
      </c>
      <c r="AI275" s="725">
        <v>0</v>
      </c>
      <c r="AJ275" s="725">
        <v>0</v>
      </c>
      <c r="AK275" s="725">
        <v>0</v>
      </c>
      <c r="AL275" s="725">
        <v>0</v>
      </c>
      <c r="AM275" s="725">
        <v>0</v>
      </c>
      <c r="AN275" s="725">
        <v>281.99999999999994</v>
      </c>
      <c r="AO275" s="725">
        <v>0</v>
      </c>
      <c r="AP275" s="725">
        <v>5.0000000000000071</v>
      </c>
      <c r="AQ275" s="725">
        <v>12.999999999999989</v>
      </c>
      <c r="AR275" s="725">
        <v>0</v>
      </c>
      <c r="AS275" s="725">
        <v>1.9999999999999998</v>
      </c>
      <c r="AT275" s="725">
        <v>0</v>
      </c>
      <c r="AU275" s="725">
        <v>0</v>
      </c>
      <c r="AV275" s="725">
        <v>0</v>
      </c>
      <c r="AW275" s="725">
        <v>0</v>
      </c>
      <c r="AX275" s="725">
        <v>0</v>
      </c>
      <c r="AY275" s="725">
        <v>1.0000000000000013</v>
      </c>
      <c r="AZ275" s="725">
        <v>1.0000000000000013</v>
      </c>
      <c r="BA275" s="725">
        <v>0</v>
      </c>
      <c r="BB275" s="725">
        <v>0</v>
      </c>
      <c r="BC275" s="725">
        <v>0</v>
      </c>
      <c r="BD275" s="725">
        <v>28.770491803278681</v>
      </c>
      <c r="BE275" s="725">
        <v>33.777777777777743</v>
      </c>
      <c r="BF275" s="725">
        <v>33.559322033898304</v>
      </c>
      <c r="BG275" s="725">
        <v>36.679245283018872</v>
      </c>
      <c r="BH275" s="725">
        <v>14.209302325581403</v>
      </c>
      <c r="BI275" s="725">
        <v>91.344590893814484</v>
      </c>
      <c r="BJ275" s="725">
        <v>0</v>
      </c>
      <c r="BK275" s="725">
        <v>5.8800000000000061</v>
      </c>
      <c r="BL275" s="725">
        <v>0</v>
      </c>
      <c r="BM275" s="725">
        <v>5.5916813955182096</v>
      </c>
      <c r="BN275" s="725">
        <v>1</v>
      </c>
      <c r="BO275" s="725">
        <v>0</v>
      </c>
      <c r="BP275" s="725">
        <v>1</v>
      </c>
      <c r="BQ275" s="725"/>
      <c r="BR275" s="725"/>
      <c r="BS275" s="725"/>
    </row>
    <row r="276" spans="1:71" ht="15" x14ac:dyDescent="0.25">
      <c r="A276" s="722" t="e">
        <f>VLOOKUP(C276,'DfE No.'!#REF!,3,FALSE)</f>
        <v>#REF!</v>
      </c>
      <c r="B276" s="722">
        <v>136271</v>
      </c>
      <c r="C276" s="722">
        <v>9354036</v>
      </c>
      <c r="D276" s="723" t="s">
        <v>1118</v>
      </c>
      <c r="E276" s="707" t="s">
        <v>969</v>
      </c>
      <c r="F276" s="724" t="s">
        <v>1127</v>
      </c>
      <c r="G276" s="725">
        <v>1</v>
      </c>
      <c r="H276" s="725">
        <v>0</v>
      </c>
      <c r="I276" s="725">
        <v>0</v>
      </c>
      <c r="J276" s="725">
        <v>0</v>
      </c>
      <c r="K276" s="725">
        <v>5</v>
      </c>
      <c r="L276" s="725">
        <v>3</v>
      </c>
      <c r="M276" s="725">
        <v>2</v>
      </c>
      <c r="N276" s="725">
        <v>812</v>
      </c>
      <c r="O276" s="725">
        <v>0</v>
      </c>
      <c r="P276" s="725">
        <v>0</v>
      </c>
      <c r="Q276" s="725">
        <v>0</v>
      </c>
      <c r="R276" s="725">
        <v>812</v>
      </c>
      <c r="S276" s="725">
        <v>485</v>
      </c>
      <c r="T276" s="725">
        <v>327</v>
      </c>
      <c r="U276" s="725">
        <v>169</v>
      </c>
      <c r="V276" s="725">
        <v>159</v>
      </c>
      <c r="W276" s="725">
        <v>157</v>
      </c>
      <c r="X276" s="725">
        <v>162</v>
      </c>
      <c r="Y276" s="725">
        <v>165</v>
      </c>
      <c r="Z276" s="725">
        <v>0</v>
      </c>
      <c r="AA276" s="725">
        <v>812</v>
      </c>
      <c r="AB276" s="725">
        <v>162.4</v>
      </c>
      <c r="AC276" s="725">
        <v>0</v>
      </c>
      <c r="AD276" s="725">
        <v>0</v>
      </c>
      <c r="AE276" s="725">
        <v>57.999999999999972</v>
      </c>
      <c r="AF276" s="725">
        <v>110.03262233375158</v>
      </c>
      <c r="AG276" s="725">
        <v>0</v>
      </c>
      <c r="AH276" s="725">
        <v>0</v>
      </c>
      <c r="AI276" s="725">
        <v>0</v>
      </c>
      <c r="AJ276" s="725">
        <v>0</v>
      </c>
      <c r="AK276" s="725">
        <v>0</v>
      </c>
      <c r="AL276" s="725">
        <v>0</v>
      </c>
      <c r="AM276" s="725">
        <v>0</v>
      </c>
      <c r="AN276" s="725">
        <v>806.00000000000034</v>
      </c>
      <c r="AO276" s="725">
        <v>2.0000000000000013</v>
      </c>
      <c r="AP276" s="725">
        <v>3.0000000000000022</v>
      </c>
      <c r="AQ276" s="725">
        <v>1.0000000000000007</v>
      </c>
      <c r="AR276" s="725">
        <v>0</v>
      </c>
      <c r="AS276" s="725">
        <v>0</v>
      </c>
      <c r="AT276" s="725">
        <v>0</v>
      </c>
      <c r="AU276" s="725">
        <v>0</v>
      </c>
      <c r="AV276" s="725">
        <v>0</v>
      </c>
      <c r="AW276" s="725">
        <v>0</v>
      </c>
      <c r="AX276" s="725">
        <v>0</v>
      </c>
      <c r="AY276" s="725">
        <v>0</v>
      </c>
      <c r="AZ276" s="725">
        <v>1.0000000000000007</v>
      </c>
      <c r="BA276" s="725">
        <v>7.1317440401505641</v>
      </c>
      <c r="BB276" s="725">
        <v>0</v>
      </c>
      <c r="BC276" s="725">
        <v>0</v>
      </c>
      <c r="BD276" s="725">
        <v>57.00000000000005</v>
      </c>
      <c r="BE276" s="725">
        <v>50.999999999999986</v>
      </c>
      <c r="BF276" s="725">
        <v>60.384615384615451</v>
      </c>
      <c r="BG276" s="725">
        <v>58.360248447204981</v>
      </c>
      <c r="BH276" s="725">
        <v>28.518518518518434</v>
      </c>
      <c r="BI276" s="725">
        <v>160.80224220186295</v>
      </c>
      <c r="BJ276" s="725">
        <v>0</v>
      </c>
      <c r="BK276" s="725">
        <v>0</v>
      </c>
      <c r="BL276" s="725">
        <v>0</v>
      </c>
      <c r="BM276" s="725">
        <v>4.5718136398268401</v>
      </c>
      <c r="BN276" s="725">
        <v>0</v>
      </c>
      <c r="BO276" s="725">
        <v>0</v>
      </c>
      <c r="BP276" s="725">
        <v>1</v>
      </c>
      <c r="BQ276" s="725"/>
      <c r="BR276" s="725"/>
      <c r="BS276" s="725"/>
    </row>
    <row r="277" spans="1:71" ht="15" x14ac:dyDescent="0.25">
      <c r="A277" s="722" t="e">
        <f>VLOOKUP(C277,'DfE No.'!#REF!,3,FALSE)</f>
        <v>#REF!</v>
      </c>
      <c r="B277" s="722">
        <v>136782</v>
      </c>
      <c r="C277" s="722">
        <v>9354040</v>
      </c>
      <c r="D277" s="723" t="s">
        <v>722</v>
      </c>
      <c r="E277" s="707" t="s">
        <v>969</v>
      </c>
      <c r="F277" s="724" t="s">
        <v>1127</v>
      </c>
      <c r="G277" s="725">
        <v>1</v>
      </c>
      <c r="H277" s="725">
        <v>0</v>
      </c>
      <c r="I277" s="725">
        <v>0</v>
      </c>
      <c r="J277" s="725">
        <v>0</v>
      </c>
      <c r="K277" s="725">
        <v>5</v>
      </c>
      <c r="L277" s="725">
        <v>3</v>
      </c>
      <c r="M277" s="725">
        <v>2</v>
      </c>
      <c r="N277" s="725">
        <v>896</v>
      </c>
      <c r="O277" s="725">
        <v>0</v>
      </c>
      <c r="P277" s="725">
        <v>0</v>
      </c>
      <c r="Q277" s="725">
        <v>0</v>
      </c>
      <c r="R277" s="725">
        <v>896</v>
      </c>
      <c r="S277" s="725">
        <v>546</v>
      </c>
      <c r="T277" s="725">
        <v>350</v>
      </c>
      <c r="U277" s="725">
        <v>178</v>
      </c>
      <c r="V277" s="725">
        <v>193</v>
      </c>
      <c r="W277" s="725">
        <v>175</v>
      </c>
      <c r="X277" s="725">
        <v>174</v>
      </c>
      <c r="Y277" s="725">
        <v>176</v>
      </c>
      <c r="Z277" s="725">
        <v>0</v>
      </c>
      <c r="AA277" s="725">
        <v>896</v>
      </c>
      <c r="AB277" s="725">
        <v>179.2</v>
      </c>
      <c r="AC277" s="725">
        <v>0</v>
      </c>
      <c r="AD277" s="725">
        <v>0</v>
      </c>
      <c r="AE277" s="725">
        <v>84</v>
      </c>
      <c r="AF277" s="725">
        <v>136.00926998841251</v>
      </c>
      <c r="AG277" s="725">
        <v>0</v>
      </c>
      <c r="AH277" s="725">
        <v>0</v>
      </c>
      <c r="AI277" s="725">
        <v>0</v>
      </c>
      <c r="AJ277" s="725">
        <v>0</v>
      </c>
      <c r="AK277" s="725">
        <v>0</v>
      </c>
      <c r="AL277" s="725">
        <v>0</v>
      </c>
      <c r="AM277" s="725">
        <v>0</v>
      </c>
      <c r="AN277" s="725">
        <v>880.98324022346355</v>
      </c>
      <c r="AO277" s="725">
        <v>13.014525139664833</v>
      </c>
      <c r="AP277" s="725">
        <v>2.0022346368715085</v>
      </c>
      <c r="AQ277" s="725">
        <v>0</v>
      </c>
      <c r="AR277" s="725">
        <v>0</v>
      </c>
      <c r="AS277" s="725">
        <v>0</v>
      </c>
      <c r="AT277" s="725">
        <v>0</v>
      </c>
      <c r="AU277" s="725">
        <v>0</v>
      </c>
      <c r="AV277" s="725">
        <v>0</v>
      </c>
      <c r="AW277" s="725">
        <v>0</v>
      </c>
      <c r="AX277" s="725">
        <v>1.0022371364653222</v>
      </c>
      <c r="AY277" s="725">
        <v>1.0022371364653222</v>
      </c>
      <c r="AZ277" s="725">
        <v>2.0044742729306444</v>
      </c>
      <c r="BA277" s="725">
        <v>7.2676709154113555</v>
      </c>
      <c r="BB277" s="725">
        <v>0</v>
      </c>
      <c r="BC277" s="725">
        <v>0</v>
      </c>
      <c r="BD277" s="725">
        <v>54.925714285714363</v>
      </c>
      <c r="BE277" s="725">
        <v>62.258064516128968</v>
      </c>
      <c r="BF277" s="725">
        <v>60.416666666666629</v>
      </c>
      <c r="BG277" s="725">
        <v>51.053892215568929</v>
      </c>
      <c r="BH277" s="725">
        <v>20.77018633540365</v>
      </c>
      <c r="BI277" s="725">
        <v>155.38407988014697</v>
      </c>
      <c r="BJ277" s="725">
        <v>0</v>
      </c>
      <c r="BK277" s="725">
        <v>0</v>
      </c>
      <c r="BL277" s="725">
        <v>0</v>
      </c>
      <c r="BM277" s="725">
        <v>5.6114038498727696</v>
      </c>
      <c r="BN277" s="725">
        <v>0</v>
      </c>
      <c r="BO277" s="725">
        <v>0</v>
      </c>
      <c r="BP277" s="725">
        <v>1</v>
      </c>
      <c r="BQ277" s="725"/>
      <c r="BR277" s="725"/>
      <c r="BS277" s="725"/>
    </row>
    <row r="278" spans="1:71" ht="15" x14ac:dyDescent="0.25">
      <c r="A278" s="722" t="e">
        <f>VLOOKUP(C278,'DfE No.'!#REF!,3,FALSE)</f>
        <v>#REF!</v>
      </c>
      <c r="B278" s="722">
        <v>140669</v>
      </c>
      <c r="C278" s="722">
        <v>9354041</v>
      </c>
      <c r="D278" s="723" t="s">
        <v>1119</v>
      </c>
      <c r="E278" s="707" t="s">
        <v>969</v>
      </c>
      <c r="F278" s="724" t="s">
        <v>1127</v>
      </c>
      <c r="G278" s="725">
        <v>1</v>
      </c>
      <c r="H278" s="725">
        <v>0</v>
      </c>
      <c r="I278" s="725">
        <v>0</v>
      </c>
      <c r="J278" s="725">
        <v>0</v>
      </c>
      <c r="K278" s="725">
        <v>5</v>
      </c>
      <c r="L278" s="725">
        <v>3</v>
      </c>
      <c r="M278" s="725">
        <v>2</v>
      </c>
      <c r="N278" s="725">
        <v>719</v>
      </c>
      <c r="O278" s="725">
        <v>0</v>
      </c>
      <c r="P278" s="725">
        <v>0</v>
      </c>
      <c r="Q278" s="725">
        <v>0</v>
      </c>
      <c r="R278" s="725">
        <v>719</v>
      </c>
      <c r="S278" s="725">
        <v>469</v>
      </c>
      <c r="T278" s="725">
        <v>250</v>
      </c>
      <c r="U278" s="725">
        <v>169</v>
      </c>
      <c r="V278" s="725">
        <v>169</v>
      </c>
      <c r="W278" s="725">
        <v>131</v>
      </c>
      <c r="X278" s="725">
        <v>126</v>
      </c>
      <c r="Y278" s="725">
        <v>124</v>
      </c>
      <c r="Z278" s="725">
        <v>0</v>
      </c>
      <c r="AA278" s="725">
        <v>719</v>
      </c>
      <c r="AB278" s="725">
        <v>143.80000000000001</v>
      </c>
      <c r="AC278" s="725">
        <v>0</v>
      </c>
      <c r="AD278" s="725">
        <v>0</v>
      </c>
      <c r="AE278" s="725">
        <v>75.999999999999972</v>
      </c>
      <c r="AF278" s="725">
        <v>162.65561959654178</v>
      </c>
      <c r="AG278" s="725">
        <v>0</v>
      </c>
      <c r="AH278" s="725">
        <v>0</v>
      </c>
      <c r="AI278" s="725">
        <v>0</v>
      </c>
      <c r="AJ278" s="725">
        <v>0</v>
      </c>
      <c r="AK278" s="725">
        <v>0</v>
      </c>
      <c r="AL278" s="725">
        <v>0</v>
      </c>
      <c r="AM278" s="725">
        <v>0</v>
      </c>
      <c r="AN278" s="725">
        <v>641.99999999999977</v>
      </c>
      <c r="AO278" s="725">
        <v>74.999999999999716</v>
      </c>
      <c r="AP278" s="725">
        <v>0</v>
      </c>
      <c r="AQ278" s="725">
        <v>1.9999999999999996</v>
      </c>
      <c r="AR278" s="725">
        <v>0</v>
      </c>
      <c r="AS278" s="725">
        <v>0</v>
      </c>
      <c r="AT278" s="725">
        <v>0</v>
      </c>
      <c r="AU278" s="725">
        <v>0</v>
      </c>
      <c r="AV278" s="725">
        <v>0</v>
      </c>
      <c r="AW278" s="725">
        <v>0</v>
      </c>
      <c r="AX278" s="725">
        <v>8.033519553072626</v>
      </c>
      <c r="AY278" s="725">
        <v>21.087988826815653</v>
      </c>
      <c r="AZ278" s="725">
        <v>27.113128491620103</v>
      </c>
      <c r="BA278" s="725">
        <v>5.1801152737752156</v>
      </c>
      <c r="BB278" s="725">
        <v>0</v>
      </c>
      <c r="BC278" s="725">
        <v>0</v>
      </c>
      <c r="BD278" s="725">
        <v>51.212121212121204</v>
      </c>
      <c r="BE278" s="725">
        <v>80.378048780487816</v>
      </c>
      <c r="BF278" s="725">
        <v>66.5234375</v>
      </c>
      <c r="BG278" s="725">
        <v>70.736842105263179</v>
      </c>
      <c r="BH278" s="725">
        <v>22.643478260869575</v>
      </c>
      <c r="BI278" s="725">
        <v>179.37908560756475</v>
      </c>
      <c r="BJ278" s="725">
        <v>0</v>
      </c>
      <c r="BK278" s="725">
        <v>0</v>
      </c>
      <c r="BL278" s="725">
        <v>0</v>
      </c>
      <c r="BM278" s="725">
        <v>5.8932425883345001</v>
      </c>
      <c r="BN278" s="725">
        <v>0</v>
      </c>
      <c r="BO278" s="725">
        <v>0</v>
      </c>
      <c r="BP278" s="725">
        <v>1</v>
      </c>
      <c r="BQ278" s="725"/>
      <c r="BR278" s="725"/>
      <c r="BS278" s="725"/>
    </row>
    <row r="279" spans="1:71" ht="15" x14ac:dyDescent="0.25">
      <c r="A279" s="722" t="e">
        <f>VLOOKUP(C279,'DfE No.'!#REF!,3,FALSE)</f>
        <v>#REF!</v>
      </c>
      <c r="B279" s="722">
        <v>140969</v>
      </c>
      <c r="C279" s="722">
        <v>9354042</v>
      </c>
      <c r="D279" s="723" t="s">
        <v>1120</v>
      </c>
      <c r="E279" s="707" t="s">
        <v>969</v>
      </c>
      <c r="F279" s="724" t="s">
        <v>1127</v>
      </c>
      <c r="G279" s="725">
        <v>1</v>
      </c>
      <c r="H279" s="725">
        <v>0</v>
      </c>
      <c r="I279" s="725">
        <v>0</v>
      </c>
      <c r="J279" s="725">
        <v>0</v>
      </c>
      <c r="K279" s="725">
        <v>5</v>
      </c>
      <c r="L279" s="725">
        <v>3</v>
      </c>
      <c r="M279" s="725">
        <v>2</v>
      </c>
      <c r="N279" s="725">
        <v>639</v>
      </c>
      <c r="O279" s="725">
        <v>0</v>
      </c>
      <c r="P279" s="725">
        <v>0</v>
      </c>
      <c r="Q279" s="725">
        <v>0</v>
      </c>
      <c r="R279" s="725">
        <v>639</v>
      </c>
      <c r="S279" s="725">
        <v>465</v>
      </c>
      <c r="T279" s="725">
        <v>174</v>
      </c>
      <c r="U279" s="725">
        <v>161</v>
      </c>
      <c r="V279" s="725">
        <v>173</v>
      </c>
      <c r="W279" s="725">
        <v>131</v>
      </c>
      <c r="X279" s="725">
        <v>97</v>
      </c>
      <c r="Y279" s="725">
        <v>77</v>
      </c>
      <c r="Z279" s="725">
        <v>0</v>
      </c>
      <c r="AA279" s="725">
        <v>639</v>
      </c>
      <c r="AB279" s="725">
        <v>127.8</v>
      </c>
      <c r="AC279" s="725">
        <v>0</v>
      </c>
      <c r="AD279" s="725">
        <v>0</v>
      </c>
      <c r="AE279" s="725">
        <v>52</v>
      </c>
      <c r="AF279" s="725">
        <v>102.4603448275862</v>
      </c>
      <c r="AG279" s="725">
        <v>0</v>
      </c>
      <c r="AH279" s="725">
        <v>0</v>
      </c>
      <c r="AI279" s="725">
        <v>0</v>
      </c>
      <c r="AJ279" s="725">
        <v>0</v>
      </c>
      <c r="AK279" s="725">
        <v>0</v>
      </c>
      <c r="AL279" s="725">
        <v>0</v>
      </c>
      <c r="AM279" s="725">
        <v>0</v>
      </c>
      <c r="AN279" s="725">
        <v>616.00000000000023</v>
      </c>
      <c r="AO279" s="725">
        <v>20.999999999999989</v>
      </c>
      <c r="AP279" s="725">
        <v>0</v>
      </c>
      <c r="AQ279" s="725">
        <v>2.0000000000000027</v>
      </c>
      <c r="AR279" s="725">
        <v>0</v>
      </c>
      <c r="AS279" s="725">
        <v>0</v>
      </c>
      <c r="AT279" s="725">
        <v>0</v>
      </c>
      <c r="AU279" s="725">
        <v>0</v>
      </c>
      <c r="AV279" s="725">
        <v>0</v>
      </c>
      <c r="AW279" s="725">
        <v>0</v>
      </c>
      <c r="AX279" s="725">
        <v>4.0315457413249236</v>
      </c>
      <c r="AY279" s="725">
        <v>7.0552050473186139</v>
      </c>
      <c r="AZ279" s="725">
        <v>9.0709779179810663</v>
      </c>
      <c r="BA279" s="725">
        <v>2.203448275862069</v>
      </c>
      <c r="BB279" s="725">
        <v>0</v>
      </c>
      <c r="BC279" s="725">
        <v>0</v>
      </c>
      <c r="BD279" s="725">
        <v>58.082278481012644</v>
      </c>
      <c r="BE279" s="725">
        <v>76.888888888888815</v>
      </c>
      <c r="BF279" s="725">
        <v>50.775193798449585</v>
      </c>
      <c r="BG279" s="725">
        <v>45.336956521739118</v>
      </c>
      <c r="BH279" s="725">
        <v>26.400000000000013</v>
      </c>
      <c r="BI279" s="725">
        <v>164.01215927519084</v>
      </c>
      <c r="BJ279" s="725">
        <v>0</v>
      </c>
      <c r="BK279" s="725">
        <v>0</v>
      </c>
      <c r="BL279" s="725">
        <v>0</v>
      </c>
      <c r="BM279" s="725">
        <v>2.6327468795990598</v>
      </c>
      <c r="BN279" s="725">
        <v>0</v>
      </c>
      <c r="BO279" s="725">
        <v>0</v>
      </c>
      <c r="BP279" s="725">
        <v>1</v>
      </c>
      <c r="BQ279" s="725"/>
      <c r="BR279" s="725"/>
      <c r="BS279" s="725"/>
    </row>
    <row r="280" spans="1:71" ht="15" x14ac:dyDescent="0.25">
      <c r="A280" s="722" t="e">
        <f>VLOOKUP(C280,'DfE No.'!#REF!,3,FALSE)</f>
        <v>#REF!</v>
      </c>
      <c r="B280" s="722">
        <v>141236</v>
      </c>
      <c r="C280" s="722">
        <v>9354043</v>
      </c>
      <c r="D280" s="723" t="s">
        <v>1121</v>
      </c>
      <c r="E280" s="707" t="s">
        <v>969</v>
      </c>
      <c r="F280" s="724" t="s">
        <v>1127</v>
      </c>
      <c r="G280" s="725">
        <v>1</v>
      </c>
      <c r="H280" s="725">
        <v>0</v>
      </c>
      <c r="I280" s="725">
        <v>0</v>
      </c>
      <c r="J280" s="725">
        <v>0</v>
      </c>
      <c r="K280" s="725">
        <v>5</v>
      </c>
      <c r="L280" s="725">
        <v>3</v>
      </c>
      <c r="M280" s="725">
        <v>2</v>
      </c>
      <c r="N280" s="725">
        <v>429</v>
      </c>
      <c r="O280" s="725">
        <v>0</v>
      </c>
      <c r="P280" s="725">
        <v>0</v>
      </c>
      <c r="Q280" s="725">
        <v>0</v>
      </c>
      <c r="R280" s="725">
        <v>429</v>
      </c>
      <c r="S280" s="725">
        <v>260</v>
      </c>
      <c r="T280" s="725">
        <v>169</v>
      </c>
      <c r="U280" s="725">
        <v>85</v>
      </c>
      <c r="V280" s="725">
        <v>75</v>
      </c>
      <c r="W280" s="725">
        <v>100</v>
      </c>
      <c r="X280" s="725">
        <v>99</v>
      </c>
      <c r="Y280" s="725">
        <v>70</v>
      </c>
      <c r="Z280" s="725">
        <v>0</v>
      </c>
      <c r="AA280" s="725">
        <v>429</v>
      </c>
      <c r="AB280" s="725">
        <v>85.8</v>
      </c>
      <c r="AC280" s="725">
        <v>0</v>
      </c>
      <c r="AD280" s="725">
        <v>0</v>
      </c>
      <c r="AE280" s="725">
        <v>76.999999999999787</v>
      </c>
      <c r="AF280" s="725">
        <v>137.19289340101523</v>
      </c>
      <c r="AG280" s="725">
        <v>0</v>
      </c>
      <c r="AH280" s="725">
        <v>0</v>
      </c>
      <c r="AI280" s="725">
        <v>0</v>
      </c>
      <c r="AJ280" s="725">
        <v>0</v>
      </c>
      <c r="AK280" s="725">
        <v>0</v>
      </c>
      <c r="AL280" s="725">
        <v>0</v>
      </c>
      <c r="AM280" s="725">
        <v>0</v>
      </c>
      <c r="AN280" s="725">
        <v>350.00000000000006</v>
      </c>
      <c r="AO280" s="725">
        <v>78.000000000000071</v>
      </c>
      <c r="AP280" s="725">
        <v>0.99999999999999967</v>
      </c>
      <c r="AQ280" s="725">
        <v>0</v>
      </c>
      <c r="AR280" s="725">
        <v>0</v>
      </c>
      <c r="AS280" s="725">
        <v>0</v>
      </c>
      <c r="AT280" s="725">
        <v>0</v>
      </c>
      <c r="AU280" s="725">
        <v>0</v>
      </c>
      <c r="AV280" s="725">
        <v>0</v>
      </c>
      <c r="AW280" s="725">
        <v>0</v>
      </c>
      <c r="AX280" s="725">
        <v>0</v>
      </c>
      <c r="AY280" s="725">
        <v>0</v>
      </c>
      <c r="AZ280" s="725">
        <v>0.99999999999999967</v>
      </c>
      <c r="BA280" s="725">
        <v>6.532994923857868</v>
      </c>
      <c r="BB280" s="725">
        <v>0</v>
      </c>
      <c r="BC280" s="725">
        <v>0</v>
      </c>
      <c r="BD280" s="725">
        <v>39.464285714285694</v>
      </c>
      <c r="BE280" s="725">
        <v>33.445945945945951</v>
      </c>
      <c r="BF280" s="725">
        <v>38.5416666666667</v>
      </c>
      <c r="BG280" s="725">
        <v>61.484210526315749</v>
      </c>
      <c r="BH280" s="725">
        <v>24.347826086956541</v>
      </c>
      <c r="BI280" s="725">
        <v>122.97569354461075</v>
      </c>
      <c r="BJ280" s="725">
        <v>0</v>
      </c>
      <c r="BK280" s="725">
        <v>11.25999999999998</v>
      </c>
      <c r="BL280" s="725">
        <v>0</v>
      </c>
      <c r="BM280" s="725">
        <v>4.8573427911255402</v>
      </c>
      <c r="BN280" s="725">
        <v>1</v>
      </c>
      <c r="BO280" s="725">
        <v>0</v>
      </c>
      <c r="BP280" s="725">
        <v>1</v>
      </c>
      <c r="BQ280" s="725"/>
      <c r="BR280" s="725"/>
      <c r="BS280" s="725"/>
    </row>
    <row r="281" spans="1:71" ht="15" x14ac:dyDescent="0.25">
      <c r="A281" s="722" t="e">
        <f>VLOOKUP(C281,'DfE No.'!#REF!,3,FALSE)</f>
        <v>#REF!</v>
      </c>
      <c r="B281" s="722">
        <v>142759</v>
      </c>
      <c r="C281" s="722">
        <v>9354045</v>
      </c>
      <c r="D281" s="723" t="s">
        <v>1122</v>
      </c>
      <c r="E281" s="707" t="s">
        <v>969</v>
      </c>
      <c r="F281" s="724" t="s">
        <v>1127</v>
      </c>
      <c r="G281" s="725">
        <v>1</v>
      </c>
      <c r="H281" s="725">
        <v>0</v>
      </c>
      <c r="I281" s="725">
        <v>0</v>
      </c>
      <c r="J281" s="725">
        <v>0</v>
      </c>
      <c r="K281" s="725">
        <v>5</v>
      </c>
      <c r="L281" s="725">
        <v>3</v>
      </c>
      <c r="M281" s="725">
        <v>2</v>
      </c>
      <c r="N281" s="725">
        <v>1030</v>
      </c>
      <c r="O281" s="725">
        <v>0</v>
      </c>
      <c r="P281" s="725">
        <v>0</v>
      </c>
      <c r="Q281" s="725">
        <v>0</v>
      </c>
      <c r="R281" s="725">
        <v>1030</v>
      </c>
      <c r="S281" s="725">
        <v>735</v>
      </c>
      <c r="T281" s="725">
        <v>295</v>
      </c>
      <c r="U281" s="725">
        <v>261</v>
      </c>
      <c r="V281" s="725">
        <v>253</v>
      </c>
      <c r="W281" s="725">
        <v>221</v>
      </c>
      <c r="X281" s="725">
        <v>150</v>
      </c>
      <c r="Y281" s="725">
        <v>145</v>
      </c>
      <c r="Z281" s="725">
        <v>0</v>
      </c>
      <c r="AA281" s="725">
        <v>1030</v>
      </c>
      <c r="AB281" s="725">
        <v>206</v>
      </c>
      <c r="AC281" s="725">
        <v>0</v>
      </c>
      <c r="AD281" s="725">
        <v>0</v>
      </c>
      <c r="AE281" s="725">
        <v>229.99999999999957</v>
      </c>
      <c r="AF281" s="725">
        <v>337.47065101387403</v>
      </c>
      <c r="AG281" s="725">
        <v>0</v>
      </c>
      <c r="AH281" s="725">
        <v>0</v>
      </c>
      <c r="AI281" s="725">
        <v>0</v>
      </c>
      <c r="AJ281" s="725">
        <v>0</v>
      </c>
      <c r="AK281" s="725">
        <v>0</v>
      </c>
      <c r="AL281" s="725">
        <v>0</v>
      </c>
      <c r="AM281" s="725">
        <v>0</v>
      </c>
      <c r="AN281" s="725">
        <v>541</v>
      </c>
      <c r="AO281" s="725">
        <v>116.00000000000004</v>
      </c>
      <c r="AP281" s="725">
        <v>88</v>
      </c>
      <c r="AQ281" s="725">
        <v>37.999999999999957</v>
      </c>
      <c r="AR281" s="725">
        <v>1.999999999999996</v>
      </c>
      <c r="AS281" s="725">
        <v>199.00000000000037</v>
      </c>
      <c r="AT281" s="725">
        <v>46.000000000000021</v>
      </c>
      <c r="AU281" s="725">
        <v>0</v>
      </c>
      <c r="AV281" s="725">
        <v>0</v>
      </c>
      <c r="AW281" s="725">
        <v>0</v>
      </c>
      <c r="AX281" s="725">
        <v>0</v>
      </c>
      <c r="AY281" s="725">
        <v>2.9999999999999991</v>
      </c>
      <c r="AZ281" s="725">
        <v>2.9999999999999991</v>
      </c>
      <c r="BA281" s="725">
        <v>2.1985058697972253</v>
      </c>
      <c r="BB281" s="725">
        <v>0</v>
      </c>
      <c r="BC281" s="725">
        <v>0</v>
      </c>
      <c r="BD281" s="725">
        <v>84.64864864864856</v>
      </c>
      <c r="BE281" s="725">
        <v>99</v>
      </c>
      <c r="BF281" s="725">
        <v>86.169724770642219</v>
      </c>
      <c r="BG281" s="725">
        <v>65.878378378378343</v>
      </c>
      <c r="BH281" s="725">
        <v>28.794326241134762</v>
      </c>
      <c r="BI281" s="725">
        <v>228.01720132961225</v>
      </c>
      <c r="BJ281" s="725">
        <v>0</v>
      </c>
      <c r="BK281" s="725">
        <v>0</v>
      </c>
      <c r="BL281" s="725">
        <v>0</v>
      </c>
      <c r="BM281" s="725">
        <v>1.22834433472222</v>
      </c>
      <c r="BN281" s="725">
        <v>0</v>
      </c>
      <c r="BO281" s="725">
        <v>0</v>
      </c>
      <c r="BP281" s="725">
        <v>1</v>
      </c>
      <c r="BQ281" s="725"/>
      <c r="BR281" s="725"/>
      <c r="BS281" s="725"/>
    </row>
    <row r="282" spans="1:71" ht="15" x14ac:dyDescent="0.25">
      <c r="A282" s="722" t="e">
        <f>VLOOKUP(C282,'DfE No.'!#REF!,3,FALSE)</f>
        <v>#REF!</v>
      </c>
      <c r="B282" s="722">
        <v>145055</v>
      </c>
      <c r="C282" s="722">
        <v>9354048</v>
      </c>
      <c r="D282" s="723" t="s">
        <v>930</v>
      </c>
      <c r="E282" s="707" t="s">
        <v>969</v>
      </c>
      <c r="F282" s="724" t="s">
        <v>1127</v>
      </c>
      <c r="G282" s="725">
        <v>1</v>
      </c>
      <c r="H282" s="725">
        <v>0</v>
      </c>
      <c r="I282" s="725">
        <v>0</v>
      </c>
      <c r="J282" s="725">
        <v>0</v>
      </c>
      <c r="K282" s="725">
        <v>5</v>
      </c>
      <c r="L282" s="725">
        <v>3</v>
      </c>
      <c r="M282" s="725">
        <v>2</v>
      </c>
      <c r="N282" s="725">
        <v>751</v>
      </c>
      <c r="O282" s="725">
        <v>0</v>
      </c>
      <c r="P282" s="725">
        <v>0</v>
      </c>
      <c r="Q282" s="725">
        <v>0</v>
      </c>
      <c r="R282" s="725">
        <v>751</v>
      </c>
      <c r="S282" s="725">
        <v>442</v>
      </c>
      <c r="T282" s="725">
        <v>309</v>
      </c>
      <c r="U282" s="725">
        <v>160</v>
      </c>
      <c r="V282" s="725">
        <v>149</v>
      </c>
      <c r="W282" s="725">
        <v>133</v>
      </c>
      <c r="X282" s="725">
        <v>157</v>
      </c>
      <c r="Y282" s="725">
        <v>152</v>
      </c>
      <c r="Z282" s="725">
        <v>0</v>
      </c>
      <c r="AA282" s="725">
        <v>751</v>
      </c>
      <c r="AB282" s="725">
        <v>150.19999999999999</v>
      </c>
      <c r="AC282" s="725">
        <v>0</v>
      </c>
      <c r="AD282" s="725">
        <v>0</v>
      </c>
      <c r="AE282" s="725">
        <v>92.000000000000057</v>
      </c>
      <c r="AF282" s="725">
        <v>213.6908344733242</v>
      </c>
      <c r="AG282" s="725">
        <v>0</v>
      </c>
      <c r="AH282" s="725">
        <v>0</v>
      </c>
      <c r="AI282" s="725">
        <v>0</v>
      </c>
      <c r="AJ282" s="725">
        <v>0</v>
      </c>
      <c r="AK282" s="725">
        <v>0</v>
      </c>
      <c r="AL282" s="725">
        <v>0</v>
      </c>
      <c r="AM282" s="725">
        <v>0</v>
      </c>
      <c r="AN282" s="725">
        <v>545</v>
      </c>
      <c r="AO282" s="725">
        <v>92.000000000000057</v>
      </c>
      <c r="AP282" s="725">
        <v>51.999999999999993</v>
      </c>
      <c r="AQ282" s="725">
        <v>61.999999999999993</v>
      </c>
      <c r="AR282" s="725">
        <v>0</v>
      </c>
      <c r="AS282" s="725">
        <v>0</v>
      </c>
      <c r="AT282" s="725">
        <v>0</v>
      </c>
      <c r="AU282" s="725">
        <v>0</v>
      </c>
      <c r="AV282" s="725">
        <v>0</v>
      </c>
      <c r="AW282" s="725">
        <v>0</v>
      </c>
      <c r="AX282" s="725">
        <v>0</v>
      </c>
      <c r="AY282" s="725">
        <v>2.0080213903743314</v>
      </c>
      <c r="AZ282" s="725">
        <v>4.0160427807486627</v>
      </c>
      <c r="BA282" s="725">
        <v>3.0820793433652529</v>
      </c>
      <c r="BB282" s="725">
        <v>0</v>
      </c>
      <c r="BC282" s="725">
        <v>0</v>
      </c>
      <c r="BD282" s="725">
        <v>63.396226415094397</v>
      </c>
      <c r="BE282" s="725">
        <v>66.897959183673521</v>
      </c>
      <c r="BF282" s="725">
        <v>53.612403100775133</v>
      </c>
      <c r="BG282" s="725">
        <v>88.694805194805198</v>
      </c>
      <c r="BH282" s="725">
        <v>63.506849315068457</v>
      </c>
      <c r="BI282" s="725">
        <v>220.66213973140447</v>
      </c>
      <c r="BJ282" s="725">
        <v>0</v>
      </c>
      <c r="BK282" s="725">
        <v>0</v>
      </c>
      <c r="BL282" s="725">
        <v>0</v>
      </c>
      <c r="BM282" s="725">
        <v>3.0784943134628699</v>
      </c>
      <c r="BN282" s="725">
        <v>0</v>
      </c>
      <c r="BO282" s="725">
        <v>0</v>
      </c>
      <c r="BP282" s="725">
        <v>1</v>
      </c>
      <c r="BQ282" s="725"/>
      <c r="BR282" s="725"/>
      <c r="BS282" s="725"/>
    </row>
    <row r="283" spans="1:71" ht="15" x14ac:dyDescent="0.25">
      <c r="A283" s="722" t="e">
        <f>VLOOKUP(C283,'DfE No.'!#REF!,3,FALSE)</f>
        <v>#REF!</v>
      </c>
      <c r="B283" s="722">
        <v>137901</v>
      </c>
      <c r="C283" s="722">
        <v>9354051</v>
      </c>
      <c r="D283" s="723" t="s">
        <v>1123</v>
      </c>
      <c r="E283" s="707" t="s">
        <v>969</v>
      </c>
      <c r="F283" s="724" t="s">
        <v>1127</v>
      </c>
      <c r="G283" s="725">
        <v>1</v>
      </c>
      <c r="H283" s="725">
        <v>0</v>
      </c>
      <c r="I283" s="725">
        <v>0</v>
      </c>
      <c r="J283" s="725">
        <v>0</v>
      </c>
      <c r="K283" s="725">
        <v>5</v>
      </c>
      <c r="L283" s="725">
        <v>3</v>
      </c>
      <c r="M283" s="725">
        <v>2</v>
      </c>
      <c r="N283" s="725">
        <v>318</v>
      </c>
      <c r="O283" s="725">
        <v>0</v>
      </c>
      <c r="P283" s="725">
        <v>0</v>
      </c>
      <c r="Q283" s="725">
        <v>0</v>
      </c>
      <c r="R283" s="725">
        <v>318</v>
      </c>
      <c r="S283" s="725">
        <v>206</v>
      </c>
      <c r="T283" s="725">
        <v>112</v>
      </c>
      <c r="U283" s="725">
        <v>66</v>
      </c>
      <c r="V283" s="725">
        <v>77</v>
      </c>
      <c r="W283" s="725">
        <v>63</v>
      </c>
      <c r="X283" s="725">
        <v>49</v>
      </c>
      <c r="Y283" s="725">
        <v>63</v>
      </c>
      <c r="Z283" s="725">
        <v>0</v>
      </c>
      <c r="AA283" s="725">
        <v>318</v>
      </c>
      <c r="AB283" s="725">
        <v>63.6</v>
      </c>
      <c r="AC283" s="725">
        <v>0</v>
      </c>
      <c r="AD283" s="725">
        <v>0</v>
      </c>
      <c r="AE283" s="725">
        <v>27.999999999999996</v>
      </c>
      <c r="AF283" s="725">
        <v>68.066889632107021</v>
      </c>
      <c r="AG283" s="725">
        <v>0</v>
      </c>
      <c r="AH283" s="725">
        <v>0</v>
      </c>
      <c r="AI283" s="725">
        <v>0</v>
      </c>
      <c r="AJ283" s="725">
        <v>0</v>
      </c>
      <c r="AK283" s="725">
        <v>0</v>
      </c>
      <c r="AL283" s="725">
        <v>0</v>
      </c>
      <c r="AM283" s="725">
        <v>0</v>
      </c>
      <c r="AN283" s="725">
        <v>317.00000000000011</v>
      </c>
      <c r="AO283" s="725">
        <v>0.99999999999999856</v>
      </c>
      <c r="AP283" s="725">
        <v>0</v>
      </c>
      <c r="AQ283" s="725">
        <v>0</v>
      </c>
      <c r="AR283" s="725">
        <v>0</v>
      </c>
      <c r="AS283" s="725">
        <v>0</v>
      </c>
      <c r="AT283" s="725">
        <v>0</v>
      </c>
      <c r="AU283" s="725">
        <v>0</v>
      </c>
      <c r="AV283" s="725">
        <v>0</v>
      </c>
      <c r="AW283" s="725">
        <v>0</v>
      </c>
      <c r="AX283" s="725">
        <v>2.0000000000000004</v>
      </c>
      <c r="AY283" s="725">
        <v>2.0000000000000004</v>
      </c>
      <c r="AZ283" s="725">
        <v>2.0000000000000004</v>
      </c>
      <c r="BA283" s="725">
        <v>12.762541806020067</v>
      </c>
      <c r="BB283" s="725">
        <v>0</v>
      </c>
      <c r="BC283" s="725">
        <v>0</v>
      </c>
      <c r="BD283" s="725">
        <v>25.299999999999979</v>
      </c>
      <c r="BE283" s="725">
        <v>33.753424657534275</v>
      </c>
      <c r="BF283" s="725">
        <v>18.899999999999999</v>
      </c>
      <c r="BG283" s="725">
        <v>18.765957446808493</v>
      </c>
      <c r="BH283" s="725">
        <v>14.22580645161289</v>
      </c>
      <c r="BI283" s="725">
        <v>71.995314079219128</v>
      </c>
      <c r="BJ283" s="725">
        <v>0</v>
      </c>
      <c r="BK283" s="725">
        <v>0</v>
      </c>
      <c r="BL283" s="725">
        <v>0</v>
      </c>
      <c r="BM283" s="725">
        <v>4.7900568767584097</v>
      </c>
      <c r="BN283" s="725">
        <v>1</v>
      </c>
      <c r="BO283" s="725">
        <v>0</v>
      </c>
      <c r="BP283" s="725">
        <v>1</v>
      </c>
      <c r="BQ283" s="725"/>
      <c r="BR283" s="725"/>
      <c r="BS283" s="725"/>
    </row>
    <row r="284" spans="1:71" ht="15" x14ac:dyDescent="0.25">
      <c r="A284" s="722" t="e">
        <f>VLOOKUP(C284,'DfE No.'!#REF!,3,FALSE)</f>
        <v>#REF!</v>
      </c>
      <c r="B284" s="722">
        <v>137055</v>
      </c>
      <c r="C284" s="722">
        <v>9354056</v>
      </c>
      <c r="D284" s="723" t="s">
        <v>718</v>
      </c>
      <c r="E284" s="707" t="s">
        <v>969</v>
      </c>
      <c r="F284" s="724" t="s">
        <v>1127</v>
      </c>
      <c r="G284" s="725">
        <v>1</v>
      </c>
      <c r="H284" s="725">
        <v>0</v>
      </c>
      <c r="I284" s="725">
        <v>0</v>
      </c>
      <c r="J284" s="725">
        <v>0</v>
      </c>
      <c r="K284" s="725">
        <v>5</v>
      </c>
      <c r="L284" s="725">
        <v>3</v>
      </c>
      <c r="M284" s="725">
        <v>2</v>
      </c>
      <c r="N284" s="725">
        <v>1231</v>
      </c>
      <c r="O284" s="725">
        <v>0</v>
      </c>
      <c r="P284" s="725">
        <v>0</v>
      </c>
      <c r="Q284" s="725">
        <v>0</v>
      </c>
      <c r="R284" s="725">
        <v>1231</v>
      </c>
      <c r="S284" s="725">
        <v>745</v>
      </c>
      <c r="T284" s="725">
        <v>486</v>
      </c>
      <c r="U284" s="725">
        <v>248</v>
      </c>
      <c r="V284" s="725">
        <v>248</v>
      </c>
      <c r="W284" s="725">
        <v>249</v>
      </c>
      <c r="X284" s="725">
        <v>241</v>
      </c>
      <c r="Y284" s="725">
        <v>245</v>
      </c>
      <c r="Z284" s="725">
        <v>0</v>
      </c>
      <c r="AA284" s="725">
        <v>1231</v>
      </c>
      <c r="AB284" s="725">
        <v>246.2</v>
      </c>
      <c r="AC284" s="725">
        <v>0</v>
      </c>
      <c r="AD284" s="725">
        <v>0</v>
      </c>
      <c r="AE284" s="725">
        <v>153.99999999999986</v>
      </c>
      <c r="AF284" s="725">
        <v>255.87070376432078</v>
      </c>
      <c r="AG284" s="725">
        <v>0</v>
      </c>
      <c r="AH284" s="725">
        <v>0</v>
      </c>
      <c r="AI284" s="725">
        <v>0</v>
      </c>
      <c r="AJ284" s="725">
        <v>0</v>
      </c>
      <c r="AK284" s="725">
        <v>0</v>
      </c>
      <c r="AL284" s="725">
        <v>0</v>
      </c>
      <c r="AM284" s="725">
        <v>0</v>
      </c>
      <c r="AN284" s="725">
        <v>945.30374592833869</v>
      </c>
      <c r="AO284" s="725">
        <v>141.34446254071605</v>
      </c>
      <c r="AP284" s="725">
        <v>14.034201954397339</v>
      </c>
      <c r="AQ284" s="725">
        <v>41.100162866449473</v>
      </c>
      <c r="AR284" s="725">
        <v>5.0122149837133598</v>
      </c>
      <c r="AS284" s="725">
        <v>84.205211726384405</v>
      </c>
      <c r="AT284" s="725">
        <v>0</v>
      </c>
      <c r="AU284" s="725">
        <v>0</v>
      </c>
      <c r="AV284" s="725">
        <v>0</v>
      </c>
      <c r="AW284" s="725">
        <v>0</v>
      </c>
      <c r="AX284" s="725">
        <v>0</v>
      </c>
      <c r="AY284" s="725">
        <v>1.0008130081300817</v>
      </c>
      <c r="AZ284" s="725">
        <v>1.0008130081300817</v>
      </c>
      <c r="BA284" s="725">
        <v>14.103109656301145</v>
      </c>
      <c r="BB284" s="725">
        <v>0</v>
      </c>
      <c r="BC284" s="725">
        <v>0</v>
      </c>
      <c r="BD284" s="725">
        <v>74.906122448979687</v>
      </c>
      <c r="BE284" s="725">
        <v>88.426229508196641</v>
      </c>
      <c r="BF284" s="725">
        <v>92.222222222222129</v>
      </c>
      <c r="BG284" s="725">
        <v>117.41025641025637</v>
      </c>
      <c r="BH284" s="725">
        <v>38.155737704918081</v>
      </c>
      <c r="BI284" s="725">
        <v>252.62706389057996</v>
      </c>
      <c r="BJ284" s="725">
        <v>0</v>
      </c>
      <c r="BK284" s="725">
        <v>0</v>
      </c>
      <c r="BL284" s="725">
        <v>0</v>
      </c>
      <c r="BM284" s="725">
        <v>2.7709068955882401</v>
      </c>
      <c r="BN284" s="725">
        <v>0</v>
      </c>
      <c r="BO284" s="725">
        <v>0</v>
      </c>
      <c r="BP284" s="725">
        <v>1</v>
      </c>
      <c r="BQ284" s="725"/>
      <c r="BR284" s="725"/>
      <c r="BS284" s="725"/>
    </row>
    <row r="285" spans="1:71" ht="15" x14ac:dyDescent="0.25">
      <c r="A285" s="722" t="e">
        <f>VLOOKUP(C285,'DfE No.'!#REF!,3,FALSE)</f>
        <v>#REF!</v>
      </c>
      <c r="B285" s="722">
        <v>136998</v>
      </c>
      <c r="C285" s="722">
        <v>9354075</v>
      </c>
      <c r="D285" s="723" t="s">
        <v>719</v>
      </c>
      <c r="E285" s="707" t="s">
        <v>969</v>
      </c>
      <c r="F285" s="724" t="s">
        <v>1127</v>
      </c>
      <c r="G285" s="725">
        <v>1</v>
      </c>
      <c r="H285" s="725">
        <v>0</v>
      </c>
      <c r="I285" s="725">
        <v>0</v>
      </c>
      <c r="J285" s="725">
        <v>0</v>
      </c>
      <c r="K285" s="725">
        <v>5</v>
      </c>
      <c r="L285" s="725">
        <v>3</v>
      </c>
      <c r="M285" s="725">
        <v>2</v>
      </c>
      <c r="N285" s="725">
        <v>767</v>
      </c>
      <c r="O285" s="725">
        <v>0</v>
      </c>
      <c r="P285" s="725">
        <v>0</v>
      </c>
      <c r="Q285" s="725">
        <v>0</v>
      </c>
      <c r="R285" s="725">
        <v>767</v>
      </c>
      <c r="S285" s="725">
        <v>469</v>
      </c>
      <c r="T285" s="725">
        <v>298</v>
      </c>
      <c r="U285" s="725">
        <v>179</v>
      </c>
      <c r="V285" s="725">
        <v>150</v>
      </c>
      <c r="W285" s="725">
        <v>140</v>
      </c>
      <c r="X285" s="725">
        <v>138</v>
      </c>
      <c r="Y285" s="725">
        <v>160</v>
      </c>
      <c r="Z285" s="725">
        <v>0</v>
      </c>
      <c r="AA285" s="725">
        <v>767</v>
      </c>
      <c r="AB285" s="725">
        <v>153.4</v>
      </c>
      <c r="AC285" s="725">
        <v>0</v>
      </c>
      <c r="AD285" s="725">
        <v>0</v>
      </c>
      <c r="AE285" s="725">
        <v>111.99999999999972</v>
      </c>
      <c r="AF285" s="725">
        <v>180.530585106383</v>
      </c>
      <c r="AG285" s="725">
        <v>0</v>
      </c>
      <c r="AH285" s="725">
        <v>0</v>
      </c>
      <c r="AI285" s="725">
        <v>0</v>
      </c>
      <c r="AJ285" s="725">
        <v>0</v>
      </c>
      <c r="AK285" s="725">
        <v>0</v>
      </c>
      <c r="AL285" s="725">
        <v>0</v>
      </c>
      <c r="AM285" s="725">
        <v>0</v>
      </c>
      <c r="AN285" s="725">
        <v>640.83550913838121</v>
      </c>
      <c r="AO285" s="725">
        <v>108.14099216710207</v>
      </c>
      <c r="AP285" s="725">
        <v>4.0052219321148854</v>
      </c>
      <c r="AQ285" s="725">
        <v>4.0052219321148854</v>
      </c>
      <c r="AR285" s="725">
        <v>1.0013054830287231</v>
      </c>
      <c r="AS285" s="725">
        <v>9.0117493472584549</v>
      </c>
      <c r="AT285" s="725">
        <v>0</v>
      </c>
      <c r="AU285" s="725">
        <v>0</v>
      </c>
      <c r="AV285" s="725">
        <v>0</v>
      </c>
      <c r="AW285" s="725">
        <v>0</v>
      </c>
      <c r="AX285" s="725">
        <v>0</v>
      </c>
      <c r="AY285" s="725">
        <v>2.0000000000000018</v>
      </c>
      <c r="AZ285" s="725">
        <v>2.9999999999999982</v>
      </c>
      <c r="BA285" s="725">
        <v>3.0598404255319145</v>
      </c>
      <c r="BB285" s="725">
        <v>0</v>
      </c>
      <c r="BC285" s="725">
        <v>0</v>
      </c>
      <c r="BD285" s="725">
        <v>71.19318181818187</v>
      </c>
      <c r="BE285" s="725">
        <v>59.395973154362395</v>
      </c>
      <c r="BF285" s="725">
        <v>70</v>
      </c>
      <c r="BG285" s="725">
        <v>64.880597014925328</v>
      </c>
      <c r="BH285" s="725">
        <v>27.87096774193552</v>
      </c>
      <c r="BI285" s="725">
        <v>183.36407889137021</v>
      </c>
      <c r="BJ285" s="725">
        <v>0</v>
      </c>
      <c r="BK285" s="725">
        <v>0</v>
      </c>
      <c r="BL285" s="725">
        <v>0</v>
      </c>
      <c r="BM285" s="725">
        <v>5.5482002079023003</v>
      </c>
      <c r="BN285" s="725">
        <v>0</v>
      </c>
      <c r="BO285" s="725">
        <v>0</v>
      </c>
      <c r="BP285" s="725">
        <v>1</v>
      </c>
      <c r="BQ285" s="725"/>
      <c r="BR285" s="725"/>
      <c r="BS285" s="725"/>
    </row>
    <row r="286" spans="1:71" ht="15" x14ac:dyDescent="0.25">
      <c r="A286" s="722" t="e">
        <f>VLOOKUP(C286,'DfE No.'!#REF!,3,FALSE)</f>
        <v>#REF!</v>
      </c>
      <c r="B286" s="722">
        <v>136834</v>
      </c>
      <c r="C286" s="722">
        <v>9354076</v>
      </c>
      <c r="D286" s="723" t="s">
        <v>829</v>
      </c>
      <c r="E286" s="707" t="s">
        <v>969</v>
      </c>
      <c r="F286" s="724" t="s">
        <v>1127</v>
      </c>
      <c r="G286" s="725">
        <v>1</v>
      </c>
      <c r="H286" s="725">
        <v>0</v>
      </c>
      <c r="I286" s="725">
        <v>0</v>
      </c>
      <c r="J286" s="725">
        <v>0</v>
      </c>
      <c r="K286" s="725">
        <v>5</v>
      </c>
      <c r="L286" s="725">
        <v>3</v>
      </c>
      <c r="M286" s="725">
        <v>2</v>
      </c>
      <c r="N286" s="725">
        <v>1511</v>
      </c>
      <c r="O286" s="725">
        <v>0</v>
      </c>
      <c r="P286" s="725">
        <v>0</v>
      </c>
      <c r="Q286" s="725">
        <v>0</v>
      </c>
      <c r="R286" s="725">
        <v>1511</v>
      </c>
      <c r="S286" s="725">
        <v>915</v>
      </c>
      <c r="T286" s="725">
        <v>596</v>
      </c>
      <c r="U286" s="725">
        <v>309</v>
      </c>
      <c r="V286" s="725">
        <v>308</v>
      </c>
      <c r="W286" s="725">
        <v>298</v>
      </c>
      <c r="X286" s="725">
        <v>299</v>
      </c>
      <c r="Y286" s="725">
        <v>297</v>
      </c>
      <c r="Z286" s="725">
        <v>0</v>
      </c>
      <c r="AA286" s="725">
        <v>1511</v>
      </c>
      <c r="AB286" s="725">
        <v>302.2</v>
      </c>
      <c r="AC286" s="725">
        <v>0</v>
      </c>
      <c r="AD286" s="725">
        <v>0</v>
      </c>
      <c r="AE286" s="725">
        <v>159.99999999999937</v>
      </c>
      <c r="AF286" s="725">
        <v>285.72745625841185</v>
      </c>
      <c r="AG286" s="725">
        <v>0</v>
      </c>
      <c r="AH286" s="725">
        <v>0</v>
      </c>
      <c r="AI286" s="725">
        <v>0</v>
      </c>
      <c r="AJ286" s="725">
        <v>0</v>
      </c>
      <c r="AK286" s="725">
        <v>0</v>
      </c>
      <c r="AL286" s="725">
        <v>0</v>
      </c>
      <c r="AM286" s="725">
        <v>0</v>
      </c>
      <c r="AN286" s="725">
        <v>1371.9079470198681</v>
      </c>
      <c r="AO286" s="725">
        <v>115.07615894039735</v>
      </c>
      <c r="AP286" s="725">
        <v>14.009271523178812</v>
      </c>
      <c r="AQ286" s="725">
        <v>9.0059602649006596</v>
      </c>
      <c r="AR286" s="725">
        <v>1.0006622516556289</v>
      </c>
      <c r="AS286" s="725">
        <v>0</v>
      </c>
      <c r="AT286" s="725">
        <v>0</v>
      </c>
      <c r="AU286" s="725">
        <v>0</v>
      </c>
      <c r="AV286" s="725">
        <v>0</v>
      </c>
      <c r="AW286" s="725">
        <v>0</v>
      </c>
      <c r="AX286" s="725">
        <v>3.0079628400796281</v>
      </c>
      <c r="AY286" s="725">
        <v>6.0159256801592562</v>
      </c>
      <c r="AZ286" s="725">
        <v>6.0159256801592562</v>
      </c>
      <c r="BA286" s="725">
        <v>13.218707940780618</v>
      </c>
      <c r="BB286" s="725">
        <v>0</v>
      </c>
      <c r="BC286" s="725">
        <v>0</v>
      </c>
      <c r="BD286" s="725">
        <v>89.15409836065561</v>
      </c>
      <c r="BE286" s="725">
        <v>99.555555555555472</v>
      </c>
      <c r="BF286" s="725">
        <v>116.42293906810025</v>
      </c>
      <c r="BG286" s="725">
        <v>123.29896907216508</v>
      </c>
      <c r="BH286" s="725">
        <v>50.374558303887014</v>
      </c>
      <c r="BI286" s="725">
        <v>297.99145416741624</v>
      </c>
      <c r="BJ286" s="725">
        <v>0</v>
      </c>
      <c r="BK286" s="725">
        <v>0</v>
      </c>
      <c r="BL286" s="725">
        <v>0</v>
      </c>
      <c r="BM286" s="725">
        <v>4.7555124564963496</v>
      </c>
      <c r="BN286" s="725">
        <v>0</v>
      </c>
      <c r="BO286" s="725">
        <v>0</v>
      </c>
      <c r="BP286" s="725">
        <v>1</v>
      </c>
      <c r="BQ286" s="725"/>
      <c r="BR286" s="725"/>
      <c r="BS286" s="725"/>
    </row>
    <row r="287" spans="1:71" ht="15" x14ac:dyDescent="0.25">
      <c r="A287" s="722" t="e">
        <f>VLOOKUP(C287,'DfE No.'!#REF!,3,FALSE)</f>
        <v>#REF!</v>
      </c>
      <c r="B287" s="722">
        <v>136827</v>
      </c>
      <c r="C287" s="722">
        <v>9354092</v>
      </c>
      <c r="D287" s="723" t="s">
        <v>821</v>
      </c>
      <c r="E287" s="707" t="s">
        <v>969</v>
      </c>
      <c r="F287" s="724" t="s">
        <v>1127</v>
      </c>
      <c r="G287" s="725">
        <v>1</v>
      </c>
      <c r="H287" s="725">
        <v>0</v>
      </c>
      <c r="I287" s="725">
        <v>0</v>
      </c>
      <c r="J287" s="725">
        <v>0</v>
      </c>
      <c r="K287" s="725">
        <v>5</v>
      </c>
      <c r="L287" s="725">
        <v>3</v>
      </c>
      <c r="M287" s="725">
        <v>2</v>
      </c>
      <c r="N287" s="725">
        <v>1487</v>
      </c>
      <c r="O287" s="725">
        <v>0</v>
      </c>
      <c r="P287" s="725">
        <v>0</v>
      </c>
      <c r="Q287" s="725">
        <v>0</v>
      </c>
      <c r="R287" s="725">
        <v>1487</v>
      </c>
      <c r="S287" s="725">
        <v>887</v>
      </c>
      <c r="T287" s="725">
        <v>600</v>
      </c>
      <c r="U287" s="725">
        <v>297</v>
      </c>
      <c r="V287" s="725">
        <v>296</v>
      </c>
      <c r="W287" s="725">
        <v>294</v>
      </c>
      <c r="X287" s="725">
        <v>292</v>
      </c>
      <c r="Y287" s="725">
        <v>308</v>
      </c>
      <c r="Z287" s="725">
        <v>0</v>
      </c>
      <c r="AA287" s="725">
        <v>1487</v>
      </c>
      <c r="AB287" s="725">
        <v>297.39999999999998</v>
      </c>
      <c r="AC287" s="725">
        <v>0</v>
      </c>
      <c r="AD287" s="725">
        <v>0</v>
      </c>
      <c r="AE287" s="725">
        <v>121.00000000000006</v>
      </c>
      <c r="AF287" s="725">
        <v>284.80846774193549</v>
      </c>
      <c r="AG287" s="725">
        <v>0</v>
      </c>
      <c r="AH287" s="725">
        <v>0</v>
      </c>
      <c r="AI287" s="725">
        <v>0</v>
      </c>
      <c r="AJ287" s="725">
        <v>0</v>
      </c>
      <c r="AK287" s="725">
        <v>0</v>
      </c>
      <c r="AL287" s="725">
        <v>0</v>
      </c>
      <c r="AM287" s="725">
        <v>0</v>
      </c>
      <c r="AN287" s="725">
        <v>1243.3445718138914</v>
      </c>
      <c r="AO287" s="725">
        <v>82.221173297370214</v>
      </c>
      <c r="AP287" s="725">
        <v>34.091706001348591</v>
      </c>
      <c r="AQ287" s="725">
        <v>56.151045178691824</v>
      </c>
      <c r="AR287" s="725">
        <v>41.110586648685036</v>
      </c>
      <c r="AS287" s="725">
        <v>30.080917060013423</v>
      </c>
      <c r="AT287" s="725">
        <v>0</v>
      </c>
      <c r="AU287" s="725">
        <v>0</v>
      </c>
      <c r="AV287" s="725">
        <v>0</v>
      </c>
      <c r="AW287" s="725">
        <v>0</v>
      </c>
      <c r="AX287" s="725">
        <v>9.0425675675675663</v>
      </c>
      <c r="AY287" s="725">
        <v>19.089864864864808</v>
      </c>
      <c r="AZ287" s="725">
        <v>25.118243243243256</v>
      </c>
      <c r="BA287" s="725">
        <v>4.996639784946237</v>
      </c>
      <c r="BB287" s="725">
        <v>0</v>
      </c>
      <c r="BC287" s="725">
        <v>0</v>
      </c>
      <c r="BD287" s="725">
        <v>105.71186440677981</v>
      </c>
      <c r="BE287" s="725">
        <v>102.50176678445239</v>
      </c>
      <c r="BF287" s="725">
        <v>112.92041522491351</v>
      </c>
      <c r="BG287" s="725">
        <v>155.73333333333323</v>
      </c>
      <c r="BH287" s="725">
        <v>64.896321070234194</v>
      </c>
      <c r="BI287" s="725">
        <v>338.61251273034566</v>
      </c>
      <c r="BJ287" s="725">
        <v>0</v>
      </c>
      <c r="BK287" s="725">
        <v>0</v>
      </c>
      <c r="BL287" s="725">
        <v>0</v>
      </c>
      <c r="BM287" s="725">
        <v>0.94833872334254099</v>
      </c>
      <c r="BN287" s="725">
        <v>0</v>
      </c>
      <c r="BO287" s="725">
        <v>0</v>
      </c>
      <c r="BP287" s="725">
        <v>1</v>
      </c>
      <c r="BQ287" s="725"/>
      <c r="BR287" s="725"/>
      <c r="BS287" s="725"/>
    </row>
    <row r="288" spans="1:71" ht="15" x14ac:dyDescent="0.25">
      <c r="A288" s="722" t="e">
        <f>VLOOKUP(C288,'DfE No.'!#REF!,3,FALSE)</f>
        <v>#REF!</v>
      </c>
      <c r="B288" s="722">
        <v>139288</v>
      </c>
      <c r="C288" s="722">
        <v>9354095</v>
      </c>
      <c r="D288" s="723" t="s">
        <v>1124</v>
      </c>
      <c r="E288" s="707" t="s">
        <v>969</v>
      </c>
      <c r="F288" s="724" t="s">
        <v>1127</v>
      </c>
      <c r="G288" s="725">
        <v>1</v>
      </c>
      <c r="H288" s="725">
        <v>0</v>
      </c>
      <c r="I288" s="725">
        <v>0</v>
      </c>
      <c r="J288" s="725">
        <v>0</v>
      </c>
      <c r="K288" s="725">
        <v>5</v>
      </c>
      <c r="L288" s="725">
        <v>3</v>
      </c>
      <c r="M288" s="725">
        <v>2</v>
      </c>
      <c r="N288" s="725">
        <v>1002</v>
      </c>
      <c r="O288" s="725">
        <v>0</v>
      </c>
      <c r="P288" s="725">
        <v>0</v>
      </c>
      <c r="Q288" s="725">
        <v>0</v>
      </c>
      <c r="R288" s="725">
        <v>1002</v>
      </c>
      <c r="S288" s="725">
        <v>617</v>
      </c>
      <c r="T288" s="725">
        <v>385</v>
      </c>
      <c r="U288" s="725">
        <v>219</v>
      </c>
      <c r="V288" s="725">
        <v>193</v>
      </c>
      <c r="W288" s="725">
        <v>205</v>
      </c>
      <c r="X288" s="725">
        <v>208</v>
      </c>
      <c r="Y288" s="725">
        <v>177</v>
      </c>
      <c r="Z288" s="725">
        <v>0</v>
      </c>
      <c r="AA288" s="725">
        <v>1002</v>
      </c>
      <c r="AB288" s="725">
        <v>200.4</v>
      </c>
      <c r="AC288" s="725">
        <v>0</v>
      </c>
      <c r="AD288" s="725">
        <v>0</v>
      </c>
      <c r="AE288" s="725">
        <v>203.00000000000048</v>
      </c>
      <c r="AF288" s="725">
        <v>324.3236763236763</v>
      </c>
      <c r="AG288" s="725">
        <v>0</v>
      </c>
      <c r="AH288" s="725">
        <v>0</v>
      </c>
      <c r="AI288" s="725">
        <v>0</v>
      </c>
      <c r="AJ288" s="725">
        <v>0</v>
      </c>
      <c r="AK288" s="725">
        <v>0</v>
      </c>
      <c r="AL288" s="725">
        <v>0</v>
      </c>
      <c r="AM288" s="725">
        <v>0</v>
      </c>
      <c r="AN288" s="725">
        <v>357.3566433566437</v>
      </c>
      <c r="AO288" s="725">
        <v>170.16983016983033</v>
      </c>
      <c r="AP288" s="725">
        <v>109.10889110889123</v>
      </c>
      <c r="AQ288" s="725">
        <v>235.23476523476546</v>
      </c>
      <c r="AR288" s="725">
        <v>128.12787212787228</v>
      </c>
      <c r="AS288" s="725">
        <v>2.0019980019980044</v>
      </c>
      <c r="AT288" s="725">
        <v>0</v>
      </c>
      <c r="AU288" s="725">
        <v>0</v>
      </c>
      <c r="AV288" s="725">
        <v>0</v>
      </c>
      <c r="AW288" s="725">
        <v>0</v>
      </c>
      <c r="AX288" s="725">
        <v>19.076152304609209</v>
      </c>
      <c r="AY288" s="725">
        <v>42.168336673346644</v>
      </c>
      <c r="AZ288" s="725">
        <v>72.288577154308612</v>
      </c>
      <c r="BA288" s="725">
        <v>9.0089910089910106</v>
      </c>
      <c r="BB288" s="725">
        <v>0</v>
      </c>
      <c r="BC288" s="725">
        <v>0</v>
      </c>
      <c r="BD288" s="725">
        <v>67.384615384615444</v>
      </c>
      <c r="BE288" s="725">
        <v>76.156756756756835</v>
      </c>
      <c r="BF288" s="725">
        <v>76.743589743589666</v>
      </c>
      <c r="BG288" s="725">
        <v>87.404255319148973</v>
      </c>
      <c r="BH288" s="725">
        <v>48.788461538461604</v>
      </c>
      <c r="BI288" s="725">
        <v>227.21147867469102</v>
      </c>
      <c r="BJ288" s="725">
        <v>0</v>
      </c>
      <c r="BK288" s="725">
        <v>0</v>
      </c>
      <c r="BL288" s="725">
        <v>0</v>
      </c>
      <c r="BM288" s="725">
        <v>1.26785222151067</v>
      </c>
      <c r="BN288" s="725">
        <v>0</v>
      </c>
      <c r="BO288" s="725">
        <v>0</v>
      </c>
      <c r="BP288" s="725">
        <v>1</v>
      </c>
      <c r="BQ288" s="725"/>
      <c r="BR288" s="725"/>
      <c r="BS288" s="725"/>
    </row>
    <row r="289" spans="1:71" ht="15" x14ac:dyDescent="0.25">
      <c r="A289" s="722" t="e">
        <f>VLOOKUP(C289,'DfE No.'!#REF!,3,FALSE)</f>
        <v>#REF!</v>
      </c>
      <c r="B289" s="722">
        <v>144214</v>
      </c>
      <c r="C289" s="722">
        <v>9354096</v>
      </c>
      <c r="D289" s="723" t="s">
        <v>816</v>
      </c>
      <c r="E289" s="707" t="s">
        <v>969</v>
      </c>
      <c r="F289" s="724" t="s">
        <v>1127</v>
      </c>
      <c r="G289" s="725">
        <v>1</v>
      </c>
      <c r="H289" s="725">
        <v>0</v>
      </c>
      <c r="I289" s="725">
        <v>0</v>
      </c>
      <c r="J289" s="725">
        <v>0</v>
      </c>
      <c r="K289" s="725">
        <v>5</v>
      </c>
      <c r="L289" s="725">
        <v>3</v>
      </c>
      <c r="M289" s="725">
        <v>2</v>
      </c>
      <c r="N289" s="725">
        <v>752</v>
      </c>
      <c r="O289" s="725">
        <v>0</v>
      </c>
      <c r="P289" s="725">
        <v>0</v>
      </c>
      <c r="Q289" s="725">
        <v>0</v>
      </c>
      <c r="R289" s="725">
        <v>752</v>
      </c>
      <c r="S289" s="725">
        <v>456</v>
      </c>
      <c r="T289" s="725">
        <v>296</v>
      </c>
      <c r="U289" s="725">
        <v>163</v>
      </c>
      <c r="V289" s="725">
        <v>150</v>
      </c>
      <c r="W289" s="725">
        <v>143</v>
      </c>
      <c r="X289" s="725">
        <v>148</v>
      </c>
      <c r="Y289" s="725">
        <v>148</v>
      </c>
      <c r="Z289" s="725">
        <v>0</v>
      </c>
      <c r="AA289" s="725">
        <v>752</v>
      </c>
      <c r="AB289" s="725">
        <v>150.4</v>
      </c>
      <c r="AC289" s="725">
        <v>0</v>
      </c>
      <c r="AD289" s="725">
        <v>0</v>
      </c>
      <c r="AE289" s="725">
        <v>75.999999999999957</v>
      </c>
      <c r="AF289" s="725">
        <v>144.5348189415042</v>
      </c>
      <c r="AG289" s="725">
        <v>0</v>
      </c>
      <c r="AH289" s="725">
        <v>0</v>
      </c>
      <c r="AI289" s="725">
        <v>0</v>
      </c>
      <c r="AJ289" s="725">
        <v>0</v>
      </c>
      <c r="AK289" s="725">
        <v>0</v>
      </c>
      <c r="AL289" s="725">
        <v>0</v>
      </c>
      <c r="AM289" s="725">
        <v>0</v>
      </c>
      <c r="AN289" s="725">
        <v>638</v>
      </c>
      <c r="AO289" s="725">
        <v>16.000000000000036</v>
      </c>
      <c r="AP289" s="725">
        <v>18.000000000000032</v>
      </c>
      <c r="AQ289" s="725">
        <v>37.000000000000021</v>
      </c>
      <c r="AR289" s="725">
        <v>43.000000000000007</v>
      </c>
      <c r="AS289" s="725">
        <v>0</v>
      </c>
      <c r="AT289" s="725">
        <v>0</v>
      </c>
      <c r="AU289" s="725">
        <v>0</v>
      </c>
      <c r="AV289" s="725">
        <v>0</v>
      </c>
      <c r="AW289" s="725">
        <v>0</v>
      </c>
      <c r="AX289" s="725">
        <v>1.0026666666666642</v>
      </c>
      <c r="AY289" s="725">
        <v>2.0053333333333359</v>
      </c>
      <c r="AZ289" s="725">
        <v>2.0053333333333359</v>
      </c>
      <c r="BA289" s="725">
        <v>7.3314763231197775</v>
      </c>
      <c r="BB289" s="725">
        <v>0</v>
      </c>
      <c r="BC289" s="725">
        <v>0</v>
      </c>
      <c r="BD289" s="725">
        <v>61.999999999999964</v>
      </c>
      <c r="BE289" s="725">
        <v>39.527027027026946</v>
      </c>
      <c r="BF289" s="725">
        <v>57.401408450704174</v>
      </c>
      <c r="BG289" s="725">
        <v>70.000000000000014</v>
      </c>
      <c r="BH289" s="725">
        <v>25.170068027210831</v>
      </c>
      <c r="BI289" s="725">
        <v>157.24270387961275</v>
      </c>
      <c r="BJ289" s="725">
        <v>0</v>
      </c>
      <c r="BK289" s="725">
        <v>0</v>
      </c>
      <c r="BL289" s="725">
        <v>0</v>
      </c>
      <c r="BM289" s="725">
        <v>2.9084726041121498</v>
      </c>
      <c r="BN289" s="725">
        <v>0</v>
      </c>
      <c r="BO289" s="725">
        <v>0</v>
      </c>
      <c r="BP289" s="725">
        <v>1</v>
      </c>
      <c r="BQ289" s="725"/>
      <c r="BR289" s="725"/>
      <c r="BS289" s="725"/>
    </row>
    <row r="290" spans="1:71" ht="15" x14ac:dyDescent="0.25">
      <c r="A290" s="722" t="e">
        <f>VLOOKUP(C290,'DfE No.'!#REF!,3,FALSE)</f>
        <v>#REF!</v>
      </c>
      <c r="B290" s="722">
        <v>137218</v>
      </c>
      <c r="C290" s="722">
        <v>9354097</v>
      </c>
      <c r="D290" s="723" t="s">
        <v>817</v>
      </c>
      <c r="E290" s="707" t="s">
        <v>969</v>
      </c>
      <c r="F290" s="724" t="s">
        <v>1127</v>
      </c>
      <c r="G290" s="725">
        <v>1</v>
      </c>
      <c r="H290" s="725">
        <v>0</v>
      </c>
      <c r="I290" s="725">
        <v>0</v>
      </c>
      <c r="J290" s="725">
        <v>0</v>
      </c>
      <c r="K290" s="725">
        <v>5</v>
      </c>
      <c r="L290" s="725">
        <v>3</v>
      </c>
      <c r="M290" s="725">
        <v>2</v>
      </c>
      <c r="N290" s="725">
        <v>917</v>
      </c>
      <c r="O290" s="725">
        <v>0</v>
      </c>
      <c r="P290" s="725">
        <v>0</v>
      </c>
      <c r="Q290" s="725">
        <v>0</v>
      </c>
      <c r="R290" s="725">
        <v>917</v>
      </c>
      <c r="S290" s="725">
        <v>542</v>
      </c>
      <c r="T290" s="725">
        <v>375</v>
      </c>
      <c r="U290" s="725">
        <v>184</v>
      </c>
      <c r="V290" s="725">
        <v>187</v>
      </c>
      <c r="W290" s="725">
        <v>171</v>
      </c>
      <c r="X290" s="725">
        <v>186</v>
      </c>
      <c r="Y290" s="725">
        <v>189</v>
      </c>
      <c r="Z290" s="725">
        <v>0</v>
      </c>
      <c r="AA290" s="725">
        <v>917</v>
      </c>
      <c r="AB290" s="725">
        <v>183.4</v>
      </c>
      <c r="AC290" s="725">
        <v>0</v>
      </c>
      <c r="AD290" s="725">
        <v>0</v>
      </c>
      <c r="AE290" s="725">
        <v>79</v>
      </c>
      <c r="AF290" s="725">
        <v>138.19160387513455</v>
      </c>
      <c r="AG290" s="725">
        <v>0</v>
      </c>
      <c r="AH290" s="725">
        <v>0</v>
      </c>
      <c r="AI290" s="725">
        <v>0</v>
      </c>
      <c r="AJ290" s="725">
        <v>0</v>
      </c>
      <c r="AK290" s="725">
        <v>0</v>
      </c>
      <c r="AL290" s="725">
        <v>0</v>
      </c>
      <c r="AM290" s="725">
        <v>0</v>
      </c>
      <c r="AN290" s="725">
        <v>822.99999999999966</v>
      </c>
      <c r="AO290" s="725">
        <v>25.999999999999975</v>
      </c>
      <c r="AP290" s="725">
        <v>21.999999999999957</v>
      </c>
      <c r="AQ290" s="725">
        <v>16.999999999999961</v>
      </c>
      <c r="AR290" s="725">
        <v>13.000000000000034</v>
      </c>
      <c r="AS290" s="725">
        <v>11.999999999999959</v>
      </c>
      <c r="AT290" s="725">
        <v>3.9999999999999987</v>
      </c>
      <c r="AU290" s="725">
        <v>0</v>
      </c>
      <c r="AV290" s="725">
        <v>0</v>
      </c>
      <c r="AW290" s="725">
        <v>0</v>
      </c>
      <c r="AX290" s="725">
        <v>1.0010917030567694</v>
      </c>
      <c r="AY290" s="725">
        <v>1.0010917030567694</v>
      </c>
      <c r="AZ290" s="725">
        <v>1.0010917030567694</v>
      </c>
      <c r="BA290" s="725">
        <v>2.9612486544671692</v>
      </c>
      <c r="BB290" s="725">
        <v>0</v>
      </c>
      <c r="BC290" s="725">
        <v>0</v>
      </c>
      <c r="BD290" s="725">
        <v>48.312849162011247</v>
      </c>
      <c r="BE290" s="725">
        <v>70.376344086021433</v>
      </c>
      <c r="BF290" s="725">
        <v>53.627218934911191</v>
      </c>
      <c r="BG290" s="725">
        <v>73.180327868852515</v>
      </c>
      <c r="BH290" s="725">
        <v>20.106382978723357</v>
      </c>
      <c r="BI290" s="725">
        <v>162.29921784981576</v>
      </c>
      <c r="BJ290" s="725">
        <v>0</v>
      </c>
      <c r="BK290" s="725">
        <v>0</v>
      </c>
      <c r="BL290" s="725">
        <v>0</v>
      </c>
      <c r="BM290" s="725">
        <v>3.4837929571759298</v>
      </c>
      <c r="BN290" s="725">
        <v>0</v>
      </c>
      <c r="BO290" s="725">
        <v>0</v>
      </c>
      <c r="BP290" s="725">
        <v>1</v>
      </c>
      <c r="BQ290" s="725"/>
      <c r="BR290" s="725"/>
      <c r="BS290" s="725"/>
    </row>
    <row r="291" spans="1:71" ht="15" x14ac:dyDescent="0.25">
      <c r="A291" s="722" t="e">
        <f>VLOOKUP(C291,'DfE No.'!#REF!,3,FALSE)</f>
        <v>#REF!</v>
      </c>
      <c r="B291" s="722">
        <v>137208</v>
      </c>
      <c r="C291" s="722">
        <v>9354098</v>
      </c>
      <c r="D291" s="723" t="s">
        <v>1125</v>
      </c>
      <c r="E291" s="707" t="s">
        <v>969</v>
      </c>
      <c r="F291" s="724" t="s">
        <v>1127</v>
      </c>
      <c r="G291" s="725">
        <v>1</v>
      </c>
      <c r="H291" s="725">
        <v>0</v>
      </c>
      <c r="I291" s="725">
        <v>0</v>
      </c>
      <c r="J291" s="725">
        <v>0</v>
      </c>
      <c r="K291" s="725">
        <v>5</v>
      </c>
      <c r="L291" s="725">
        <v>3</v>
      </c>
      <c r="M291" s="725">
        <v>2</v>
      </c>
      <c r="N291" s="725">
        <v>578</v>
      </c>
      <c r="O291" s="725">
        <v>0</v>
      </c>
      <c r="P291" s="725">
        <v>0</v>
      </c>
      <c r="Q291" s="725">
        <v>0</v>
      </c>
      <c r="R291" s="725">
        <v>578</v>
      </c>
      <c r="S291" s="725">
        <v>352</v>
      </c>
      <c r="T291" s="725">
        <v>226</v>
      </c>
      <c r="U291" s="725">
        <v>117</v>
      </c>
      <c r="V291" s="725">
        <v>119</v>
      </c>
      <c r="W291" s="725">
        <v>116</v>
      </c>
      <c r="X291" s="725">
        <v>116</v>
      </c>
      <c r="Y291" s="725">
        <v>110</v>
      </c>
      <c r="Z291" s="725">
        <v>0</v>
      </c>
      <c r="AA291" s="725">
        <v>578</v>
      </c>
      <c r="AB291" s="725">
        <v>115.6</v>
      </c>
      <c r="AC291" s="725">
        <v>0</v>
      </c>
      <c r="AD291" s="725">
        <v>0</v>
      </c>
      <c r="AE291" s="725">
        <v>64.999999999999829</v>
      </c>
      <c r="AF291" s="725">
        <v>119.51515151515152</v>
      </c>
      <c r="AG291" s="725">
        <v>0</v>
      </c>
      <c r="AH291" s="725">
        <v>0</v>
      </c>
      <c r="AI291" s="725">
        <v>0</v>
      </c>
      <c r="AJ291" s="725">
        <v>0</v>
      </c>
      <c r="AK291" s="725">
        <v>0</v>
      </c>
      <c r="AL291" s="725">
        <v>0</v>
      </c>
      <c r="AM291" s="725">
        <v>0</v>
      </c>
      <c r="AN291" s="725">
        <v>404.70017331022518</v>
      </c>
      <c r="AO291" s="725">
        <v>15.025996533795473</v>
      </c>
      <c r="AP291" s="725">
        <v>69.119584055459214</v>
      </c>
      <c r="AQ291" s="725">
        <v>33.057192374350116</v>
      </c>
      <c r="AR291" s="725">
        <v>38.065857885615252</v>
      </c>
      <c r="AS291" s="725">
        <v>18.031195840554581</v>
      </c>
      <c r="AT291" s="725">
        <v>0</v>
      </c>
      <c r="AU291" s="725">
        <v>0</v>
      </c>
      <c r="AV291" s="725">
        <v>0</v>
      </c>
      <c r="AW291" s="725">
        <v>0</v>
      </c>
      <c r="AX291" s="725">
        <v>0.99999999999999789</v>
      </c>
      <c r="AY291" s="725">
        <v>2.0000000000000018</v>
      </c>
      <c r="AZ291" s="725">
        <v>2.9999999999999996</v>
      </c>
      <c r="BA291" s="725">
        <v>1.0303030303030303</v>
      </c>
      <c r="BB291" s="725">
        <v>0</v>
      </c>
      <c r="BC291" s="725">
        <v>0</v>
      </c>
      <c r="BD291" s="725">
        <v>47.000000000000036</v>
      </c>
      <c r="BE291" s="725">
        <v>43.08620689655168</v>
      </c>
      <c r="BF291" s="725">
        <v>44.141592920353936</v>
      </c>
      <c r="BG291" s="725">
        <v>63.178571428571409</v>
      </c>
      <c r="BH291" s="725">
        <v>27.5</v>
      </c>
      <c r="BI291" s="725">
        <v>141.18437730760525</v>
      </c>
      <c r="BJ291" s="725">
        <v>0</v>
      </c>
      <c r="BK291" s="725">
        <v>0.32000000000001211</v>
      </c>
      <c r="BL291" s="725">
        <v>0</v>
      </c>
      <c r="BM291" s="725">
        <v>3.4628689869791698</v>
      </c>
      <c r="BN291" s="725">
        <v>1</v>
      </c>
      <c r="BO291" s="725">
        <v>0</v>
      </c>
      <c r="BP291" s="725">
        <v>1</v>
      </c>
      <c r="BQ291" s="725"/>
      <c r="BR291" s="725"/>
      <c r="BS291" s="725"/>
    </row>
    <row r="292" spans="1:71" ht="15" x14ac:dyDescent="0.25">
      <c r="A292" s="722" t="e">
        <f>VLOOKUP(C292,'DfE No.'!#REF!,3,FALSE)</f>
        <v>#REF!</v>
      </c>
      <c r="B292" s="722">
        <v>136969</v>
      </c>
      <c r="C292" s="722">
        <v>9354099</v>
      </c>
      <c r="D292" s="723" t="s">
        <v>828</v>
      </c>
      <c r="E292" s="707" t="s">
        <v>969</v>
      </c>
      <c r="F292" s="724" t="s">
        <v>1127</v>
      </c>
      <c r="G292" s="725">
        <v>1</v>
      </c>
      <c r="H292" s="725">
        <v>0</v>
      </c>
      <c r="I292" s="725">
        <v>0</v>
      </c>
      <c r="J292" s="725">
        <v>0</v>
      </c>
      <c r="K292" s="725">
        <v>5</v>
      </c>
      <c r="L292" s="725">
        <v>3</v>
      </c>
      <c r="M292" s="725">
        <v>2</v>
      </c>
      <c r="N292" s="725">
        <v>1544</v>
      </c>
      <c r="O292" s="725">
        <v>0</v>
      </c>
      <c r="P292" s="725">
        <v>0</v>
      </c>
      <c r="Q292" s="725">
        <v>0</v>
      </c>
      <c r="R292" s="725">
        <v>1544</v>
      </c>
      <c r="S292" s="725">
        <v>922</v>
      </c>
      <c r="T292" s="725">
        <v>622</v>
      </c>
      <c r="U292" s="725">
        <v>308</v>
      </c>
      <c r="V292" s="725">
        <v>307</v>
      </c>
      <c r="W292" s="725">
        <v>307</v>
      </c>
      <c r="X292" s="725">
        <v>306</v>
      </c>
      <c r="Y292" s="725">
        <v>316</v>
      </c>
      <c r="Z292" s="725">
        <v>0</v>
      </c>
      <c r="AA292" s="725">
        <v>1544</v>
      </c>
      <c r="AB292" s="725">
        <v>308.8</v>
      </c>
      <c r="AC292" s="725">
        <v>0</v>
      </c>
      <c r="AD292" s="725">
        <v>0</v>
      </c>
      <c r="AE292" s="725">
        <v>104.00000000000004</v>
      </c>
      <c r="AF292" s="725">
        <v>196.43506921555704</v>
      </c>
      <c r="AG292" s="725">
        <v>0</v>
      </c>
      <c r="AH292" s="725">
        <v>0</v>
      </c>
      <c r="AI292" s="725">
        <v>0</v>
      </c>
      <c r="AJ292" s="725">
        <v>0</v>
      </c>
      <c r="AK292" s="725">
        <v>0</v>
      </c>
      <c r="AL292" s="725">
        <v>0</v>
      </c>
      <c r="AM292" s="725">
        <v>0</v>
      </c>
      <c r="AN292" s="725">
        <v>1455.9999999999995</v>
      </c>
      <c r="AO292" s="725">
        <v>20.00000000000005</v>
      </c>
      <c r="AP292" s="725">
        <v>28.999999999999968</v>
      </c>
      <c r="AQ292" s="725">
        <v>11.000000000000004</v>
      </c>
      <c r="AR292" s="725">
        <v>22.999999999999972</v>
      </c>
      <c r="AS292" s="725">
        <v>5.0000000000000044</v>
      </c>
      <c r="AT292" s="725">
        <v>0</v>
      </c>
      <c r="AU292" s="725">
        <v>0</v>
      </c>
      <c r="AV292" s="725">
        <v>0</v>
      </c>
      <c r="AW292" s="725">
        <v>0</v>
      </c>
      <c r="AX292" s="725">
        <v>1.0006480881399866</v>
      </c>
      <c r="AY292" s="725">
        <v>3.0019442644199539</v>
      </c>
      <c r="AZ292" s="725">
        <v>8.0051847051199037</v>
      </c>
      <c r="BA292" s="725">
        <v>10.17798286090969</v>
      </c>
      <c r="BB292" s="725">
        <v>0</v>
      </c>
      <c r="BC292" s="725">
        <v>0</v>
      </c>
      <c r="BD292" s="725">
        <v>80.786885245901615</v>
      </c>
      <c r="BE292" s="725">
        <v>102.66885245901648</v>
      </c>
      <c r="BF292" s="725">
        <v>108.83612040133777</v>
      </c>
      <c r="BG292" s="725">
        <v>144.67346938775523</v>
      </c>
      <c r="BH292" s="725">
        <v>59.313915857605089</v>
      </c>
      <c r="BI292" s="725">
        <v>309.371367363491</v>
      </c>
      <c r="BJ292" s="725">
        <v>0</v>
      </c>
      <c r="BK292" s="725">
        <v>0</v>
      </c>
      <c r="BL292" s="725">
        <v>0</v>
      </c>
      <c r="BM292" s="725">
        <v>1.86418332358318</v>
      </c>
      <c r="BN292" s="725">
        <v>0</v>
      </c>
      <c r="BO292" s="725">
        <v>0</v>
      </c>
      <c r="BP292" s="725">
        <v>1</v>
      </c>
      <c r="BQ292" s="725"/>
      <c r="BR292" s="725"/>
      <c r="BS292" s="725"/>
    </row>
    <row r="293" spans="1:71" ht="15" x14ac:dyDescent="0.25">
      <c r="A293" s="722" t="e">
        <f>VLOOKUP(C293,'DfE No.'!#REF!,3,FALSE)</f>
        <v>#REF!</v>
      </c>
      <c r="B293" s="722">
        <v>136322</v>
      </c>
      <c r="C293" s="722">
        <v>9354102</v>
      </c>
      <c r="D293" s="723" t="s">
        <v>926</v>
      </c>
      <c r="E293" s="707" t="s">
        <v>969</v>
      </c>
      <c r="F293" s="724" t="s">
        <v>1127</v>
      </c>
      <c r="G293" s="725">
        <v>1</v>
      </c>
      <c r="H293" s="725">
        <v>0</v>
      </c>
      <c r="I293" s="725">
        <v>0</v>
      </c>
      <c r="J293" s="725">
        <v>0</v>
      </c>
      <c r="K293" s="725">
        <v>5</v>
      </c>
      <c r="L293" s="725">
        <v>3</v>
      </c>
      <c r="M293" s="725">
        <v>2</v>
      </c>
      <c r="N293" s="725">
        <v>1157</v>
      </c>
      <c r="O293" s="725">
        <v>0</v>
      </c>
      <c r="P293" s="725">
        <v>0</v>
      </c>
      <c r="Q293" s="725">
        <v>0</v>
      </c>
      <c r="R293" s="725">
        <v>1157</v>
      </c>
      <c r="S293" s="725">
        <v>695</v>
      </c>
      <c r="T293" s="725">
        <v>462</v>
      </c>
      <c r="U293" s="725">
        <v>232</v>
      </c>
      <c r="V293" s="725">
        <v>235</v>
      </c>
      <c r="W293" s="725">
        <v>228</v>
      </c>
      <c r="X293" s="725">
        <v>233</v>
      </c>
      <c r="Y293" s="725">
        <v>229</v>
      </c>
      <c r="Z293" s="725">
        <v>0</v>
      </c>
      <c r="AA293" s="725">
        <v>1157</v>
      </c>
      <c r="AB293" s="725">
        <v>231.4</v>
      </c>
      <c r="AC293" s="725">
        <v>0</v>
      </c>
      <c r="AD293" s="725">
        <v>0</v>
      </c>
      <c r="AE293" s="725">
        <v>117.00000000000003</v>
      </c>
      <c r="AF293" s="725">
        <v>195.50693240901211</v>
      </c>
      <c r="AG293" s="725">
        <v>0</v>
      </c>
      <c r="AH293" s="725">
        <v>0</v>
      </c>
      <c r="AI293" s="725">
        <v>0</v>
      </c>
      <c r="AJ293" s="725">
        <v>0</v>
      </c>
      <c r="AK293" s="725">
        <v>0</v>
      </c>
      <c r="AL293" s="725">
        <v>0</v>
      </c>
      <c r="AM293" s="725">
        <v>0</v>
      </c>
      <c r="AN293" s="725">
        <v>1038.9999999999998</v>
      </c>
      <c r="AO293" s="725">
        <v>78.000000000000057</v>
      </c>
      <c r="AP293" s="725">
        <v>40.000000000000028</v>
      </c>
      <c r="AQ293" s="725">
        <v>0</v>
      </c>
      <c r="AR293" s="725">
        <v>0</v>
      </c>
      <c r="AS293" s="725">
        <v>0</v>
      </c>
      <c r="AT293" s="725">
        <v>0</v>
      </c>
      <c r="AU293" s="725">
        <v>0</v>
      </c>
      <c r="AV293" s="725">
        <v>0</v>
      </c>
      <c r="AW293" s="725">
        <v>0</v>
      </c>
      <c r="AX293" s="725">
        <v>5.0260642919200729</v>
      </c>
      <c r="AY293" s="725">
        <v>6.0312771503040814</v>
      </c>
      <c r="AZ293" s="725">
        <v>8.0417028670721145</v>
      </c>
      <c r="BA293" s="725">
        <v>12.031195840554593</v>
      </c>
      <c r="BB293" s="725">
        <v>0</v>
      </c>
      <c r="BC293" s="725">
        <v>0</v>
      </c>
      <c r="BD293" s="725">
        <v>93.614035087719401</v>
      </c>
      <c r="BE293" s="725">
        <v>78.333333333333258</v>
      </c>
      <c r="BF293" s="725">
        <v>74.972972972973011</v>
      </c>
      <c r="BG293" s="725">
        <v>113.95633187772916</v>
      </c>
      <c r="BH293" s="725">
        <v>40.175438596491212</v>
      </c>
      <c r="BI293" s="725">
        <v>248.62987902726024</v>
      </c>
      <c r="BJ293" s="725">
        <v>0</v>
      </c>
      <c r="BK293" s="725">
        <v>0</v>
      </c>
      <c r="BL293" s="725">
        <v>0</v>
      </c>
      <c r="BM293" s="725">
        <v>1.6937658011222001</v>
      </c>
      <c r="BN293" s="725">
        <v>0</v>
      </c>
      <c r="BO293" s="725">
        <v>0</v>
      </c>
      <c r="BP293" s="725">
        <v>1</v>
      </c>
      <c r="BQ293" s="725"/>
      <c r="BR293" s="725"/>
      <c r="BS293" s="725"/>
    </row>
    <row r="294" spans="1:71" ht="15" x14ac:dyDescent="0.25">
      <c r="A294" s="722" t="e">
        <f>VLOOKUP(C294,'DfE No.'!#REF!,3,FALSE)</f>
        <v>#REF!</v>
      </c>
      <c r="B294" s="722">
        <v>143362</v>
      </c>
      <c r="C294" s="722">
        <v>9354103</v>
      </c>
      <c r="D294" s="723" t="s">
        <v>934</v>
      </c>
      <c r="E294" s="707" t="s">
        <v>969</v>
      </c>
      <c r="F294" s="724" t="s">
        <v>1127</v>
      </c>
      <c r="G294" s="725">
        <v>1</v>
      </c>
      <c r="H294" s="725">
        <v>0</v>
      </c>
      <c r="I294" s="725">
        <v>0</v>
      </c>
      <c r="J294" s="725">
        <v>0</v>
      </c>
      <c r="K294" s="725">
        <v>5</v>
      </c>
      <c r="L294" s="725">
        <v>3</v>
      </c>
      <c r="M294" s="725">
        <v>2</v>
      </c>
      <c r="N294" s="725">
        <v>941</v>
      </c>
      <c r="O294" s="725">
        <v>0</v>
      </c>
      <c r="P294" s="725">
        <v>0</v>
      </c>
      <c r="Q294" s="725">
        <v>0</v>
      </c>
      <c r="R294" s="725">
        <v>941</v>
      </c>
      <c r="S294" s="725">
        <v>587</v>
      </c>
      <c r="T294" s="725">
        <v>354</v>
      </c>
      <c r="U294" s="725">
        <v>196</v>
      </c>
      <c r="V294" s="725">
        <v>179</v>
      </c>
      <c r="W294" s="725">
        <v>212</v>
      </c>
      <c r="X294" s="725">
        <v>176</v>
      </c>
      <c r="Y294" s="725">
        <v>178</v>
      </c>
      <c r="Z294" s="725">
        <v>0</v>
      </c>
      <c r="AA294" s="725">
        <v>941</v>
      </c>
      <c r="AB294" s="725">
        <v>188.2</v>
      </c>
      <c r="AC294" s="725">
        <v>0</v>
      </c>
      <c r="AD294" s="725">
        <v>0</v>
      </c>
      <c r="AE294" s="725">
        <v>109.99999999999973</v>
      </c>
      <c r="AF294" s="725">
        <v>227.10281385281385</v>
      </c>
      <c r="AG294" s="725">
        <v>0</v>
      </c>
      <c r="AH294" s="725">
        <v>0</v>
      </c>
      <c r="AI294" s="725">
        <v>0</v>
      </c>
      <c r="AJ294" s="725">
        <v>0</v>
      </c>
      <c r="AK294" s="725">
        <v>0</v>
      </c>
      <c r="AL294" s="725">
        <v>0</v>
      </c>
      <c r="AM294" s="725">
        <v>0</v>
      </c>
      <c r="AN294" s="725">
        <v>864.91914893617047</v>
      </c>
      <c r="AO294" s="725">
        <v>28.029787234042562</v>
      </c>
      <c r="AP294" s="725">
        <v>15.015957446808473</v>
      </c>
      <c r="AQ294" s="725">
        <v>33.035106382978718</v>
      </c>
      <c r="AR294" s="725">
        <v>0</v>
      </c>
      <c r="AS294" s="725">
        <v>0</v>
      </c>
      <c r="AT294" s="725">
        <v>0</v>
      </c>
      <c r="AU294" s="725">
        <v>0</v>
      </c>
      <c r="AV294" s="725">
        <v>0</v>
      </c>
      <c r="AW294" s="725">
        <v>0</v>
      </c>
      <c r="AX294" s="725">
        <v>2.9999999999999978</v>
      </c>
      <c r="AY294" s="725">
        <v>2.9999999999999978</v>
      </c>
      <c r="AZ294" s="725">
        <v>2.9999999999999978</v>
      </c>
      <c r="BA294" s="725">
        <v>6.1103896103896105</v>
      </c>
      <c r="BB294" s="725">
        <v>0</v>
      </c>
      <c r="BC294" s="725">
        <v>0</v>
      </c>
      <c r="BD294" s="725">
        <v>63.291666666666735</v>
      </c>
      <c r="BE294" s="725">
        <v>86.483146067415674</v>
      </c>
      <c r="BF294" s="725">
        <v>100.85436893203887</v>
      </c>
      <c r="BG294" s="725">
        <v>89.023255813953469</v>
      </c>
      <c r="BH294" s="725">
        <v>39.668571428571454</v>
      </c>
      <c r="BI294" s="725">
        <v>236.78924582443975</v>
      </c>
      <c r="BJ294" s="725">
        <v>0</v>
      </c>
      <c r="BK294" s="725">
        <v>0</v>
      </c>
      <c r="BL294" s="725">
        <v>0</v>
      </c>
      <c r="BM294" s="725">
        <v>2.92335050072165</v>
      </c>
      <c r="BN294" s="725">
        <v>0</v>
      </c>
      <c r="BO294" s="725">
        <v>0</v>
      </c>
      <c r="BP294" s="725">
        <v>1</v>
      </c>
      <c r="BQ294" s="725"/>
      <c r="BR294" s="725"/>
      <c r="BS294" s="725"/>
    </row>
    <row r="295" spans="1:71" ht="15" x14ac:dyDescent="0.25">
      <c r="A295" s="722" t="e">
        <f>VLOOKUP(C295,'DfE No.'!#REF!,3,FALSE)</f>
        <v>#REF!</v>
      </c>
      <c r="B295" s="722">
        <v>136416</v>
      </c>
      <c r="C295" s="722">
        <v>9354504</v>
      </c>
      <c r="D295" s="723" t="s">
        <v>721</v>
      </c>
      <c r="E295" s="707" t="s">
        <v>969</v>
      </c>
      <c r="F295" s="724" t="s">
        <v>1127</v>
      </c>
      <c r="G295" s="725">
        <v>1</v>
      </c>
      <c r="H295" s="725">
        <v>0</v>
      </c>
      <c r="I295" s="725">
        <v>0</v>
      </c>
      <c r="J295" s="725">
        <v>0</v>
      </c>
      <c r="K295" s="725">
        <v>5</v>
      </c>
      <c r="L295" s="725">
        <v>3</v>
      </c>
      <c r="M295" s="725">
        <v>2</v>
      </c>
      <c r="N295" s="725">
        <v>673</v>
      </c>
      <c r="O295" s="725">
        <v>0</v>
      </c>
      <c r="P295" s="725">
        <v>0</v>
      </c>
      <c r="Q295" s="725">
        <v>0</v>
      </c>
      <c r="R295" s="725">
        <v>673</v>
      </c>
      <c r="S295" s="725">
        <v>405</v>
      </c>
      <c r="T295" s="725">
        <v>268</v>
      </c>
      <c r="U295" s="725">
        <v>139</v>
      </c>
      <c r="V295" s="725">
        <v>135</v>
      </c>
      <c r="W295" s="725">
        <v>131</v>
      </c>
      <c r="X295" s="725">
        <v>130</v>
      </c>
      <c r="Y295" s="725">
        <v>138</v>
      </c>
      <c r="Z295" s="725">
        <v>0</v>
      </c>
      <c r="AA295" s="725">
        <v>673</v>
      </c>
      <c r="AB295" s="725">
        <v>134.6</v>
      </c>
      <c r="AC295" s="725">
        <v>0</v>
      </c>
      <c r="AD295" s="725">
        <v>0</v>
      </c>
      <c r="AE295" s="725">
        <v>33.999999999999972</v>
      </c>
      <c r="AF295" s="725">
        <v>82.754074074074083</v>
      </c>
      <c r="AG295" s="725">
        <v>0</v>
      </c>
      <c r="AH295" s="725">
        <v>0</v>
      </c>
      <c r="AI295" s="725">
        <v>0</v>
      </c>
      <c r="AJ295" s="725">
        <v>0</v>
      </c>
      <c r="AK295" s="725">
        <v>0</v>
      </c>
      <c r="AL295" s="725">
        <v>0</v>
      </c>
      <c r="AM295" s="725">
        <v>0</v>
      </c>
      <c r="AN295" s="725">
        <v>664</v>
      </c>
      <c r="AO295" s="725">
        <v>2.0000000000000018</v>
      </c>
      <c r="AP295" s="725">
        <v>1.0000000000000009</v>
      </c>
      <c r="AQ295" s="725">
        <v>4.0000000000000036</v>
      </c>
      <c r="AR295" s="725">
        <v>2.0000000000000018</v>
      </c>
      <c r="AS295" s="725">
        <v>0</v>
      </c>
      <c r="AT295" s="725">
        <v>0</v>
      </c>
      <c r="AU295" s="725">
        <v>0</v>
      </c>
      <c r="AV295" s="725">
        <v>0</v>
      </c>
      <c r="AW295" s="725">
        <v>0</v>
      </c>
      <c r="AX295" s="725">
        <v>0</v>
      </c>
      <c r="AY295" s="725">
        <v>0</v>
      </c>
      <c r="AZ295" s="725">
        <v>0</v>
      </c>
      <c r="BA295" s="725">
        <v>2.9911111111111111</v>
      </c>
      <c r="BB295" s="725">
        <v>0</v>
      </c>
      <c r="BC295" s="725">
        <v>0</v>
      </c>
      <c r="BD295" s="725">
        <v>46.671532846715294</v>
      </c>
      <c r="BE295" s="725">
        <v>45.692307692307629</v>
      </c>
      <c r="BF295" s="725">
        <v>50.304000000000002</v>
      </c>
      <c r="BG295" s="725">
        <v>57.777777777777715</v>
      </c>
      <c r="BH295" s="725">
        <v>17.25</v>
      </c>
      <c r="BI295" s="725">
        <v>133.36310393242144</v>
      </c>
      <c r="BJ295" s="725">
        <v>0</v>
      </c>
      <c r="BK295" s="725">
        <v>0</v>
      </c>
      <c r="BL295" s="725">
        <v>0</v>
      </c>
      <c r="BM295" s="725">
        <v>5.3869683823218999</v>
      </c>
      <c r="BN295" s="725">
        <v>0</v>
      </c>
      <c r="BO295" s="725">
        <v>0</v>
      </c>
      <c r="BP295" s="725">
        <v>1</v>
      </c>
      <c r="BQ295" s="725"/>
      <c r="BR295" s="725"/>
      <c r="BS295" s="725"/>
    </row>
    <row r="296" spans="1:71" ht="15" x14ac:dyDescent="0.25">
      <c r="A296" s="722" t="e">
        <f>VLOOKUP(C296,'DfE No.'!#REF!,3,FALSE)</f>
        <v>#REF!</v>
      </c>
      <c r="B296" s="722">
        <v>137849</v>
      </c>
      <c r="C296" s="722">
        <v>9354603</v>
      </c>
      <c r="D296" s="723" t="s">
        <v>825</v>
      </c>
      <c r="E296" s="707" t="s">
        <v>969</v>
      </c>
      <c r="F296" s="724" t="s">
        <v>1127</v>
      </c>
      <c r="G296" s="725">
        <v>1</v>
      </c>
      <c r="H296" s="725">
        <v>0</v>
      </c>
      <c r="I296" s="725">
        <v>0</v>
      </c>
      <c r="J296" s="725">
        <v>0</v>
      </c>
      <c r="K296" s="725">
        <v>5</v>
      </c>
      <c r="L296" s="725">
        <v>3</v>
      </c>
      <c r="M296" s="725">
        <v>2</v>
      </c>
      <c r="N296" s="725">
        <v>817</v>
      </c>
      <c r="O296" s="725">
        <v>0</v>
      </c>
      <c r="P296" s="725">
        <v>0</v>
      </c>
      <c r="Q296" s="725">
        <v>0</v>
      </c>
      <c r="R296" s="725">
        <v>817</v>
      </c>
      <c r="S296" s="725">
        <v>492</v>
      </c>
      <c r="T296" s="725">
        <v>325</v>
      </c>
      <c r="U296" s="725">
        <v>162</v>
      </c>
      <c r="V296" s="725">
        <v>163</v>
      </c>
      <c r="W296" s="725">
        <v>167</v>
      </c>
      <c r="X296" s="725">
        <v>163</v>
      </c>
      <c r="Y296" s="725">
        <v>162</v>
      </c>
      <c r="Z296" s="725">
        <v>0</v>
      </c>
      <c r="AA296" s="725">
        <v>817</v>
      </c>
      <c r="AB296" s="725">
        <v>163.4</v>
      </c>
      <c r="AC296" s="725">
        <v>0</v>
      </c>
      <c r="AD296" s="725">
        <v>0</v>
      </c>
      <c r="AE296" s="725">
        <v>79.999999999999972</v>
      </c>
      <c r="AF296" s="725">
        <v>148.81423401688784</v>
      </c>
      <c r="AG296" s="725">
        <v>0</v>
      </c>
      <c r="AH296" s="725">
        <v>0</v>
      </c>
      <c r="AI296" s="725">
        <v>0</v>
      </c>
      <c r="AJ296" s="725">
        <v>0</v>
      </c>
      <c r="AK296" s="725">
        <v>0</v>
      </c>
      <c r="AL296" s="725">
        <v>0</v>
      </c>
      <c r="AM296" s="725">
        <v>0</v>
      </c>
      <c r="AN296" s="725">
        <v>501.61397058823525</v>
      </c>
      <c r="AO296" s="725">
        <v>64.078431372549019</v>
      </c>
      <c r="AP296" s="725">
        <v>73.089460784313744</v>
      </c>
      <c r="AQ296" s="725">
        <v>87.10661764705921</v>
      </c>
      <c r="AR296" s="725">
        <v>67.082107843137251</v>
      </c>
      <c r="AS296" s="725">
        <v>24.029411764705923</v>
      </c>
      <c r="AT296" s="725">
        <v>0</v>
      </c>
      <c r="AU296" s="725">
        <v>0</v>
      </c>
      <c r="AV296" s="725">
        <v>0</v>
      </c>
      <c r="AW296" s="725">
        <v>0</v>
      </c>
      <c r="AX296" s="725">
        <v>10.000000000000037</v>
      </c>
      <c r="AY296" s="725">
        <v>16.000000000000028</v>
      </c>
      <c r="AZ296" s="725">
        <v>19.999999999999993</v>
      </c>
      <c r="BA296" s="725">
        <v>5.9131483715319666</v>
      </c>
      <c r="BB296" s="725">
        <v>0</v>
      </c>
      <c r="BC296" s="725">
        <v>0</v>
      </c>
      <c r="BD296" s="725">
        <v>56.037735849056673</v>
      </c>
      <c r="BE296" s="725">
        <v>48.79617834394908</v>
      </c>
      <c r="BF296" s="725">
        <v>52.979310344827617</v>
      </c>
      <c r="BG296" s="725">
        <v>60.86708860759488</v>
      </c>
      <c r="BH296" s="725">
        <v>13.587096774193551</v>
      </c>
      <c r="BI296" s="725">
        <v>140.75391366943623</v>
      </c>
      <c r="BJ296" s="725">
        <v>0</v>
      </c>
      <c r="BK296" s="725">
        <v>0</v>
      </c>
      <c r="BL296" s="725">
        <v>0</v>
      </c>
      <c r="BM296" s="725">
        <v>0.744872344840525</v>
      </c>
      <c r="BN296" s="725">
        <v>0</v>
      </c>
      <c r="BO296" s="725">
        <v>0</v>
      </c>
      <c r="BP296" s="725">
        <v>1</v>
      </c>
      <c r="BQ296" s="725"/>
      <c r="BR296" s="725"/>
      <c r="BS296" s="725"/>
    </row>
    <row r="297" spans="1:71" ht="15" x14ac:dyDescent="0.25">
      <c r="A297" s="722" t="e">
        <f>VLOOKUP(C297,'DfE No.'!#REF!,3,FALSE)</f>
        <v>#REF!</v>
      </c>
      <c r="B297" s="722">
        <v>146909</v>
      </c>
      <c r="C297" s="722">
        <v>9354605</v>
      </c>
      <c r="D297" s="723" t="s">
        <v>720</v>
      </c>
      <c r="E297" s="707" t="s">
        <v>969</v>
      </c>
      <c r="F297" s="724" t="s">
        <v>1127</v>
      </c>
      <c r="G297" s="725">
        <v>1</v>
      </c>
      <c r="H297" s="725">
        <v>0</v>
      </c>
      <c r="I297" s="725">
        <v>0</v>
      </c>
      <c r="J297" s="725">
        <v>0</v>
      </c>
      <c r="K297" s="725">
        <v>5</v>
      </c>
      <c r="L297" s="725">
        <v>3</v>
      </c>
      <c r="M297" s="725">
        <v>2</v>
      </c>
      <c r="N297" s="725">
        <v>750</v>
      </c>
      <c r="O297" s="725">
        <v>0</v>
      </c>
      <c r="P297" s="725">
        <v>0</v>
      </c>
      <c r="Q297" s="725">
        <v>0</v>
      </c>
      <c r="R297" s="725">
        <v>750</v>
      </c>
      <c r="S297" s="725">
        <v>423</v>
      </c>
      <c r="T297" s="725">
        <v>327</v>
      </c>
      <c r="U297" s="725">
        <v>112</v>
      </c>
      <c r="V297" s="725">
        <v>148</v>
      </c>
      <c r="W297" s="725">
        <v>163</v>
      </c>
      <c r="X297" s="725">
        <v>165</v>
      </c>
      <c r="Y297" s="725">
        <v>162</v>
      </c>
      <c r="Z297" s="725">
        <v>0</v>
      </c>
      <c r="AA297" s="725">
        <v>750</v>
      </c>
      <c r="AB297" s="725">
        <v>150</v>
      </c>
      <c r="AC297" s="725">
        <v>0</v>
      </c>
      <c r="AD297" s="725">
        <v>0</v>
      </c>
      <c r="AE297" s="725">
        <v>162.99999999999974</v>
      </c>
      <c r="AF297" s="725">
        <v>242.80575539568343</v>
      </c>
      <c r="AG297" s="725">
        <v>0</v>
      </c>
      <c r="AH297" s="725">
        <v>0</v>
      </c>
      <c r="AI297" s="725">
        <v>0</v>
      </c>
      <c r="AJ297" s="725">
        <v>0</v>
      </c>
      <c r="AK297" s="725">
        <v>0</v>
      </c>
      <c r="AL297" s="725">
        <v>0</v>
      </c>
      <c r="AM297" s="725">
        <v>0</v>
      </c>
      <c r="AN297" s="725">
        <v>371.00000000000023</v>
      </c>
      <c r="AO297" s="725">
        <v>111</v>
      </c>
      <c r="AP297" s="725">
        <v>74.000000000000014</v>
      </c>
      <c r="AQ297" s="725">
        <v>107.99999999999999</v>
      </c>
      <c r="AR297" s="725">
        <v>41.000000000000021</v>
      </c>
      <c r="AS297" s="725">
        <v>35.000000000000021</v>
      </c>
      <c r="AT297" s="725">
        <v>9.9999999999999751</v>
      </c>
      <c r="AU297" s="725">
        <v>0</v>
      </c>
      <c r="AV297" s="725">
        <v>0</v>
      </c>
      <c r="AW297" s="725">
        <v>0</v>
      </c>
      <c r="AX297" s="725">
        <v>2.0000000000000027</v>
      </c>
      <c r="AY297" s="725">
        <v>3</v>
      </c>
      <c r="AZ297" s="725">
        <v>3</v>
      </c>
      <c r="BA297" s="725">
        <v>18.884892086330936</v>
      </c>
      <c r="BB297" s="725">
        <v>0</v>
      </c>
      <c r="BC297" s="725">
        <v>0</v>
      </c>
      <c r="BD297" s="725">
        <v>46.056074766355138</v>
      </c>
      <c r="BE297" s="725">
        <v>61.666666666666721</v>
      </c>
      <c r="BF297" s="725">
        <v>70.735849056603712</v>
      </c>
      <c r="BG297" s="725">
        <v>85.094339622641584</v>
      </c>
      <c r="BH297" s="725">
        <v>41.254658385093215</v>
      </c>
      <c r="BI297" s="725">
        <v>192.10495866346153</v>
      </c>
      <c r="BJ297" s="725">
        <v>0</v>
      </c>
      <c r="BK297" s="725">
        <v>0</v>
      </c>
      <c r="BL297" s="725">
        <v>0</v>
      </c>
      <c r="BM297" s="725">
        <v>2.4795057132878999</v>
      </c>
      <c r="BN297" s="725">
        <v>0</v>
      </c>
      <c r="BO297" s="725">
        <v>0</v>
      </c>
      <c r="BP297" s="725">
        <v>1</v>
      </c>
      <c r="BQ297" s="725"/>
      <c r="BR297" s="725"/>
      <c r="BS297" s="725"/>
    </row>
    <row r="298" spans="1:71" ht="15" x14ac:dyDescent="0.25">
      <c r="A298" s="722" t="e">
        <f>VLOOKUP(C298,'DfE No.'!#REF!,3,FALSE)</f>
        <v>#REF!</v>
      </c>
      <c r="B298" s="722">
        <v>136453</v>
      </c>
      <c r="C298" s="722">
        <v>9354606</v>
      </c>
      <c r="D298" s="723" t="s">
        <v>822</v>
      </c>
      <c r="E298" s="707" t="s">
        <v>969</v>
      </c>
      <c r="F298" s="724" t="s">
        <v>1127</v>
      </c>
      <c r="G298" s="725">
        <v>1</v>
      </c>
      <c r="H298" s="725">
        <v>0</v>
      </c>
      <c r="I298" s="725">
        <v>0</v>
      </c>
      <c r="J298" s="725">
        <v>0</v>
      </c>
      <c r="K298" s="725">
        <v>5</v>
      </c>
      <c r="L298" s="725">
        <v>3</v>
      </c>
      <c r="M298" s="725">
        <v>2</v>
      </c>
      <c r="N298" s="725">
        <v>867</v>
      </c>
      <c r="O298" s="725">
        <v>0</v>
      </c>
      <c r="P298" s="725">
        <v>0</v>
      </c>
      <c r="Q298" s="725">
        <v>0</v>
      </c>
      <c r="R298" s="725">
        <v>867</v>
      </c>
      <c r="S298" s="725">
        <v>552</v>
      </c>
      <c r="T298" s="725">
        <v>315</v>
      </c>
      <c r="U298" s="725">
        <v>239</v>
      </c>
      <c r="V298" s="725">
        <v>152</v>
      </c>
      <c r="W298" s="725">
        <v>161</v>
      </c>
      <c r="X298" s="725">
        <v>151</v>
      </c>
      <c r="Y298" s="725">
        <v>164</v>
      </c>
      <c r="Z298" s="725">
        <v>0</v>
      </c>
      <c r="AA298" s="725">
        <v>867</v>
      </c>
      <c r="AB298" s="725">
        <v>173.4</v>
      </c>
      <c r="AC298" s="725">
        <v>0</v>
      </c>
      <c r="AD298" s="725">
        <v>0</v>
      </c>
      <c r="AE298" s="725">
        <v>250.99999999999983</v>
      </c>
      <c r="AF298" s="725">
        <v>376.76493011435832</v>
      </c>
      <c r="AG298" s="725">
        <v>0</v>
      </c>
      <c r="AH298" s="725">
        <v>0</v>
      </c>
      <c r="AI298" s="725">
        <v>0</v>
      </c>
      <c r="AJ298" s="725">
        <v>0</v>
      </c>
      <c r="AK298" s="725">
        <v>0</v>
      </c>
      <c r="AL298" s="725">
        <v>0</v>
      </c>
      <c r="AM298" s="725">
        <v>0</v>
      </c>
      <c r="AN298" s="725">
        <v>209.99999999999972</v>
      </c>
      <c r="AO298" s="725">
        <v>32.999999999999979</v>
      </c>
      <c r="AP298" s="725">
        <v>104.99999999999986</v>
      </c>
      <c r="AQ298" s="725">
        <v>164.0000000000004</v>
      </c>
      <c r="AR298" s="725">
        <v>252.99999999999966</v>
      </c>
      <c r="AS298" s="725">
        <v>101.99999999999963</v>
      </c>
      <c r="AT298" s="725">
        <v>0</v>
      </c>
      <c r="AU298" s="725">
        <v>0</v>
      </c>
      <c r="AV298" s="725">
        <v>0</v>
      </c>
      <c r="AW298" s="725">
        <v>0</v>
      </c>
      <c r="AX298" s="725">
        <v>11.02543352601152</v>
      </c>
      <c r="AY298" s="725">
        <v>26.060115606936421</v>
      </c>
      <c r="AZ298" s="725">
        <v>36.083236994219661</v>
      </c>
      <c r="BA298" s="725">
        <v>3.3049555273189326</v>
      </c>
      <c r="BB298" s="725">
        <v>0</v>
      </c>
      <c r="BC298" s="725">
        <v>0</v>
      </c>
      <c r="BD298" s="725">
        <v>110.928270042194</v>
      </c>
      <c r="BE298" s="725">
        <v>78.054054054053978</v>
      </c>
      <c r="BF298" s="725">
        <v>86.940000000000012</v>
      </c>
      <c r="BG298" s="725">
        <v>104.21126760563386</v>
      </c>
      <c r="BH298" s="725">
        <v>41.803921568627494</v>
      </c>
      <c r="BI298" s="725">
        <v>263.51996419486233</v>
      </c>
      <c r="BJ298" s="725">
        <v>0</v>
      </c>
      <c r="BK298" s="725">
        <v>0</v>
      </c>
      <c r="BL298" s="725">
        <v>0</v>
      </c>
      <c r="BM298" s="725">
        <v>1.37668907900078</v>
      </c>
      <c r="BN298" s="725">
        <v>0</v>
      </c>
      <c r="BO298" s="725">
        <v>0</v>
      </c>
      <c r="BP298" s="725">
        <v>1</v>
      </c>
      <c r="BQ298" s="725"/>
      <c r="BR298" s="725"/>
      <c r="BS298" s="725"/>
    </row>
    <row r="299" spans="1:71" ht="15" x14ac:dyDescent="0.25">
      <c r="A299" s="722" t="e">
        <f>VLOOKUP(C299,'DfE No.'!#REF!,3,FALSE)</f>
        <v>#REF!</v>
      </c>
      <c r="B299" s="722">
        <v>147509</v>
      </c>
      <c r="C299" s="722">
        <v>9352105</v>
      </c>
      <c r="D299" s="723" t="s">
        <v>900</v>
      </c>
      <c r="E299" s="707" t="s">
        <v>469</v>
      </c>
      <c r="F299" s="724" t="s">
        <v>1127</v>
      </c>
      <c r="G299" s="725">
        <v>1</v>
      </c>
      <c r="H299" s="725">
        <v>0</v>
      </c>
      <c r="I299" s="725">
        <v>0</v>
      </c>
      <c r="J299" s="725">
        <v>7</v>
      </c>
      <c r="K299" s="725">
        <v>0</v>
      </c>
      <c r="L299" s="725">
        <v>0</v>
      </c>
      <c r="M299" s="725">
        <v>0</v>
      </c>
      <c r="N299" s="725">
        <v>129</v>
      </c>
      <c r="O299" s="725">
        <v>129</v>
      </c>
      <c r="P299" s="725">
        <v>17</v>
      </c>
      <c r="Q299" s="725">
        <v>112</v>
      </c>
      <c r="R299" s="725">
        <v>0</v>
      </c>
      <c r="S299" s="725">
        <v>0</v>
      </c>
      <c r="T299" s="725">
        <v>0</v>
      </c>
      <c r="U299" s="725">
        <v>0</v>
      </c>
      <c r="V299" s="725">
        <v>0</v>
      </c>
      <c r="W299" s="725">
        <v>0</v>
      </c>
      <c r="X299" s="725">
        <v>0</v>
      </c>
      <c r="Y299" s="725">
        <v>0</v>
      </c>
      <c r="Z299" s="725">
        <v>0</v>
      </c>
      <c r="AA299" s="725">
        <v>129</v>
      </c>
      <c r="AB299" s="725">
        <v>18.428571428571427</v>
      </c>
      <c r="AC299" s="725">
        <v>1.9999999999999938</v>
      </c>
      <c r="AD299" s="725">
        <v>10.487804878048781</v>
      </c>
      <c r="AE299" s="725">
        <v>0</v>
      </c>
      <c r="AF299" s="725">
        <v>0</v>
      </c>
      <c r="AG299" s="725">
        <v>128</v>
      </c>
      <c r="AH299" s="725">
        <v>0.99999999999999944</v>
      </c>
      <c r="AI299" s="725">
        <v>0</v>
      </c>
      <c r="AJ299" s="725">
        <v>0</v>
      </c>
      <c r="AK299" s="725">
        <v>0</v>
      </c>
      <c r="AL299" s="725">
        <v>0</v>
      </c>
      <c r="AM299" s="725">
        <v>0</v>
      </c>
      <c r="AN299" s="725">
        <v>0</v>
      </c>
      <c r="AO299" s="725">
        <v>0</v>
      </c>
      <c r="AP299" s="725">
        <v>0</v>
      </c>
      <c r="AQ299" s="725">
        <v>0</v>
      </c>
      <c r="AR299" s="725">
        <v>0</v>
      </c>
      <c r="AS299" s="725">
        <v>0</v>
      </c>
      <c r="AT299" s="725">
        <v>0</v>
      </c>
      <c r="AU299" s="725">
        <v>0</v>
      </c>
      <c r="AV299" s="725">
        <v>2.3035714285714342</v>
      </c>
      <c r="AW299" s="725">
        <v>4.607142857142855</v>
      </c>
      <c r="AX299" s="725">
        <v>0</v>
      </c>
      <c r="AY299" s="725">
        <v>0</v>
      </c>
      <c r="AZ299" s="725">
        <v>0</v>
      </c>
      <c r="BA299" s="725">
        <v>0</v>
      </c>
      <c r="BB299" s="725">
        <v>27.450980392156829</v>
      </c>
      <c r="BC299" s="725">
        <v>31.617647058823493</v>
      </c>
      <c r="BD299" s="725">
        <v>0</v>
      </c>
      <c r="BE299" s="725">
        <v>0</v>
      </c>
      <c r="BF299" s="725">
        <v>0</v>
      </c>
      <c r="BG299" s="725">
        <v>0</v>
      </c>
      <c r="BH299" s="725">
        <v>0</v>
      </c>
      <c r="BI299" s="725">
        <v>0</v>
      </c>
      <c r="BJ299" s="725">
        <v>11.259999999999955</v>
      </c>
      <c r="BK299" s="725">
        <v>0</v>
      </c>
      <c r="BL299" s="725">
        <v>2.5634001510204101</v>
      </c>
      <c r="BM299" s="725">
        <v>0</v>
      </c>
      <c r="BN299" s="725">
        <v>1</v>
      </c>
      <c r="BO299" s="725">
        <v>1</v>
      </c>
      <c r="BP299" s="725">
        <v>0</v>
      </c>
      <c r="BQ299" s="725"/>
      <c r="BR299" s="725"/>
      <c r="BS299" s="725"/>
    </row>
    <row r="300" spans="1:71" ht="15" x14ac:dyDescent="0.25">
      <c r="A300" s="722" t="e">
        <f>VLOOKUP(C300,'DfE No.'!#REF!,3,FALSE)</f>
        <v>#REF!</v>
      </c>
      <c r="B300" s="722">
        <v>147450</v>
      </c>
      <c r="C300" s="722">
        <v>9353028</v>
      </c>
      <c r="D300" s="723" t="s">
        <v>1494</v>
      </c>
      <c r="E300" s="707" t="s">
        <v>469</v>
      </c>
      <c r="F300" s="724" t="s">
        <v>1127</v>
      </c>
      <c r="G300" s="725">
        <v>1</v>
      </c>
      <c r="H300" s="725">
        <v>0</v>
      </c>
      <c r="I300" s="725">
        <v>0</v>
      </c>
      <c r="J300" s="725">
        <v>7</v>
      </c>
      <c r="K300" s="725">
        <v>0</v>
      </c>
      <c r="L300" s="725">
        <v>0</v>
      </c>
      <c r="M300" s="725">
        <v>0</v>
      </c>
      <c r="N300" s="725">
        <v>98</v>
      </c>
      <c r="O300" s="725">
        <v>98</v>
      </c>
      <c r="P300" s="725">
        <v>13</v>
      </c>
      <c r="Q300" s="725">
        <v>85</v>
      </c>
      <c r="R300" s="725">
        <v>0</v>
      </c>
      <c r="S300" s="725">
        <v>0</v>
      </c>
      <c r="T300" s="725">
        <v>0</v>
      </c>
      <c r="U300" s="725">
        <v>0</v>
      </c>
      <c r="V300" s="725">
        <v>0</v>
      </c>
      <c r="W300" s="725">
        <v>0</v>
      </c>
      <c r="X300" s="725">
        <v>0</v>
      </c>
      <c r="Y300" s="725">
        <v>0</v>
      </c>
      <c r="Z300" s="725">
        <v>0</v>
      </c>
      <c r="AA300" s="725">
        <v>98</v>
      </c>
      <c r="AB300" s="725">
        <v>14</v>
      </c>
      <c r="AC300" s="725">
        <v>10.000000000000039</v>
      </c>
      <c r="AD300" s="725">
        <v>14.961832061068703</v>
      </c>
      <c r="AE300" s="725">
        <v>0</v>
      </c>
      <c r="AF300" s="725">
        <v>0</v>
      </c>
      <c r="AG300" s="725">
        <v>97.000000000000014</v>
      </c>
      <c r="AH300" s="725">
        <v>1.0000000000000038</v>
      </c>
      <c r="AI300" s="725">
        <v>0</v>
      </c>
      <c r="AJ300" s="725">
        <v>0</v>
      </c>
      <c r="AK300" s="725">
        <v>0</v>
      </c>
      <c r="AL300" s="725">
        <v>0</v>
      </c>
      <c r="AM300" s="725">
        <v>0</v>
      </c>
      <c r="AN300" s="725">
        <v>0</v>
      </c>
      <c r="AO300" s="725">
        <v>0</v>
      </c>
      <c r="AP300" s="725">
        <v>0</v>
      </c>
      <c r="AQ300" s="725">
        <v>0</v>
      </c>
      <c r="AR300" s="725">
        <v>0</v>
      </c>
      <c r="AS300" s="725">
        <v>0</v>
      </c>
      <c r="AT300" s="725">
        <v>0</v>
      </c>
      <c r="AU300" s="725">
        <v>0</v>
      </c>
      <c r="AV300" s="725">
        <v>0</v>
      </c>
      <c r="AW300" s="725">
        <v>0</v>
      </c>
      <c r="AX300" s="725">
        <v>0</v>
      </c>
      <c r="AY300" s="725">
        <v>0</v>
      </c>
      <c r="AZ300" s="725">
        <v>0</v>
      </c>
      <c r="BA300" s="725">
        <v>0</v>
      </c>
      <c r="BB300" s="725">
        <v>23.000000000000032</v>
      </c>
      <c r="BC300" s="725">
        <v>26.517647058823567</v>
      </c>
      <c r="BD300" s="725">
        <v>0</v>
      </c>
      <c r="BE300" s="725">
        <v>0</v>
      </c>
      <c r="BF300" s="725">
        <v>0</v>
      </c>
      <c r="BG300" s="725">
        <v>0</v>
      </c>
      <c r="BH300" s="725">
        <v>0</v>
      </c>
      <c r="BI300" s="725">
        <v>0</v>
      </c>
      <c r="BJ300" s="725">
        <v>0.12000000000000348</v>
      </c>
      <c r="BK300" s="725">
        <v>0</v>
      </c>
      <c r="BL300" s="725">
        <v>2.12877361544118</v>
      </c>
      <c r="BM300" s="725">
        <v>0</v>
      </c>
      <c r="BN300" s="725">
        <v>1</v>
      </c>
      <c r="BO300" s="725">
        <v>1</v>
      </c>
      <c r="BP300" s="725">
        <v>0</v>
      </c>
      <c r="BQ300" s="725"/>
      <c r="BR300" s="725"/>
      <c r="BS300" s="725"/>
    </row>
    <row r="301" spans="1:71" ht="15" x14ac:dyDescent="0.25">
      <c r="A301" s="722" t="e">
        <f>VLOOKUP(C301,'DfE No.'!#REF!,3,FALSE)</f>
        <v>#REF!</v>
      </c>
      <c r="B301" s="722">
        <v>124746</v>
      </c>
      <c r="C301" s="722">
        <v>9353108</v>
      </c>
      <c r="D301" s="723" t="s">
        <v>1220</v>
      </c>
      <c r="E301" s="707" t="s">
        <v>469</v>
      </c>
      <c r="F301" s="724" t="s">
        <v>1127</v>
      </c>
      <c r="G301" s="725">
        <v>1</v>
      </c>
      <c r="H301" s="725">
        <v>0</v>
      </c>
      <c r="I301" s="725">
        <v>0</v>
      </c>
      <c r="J301" s="725">
        <v>7</v>
      </c>
      <c r="K301" s="725">
        <v>0</v>
      </c>
      <c r="L301" s="725">
        <v>0</v>
      </c>
      <c r="M301" s="725">
        <v>0</v>
      </c>
      <c r="N301" s="725">
        <v>26</v>
      </c>
      <c r="O301" s="725">
        <v>26</v>
      </c>
      <c r="P301" s="725">
        <v>2</v>
      </c>
      <c r="Q301" s="725">
        <v>24</v>
      </c>
      <c r="R301" s="725">
        <v>0</v>
      </c>
      <c r="S301" s="725">
        <v>0</v>
      </c>
      <c r="T301" s="725">
        <v>0</v>
      </c>
      <c r="U301" s="725">
        <v>0</v>
      </c>
      <c r="V301" s="725">
        <v>0</v>
      </c>
      <c r="W301" s="725">
        <v>0</v>
      </c>
      <c r="X301" s="725">
        <v>0</v>
      </c>
      <c r="Y301" s="725">
        <v>0</v>
      </c>
      <c r="Z301" s="725">
        <v>0</v>
      </c>
      <c r="AA301" s="725">
        <v>26</v>
      </c>
      <c r="AB301" s="725">
        <v>3.7142857142857144</v>
      </c>
      <c r="AC301" s="725">
        <v>1.9999999999999993</v>
      </c>
      <c r="AD301" s="725">
        <v>3.25</v>
      </c>
      <c r="AE301" s="725">
        <v>0</v>
      </c>
      <c r="AF301" s="725">
        <v>0</v>
      </c>
      <c r="AG301" s="725">
        <v>26</v>
      </c>
      <c r="AH301" s="725">
        <v>0</v>
      </c>
      <c r="AI301" s="725">
        <v>0</v>
      </c>
      <c r="AJ301" s="725">
        <v>0</v>
      </c>
      <c r="AK301" s="725">
        <v>0</v>
      </c>
      <c r="AL301" s="725">
        <v>0</v>
      </c>
      <c r="AM301" s="725">
        <v>0</v>
      </c>
      <c r="AN301" s="725">
        <v>0</v>
      </c>
      <c r="AO301" s="725">
        <v>0</v>
      </c>
      <c r="AP301" s="725">
        <v>0</v>
      </c>
      <c r="AQ301" s="725">
        <v>0</v>
      </c>
      <c r="AR301" s="725">
        <v>0</v>
      </c>
      <c r="AS301" s="725">
        <v>0</v>
      </c>
      <c r="AT301" s="725">
        <v>0</v>
      </c>
      <c r="AU301" s="725">
        <v>0</v>
      </c>
      <c r="AV301" s="725">
        <v>0</v>
      </c>
      <c r="AW301" s="725">
        <v>0</v>
      </c>
      <c r="AX301" s="725">
        <v>0</v>
      </c>
      <c r="AY301" s="725">
        <v>0</v>
      </c>
      <c r="AZ301" s="725">
        <v>0</v>
      </c>
      <c r="BA301" s="725">
        <v>0</v>
      </c>
      <c r="BB301" s="725">
        <v>5.2173913043478244</v>
      </c>
      <c r="BC301" s="725">
        <v>5.6521739130434767</v>
      </c>
      <c r="BD301" s="725">
        <v>0</v>
      </c>
      <c r="BE301" s="725">
        <v>0</v>
      </c>
      <c r="BF301" s="725">
        <v>0</v>
      </c>
      <c r="BG301" s="725">
        <v>0</v>
      </c>
      <c r="BH301" s="725">
        <v>0</v>
      </c>
      <c r="BI301" s="725">
        <v>0</v>
      </c>
      <c r="BJ301" s="725">
        <v>0</v>
      </c>
      <c r="BK301" s="725">
        <v>0</v>
      </c>
      <c r="BL301" s="725">
        <v>1.5840310659090899</v>
      </c>
      <c r="BM301" s="725">
        <v>0</v>
      </c>
      <c r="BN301" s="725">
        <v>0</v>
      </c>
      <c r="BO301" s="725">
        <v>1</v>
      </c>
      <c r="BP301" s="725">
        <v>0</v>
      </c>
      <c r="BQ301" s="725"/>
      <c r="BR301" s="725"/>
      <c r="BS301" s="725"/>
    </row>
    <row r="302" spans="1:71" ht="15" x14ac:dyDescent="0.25">
      <c r="A302" s="514">
        <v>1001</v>
      </c>
      <c r="B302" s="671" t="s">
        <v>1126</v>
      </c>
      <c r="C302" s="671" t="s">
        <v>1126</v>
      </c>
      <c r="D302" s="672" t="s">
        <v>1154</v>
      </c>
      <c r="E302" s="673" t="s">
        <v>1461</v>
      </c>
      <c r="BB302" s="725"/>
      <c r="BC302" s="725"/>
      <c r="BD302" s="725"/>
      <c r="BE302" s="725"/>
      <c r="BF302" s="725"/>
      <c r="BG302" s="725"/>
      <c r="BH302" s="725"/>
      <c r="BI302" s="725"/>
      <c r="BJ302" s="725"/>
      <c r="BK302" s="725"/>
      <c r="BL302" s="725"/>
      <c r="BM302" s="725"/>
      <c r="BN302" s="725"/>
      <c r="BO302" s="725"/>
      <c r="BP302" s="725"/>
      <c r="BQ302" s="725"/>
      <c r="BR302" s="725"/>
      <c r="BS302" s="725"/>
    </row>
    <row r="303" spans="1:71" ht="15" x14ac:dyDescent="0.25">
      <c r="A303" s="508">
        <v>1002</v>
      </c>
      <c r="B303" s="671"/>
      <c r="C303" s="671"/>
      <c r="D303" s="672" t="s">
        <v>1299</v>
      </c>
      <c r="E303" s="673"/>
      <c r="BB303" s="725"/>
      <c r="BC303" s="725"/>
      <c r="BD303" s="725"/>
      <c r="BE303" s="725"/>
      <c r="BF303" s="725"/>
      <c r="BG303" s="725"/>
      <c r="BH303" s="725"/>
      <c r="BI303" s="725"/>
      <c r="BJ303" s="725"/>
      <c r="BK303" s="725"/>
      <c r="BL303" s="725"/>
      <c r="BM303" s="725"/>
      <c r="BN303" s="725"/>
      <c r="BO303" s="725"/>
      <c r="BP303" s="725"/>
      <c r="BQ303" s="725"/>
      <c r="BR303" s="725"/>
      <c r="BS303" s="725"/>
    </row>
    <row r="304" spans="1:71" ht="15" x14ac:dyDescent="0.25">
      <c r="A304" s="514">
        <v>195</v>
      </c>
      <c r="B304" s="671" t="s">
        <v>1126</v>
      </c>
      <c r="C304" s="671" t="s">
        <v>1126</v>
      </c>
      <c r="D304" s="672" t="s">
        <v>939</v>
      </c>
      <c r="E304" s="673" t="s">
        <v>1461</v>
      </c>
      <c r="BB304" s="725"/>
      <c r="BC304" s="725"/>
      <c r="BD304" s="725"/>
      <c r="BE304" s="725"/>
      <c r="BF304" s="725"/>
      <c r="BG304" s="725"/>
      <c r="BH304" s="725"/>
      <c r="BI304" s="725"/>
      <c r="BJ304" s="725"/>
      <c r="BK304" s="725"/>
      <c r="BL304" s="725"/>
      <c r="BM304" s="725"/>
      <c r="BN304" s="725"/>
      <c r="BO304" s="725"/>
      <c r="BP304" s="725"/>
      <c r="BQ304" s="725"/>
      <c r="BR304" s="725"/>
      <c r="BS304" s="725"/>
    </row>
    <row r="305" spans="1:71" ht="15" x14ac:dyDescent="0.25">
      <c r="A305" s="514">
        <v>196</v>
      </c>
      <c r="B305" s="671" t="s">
        <v>1126</v>
      </c>
      <c r="C305" s="671" t="s">
        <v>1126</v>
      </c>
      <c r="D305" s="672" t="s">
        <v>940</v>
      </c>
      <c r="E305" s="673" t="s">
        <v>1461</v>
      </c>
      <c r="BB305" s="725"/>
      <c r="BC305" s="725"/>
      <c r="BD305" s="725"/>
      <c r="BE305" s="725"/>
      <c r="BF305" s="725"/>
      <c r="BG305" s="725"/>
      <c r="BH305" s="725"/>
      <c r="BI305" s="725"/>
      <c r="BJ305" s="725"/>
      <c r="BK305" s="725"/>
      <c r="BL305" s="725"/>
      <c r="BM305" s="725"/>
      <c r="BN305" s="725"/>
      <c r="BO305" s="725"/>
      <c r="BP305" s="725"/>
      <c r="BQ305" s="725"/>
      <c r="BR305" s="725"/>
      <c r="BS305" s="725"/>
    </row>
    <row r="306" spans="1:71" ht="15" x14ac:dyDescent="0.25">
      <c r="A306" s="514">
        <v>393</v>
      </c>
      <c r="B306" s="671" t="s">
        <v>1126</v>
      </c>
      <c r="C306" s="671" t="s">
        <v>1126</v>
      </c>
      <c r="D306" s="672" t="s">
        <v>941</v>
      </c>
      <c r="E306" s="673" t="s">
        <v>1461</v>
      </c>
      <c r="BB306" s="725"/>
      <c r="BC306" s="725"/>
      <c r="BD306" s="725"/>
      <c r="BE306" s="725"/>
      <c r="BF306" s="725"/>
      <c r="BG306" s="725"/>
      <c r="BH306" s="725"/>
      <c r="BI306" s="725"/>
      <c r="BJ306" s="725"/>
      <c r="BK306" s="725"/>
      <c r="BL306" s="725"/>
      <c r="BM306" s="725"/>
      <c r="BN306" s="725"/>
      <c r="BO306" s="725"/>
      <c r="BP306" s="725"/>
      <c r="BQ306" s="725"/>
      <c r="BR306" s="725"/>
      <c r="BS306" s="725"/>
    </row>
    <row r="307" spans="1:71" ht="15" x14ac:dyDescent="0.25">
      <c r="A307" s="514">
        <v>395</v>
      </c>
      <c r="B307" s="671" t="s">
        <v>1126</v>
      </c>
      <c r="C307" s="671" t="s">
        <v>1126</v>
      </c>
      <c r="D307" s="672" t="s">
        <v>942</v>
      </c>
      <c r="E307" s="673" t="s">
        <v>1461</v>
      </c>
      <c r="BB307" s="725"/>
      <c r="BC307" s="725"/>
      <c r="BD307" s="725"/>
      <c r="BE307" s="725"/>
      <c r="BF307" s="725"/>
      <c r="BG307" s="725"/>
      <c r="BH307" s="725"/>
      <c r="BI307" s="725"/>
      <c r="BJ307" s="725"/>
      <c r="BK307" s="725"/>
      <c r="BL307" s="725"/>
      <c r="BM307" s="725"/>
      <c r="BN307" s="725"/>
      <c r="BO307" s="725"/>
      <c r="BP307" s="725"/>
      <c r="BQ307" s="725"/>
      <c r="BR307" s="725"/>
      <c r="BS307" s="725"/>
    </row>
    <row r="308" spans="1:71" ht="15" x14ac:dyDescent="0.25">
      <c r="A308" s="514">
        <v>396</v>
      </c>
      <c r="B308" s="671" t="s">
        <v>1126</v>
      </c>
      <c r="C308" s="671" t="s">
        <v>1126</v>
      </c>
      <c r="D308" s="672" t="s">
        <v>943</v>
      </c>
      <c r="E308" s="673" t="s">
        <v>1461</v>
      </c>
      <c r="BB308" s="725"/>
      <c r="BC308" s="725"/>
      <c r="BD308" s="725"/>
      <c r="BE308" s="725"/>
      <c r="BF308" s="725"/>
      <c r="BG308" s="725"/>
      <c r="BH308" s="725"/>
      <c r="BI308" s="725"/>
      <c r="BJ308" s="725"/>
      <c r="BK308" s="725"/>
      <c r="BL308" s="725"/>
      <c r="BM308" s="725"/>
      <c r="BN308" s="725"/>
      <c r="BO308" s="725"/>
      <c r="BP308" s="725"/>
      <c r="BQ308" s="725"/>
      <c r="BR308" s="725"/>
      <c r="BS308" s="725"/>
    </row>
    <row r="309" spans="1:71" ht="15" x14ac:dyDescent="0.25">
      <c r="A309" s="514">
        <v>575</v>
      </c>
      <c r="B309" s="671" t="s">
        <v>1126</v>
      </c>
      <c r="C309" s="671" t="s">
        <v>1126</v>
      </c>
      <c r="D309" s="672" t="s">
        <v>944</v>
      </c>
      <c r="E309" s="673" t="s">
        <v>1461</v>
      </c>
      <c r="BB309" s="725"/>
      <c r="BC309" s="725"/>
      <c r="BD309" s="725"/>
      <c r="BE309" s="725"/>
      <c r="BF309" s="725"/>
      <c r="BG309" s="725"/>
      <c r="BH309" s="725"/>
      <c r="BI309" s="725"/>
      <c r="BJ309" s="725"/>
      <c r="BK309" s="725"/>
      <c r="BL309" s="725"/>
      <c r="BM309" s="725"/>
      <c r="BN309" s="725"/>
      <c r="BO309" s="725"/>
      <c r="BP309" s="725"/>
      <c r="BQ309" s="725"/>
      <c r="BR309" s="725"/>
      <c r="BS309" s="725"/>
    </row>
    <row r="310" spans="1:71" ht="15" x14ac:dyDescent="0.25">
      <c r="A310" s="514">
        <v>576</v>
      </c>
      <c r="B310" s="671" t="s">
        <v>1126</v>
      </c>
      <c r="C310" s="671" t="s">
        <v>1126</v>
      </c>
      <c r="D310" s="672" t="s">
        <v>945</v>
      </c>
      <c r="E310" s="673" t="s">
        <v>1461</v>
      </c>
      <c r="BB310" s="725"/>
      <c r="BC310" s="725"/>
      <c r="BD310" s="725"/>
      <c r="BE310" s="725"/>
      <c r="BF310" s="725"/>
      <c r="BG310" s="725"/>
      <c r="BH310" s="725"/>
      <c r="BI310" s="725"/>
      <c r="BJ310" s="725"/>
      <c r="BK310" s="725"/>
      <c r="BL310" s="725"/>
      <c r="BM310" s="725"/>
      <c r="BN310" s="725"/>
      <c r="BO310" s="725"/>
      <c r="BP310" s="725"/>
      <c r="BQ310" s="725"/>
      <c r="BR310" s="725"/>
      <c r="BS310" s="725"/>
    </row>
    <row r="311" spans="1:71" ht="15" x14ac:dyDescent="0.25">
      <c r="A311" s="514">
        <v>579</v>
      </c>
      <c r="B311" s="671" t="s">
        <v>1126</v>
      </c>
      <c r="C311" s="671" t="s">
        <v>1126</v>
      </c>
      <c r="D311" s="672" t="s">
        <v>946</v>
      </c>
      <c r="E311" s="673" t="s">
        <v>1461</v>
      </c>
      <c r="BB311" s="725"/>
      <c r="BC311" s="725"/>
      <c r="BD311" s="725"/>
      <c r="BE311" s="725"/>
      <c r="BF311" s="725"/>
      <c r="BG311" s="725"/>
      <c r="BH311" s="725"/>
      <c r="BI311" s="725"/>
      <c r="BJ311" s="725"/>
      <c r="BK311" s="725"/>
      <c r="BL311" s="725"/>
      <c r="BM311" s="725"/>
      <c r="BN311" s="725"/>
      <c r="BO311" s="725"/>
      <c r="BP311" s="725"/>
      <c r="BQ311" s="725"/>
      <c r="BR311" s="725"/>
      <c r="BS311" s="725">
        <v>78</v>
      </c>
    </row>
    <row r="312" spans="1:71" ht="15" x14ac:dyDescent="0.25">
      <c r="A312" s="514">
        <v>176</v>
      </c>
      <c r="B312" s="671" t="s">
        <v>1126</v>
      </c>
      <c r="C312" s="671" t="s">
        <v>1126</v>
      </c>
      <c r="D312" s="672" t="s">
        <v>947</v>
      </c>
      <c r="E312" s="673" t="s">
        <v>1462</v>
      </c>
      <c r="BB312" s="725"/>
      <c r="BC312" s="725"/>
      <c r="BD312" s="725"/>
      <c r="BE312" s="725"/>
      <c r="BF312" s="725"/>
      <c r="BG312" s="725"/>
      <c r="BH312" s="725"/>
      <c r="BI312" s="725"/>
      <c r="BJ312" s="725"/>
      <c r="BK312" s="725"/>
      <c r="BL312" s="725"/>
      <c r="BM312" s="725"/>
      <c r="BN312" s="725"/>
      <c r="BO312" s="725"/>
      <c r="BP312" s="725"/>
      <c r="BQ312" s="725"/>
      <c r="BR312" s="725"/>
      <c r="BS312" s="725">
        <v>24</v>
      </c>
    </row>
    <row r="313" spans="1:71" ht="15" x14ac:dyDescent="0.25">
      <c r="A313" s="514">
        <v>187</v>
      </c>
      <c r="B313" s="671" t="s">
        <v>1126</v>
      </c>
      <c r="C313" s="671" t="s">
        <v>1126</v>
      </c>
      <c r="D313" s="672" t="s">
        <v>1155</v>
      </c>
      <c r="E313" s="673" t="s">
        <v>1462</v>
      </c>
      <c r="BB313" s="725"/>
      <c r="BC313" s="725"/>
      <c r="BD313" s="725"/>
      <c r="BE313" s="725"/>
      <c r="BF313" s="725"/>
      <c r="BG313" s="725"/>
      <c r="BH313" s="725"/>
      <c r="BI313" s="725"/>
      <c r="BJ313" s="725"/>
      <c r="BK313" s="725"/>
      <c r="BL313" s="725"/>
      <c r="BM313" s="725"/>
      <c r="BN313" s="725"/>
      <c r="BO313" s="725"/>
      <c r="BP313" s="725"/>
      <c r="BQ313" s="725"/>
      <c r="BR313" s="725"/>
      <c r="BS313" s="725">
        <v>50</v>
      </c>
    </row>
    <row r="314" spans="1:71" ht="15" x14ac:dyDescent="0.25">
      <c r="A314" s="514">
        <v>189</v>
      </c>
      <c r="B314" s="671" t="s">
        <v>1126</v>
      </c>
      <c r="C314" s="671" t="s">
        <v>1126</v>
      </c>
      <c r="D314" s="672" t="s">
        <v>948</v>
      </c>
      <c r="E314" s="673" t="s">
        <v>1462</v>
      </c>
      <c r="BB314" s="725"/>
      <c r="BC314" s="725"/>
      <c r="BD314" s="725"/>
      <c r="BE314" s="725"/>
      <c r="BF314" s="725"/>
      <c r="BG314" s="725"/>
      <c r="BH314" s="725"/>
      <c r="BI314" s="725"/>
      <c r="BJ314" s="725"/>
      <c r="BK314" s="725"/>
      <c r="BL314" s="725"/>
      <c r="BM314" s="725"/>
      <c r="BN314" s="725"/>
      <c r="BO314" s="725"/>
      <c r="BP314" s="725"/>
      <c r="BQ314" s="725"/>
      <c r="BR314" s="725"/>
      <c r="BS314" s="725">
        <v>12</v>
      </c>
    </row>
    <row r="315" spans="1:71" ht="15" x14ac:dyDescent="0.25">
      <c r="A315" s="514">
        <v>190</v>
      </c>
      <c r="B315" s="671" t="s">
        <v>1126</v>
      </c>
      <c r="C315" s="671" t="s">
        <v>1126</v>
      </c>
      <c r="D315" s="672" t="s">
        <v>949</v>
      </c>
      <c r="E315" s="673" t="s">
        <v>1462</v>
      </c>
      <c r="BB315" s="725"/>
      <c r="BC315" s="725"/>
      <c r="BD315" s="725"/>
      <c r="BE315" s="725"/>
      <c r="BF315" s="725"/>
      <c r="BG315" s="725"/>
      <c r="BH315" s="725"/>
      <c r="BI315" s="725"/>
      <c r="BJ315" s="725"/>
      <c r="BK315" s="725"/>
      <c r="BL315" s="725"/>
      <c r="BM315" s="725"/>
      <c r="BN315" s="725"/>
      <c r="BO315" s="725"/>
      <c r="BP315" s="725"/>
      <c r="BQ315" s="725"/>
      <c r="BR315" s="725"/>
      <c r="BS315" s="725">
        <v>24</v>
      </c>
    </row>
    <row r="316" spans="1:71" ht="15" x14ac:dyDescent="0.25">
      <c r="A316" s="514">
        <v>351</v>
      </c>
      <c r="B316" s="671" t="s">
        <v>1126</v>
      </c>
      <c r="C316" s="671" t="s">
        <v>1126</v>
      </c>
      <c r="D316" s="672" t="s">
        <v>950</v>
      </c>
      <c r="E316" s="673" t="s">
        <v>1462</v>
      </c>
      <c r="BB316" s="725"/>
      <c r="BC316" s="725"/>
      <c r="BD316" s="725"/>
      <c r="BE316" s="725"/>
      <c r="BF316" s="725"/>
      <c r="BG316" s="725"/>
      <c r="BH316" s="725"/>
      <c r="BI316" s="725"/>
      <c r="BJ316" s="725"/>
      <c r="BK316" s="725"/>
      <c r="BL316" s="725"/>
      <c r="BM316" s="725"/>
      <c r="BN316" s="725"/>
      <c r="BO316" s="725"/>
      <c r="BP316" s="725"/>
      <c r="BQ316" s="725"/>
      <c r="BR316" s="725"/>
      <c r="BS316" s="725"/>
    </row>
    <row r="317" spans="1:71" ht="15" x14ac:dyDescent="0.25">
      <c r="A317" s="514">
        <v>352</v>
      </c>
      <c r="B317" s="671" t="s">
        <v>1126</v>
      </c>
      <c r="C317" s="671" t="s">
        <v>1126</v>
      </c>
      <c r="D317" s="672" t="s">
        <v>951</v>
      </c>
      <c r="E317" s="673" t="s">
        <v>1462</v>
      </c>
      <c r="BB317" s="725"/>
      <c r="BC317" s="725"/>
      <c r="BD317" s="725"/>
      <c r="BE317" s="725"/>
      <c r="BF317" s="725"/>
      <c r="BG317" s="725"/>
      <c r="BH317" s="725"/>
      <c r="BI317" s="725"/>
      <c r="BJ317" s="725"/>
      <c r="BK317" s="725"/>
      <c r="BL317" s="725"/>
      <c r="BM317" s="725"/>
      <c r="BN317" s="725"/>
      <c r="BO317" s="725"/>
      <c r="BP317" s="725"/>
      <c r="BQ317" s="725"/>
      <c r="BR317" s="725"/>
      <c r="BS317" s="725"/>
    </row>
    <row r="318" spans="1:71" ht="15" x14ac:dyDescent="0.25">
      <c r="A318" s="514">
        <v>353</v>
      </c>
      <c r="B318" s="671" t="s">
        <v>1126</v>
      </c>
      <c r="C318" s="671" t="s">
        <v>1126</v>
      </c>
      <c r="D318" s="672" t="s">
        <v>952</v>
      </c>
      <c r="E318" s="673" t="s">
        <v>1462</v>
      </c>
      <c r="BB318" s="725"/>
      <c r="BC318" s="725"/>
      <c r="BD318" s="725"/>
      <c r="BE318" s="725"/>
      <c r="BF318" s="725"/>
      <c r="BG318" s="725"/>
      <c r="BH318" s="725"/>
      <c r="BI318" s="725"/>
      <c r="BJ318" s="725"/>
      <c r="BK318" s="725"/>
      <c r="BL318" s="725"/>
      <c r="BM318" s="725"/>
      <c r="BN318" s="725"/>
      <c r="BO318" s="725"/>
      <c r="BP318" s="725"/>
      <c r="BQ318" s="725"/>
      <c r="BR318" s="725"/>
      <c r="BS318" s="725"/>
    </row>
    <row r="319" spans="1:71" ht="15" x14ac:dyDescent="0.25">
      <c r="A319" s="514">
        <v>367</v>
      </c>
      <c r="B319" s="671" t="s">
        <v>1126</v>
      </c>
      <c r="C319" s="671" t="s">
        <v>1126</v>
      </c>
      <c r="D319" s="672" t="s">
        <v>953</v>
      </c>
      <c r="E319" s="673" t="s">
        <v>1462</v>
      </c>
      <c r="BB319" s="725"/>
      <c r="BC319" s="725"/>
      <c r="BD319" s="725"/>
      <c r="BE319" s="725"/>
      <c r="BF319" s="725"/>
      <c r="BG319" s="725"/>
      <c r="BH319" s="725"/>
      <c r="BI319" s="725"/>
      <c r="BJ319" s="725"/>
      <c r="BK319" s="725"/>
      <c r="BL319" s="725"/>
      <c r="BM319" s="725"/>
      <c r="BN319" s="725"/>
      <c r="BO319" s="725"/>
      <c r="BP319" s="725"/>
      <c r="BQ319" s="725"/>
      <c r="BR319" s="725"/>
      <c r="BS319" s="725"/>
    </row>
    <row r="320" spans="1:71" ht="15" x14ac:dyDescent="0.25">
      <c r="A320" s="514">
        <v>389</v>
      </c>
      <c r="B320" s="671" t="s">
        <v>1126</v>
      </c>
      <c r="C320" s="671" t="s">
        <v>1126</v>
      </c>
      <c r="D320" s="672" t="s">
        <v>954</v>
      </c>
      <c r="E320" s="673" t="s">
        <v>1462</v>
      </c>
      <c r="BB320" s="725"/>
      <c r="BC320" s="725"/>
      <c r="BD320" s="725"/>
      <c r="BE320" s="725"/>
      <c r="BF320" s="725"/>
      <c r="BG320" s="725"/>
      <c r="BH320" s="725"/>
      <c r="BI320" s="725"/>
      <c r="BJ320" s="725"/>
      <c r="BK320" s="725"/>
      <c r="BL320" s="725"/>
      <c r="BM320" s="725"/>
      <c r="BN320" s="725"/>
      <c r="BO320" s="725"/>
      <c r="BP320" s="725"/>
      <c r="BQ320" s="725"/>
      <c r="BR320" s="725"/>
      <c r="BS320" s="725"/>
    </row>
    <row r="321" spans="1:71" ht="15" x14ac:dyDescent="0.25">
      <c r="A321" s="514">
        <v>577</v>
      </c>
      <c r="B321" s="671" t="s">
        <v>1126</v>
      </c>
      <c r="C321" s="671" t="s">
        <v>1126</v>
      </c>
      <c r="D321" s="672" t="s">
        <v>955</v>
      </c>
      <c r="E321" s="673" t="s">
        <v>1462</v>
      </c>
      <c r="BB321" s="725"/>
      <c r="BC321" s="725"/>
      <c r="BD321" s="725"/>
      <c r="BE321" s="725"/>
      <c r="BF321" s="725"/>
      <c r="BG321" s="725"/>
      <c r="BH321" s="725"/>
      <c r="BI321" s="725"/>
      <c r="BJ321" s="725"/>
      <c r="BK321" s="725"/>
      <c r="BL321" s="725"/>
      <c r="BM321" s="725"/>
      <c r="BN321" s="725"/>
      <c r="BO321" s="725"/>
      <c r="BP321" s="725"/>
      <c r="BQ321" s="725"/>
      <c r="BR321" s="725"/>
      <c r="BS321" s="725"/>
    </row>
    <row r="322" spans="1:71" ht="15" x14ac:dyDescent="0.25">
      <c r="A322" s="514">
        <v>580</v>
      </c>
      <c r="B322" s="671" t="s">
        <v>1126</v>
      </c>
      <c r="C322" s="671" t="s">
        <v>1126</v>
      </c>
      <c r="D322" s="672" t="s">
        <v>956</v>
      </c>
      <c r="E322" s="673" t="s">
        <v>1462</v>
      </c>
      <c r="BB322" s="725"/>
      <c r="BC322" s="725"/>
      <c r="BD322" s="725"/>
      <c r="BE322" s="725"/>
      <c r="BF322" s="725"/>
      <c r="BG322" s="725"/>
      <c r="BH322" s="725"/>
      <c r="BI322" s="725"/>
      <c r="BJ322" s="725"/>
      <c r="BK322" s="725"/>
      <c r="BL322" s="725"/>
      <c r="BM322" s="725"/>
      <c r="BN322" s="725"/>
      <c r="BO322" s="725"/>
      <c r="BP322" s="725"/>
      <c r="BQ322" s="725"/>
      <c r="BR322" s="725"/>
      <c r="BS322" s="725"/>
    </row>
    <row r="323" spans="1:71" ht="15" x14ac:dyDescent="0.25">
      <c r="A323" s="514">
        <v>584</v>
      </c>
      <c r="B323" s="671" t="s">
        <v>1126</v>
      </c>
      <c r="C323" s="671" t="s">
        <v>1126</v>
      </c>
      <c r="D323" s="672" t="s">
        <v>957</v>
      </c>
      <c r="E323" s="673" t="s">
        <v>1462</v>
      </c>
      <c r="BB323" s="725"/>
      <c r="BC323" s="725"/>
      <c r="BD323" s="725"/>
      <c r="BE323" s="725"/>
      <c r="BF323" s="725"/>
      <c r="BG323" s="725"/>
      <c r="BH323" s="725"/>
      <c r="BI323" s="725"/>
      <c r="BJ323" s="725"/>
      <c r="BK323" s="725"/>
      <c r="BL323" s="725"/>
      <c r="BM323" s="725"/>
      <c r="BN323" s="725"/>
      <c r="BO323" s="725"/>
      <c r="BP323" s="725"/>
      <c r="BQ323" s="725"/>
      <c r="BR323" s="725"/>
      <c r="BS323" s="725"/>
    </row>
    <row r="324" spans="1:71" ht="15" x14ac:dyDescent="0.25">
      <c r="A324" s="514">
        <v>597</v>
      </c>
      <c r="B324" s="671" t="s">
        <v>1126</v>
      </c>
      <c r="C324" s="671" t="s">
        <v>1126</v>
      </c>
      <c r="D324" s="672" t="s">
        <v>958</v>
      </c>
      <c r="E324" s="673" t="s">
        <v>1462</v>
      </c>
      <c r="BB324" s="725"/>
      <c r="BC324" s="725"/>
      <c r="BD324" s="725"/>
      <c r="BE324" s="725"/>
      <c r="BF324" s="725"/>
      <c r="BG324" s="725"/>
      <c r="BH324" s="725"/>
      <c r="BI324" s="725"/>
      <c r="BJ324" s="725"/>
      <c r="BK324" s="725"/>
      <c r="BL324" s="725"/>
      <c r="BM324" s="725"/>
      <c r="BN324" s="725"/>
      <c r="BO324" s="725"/>
      <c r="BP324" s="725"/>
      <c r="BQ324" s="725"/>
      <c r="BR324" s="725"/>
      <c r="BS324" s="725"/>
    </row>
    <row r="325" spans="1:71" ht="15" x14ac:dyDescent="0.25">
      <c r="A325" s="514">
        <v>266</v>
      </c>
      <c r="B325" s="671" t="s">
        <v>1126</v>
      </c>
      <c r="C325" s="671" t="s">
        <v>1126</v>
      </c>
      <c r="D325" s="672" t="s">
        <v>959</v>
      </c>
      <c r="E325" s="673" t="s">
        <v>1463</v>
      </c>
      <c r="BB325" s="725"/>
      <c r="BC325" s="725"/>
      <c r="BD325" s="725"/>
      <c r="BE325" s="725"/>
      <c r="BF325" s="725"/>
      <c r="BG325" s="725"/>
      <c r="BH325" s="725"/>
      <c r="BI325" s="725"/>
      <c r="BJ325" s="725"/>
      <c r="BK325" s="725"/>
      <c r="BL325" s="725"/>
      <c r="BM325" s="725"/>
      <c r="BN325" s="725"/>
      <c r="BO325" s="725"/>
      <c r="BP325" s="725"/>
      <c r="BQ325" s="725"/>
      <c r="BR325" s="725"/>
      <c r="BS325" s="725"/>
    </row>
  </sheetData>
  <autoFilter ref="A2:BS325" xr:uid="{444234A6-ED85-427F-9226-55778E0F1980}">
    <filterColumn colId="1" showButton="0"/>
  </autoFilter>
  <mergeCells count="1">
    <mergeCell ref="B2:C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C9FD7-F5E5-43BC-A2CF-CAD0258FFE7C}">
  <sheetPr codeName="Sheet24">
    <tabColor rgb="FF00B050"/>
  </sheetPr>
  <dimension ref="B1:AY687"/>
  <sheetViews>
    <sheetView topLeftCell="A22" workbookViewId="0">
      <selection activeCell="A9" sqref="A9:A11 A16:A17 A19 A21 A23 A26 A34 A51 A61 A64 A66 A70:A72 A87:A90 A92:A93 A96:A98 A101:A102 A104 A107:A109 A113:A114 A121:A122 A130 A132 A136:A138 A146 A148:A152 A154:A155 A157:A158 A161 A163 A165:A173 A183 A190 A193:A196 A198 A200:A201 A203:A206 A208 A210 A212 A214:A215 A220:A222 A228 A233:A236 A239:A241 A248:A249 A252 A255 A257 A261 A263 A267 A270:A272 A275 A278 A285:A286 A293 A311:A315 A325"/>
    </sheetView>
  </sheetViews>
  <sheetFormatPr defaultColWidth="9.140625" defaultRowHeight="15" x14ac:dyDescent="0.25"/>
  <cols>
    <col min="1" max="1" width="2.85546875" style="726" customWidth="1"/>
    <col min="2" max="2" width="9.42578125" style="749" customWidth="1"/>
    <col min="3" max="3" width="57.28515625" style="749" customWidth="1"/>
    <col min="4" max="4" width="13.85546875" style="762" customWidth="1"/>
    <col min="5" max="5" width="13" style="763" customWidth="1"/>
    <col min="6" max="6" width="11.5703125" style="763" customWidth="1"/>
    <col min="7" max="12" width="10.7109375" style="763" customWidth="1"/>
    <col min="13" max="13" width="11.28515625" style="763" customWidth="1"/>
    <col min="14" max="15" width="11.140625" style="763" customWidth="1"/>
    <col min="16" max="16" width="10.7109375" style="763" customWidth="1"/>
    <col min="17" max="17" width="13.85546875" style="763" bestFit="1" customWidth="1"/>
    <col min="18" max="19" width="12.7109375" style="763" bestFit="1" customWidth="1"/>
    <col min="20" max="20" width="13.28515625" style="751" customWidth="1"/>
    <col min="21" max="21" width="12.42578125" style="751" customWidth="1"/>
    <col min="22" max="23" width="12.85546875" style="726" customWidth="1"/>
    <col min="24" max="24" width="13.85546875" style="726" bestFit="1" customWidth="1"/>
    <col min="25" max="27" width="12.7109375" style="726" customWidth="1"/>
    <col min="28" max="28" width="9.85546875" style="726" bestFit="1" customWidth="1"/>
    <col min="29" max="29" width="28.5703125" style="726" customWidth="1"/>
    <col min="30" max="30" width="9.5703125" style="726" bestFit="1" customWidth="1"/>
    <col min="31" max="31" width="10.42578125" style="726" bestFit="1" customWidth="1"/>
    <col min="32" max="33" width="10.28515625" style="726" bestFit="1" customWidth="1"/>
    <col min="34" max="34" width="7.85546875" style="726" bestFit="1" customWidth="1"/>
    <col min="35" max="35" width="10.42578125" style="726" bestFit="1" customWidth="1"/>
    <col min="36" max="47" width="9.28515625" style="726" bestFit="1" customWidth="1"/>
    <col min="48" max="49" width="15" style="726" bestFit="1" customWidth="1"/>
    <col min="50" max="16384" width="9.140625" style="726"/>
  </cols>
  <sheetData>
    <row r="1" spans="2:51" x14ac:dyDescent="0.25">
      <c r="B1" s="1433" t="s">
        <v>1129</v>
      </c>
      <c r="C1" s="1434"/>
      <c r="D1" s="1434"/>
      <c r="E1" s="1434"/>
      <c r="F1" s="1434"/>
      <c r="G1" s="1434"/>
      <c r="H1" s="1434"/>
      <c r="I1" s="1434"/>
      <c r="J1" s="1435"/>
      <c r="K1" s="726"/>
      <c r="L1" s="726"/>
      <c r="M1" s="726"/>
      <c r="N1" s="726"/>
      <c r="O1" s="726"/>
      <c r="P1" s="726"/>
      <c r="Q1" s="726"/>
      <c r="R1" s="726"/>
      <c r="S1" s="726"/>
      <c r="T1" s="726"/>
      <c r="U1" s="726"/>
    </row>
    <row r="2" spans="2:51" ht="15.75" thickBot="1" x14ac:dyDescent="0.3">
      <c r="B2" s="1436"/>
      <c r="C2" s="1437"/>
      <c r="D2" s="1437"/>
      <c r="E2" s="1437"/>
      <c r="F2" s="1437"/>
      <c r="G2" s="1437"/>
      <c r="H2" s="1437"/>
      <c r="I2" s="1437"/>
      <c r="J2" s="1438"/>
      <c r="K2" s="726"/>
      <c r="L2" s="726"/>
      <c r="M2" s="726"/>
      <c r="N2" s="726"/>
      <c r="O2" s="726"/>
      <c r="P2" s="726"/>
      <c r="Q2" s="726"/>
      <c r="R2" s="726"/>
      <c r="S2" s="726"/>
      <c r="T2" s="726"/>
      <c r="U2" s="726"/>
      <c r="AB2" s="727"/>
      <c r="AC2" s="727"/>
      <c r="AD2" s="727"/>
      <c r="AE2" s="727"/>
      <c r="AF2" s="727"/>
      <c r="AG2" s="727"/>
      <c r="AH2" s="727"/>
      <c r="AI2" s="727"/>
      <c r="AJ2" s="727"/>
      <c r="AK2" s="727"/>
      <c r="AL2" s="727"/>
      <c r="AM2" s="727"/>
      <c r="AN2" s="727"/>
      <c r="AO2" s="727"/>
      <c r="AP2" s="727"/>
      <c r="AQ2" s="727"/>
      <c r="AR2" s="727"/>
      <c r="AS2" s="727"/>
      <c r="AT2" s="727"/>
      <c r="AU2" s="727"/>
      <c r="AV2" s="727"/>
      <c r="AW2" s="727"/>
    </row>
    <row r="3" spans="2:51" x14ac:dyDescent="0.25">
      <c r="B3" s="726"/>
      <c r="C3" s="726"/>
      <c r="D3" s="726"/>
      <c r="E3" s="726"/>
      <c r="F3" s="726"/>
      <c r="G3" s="726"/>
      <c r="H3" s="726"/>
      <c r="I3" s="726"/>
      <c r="J3" s="726"/>
      <c r="K3" s="726"/>
      <c r="L3" s="726"/>
      <c r="M3" s="726"/>
      <c r="N3" s="726"/>
      <c r="O3" s="726"/>
      <c r="P3" s="726"/>
      <c r="Q3" s="726"/>
      <c r="R3" s="726"/>
      <c r="S3" s="726"/>
      <c r="T3" s="726"/>
      <c r="U3" s="726"/>
      <c r="AB3" s="727"/>
      <c r="AC3" s="727"/>
      <c r="AD3" s="727"/>
      <c r="AE3" s="727"/>
      <c r="AF3" s="727"/>
      <c r="AG3" s="727"/>
      <c r="AH3" s="727"/>
      <c r="AI3" s="727"/>
      <c r="AJ3" s="727"/>
      <c r="AK3" s="727"/>
      <c r="AL3" s="727"/>
      <c r="AM3" s="727"/>
      <c r="AN3" s="727"/>
      <c r="AO3" s="727"/>
      <c r="AP3" s="727"/>
      <c r="AQ3" s="727"/>
      <c r="AR3" s="727"/>
      <c r="AS3" s="727"/>
      <c r="AT3" s="727"/>
      <c r="AU3" s="727"/>
      <c r="AV3" s="727"/>
      <c r="AW3" s="727"/>
    </row>
    <row r="4" spans="2:51" x14ac:dyDescent="0.25">
      <c r="B4" s="726"/>
      <c r="C4" s="726"/>
      <c r="D4" s="726"/>
      <c r="E4" s="726"/>
      <c r="F4" s="728" t="s">
        <v>1130</v>
      </c>
      <c r="G4" s="726"/>
      <c r="H4" s="726"/>
      <c r="I4" s="726"/>
      <c r="J4" s="726"/>
      <c r="K4" s="726"/>
      <c r="L4" s="726"/>
      <c r="M4" s="726"/>
      <c r="N4" s="726"/>
      <c r="O4" s="726"/>
      <c r="P4" s="726"/>
      <c r="Q4" s="726"/>
      <c r="R4" s="726"/>
      <c r="S4" s="726"/>
      <c r="T4" s="726"/>
      <c r="U4" s="726"/>
      <c r="AD4" s="727"/>
      <c r="AE4" s="727"/>
      <c r="AF4" s="727"/>
      <c r="AG4" s="727"/>
      <c r="AH4" s="727"/>
      <c r="AI4" s="727"/>
      <c r="AJ4" s="727"/>
      <c r="AK4" s="727"/>
      <c r="AL4" s="727"/>
      <c r="AM4" s="727"/>
      <c r="AN4" s="727"/>
      <c r="AO4" s="727"/>
      <c r="AP4" s="727"/>
      <c r="AQ4" s="727"/>
      <c r="AR4" s="727"/>
      <c r="AS4" s="727"/>
      <c r="AT4" s="727"/>
      <c r="AU4" s="727"/>
      <c r="AV4" s="727"/>
      <c r="AW4" s="727"/>
      <c r="AX4" s="727"/>
      <c r="AY4" s="727"/>
    </row>
    <row r="5" spans="2:51" x14ac:dyDescent="0.25">
      <c r="B5" s="726"/>
      <c r="C5" s="726"/>
      <c r="D5" s="726"/>
      <c r="E5" s="726"/>
      <c r="F5" s="726"/>
      <c r="G5" s="726"/>
      <c r="H5" s="726"/>
      <c r="I5" s="726"/>
      <c r="J5" s="726"/>
      <c r="K5" s="726"/>
      <c r="L5" s="726"/>
      <c r="M5" s="726"/>
      <c r="N5" s="726"/>
      <c r="O5" s="726"/>
      <c r="P5" s="726"/>
      <c r="Q5" s="726"/>
      <c r="R5" s="726"/>
      <c r="S5" s="726"/>
      <c r="T5" s="726"/>
      <c r="U5" s="726"/>
    </row>
    <row r="6" spans="2:51" ht="73.5" customHeight="1" x14ac:dyDescent="0.25">
      <c r="B6" s="729"/>
      <c r="C6" s="726"/>
      <c r="D6" s="1439" t="s">
        <v>1423</v>
      </c>
      <c r="E6" s="1439"/>
      <c r="F6" s="1430" t="s">
        <v>970</v>
      </c>
      <c r="G6" s="1431"/>
      <c r="H6" s="1430" t="s">
        <v>1424</v>
      </c>
      <c r="I6" s="1431"/>
      <c r="J6" s="1430" t="s">
        <v>971</v>
      </c>
      <c r="K6" s="1431"/>
      <c r="L6" s="1430" t="s">
        <v>972</v>
      </c>
      <c r="M6" s="1431"/>
      <c r="N6" s="1430" t="s">
        <v>1425</v>
      </c>
      <c r="O6" s="1431"/>
      <c r="P6" s="1430" t="s">
        <v>974</v>
      </c>
      <c r="Q6" s="1431"/>
      <c r="R6" s="1430" t="s">
        <v>975</v>
      </c>
      <c r="S6" s="1431"/>
      <c r="T6" s="1432" t="s">
        <v>1426</v>
      </c>
      <c r="U6" s="1432"/>
      <c r="V6" s="1430" t="s">
        <v>976</v>
      </c>
      <c r="W6" s="1431"/>
      <c r="X6" s="1428" t="s">
        <v>1427</v>
      </c>
      <c r="Y6" s="1429"/>
      <c r="Z6" s="1428" t="s">
        <v>1428</v>
      </c>
      <c r="AA6" s="1429"/>
      <c r="AB6" s="730"/>
    </row>
    <row r="7" spans="2:51" x14ac:dyDescent="0.25">
      <c r="B7" s="726"/>
      <c r="C7" s="726"/>
      <c r="D7" s="731" t="s">
        <v>469</v>
      </c>
      <c r="E7" s="795" t="s">
        <v>969</v>
      </c>
      <c r="F7" s="731" t="s">
        <v>469</v>
      </c>
      <c r="G7" s="795" t="s">
        <v>969</v>
      </c>
      <c r="H7" s="731" t="s">
        <v>469</v>
      </c>
      <c r="I7" s="795" t="s">
        <v>969</v>
      </c>
      <c r="J7" s="731" t="s">
        <v>469</v>
      </c>
      <c r="K7" s="795" t="s">
        <v>969</v>
      </c>
      <c r="L7" s="731" t="s">
        <v>469</v>
      </c>
      <c r="M7" s="795" t="s">
        <v>969</v>
      </c>
      <c r="N7" s="731" t="s">
        <v>469</v>
      </c>
      <c r="O7" s="795" t="s">
        <v>969</v>
      </c>
      <c r="P7" s="731" t="s">
        <v>469</v>
      </c>
      <c r="Q7" s="795" t="s">
        <v>969</v>
      </c>
      <c r="R7" s="731" t="s">
        <v>469</v>
      </c>
      <c r="S7" s="795" t="s">
        <v>969</v>
      </c>
      <c r="T7" s="731" t="s">
        <v>469</v>
      </c>
      <c r="U7" s="795" t="s">
        <v>969</v>
      </c>
      <c r="V7" s="795" t="s">
        <v>469</v>
      </c>
      <c r="W7" s="795" t="s">
        <v>969</v>
      </c>
      <c r="X7" s="731" t="s">
        <v>469</v>
      </c>
      <c r="Y7" s="731" t="s">
        <v>969</v>
      </c>
      <c r="Z7" s="731" t="s">
        <v>469</v>
      </c>
      <c r="AA7" s="731" t="s">
        <v>969</v>
      </c>
      <c r="AB7" s="730"/>
    </row>
    <row r="8" spans="2:51" x14ac:dyDescent="0.25">
      <c r="B8" s="1423" t="s">
        <v>1078</v>
      </c>
      <c r="C8" s="1423"/>
      <c r="D8" s="733">
        <v>23007</v>
      </c>
      <c r="E8" s="734"/>
      <c r="F8" s="515">
        <v>11</v>
      </c>
      <c r="G8" s="516"/>
      <c r="H8" s="517"/>
      <c r="I8" s="516"/>
      <c r="J8" s="515"/>
      <c r="K8" s="516"/>
      <c r="L8" s="515"/>
      <c r="M8" s="516"/>
      <c r="N8" s="515">
        <v>1.5</v>
      </c>
      <c r="O8" s="516"/>
      <c r="P8" s="515">
        <v>1.91</v>
      </c>
      <c r="Q8" s="516"/>
      <c r="R8" s="515">
        <v>12.18</v>
      </c>
      <c r="S8" s="516"/>
      <c r="T8" s="515"/>
      <c r="U8" s="516"/>
      <c r="V8" s="515"/>
      <c r="W8" s="516"/>
      <c r="X8" s="735">
        <v>26.59</v>
      </c>
      <c r="Y8" s="736"/>
      <c r="Z8" s="737">
        <v>611756.13</v>
      </c>
      <c r="AA8" s="738"/>
      <c r="AB8" s="739"/>
    </row>
    <row r="9" spans="2:51" x14ac:dyDescent="0.25">
      <c r="B9" s="1423" t="s">
        <v>1079</v>
      </c>
      <c r="C9" s="1423"/>
      <c r="D9" s="734"/>
      <c r="E9" s="733">
        <v>4573</v>
      </c>
      <c r="F9" s="516"/>
      <c r="G9" s="515">
        <v>9.68</v>
      </c>
      <c r="H9" s="516"/>
      <c r="I9" s="517"/>
      <c r="J9" s="516"/>
      <c r="K9" s="515"/>
      <c r="L9" s="516"/>
      <c r="M9" s="515"/>
      <c r="N9" s="516"/>
      <c r="O9" s="515">
        <v>1.5</v>
      </c>
      <c r="P9" s="516"/>
      <c r="Q9" s="515">
        <v>1.91</v>
      </c>
      <c r="R9" s="516"/>
      <c r="S9" s="515">
        <v>12.18</v>
      </c>
      <c r="T9" s="516"/>
      <c r="U9" s="515"/>
      <c r="V9" s="516"/>
      <c r="W9" s="515"/>
      <c r="X9" s="736"/>
      <c r="Y9" s="735">
        <v>25.27</v>
      </c>
      <c r="Z9" s="738"/>
      <c r="AA9" s="737">
        <v>115559.70999999999</v>
      </c>
      <c r="AB9" s="739"/>
    </row>
    <row r="10" spans="2:51" ht="15" customHeight="1" x14ac:dyDescent="0.25">
      <c r="B10" s="1422" t="s">
        <v>1134</v>
      </c>
      <c r="C10" s="1422"/>
      <c r="D10" s="733">
        <v>2664.9438202247202</v>
      </c>
      <c r="E10" s="733">
        <v>416.00000000000011</v>
      </c>
      <c r="F10" s="740"/>
      <c r="G10" s="740"/>
      <c r="H10" s="740"/>
      <c r="I10" s="740"/>
      <c r="J10" s="740"/>
      <c r="K10" s="740"/>
      <c r="L10" s="740"/>
      <c r="M10" s="740"/>
      <c r="N10" s="740"/>
      <c r="O10" s="740"/>
      <c r="P10" s="740"/>
      <c r="Q10" s="740"/>
      <c r="R10" s="740"/>
      <c r="S10" s="740"/>
      <c r="T10" s="740"/>
      <c r="U10" s="740"/>
      <c r="V10" s="740"/>
      <c r="W10" s="740"/>
      <c r="X10" s="735">
        <v>0</v>
      </c>
      <c r="Y10" s="735">
        <v>0</v>
      </c>
      <c r="Z10" s="737">
        <v>0</v>
      </c>
      <c r="AA10" s="737">
        <v>0</v>
      </c>
      <c r="AB10" s="739"/>
    </row>
    <row r="11" spans="2:51" x14ac:dyDescent="0.25">
      <c r="B11" s="1422" t="s">
        <v>1285</v>
      </c>
      <c r="C11" s="1422"/>
      <c r="D11" s="733">
        <v>3497.0547311666437</v>
      </c>
      <c r="E11" s="733">
        <v>804.78318169273234</v>
      </c>
      <c r="F11" s="740"/>
      <c r="G11" s="740"/>
      <c r="H11" s="740"/>
      <c r="I11" s="740"/>
      <c r="J11" s="740"/>
      <c r="K11" s="740"/>
      <c r="L11" s="740"/>
      <c r="M11" s="740"/>
      <c r="N11" s="740"/>
      <c r="O11" s="740"/>
      <c r="P11" s="740"/>
      <c r="Q11" s="740"/>
      <c r="R11" s="740"/>
      <c r="S11" s="740"/>
      <c r="T11" s="740"/>
      <c r="U11" s="740"/>
      <c r="V11" s="740"/>
      <c r="W11" s="740"/>
      <c r="X11" s="735">
        <v>0</v>
      </c>
      <c r="Y11" s="735">
        <v>0</v>
      </c>
      <c r="Z11" s="737">
        <v>0</v>
      </c>
      <c r="AA11" s="737">
        <v>0</v>
      </c>
      <c r="AB11" s="739"/>
    </row>
    <row r="12" spans="2:51" x14ac:dyDescent="0.25">
      <c r="B12" s="1440" t="s">
        <v>1072</v>
      </c>
      <c r="C12" s="1440"/>
      <c r="D12" s="733">
        <v>1974.6849855767998</v>
      </c>
      <c r="E12" s="733">
        <v>458.24609400751558</v>
      </c>
      <c r="F12" s="515"/>
      <c r="G12" s="515"/>
      <c r="H12" s="517"/>
      <c r="I12" s="517"/>
      <c r="J12" s="515"/>
      <c r="K12" s="515"/>
      <c r="L12" s="515"/>
      <c r="M12" s="515"/>
      <c r="N12" s="515"/>
      <c r="O12" s="515"/>
      <c r="P12" s="515"/>
      <c r="Q12" s="515"/>
      <c r="R12" s="515"/>
      <c r="S12" s="515"/>
      <c r="T12" s="515"/>
      <c r="U12" s="515"/>
      <c r="V12" s="515"/>
      <c r="W12" s="515"/>
      <c r="X12" s="735">
        <v>0</v>
      </c>
      <c r="Y12" s="735">
        <v>0</v>
      </c>
      <c r="Z12" s="737">
        <v>0</v>
      </c>
      <c r="AA12" s="737">
        <v>0</v>
      </c>
      <c r="AB12" s="739"/>
    </row>
    <row r="13" spans="2:51" x14ac:dyDescent="0.25">
      <c r="B13" s="1423" t="s">
        <v>1073</v>
      </c>
      <c r="C13" s="1423"/>
      <c r="D13" s="733">
        <v>996.14434281166223</v>
      </c>
      <c r="E13" s="733">
        <v>184.02513019974916</v>
      </c>
      <c r="F13" s="515"/>
      <c r="G13" s="515"/>
      <c r="H13" s="517"/>
      <c r="I13" s="517"/>
      <c r="J13" s="515"/>
      <c r="K13" s="515"/>
      <c r="L13" s="515"/>
      <c r="M13" s="515"/>
      <c r="N13" s="515"/>
      <c r="O13" s="515"/>
      <c r="P13" s="515"/>
      <c r="Q13" s="515"/>
      <c r="R13" s="515"/>
      <c r="S13" s="515"/>
      <c r="T13" s="515"/>
      <c r="U13" s="515"/>
      <c r="V13" s="515"/>
      <c r="W13" s="515"/>
      <c r="X13" s="735">
        <v>0</v>
      </c>
      <c r="Y13" s="735">
        <v>0</v>
      </c>
      <c r="Z13" s="737">
        <v>0</v>
      </c>
      <c r="AA13" s="737">
        <v>0</v>
      </c>
      <c r="AB13" s="739"/>
    </row>
    <row r="14" spans="2:51" x14ac:dyDescent="0.25">
      <c r="B14" s="1423" t="s">
        <v>1074</v>
      </c>
      <c r="C14" s="1423"/>
      <c r="D14" s="733">
        <v>997.92823508288552</v>
      </c>
      <c r="E14" s="733">
        <v>108.09713230931513</v>
      </c>
      <c r="F14" s="515"/>
      <c r="G14" s="515"/>
      <c r="H14" s="517"/>
      <c r="I14" s="517"/>
      <c r="J14" s="515"/>
      <c r="K14" s="515"/>
      <c r="L14" s="515"/>
      <c r="M14" s="515"/>
      <c r="N14" s="515"/>
      <c r="O14" s="515"/>
      <c r="P14" s="515"/>
      <c r="Q14" s="515"/>
      <c r="R14" s="515"/>
      <c r="S14" s="515"/>
      <c r="T14" s="515"/>
      <c r="U14" s="515"/>
      <c r="V14" s="515"/>
      <c r="W14" s="515"/>
      <c r="X14" s="735">
        <v>0</v>
      </c>
      <c r="Y14" s="735">
        <v>0</v>
      </c>
      <c r="Z14" s="737">
        <v>0</v>
      </c>
      <c r="AA14" s="737">
        <v>0</v>
      </c>
      <c r="AB14" s="739"/>
    </row>
    <row r="15" spans="2:51" x14ac:dyDescent="0.25">
      <c r="B15" s="1423" t="s">
        <v>1075</v>
      </c>
      <c r="C15" s="1423"/>
      <c r="D15" s="733">
        <v>437.29509226074231</v>
      </c>
      <c r="E15" s="733">
        <v>25.010389610389595</v>
      </c>
      <c r="F15" s="515"/>
      <c r="G15" s="515"/>
      <c r="H15" s="517"/>
      <c r="I15" s="517"/>
      <c r="J15" s="515"/>
      <c r="K15" s="515"/>
      <c r="L15" s="515"/>
      <c r="M15" s="515"/>
      <c r="N15" s="515"/>
      <c r="O15" s="515"/>
      <c r="P15" s="515"/>
      <c r="Q15" s="515"/>
      <c r="R15" s="515"/>
      <c r="S15" s="515"/>
      <c r="T15" s="515"/>
      <c r="U15" s="515"/>
      <c r="V15" s="515"/>
      <c r="W15" s="515"/>
      <c r="X15" s="735">
        <v>0</v>
      </c>
      <c r="Y15" s="735">
        <v>0</v>
      </c>
      <c r="Z15" s="737">
        <v>0</v>
      </c>
      <c r="AA15" s="737">
        <v>0</v>
      </c>
      <c r="AB15" s="739"/>
    </row>
    <row r="16" spans="2:51" x14ac:dyDescent="0.25">
      <c r="B16" s="1423" t="s">
        <v>1076</v>
      </c>
      <c r="C16" s="1423"/>
      <c r="D16" s="733">
        <v>89.194761551766746</v>
      </c>
      <c r="E16" s="733">
        <v>15.033344320653985</v>
      </c>
      <c r="F16" s="515"/>
      <c r="G16" s="515"/>
      <c r="H16" s="517"/>
      <c r="I16" s="517"/>
      <c r="J16" s="515"/>
      <c r="K16" s="515"/>
      <c r="L16" s="515"/>
      <c r="M16" s="515"/>
      <c r="N16" s="515"/>
      <c r="O16" s="515"/>
      <c r="P16" s="515"/>
      <c r="Q16" s="515"/>
      <c r="R16" s="515"/>
      <c r="S16" s="515"/>
      <c r="T16" s="515"/>
      <c r="U16" s="515"/>
      <c r="V16" s="515"/>
      <c r="W16" s="515"/>
      <c r="X16" s="735">
        <v>0</v>
      </c>
      <c r="Y16" s="735">
        <v>0</v>
      </c>
      <c r="Z16" s="737">
        <v>0</v>
      </c>
      <c r="AA16" s="737">
        <v>0</v>
      </c>
      <c r="AB16" s="739"/>
    </row>
    <row r="17" spans="2:28" x14ac:dyDescent="0.25">
      <c r="B17" s="1423" t="s">
        <v>1077</v>
      </c>
      <c r="C17" s="1423"/>
      <c r="D17" s="733">
        <v>22.080129313895057</v>
      </c>
      <c r="E17" s="733">
        <v>0</v>
      </c>
      <c r="F17" s="515"/>
      <c r="G17" s="515"/>
      <c r="H17" s="517"/>
      <c r="I17" s="517"/>
      <c r="J17" s="515"/>
      <c r="K17" s="515"/>
      <c r="L17" s="515"/>
      <c r="M17" s="515"/>
      <c r="N17" s="515"/>
      <c r="O17" s="515"/>
      <c r="P17" s="515"/>
      <c r="Q17" s="515"/>
      <c r="R17" s="515"/>
      <c r="S17" s="515"/>
      <c r="T17" s="515"/>
      <c r="U17" s="515"/>
      <c r="V17" s="515"/>
      <c r="W17" s="515"/>
      <c r="X17" s="735">
        <v>0</v>
      </c>
      <c r="Y17" s="735">
        <v>0</v>
      </c>
      <c r="Z17" s="737">
        <v>0</v>
      </c>
      <c r="AA17" s="737">
        <v>0</v>
      </c>
      <c r="AB17" s="739"/>
    </row>
    <row r="18" spans="2:28" x14ac:dyDescent="0.25">
      <c r="B18" s="1422" t="s">
        <v>1509</v>
      </c>
      <c r="C18" s="1422"/>
      <c r="D18" s="733">
        <v>71.612490839568707</v>
      </c>
      <c r="E18" s="733">
        <v>24.29823421317154</v>
      </c>
      <c r="F18" s="740"/>
      <c r="G18" s="515"/>
      <c r="H18" s="517"/>
      <c r="I18" s="517"/>
      <c r="J18" s="740"/>
      <c r="K18" s="740"/>
      <c r="L18" s="740"/>
      <c r="M18" s="740"/>
      <c r="N18" s="740"/>
      <c r="O18" s="740"/>
      <c r="P18" s="740"/>
      <c r="Q18" s="740"/>
      <c r="R18" s="740"/>
      <c r="S18" s="740"/>
      <c r="T18" s="740"/>
      <c r="U18" s="740"/>
      <c r="V18" s="740"/>
      <c r="W18" s="740"/>
      <c r="X18" s="735">
        <v>0</v>
      </c>
      <c r="Y18" s="735">
        <v>0</v>
      </c>
      <c r="Z18" s="737">
        <v>0</v>
      </c>
      <c r="AA18" s="737">
        <v>0</v>
      </c>
      <c r="AB18" s="739"/>
    </row>
    <row r="19" spans="2:28" ht="15" customHeight="1" x14ac:dyDescent="0.25">
      <c r="B19" s="1422" t="s">
        <v>1429</v>
      </c>
      <c r="C19" s="1422"/>
      <c r="D19" s="733">
        <v>6540.1534275966224</v>
      </c>
      <c r="E19" s="741"/>
      <c r="F19" s="740"/>
      <c r="G19" s="742"/>
      <c r="H19" s="517"/>
      <c r="I19" s="742"/>
      <c r="J19" s="740"/>
      <c r="K19" s="742"/>
      <c r="L19" s="740"/>
      <c r="M19" s="742"/>
      <c r="N19" s="740"/>
      <c r="O19" s="742"/>
      <c r="P19" s="740"/>
      <c r="Q19" s="742"/>
      <c r="R19" s="740"/>
      <c r="S19" s="742"/>
      <c r="T19" s="740"/>
      <c r="U19" s="742"/>
      <c r="V19" s="740"/>
      <c r="W19" s="742"/>
      <c r="X19" s="735">
        <v>0</v>
      </c>
      <c r="Y19" s="736"/>
      <c r="Z19" s="737">
        <v>0</v>
      </c>
      <c r="AA19" s="738"/>
      <c r="AB19" s="739"/>
    </row>
    <row r="20" spans="2:28" x14ac:dyDescent="0.25">
      <c r="B20" s="1423" t="s">
        <v>1131</v>
      </c>
      <c r="C20" s="1423"/>
      <c r="D20" s="734"/>
      <c r="E20" s="733">
        <v>1038.3144107101225</v>
      </c>
      <c r="F20" s="516"/>
      <c r="G20" s="515"/>
      <c r="H20" s="516"/>
      <c r="I20" s="517"/>
      <c r="J20" s="516"/>
      <c r="K20" s="515"/>
      <c r="L20" s="516"/>
      <c r="M20" s="515"/>
      <c r="N20" s="516"/>
      <c r="O20" s="515"/>
      <c r="P20" s="516"/>
      <c r="Q20" s="515"/>
      <c r="R20" s="516"/>
      <c r="S20" s="515"/>
      <c r="T20" s="516"/>
      <c r="U20" s="515"/>
      <c r="V20" s="516"/>
      <c r="W20" s="515"/>
      <c r="X20" s="736"/>
      <c r="Y20" s="735">
        <v>0</v>
      </c>
      <c r="Z20" s="738"/>
      <c r="AA20" s="737">
        <v>0</v>
      </c>
      <c r="AB20" s="739"/>
    </row>
    <row r="21" spans="2:28" ht="15" customHeight="1" x14ac:dyDescent="0.25">
      <c r="B21" s="1424" t="s">
        <v>1180</v>
      </c>
      <c r="C21" s="1424"/>
      <c r="D21" s="733">
        <v>988.8617169986843</v>
      </c>
      <c r="E21" s="741"/>
      <c r="F21" s="740"/>
      <c r="G21" s="742"/>
      <c r="H21" s="517"/>
      <c r="I21" s="742"/>
      <c r="J21" s="740"/>
      <c r="K21" s="742"/>
      <c r="L21" s="740"/>
      <c r="M21" s="742"/>
      <c r="N21" s="740"/>
      <c r="O21" s="742"/>
      <c r="P21" s="740"/>
      <c r="Q21" s="742"/>
      <c r="R21" s="740"/>
      <c r="S21" s="742"/>
      <c r="T21" s="740"/>
      <c r="U21" s="742"/>
      <c r="V21" s="740"/>
      <c r="W21" s="742"/>
      <c r="X21" s="735">
        <v>0</v>
      </c>
      <c r="Y21" s="736"/>
      <c r="Z21" s="737">
        <v>0</v>
      </c>
      <c r="AA21" s="738"/>
      <c r="AB21" s="739"/>
    </row>
    <row r="22" spans="2:28" x14ac:dyDescent="0.25">
      <c r="B22" s="1424" t="s">
        <v>1181</v>
      </c>
      <c r="C22" s="1424"/>
      <c r="D22" s="741"/>
      <c r="E22" s="733">
        <v>46.029780564263241</v>
      </c>
      <c r="F22" s="742"/>
      <c r="G22" s="740"/>
      <c r="H22" s="742"/>
      <c r="I22" s="517"/>
      <c r="J22" s="742"/>
      <c r="K22" s="740"/>
      <c r="L22" s="742"/>
      <c r="M22" s="740"/>
      <c r="N22" s="742"/>
      <c r="O22" s="740"/>
      <c r="P22" s="742"/>
      <c r="Q22" s="740"/>
      <c r="R22" s="742"/>
      <c r="S22" s="740"/>
      <c r="T22" s="742"/>
      <c r="U22" s="740"/>
      <c r="V22" s="742"/>
      <c r="W22" s="740"/>
      <c r="X22" s="736"/>
      <c r="Y22" s="735">
        <v>0</v>
      </c>
      <c r="Z22" s="738"/>
      <c r="AA22" s="737">
        <v>0</v>
      </c>
      <c r="AB22" s="739"/>
    </row>
    <row r="23" spans="2:28" x14ac:dyDescent="0.25">
      <c r="B23" s="1423" t="s">
        <v>1086</v>
      </c>
      <c r="C23" s="1423"/>
      <c r="D23" s="733">
        <v>249.85999999999999</v>
      </c>
      <c r="E23" s="733">
        <v>0.74095979247730281</v>
      </c>
      <c r="F23" s="515"/>
      <c r="G23" s="515"/>
      <c r="H23" s="518"/>
      <c r="I23" s="517"/>
      <c r="J23" s="515"/>
      <c r="K23" s="515"/>
      <c r="L23" s="515"/>
      <c r="M23" s="515"/>
      <c r="N23" s="515"/>
      <c r="O23" s="515"/>
      <c r="P23" s="515"/>
      <c r="Q23" s="515"/>
      <c r="R23" s="515"/>
      <c r="S23" s="515"/>
      <c r="T23" s="515"/>
      <c r="U23" s="515"/>
      <c r="V23" s="515"/>
      <c r="W23" s="515"/>
      <c r="X23" s="735">
        <v>0</v>
      </c>
      <c r="Y23" s="735">
        <v>0</v>
      </c>
      <c r="Z23" s="737">
        <v>0</v>
      </c>
      <c r="AA23" s="737">
        <v>0</v>
      </c>
      <c r="AB23" s="739"/>
    </row>
    <row r="24" spans="2:28" x14ac:dyDescent="0.25">
      <c r="B24" s="1425" t="s">
        <v>475</v>
      </c>
      <c r="C24" s="1425"/>
      <c r="D24" s="733">
        <v>112</v>
      </c>
      <c r="E24" s="733">
        <v>4</v>
      </c>
      <c r="F24" s="743"/>
      <c r="G24" s="743"/>
      <c r="H24" s="517"/>
      <c r="I24" s="517"/>
      <c r="J24" s="743"/>
      <c r="K24" s="743"/>
      <c r="L24" s="743"/>
      <c r="M24" s="743"/>
      <c r="N24" s="743"/>
      <c r="O24" s="743"/>
      <c r="P24" s="743"/>
      <c r="Q24" s="743"/>
      <c r="R24" s="743"/>
      <c r="S24" s="743"/>
      <c r="T24" s="743"/>
      <c r="U24" s="743"/>
      <c r="V24" s="743"/>
      <c r="W24" s="743"/>
      <c r="X24" s="735">
        <v>0</v>
      </c>
      <c r="Y24" s="735">
        <v>0</v>
      </c>
      <c r="Z24" s="737">
        <v>0</v>
      </c>
      <c r="AA24" s="737">
        <v>0</v>
      </c>
      <c r="AB24" s="739"/>
    </row>
    <row r="25" spans="2:28" x14ac:dyDescent="0.25">
      <c r="B25" s="744" t="s">
        <v>1510</v>
      </c>
      <c r="C25" s="745"/>
      <c r="D25" s="745"/>
      <c r="E25" s="745"/>
      <c r="F25" s="1426"/>
      <c r="G25" s="1426"/>
      <c r="H25" s="1426"/>
      <c r="I25" s="1426"/>
      <c r="J25" s="1426"/>
      <c r="K25" s="1426"/>
      <c r="L25" s="1426"/>
      <c r="M25" s="1426"/>
      <c r="N25" s="1426"/>
      <c r="O25" s="1426"/>
      <c r="P25" s="1426"/>
      <c r="Q25" s="1426"/>
      <c r="R25" s="1426"/>
      <c r="S25" s="1426"/>
      <c r="T25" s="1426"/>
      <c r="U25" s="1426"/>
      <c r="V25" s="1426"/>
      <c r="W25" s="1426"/>
      <c r="X25" s="1426"/>
      <c r="Y25" s="1426"/>
      <c r="Z25" s="1426"/>
      <c r="AA25" s="1427"/>
      <c r="AB25" s="739"/>
    </row>
    <row r="26" spans="2:28" x14ac:dyDescent="0.25">
      <c r="B26" s="1425" t="s">
        <v>1132</v>
      </c>
      <c r="C26" s="1425"/>
      <c r="D26" s="733">
        <v>17</v>
      </c>
      <c r="E26" s="733">
        <v>0</v>
      </c>
      <c r="F26" s="746"/>
      <c r="G26" s="746"/>
      <c r="H26" s="519"/>
      <c r="I26" s="519"/>
      <c r="J26" s="746"/>
      <c r="K26" s="746"/>
      <c r="L26" s="746"/>
      <c r="M26" s="746"/>
      <c r="N26" s="746"/>
      <c r="O26" s="746"/>
      <c r="P26" s="746"/>
      <c r="Q26" s="746"/>
      <c r="R26" s="746"/>
      <c r="S26" s="746"/>
      <c r="T26" s="746"/>
      <c r="U26" s="746"/>
      <c r="V26" s="746"/>
      <c r="W26" s="746"/>
      <c r="X26" s="747">
        <v>0</v>
      </c>
      <c r="Y26" s="747">
        <v>0</v>
      </c>
      <c r="Z26" s="748">
        <v>0</v>
      </c>
      <c r="AA26" s="748">
        <v>0</v>
      </c>
      <c r="AB26" s="739"/>
    </row>
    <row r="27" spans="2:28" x14ac:dyDescent="0.25">
      <c r="D27" s="749"/>
      <c r="E27" s="749"/>
      <c r="F27" s="750"/>
      <c r="G27" s="750"/>
      <c r="H27" s="751"/>
      <c r="I27" s="751"/>
      <c r="J27" s="750"/>
      <c r="K27" s="750"/>
      <c r="L27" s="751"/>
      <c r="M27" s="751"/>
      <c r="N27" s="751"/>
      <c r="O27" s="751"/>
      <c r="P27" s="751"/>
      <c r="Q27" s="751"/>
      <c r="R27" s="751"/>
      <c r="S27" s="751"/>
      <c r="V27" s="751"/>
      <c r="W27" s="751"/>
      <c r="X27" s="1419" t="s">
        <v>1428</v>
      </c>
      <c r="Y27" s="1419"/>
      <c r="Z27" s="752">
        <v>611756.13</v>
      </c>
      <c r="AA27" s="752">
        <v>115559.70999999999</v>
      </c>
      <c r="AB27" s="739"/>
    </row>
    <row r="28" spans="2:28" x14ac:dyDescent="0.25">
      <c r="B28" s="726"/>
      <c r="C28" s="726"/>
      <c r="D28" s="728" t="s">
        <v>1133</v>
      </c>
      <c r="E28" s="726"/>
      <c r="F28" s="753"/>
      <c r="G28" s="753"/>
      <c r="H28" s="753"/>
      <c r="I28" s="753"/>
      <c r="J28" s="753"/>
      <c r="K28" s="753"/>
      <c r="L28" s="753"/>
      <c r="M28" s="753"/>
      <c r="N28" s="753"/>
      <c r="O28" s="753"/>
      <c r="P28" s="753"/>
      <c r="Q28" s="753"/>
      <c r="R28" s="753"/>
      <c r="S28" s="726"/>
      <c r="T28" s="726"/>
      <c r="U28" s="726"/>
    </row>
    <row r="29" spans="2:28" s="727" customFormat="1" ht="15" customHeight="1" x14ac:dyDescent="0.25">
      <c r="E29" s="754">
        <v>727315.84</v>
      </c>
      <c r="F29" s="754">
        <v>0</v>
      </c>
      <c r="G29" s="754">
        <v>0</v>
      </c>
      <c r="H29" s="754">
        <v>0</v>
      </c>
      <c r="I29" s="754">
        <v>0</v>
      </c>
      <c r="J29" s="754">
        <v>0</v>
      </c>
      <c r="K29" s="754">
        <v>0</v>
      </c>
      <c r="L29" s="754">
        <v>0</v>
      </c>
      <c r="M29" s="754">
        <v>0</v>
      </c>
      <c r="N29" s="754">
        <v>0</v>
      </c>
      <c r="O29" s="754">
        <v>0</v>
      </c>
      <c r="P29" s="754">
        <v>0</v>
      </c>
      <c r="Q29" s="754">
        <v>0</v>
      </c>
      <c r="R29" s="755">
        <v>0</v>
      </c>
      <c r="S29" s="754">
        <v>0</v>
      </c>
      <c r="T29" s="754">
        <v>727315.84</v>
      </c>
      <c r="U29" s="756">
        <v>0</v>
      </c>
    </row>
    <row r="30" spans="2:28" s="730" customFormat="1" ht="45" x14ac:dyDescent="0.2">
      <c r="B30" s="796" t="s">
        <v>978</v>
      </c>
      <c r="C30" s="757" t="s">
        <v>979</v>
      </c>
      <c r="D30" s="757" t="s">
        <v>980</v>
      </c>
      <c r="E30" s="758" t="s">
        <v>473</v>
      </c>
      <c r="F30" s="758" t="s">
        <v>1134</v>
      </c>
      <c r="G30" s="758" t="s">
        <v>1285</v>
      </c>
      <c r="H30" s="759" t="s">
        <v>1080</v>
      </c>
      <c r="I30" s="759" t="s">
        <v>1081</v>
      </c>
      <c r="J30" s="759" t="s">
        <v>1082</v>
      </c>
      <c r="K30" s="759" t="s">
        <v>1083</v>
      </c>
      <c r="L30" s="759" t="s">
        <v>1084</v>
      </c>
      <c r="M30" s="759" t="s">
        <v>1085</v>
      </c>
      <c r="N30" s="759" t="s">
        <v>578</v>
      </c>
      <c r="O30" s="759" t="s">
        <v>1135</v>
      </c>
      <c r="P30" s="759" t="s">
        <v>579</v>
      </c>
      <c r="Q30" s="759" t="s">
        <v>580</v>
      </c>
      <c r="R30" s="759" t="s">
        <v>474</v>
      </c>
      <c r="S30" s="759" t="s">
        <v>475</v>
      </c>
      <c r="T30" s="759" t="s">
        <v>1087</v>
      </c>
      <c r="U30" s="759" t="s">
        <v>1136</v>
      </c>
      <c r="V30" s="759" t="s">
        <v>490</v>
      </c>
    </row>
    <row r="31" spans="2:28" x14ac:dyDescent="0.25">
      <c r="B31" s="1420" t="s">
        <v>490</v>
      </c>
      <c r="C31" s="1421"/>
      <c r="D31" s="760"/>
      <c r="E31" s="761">
        <v>727315.83999999973</v>
      </c>
      <c r="F31" s="761">
        <v>0</v>
      </c>
      <c r="G31" s="761">
        <v>0</v>
      </c>
      <c r="H31" s="761">
        <v>0</v>
      </c>
      <c r="I31" s="761">
        <v>0</v>
      </c>
      <c r="J31" s="761">
        <v>0</v>
      </c>
      <c r="K31" s="761">
        <v>0</v>
      </c>
      <c r="L31" s="761">
        <v>0</v>
      </c>
      <c r="M31" s="761">
        <v>0</v>
      </c>
      <c r="N31" s="761">
        <v>0</v>
      </c>
      <c r="O31" s="761">
        <v>0</v>
      </c>
      <c r="P31" s="761">
        <v>0</v>
      </c>
      <c r="Q31" s="761">
        <v>0</v>
      </c>
      <c r="R31" s="761">
        <v>0</v>
      </c>
      <c r="S31" s="761">
        <v>0</v>
      </c>
      <c r="T31" s="761">
        <v>0</v>
      </c>
      <c r="U31" s="761">
        <v>0</v>
      </c>
      <c r="V31" s="761">
        <v>727315.83999999973</v>
      </c>
    </row>
    <row r="32" spans="2:28" x14ac:dyDescent="0.25">
      <c r="B32" s="706">
        <v>9352002</v>
      </c>
      <c r="C32" s="706" t="s">
        <v>731</v>
      </c>
      <c r="D32" s="706" t="s">
        <v>1458</v>
      </c>
      <c r="E32" s="735">
        <v>2632.41</v>
      </c>
      <c r="F32" s="735">
        <v>0</v>
      </c>
      <c r="G32" s="735">
        <v>0</v>
      </c>
      <c r="H32" s="735">
        <v>0</v>
      </c>
      <c r="I32" s="735">
        <v>0</v>
      </c>
      <c r="J32" s="735">
        <v>0</v>
      </c>
      <c r="K32" s="735">
        <v>0</v>
      </c>
      <c r="L32" s="735">
        <v>0</v>
      </c>
      <c r="M32" s="735">
        <v>0</v>
      </c>
      <c r="N32" s="735">
        <v>0</v>
      </c>
      <c r="O32" s="735">
        <v>0</v>
      </c>
      <c r="P32" s="735">
        <v>0</v>
      </c>
      <c r="Q32" s="735">
        <v>0</v>
      </c>
      <c r="R32" s="735">
        <v>0</v>
      </c>
      <c r="S32" s="735">
        <v>0</v>
      </c>
      <c r="T32" s="735">
        <v>0</v>
      </c>
      <c r="U32" s="735">
        <v>0</v>
      </c>
      <c r="V32" s="735">
        <v>2632.41</v>
      </c>
    </row>
    <row r="33" spans="2:22" x14ac:dyDescent="0.25">
      <c r="B33" s="706">
        <v>9352007</v>
      </c>
      <c r="C33" s="706" t="s">
        <v>855</v>
      </c>
      <c r="D33" s="706" t="s">
        <v>1458</v>
      </c>
      <c r="E33" s="735">
        <v>7657.92</v>
      </c>
      <c r="F33" s="735">
        <v>0</v>
      </c>
      <c r="G33" s="735">
        <v>0</v>
      </c>
      <c r="H33" s="735">
        <v>0</v>
      </c>
      <c r="I33" s="735">
        <v>0</v>
      </c>
      <c r="J33" s="735">
        <v>0</v>
      </c>
      <c r="K33" s="735">
        <v>0</v>
      </c>
      <c r="L33" s="735">
        <v>0</v>
      </c>
      <c r="M33" s="735">
        <v>0</v>
      </c>
      <c r="N33" s="735">
        <v>0</v>
      </c>
      <c r="O33" s="735">
        <v>0</v>
      </c>
      <c r="P33" s="735">
        <v>0</v>
      </c>
      <c r="Q33" s="735">
        <v>0</v>
      </c>
      <c r="R33" s="735">
        <v>0</v>
      </c>
      <c r="S33" s="735">
        <v>0</v>
      </c>
      <c r="T33" s="735">
        <v>0</v>
      </c>
      <c r="U33" s="735">
        <v>0</v>
      </c>
      <c r="V33" s="735">
        <v>7657.92</v>
      </c>
    </row>
    <row r="34" spans="2:22" x14ac:dyDescent="0.25">
      <c r="B34" s="706">
        <v>9352009</v>
      </c>
      <c r="C34" s="706" t="s">
        <v>860</v>
      </c>
      <c r="D34" s="706" t="s">
        <v>1458</v>
      </c>
      <c r="E34" s="735">
        <v>7790.87</v>
      </c>
      <c r="F34" s="735">
        <v>0</v>
      </c>
      <c r="G34" s="735">
        <v>0</v>
      </c>
      <c r="H34" s="735">
        <v>0</v>
      </c>
      <c r="I34" s="735">
        <v>0</v>
      </c>
      <c r="J34" s="735">
        <v>0</v>
      </c>
      <c r="K34" s="735">
        <v>0</v>
      </c>
      <c r="L34" s="735">
        <v>0</v>
      </c>
      <c r="M34" s="735">
        <v>0</v>
      </c>
      <c r="N34" s="735">
        <v>0</v>
      </c>
      <c r="O34" s="735">
        <v>0</v>
      </c>
      <c r="P34" s="735">
        <v>0</v>
      </c>
      <c r="Q34" s="735">
        <v>0</v>
      </c>
      <c r="R34" s="735">
        <v>0</v>
      </c>
      <c r="S34" s="735">
        <v>0</v>
      </c>
      <c r="T34" s="735">
        <v>0</v>
      </c>
      <c r="U34" s="735">
        <v>0</v>
      </c>
      <c r="V34" s="735">
        <v>7790.87</v>
      </c>
    </row>
    <row r="35" spans="2:22" x14ac:dyDescent="0.25">
      <c r="B35" s="706">
        <v>9352011</v>
      </c>
      <c r="C35" s="706" t="s">
        <v>868</v>
      </c>
      <c r="D35" s="706" t="s">
        <v>1458</v>
      </c>
      <c r="E35" s="735">
        <v>5504.13</v>
      </c>
      <c r="F35" s="735">
        <v>0</v>
      </c>
      <c r="G35" s="735">
        <v>0</v>
      </c>
      <c r="H35" s="735">
        <v>0</v>
      </c>
      <c r="I35" s="735">
        <v>0</v>
      </c>
      <c r="J35" s="735">
        <v>0</v>
      </c>
      <c r="K35" s="735">
        <v>0</v>
      </c>
      <c r="L35" s="735">
        <v>0</v>
      </c>
      <c r="M35" s="735">
        <v>0</v>
      </c>
      <c r="N35" s="735">
        <v>0</v>
      </c>
      <c r="O35" s="735">
        <v>0</v>
      </c>
      <c r="P35" s="735">
        <v>0</v>
      </c>
      <c r="Q35" s="735">
        <v>0</v>
      </c>
      <c r="R35" s="735">
        <v>0</v>
      </c>
      <c r="S35" s="735">
        <v>0</v>
      </c>
      <c r="T35" s="735">
        <v>0</v>
      </c>
      <c r="U35" s="735">
        <v>0</v>
      </c>
      <c r="V35" s="735">
        <v>5504.13</v>
      </c>
    </row>
    <row r="36" spans="2:22" x14ac:dyDescent="0.25">
      <c r="B36" s="706">
        <v>9352012</v>
      </c>
      <c r="C36" s="706" t="s">
        <v>875</v>
      </c>
      <c r="D36" s="706" t="s">
        <v>1458</v>
      </c>
      <c r="E36" s="735">
        <v>2020.84</v>
      </c>
      <c r="F36" s="735">
        <v>0</v>
      </c>
      <c r="G36" s="735">
        <v>0</v>
      </c>
      <c r="H36" s="735">
        <v>0</v>
      </c>
      <c r="I36" s="735">
        <v>0</v>
      </c>
      <c r="J36" s="735">
        <v>0</v>
      </c>
      <c r="K36" s="735">
        <v>0</v>
      </c>
      <c r="L36" s="735">
        <v>0</v>
      </c>
      <c r="M36" s="735">
        <v>0</v>
      </c>
      <c r="N36" s="735">
        <v>0</v>
      </c>
      <c r="O36" s="735">
        <v>0</v>
      </c>
      <c r="P36" s="735">
        <v>0</v>
      </c>
      <c r="Q36" s="735">
        <v>0</v>
      </c>
      <c r="R36" s="735">
        <v>0</v>
      </c>
      <c r="S36" s="735">
        <v>0</v>
      </c>
      <c r="T36" s="735">
        <v>0</v>
      </c>
      <c r="U36" s="735">
        <v>0</v>
      </c>
      <c r="V36" s="735">
        <v>2020.84</v>
      </c>
    </row>
    <row r="37" spans="2:22" x14ac:dyDescent="0.25">
      <c r="B37" s="706">
        <v>9352013</v>
      </c>
      <c r="C37" s="706" t="s">
        <v>879</v>
      </c>
      <c r="D37" s="706" t="s">
        <v>1458</v>
      </c>
      <c r="E37" s="735">
        <v>7631.33</v>
      </c>
      <c r="F37" s="735">
        <v>0</v>
      </c>
      <c r="G37" s="735">
        <v>0</v>
      </c>
      <c r="H37" s="735">
        <v>0</v>
      </c>
      <c r="I37" s="735">
        <v>0</v>
      </c>
      <c r="J37" s="735">
        <v>0</v>
      </c>
      <c r="K37" s="735">
        <v>0</v>
      </c>
      <c r="L37" s="735">
        <v>0</v>
      </c>
      <c r="M37" s="735">
        <v>0</v>
      </c>
      <c r="N37" s="735">
        <v>0</v>
      </c>
      <c r="O37" s="735">
        <v>0</v>
      </c>
      <c r="P37" s="735">
        <v>0</v>
      </c>
      <c r="Q37" s="735">
        <v>0</v>
      </c>
      <c r="R37" s="735">
        <v>0</v>
      </c>
      <c r="S37" s="735">
        <v>0</v>
      </c>
      <c r="T37" s="735">
        <v>0</v>
      </c>
      <c r="U37" s="735">
        <v>0</v>
      </c>
      <c r="V37" s="735">
        <v>7631.33</v>
      </c>
    </row>
    <row r="38" spans="2:22" x14ac:dyDescent="0.25">
      <c r="B38" s="706">
        <v>9352015</v>
      </c>
      <c r="C38" s="706" t="s">
        <v>880</v>
      </c>
      <c r="D38" s="706" t="s">
        <v>1458</v>
      </c>
      <c r="E38" s="735">
        <v>2898.31</v>
      </c>
      <c r="F38" s="735">
        <v>0</v>
      </c>
      <c r="G38" s="735">
        <v>0</v>
      </c>
      <c r="H38" s="735">
        <v>0</v>
      </c>
      <c r="I38" s="735">
        <v>0</v>
      </c>
      <c r="J38" s="735">
        <v>0</v>
      </c>
      <c r="K38" s="735">
        <v>0</v>
      </c>
      <c r="L38" s="735">
        <v>0</v>
      </c>
      <c r="M38" s="735">
        <v>0</v>
      </c>
      <c r="N38" s="735">
        <v>0</v>
      </c>
      <c r="O38" s="735">
        <v>0</v>
      </c>
      <c r="P38" s="735">
        <v>0</v>
      </c>
      <c r="Q38" s="735">
        <v>0</v>
      </c>
      <c r="R38" s="735">
        <v>0</v>
      </c>
      <c r="S38" s="735">
        <v>0</v>
      </c>
      <c r="T38" s="735">
        <v>0</v>
      </c>
      <c r="U38" s="735">
        <v>0</v>
      </c>
      <c r="V38" s="735">
        <v>2898.31</v>
      </c>
    </row>
    <row r="39" spans="2:22" x14ac:dyDescent="0.25">
      <c r="B39" s="706">
        <v>9352016</v>
      </c>
      <c r="C39" s="706" t="s">
        <v>1088</v>
      </c>
      <c r="D39" s="706" t="s">
        <v>1458</v>
      </c>
      <c r="E39" s="735">
        <v>3563.06</v>
      </c>
      <c r="F39" s="735">
        <v>0</v>
      </c>
      <c r="G39" s="735">
        <v>0</v>
      </c>
      <c r="H39" s="735">
        <v>0</v>
      </c>
      <c r="I39" s="735">
        <v>0</v>
      </c>
      <c r="J39" s="735">
        <v>0</v>
      </c>
      <c r="K39" s="735">
        <v>0</v>
      </c>
      <c r="L39" s="735">
        <v>0</v>
      </c>
      <c r="M39" s="735">
        <v>0</v>
      </c>
      <c r="N39" s="735">
        <v>0</v>
      </c>
      <c r="O39" s="735">
        <v>0</v>
      </c>
      <c r="P39" s="735">
        <v>0</v>
      </c>
      <c r="Q39" s="735">
        <v>0</v>
      </c>
      <c r="R39" s="735">
        <v>0</v>
      </c>
      <c r="S39" s="735">
        <v>0</v>
      </c>
      <c r="T39" s="735">
        <v>0</v>
      </c>
      <c r="U39" s="735">
        <v>0</v>
      </c>
      <c r="V39" s="735">
        <v>3563.06</v>
      </c>
    </row>
    <row r="40" spans="2:22" x14ac:dyDescent="0.25">
      <c r="B40" s="706">
        <v>9352020</v>
      </c>
      <c r="C40" s="706" t="s">
        <v>889</v>
      </c>
      <c r="D40" s="706" t="s">
        <v>1458</v>
      </c>
      <c r="E40" s="735">
        <v>5477.54</v>
      </c>
      <c r="F40" s="735">
        <v>0</v>
      </c>
      <c r="G40" s="735">
        <v>0</v>
      </c>
      <c r="H40" s="735">
        <v>0</v>
      </c>
      <c r="I40" s="735">
        <v>0</v>
      </c>
      <c r="J40" s="735">
        <v>0</v>
      </c>
      <c r="K40" s="735">
        <v>0</v>
      </c>
      <c r="L40" s="735">
        <v>0</v>
      </c>
      <c r="M40" s="735">
        <v>0</v>
      </c>
      <c r="N40" s="735">
        <v>0</v>
      </c>
      <c r="O40" s="735">
        <v>0</v>
      </c>
      <c r="P40" s="735">
        <v>0</v>
      </c>
      <c r="Q40" s="735">
        <v>0</v>
      </c>
      <c r="R40" s="735">
        <v>0</v>
      </c>
      <c r="S40" s="735">
        <v>0</v>
      </c>
      <c r="T40" s="735">
        <v>0</v>
      </c>
      <c r="U40" s="735">
        <v>0</v>
      </c>
      <c r="V40" s="735">
        <v>5477.54</v>
      </c>
    </row>
    <row r="41" spans="2:22" x14ac:dyDescent="0.25">
      <c r="B41" s="706">
        <v>9352021</v>
      </c>
      <c r="C41" s="706" t="s">
        <v>892</v>
      </c>
      <c r="D41" s="706" t="s">
        <v>1458</v>
      </c>
      <c r="E41" s="735">
        <v>5583.9</v>
      </c>
      <c r="F41" s="735">
        <v>0</v>
      </c>
      <c r="G41" s="735">
        <v>0</v>
      </c>
      <c r="H41" s="735">
        <v>0</v>
      </c>
      <c r="I41" s="735">
        <v>0</v>
      </c>
      <c r="J41" s="735">
        <v>0</v>
      </c>
      <c r="K41" s="735">
        <v>0</v>
      </c>
      <c r="L41" s="735">
        <v>0</v>
      </c>
      <c r="M41" s="735">
        <v>0</v>
      </c>
      <c r="N41" s="735">
        <v>0</v>
      </c>
      <c r="O41" s="735">
        <v>0</v>
      </c>
      <c r="P41" s="735">
        <v>0</v>
      </c>
      <c r="Q41" s="735">
        <v>0</v>
      </c>
      <c r="R41" s="735">
        <v>0</v>
      </c>
      <c r="S41" s="735">
        <v>0</v>
      </c>
      <c r="T41" s="735">
        <v>0</v>
      </c>
      <c r="U41" s="735">
        <v>0</v>
      </c>
      <c r="V41" s="735">
        <v>5583.9</v>
      </c>
    </row>
    <row r="42" spans="2:22" x14ac:dyDescent="0.25">
      <c r="B42" s="706">
        <v>9352026</v>
      </c>
      <c r="C42" s="706" t="s">
        <v>903</v>
      </c>
      <c r="D42" s="706" t="s">
        <v>1458</v>
      </c>
      <c r="E42" s="735">
        <v>5291.41</v>
      </c>
      <c r="F42" s="735">
        <v>0</v>
      </c>
      <c r="G42" s="735">
        <v>0</v>
      </c>
      <c r="H42" s="735">
        <v>0</v>
      </c>
      <c r="I42" s="735">
        <v>0</v>
      </c>
      <c r="J42" s="735">
        <v>0</v>
      </c>
      <c r="K42" s="735">
        <v>0</v>
      </c>
      <c r="L42" s="735">
        <v>0</v>
      </c>
      <c r="M42" s="735">
        <v>0</v>
      </c>
      <c r="N42" s="735">
        <v>0</v>
      </c>
      <c r="O42" s="735">
        <v>0</v>
      </c>
      <c r="P42" s="735">
        <v>0</v>
      </c>
      <c r="Q42" s="735">
        <v>0</v>
      </c>
      <c r="R42" s="735">
        <v>0</v>
      </c>
      <c r="S42" s="735">
        <v>0</v>
      </c>
      <c r="T42" s="735">
        <v>0</v>
      </c>
      <c r="U42" s="735">
        <v>0</v>
      </c>
      <c r="V42" s="735">
        <v>5291.41</v>
      </c>
    </row>
    <row r="43" spans="2:22" x14ac:dyDescent="0.25">
      <c r="B43" s="706">
        <v>9352032</v>
      </c>
      <c r="C43" s="706" t="s">
        <v>840</v>
      </c>
      <c r="D43" s="706" t="s">
        <v>1458</v>
      </c>
      <c r="E43" s="735">
        <v>9785.1200000000008</v>
      </c>
      <c r="F43" s="735">
        <v>0</v>
      </c>
      <c r="G43" s="735">
        <v>0</v>
      </c>
      <c r="H43" s="735">
        <v>0</v>
      </c>
      <c r="I43" s="735">
        <v>0</v>
      </c>
      <c r="J43" s="735">
        <v>0</v>
      </c>
      <c r="K43" s="735">
        <v>0</v>
      </c>
      <c r="L43" s="735">
        <v>0</v>
      </c>
      <c r="M43" s="735">
        <v>0</v>
      </c>
      <c r="N43" s="735">
        <v>0</v>
      </c>
      <c r="O43" s="735">
        <v>0</v>
      </c>
      <c r="P43" s="735">
        <v>0</v>
      </c>
      <c r="Q43" s="735">
        <v>0</v>
      </c>
      <c r="R43" s="735">
        <v>0</v>
      </c>
      <c r="S43" s="735">
        <v>0</v>
      </c>
      <c r="T43" s="735">
        <v>0</v>
      </c>
      <c r="U43" s="735">
        <v>0</v>
      </c>
      <c r="V43" s="735">
        <v>9785.1200000000008</v>
      </c>
    </row>
    <row r="44" spans="2:22" x14ac:dyDescent="0.25">
      <c r="B44" s="706">
        <v>9352034</v>
      </c>
      <c r="C44" s="706" t="s">
        <v>1493</v>
      </c>
      <c r="D44" s="706" t="s">
        <v>1458</v>
      </c>
      <c r="E44" s="735">
        <v>8721.52</v>
      </c>
      <c r="F44" s="735">
        <v>0</v>
      </c>
      <c r="G44" s="735">
        <v>0</v>
      </c>
      <c r="H44" s="735">
        <v>0</v>
      </c>
      <c r="I44" s="735">
        <v>0</v>
      </c>
      <c r="J44" s="735">
        <v>0</v>
      </c>
      <c r="K44" s="735">
        <v>0</v>
      </c>
      <c r="L44" s="735">
        <v>0</v>
      </c>
      <c r="M44" s="735">
        <v>0</v>
      </c>
      <c r="N44" s="735">
        <v>0</v>
      </c>
      <c r="O44" s="735">
        <v>0</v>
      </c>
      <c r="P44" s="735">
        <v>0</v>
      </c>
      <c r="Q44" s="735">
        <v>0</v>
      </c>
      <c r="R44" s="735">
        <v>0</v>
      </c>
      <c r="S44" s="735">
        <v>0</v>
      </c>
      <c r="T44" s="735">
        <v>0</v>
      </c>
      <c r="U44" s="735">
        <v>0</v>
      </c>
      <c r="V44" s="735">
        <v>8721.52</v>
      </c>
    </row>
    <row r="45" spans="2:22" x14ac:dyDescent="0.25">
      <c r="B45" s="706">
        <v>9352035</v>
      </c>
      <c r="C45" s="706" t="s">
        <v>1184</v>
      </c>
      <c r="D45" s="706" t="s">
        <v>1458</v>
      </c>
      <c r="E45" s="735">
        <v>4653.25</v>
      </c>
      <c r="F45" s="735">
        <v>0</v>
      </c>
      <c r="G45" s="735">
        <v>0</v>
      </c>
      <c r="H45" s="735">
        <v>0</v>
      </c>
      <c r="I45" s="735">
        <v>0</v>
      </c>
      <c r="J45" s="735">
        <v>0</v>
      </c>
      <c r="K45" s="735">
        <v>0</v>
      </c>
      <c r="L45" s="735">
        <v>0</v>
      </c>
      <c r="M45" s="735">
        <v>0</v>
      </c>
      <c r="N45" s="735">
        <v>0</v>
      </c>
      <c r="O45" s="735">
        <v>0</v>
      </c>
      <c r="P45" s="735">
        <v>0</v>
      </c>
      <c r="Q45" s="735">
        <v>0</v>
      </c>
      <c r="R45" s="735">
        <v>0</v>
      </c>
      <c r="S45" s="735">
        <v>0</v>
      </c>
      <c r="T45" s="735">
        <v>0</v>
      </c>
      <c r="U45" s="735">
        <v>0</v>
      </c>
      <c r="V45" s="735">
        <v>4653.25</v>
      </c>
    </row>
    <row r="46" spans="2:22" x14ac:dyDescent="0.25">
      <c r="B46" s="706">
        <v>9352042</v>
      </c>
      <c r="C46" s="706" t="s">
        <v>751</v>
      </c>
      <c r="D46" s="706" t="s">
        <v>1458</v>
      </c>
      <c r="E46" s="735">
        <v>13215.23</v>
      </c>
      <c r="F46" s="735">
        <v>0</v>
      </c>
      <c r="G46" s="735">
        <v>0</v>
      </c>
      <c r="H46" s="735">
        <v>0</v>
      </c>
      <c r="I46" s="735">
        <v>0</v>
      </c>
      <c r="J46" s="735">
        <v>0</v>
      </c>
      <c r="K46" s="735">
        <v>0</v>
      </c>
      <c r="L46" s="735">
        <v>0</v>
      </c>
      <c r="M46" s="735">
        <v>0</v>
      </c>
      <c r="N46" s="735">
        <v>0</v>
      </c>
      <c r="O46" s="735">
        <v>0</v>
      </c>
      <c r="P46" s="735">
        <v>0</v>
      </c>
      <c r="Q46" s="735">
        <v>0</v>
      </c>
      <c r="R46" s="735">
        <v>0</v>
      </c>
      <c r="S46" s="735">
        <v>0</v>
      </c>
      <c r="T46" s="735">
        <v>0</v>
      </c>
      <c r="U46" s="735">
        <v>0</v>
      </c>
      <c r="V46" s="735">
        <v>13215.23</v>
      </c>
    </row>
    <row r="47" spans="2:22" x14ac:dyDescent="0.25">
      <c r="B47" s="706">
        <v>9352045</v>
      </c>
      <c r="C47" s="706" t="s">
        <v>841</v>
      </c>
      <c r="D47" s="706" t="s">
        <v>1458</v>
      </c>
      <c r="E47" s="735">
        <v>7471.79</v>
      </c>
      <c r="F47" s="735">
        <v>0</v>
      </c>
      <c r="G47" s="735">
        <v>0</v>
      </c>
      <c r="H47" s="735">
        <v>0</v>
      </c>
      <c r="I47" s="735">
        <v>0</v>
      </c>
      <c r="J47" s="735">
        <v>0</v>
      </c>
      <c r="K47" s="735">
        <v>0</v>
      </c>
      <c r="L47" s="735">
        <v>0</v>
      </c>
      <c r="M47" s="735">
        <v>0</v>
      </c>
      <c r="N47" s="735">
        <v>0</v>
      </c>
      <c r="O47" s="735">
        <v>0</v>
      </c>
      <c r="P47" s="735">
        <v>0</v>
      </c>
      <c r="Q47" s="735">
        <v>0</v>
      </c>
      <c r="R47" s="735">
        <v>0</v>
      </c>
      <c r="S47" s="735">
        <v>0</v>
      </c>
      <c r="T47" s="735">
        <v>0</v>
      </c>
      <c r="U47" s="735">
        <v>0</v>
      </c>
      <c r="V47" s="735">
        <v>7471.79</v>
      </c>
    </row>
    <row r="48" spans="2:22" x14ac:dyDescent="0.25">
      <c r="B48" s="706">
        <v>9352055</v>
      </c>
      <c r="C48" s="706" t="s">
        <v>895</v>
      </c>
      <c r="D48" s="706" t="s">
        <v>1458</v>
      </c>
      <c r="E48" s="735">
        <v>5211.6400000000003</v>
      </c>
      <c r="F48" s="735">
        <v>0</v>
      </c>
      <c r="G48" s="735">
        <v>0</v>
      </c>
      <c r="H48" s="735">
        <v>0</v>
      </c>
      <c r="I48" s="735">
        <v>0</v>
      </c>
      <c r="J48" s="735">
        <v>0</v>
      </c>
      <c r="K48" s="735">
        <v>0</v>
      </c>
      <c r="L48" s="735">
        <v>0</v>
      </c>
      <c r="M48" s="735">
        <v>0</v>
      </c>
      <c r="N48" s="735">
        <v>0</v>
      </c>
      <c r="O48" s="735">
        <v>0</v>
      </c>
      <c r="P48" s="735">
        <v>0</v>
      </c>
      <c r="Q48" s="735">
        <v>0</v>
      </c>
      <c r="R48" s="735">
        <v>0</v>
      </c>
      <c r="S48" s="735">
        <v>0</v>
      </c>
      <c r="T48" s="735">
        <v>0</v>
      </c>
      <c r="U48" s="735">
        <v>0</v>
      </c>
      <c r="V48" s="735">
        <v>5211.6400000000003</v>
      </c>
    </row>
    <row r="49" spans="2:22" x14ac:dyDescent="0.25">
      <c r="B49" s="706">
        <v>9352066</v>
      </c>
      <c r="C49" s="706" t="s">
        <v>734</v>
      </c>
      <c r="D49" s="706" t="s">
        <v>1458</v>
      </c>
      <c r="E49" s="735">
        <v>2579.23</v>
      </c>
      <c r="F49" s="735">
        <v>0</v>
      </c>
      <c r="G49" s="735">
        <v>0</v>
      </c>
      <c r="H49" s="735">
        <v>0</v>
      </c>
      <c r="I49" s="735">
        <v>0</v>
      </c>
      <c r="J49" s="735">
        <v>0</v>
      </c>
      <c r="K49" s="735">
        <v>0</v>
      </c>
      <c r="L49" s="735">
        <v>0</v>
      </c>
      <c r="M49" s="735">
        <v>0</v>
      </c>
      <c r="N49" s="735">
        <v>0</v>
      </c>
      <c r="O49" s="735">
        <v>0</v>
      </c>
      <c r="P49" s="735">
        <v>0</v>
      </c>
      <c r="Q49" s="735">
        <v>0</v>
      </c>
      <c r="R49" s="735">
        <v>0</v>
      </c>
      <c r="S49" s="735">
        <v>0</v>
      </c>
      <c r="T49" s="735">
        <v>0</v>
      </c>
      <c r="U49" s="735">
        <v>0</v>
      </c>
      <c r="V49" s="735">
        <v>2579.23</v>
      </c>
    </row>
    <row r="50" spans="2:22" x14ac:dyDescent="0.25">
      <c r="B50" s="706">
        <v>9352068</v>
      </c>
      <c r="C50" s="706" t="s">
        <v>615</v>
      </c>
      <c r="D50" s="706" t="s">
        <v>1458</v>
      </c>
      <c r="E50" s="735">
        <v>11114.62</v>
      </c>
      <c r="F50" s="735">
        <v>0</v>
      </c>
      <c r="G50" s="735">
        <v>0</v>
      </c>
      <c r="H50" s="735">
        <v>0</v>
      </c>
      <c r="I50" s="735">
        <v>0</v>
      </c>
      <c r="J50" s="735">
        <v>0</v>
      </c>
      <c r="K50" s="735">
        <v>0</v>
      </c>
      <c r="L50" s="735">
        <v>0</v>
      </c>
      <c r="M50" s="735">
        <v>0</v>
      </c>
      <c r="N50" s="735">
        <v>0</v>
      </c>
      <c r="O50" s="735">
        <v>0</v>
      </c>
      <c r="P50" s="735">
        <v>0</v>
      </c>
      <c r="Q50" s="735">
        <v>0</v>
      </c>
      <c r="R50" s="735">
        <v>0</v>
      </c>
      <c r="S50" s="735">
        <v>0</v>
      </c>
      <c r="T50" s="735">
        <v>0</v>
      </c>
      <c r="U50" s="735">
        <v>0</v>
      </c>
      <c r="V50" s="735">
        <v>11114.62</v>
      </c>
    </row>
    <row r="51" spans="2:22" x14ac:dyDescent="0.25">
      <c r="B51" s="706">
        <v>9352070</v>
      </c>
      <c r="C51" s="706" t="s">
        <v>853</v>
      </c>
      <c r="D51" s="706" t="s">
        <v>1458</v>
      </c>
      <c r="E51" s="735">
        <v>9838.2999999999993</v>
      </c>
      <c r="F51" s="735">
        <v>0</v>
      </c>
      <c r="G51" s="735">
        <v>0</v>
      </c>
      <c r="H51" s="735">
        <v>0</v>
      </c>
      <c r="I51" s="735">
        <v>0</v>
      </c>
      <c r="J51" s="735">
        <v>0</v>
      </c>
      <c r="K51" s="735">
        <v>0</v>
      </c>
      <c r="L51" s="735">
        <v>0</v>
      </c>
      <c r="M51" s="735">
        <v>0</v>
      </c>
      <c r="N51" s="735">
        <v>0</v>
      </c>
      <c r="O51" s="735">
        <v>0</v>
      </c>
      <c r="P51" s="735">
        <v>0</v>
      </c>
      <c r="Q51" s="735">
        <v>0</v>
      </c>
      <c r="R51" s="735">
        <v>0</v>
      </c>
      <c r="S51" s="735">
        <v>0</v>
      </c>
      <c r="T51" s="735">
        <v>0</v>
      </c>
      <c r="U51" s="735">
        <v>0</v>
      </c>
      <c r="V51" s="735">
        <v>9838.2999999999993</v>
      </c>
    </row>
    <row r="52" spans="2:22" x14ac:dyDescent="0.25">
      <c r="B52" s="706">
        <v>9352071</v>
      </c>
      <c r="C52" s="706" t="s">
        <v>738</v>
      </c>
      <c r="D52" s="706" t="s">
        <v>1458</v>
      </c>
      <c r="E52" s="735">
        <v>2153.79</v>
      </c>
      <c r="F52" s="735">
        <v>0</v>
      </c>
      <c r="G52" s="735">
        <v>0</v>
      </c>
      <c r="H52" s="735">
        <v>0</v>
      </c>
      <c r="I52" s="735">
        <v>0</v>
      </c>
      <c r="J52" s="735">
        <v>0</v>
      </c>
      <c r="K52" s="735">
        <v>0</v>
      </c>
      <c r="L52" s="735">
        <v>0</v>
      </c>
      <c r="M52" s="735">
        <v>0</v>
      </c>
      <c r="N52" s="735">
        <v>0</v>
      </c>
      <c r="O52" s="735">
        <v>0</v>
      </c>
      <c r="P52" s="735">
        <v>0</v>
      </c>
      <c r="Q52" s="735">
        <v>0</v>
      </c>
      <c r="R52" s="735">
        <v>0</v>
      </c>
      <c r="S52" s="735">
        <v>0</v>
      </c>
      <c r="T52" s="735">
        <v>0</v>
      </c>
      <c r="U52" s="735">
        <v>0</v>
      </c>
      <c r="V52" s="735">
        <v>2153.79</v>
      </c>
    </row>
    <row r="53" spans="2:22" x14ac:dyDescent="0.25">
      <c r="B53" s="706">
        <v>9352072</v>
      </c>
      <c r="C53" s="706" t="s">
        <v>627</v>
      </c>
      <c r="D53" s="706" t="s">
        <v>1458</v>
      </c>
      <c r="E53" s="735">
        <v>1542.22</v>
      </c>
      <c r="F53" s="735">
        <v>0</v>
      </c>
      <c r="G53" s="735">
        <v>0</v>
      </c>
      <c r="H53" s="735">
        <v>0</v>
      </c>
      <c r="I53" s="735">
        <v>0</v>
      </c>
      <c r="J53" s="735">
        <v>0</v>
      </c>
      <c r="K53" s="735">
        <v>0</v>
      </c>
      <c r="L53" s="735">
        <v>0</v>
      </c>
      <c r="M53" s="735">
        <v>0</v>
      </c>
      <c r="N53" s="735">
        <v>0</v>
      </c>
      <c r="O53" s="735">
        <v>0</v>
      </c>
      <c r="P53" s="735">
        <v>0</v>
      </c>
      <c r="Q53" s="735">
        <v>0</v>
      </c>
      <c r="R53" s="735">
        <v>0</v>
      </c>
      <c r="S53" s="735">
        <v>0</v>
      </c>
      <c r="T53" s="735">
        <v>0</v>
      </c>
      <c r="U53" s="735">
        <v>0</v>
      </c>
      <c r="V53" s="735">
        <v>1542.22</v>
      </c>
    </row>
    <row r="54" spans="2:22" x14ac:dyDescent="0.25">
      <c r="B54" s="706">
        <v>9352076</v>
      </c>
      <c r="C54" s="706" t="s">
        <v>744</v>
      </c>
      <c r="D54" s="706" t="s">
        <v>1458</v>
      </c>
      <c r="E54" s="735">
        <v>6780.45</v>
      </c>
      <c r="F54" s="735">
        <v>0</v>
      </c>
      <c r="G54" s="735">
        <v>0</v>
      </c>
      <c r="H54" s="735">
        <v>0</v>
      </c>
      <c r="I54" s="735">
        <v>0</v>
      </c>
      <c r="J54" s="735">
        <v>0</v>
      </c>
      <c r="K54" s="735">
        <v>0</v>
      </c>
      <c r="L54" s="735">
        <v>0</v>
      </c>
      <c r="M54" s="735">
        <v>0</v>
      </c>
      <c r="N54" s="735">
        <v>0</v>
      </c>
      <c r="O54" s="735">
        <v>0</v>
      </c>
      <c r="P54" s="735">
        <v>0</v>
      </c>
      <c r="Q54" s="735">
        <v>0</v>
      </c>
      <c r="R54" s="735">
        <v>0</v>
      </c>
      <c r="S54" s="735">
        <v>0</v>
      </c>
      <c r="T54" s="735">
        <v>0</v>
      </c>
      <c r="U54" s="735">
        <v>0</v>
      </c>
      <c r="V54" s="735">
        <v>6780.45</v>
      </c>
    </row>
    <row r="55" spans="2:22" x14ac:dyDescent="0.25">
      <c r="B55" s="706">
        <v>9352079</v>
      </c>
      <c r="C55" s="706" t="s">
        <v>749</v>
      </c>
      <c r="D55" s="706" t="s">
        <v>1458</v>
      </c>
      <c r="E55" s="735">
        <v>4520.3</v>
      </c>
      <c r="F55" s="735">
        <v>0</v>
      </c>
      <c r="G55" s="735">
        <v>0</v>
      </c>
      <c r="H55" s="735">
        <v>0</v>
      </c>
      <c r="I55" s="735">
        <v>0</v>
      </c>
      <c r="J55" s="735">
        <v>0</v>
      </c>
      <c r="K55" s="735">
        <v>0</v>
      </c>
      <c r="L55" s="735">
        <v>0</v>
      </c>
      <c r="M55" s="735">
        <v>0</v>
      </c>
      <c r="N55" s="735">
        <v>0</v>
      </c>
      <c r="O55" s="735">
        <v>0</v>
      </c>
      <c r="P55" s="735">
        <v>0</v>
      </c>
      <c r="Q55" s="735">
        <v>0</v>
      </c>
      <c r="R55" s="735">
        <v>0</v>
      </c>
      <c r="S55" s="735">
        <v>0</v>
      </c>
      <c r="T55" s="735">
        <v>0</v>
      </c>
      <c r="U55" s="735">
        <v>0</v>
      </c>
      <c r="V55" s="735">
        <v>4520.3</v>
      </c>
    </row>
    <row r="56" spans="2:22" x14ac:dyDescent="0.25">
      <c r="B56" s="706">
        <v>9352084</v>
      </c>
      <c r="C56" s="706" t="s">
        <v>755</v>
      </c>
      <c r="D56" s="706" t="s">
        <v>1458</v>
      </c>
      <c r="E56" s="735">
        <v>4467.12</v>
      </c>
      <c r="F56" s="735">
        <v>0</v>
      </c>
      <c r="G56" s="735">
        <v>0</v>
      </c>
      <c r="H56" s="735">
        <v>0</v>
      </c>
      <c r="I56" s="735">
        <v>0</v>
      </c>
      <c r="J56" s="735">
        <v>0</v>
      </c>
      <c r="K56" s="735">
        <v>0</v>
      </c>
      <c r="L56" s="735">
        <v>0</v>
      </c>
      <c r="M56" s="735">
        <v>0</v>
      </c>
      <c r="N56" s="735">
        <v>0</v>
      </c>
      <c r="O56" s="735">
        <v>0</v>
      </c>
      <c r="P56" s="735">
        <v>0</v>
      </c>
      <c r="Q56" s="735">
        <v>0</v>
      </c>
      <c r="R56" s="735">
        <v>0</v>
      </c>
      <c r="S56" s="735">
        <v>0</v>
      </c>
      <c r="T56" s="735">
        <v>0</v>
      </c>
      <c r="U56" s="735">
        <v>0</v>
      </c>
      <c r="V56" s="735">
        <v>4467.12</v>
      </c>
    </row>
    <row r="57" spans="2:22" x14ac:dyDescent="0.25">
      <c r="B57" s="706">
        <v>9352085</v>
      </c>
      <c r="C57" s="706" t="s">
        <v>756</v>
      </c>
      <c r="D57" s="706" t="s">
        <v>1458</v>
      </c>
      <c r="E57" s="735">
        <v>2552.64</v>
      </c>
      <c r="F57" s="735">
        <v>0</v>
      </c>
      <c r="G57" s="735">
        <v>0</v>
      </c>
      <c r="H57" s="735">
        <v>0</v>
      </c>
      <c r="I57" s="735">
        <v>0</v>
      </c>
      <c r="J57" s="735">
        <v>0</v>
      </c>
      <c r="K57" s="735">
        <v>0</v>
      </c>
      <c r="L57" s="735">
        <v>0</v>
      </c>
      <c r="M57" s="735">
        <v>0</v>
      </c>
      <c r="N57" s="735">
        <v>0</v>
      </c>
      <c r="O57" s="735">
        <v>0</v>
      </c>
      <c r="P57" s="735">
        <v>0</v>
      </c>
      <c r="Q57" s="735">
        <v>0</v>
      </c>
      <c r="R57" s="735">
        <v>0</v>
      </c>
      <c r="S57" s="735">
        <v>0</v>
      </c>
      <c r="T57" s="735">
        <v>0</v>
      </c>
      <c r="U57" s="735">
        <v>0</v>
      </c>
      <c r="V57" s="735">
        <v>2552.64</v>
      </c>
    </row>
    <row r="58" spans="2:22" x14ac:dyDescent="0.25">
      <c r="B58" s="706">
        <v>9352089</v>
      </c>
      <c r="C58" s="706" t="s">
        <v>1185</v>
      </c>
      <c r="D58" s="706" t="s">
        <v>1458</v>
      </c>
      <c r="E58" s="735">
        <v>16033.77</v>
      </c>
      <c r="F58" s="735">
        <v>0</v>
      </c>
      <c r="G58" s="735">
        <v>0</v>
      </c>
      <c r="H58" s="735">
        <v>0</v>
      </c>
      <c r="I58" s="735">
        <v>0</v>
      </c>
      <c r="J58" s="735">
        <v>0</v>
      </c>
      <c r="K58" s="735">
        <v>0</v>
      </c>
      <c r="L58" s="735">
        <v>0</v>
      </c>
      <c r="M58" s="735">
        <v>0</v>
      </c>
      <c r="N58" s="735">
        <v>0</v>
      </c>
      <c r="O58" s="735">
        <v>0</v>
      </c>
      <c r="P58" s="735">
        <v>0</v>
      </c>
      <c r="Q58" s="735">
        <v>0</v>
      </c>
      <c r="R58" s="735">
        <v>0</v>
      </c>
      <c r="S58" s="735">
        <v>0</v>
      </c>
      <c r="T58" s="735">
        <v>0</v>
      </c>
      <c r="U58" s="735">
        <v>0</v>
      </c>
      <c r="V58" s="735">
        <v>16033.77</v>
      </c>
    </row>
    <row r="59" spans="2:22" x14ac:dyDescent="0.25">
      <c r="B59" s="706">
        <v>9352092</v>
      </c>
      <c r="C59" s="706" t="s">
        <v>792</v>
      </c>
      <c r="D59" s="706" t="s">
        <v>1458</v>
      </c>
      <c r="E59" s="735">
        <v>2924.9</v>
      </c>
      <c r="F59" s="735">
        <v>0</v>
      </c>
      <c r="G59" s="735">
        <v>0</v>
      </c>
      <c r="H59" s="735">
        <v>0</v>
      </c>
      <c r="I59" s="735">
        <v>0</v>
      </c>
      <c r="J59" s="735">
        <v>0</v>
      </c>
      <c r="K59" s="735">
        <v>0</v>
      </c>
      <c r="L59" s="735">
        <v>0</v>
      </c>
      <c r="M59" s="735">
        <v>0</v>
      </c>
      <c r="N59" s="735">
        <v>0</v>
      </c>
      <c r="O59" s="735">
        <v>0</v>
      </c>
      <c r="P59" s="735">
        <v>0</v>
      </c>
      <c r="Q59" s="735">
        <v>0</v>
      </c>
      <c r="R59" s="735">
        <v>0</v>
      </c>
      <c r="S59" s="735">
        <v>0</v>
      </c>
      <c r="T59" s="735">
        <v>0</v>
      </c>
      <c r="U59" s="735">
        <v>0</v>
      </c>
      <c r="V59" s="735">
        <v>2924.9</v>
      </c>
    </row>
    <row r="60" spans="2:22" x14ac:dyDescent="0.25">
      <c r="B60" s="706">
        <v>9352095</v>
      </c>
      <c r="C60" s="706" t="s">
        <v>795</v>
      </c>
      <c r="D60" s="706" t="s">
        <v>1458</v>
      </c>
      <c r="E60" s="735">
        <v>4573.4799999999996</v>
      </c>
      <c r="F60" s="735">
        <v>0</v>
      </c>
      <c r="G60" s="735">
        <v>0</v>
      </c>
      <c r="H60" s="735">
        <v>0</v>
      </c>
      <c r="I60" s="735">
        <v>0</v>
      </c>
      <c r="J60" s="735">
        <v>0</v>
      </c>
      <c r="K60" s="735">
        <v>0</v>
      </c>
      <c r="L60" s="735">
        <v>0</v>
      </c>
      <c r="M60" s="735">
        <v>0</v>
      </c>
      <c r="N60" s="735">
        <v>0</v>
      </c>
      <c r="O60" s="735">
        <v>0</v>
      </c>
      <c r="P60" s="735">
        <v>0</v>
      </c>
      <c r="Q60" s="735">
        <v>0</v>
      </c>
      <c r="R60" s="735">
        <v>0</v>
      </c>
      <c r="S60" s="735">
        <v>0</v>
      </c>
      <c r="T60" s="735">
        <v>0</v>
      </c>
      <c r="U60" s="735">
        <v>0</v>
      </c>
      <c r="V60" s="735">
        <v>4573.4799999999996</v>
      </c>
    </row>
    <row r="61" spans="2:22" x14ac:dyDescent="0.25">
      <c r="B61" s="706">
        <v>9352101</v>
      </c>
      <c r="C61" s="706" t="s">
        <v>798</v>
      </c>
      <c r="D61" s="706" t="s">
        <v>1458</v>
      </c>
      <c r="E61" s="735">
        <v>1489.04</v>
      </c>
      <c r="F61" s="735">
        <v>0</v>
      </c>
      <c r="G61" s="735">
        <v>0</v>
      </c>
      <c r="H61" s="735">
        <v>0</v>
      </c>
      <c r="I61" s="735">
        <v>0</v>
      </c>
      <c r="J61" s="735">
        <v>0</v>
      </c>
      <c r="K61" s="735">
        <v>0</v>
      </c>
      <c r="L61" s="735">
        <v>0</v>
      </c>
      <c r="M61" s="735">
        <v>0</v>
      </c>
      <c r="N61" s="735">
        <v>0</v>
      </c>
      <c r="O61" s="735">
        <v>0</v>
      </c>
      <c r="P61" s="735">
        <v>0</v>
      </c>
      <c r="Q61" s="735">
        <v>0</v>
      </c>
      <c r="R61" s="735">
        <v>0</v>
      </c>
      <c r="S61" s="735">
        <v>0</v>
      </c>
      <c r="T61" s="735">
        <v>0</v>
      </c>
      <c r="U61" s="735">
        <v>0</v>
      </c>
      <c r="V61" s="735">
        <v>1489.04</v>
      </c>
    </row>
    <row r="62" spans="2:22" x14ac:dyDescent="0.25">
      <c r="B62" s="706">
        <v>9352105</v>
      </c>
      <c r="C62" s="706" t="s">
        <v>900</v>
      </c>
      <c r="D62" s="706" t="s">
        <v>1458</v>
      </c>
      <c r="E62" s="735">
        <v>3430.11</v>
      </c>
      <c r="F62" s="735">
        <v>0</v>
      </c>
      <c r="G62" s="735">
        <v>0</v>
      </c>
      <c r="H62" s="735">
        <v>0</v>
      </c>
      <c r="I62" s="735">
        <v>0</v>
      </c>
      <c r="J62" s="735">
        <v>0</v>
      </c>
      <c r="K62" s="735">
        <v>0</v>
      </c>
      <c r="L62" s="735">
        <v>0</v>
      </c>
      <c r="M62" s="735">
        <v>0</v>
      </c>
      <c r="N62" s="735">
        <v>0</v>
      </c>
      <c r="O62" s="735">
        <v>0</v>
      </c>
      <c r="P62" s="735">
        <v>0</v>
      </c>
      <c r="Q62" s="735">
        <v>0</v>
      </c>
      <c r="R62" s="735">
        <v>0</v>
      </c>
      <c r="S62" s="735">
        <v>0</v>
      </c>
      <c r="T62" s="735">
        <v>0</v>
      </c>
      <c r="U62" s="735">
        <v>0</v>
      </c>
      <c r="V62" s="735">
        <v>3430.11</v>
      </c>
    </row>
    <row r="63" spans="2:22" x14ac:dyDescent="0.25">
      <c r="B63" s="706">
        <v>9352108</v>
      </c>
      <c r="C63" s="706" t="s">
        <v>702</v>
      </c>
      <c r="D63" s="706" t="s">
        <v>1458</v>
      </c>
      <c r="E63" s="735">
        <v>1462.45</v>
      </c>
      <c r="F63" s="735">
        <v>0</v>
      </c>
      <c r="G63" s="735">
        <v>0</v>
      </c>
      <c r="H63" s="735">
        <v>0</v>
      </c>
      <c r="I63" s="735">
        <v>0</v>
      </c>
      <c r="J63" s="735">
        <v>0</v>
      </c>
      <c r="K63" s="735">
        <v>0</v>
      </c>
      <c r="L63" s="735">
        <v>0</v>
      </c>
      <c r="M63" s="735">
        <v>0</v>
      </c>
      <c r="N63" s="735">
        <v>0</v>
      </c>
      <c r="O63" s="735">
        <v>0</v>
      </c>
      <c r="P63" s="735">
        <v>0</v>
      </c>
      <c r="Q63" s="735">
        <v>0</v>
      </c>
      <c r="R63" s="735">
        <v>0</v>
      </c>
      <c r="S63" s="735">
        <v>0</v>
      </c>
      <c r="T63" s="735">
        <v>0</v>
      </c>
      <c r="U63" s="735">
        <v>0</v>
      </c>
      <c r="V63" s="735">
        <v>1462.45</v>
      </c>
    </row>
    <row r="64" spans="2:22" x14ac:dyDescent="0.25">
      <c r="B64" s="706">
        <v>9352110</v>
      </c>
      <c r="C64" s="706" t="s">
        <v>801</v>
      </c>
      <c r="D64" s="706" t="s">
        <v>1458</v>
      </c>
      <c r="E64" s="735">
        <v>2526.0500000000002</v>
      </c>
      <c r="F64" s="735">
        <v>0</v>
      </c>
      <c r="G64" s="735">
        <v>0</v>
      </c>
      <c r="H64" s="735">
        <v>0</v>
      </c>
      <c r="I64" s="735">
        <v>0</v>
      </c>
      <c r="J64" s="735">
        <v>0</v>
      </c>
      <c r="K64" s="735">
        <v>0</v>
      </c>
      <c r="L64" s="735">
        <v>0</v>
      </c>
      <c r="M64" s="735">
        <v>0</v>
      </c>
      <c r="N64" s="735">
        <v>0</v>
      </c>
      <c r="O64" s="735">
        <v>0</v>
      </c>
      <c r="P64" s="735">
        <v>0</v>
      </c>
      <c r="Q64" s="735">
        <v>0</v>
      </c>
      <c r="R64" s="735">
        <v>0</v>
      </c>
      <c r="S64" s="735">
        <v>0</v>
      </c>
      <c r="T64" s="735">
        <v>0</v>
      </c>
      <c r="U64" s="735">
        <v>0</v>
      </c>
      <c r="V64" s="735">
        <v>2526.0500000000002</v>
      </c>
    </row>
    <row r="65" spans="2:22" x14ac:dyDescent="0.25">
      <c r="B65" s="706">
        <v>9352114</v>
      </c>
      <c r="C65" s="706" t="s">
        <v>1186</v>
      </c>
      <c r="D65" s="706" t="s">
        <v>1458</v>
      </c>
      <c r="E65" s="735">
        <v>5504.13</v>
      </c>
      <c r="F65" s="735">
        <v>0</v>
      </c>
      <c r="G65" s="735">
        <v>0</v>
      </c>
      <c r="H65" s="735">
        <v>0</v>
      </c>
      <c r="I65" s="735">
        <v>0</v>
      </c>
      <c r="J65" s="735">
        <v>0</v>
      </c>
      <c r="K65" s="735">
        <v>0</v>
      </c>
      <c r="L65" s="735">
        <v>0</v>
      </c>
      <c r="M65" s="735">
        <v>0</v>
      </c>
      <c r="N65" s="735">
        <v>0</v>
      </c>
      <c r="O65" s="735">
        <v>0</v>
      </c>
      <c r="P65" s="735">
        <v>0</v>
      </c>
      <c r="Q65" s="735">
        <v>0</v>
      </c>
      <c r="R65" s="735">
        <v>0</v>
      </c>
      <c r="S65" s="735">
        <v>0</v>
      </c>
      <c r="T65" s="735">
        <v>0</v>
      </c>
      <c r="U65" s="735">
        <v>0</v>
      </c>
      <c r="V65" s="735">
        <v>5504.13</v>
      </c>
    </row>
    <row r="66" spans="2:22" x14ac:dyDescent="0.25">
      <c r="B66" s="706">
        <v>9352117</v>
      </c>
      <c r="C66" s="706" t="s">
        <v>807</v>
      </c>
      <c r="D66" s="706" t="s">
        <v>1458</v>
      </c>
      <c r="E66" s="735">
        <v>10449.870000000001</v>
      </c>
      <c r="F66" s="735">
        <v>0</v>
      </c>
      <c r="G66" s="735">
        <v>0</v>
      </c>
      <c r="H66" s="735">
        <v>0</v>
      </c>
      <c r="I66" s="735">
        <v>0</v>
      </c>
      <c r="J66" s="735">
        <v>0</v>
      </c>
      <c r="K66" s="735">
        <v>0</v>
      </c>
      <c r="L66" s="735">
        <v>0</v>
      </c>
      <c r="M66" s="735">
        <v>0</v>
      </c>
      <c r="N66" s="735">
        <v>0</v>
      </c>
      <c r="O66" s="735">
        <v>0</v>
      </c>
      <c r="P66" s="735">
        <v>0</v>
      </c>
      <c r="Q66" s="735">
        <v>0</v>
      </c>
      <c r="R66" s="735">
        <v>0</v>
      </c>
      <c r="S66" s="735">
        <v>0</v>
      </c>
      <c r="T66" s="735">
        <v>0</v>
      </c>
      <c r="U66" s="735">
        <v>0</v>
      </c>
      <c r="V66" s="735">
        <v>10449.870000000001</v>
      </c>
    </row>
    <row r="67" spans="2:22" x14ac:dyDescent="0.25">
      <c r="B67" s="706">
        <v>9352118</v>
      </c>
      <c r="C67" s="706" t="s">
        <v>806</v>
      </c>
      <c r="D67" s="706" t="s">
        <v>1458</v>
      </c>
      <c r="E67" s="735">
        <v>5450.95</v>
      </c>
      <c r="F67" s="735">
        <v>0</v>
      </c>
      <c r="G67" s="735">
        <v>0</v>
      </c>
      <c r="H67" s="735">
        <v>0</v>
      </c>
      <c r="I67" s="735">
        <v>0</v>
      </c>
      <c r="J67" s="735">
        <v>0</v>
      </c>
      <c r="K67" s="735">
        <v>0</v>
      </c>
      <c r="L67" s="735">
        <v>0</v>
      </c>
      <c r="M67" s="735">
        <v>0</v>
      </c>
      <c r="N67" s="735">
        <v>0</v>
      </c>
      <c r="O67" s="735">
        <v>0</v>
      </c>
      <c r="P67" s="735">
        <v>0</v>
      </c>
      <c r="Q67" s="735">
        <v>0</v>
      </c>
      <c r="R67" s="735">
        <v>0</v>
      </c>
      <c r="S67" s="735">
        <v>0</v>
      </c>
      <c r="T67" s="735">
        <v>0</v>
      </c>
      <c r="U67" s="735">
        <v>0</v>
      </c>
      <c r="V67" s="735">
        <v>5450.95</v>
      </c>
    </row>
    <row r="68" spans="2:22" x14ac:dyDescent="0.25">
      <c r="B68" s="706">
        <v>9352121</v>
      </c>
      <c r="C68" s="706" t="s">
        <v>808</v>
      </c>
      <c r="D68" s="706" t="s">
        <v>1458</v>
      </c>
      <c r="E68" s="735">
        <v>2526.0500000000002</v>
      </c>
      <c r="F68" s="735">
        <v>0</v>
      </c>
      <c r="G68" s="735">
        <v>0</v>
      </c>
      <c r="H68" s="735">
        <v>0</v>
      </c>
      <c r="I68" s="735">
        <v>0</v>
      </c>
      <c r="J68" s="735">
        <v>0</v>
      </c>
      <c r="K68" s="735">
        <v>0</v>
      </c>
      <c r="L68" s="735">
        <v>0</v>
      </c>
      <c r="M68" s="735">
        <v>0</v>
      </c>
      <c r="N68" s="735">
        <v>0</v>
      </c>
      <c r="O68" s="735">
        <v>0</v>
      </c>
      <c r="P68" s="735">
        <v>0</v>
      </c>
      <c r="Q68" s="735">
        <v>0</v>
      </c>
      <c r="R68" s="735">
        <v>0</v>
      </c>
      <c r="S68" s="735">
        <v>0</v>
      </c>
      <c r="T68" s="735">
        <v>0</v>
      </c>
      <c r="U68" s="735">
        <v>0</v>
      </c>
      <c r="V68" s="735">
        <v>2526.0500000000002</v>
      </c>
    </row>
    <row r="69" spans="2:22" x14ac:dyDescent="0.25">
      <c r="B69" s="706">
        <v>9352124</v>
      </c>
      <c r="C69" s="706" t="s">
        <v>810</v>
      </c>
      <c r="D69" s="706" t="s">
        <v>1458</v>
      </c>
      <c r="E69" s="735">
        <v>2632.41</v>
      </c>
      <c r="F69" s="735">
        <v>0</v>
      </c>
      <c r="G69" s="735">
        <v>0</v>
      </c>
      <c r="H69" s="735">
        <v>0</v>
      </c>
      <c r="I69" s="735">
        <v>0</v>
      </c>
      <c r="J69" s="735">
        <v>0</v>
      </c>
      <c r="K69" s="735">
        <v>0</v>
      </c>
      <c r="L69" s="735">
        <v>0</v>
      </c>
      <c r="M69" s="735">
        <v>0</v>
      </c>
      <c r="N69" s="735">
        <v>0</v>
      </c>
      <c r="O69" s="735">
        <v>0</v>
      </c>
      <c r="P69" s="735">
        <v>0</v>
      </c>
      <c r="Q69" s="735">
        <v>0</v>
      </c>
      <c r="R69" s="735">
        <v>0</v>
      </c>
      <c r="S69" s="735">
        <v>0</v>
      </c>
      <c r="T69" s="735">
        <v>0</v>
      </c>
      <c r="U69" s="735">
        <v>0</v>
      </c>
      <c r="V69" s="735">
        <v>2632.41</v>
      </c>
    </row>
    <row r="70" spans="2:22" x14ac:dyDescent="0.25">
      <c r="B70" s="706">
        <v>9352125</v>
      </c>
      <c r="C70" s="706" t="s">
        <v>812</v>
      </c>
      <c r="D70" s="706" t="s">
        <v>1458</v>
      </c>
      <c r="E70" s="735">
        <v>5583.9</v>
      </c>
      <c r="F70" s="735">
        <v>0</v>
      </c>
      <c r="G70" s="735">
        <v>0</v>
      </c>
      <c r="H70" s="735">
        <v>0</v>
      </c>
      <c r="I70" s="735">
        <v>0</v>
      </c>
      <c r="J70" s="735">
        <v>0</v>
      </c>
      <c r="K70" s="735">
        <v>0</v>
      </c>
      <c r="L70" s="735">
        <v>0</v>
      </c>
      <c r="M70" s="735">
        <v>0</v>
      </c>
      <c r="N70" s="735">
        <v>0</v>
      </c>
      <c r="O70" s="735">
        <v>0</v>
      </c>
      <c r="P70" s="735">
        <v>0</v>
      </c>
      <c r="Q70" s="735">
        <v>0</v>
      </c>
      <c r="R70" s="735">
        <v>0</v>
      </c>
      <c r="S70" s="735">
        <v>0</v>
      </c>
      <c r="T70" s="735">
        <v>0</v>
      </c>
      <c r="U70" s="735">
        <v>0</v>
      </c>
      <c r="V70" s="735">
        <v>5583.9</v>
      </c>
    </row>
    <row r="71" spans="2:22" x14ac:dyDescent="0.25">
      <c r="B71" s="706">
        <v>9352129</v>
      </c>
      <c r="C71" s="706" t="s">
        <v>905</v>
      </c>
      <c r="D71" s="706" t="s">
        <v>1458</v>
      </c>
      <c r="E71" s="735">
        <v>3988.5</v>
      </c>
      <c r="F71" s="735">
        <v>0</v>
      </c>
      <c r="G71" s="735">
        <v>0</v>
      </c>
      <c r="H71" s="735">
        <v>0</v>
      </c>
      <c r="I71" s="735">
        <v>0</v>
      </c>
      <c r="J71" s="735">
        <v>0</v>
      </c>
      <c r="K71" s="735">
        <v>0</v>
      </c>
      <c r="L71" s="735">
        <v>0</v>
      </c>
      <c r="M71" s="735">
        <v>0</v>
      </c>
      <c r="N71" s="735">
        <v>0</v>
      </c>
      <c r="O71" s="735">
        <v>0</v>
      </c>
      <c r="P71" s="735">
        <v>0</v>
      </c>
      <c r="Q71" s="735">
        <v>0</v>
      </c>
      <c r="R71" s="735">
        <v>0</v>
      </c>
      <c r="S71" s="735">
        <v>0</v>
      </c>
      <c r="T71" s="735">
        <v>0</v>
      </c>
      <c r="U71" s="735">
        <v>0</v>
      </c>
      <c r="V71" s="735">
        <v>3988.5</v>
      </c>
    </row>
    <row r="72" spans="2:22" x14ac:dyDescent="0.25">
      <c r="B72" s="706">
        <v>9352131</v>
      </c>
      <c r="C72" s="706" t="s">
        <v>743</v>
      </c>
      <c r="D72" s="706" t="s">
        <v>1458</v>
      </c>
      <c r="E72" s="735">
        <v>9386.27</v>
      </c>
      <c r="F72" s="735">
        <v>0</v>
      </c>
      <c r="G72" s="735">
        <v>0</v>
      </c>
      <c r="H72" s="735">
        <v>0</v>
      </c>
      <c r="I72" s="735">
        <v>0</v>
      </c>
      <c r="J72" s="735">
        <v>0</v>
      </c>
      <c r="K72" s="735">
        <v>0</v>
      </c>
      <c r="L72" s="735">
        <v>0</v>
      </c>
      <c r="M72" s="735">
        <v>0</v>
      </c>
      <c r="N72" s="735">
        <v>0</v>
      </c>
      <c r="O72" s="735">
        <v>0</v>
      </c>
      <c r="P72" s="735">
        <v>0</v>
      </c>
      <c r="Q72" s="735">
        <v>0</v>
      </c>
      <c r="R72" s="735">
        <v>0</v>
      </c>
      <c r="S72" s="735">
        <v>0</v>
      </c>
      <c r="T72" s="735">
        <v>0</v>
      </c>
      <c r="U72" s="735">
        <v>0</v>
      </c>
      <c r="V72" s="735">
        <v>9386.27</v>
      </c>
    </row>
    <row r="73" spans="2:22" x14ac:dyDescent="0.25">
      <c r="B73" s="706">
        <v>9352132</v>
      </c>
      <c r="C73" s="706" t="s">
        <v>794</v>
      </c>
      <c r="D73" s="706" t="s">
        <v>1458</v>
      </c>
      <c r="E73" s="735">
        <v>12151.63</v>
      </c>
      <c r="F73" s="735">
        <v>0</v>
      </c>
      <c r="G73" s="735">
        <v>0</v>
      </c>
      <c r="H73" s="735">
        <v>0</v>
      </c>
      <c r="I73" s="735">
        <v>0</v>
      </c>
      <c r="J73" s="735">
        <v>0</v>
      </c>
      <c r="K73" s="735">
        <v>0</v>
      </c>
      <c r="L73" s="735">
        <v>0</v>
      </c>
      <c r="M73" s="735">
        <v>0</v>
      </c>
      <c r="N73" s="735">
        <v>0</v>
      </c>
      <c r="O73" s="735">
        <v>0</v>
      </c>
      <c r="P73" s="735">
        <v>0</v>
      </c>
      <c r="Q73" s="735">
        <v>0</v>
      </c>
      <c r="R73" s="735">
        <v>0</v>
      </c>
      <c r="S73" s="735">
        <v>0</v>
      </c>
      <c r="T73" s="735">
        <v>0</v>
      </c>
      <c r="U73" s="735">
        <v>0</v>
      </c>
      <c r="V73" s="735">
        <v>12151.63</v>
      </c>
    </row>
    <row r="74" spans="2:22" x14ac:dyDescent="0.25">
      <c r="B74" s="706">
        <v>9352134</v>
      </c>
      <c r="C74" s="706" t="s">
        <v>746</v>
      </c>
      <c r="D74" s="706" t="s">
        <v>1458</v>
      </c>
      <c r="E74" s="735">
        <v>5371.18</v>
      </c>
      <c r="F74" s="735">
        <v>0</v>
      </c>
      <c r="G74" s="735">
        <v>0</v>
      </c>
      <c r="H74" s="735">
        <v>0</v>
      </c>
      <c r="I74" s="735">
        <v>0</v>
      </c>
      <c r="J74" s="735">
        <v>0</v>
      </c>
      <c r="K74" s="735">
        <v>0</v>
      </c>
      <c r="L74" s="735">
        <v>0</v>
      </c>
      <c r="M74" s="735">
        <v>0</v>
      </c>
      <c r="N74" s="735">
        <v>0</v>
      </c>
      <c r="O74" s="735">
        <v>0</v>
      </c>
      <c r="P74" s="735">
        <v>0</v>
      </c>
      <c r="Q74" s="735">
        <v>0</v>
      </c>
      <c r="R74" s="735">
        <v>0</v>
      </c>
      <c r="S74" s="735">
        <v>0</v>
      </c>
      <c r="T74" s="735">
        <v>0</v>
      </c>
      <c r="U74" s="735">
        <v>0</v>
      </c>
      <c r="V74" s="735">
        <v>5371.18</v>
      </c>
    </row>
    <row r="75" spans="2:22" x14ac:dyDescent="0.25">
      <c r="B75" s="706">
        <v>9352135</v>
      </c>
      <c r="C75" s="706" t="s">
        <v>813</v>
      </c>
      <c r="D75" s="706" t="s">
        <v>1458</v>
      </c>
      <c r="E75" s="735">
        <v>10742.36</v>
      </c>
      <c r="F75" s="735">
        <v>0</v>
      </c>
      <c r="G75" s="735">
        <v>0</v>
      </c>
      <c r="H75" s="735">
        <v>0</v>
      </c>
      <c r="I75" s="735">
        <v>0</v>
      </c>
      <c r="J75" s="735">
        <v>0</v>
      </c>
      <c r="K75" s="735">
        <v>0</v>
      </c>
      <c r="L75" s="735">
        <v>0</v>
      </c>
      <c r="M75" s="735">
        <v>0</v>
      </c>
      <c r="N75" s="735">
        <v>0</v>
      </c>
      <c r="O75" s="735">
        <v>0</v>
      </c>
      <c r="P75" s="735">
        <v>0</v>
      </c>
      <c r="Q75" s="735">
        <v>0</v>
      </c>
      <c r="R75" s="735">
        <v>0</v>
      </c>
      <c r="S75" s="735">
        <v>0</v>
      </c>
      <c r="T75" s="735">
        <v>0</v>
      </c>
      <c r="U75" s="735">
        <v>0</v>
      </c>
      <c r="V75" s="735">
        <v>10742.36</v>
      </c>
    </row>
    <row r="76" spans="2:22" x14ac:dyDescent="0.25">
      <c r="B76" s="706">
        <v>9352138</v>
      </c>
      <c r="C76" s="706" t="s">
        <v>1188</v>
      </c>
      <c r="D76" s="706" t="s">
        <v>1458</v>
      </c>
      <c r="E76" s="735">
        <v>10742.36</v>
      </c>
      <c r="F76" s="735">
        <v>0</v>
      </c>
      <c r="G76" s="735">
        <v>0</v>
      </c>
      <c r="H76" s="735">
        <v>0</v>
      </c>
      <c r="I76" s="735">
        <v>0</v>
      </c>
      <c r="J76" s="735">
        <v>0</v>
      </c>
      <c r="K76" s="735">
        <v>0</v>
      </c>
      <c r="L76" s="735">
        <v>0</v>
      </c>
      <c r="M76" s="735">
        <v>0</v>
      </c>
      <c r="N76" s="735">
        <v>0</v>
      </c>
      <c r="O76" s="735">
        <v>0</v>
      </c>
      <c r="P76" s="735">
        <v>0</v>
      </c>
      <c r="Q76" s="735">
        <v>0</v>
      </c>
      <c r="R76" s="735">
        <v>0</v>
      </c>
      <c r="S76" s="735">
        <v>0</v>
      </c>
      <c r="T76" s="735">
        <v>0</v>
      </c>
      <c r="U76" s="735">
        <v>0</v>
      </c>
      <c r="V76" s="735">
        <v>10742.36</v>
      </c>
    </row>
    <row r="77" spans="2:22" x14ac:dyDescent="0.25">
      <c r="B77" s="706">
        <v>9352157</v>
      </c>
      <c r="C77" s="706" t="s">
        <v>773</v>
      </c>
      <c r="D77" s="706" t="s">
        <v>1458</v>
      </c>
      <c r="E77" s="735">
        <v>7578.15</v>
      </c>
      <c r="F77" s="735">
        <v>0</v>
      </c>
      <c r="G77" s="735">
        <v>0</v>
      </c>
      <c r="H77" s="735">
        <v>0</v>
      </c>
      <c r="I77" s="735">
        <v>0</v>
      </c>
      <c r="J77" s="735">
        <v>0</v>
      </c>
      <c r="K77" s="735">
        <v>0</v>
      </c>
      <c r="L77" s="735">
        <v>0</v>
      </c>
      <c r="M77" s="735">
        <v>0</v>
      </c>
      <c r="N77" s="735">
        <v>0</v>
      </c>
      <c r="O77" s="735">
        <v>0</v>
      </c>
      <c r="P77" s="735">
        <v>0</v>
      </c>
      <c r="Q77" s="735">
        <v>0</v>
      </c>
      <c r="R77" s="735">
        <v>0</v>
      </c>
      <c r="S77" s="735">
        <v>0</v>
      </c>
      <c r="T77" s="735">
        <v>0</v>
      </c>
      <c r="U77" s="735">
        <v>0</v>
      </c>
      <c r="V77" s="735">
        <v>7578.15</v>
      </c>
    </row>
    <row r="78" spans="2:22" x14ac:dyDescent="0.25">
      <c r="B78" s="706">
        <v>9352162</v>
      </c>
      <c r="C78" s="706" t="s">
        <v>1189</v>
      </c>
      <c r="D78" s="706" t="s">
        <v>1458</v>
      </c>
      <c r="E78" s="735">
        <v>10822.13</v>
      </c>
      <c r="F78" s="735">
        <v>0</v>
      </c>
      <c r="G78" s="735">
        <v>0</v>
      </c>
      <c r="H78" s="735">
        <v>0</v>
      </c>
      <c r="I78" s="735">
        <v>0</v>
      </c>
      <c r="J78" s="735">
        <v>0</v>
      </c>
      <c r="K78" s="735">
        <v>0</v>
      </c>
      <c r="L78" s="735">
        <v>0</v>
      </c>
      <c r="M78" s="735">
        <v>0</v>
      </c>
      <c r="N78" s="735">
        <v>0</v>
      </c>
      <c r="O78" s="735">
        <v>0</v>
      </c>
      <c r="P78" s="735">
        <v>0</v>
      </c>
      <c r="Q78" s="735">
        <v>0</v>
      </c>
      <c r="R78" s="735">
        <v>0</v>
      </c>
      <c r="S78" s="735">
        <v>0</v>
      </c>
      <c r="T78" s="735">
        <v>0</v>
      </c>
      <c r="U78" s="735">
        <v>0</v>
      </c>
      <c r="V78" s="735">
        <v>10822.13</v>
      </c>
    </row>
    <row r="79" spans="2:22" x14ac:dyDescent="0.25">
      <c r="B79" s="706">
        <v>9352166</v>
      </c>
      <c r="C79" s="706" t="s">
        <v>763</v>
      </c>
      <c r="D79" s="706" t="s">
        <v>1458</v>
      </c>
      <c r="E79" s="735">
        <v>10875.31</v>
      </c>
      <c r="F79" s="735">
        <v>0</v>
      </c>
      <c r="G79" s="735">
        <v>0</v>
      </c>
      <c r="H79" s="735">
        <v>0</v>
      </c>
      <c r="I79" s="735">
        <v>0</v>
      </c>
      <c r="J79" s="735">
        <v>0</v>
      </c>
      <c r="K79" s="735">
        <v>0</v>
      </c>
      <c r="L79" s="735">
        <v>0</v>
      </c>
      <c r="M79" s="735">
        <v>0</v>
      </c>
      <c r="N79" s="735">
        <v>0</v>
      </c>
      <c r="O79" s="735">
        <v>0</v>
      </c>
      <c r="P79" s="735">
        <v>0</v>
      </c>
      <c r="Q79" s="735">
        <v>0</v>
      </c>
      <c r="R79" s="735">
        <v>0</v>
      </c>
      <c r="S79" s="735">
        <v>0</v>
      </c>
      <c r="T79" s="735">
        <v>0</v>
      </c>
      <c r="U79" s="735">
        <v>0</v>
      </c>
      <c r="V79" s="735">
        <v>10875.31</v>
      </c>
    </row>
    <row r="80" spans="2:22" x14ac:dyDescent="0.25">
      <c r="B80" s="706">
        <v>9352176</v>
      </c>
      <c r="C80" s="706" t="s">
        <v>787</v>
      </c>
      <c r="D80" s="706" t="s">
        <v>1458</v>
      </c>
      <c r="E80" s="735">
        <v>14837.22</v>
      </c>
      <c r="F80" s="735">
        <v>0</v>
      </c>
      <c r="G80" s="735">
        <v>0</v>
      </c>
      <c r="H80" s="735">
        <v>0</v>
      </c>
      <c r="I80" s="735">
        <v>0</v>
      </c>
      <c r="J80" s="735">
        <v>0</v>
      </c>
      <c r="K80" s="735">
        <v>0</v>
      </c>
      <c r="L80" s="735">
        <v>0</v>
      </c>
      <c r="M80" s="735">
        <v>0</v>
      </c>
      <c r="N80" s="735">
        <v>0</v>
      </c>
      <c r="O80" s="735">
        <v>0</v>
      </c>
      <c r="P80" s="735">
        <v>0</v>
      </c>
      <c r="Q80" s="735">
        <v>0</v>
      </c>
      <c r="R80" s="735">
        <v>0</v>
      </c>
      <c r="S80" s="735">
        <v>0</v>
      </c>
      <c r="T80" s="735">
        <v>0</v>
      </c>
      <c r="U80" s="735">
        <v>0</v>
      </c>
      <c r="V80" s="735">
        <v>14837.22</v>
      </c>
    </row>
    <row r="81" spans="2:22" x14ac:dyDescent="0.25">
      <c r="B81" s="706">
        <v>9352184</v>
      </c>
      <c r="C81" s="706" t="s">
        <v>764</v>
      </c>
      <c r="D81" s="706" t="s">
        <v>1458</v>
      </c>
      <c r="E81" s="735">
        <v>10955.08</v>
      </c>
      <c r="F81" s="735">
        <v>0</v>
      </c>
      <c r="G81" s="735">
        <v>0</v>
      </c>
      <c r="H81" s="735">
        <v>0</v>
      </c>
      <c r="I81" s="735">
        <v>0</v>
      </c>
      <c r="J81" s="735">
        <v>0</v>
      </c>
      <c r="K81" s="735">
        <v>0</v>
      </c>
      <c r="L81" s="735">
        <v>0</v>
      </c>
      <c r="M81" s="735">
        <v>0</v>
      </c>
      <c r="N81" s="735">
        <v>0</v>
      </c>
      <c r="O81" s="735">
        <v>0</v>
      </c>
      <c r="P81" s="735">
        <v>0</v>
      </c>
      <c r="Q81" s="735">
        <v>0</v>
      </c>
      <c r="R81" s="735">
        <v>0</v>
      </c>
      <c r="S81" s="735">
        <v>0</v>
      </c>
      <c r="T81" s="735">
        <v>0</v>
      </c>
      <c r="U81" s="735">
        <v>0</v>
      </c>
      <c r="V81" s="735">
        <v>10955.08</v>
      </c>
    </row>
    <row r="82" spans="2:22" x14ac:dyDescent="0.25">
      <c r="B82" s="706">
        <v>9352229</v>
      </c>
      <c r="C82" s="706" t="s">
        <v>1494</v>
      </c>
      <c r="D82" s="706" t="s">
        <v>1458</v>
      </c>
      <c r="E82" s="735">
        <v>2605.8200000000002</v>
      </c>
      <c r="F82" s="735">
        <v>0</v>
      </c>
      <c r="G82" s="735">
        <v>0</v>
      </c>
      <c r="H82" s="735">
        <v>0</v>
      </c>
      <c r="I82" s="735">
        <v>0</v>
      </c>
      <c r="J82" s="735">
        <v>0</v>
      </c>
      <c r="K82" s="735">
        <v>0</v>
      </c>
      <c r="L82" s="735">
        <v>0</v>
      </c>
      <c r="M82" s="735">
        <v>0</v>
      </c>
      <c r="N82" s="735">
        <v>0</v>
      </c>
      <c r="O82" s="735">
        <v>0</v>
      </c>
      <c r="P82" s="735">
        <v>0</v>
      </c>
      <c r="Q82" s="735">
        <v>0</v>
      </c>
      <c r="R82" s="735">
        <v>0</v>
      </c>
      <c r="S82" s="735">
        <v>0</v>
      </c>
      <c r="T82" s="735">
        <v>0</v>
      </c>
      <c r="U82" s="735">
        <v>0</v>
      </c>
      <c r="V82" s="735">
        <v>2605.8200000000002</v>
      </c>
    </row>
    <row r="83" spans="2:22" x14ac:dyDescent="0.25">
      <c r="B83" s="706">
        <v>9352916</v>
      </c>
      <c r="C83" s="706" t="s">
        <v>890</v>
      </c>
      <c r="D83" s="706" t="s">
        <v>1458</v>
      </c>
      <c r="E83" s="735">
        <v>7179.3</v>
      </c>
      <c r="F83" s="735">
        <v>0</v>
      </c>
      <c r="G83" s="735">
        <v>0</v>
      </c>
      <c r="H83" s="735">
        <v>0</v>
      </c>
      <c r="I83" s="735">
        <v>0</v>
      </c>
      <c r="J83" s="735">
        <v>0</v>
      </c>
      <c r="K83" s="735">
        <v>0</v>
      </c>
      <c r="L83" s="735">
        <v>0</v>
      </c>
      <c r="M83" s="735">
        <v>0</v>
      </c>
      <c r="N83" s="735">
        <v>0</v>
      </c>
      <c r="O83" s="735">
        <v>0</v>
      </c>
      <c r="P83" s="735">
        <v>0</v>
      </c>
      <c r="Q83" s="735">
        <v>0</v>
      </c>
      <c r="R83" s="735">
        <v>0</v>
      </c>
      <c r="S83" s="735">
        <v>0</v>
      </c>
      <c r="T83" s="735">
        <v>0</v>
      </c>
      <c r="U83" s="735">
        <v>0</v>
      </c>
      <c r="V83" s="735">
        <v>7179.3</v>
      </c>
    </row>
    <row r="84" spans="2:22" x14ac:dyDescent="0.25">
      <c r="B84" s="706">
        <v>9352918</v>
      </c>
      <c r="C84" s="706" t="s">
        <v>803</v>
      </c>
      <c r="D84" s="706" t="s">
        <v>1458</v>
      </c>
      <c r="E84" s="735">
        <v>2579.23</v>
      </c>
      <c r="F84" s="735">
        <v>0</v>
      </c>
      <c r="G84" s="735">
        <v>0</v>
      </c>
      <c r="H84" s="735">
        <v>0</v>
      </c>
      <c r="I84" s="735">
        <v>0</v>
      </c>
      <c r="J84" s="735">
        <v>0</v>
      </c>
      <c r="K84" s="735">
        <v>0</v>
      </c>
      <c r="L84" s="735">
        <v>0</v>
      </c>
      <c r="M84" s="735">
        <v>0</v>
      </c>
      <c r="N84" s="735">
        <v>0</v>
      </c>
      <c r="O84" s="735">
        <v>0</v>
      </c>
      <c r="P84" s="735">
        <v>0</v>
      </c>
      <c r="Q84" s="735">
        <v>0</v>
      </c>
      <c r="R84" s="735">
        <v>0</v>
      </c>
      <c r="S84" s="735">
        <v>0</v>
      </c>
      <c r="T84" s="735">
        <v>0</v>
      </c>
      <c r="U84" s="735">
        <v>0</v>
      </c>
      <c r="V84" s="735">
        <v>2579.23</v>
      </c>
    </row>
    <row r="85" spans="2:22" x14ac:dyDescent="0.25">
      <c r="B85" s="706">
        <v>9352919</v>
      </c>
      <c r="C85" s="706" t="s">
        <v>682</v>
      </c>
      <c r="D85" s="706" t="s">
        <v>1458</v>
      </c>
      <c r="E85" s="735">
        <v>7604.74</v>
      </c>
      <c r="F85" s="735">
        <v>0</v>
      </c>
      <c r="G85" s="735">
        <v>0</v>
      </c>
      <c r="H85" s="735">
        <v>0</v>
      </c>
      <c r="I85" s="735">
        <v>0</v>
      </c>
      <c r="J85" s="735">
        <v>0</v>
      </c>
      <c r="K85" s="735">
        <v>0</v>
      </c>
      <c r="L85" s="735">
        <v>0</v>
      </c>
      <c r="M85" s="735">
        <v>0</v>
      </c>
      <c r="N85" s="735">
        <v>0</v>
      </c>
      <c r="O85" s="735">
        <v>0</v>
      </c>
      <c r="P85" s="735">
        <v>0</v>
      </c>
      <c r="Q85" s="735">
        <v>0</v>
      </c>
      <c r="R85" s="735">
        <v>0</v>
      </c>
      <c r="S85" s="735">
        <v>0</v>
      </c>
      <c r="T85" s="735">
        <v>0</v>
      </c>
      <c r="U85" s="735">
        <v>0</v>
      </c>
      <c r="V85" s="735">
        <v>7604.74</v>
      </c>
    </row>
    <row r="86" spans="2:22" x14ac:dyDescent="0.25">
      <c r="B86" s="706">
        <v>9352921</v>
      </c>
      <c r="C86" s="706" t="s">
        <v>876</v>
      </c>
      <c r="D86" s="706" t="s">
        <v>1458</v>
      </c>
      <c r="E86" s="735">
        <v>5583.9</v>
      </c>
      <c r="F86" s="735">
        <v>0</v>
      </c>
      <c r="G86" s="735">
        <v>0</v>
      </c>
      <c r="H86" s="735">
        <v>0</v>
      </c>
      <c r="I86" s="735">
        <v>0</v>
      </c>
      <c r="J86" s="735">
        <v>0</v>
      </c>
      <c r="K86" s="735">
        <v>0</v>
      </c>
      <c r="L86" s="735">
        <v>0</v>
      </c>
      <c r="M86" s="735">
        <v>0</v>
      </c>
      <c r="N86" s="735">
        <v>0</v>
      </c>
      <c r="O86" s="735">
        <v>0</v>
      </c>
      <c r="P86" s="735">
        <v>0</v>
      </c>
      <c r="Q86" s="735">
        <v>0</v>
      </c>
      <c r="R86" s="735">
        <v>0</v>
      </c>
      <c r="S86" s="735">
        <v>0</v>
      </c>
      <c r="T86" s="735">
        <v>0</v>
      </c>
      <c r="U86" s="735">
        <v>0</v>
      </c>
      <c r="V86" s="735">
        <v>5583.9</v>
      </c>
    </row>
    <row r="87" spans="2:22" x14ac:dyDescent="0.25">
      <c r="B87" s="706">
        <v>9352922</v>
      </c>
      <c r="C87" s="706" t="s">
        <v>775</v>
      </c>
      <c r="D87" s="706" t="s">
        <v>1458</v>
      </c>
      <c r="E87" s="735">
        <v>15874.23</v>
      </c>
      <c r="F87" s="735">
        <v>0</v>
      </c>
      <c r="G87" s="735">
        <v>0</v>
      </c>
      <c r="H87" s="735">
        <v>0</v>
      </c>
      <c r="I87" s="735">
        <v>0</v>
      </c>
      <c r="J87" s="735">
        <v>0</v>
      </c>
      <c r="K87" s="735">
        <v>0</v>
      </c>
      <c r="L87" s="735">
        <v>0</v>
      </c>
      <c r="M87" s="735">
        <v>0</v>
      </c>
      <c r="N87" s="735">
        <v>0</v>
      </c>
      <c r="O87" s="735">
        <v>0</v>
      </c>
      <c r="P87" s="735">
        <v>0</v>
      </c>
      <c r="Q87" s="735">
        <v>0</v>
      </c>
      <c r="R87" s="735">
        <v>0</v>
      </c>
      <c r="S87" s="735">
        <v>0</v>
      </c>
      <c r="T87" s="735">
        <v>0</v>
      </c>
      <c r="U87" s="735">
        <v>0</v>
      </c>
      <c r="V87" s="735">
        <v>15874.23</v>
      </c>
    </row>
    <row r="88" spans="2:22" x14ac:dyDescent="0.25">
      <c r="B88" s="706">
        <v>9352923</v>
      </c>
      <c r="C88" s="706" t="s">
        <v>907</v>
      </c>
      <c r="D88" s="706" t="s">
        <v>1458</v>
      </c>
      <c r="E88" s="735">
        <v>8189.72</v>
      </c>
      <c r="F88" s="735">
        <v>0</v>
      </c>
      <c r="G88" s="735">
        <v>0</v>
      </c>
      <c r="H88" s="735">
        <v>0</v>
      </c>
      <c r="I88" s="735">
        <v>0</v>
      </c>
      <c r="J88" s="735">
        <v>0</v>
      </c>
      <c r="K88" s="735">
        <v>0</v>
      </c>
      <c r="L88" s="735">
        <v>0</v>
      </c>
      <c r="M88" s="735">
        <v>0</v>
      </c>
      <c r="N88" s="735">
        <v>0</v>
      </c>
      <c r="O88" s="735">
        <v>0</v>
      </c>
      <c r="P88" s="735">
        <v>0</v>
      </c>
      <c r="Q88" s="735">
        <v>0</v>
      </c>
      <c r="R88" s="735">
        <v>0</v>
      </c>
      <c r="S88" s="735">
        <v>0</v>
      </c>
      <c r="T88" s="735">
        <v>0</v>
      </c>
      <c r="U88" s="735">
        <v>0</v>
      </c>
      <c r="V88" s="735">
        <v>8189.72</v>
      </c>
    </row>
    <row r="89" spans="2:22" x14ac:dyDescent="0.25">
      <c r="B89" s="706">
        <v>9352924</v>
      </c>
      <c r="C89" s="706" t="s">
        <v>793</v>
      </c>
      <c r="D89" s="706" t="s">
        <v>1458</v>
      </c>
      <c r="E89" s="735">
        <v>5610.49</v>
      </c>
      <c r="F89" s="735">
        <v>0</v>
      </c>
      <c r="G89" s="735">
        <v>0</v>
      </c>
      <c r="H89" s="735">
        <v>0</v>
      </c>
      <c r="I89" s="735">
        <v>0</v>
      </c>
      <c r="J89" s="735">
        <v>0</v>
      </c>
      <c r="K89" s="735">
        <v>0</v>
      </c>
      <c r="L89" s="735">
        <v>0</v>
      </c>
      <c r="M89" s="735">
        <v>0</v>
      </c>
      <c r="N89" s="735">
        <v>0</v>
      </c>
      <c r="O89" s="735">
        <v>0</v>
      </c>
      <c r="P89" s="735">
        <v>0</v>
      </c>
      <c r="Q89" s="735">
        <v>0</v>
      </c>
      <c r="R89" s="735">
        <v>0</v>
      </c>
      <c r="S89" s="735">
        <v>0</v>
      </c>
      <c r="T89" s="735">
        <v>0</v>
      </c>
      <c r="U89" s="735">
        <v>0</v>
      </c>
      <c r="V89" s="735">
        <v>5610.49</v>
      </c>
    </row>
    <row r="90" spans="2:22" x14ac:dyDescent="0.25">
      <c r="B90" s="706">
        <v>9352925</v>
      </c>
      <c r="C90" s="706" t="s">
        <v>843</v>
      </c>
      <c r="D90" s="706" t="s">
        <v>1458</v>
      </c>
      <c r="E90" s="735">
        <v>10715.77</v>
      </c>
      <c r="F90" s="735">
        <v>0</v>
      </c>
      <c r="G90" s="735">
        <v>0</v>
      </c>
      <c r="H90" s="735">
        <v>0</v>
      </c>
      <c r="I90" s="735">
        <v>0</v>
      </c>
      <c r="J90" s="735">
        <v>0</v>
      </c>
      <c r="K90" s="735">
        <v>0</v>
      </c>
      <c r="L90" s="735">
        <v>0</v>
      </c>
      <c r="M90" s="735">
        <v>0</v>
      </c>
      <c r="N90" s="735">
        <v>0</v>
      </c>
      <c r="O90" s="735">
        <v>0</v>
      </c>
      <c r="P90" s="735">
        <v>0</v>
      </c>
      <c r="Q90" s="735">
        <v>0</v>
      </c>
      <c r="R90" s="735">
        <v>0</v>
      </c>
      <c r="S90" s="735">
        <v>0</v>
      </c>
      <c r="T90" s="735">
        <v>0</v>
      </c>
      <c r="U90" s="735">
        <v>0</v>
      </c>
      <c r="V90" s="735">
        <v>10715.77</v>
      </c>
    </row>
    <row r="91" spans="2:22" x14ac:dyDescent="0.25">
      <c r="B91" s="706">
        <v>9352928</v>
      </c>
      <c r="C91" s="706" t="s">
        <v>811</v>
      </c>
      <c r="D91" s="706" t="s">
        <v>1458</v>
      </c>
      <c r="E91" s="735">
        <v>2393.1</v>
      </c>
      <c r="F91" s="735">
        <v>0</v>
      </c>
      <c r="G91" s="735">
        <v>0</v>
      </c>
      <c r="H91" s="735">
        <v>0</v>
      </c>
      <c r="I91" s="735">
        <v>0</v>
      </c>
      <c r="J91" s="735">
        <v>0</v>
      </c>
      <c r="K91" s="735">
        <v>0</v>
      </c>
      <c r="L91" s="735">
        <v>0</v>
      </c>
      <c r="M91" s="735">
        <v>0</v>
      </c>
      <c r="N91" s="735">
        <v>0</v>
      </c>
      <c r="O91" s="735">
        <v>0</v>
      </c>
      <c r="P91" s="735">
        <v>0</v>
      </c>
      <c r="Q91" s="735">
        <v>0</v>
      </c>
      <c r="R91" s="735">
        <v>0</v>
      </c>
      <c r="S91" s="735">
        <v>0</v>
      </c>
      <c r="T91" s="735">
        <v>0</v>
      </c>
      <c r="U91" s="735">
        <v>0</v>
      </c>
      <c r="V91" s="735">
        <v>2393.1</v>
      </c>
    </row>
    <row r="92" spans="2:22" x14ac:dyDescent="0.25">
      <c r="B92" s="706">
        <v>9352929</v>
      </c>
      <c r="C92" s="706" t="s">
        <v>1190</v>
      </c>
      <c r="D92" s="706" t="s">
        <v>1458</v>
      </c>
      <c r="E92" s="735">
        <v>11034.85</v>
      </c>
      <c r="F92" s="735">
        <v>0</v>
      </c>
      <c r="G92" s="735">
        <v>0</v>
      </c>
      <c r="H92" s="735">
        <v>0</v>
      </c>
      <c r="I92" s="735">
        <v>0</v>
      </c>
      <c r="J92" s="735">
        <v>0</v>
      </c>
      <c r="K92" s="735">
        <v>0</v>
      </c>
      <c r="L92" s="735">
        <v>0</v>
      </c>
      <c r="M92" s="735">
        <v>0</v>
      </c>
      <c r="N92" s="735">
        <v>0</v>
      </c>
      <c r="O92" s="735">
        <v>0</v>
      </c>
      <c r="P92" s="735">
        <v>0</v>
      </c>
      <c r="Q92" s="735">
        <v>0</v>
      </c>
      <c r="R92" s="735">
        <v>0</v>
      </c>
      <c r="S92" s="735">
        <v>0</v>
      </c>
      <c r="T92" s="735">
        <v>0</v>
      </c>
      <c r="U92" s="735">
        <v>0</v>
      </c>
      <c r="V92" s="735">
        <v>11034.85</v>
      </c>
    </row>
    <row r="93" spans="2:22" x14ac:dyDescent="0.25">
      <c r="B93" s="706">
        <v>9352931</v>
      </c>
      <c r="C93" s="706" t="s">
        <v>750</v>
      </c>
      <c r="D93" s="706" t="s">
        <v>1458</v>
      </c>
      <c r="E93" s="735">
        <v>2366.5099999999998</v>
      </c>
      <c r="F93" s="735">
        <v>0</v>
      </c>
      <c r="G93" s="735">
        <v>0</v>
      </c>
      <c r="H93" s="735">
        <v>0</v>
      </c>
      <c r="I93" s="735">
        <v>0</v>
      </c>
      <c r="J93" s="735">
        <v>0</v>
      </c>
      <c r="K93" s="735">
        <v>0</v>
      </c>
      <c r="L93" s="735">
        <v>0</v>
      </c>
      <c r="M93" s="735">
        <v>0</v>
      </c>
      <c r="N93" s="735">
        <v>0</v>
      </c>
      <c r="O93" s="735">
        <v>0</v>
      </c>
      <c r="P93" s="735">
        <v>0</v>
      </c>
      <c r="Q93" s="735">
        <v>0</v>
      </c>
      <c r="R93" s="735">
        <v>0</v>
      </c>
      <c r="S93" s="735">
        <v>0</v>
      </c>
      <c r="T93" s="735">
        <v>0</v>
      </c>
      <c r="U93" s="735">
        <v>0</v>
      </c>
      <c r="V93" s="735">
        <v>2366.5099999999998</v>
      </c>
    </row>
    <row r="94" spans="2:22" x14ac:dyDescent="0.25">
      <c r="B94" s="706">
        <v>9353000</v>
      </c>
      <c r="C94" s="706" t="s">
        <v>1191</v>
      </c>
      <c r="D94" s="706" t="s">
        <v>1458</v>
      </c>
      <c r="E94" s="735">
        <v>4706.43</v>
      </c>
      <c r="F94" s="735">
        <v>0</v>
      </c>
      <c r="G94" s="735">
        <v>0</v>
      </c>
      <c r="H94" s="735">
        <v>0</v>
      </c>
      <c r="I94" s="735">
        <v>0</v>
      </c>
      <c r="J94" s="735">
        <v>0</v>
      </c>
      <c r="K94" s="735">
        <v>0</v>
      </c>
      <c r="L94" s="735">
        <v>0</v>
      </c>
      <c r="M94" s="735">
        <v>0</v>
      </c>
      <c r="N94" s="735">
        <v>0</v>
      </c>
      <c r="O94" s="735">
        <v>0</v>
      </c>
      <c r="P94" s="735">
        <v>0</v>
      </c>
      <c r="Q94" s="735">
        <v>0</v>
      </c>
      <c r="R94" s="735">
        <v>0</v>
      </c>
      <c r="S94" s="735">
        <v>0</v>
      </c>
      <c r="T94" s="735">
        <v>0</v>
      </c>
      <c r="U94" s="735">
        <v>0</v>
      </c>
      <c r="V94" s="735">
        <v>4706.43</v>
      </c>
    </row>
    <row r="95" spans="2:22" x14ac:dyDescent="0.25">
      <c r="B95" s="706">
        <v>9353003</v>
      </c>
      <c r="C95" s="706" t="s">
        <v>1192</v>
      </c>
      <c r="D95" s="706" t="s">
        <v>1458</v>
      </c>
      <c r="E95" s="735">
        <v>4387.3500000000004</v>
      </c>
      <c r="F95" s="735">
        <v>0</v>
      </c>
      <c r="G95" s="735">
        <v>0</v>
      </c>
      <c r="H95" s="735">
        <v>0</v>
      </c>
      <c r="I95" s="735">
        <v>0</v>
      </c>
      <c r="J95" s="735">
        <v>0</v>
      </c>
      <c r="K95" s="735">
        <v>0</v>
      </c>
      <c r="L95" s="735">
        <v>0</v>
      </c>
      <c r="M95" s="735">
        <v>0</v>
      </c>
      <c r="N95" s="735">
        <v>0</v>
      </c>
      <c r="O95" s="735">
        <v>0</v>
      </c>
      <c r="P95" s="735">
        <v>0</v>
      </c>
      <c r="Q95" s="735">
        <v>0</v>
      </c>
      <c r="R95" s="735">
        <v>0</v>
      </c>
      <c r="S95" s="735">
        <v>0</v>
      </c>
      <c r="T95" s="735">
        <v>0</v>
      </c>
      <c r="U95" s="735">
        <v>0</v>
      </c>
      <c r="V95" s="735">
        <v>4387.3500000000004</v>
      </c>
    </row>
    <row r="96" spans="2:22" x14ac:dyDescent="0.25">
      <c r="B96" s="706">
        <v>9353004</v>
      </c>
      <c r="C96" s="706" t="s">
        <v>1193</v>
      </c>
      <c r="D96" s="706" t="s">
        <v>1458</v>
      </c>
      <c r="E96" s="735">
        <v>2552.64</v>
      </c>
      <c r="F96" s="735">
        <v>0</v>
      </c>
      <c r="G96" s="735">
        <v>0</v>
      </c>
      <c r="H96" s="735">
        <v>0</v>
      </c>
      <c r="I96" s="735">
        <v>0</v>
      </c>
      <c r="J96" s="735">
        <v>0</v>
      </c>
      <c r="K96" s="735">
        <v>0</v>
      </c>
      <c r="L96" s="735">
        <v>0</v>
      </c>
      <c r="M96" s="735">
        <v>0</v>
      </c>
      <c r="N96" s="735">
        <v>0</v>
      </c>
      <c r="O96" s="735">
        <v>0</v>
      </c>
      <c r="P96" s="735">
        <v>0</v>
      </c>
      <c r="Q96" s="735">
        <v>0</v>
      </c>
      <c r="R96" s="735">
        <v>0</v>
      </c>
      <c r="S96" s="735">
        <v>0</v>
      </c>
      <c r="T96" s="735">
        <v>0</v>
      </c>
      <c r="U96" s="735">
        <v>0</v>
      </c>
      <c r="V96" s="735">
        <v>2552.64</v>
      </c>
    </row>
    <row r="97" spans="2:22" x14ac:dyDescent="0.25">
      <c r="B97" s="706">
        <v>9353005</v>
      </c>
      <c r="C97" s="706" t="s">
        <v>1194</v>
      </c>
      <c r="D97" s="706" t="s">
        <v>1458</v>
      </c>
      <c r="E97" s="735">
        <v>3828.96</v>
      </c>
      <c r="F97" s="735">
        <v>0</v>
      </c>
      <c r="G97" s="735">
        <v>0</v>
      </c>
      <c r="H97" s="735">
        <v>0</v>
      </c>
      <c r="I97" s="735">
        <v>0</v>
      </c>
      <c r="J97" s="735">
        <v>0</v>
      </c>
      <c r="K97" s="735">
        <v>0</v>
      </c>
      <c r="L97" s="735">
        <v>0</v>
      </c>
      <c r="M97" s="735">
        <v>0</v>
      </c>
      <c r="N97" s="735">
        <v>0</v>
      </c>
      <c r="O97" s="735">
        <v>0</v>
      </c>
      <c r="P97" s="735">
        <v>0</v>
      </c>
      <c r="Q97" s="735">
        <v>0</v>
      </c>
      <c r="R97" s="735">
        <v>0</v>
      </c>
      <c r="S97" s="735">
        <v>0</v>
      </c>
      <c r="T97" s="735">
        <v>0</v>
      </c>
      <c r="U97" s="735">
        <v>0</v>
      </c>
      <c r="V97" s="735">
        <v>3828.96</v>
      </c>
    </row>
    <row r="98" spans="2:22" x14ac:dyDescent="0.25">
      <c r="B98" s="706">
        <v>9353006</v>
      </c>
      <c r="C98" s="706" t="s">
        <v>1195</v>
      </c>
      <c r="D98" s="706" t="s">
        <v>1458</v>
      </c>
      <c r="E98" s="735">
        <v>5052.1000000000004</v>
      </c>
      <c r="F98" s="735">
        <v>0</v>
      </c>
      <c r="G98" s="735">
        <v>0</v>
      </c>
      <c r="H98" s="735">
        <v>0</v>
      </c>
      <c r="I98" s="735">
        <v>0</v>
      </c>
      <c r="J98" s="735">
        <v>0</v>
      </c>
      <c r="K98" s="735">
        <v>0</v>
      </c>
      <c r="L98" s="735">
        <v>0</v>
      </c>
      <c r="M98" s="735">
        <v>0</v>
      </c>
      <c r="N98" s="735">
        <v>0</v>
      </c>
      <c r="O98" s="735">
        <v>0</v>
      </c>
      <c r="P98" s="735">
        <v>0</v>
      </c>
      <c r="Q98" s="735">
        <v>0</v>
      </c>
      <c r="R98" s="735">
        <v>0</v>
      </c>
      <c r="S98" s="735">
        <v>0</v>
      </c>
      <c r="T98" s="735">
        <v>0</v>
      </c>
      <c r="U98" s="735">
        <v>0</v>
      </c>
      <c r="V98" s="735">
        <v>5052.1000000000004</v>
      </c>
    </row>
    <row r="99" spans="2:22" x14ac:dyDescent="0.25">
      <c r="B99" s="706">
        <v>9353009</v>
      </c>
      <c r="C99" s="706" t="s">
        <v>1196</v>
      </c>
      <c r="D99" s="706" t="s">
        <v>1458</v>
      </c>
      <c r="E99" s="735">
        <v>5371.18</v>
      </c>
      <c r="F99" s="735">
        <v>0</v>
      </c>
      <c r="G99" s="735">
        <v>0</v>
      </c>
      <c r="H99" s="735">
        <v>0</v>
      </c>
      <c r="I99" s="735">
        <v>0</v>
      </c>
      <c r="J99" s="735">
        <v>0</v>
      </c>
      <c r="K99" s="735">
        <v>0</v>
      </c>
      <c r="L99" s="735">
        <v>0</v>
      </c>
      <c r="M99" s="735">
        <v>0</v>
      </c>
      <c r="N99" s="735">
        <v>0</v>
      </c>
      <c r="O99" s="735">
        <v>0</v>
      </c>
      <c r="P99" s="735">
        <v>0</v>
      </c>
      <c r="Q99" s="735">
        <v>0</v>
      </c>
      <c r="R99" s="735">
        <v>0</v>
      </c>
      <c r="S99" s="735">
        <v>0</v>
      </c>
      <c r="T99" s="735">
        <v>0</v>
      </c>
      <c r="U99" s="735">
        <v>0</v>
      </c>
      <c r="V99" s="735">
        <v>5371.18</v>
      </c>
    </row>
    <row r="100" spans="2:22" x14ac:dyDescent="0.25">
      <c r="B100" s="706">
        <v>9353010</v>
      </c>
      <c r="C100" s="706" t="s">
        <v>1197</v>
      </c>
      <c r="D100" s="706" t="s">
        <v>1458</v>
      </c>
      <c r="E100" s="735">
        <v>2260.15</v>
      </c>
      <c r="F100" s="735">
        <v>0</v>
      </c>
      <c r="G100" s="735">
        <v>0</v>
      </c>
      <c r="H100" s="735">
        <v>0</v>
      </c>
      <c r="I100" s="735">
        <v>0</v>
      </c>
      <c r="J100" s="735">
        <v>0</v>
      </c>
      <c r="K100" s="735">
        <v>0</v>
      </c>
      <c r="L100" s="735">
        <v>0</v>
      </c>
      <c r="M100" s="735">
        <v>0</v>
      </c>
      <c r="N100" s="735">
        <v>0</v>
      </c>
      <c r="O100" s="735">
        <v>0</v>
      </c>
      <c r="P100" s="735">
        <v>0</v>
      </c>
      <c r="Q100" s="735">
        <v>0</v>
      </c>
      <c r="R100" s="735">
        <v>0</v>
      </c>
      <c r="S100" s="735">
        <v>0</v>
      </c>
      <c r="T100" s="735">
        <v>0</v>
      </c>
      <c r="U100" s="735">
        <v>0</v>
      </c>
      <c r="V100" s="735">
        <v>2260.15</v>
      </c>
    </row>
    <row r="101" spans="2:22" x14ac:dyDescent="0.25">
      <c r="B101" s="706">
        <v>9353013</v>
      </c>
      <c r="C101" s="706" t="s">
        <v>1198</v>
      </c>
      <c r="D101" s="706" t="s">
        <v>1458</v>
      </c>
      <c r="E101" s="735">
        <v>1967.66</v>
      </c>
      <c r="F101" s="735">
        <v>0</v>
      </c>
      <c r="G101" s="735">
        <v>0</v>
      </c>
      <c r="H101" s="735">
        <v>0</v>
      </c>
      <c r="I101" s="735">
        <v>0</v>
      </c>
      <c r="J101" s="735">
        <v>0</v>
      </c>
      <c r="K101" s="735">
        <v>0</v>
      </c>
      <c r="L101" s="735">
        <v>0</v>
      </c>
      <c r="M101" s="735">
        <v>0</v>
      </c>
      <c r="N101" s="735">
        <v>0</v>
      </c>
      <c r="O101" s="735">
        <v>0</v>
      </c>
      <c r="P101" s="735">
        <v>0</v>
      </c>
      <c r="Q101" s="735">
        <v>0</v>
      </c>
      <c r="R101" s="735">
        <v>0</v>
      </c>
      <c r="S101" s="735">
        <v>0</v>
      </c>
      <c r="T101" s="735">
        <v>0</v>
      </c>
      <c r="U101" s="735">
        <v>0</v>
      </c>
      <c r="V101" s="735">
        <v>1967.66</v>
      </c>
    </row>
    <row r="102" spans="2:22" x14ac:dyDescent="0.25">
      <c r="B102" s="706">
        <v>9353020</v>
      </c>
      <c r="C102" s="706" t="s">
        <v>1199</v>
      </c>
      <c r="D102" s="706" t="s">
        <v>1458</v>
      </c>
      <c r="E102" s="735">
        <v>1701.76</v>
      </c>
      <c r="F102" s="735">
        <v>0</v>
      </c>
      <c r="G102" s="735">
        <v>0</v>
      </c>
      <c r="H102" s="735">
        <v>0</v>
      </c>
      <c r="I102" s="735">
        <v>0</v>
      </c>
      <c r="J102" s="735">
        <v>0</v>
      </c>
      <c r="K102" s="735">
        <v>0</v>
      </c>
      <c r="L102" s="735">
        <v>0</v>
      </c>
      <c r="M102" s="735">
        <v>0</v>
      </c>
      <c r="N102" s="735">
        <v>0</v>
      </c>
      <c r="O102" s="735">
        <v>0</v>
      </c>
      <c r="P102" s="735">
        <v>0</v>
      </c>
      <c r="Q102" s="735">
        <v>0</v>
      </c>
      <c r="R102" s="735">
        <v>0</v>
      </c>
      <c r="S102" s="735">
        <v>0</v>
      </c>
      <c r="T102" s="735">
        <v>0</v>
      </c>
      <c r="U102" s="735">
        <v>0</v>
      </c>
      <c r="V102" s="735">
        <v>1701.76</v>
      </c>
    </row>
    <row r="103" spans="2:22" x14ac:dyDescent="0.25">
      <c r="B103" s="706">
        <v>9353026</v>
      </c>
      <c r="C103" s="706" t="s">
        <v>1200</v>
      </c>
      <c r="D103" s="706" t="s">
        <v>1458</v>
      </c>
      <c r="E103" s="735">
        <v>2366.5099999999998</v>
      </c>
      <c r="F103" s="735">
        <v>0</v>
      </c>
      <c r="G103" s="735">
        <v>0</v>
      </c>
      <c r="H103" s="735">
        <v>0</v>
      </c>
      <c r="I103" s="735">
        <v>0</v>
      </c>
      <c r="J103" s="735">
        <v>0</v>
      </c>
      <c r="K103" s="735">
        <v>0</v>
      </c>
      <c r="L103" s="735">
        <v>0</v>
      </c>
      <c r="M103" s="735">
        <v>0</v>
      </c>
      <c r="N103" s="735">
        <v>0</v>
      </c>
      <c r="O103" s="735">
        <v>0</v>
      </c>
      <c r="P103" s="735">
        <v>0</v>
      </c>
      <c r="Q103" s="735">
        <v>0</v>
      </c>
      <c r="R103" s="735">
        <v>0</v>
      </c>
      <c r="S103" s="735">
        <v>0</v>
      </c>
      <c r="T103" s="735">
        <v>0</v>
      </c>
      <c r="U103" s="735">
        <v>0</v>
      </c>
      <c r="V103" s="735">
        <v>2366.5099999999998</v>
      </c>
    </row>
    <row r="104" spans="2:22" x14ac:dyDescent="0.25">
      <c r="B104" s="706">
        <v>9353027</v>
      </c>
      <c r="C104" s="706" t="s">
        <v>1201</v>
      </c>
      <c r="D104" s="706" t="s">
        <v>1458</v>
      </c>
      <c r="E104" s="735">
        <v>4865.97</v>
      </c>
      <c r="F104" s="735">
        <v>0</v>
      </c>
      <c r="G104" s="735">
        <v>0</v>
      </c>
      <c r="H104" s="735">
        <v>0</v>
      </c>
      <c r="I104" s="735">
        <v>0</v>
      </c>
      <c r="J104" s="735">
        <v>0</v>
      </c>
      <c r="K104" s="735">
        <v>0</v>
      </c>
      <c r="L104" s="735">
        <v>0</v>
      </c>
      <c r="M104" s="735">
        <v>0</v>
      </c>
      <c r="N104" s="735">
        <v>0</v>
      </c>
      <c r="O104" s="735">
        <v>0</v>
      </c>
      <c r="P104" s="735">
        <v>0</v>
      </c>
      <c r="Q104" s="735">
        <v>0</v>
      </c>
      <c r="R104" s="735">
        <v>0</v>
      </c>
      <c r="S104" s="735">
        <v>0</v>
      </c>
      <c r="T104" s="735">
        <v>0</v>
      </c>
      <c r="U104" s="735">
        <v>0</v>
      </c>
      <c r="V104" s="735">
        <v>4865.97</v>
      </c>
    </row>
    <row r="105" spans="2:22" x14ac:dyDescent="0.25">
      <c r="B105" s="706">
        <v>9353036</v>
      </c>
      <c r="C105" s="706" t="s">
        <v>1202</v>
      </c>
      <c r="D105" s="706" t="s">
        <v>1458</v>
      </c>
      <c r="E105" s="735">
        <v>4839.38</v>
      </c>
      <c r="F105" s="735">
        <v>0</v>
      </c>
      <c r="G105" s="735">
        <v>0</v>
      </c>
      <c r="H105" s="735">
        <v>0</v>
      </c>
      <c r="I105" s="735">
        <v>0</v>
      </c>
      <c r="J105" s="735">
        <v>0</v>
      </c>
      <c r="K105" s="735">
        <v>0</v>
      </c>
      <c r="L105" s="735">
        <v>0</v>
      </c>
      <c r="M105" s="735">
        <v>0</v>
      </c>
      <c r="N105" s="735">
        <v>0</v>
      </c>
      <c r="O105" s="735">
        <v>0</v>
      </c>
      <c r="P105" s="735">
        <v>0</v>
      </c>
      <c r="Q105" s="735">
        <v>0</v>
      </c>
      <c r="R105" s="735">
        <v>0</v>
      </c>
      <c r="S105" s="735">
        <v>0</v>
      </c>
      <c r="T105" s="735">
        <v>0</v>
      </c>
      <c r="U105" s="735">
        <v>0</v>
      </c>
      <c r="V105" s="735">
        <v>4839.38</v>
      </c>
    </row>
    <row r="106" spans="2:22" x14ac:dyDescent="0.25">
      <c r="B106" s="706">
        <v>9353037</v>
      </c>
      <c r="C106" s="706" t="s">
        <v>1203</v>
      </c>
      <c r="D106" s="706" t="s">
        <v>1458</v>
      </c>
      <c r="E106" s="735">
        <v>2419.69</v>
      </c>
      <c r="F106" s="735">
        <v>0</v>
      </c>
      <c r="G106" s="735">
        <v>0</v>
      </c>
      <c r="H106" s="735">
        <v>0</v>
      </c>
      <c r="I106" s="735">
        <v>0</v>
      </c>
      <c r="J106" s="735">
        <v>0</v>
      </c>
      <c r="K106" s="735">
        <v>0</v>
      </c>
      <c r="L106" s="735">
        <v>0</v>
      </c>
      <c r="M106" s="735">
        <v>0</v>
      </c>
      <c r="N106" s="735">
        <v>0</v>
      </c>
      <c r="O106" s="735">
        <v>0</v>
      </c>
      <c r="P106" s="735">
        <v>0</v>
      </c>
      <c r="Q106" s="735">
        <v>0</v>
      </c>
      <c r="R106" s="735">
        <v>0</v>
      </c>
      <c r="S106" s="735">
        <v>0</v>
      </c>
      <c r="T106" s="735">
        <v>0</v>
      </c>
      <c r="U106" s="735">
        <v>0</v>
      </c>
      <c r="V106" s="735">
        <v>2419.69</v>
      </c>
    </row>
    <row r="107" spans="2:22" x14ac:dyDescent="0.25">
      <c r="B107" s="706">
        <v>9353042</v>
      </c>
      <c r="C107" s="706" t="s">
        <v>1204</v>
      </c>
      <c r="D107" s="706" t="s">
        <v>1458</v>
      </c>
      <c r="E107" s="735">
        <v>1249.73</v>
      </c>
      <c r="F107" s="735">
        <v>0</v>
      </c>
      <c r="G107" s="735">
        <v>0</v>
      </c>
      <c r="H107" s="735">
        <v>0</v>
      </c>
      <c r="I107" s="735">
        <v>0</v>
      </c>
      <c r="J107" s="735">
        <v>0</v>
      </c>
      <c r="K107" s="735">
        <v>0</v>
      </c>
      <c r="L107" s="735">
        <v>0</v>
      </c>
      <c r="M107" s="735">
        <v>0</v>
      </c>
      <c r="N107" s="735">
        <v>0</v>
      </c>
      <c r="O107" s="735">
        <v>0</v>
      </c>
      <c r="P107" s="735">
        <v>0</v>
      </c>
      <c r="Q107" s="735">
        <v>0</v>
      </c>
      <c r="R107" s="735">
        <v>0</v>
      </c>
      <c r="S107" s="735">
        <v>0</v>
      </c>
      <c r="T107" s="735">
        <v>0</v>
      </c>
      <c r="U107" s="735">
        <v>0</v>
      </c>
      <c r="V107" s="735">
        <v>1249.73</v>
      </c>
    </row>
    <row r="108" spans="2:22" x14ac:dyDescent="0.25">
      <c r="B108" s="706">
        <v>9353043</v>
      </c>
      <c r="C108" s="706" t="s">
        <v>1205</v>
      </c>
      <c r="D108" s="706" t="s">
        <v>1458</v>
      </c>
      <c r="E108" s="735">
        <v>4626.66</v>
      </c>
      <c r="F108" s="735">
        <v>0</v>
      </c>
      <c r="G108" s="735">
        <v>0</v>
      </c>
      <c r="H108" s="735">
        <v>0</v>
      </c>
      <c r="I108" s="735">
        <v>0</v>
      </c>
      <c r="J108" s="735">
        <v>0</v>
      </c>
      <c r="K108" s="735">
        <v>0</v>
      </c>
      <c r="L108" s="735">
        <v>0</v>
      </c>
      <c r="M108" s="735">
        <v>0</v>
      </c>
      <c r="N108" s="735">
        <v>0</v>
      </c>
      <c r="O108" s="735">
        <v>0</v>
      </c>
      <c r="P108" s="735">
        <v>0</v>
      </c>
      <c r="Q108" s="735">
        <v>0</v>
      </c>
      <c r="R108" s="735">
        <v>0</v>
      </c>
      <c r="S108" s="735">
        <v>0</v>
      </c>
      <c r="T108" s="735">
        <v>0</v>
      </c>
      <c r="U108" s="735">
        <v>0</v>
      </c>
      <c r="V108" s="735">
        <v>4626.66</v>
      </c>
    </row>
    <row r="109" spans="2:22" x14ac:dyDescent="0.25">
      <c r="B109" s="706">
        <v>9353048</v>
      </c>
      <c r="C109" s="706" t="s">
        <v>1206</v>
      </c>
      <c r="D109" s="706" t="s">
        <v>1458</v>
      </c>
      <c r="E109" s="735">
        <v>5052.1000000000004</v>
      </c>
      <c r="F109" s="735">
        <v>0</v>
      </c>
      <c r="G109" s="735">
        <v>0</v>
      </c>
      <c r="H109" s="735">
        <v>0</v>
      </c>
      <c r="I109" s="735">
        <v>0</v>
      </c>
      <c r="J109" s="735">
        <v>0</v>
      </c>
      <c r="K109" s="735">
        <v>0</v>
      </c>
      <c r="L109" s="735">
        <v>0</v>
      </c>
      <c r="M109" s="735">
        <v>0</v>
      </c>
      <c r="N109" s="735">
        <v>0</v>
      </c>
      <c r="O109" s="735">
        <v>0</v>
      </c>
      <c r="P109" s="735">
        <v>0</v>
      </c>
      <c r="Q109" s="735">
        <v>0</v>
      </c>
      <c r="R109" s="735">
        <v>0</v>
      </c>
      <c r="S109" s="735">
        <v>0</v>
      </c>
      <c r="T109" s="735">
        <v>0</v>
      </c>
      <c r="U109" s="735">
        <v>0</v>
      </c>
      <c r="V109" s="735">
        <v>5052.1000000000004</v>
      </c>
    </row>
    <row r="110" spans="2:22" x14ac:dyDescent="0.25">
      <c r="B110" s="706">
        <v>9353049</v>
      </c>
      <c r="C110" s="706" t="s">
        <v>1207</v>
      </c>
      <c r="D110" s="706" t="s">
        <v>1458</v>
      </c>
      <c r="E110" s="735">
        <v>5424.36</v>
      </c>
      <c r="F110" s="735">
        <v>0</v>
      </c>
      <c r="G110" s="735">
        <v>0</v>
      </c>
      <c r="H110" s="735">
        <v>0</v>
      </c>
      <c r="I110" s="735">
        <v>0</v>
      </c>
      <c r="J110" s="735">
        <v>0</v>
      </c>
      <c r="K110" s="735">
        <v>0</v>
      </c>
      <c r="L110" s="735">
        <v>0</v>
      </c>
      <c r="M110" s="735">
        <v>0</v>
      </c>
      <c r="N110" s="735">
        <v>0</v>
      </c>
      <c r="O110" s="735">
        <v>0</v>
      </c>
      <c r="P110" s="735">
        <v>0</v>
      </c>
      <c r="Q110" s="735">
        <v>0</v>
      </c>
      <c r="R110" s="735">
        <v>0</v>
      </c>
      <c r="S110" s="735">
        <v>0</v>
      </c>
      <c r="T110" s="735">
        <v>0</v>
      </c>
      <c r="U110" s="735">
        <v>0</v>
      </c>
      <c r="V110" s="735">
        <v>5424.36</v>
      </c>
    </row>
    <row r="111" spans="2:22" x14ac:dyDescent="0.25">
      <c r="B111" s="706">
        <v>9353056</v>
      </c>
      <c r="C111" s="706" t="s">
        <v>1208</v>
      </c>
      <c r="D111" s="706" t="s">
        <v>1458</v>
      </c>
      <c r="E111" s="735">
        <v>4626.66</v>
      </c>
      <c r="F111" s="735">
        <v>0</v>
      </c>
      <c r="G111" s="735">
        <v>0</v>
      </c>
      <c r="H111" s="735">
        <v>0</v>
      </c>
      <c r="I111" s="735">
        <v>0</v>
      </c>
      <c r="J111" s="735">
        <v>0</v>
      </c>
      <c r="K111" s="735">
        <v>0</v>
      </c>
      <c r="L111" s="735">
        <v>0</v>
      </c>
      <c r="M111" s="735">
        <v>0</v>
      </c>
      <c r="N111" s="735">
        <v>0</v>
      </c>
      <c r="O111" s="735">
        <v>0</v>
      </c>
      <c r="P111" s="735">
        <v>0</v>
      </c>
      <c r="Q111" s="735">
        <v>0</v>
      </c>
      <c r="R111" s="735">
        <v>0</v>
      </c>
      <c r="S111" s="735">
        <v>0</v>
      </c>
      <c r="T111" s="735">
        <v>0</v>
      </c>
      <c r="U111" s="735">
        <v>0</v>
      </c>
      <c r="V111" s="735">
        <v>4626.66</v>
      </c>
    </row>
    <row r="112" spans="2:22" x14ac:dyDescent="0.25">
      <c r="B112" s="706">
        <v>9353064</v>
      </c>
      <c r="C112" s="706" t="s">
        <v>1209</v>
      </c>
      <c r="D112" s="706" t="s">
        <v>1458</v>
      </c>
      <c r="E112" s="735">
        <v>3456.7</v>
      </c>
      <c r="F112" s="735">
        <v>0</v>
      </c>
      <c r="G112" s="735">
        <v>0</v>
      </c>
      <c r="H112" s="735">
        <v>0</v>
      </c>
      <c r="I112" s="735">
        <v>0</v>
      </c>
      <c r="J112" s="735">
        <v>0</v>
      </c>
      <c r="K112" s="735">
        <v>0</v>
      </c>
      <c r="L112" s="735">
        <v>0</v>
      </c>
      <c r="M112" s="735">
        <v>0</v>
      </c>
      <c r="N112" s="735">
        <v>0</v>
      </c>
      <c r="O112" s="735">
        <v>0</v>
      </c>
      <c r="P112" s="735">
        <v>0</v>
      </c>
      <c r="Q112" s="735">
        <v>0</v>
      </c>
      <c r="R112" s="735">
        <v>0</v>
      </c>
      <c r="S112" s="735">
        <v>0</v>
      </c>
      <c r="T112" s="735">
        <v>0</v>
      </c>
      <c r="U112" s="735">
        <v>0</v>
      </c>
      <c r="V112" s="735">
        <v>3456.7</v>
      </c>
    </row>
    <row r="113" spans="2:22" x14ac:dyDescent="0.25">
      <c r="B113" s="706">
        <v>9353066</v>
      </c>
      <c r="C113" s="706" t="s">
        <v>1210</v>
      </c>
      <c r="D113" s="706" t="s">
        <v>1458</v>
      </c>
      <c r="E113" s="735">
        <v>1196.55</v>
      </c>
      <c r="F113" s="735">
        <v>0</v>
      </c>
      <c r="G113" s="735">
        <v>0</v>
      </c>
      <c r="H113" s="735">
        <v>0</v>
      </c>
      <c r="I113" s="735">
        <v>0</v>
      </c>
      <c r="J113" s="735">
        <v>0</v>
      </c>
      <c r="K113" s="735">
        <v>0</v>
      </c>
      <c r="L113" s="735">
        <v>0</v>
      </c>
      <c r="M113" s="735">
        <v>0</v>
      </c>
      <c r="N113" s="735">
        <v>0</v>
      </c>
      <c r="O113" s="735">
        <v>0</v>
      </c>
      <c r="P113" s="735">
        <v>0</v>
      </c>
      <c r="Q113" s="735">
        <v>0</v>
      </c>
      <c r="R113" s="735">
        <v>0</v>
      </c>
      <c r="S113" s="735">
        <v>0</v>
      </c>
      <c r="T113" s="735">
        <v>0</v>
      </c>
      <c r="U113" s="735">
        <v>0</v>
      </c>
      <c r="V113" s="735">
        <v>1196.55</v>
      </c>
    </row>
    <row r="114" spans="2:22" x14ac:dyDescent="0.25">
      <c r="B114" s="706">
        <v>9353074</v>
      </c>
      <c r="C114" s="706" t="s">
        <v>1211</v>
      </c>
      <c r="D114" s="706" t="s">
        <v>1458</v>
      </c>
      <c r="E114" s="735">
        <v>1196.55</v>
      </c>
      <c r="F114" s="735">
        <v>0</v>
      </c>
      <c r="G114" s="735">
        <v>0</v>
      </c>
      <c r="H114" s="735">
        <v>0</v>
      </c>
      <c r="I114" s="735">
        <v>0</v>
      </c>
      <c r="J114" s="735">
        <v>0</v>
      </c>
      <c r="K114" s="735">
        <v>0</v>
      </c>
      <c r="L114" s="735">
        <v>0</v>
      </c>
      <c r="M114" s="735">
        <v>0</v>
      </c>
      <c r="N114" s="735">
        <v>0</v>
      </c>
      <c r="O114" s="735">
        <v>0</v>
      </c>
      <c r="P114" s="735">
        <v>0</v>
      </c>
      <c r="Q114" s="735">
        <v>0</v>
      </c>
      <c r="R114" s="735">
        <v>0</v>
      </c>
      <c r="S114" s="735">
        <v>0</v>
      </c>
      <c r="T114" s="735">
        <v>0</v>
      </c>
      <c r="U114" s="735">
        <v>0</v>
      </c>
      <c r="V114" s="735">
        <v>1196.55</v>
      </c>
    </row>
    <row r="115" spans="2:22" x14ac:dyDescent="0.25">
      <c r="B115" s="706">
        <v>9353075</v>
      </c>
      <c r="C115" s="706" t="s">
        <v>1212</v>
      </c>
      <c r="D115" s="706" t="s">
        <v>1458</v>
      </c>
      <c r="E115" s="735">
        <v>1196.55</v>
      </c>
      <c r="F115" s="735">
        <v>0</v>
      </c>
      <c r="G115" s="735">
        <v>0</v>
      </c>
      <c r="H115" s="735">
        <v>0</v>
      </c>
      <c r="I115" s="735">
        <v>0</v>
      </c>
      <c r="J115" s="735">
        <v>0</v>
      </c>
      <c r="K115" s="735">
        <v>0</v>
      </c>
      <c r="L115" s="735">
        <v>0</v>
      </c>
      <c r="M115" s="735">
        <v>0</v>
      </c>
      <c r="N115" s="735">
        <v>0</v>
      </c>
      <c r="O115" s="735">
        <v>0</v>
      </c>
      <c r="P115" s="735">
        <v>0</v>
      </c>
      <c r="Q115" s="735">
        <v>0</v>
      </c>
      <c r="R115" s="735">
        <v>0</v>
      </c>
      <c r="S115" s="735">
        <v>0</v>
      </c>
      <c r="T115" s="735">
        <v>0</v>
      </c>
      <c r="U115" s="735">
        <v>0</v>
      </c>
      <c r="V115" s="735">
        <v>1196.55</v>
      </c>
    </row>
    <row r="116" spans="2:22" x14ac:dyDescent="0.25">
      <c r="B116" s="706">
        <v>9353076</v>
      </c>
      <c r="C116" s="706" t="s">
        <v>1213</v>
      </c>
      <c r="D116" s="706" t="s">
        <v>1458</v>
      </c>
      <c r="E116" s="735">
        <v>2579.23</v>
      </c>
      <c r="F116" s="735">
        <v>0</v>
      </c>
      <c r="G116" s="735">
        <v>0</v>
      </c>
      <c r="H116" s="735">
        <v>0</v>
      </c>
      <c r="I116" s="735">
        <v>0</v>
      </c>
      <c r="J116" s="735">
        <v>0</v>
      </c>
      <c r="K116" s="735">
        <v>0</v>
      </c>
      <c r="L116" s="735">
        <v>0</v>
      </c>
      <c r="M116" s="735">
        <v>0</v>
      </c>
      <c r="N116" s="735">
        <v>0</v>
      </c>
      <c r="O116" s="735">
        <v>0</v>
      </c>
      <c r="P116" s="735">
        <v>0</v>
      </c>
      <c r="Q116" s="735">
        <v>0</v>
      </c>
      <c r="R116" s="735">
        <v>0</v>
      </c>
      <c r="S116" s="735">
        <v>0</v>
      </c>
      <c r="T116" s="735">
        <v>0</v>
      </c>
      <c r="U116" s="735">
        <v>0</v>
      </c>
      <c r="V116" s="735">
        <v>2579.23</v>
      </c>
    </row>
    <row r="117" spans="2:22" x14ac:dyDescent="0.25">
      <c r="B117" s="706">
        <v>9353078</v>
      </c>
      <c r="C117" s="706" t="s">
        <v>1214</v>
      </c>
      <c r="D117" s="706" t="s">
        <v>1458</v>
      </c>
      <c r="E117" s="735">
        <v>5450.95</v>
      </c>
      <c r="F117" s="735">
        <v>0</v>
      </c>
      <c r="G117" s="735">
        <v>0</v>
      </c>
      <c r="H117" s="735">
        <v>0</v>
      </c>
      <c r="I117" s="735">
        <v>0</v>
      </c>
      <c r="J117" s="735">
        <v>0</v>
      </c>
      <c r="K117" s="735">
        <v>0</v>
      </c>
      <c r="L117" s="735">
        <v>0</v>
      </c>
      <c r="M117" s="735">
        <v>0</v>
      </c>
      <c r="N117" s="735">
        <v>0</v>
      </c>
      <c r="O117" s="735">
        <v>0</v>
      </c>
      <c r="P117" s="735">
        <v>0</v>
      </c>
      <c r="Q117" s="735">
        <v>0</v>
      </c>
      <c r="R117" s="735">
        <v>0</v>
      </c>
      <c r="S117" s="735">
        <v>0</v>
      </c>
      <c r="T117" s="735">
        <v>0</v>
      </c>
      <c r="U117" s="735">
        <v>0</v>
      </c>
      <c r="V117" s="735">
        <v>5450.95</v>
      </c>
    </row>
    <row r="118" spans="2:22" x14ac:dyDescent="0.25">
      <c r="B118" s="706">
        <v>9353083</v>
      </c>
      <c r="C118" s="706" t="s">
        <v>619</v>
      </c>
      <c r="D118" s="706" t="s">
        <v>1458</v>
      </c>
      <c r="E118" s="735">
        <v>2951.49</v>
      </c>
      <c r="F118" s="735">
        <v>0</v>
      </c>
      <c r="G118" s="735">
        <v>0</v>
      </c>
      <c r="H118" s="735">
        <v>0</v>
      </c>
      <c r="I118" s="735">
        <v>0</v>
      </c>
      <c r="J118" s="735">
        <v>0</v>
      </c>
      <c r="K118" s="735">
        <v>0</v>
      </c>
      <c r="L118" s="735">
        <v>0</v>
      </c>
      <c r="M118" s="735">
        <v>0</v>
      </c>
      <c r="N118" s="735">
        <v>0</v>
      </c>
      <c r="O118" s="735">
        <v>0</v>
      </c>
      <c r="P118" s="735">
        <v>0</v>
      </c>
      <c r="Q118" s="735">
        <v>0</v>
      </c>
      <c r="R118" s="735">
        <v>0</v>
      </c>
      <c r="S118" s="735">
        <v>0</v>
      </c>
      <c r="T118" s="735">
        <v>0</v>
      </c>
      <c r="U118" s="735">
        <v>0</v>
      </c>
      <c r="V118" s="735">
        <v>2951.49</v>
      </c>
    </row>
    <row r="119" spans="2:22" x14ac:dyDescent="0.25">
      <c r="B119" s="706">
        <v>9353085</v>
      </c>
      <c r="C119" s="706" t="s">
        <v>1215</v>
      </c>
      <c r="D119" s="706" t="s">
        <v>1458</v>
      </c>
      <c r="E119" s="735">
        <v>5371.18</v>
      </c>
      <c r="F119" s="735">
        <v>0</v>
      </c>
      <c r="G119" s="735">
        <v>0</v>
      </c>
      <c r="H119" s="735">
        <v>0</v>
      </c>
      <c r="I119" s="735">
        <v>0</v>
      </c>
      <c r="J119" s="735">
        <v>0</v>
      </c>
      <c r="K119" s="735">
        <v>0</v>
      </c>
      <c r="L119" s="735">
        <v>0</v>
      </c>
      <c r="M119" s="735">
        <v>0</v>
      </c>
      <c r="N119" s="735">
        <v>0</v>
      </c>
      <c r="O119" s="735">
        <v>0</v>
      </c>
      <c r="P119" s="735">
        <v>0</v>
      </c>
      <c r="Q119" s="735">
        <v>0</v>
      </c>
      <c r="R119" s="735">
        <v>0</v>
      </c>
      <c r="S119" s="735">
        <v>0</v>
      </c>
      <c r="T119" s="735">
        <v>0</v>
      </c>
      <c r="U119" s="735">
        <v>0</v>
      </c>
      <c r="V119" s="735">
        <v>5371.18</v>
      </c>
    </row>
    <row r="120" spans="2:22" x14ac:dyDescent="0.25">
      <c r="B120" s="706">
        <v>9353090</v>
      </c>
      <c r="C120" s="706" t="s">
        <v>1216</v>
      </c>
      <c r="D120" s="706" t="s">
        <v>1458</v>
      </c>
      <c r="E120" s="735">
        <v>3563.06</v>
      </c>
      <c r="F120" s="735">
        <v>0</v>
      </c>
      <c r="G120" s="735">
        <v>0</v>
      </c>
      <c r="H120" s="735">
        <v>0</v>
      </c>
      <c r="I120" s="735">
        <v>0</v>
      </c>
      <c r="J120" s="735">
        <v>0</v>
      </c>
      <c r="K120" s="735">
        <v>0</v>
      </c>
      <c r="L120" s="735">
        <v>0</v>
      </c>
      <c r="M120" s="735">
        <v>0</v>
      </c>
      <c r="N120" s="735">
        <v>0</v>
      </c>
      <c r="O120" s="735">
        <v>0</v>
      </c>
      <c r="P120" s="735">
        <v>0</v>
      </c>
      <c r="Q120" s="735">
        <v>0</v>
      </c>
      <c r="R120" s="735">
        <v>0</v>
      </c>
      <c r="S120" s="735">
        <v>0</v>
      </c>
      <c r="T120" s="735">
        <v>0</v>
      </c>
      <c r="U120" s="735">
        <v>0</v>
      </c>
      <c r="V120" s="735">
        <v>3563.06</v>
      </c>
    </row>
    <row r="121" spans="2:22" x14ac:dyDescent="0.25">
      <c r="B121" s="706">
        <v>9353093</v>
      </c>
      <c r="C121" s="706" t="s">
        <v>1217</v>
      </c>
      <c r="D121" s="706" t="s">
        <v>1458</v>
      </c>
      <c r="E121" s="735">
        <v>4387.3500000000004</v>
      </c>
      <c r="F121" s="735">
        <v>0</v>
      </c>
      <c r="G121" s="735">
        <v>0</v>
      </c>
      <c r="H121" s="735">
        <v>0</v>
      </c>
      <c r="I121" s="735">
        <v>0</v>
      </c>
      <c r="J121" s="735">
        <v>0</v>
      </c>
      <c r="K121" s="735">
        <v>0</v>
      </c>
      <c r="L121" s="735">
        <v>0</v>
      </c>
      <c r="M121" s="735">
        <v>0</v>
      </c>
      <c r="N121" s="735">
        <v>0</v>
      </c>
      <c r="O121" s="735">
        <v>0</v>
      </c>
      <c r="P121" s="735">
        <v>0</v>
      </c>
      <c r="Q121" s="735">
        <v>0</v>
      </c>
      <c r="R121" s="735">
        <v>0</v>
      </c>
      <c r="S121" s="735">
        <v>0</v>
      </c>
      <c r="T121" s="735">
        <v>0</v>
      </c>
      <c r="U121" s="735">
        <v>0</v>
      </c>
      <c r="V121" s="735">
        <v>4387.3500000000004</v>
      </c>
    </row>
    <row r="122" spans="2:22" x14ac:dyDescent="0.25">
      <c r="B122" s="706">
        <v>9353104</v>
      </c>
      <c r="C122" s="706" t="s">
        <v>1218</v>
      </c>
      <c r="D122" s="706" t="s">
        <v>1458</v>
      </c>
      <c r="E122" s="735">
        <v>2472.87</v>
      </c>
      <c r="F122" s="735">
        <v>0</v>
      </c>
      <c r="G122" s="735">
        <v>0</v>
      </c>
      <c r="H122" s="735">
        <v>0</v>
      </c>
      <c r="I122" s="735">
        <v>0</v>
      </c>
      <c r="J122" s="735">
        <v>0</v>
      </c>
      <c r="K122" s="735">
        <v>0</v>
      </c>
      <c r="L122" s="735">
        <v>0</v>
      </c>
      <c r="M122" s="735">
        <v>0</v>
      </c>
      <c r="N122" s="735">
        <v>0</v>
      </c>
      <c r="O122" s="735">
        <v>0</v>
      </c>
      <c r="P122" s="735">
        <v>0</v>
      </c>
      <c r="Q122" s="735">
        <v>0</v>
      </c>
      <c r="R122" s="735">
        <v>0</v>
      </c>
      <c r="S122" s="735">
        <v>0</v>
      </c>
      <c r="T122" s="735">
        <v>0</v>
      </c>
      <c r="U122" s="735">
        <v>0</v>
      </c>
      <c r="V122" s="735">
        <v>2472.87</v>
      </c>
    </row>
    <row r="123" spans="2:22" x14ac:dyDescent="0.25">
      <c r="B123" s="706">
        <v>9353105</v>
      </c>
      <c r="C123" s="706" t="s">
        <v>1219</v>
      </c>
      <c r="D123" s="706" t="s">
        <v>1458</v>
      </c>
      <c r="E123" s="735">
        <v>1728.35</v>
      </c>
      <c r="F123" s="735">
        <v>0</v>
      </c>
      <c r="G123" s="735">
        <v>0</v>
      </c>
      <c r="H123" s="735">
        <v>0</v>
      </c>
      <c r="I123" s="735">
        <v>0</v>
      </c>
      <c r="J123" s="735">
        <v>0</v>
      </c>
      <c r="K123" s="735">
        <v>0</v>
      </c>
      <c r="L123" s="735">
        <v>0</v>
      </c>
      <c r="M123" s="735">
        <v>0</v>
      </c>
      <c r="N123" s="735">
        <v>0</v>
      </c>
      <c r="O123" s="735">
        <v>0</v>
      </c>
      <c r="P123" s="735">
        <v>0</v>
      </c>
      <c r="Q123" s="735">
        <v>0</v>
      </c>
      <c r="R123" s="735">
        <v>0</v>
      </c>
      <c r="S123" s="735">
        <v>0</v>
      </c>
      <c r="T123" s="735">
        <v>0</v>
      </c>
      <c r="U123" s="735">
        <v>0</v>
      </c>
      <c r="V123" s="735">
        <v>1728.35</v>
      </c>
    </row>
    <row r="124" spans="2:22" x14ac:dyDescent="0.25">
      <c r="B124" s="706">
        <v>9353108</v>
      </c>
      <c r="C124" s="706" t="s">
        <v>1220</v>
      </c>
      <c r="D124" s="706" t="s">
        <v>1458</v>
      </c>
      <c r="E124" s="735">
        <v>691.34</v>
      </c>
      <c r="F124" s="735">
        <v>0</v>
      </c>
      <c r="G124" s="735">
        <v>0</v>
      </c>
      <c r="H124" s="735">
        <v>0</v>
      </c>
      <c r="I124" s="735">
        <v>0</v>
      </c>
      <c r="J124" s="735">
        <v>0</v>
      </c>
      <c r="K124" s="735">
        <v>0</v>
      </c>
      <c r="L124" s="735">
        <v>0</v>
      </c>
      <c r="M124" s="735">
        <v>0</v>
      </c>
      <c r="N124" s="735">
        <v>0</v>
      </c>
      <c r="O124" s="735">
        <v>0</v>
      </c>
      <c r="P124" s="735">
        <v>0</v>
      </c>
      <c r="Q124" s="735">
        <v>0</v>
      </c>
      <c r="R124" s="735">
        <v>0</v>
      </c>
      <c r="S124" s="735">
        <v>0</v>
      </c>
      <c r="T124" s="735">
        <v>0</v>
      </c>
      <c r="U124" s="735">
        <v>0</v>
      </c>
      <c r="V124" s="735">
        <v>691.34</v>
      </c>
    </row>
    <row r="125" spans="2:22" x14ac:dyDescent="0.25">
      <c r="B125" s="706">
        <v>9353109</v>
      </c>
      <c r="C125" s="706" t="s">
        <v>1221</v>
      </c>
      <c r="D125" s="706" t="s">
        <v>1458</v>
      </c>
      <c r="E125" s="735">
        <v>1861.3</v>
      </c>
      <c r="F125" s="735">
        <v>0</v>
      </c>
      <c r="G125" s="735">
        <v>0</v>
      </c>
      <c r="H125" s="735">
        <v>0</v>
      </c>
      <c r="I125" s="735">
        <v>0</v>
      </c>
      <c r="J125" s="735">
        <v>0</v>
      </c>
      <c r="K125" s="735">
        <v>0</v>
      </c>
      <c r="L125" s="735">
        <v>0</v>
      </c>
      <c r="M125" s="735">
        <v>0</v>
      </c>
      <c r="N125" s="735">
        <v>0</v>
      </c>
      <c r="O125" s="735">
        <v>0</v>
      </c>
      <c r="P125" s="735">
        <v>0</v>
      </c>
      <c r="Q125" s="735">
        <v>0</v>
      </c>
      <c r="R125" s="735">
        <v>0</v>
      </c>
      <c r="S125" s="735">
        <v>0</v>
      </c>
      <c r="T125" s="735">
        <v>0</v>
      </c>
      <c r="U125" s="735">
        <v>0</v>
      </c>
      <c r="V125" s="735">
        <v>1861.3</v>
      </c>
    </row>
    <row r="126" spans="2:22" x14ac:dyDescent="0.25">
      <c r="B126" s="706">
        <v>9353111</v>
      </c>
      <c r="C126" s="706" t="s">
        <v>1222</v>
      </c>
      <c r="D126" s="706" t="s">
        <v>1458</v>
      </c>
      <c r="E126" s="735">
        <v>9306.5</v>
      </c>
      <c r="F126" s="735">
        <v>0</v>
      </c>
      <c r="G126" s="735">
        <v>0</v>
      </c>
      <c r="H126" s="735">
        <v>0</v>
      </c>
      <c r="I126" s="735">
        <v>0</v>
      </c>
      <c r="J126" s="735">
        <v>0</v>
      </c>
      <c r="K126" s="735">
        <v>0</v>
      </c>
      <c r="L126" s="735">
        <v>0</v>
      </c>
      <c r="M126" s="735">
        <v>0</v>
      </c>
      <c r="N126" s="735">
        <v>0</v>
      </c>
      <c r="O126" s="735">
        <v>0</v>
      </c>
      <c r="P126" s="735">
        <v>0</v>
      </c>
      <c r="Q126" s="735">
        <v>0</v>
      </c>
      <c r="R126" s="735">
        <v>0</v>
      </c>
      <c r="S126" s="735">
        <v>0</v>
      </c>
      <c r="T126" s="735">
        <v>0</v>
      </c>
      <c r="U126" s="735">
        <v>0</v>
      </c>
      <c r="V126" s="735">
        <v>9306.5</v>
      </c>
    </row>
    <row r="127" spans="2:22" x14ac:dyDescent="0.25">
      <c r="B127" s="706">
        <v>9353112</v>
      </c>
      <c r="C127" s="706" t="s">
        <v>1223</v>
      </c>
      <c r="D127" s="706" t="s">
        <v>1458</v>
      </c>
      <c r="E127" s="735">
        <v>7232.48</v>
      </c>
      <c r="F127" s="735">
        <v>0</v>
      </c>
      <c r="G127" s="735">
        <v>0</v>
      </c>
      <c r="H127" s="735">
        <v>0</v>
      </c>
      <c r="I127" s="735">
        <v>0</v>
      </c>
      <c r="J127" s="735">
        <v>0</v>
      </c>
      <c r="K127" s="735">
        <v>0</v>
      </c>
      <c r="L127" s="735">
        <v>0</v>
      </c>
      <c r="M127" s="735">
        <v>0</v>
      </c>
      <c r="N127" s="735">
        <v>0</v>
      </c>
      <c r="O127" s="735">
        <v>0</v>
      </c>
      <c r="P127" s="735">
        <v>0</v>
      </c>
      <c r="Q127" s="735">
        <v>0</v>
      </c>
      <c r="R127" s="735">
        <v>0</v>
      </c>
      <c r="S127" s="735">
        <v>0</v>
      </c>
      <c r="T127" s="735">
        <v>0</v>
      </c>
      <c r="U127" s="735">
        <v>0</v>
      </c>
      <c r="V127" s="735">
        <v>7232.48</v>
      </c>
    </row>
    <row r="128" spans="2:22" x14ac:dyDescent="0.25">
      <c r="B128" s="706">
        <v>9353113</v>
      </c>
      <c r="C128" s="706" t="s">
        <v>1224</v>
      </c>
      <c r="D128" s="706" t="s">
        <v>1458</v>
      </c>
      <c r="E128" s="735">
        <v>1595.4</v>
      </c>
      <c r="F128" s="735">
        <v>0</v>
      </c>
      <c r="G128" s="735">
        <v>0</v>
      </c>
      <c r="H128" s="735">
        <v>0</v>
      </c>
      <c r="I128" s="735">
        <v>0</v>
      </c>
      <c r="J128" s="735">
        <v>0</v>
      </c>
      <c r="K128" s="735">
        <v>0</v>
      </c>
      <c r="L128" s="735">
        <v>0</v>
      </c>
      <c r="M128" s="735">
        <v>0</v>
      </c>
      <c r="N128" s="735">
        <v>0</v>
      </c>
      <c r="O128" s="735">
        <v>0</v>
      </c>
      <c r="P128" s="735">
        <v>0</v>
      </c>
      <c r="Q128" s="735">
        <v>0</v>
      </c>
      <c r="R128" s="735">
        <v>0</v>
      </c>
      <c r="S128" s="735">
        <v>0</v>
      </c>
      <c r="T128" s="735">
        <v>0</v>
      </c>
      <c r="U128" s="735">
        <v>0</v>
      </c>
      <c r="V128" s="735">
        <v>1595.4</v>
      </c>
    </row>
    <row r="129" spans="2:22" x14ac:dyDescent="0.25">
      <c r="B129" s="706">
        <v>9353114</v>
      </c>
      <c r="C129" s="706" t="s">
        <v>1225</v>
      </c>
      <c r="D129" s="706" t="s">
        <v>1458</v>
      </c>
      <c r="E129" s="735">
        <v>5185.05</v>
      </c>
      <c r="F129" s="735">
        <v>0</v>
      </c>
      <c r="G129" s="735">
        <v>0</v>
      </c>
      <c r="H129" s="735">
        <v>0</v>
      </c>
      <c r="I129" s="735">
        <v>0</v>
      </c>
      <c r="J129" s="735">
        <v>0</v>
      </c>
      <c r="K129" s="735">
        <v>0</v>
      </c>
      <c r="L129" s="735">
        <v>0</v>
      </c>
      <c r="M129" s="735">
        <v>0</v>
      </c>
      <c r="N129" s="735">
        <v>0</v>
      </c>
      <c r="O129" s="735">
        <v>0</v>
      </c>
      <c r="P129" s="735">
        <v>0</v>
      </c>
      <c r="Q129" s="735">
        <v>0</v>
      </c>
      <c r="R129" s="735">
        <v>0</v>
      </c>
      <c r="S129" s="735">
        <v>0</v>
      </c>
      <c r="T129" s="735">
        <v>0</v>
      </c>
      <c r="U129" s="735">
        <v>0</v>
      </c>
      <c r="V129" s="735">
        <v>5185.05</v>
      </c>
    </row>
    <row r="130" spans="2:22" x14ac:dyDescent="0.25">
      <c r="B130" s="706">
        <v>9353117</v>
      </c>
      <c r="C130" s="706" t="s">
        <v>1226</v>
      </c>
      <c r="D130" s="706" t="s">
        <v>1458</v>
      </c>
      <c r="E130" s="735">
        <v>1675.17</v>
      </c>
      <c r="F130" s="735">
        <v>0</v>
      </c>
      <c r="G130" s="735">
        <v>0</v>
      </c>
      <c r="H130" s="735">
        <v>0</v>
      </c>
      <c r="I130" s="735">
        <v>0</v>
      </c>
      <c r="J130" s="735">
        <v>0</v>
      </c>
      <c r="K130" s="735">
        <v>0</v>
      </c>
      <c r="L130" s="735">
        <v>0</v>
      </c>
      <c r="M130" s="735">
        <v>0</v>
      </c>
      <c r="N130" s="735">
        <v>0</v>
      </c>
      <c r="O130" s="735">
        <v>0</v>
      </c>
      <c r="P130" s="735">
        <v>0</v>
      </c>
      <c r="Q130" s="735">
        <v>0</v>
      </c>
      <c r="R130" s="735">
        <v>0</v>
      </c>
      <c r="S130" s="735">
        <v>0</v>
      </c>
      <c r="T130" s="735">
        <v>0</v>
      </c>
      <c r="U130" s="735">
        <v>0</v>
      </c>
      <c r="V130" s="735">
        <v>1675.17</v>
      </c>
    </row>
    <row r="131" spans="2:22" x14ac:dyDescent="0.25">
      <c r="B131" s="706">
        <v>9353124</v>
      </c>
      <c r="C131" s="706" t="s">
        <v>1227</v>
      </c>
      <c r="D131" s="706" t="s">
        <v>1458</v>
      </c>
      <c r="E131" s="735">
        <v>5637.08</v>
      </c>
      <c r="F131" s="735">
        <v>0</v>
      </c>
      <c r="G131" s="735">
        <v>0</v>
      </c>
      <c r="H131" s="735">
        <v>0</v>
      </c>
      <c r="I131" s="735">
        <v>0</v>
      </c>
      <c r="J131" s="735">
        <v>0</v>
      </c>
      <c r="K131" s="735">
        <v>0</v>
      </c>
      <c r="L131" s="735">
        <v>0</v>
      </c>
      <c r="M131" s="735">
        <v>0</v>
      </c>
      <c r="N131" s="735">
        <v>0</v>
      </c>
      <c r="O131" s="735">
        <v>0</v>
      </c>
      <c r="P131" s="735">
        <v>0</v>
      </c>
      <c r="Q131" s="735">
        <v>0</v>
      </c>
      <c r="R131" s="735">
        <v>0</v>
      </c>
      <c r="S131" s="735">
        <v>0</v>
      </c>
      <c r="T131" s="735">
        <v>0</v>
      </c>
      <c r="U131" s="735">
        <v>0</v>
      </c>
      <c r="V131" s="735">
        <v>5637.08</v>
      </c>
    </row>
    <row r="132" spans="2:22" x14ac:dyDescent="0.25">
      <c r="B132" s="706">
        <v>9353125</v>
      </c>
      <c r="C132" s="706" t="s">
        <v>1228</v>
      </c>
      <c r="D132" s="706" t="s">
        <v>1458</v>
      </c>
      <c r="E132" s="735">
        <v>4546.8900000000003</v>
      </c>
      <c r="F132" s="735">
        <v>0</v>
      </c>
      <c r="G132" s="735">
        <v>0</v>
      </c>
      <c r="H132" s="735">
        <v>0</v>
      </c>
      <c r="I132" s="735">
        <v>0</v>
      </c>
      <c r="J132" s="735">
        <v>0</v>
      </c>
      <c r="K132" s="735">
        <v>0</v>
      </c>
      <c r="L132" s="735">
        <v>0</v>
      </c>
      <c r="M132" s="735">
        <v>0</v>
      </c>
      <c r="N132" s="735">
        <v>0</v>
      </c>
      <c r="O132" s="735">
        <v>0</v>
      </c>
      <c r="P132" s="735">
        <v>0</v>
      </c>
      <c r="Q132" s="735">
        <v>0</v>
      </c>
      <c r="R132" s="735">
        <v>0</v>
      </c>
      <c r="S132" s="735">
        <v>0</v>
      </c>
      <c r="T132" s="735">
        <v>0</v>
      </c>
      <c r="U132" s="735">
        <v>0</v>
      </c>
      <c r="V132" s="735">
        <v>4546.8900000000003</v>
      </c>
    </row>
    <row r="133" spans="2:22" x14ac:dyDescent="0.25">
      <c r="B133" s="706">
        <v>9353308</v>
      </c>
      <c r="C133" s="706" t="s">
        <v>1229</v>
      </c>
      <c r="D133" s="706" t="s">
        <v>1458</v>
      </c>
      <c r="E133" s="735">
        <v>7232.48</v>
      </c>
      <c r="F133" s="735">
        <v>0</v>
      </c>
      <c r="G133" s="735">
        <v>0</v>
      </c>
      <c r="H133" s="735">
        <v>0</v>
      </c>
      <c r="I133" s="735">
        <v>0</v>
      </c>
      <c r="J133" s="735">
        <v>0</v>
      </c>
      <c r="K133" s="735">
        <v>0</v>
      </c>
      <c r="L133" s="735">
        <v>0</v>
      </c>
      <c r="M133" s="735">
        <v>0</v>
      </c>
      <c r="N133" s="735">
        <v>0</v>
      </c>
      <c r="O133" s="735">
        <v>0</v>
      </c>
      <c r="P133" s="735">
        <v>0</v>
      </c>
      <c r="Q133" s="735">
        <v>0</v>
      </c>
      <c r="R133" s="735">
        <v>0</v>
      </c>
      <c r="S133" s="735">
        <v>0</v>
      </c>
      <c r="T133" s="735">
        <v>0</v>
      </c>
      <c r="U133" s="735">
        <v>0</v>
      </c>
      <c r="V133" s="735">
        <v>7232.48</v>
      </c>
    </row>
    <row r="134" spans="2:22" x14ac:dyDescent="0.25">
      <c r="B134" s="706">
        <v>9353310</v>
      </c>
      <c r="C134" s="706" t="s">
        <v>912</v>
      </c>
      <c r="D134" s="706" t="s">
        <v>1458</v>
      </c>
      <c r="E134" s="735">
        <v>4148.04</v>
      </c>
      <c r="F134" s="735">
        <v>0</v>
      </c>
      <c r="G134" s="735">
        <v>0</v>
      </c>
      <c r="H134" s="735">
        <v>0</v>
      </c>
      <c r="I134" s="735">
        <v>0</v>
      </c>
      <c r="J134" s="735">
        <v>0</v>
      </c>
      <c r="K134" s="735">
        <v>0</v>
      </c>
      <c r="L134" s="735">
        <v>0</v>
      </c>
      <c r="M134" s="735">
        <v>0</v>
      </c>
      <c r="N134" s="735">
        <v>0</v>
      </c>
      <c r="O134" s="735">
        <v>0</v>
      </c>
      <c r="P134" s="735">
        <v>0</v>
      </c>
      <c r="Q134" s="735">
        <v>0</v>
      </c>
      <c r="R134" s="735">
        <v>0</v>
      </c>
      <c r="S134" s="735">
        <v>0</v>
      </c>
      <c r="T134" s="735">
        <v>0</v>
      </c>
      <c r="U134" s="735">
        <v>0</v>
      </c>
      <c r="V134" s="735">
        <v>4148.04</v>
      </c>
    </row>
    <row r="135" spans="2:22" x14ac:dyDescent="0.25">
      <c r="B135" s="706">
        <v>9353311</v>
      </c>
      <c r="C135" s="706" t="s">
        <v>1107</v>
      </c>
      <c r="D135" s="706" t="s">
        <v>1458</v>
      </c>
      <c r="E135" s="735">
        <v>10263.74</v>
      </c>
      <c r="F135" s="735">
        <v>0</v>
      </c>
      <c r="G135" s="735">
        <v>0</v>
      </c>
      <c r="H135" s="735">
        <v>0</v>
      </c>
      <c r="I135" s="735">
        <v>0</v>
      </c>
      <c r="J135" s="735">
        <v>0</v>
      </c>
      <c r="K135" s="735">
        <v>0</v>
      </c>
      <c r="L135" s="735">
        <v>0</v>
      </c>
      <c r="M135" s="735">
        <v>0</v>
      </c>
      <c r="N135" s="735">
        <v>0</v>
      </c>
      <c r="O135" s="735">
        <v>0</v>
      </c>
      <c r="P135" s="735">
        <v>0</v>
      </c>
      <c r="Q135" s="735">
        <v>0</v>
      </c>
      <c r="R135" s="735">
        <v>0</v>
      </c>
      <c r="S135" s="735">
        <v>0</v>
      </c>
      <c r="T135" s="735">
        <v>0</v>
      </c>
      <c r="U135" s="735">
        <v>0</v>
      </c>
      <c r="V135" s="735">
        <v>10263.74</v>
      </c>
    </row>
    <row r="136" spans="2:22" x14ac:dyDescent="0.25">
      <c r="B136" s="706">
        <v>9353322</v>
      </c>
      <c r="C136" s="706" t="s">
        <v>1230</v>
      </c>
      <c r="D136" s="706" t="s">
        <v>1458</v>
      </c>
      <c r="E136" s="735">
        <v>2738.77</v>
      </c>
      <c r="F136" s="735">
        <v>0</v>
      </c>
      <c r="G136" s="735">
        <v>0</v>
      </c>
      <c r="H136" s="735">
        <v>0</v>
      </c>
      <c r="I136" s="735">
        <v>0</v>
      </c>
      <c r="J136" s="735">
        <v>0</v>
      </c>
      <c r="K136" s="735">
        <v>0</v>
      </c>
      <c r="L136" s="735">
        <v>0</v>
      </c>
      <c r="M136" s="735">
        <v>0</v>
      </c>
      <c r="N136" s="735">
        <v>0</v>
      </c>
      <c r="O136" s="735">
        <v>0</v>
      </c>
      <c r="P136" s="735">
        <v>0</v>
      </c>
      <c r="Q136" s="735">
        <v>0</v>
      </c>
      <c r="R136" s="735">
        <v>0</v>
      </c>
      <c r="S136" s="735">
        <v>0</v>
      </c>
      <c r="T136" s="735">
        <v>0</v>
      </c>
      <c r="U136" s="735">
        <v>0</v>
      </c>
      <c r="V136" s="735">
        <v>2738.77</v>
      </c>
    </row>
    <row r="137" spans="2:22" x14ac:dyDescent="0.25">
      <c r="B137" s="706">
        <v>9353327</v>
      </c>
      <c r="C137" s="706" t="s">
        <v>1231</v>
      </c>
      <c r="D137" s="706" t="s">
        <v>1458</v>
      </c>
      <c r="E137" s="735">
        <v>5238.2299999999996</v>
      </c>
      <c r="F137" s="735">
        <v>0</v>
      </c>
      <c r="G137" s="735">
        <v>0</v>
      </c>
      <c r="H137" s="735">
        <v>0</v>
      </c>
      <c r="I137" s="735">
        <v>0</v>
      </c>
      <c r="J137" s="735">
        <v>0</v>
      </c>
      <c r="K137" s="735">
        <v>0</v>
      </c>
      <c r="L137" s="735">
        <v>0</v>
      </c>
      <c r="M137" s="735">
        <v>0</v>
      </c>
      <c r="N137" s="735">
        <v>0</v>
      </c>
      <c r="O137" s="735">
        <v>0</v>
      </c>
      <c r="P137" s="735">
        <v>0</v>
      </c>
      <c r="Q137" s="735">
        <v>0</v>
      </c>
      <c r="R137" s="735">
        <v>0</v>
      </c>
      <c r="S137" s="735">
        <v>0</v>
      </c>
      <c r="T137" s="735">
        <v>0</v>
      </c>
      <c r="U137" s="735">
        <v>0</v>
      </c>
      <c r="V137" s="735">
        <v>5238.2299999999996</v>
      </c>
    </row>
    <row r="138" spans="2:22" x14ac:dyDescent="0.25">
      <c r="B138" s="706">
        <v>9353329</v>
      </c>
      <c r="C138" s="706" t="s">
        <v>1232</v>
      </c>
      <c r="D138" s="706" t="s">
        <v>1458</v>
      </c>
      <c r="E138" s="735">
        <v>4626.66</v>
      </c>
      <c r="F138" s="735">
        <v>0</v>
      </c>
      <c r="G138" s="735">
        <v>0</v>
      </c>
      <c r="H138" s="735">
        <v>0</v>
      </c>
      <c r="I138" s="735">
        <v>0</v>
      </c>
      <c r="J138" s="735">
        <v>0</v>
      </c>
      <c r="K138" s="735">
        <v>0</v>
      </c>
      <c r="L138" s="735">
        <v>0</v>
      </c>
      <c r="M138" s="735">
        <v>0</v>
      </c>
      <c r="N138" s="735">
        <v>0</v>
      </c>
      <c r="O138" s="735">
        <v>0</v>
      </c>
      <c r="P138" s="735">
        <v>0</v>
      </c>
      <c r="Q138" s="735">
        <v>0</v>
      </c>
      <c r="R138" s="735">
        <v>0</v>
      </c>
      <c r="S138" s="735">
        <v>0</v>
      </c>
      <c r="T138" s="735">
        <v>0</v>
      </c>
      <c r="U138" s="735">
        <v>0</v>
      </c>
      <c r="V138" s="735">
        <v>4626.66</v>
      </c>
    </row>
    <row r="139" spans="2:22" x14ac:dyDescent="0.25">
      <c r="B139" s="706">
        <v>9353330</v>
      </c>
      <c r="C139" s="706" t="s">
        <v>1495</v>
      </c>
      <c r="D139" s="706" t="s">
        <v>1458</v>
      </c>
      <c r="E139" s="735">
        <v>8349.26</v>
      </c>
      <c r="F139" s="735">
        <v>0</v>
      </c>
      <c r="G139" s="735">
        <v>0</v>
      </c>
      <c r="H139" s="735">
        <v>0</v>
      </c>
      <c r="I139" s="735">
        <v>0</v>
      </c>
      <c r="J139" s="735">
        <v>0</v>
      </c>
      <c r="K139" s="735">
        <v>0</v>
      </c>
      <c r="L139" s="735">
        <v>0</v>
      </c>
      <c r="M139" s="735">
        <v>0</v>
      </c>
      <c r="N139" s="735">
        <v>0</v>
      </c>
      <c r="O139" s="735">
        <v>0</v>
      </c>
      <c r="P139" s="735">
        <v>0</v>
      </c>
      <c r="Q139" s="735">
        <v>0</v>
      </c>
      <c r="R139" s="735">
        <v>0</v>
      </c>
      <c r="S139" s="735">
        <v>0</v>
      </c>
      <c r="T139" s="735">
        <v>0</v>
      </c>
      <c r="U139" s="735">
        <v>0</v>
      </c>
      <c r="V139" s="735">
        <v>8349.26</v>
      </c>
    </row>
    <row r="140" spans="2:22" x14ac:dyDescent="0.25">
      <c r="B140" s="706">
        <v>9353332</v>
      </c>
      <c r="C140" s="706" t="s">
        <v>1233</v>
      </c>
      <c r="D140" s="706" t="s">
        <v>1458</v>
      </c>
      <c r="E140" s="735">
        <v>1781.53</v>
      </c>
      <c r="F140" s="735">
        <v>0</v>
      </c>
      <c r="G140" s="735">
        <v>0</v>
      </c>
      <c r="H140" s="735">
        <v>0</v>
      </c>
      <c r="I140" s="735">
        <v>0</v>
      </c>
      <c r="J140" s="735">
        <v>0</v>
      </c>
      <c r="K140" s="735">
        <v>0</v>
      </c>
      <c r="L140" s="735">
        <v>0</v>
      </c>
      <c r="M140" s="735">
        <v>0</v>
      </c>
      <c r="N140" s="735">
        <v>0</v>
      </c>
      <c r="O140" s="735">
        <v>0</v>
      </c>
      <c r="P140" s="735">
        <v>0</v>
      </c>
      <c r="Q140" s="735">
        <v>0</v>
      </c>
      <c r="R140" s="735">
        <v>0</v>
      </c>
      <c r="S140" s="735">
        <v>0</v>
      </c>
      <c r="T140" s="735">
        <v>0</v>
      </c>
      <c r="U140" s="735">
        <v>0</v>
      </c>
      <c r="V140" s="735">
        <v>1781.53</v>
      </c>
    </row>
    <row r="141" spans="2:22" x14ac:dyDescent="0.25">
      <c r="B141" s="706">
        <v>9353337</v>
      </c>
      <c r="C141" s="706" t="s">
        <v>1234</v>
      </c>
      <c r="D141" s="706" t="s">
        <v>1458</v>
      </c>
      <c r="E141" s="735">
        <v>5557.31</v>
      </c>
      <c r="F141" s="735">
        <v>0</v>
      </c>
      <c r="G141" s="735">
        <v>0</v>
      </c>
      <c r="H141" s="735">
        <v>0</v>
      </c>
      <c r="I141" s="735">
        <v>0</v>
      </c>
      <c r="J141" s="735">
        <v>0</v>
      </c>
      <c r="K141" s="735">
        <v>0</v>
      </c>
      <c r="L141" s="735">
        <v>0</v>
      </c>
      <c r="M141" s="735">
        <v>0</v>
      </c>
      <c r="N141" s="735">
        <v>0</v>
      </c>
      <c r="O141" s="735">
        <v>0</v>
      </c>
      <c r="P141" s="735">
        <v>0</v>
      </c>
      <c r="Q141" s="735">
        <v>0</v>
      </c>
      <c r="R141" s="735">
        <v>0</v>
      </c>
      <c r="S141" s="735">
        <v>0</v>
      </c>
      <c r="T141" s="735">
        <v>0</v>
      </c>
      <c r="U141" s="735">
        <v>0</v>
      </c>
      <c r="V141" s="735">
        <v>5557.31</v>
      </c>
    </row>
    <row r="142" spans="2:22" x14ac:dyDescent="0.25">
      <c r="B142" s="706">
        <v>9353338</v>
      </c>
      <c r="C142" s="706" t="s">
        <v>1235</v>
      </c>
      <c r="D142" s="706" t="s">
        <v>1458</v>
      </c>
      <c r="E142" s="735">
        <v>11167.8</v>
      </c>
      <c r="F142" s="735">
        <v>0</v>
      </c>
      <c r="G142" s="735">
        <v>0</v>
      </c>
      <c r="H142" s="735">
        <v>0</v>
      </c>
      <c r="I142" s="735">
        <v>0</v>
      </c>
      <c r="J142" s="735">
        <v>0</v>
      </c>
      <c r="K142" s="735">
        <v>0</v>
      </c>
      <c r="L142" s="735">
        <v>0</v>
      </c>
      <c r="M142" s="735">
        <v>0</v>
      </c>
      <c r="N142" s="735">
        <v>0</v>
      </c>
      <c r="O142" s="735">
        <v>0</v>
      </c>
      <c r="P142" s="735">
        <v>0</v>
      </c>
      <c r="Q142" s="735">
        <v>0</v>
      </c>
      <c r="R142" s="735">
        <v>0</v>
      </c>
      <c r="S142" s="735">
        <v>0</v>
      </c>
      <c r="T142" s="735">
        <v>0</v>
      </c>
      <c r="U142" s="735">
        <v>0</v>
      </c>
      <c r="V142" s="735">
        <v>11167.8</v>
      </c>
    </row>
    <row r="143" spans="2:22" x14ac:dyDescent="0.25">
      <c r="B143" s="706">
        <v>9353342</v>
      </c>
      <c r="C143" s="706" t="s">
        <v>1236</v>
      </c>
      <c r="D143" s="706" t="s">
        <v>1458</v>
      </c>
      <c r="E143" s="735">
        <v>5637.08</v>
      </c>
      <c r="F143" s="735">
        <v>0</v>
      </c>
      <c r="G143" s="735">
        <v>0</v>
      </c>
      <c r="H143" s="735">
        <v>0</v>
      </c>
      <c r="I143" s="735">
        <v>0</v>
      </c>
      <c r="J143" s="735">
        <v>0</v>
      </c>
      <c r="K143" s="735">
        <v>0</v>
      </c>
      <c r="L143" s="735">
        <v>0</v>
      </c>
      <c r="M143" s="735">
        <v>0</v>
      </c>
      <c r="N143" s="735">
        <v>0</v>
      </c>
      <c r="O143" s="735">
        <v>0</v>
      </c>
      <c r="P143" s="735">
        <v>0</v>
      </c>
      <c r="Q143" s="735">
        <v>0</v>
      </c>
      <c r="R143" s="735">
        <v>0</v>
      </c>
      <c r="S143" s="735">
        <v>0</v>
      </c>
      <c r="T143" s="735">
        <v>0</v>
      </c>
      <c r="U143" s="735">
        <v>0</v>
      </c>
      <c r="V143" s="735">
        <v>5637.08</v>
      </c>
    </row>
    <row r="144" spans="2:22" x14ac:dyDescent="0.25">
      <c r="B144" s="706">
        <v>9354024</v>
      </c>
      <c r="C144" s="706" t="s">
        <v>932</v>
      </c>
      <c r="D144" s="706" t="s">
        <v>356</v>
      </c>
      <c r="E144" s="735">
        <v>34872.6</v>
      </c>
      <c r="F144" s="735">
        <v>0</v>
      </c>
      <c r="G144" s="735">
        <v>0</v>
      </c>
      <c r="H144" s="735">
        <v>0</v>
      </c>
      <c r="I144" s="735">
        <v>0</v>
      </c>
      <c r="J144" s="735">
        <v>0</v>
      </c>
      <c r="K144" s="735">
        <v>0</v>
      </c>
      <c r="L144" s="735">
        <v>0</v>
      </c>
      <c r="M144" s="735">
        <v>0</v>
      </c>
      <c r="N144" s="735">
        <v>0</v>
      </c>
      <c r="O144" s="735">
        <v>0</v>
      </c>
      <c r="P144" s="735">
        <v>0</v>
      </c>
      <c r="Q144" s="735">
        <v>0</v>
      </c>
      <c r="R144" s="735">
        <v>0</v>
      </c>
      <c r="S144" s="735">
        <v>0</v>
      </c>
      <c r="T144" s="735">
        <v>0</v>
      </c>
      <c r="U144" s="735">
        <v>0</v>
      </c>
      <c r="V144" s="735">
        <v>34872.6</v>
      </c>
    </row>
    <row r="145" spans="2:22" x14ac:dyDescent="0.25">
      <c r="B145" s="706">
        <v>9354090</v>
      </c>
      <c r="C145" s="706" t="s">
        <v>823</v>
      </c>
      <c r="D145" s="706" t="s">
        <v>356</v>
      </c>
      <c r="E145" s="735">
        <v>32295.059999999998</v>
      </c>
      <c r="F145" s="735">
        <v>0</v>
      </c>
      <c r="G145" s="735">
        <v>0</v>
      </c>
      <c r="H145" s="735">
        <v>0</v>
      </c>
      <c r="I145" s="735">
        <v>0</v>
      </c>
      <c r="J145" s="735">
        <v>0</v>
      </c>
      <c r="K145" s="735">
        <v>0</v>
      </c>
      <c r="L145" s="735">
        <v>0</v>
      </c>
      <c r="M145" s="735">
        <v>0</v>
      </c>
      <c r="N145" s="735">
        <v>0</v>
      </c>
      <c r="O145" s="735">
        <v>0</v>
      </c>
      <c r="P145" s="735">
        <v>0</v>
      </c>
      <c r="Q145" s="735">
        <v>0</v>
      </c>
      <c r="R145" s="735">
        <v>0</v>
      </c>
      <c r="S145" s="735">
        <v>0</v>
      </c>
      <c r="T145" s="735">
        <v>0</v>
      </c>
      <c r="U145" s="735">
        <v>0</v>
      </c>
      <c r="V145" s="735">
        <v>32295.059999999998</v>
      </c>
    </row>
    <row r="146" spans="2:22" x14ac:dyDescent="0.25">
      <c r="B146" s="706">
        <v>9354500</v>
      </c>
      <c r="C146" s="706" t="s">
        <v>1237</v>
      </c>
      <c r="D146" s="706" t="s">
        <v>356</v>
      </c>
      <c r="E146" s="735">
        <v>28883.61</v>
      </c>
      <c r="F146" s="735">
        <v>0</v>
      </c>
      <c r="G146" s="735">
        <v>0</v>
      </c>
      <c r="H146" s="735">
        <v>0</v>
      </c>
      <c r="I146" s="735">
        <v>0</v>
      </c>
      <c r="J146" s="735">
        <v>0</v>
      </c>
      <c r="K146" s="735">
        <v>0</v>
      </c>
      <c r="L146" s="735">
        <v>0</v>
      </c>
      <c r="M146" s="735">
        <v>0</v>
      </c>
      <c r="N146" s="735">
        <v>0</v>
      </c>
      <c r="O146" s="735">
        <v>0</v>
      </c>
      <c r="P146" s="735">
        <v>0</v>
      </c>
      <c r="Q146" s="735">
        <v>0</v>
      </c>
      <c r="R146" s="735">
        <v>0</v>
      </c>
      <c r="S146" s="735">
        <v>0</v>
      </c>
      <c r="T146" s="735">
        <v>0</v>
      </c>
      <c r="U146" s="735">
        <v>0</v>
      </c>
      <c r="V146" s="735">
        <v>28883.61</v>
      </c>
    </row>
    <row r="147" spans="2:22" x14ac:dyDescent="0.25">
      <c r="B147" s="706">
        <v>9354600</v>
      </c>
      <c r="C147" s="706" t="s">
        <v>925</v>
      </c>
      <c r="D147" s="706" t="s">
        <v>356</v>
      </c>
      <c r="E147" s="735">
        <v>19508.439999999999</v>
      </c>
      <c r="F147" s="735">
        <v>0</v>
      </c>
      <c r="G147" s="735">
        <v>0</v>
      </c>
      <c r="H147" s="735">
        <v>0</v>
      </c>
      <c r="I147" s="735">
        <v>0</v>
      </c>
      <c r="J147" s="735">
        <v>0</v>
      </c>
      <c r="K147" s="735">
        <v>0</v>
      </c>
      <c r="L147" s="735">
        <v>0</v>
      </c>
      <c r="M147" s="735">
        <v>0</v>
      </c>
      <c r="N147" s="735">
        <v>0</v>
      </c>
      <c r="O147" s="735">
        <v>0</v>
      </c>
      <c r="P147" s="735">
        <v>0</v>
      </c>
      <c r="Q147" s="735">
        <v>0</v>
      </c>
      <c r="R147" s="735">
        <v>0</v>
      </c>
      <c r="S147" s="735">
        <v>0</v>
      </c>
      <c r="T147" s="735">
        <v>0</v>
      </c>
      <c r="U147" s="735">
        <v>0</v>
      </c>
      <c r="V147" s="735">
        <v>19508.439999999999</v>
      </c>
    </row>
    <row r="148" spans="2:22" x14ac:dyDescent="0.25">
      <c r="B148" s="706">
        <v>9352000</v>
      </c>
      <c r="C148" s="706" t="s">
        <v>1092</v>
      </c>
      <c r="D148" s="706" t="s">
        <v>1458</v>
      </c>
      <c r="E148" s="735">
        <v>0</v>
      </c>
      <c r="F148" s="735">
        <v>0</v>
      </c>
      <c r="G148" s="735">
        <v>0</v>
      </c>
      <c r="H148" s="735">
        <v>0</v>
      </c>
      <c r="I148" s="735">
        <v>0</v>
      </c>
      <c r="J148" s="735">
        <v>0</v>
      </c>
      <c r="K148" s="735">
        <v>0</v>
      </c>
      <c r="L148" s="735">
        <v>0</v>
      </c>
      <c r="M148" s="735">
        <v>0</v>
      </c>
      <c r="N148" s="735">
        <v>0</v>
      </c>
      <c r="O148" s="735">
        <v>0</v>
      </c>
      <c r="P148" s="735">
        <v>0</v>
      </c>
      <c r="Q148" s="735">
        <v>0</v>
      </c>
      <c r="R148" s="735">
        <v>0</v>
      </c>
      <c r="S148" s="735">
        <v>0</v>
      </c>
      <c r="T148" s="735">
        <v>0</v>
      </c>
      <c r="U148" s="735">
        <v>0</v>
      </c>
      <c r="V148" s="735">
        <v>0</v>
      </c>
    </row>
    <row r="149" spans="2:22" x14ac:dyDescent="0.25">
      <c r="B149" s="706">
        <v>9352001</v>
      </c>
      <c r="C149" s="706" t="s">
        <v>1238</v>
      </c>
      <c r="D149" s="706" t="s">
        <v>1458</v>
      </c>
      <c r="E149" s="735">
        <v>0</v>
      </c>
      <c r="F149" s="735">
        <v>0</v>
      </c>
      <c r="G149" s="735">
        <v>0</v>
      </c>
      <c r="H149" s="735">
        <v>0</v>
      </c>
      <c r="I149" s="735">
        <v>0</v>
      </c>
      <c r="J149" s="735">
        <v>0</v>
      </c>
      <c r="K149" s="735">
        <v>0</v>
      </c>
      <c r="L149" s="735">
        <v>0</v>
      </c>
      <c r="M149" s="735">
        <v>0</v>
      </c>
      <c r="N149" s="735">
        <v>0</v>
      </c>
      <c r="O149" s="735">
        <v>0</v>
      </c>
      <c r="P149" s="735">
        <v>0</v>
      </c>
      <c r="Q149" s="735">
        <v>0</v>
      </c>
      <c r="R149" s="735">
        <v>0</v>
      </c>
      <c r="S149" s="735">
        <v>0</v>
      </c>
      <c r="T149" s="735">
        <v>0</v>
      </c>
      <c r="U149" s="735">
        <v>0</v>
      </c>
      <c r="V149" s="735">
        <v>0</v>
      </c>
    </row>
    <row r="150" spans="2:22" x14ac:dyDescent="0.25">
      <c r="B150" s="706">
        <v>9352003</v>
      </c>
      <c r="C150" s="706" t="s">
        <v>837</v>
      </c>
      <c r="D150" s="706" t="s">
        <v>1458</v>
      </c>
      <c r="E150" s="735">
        <v>0</v>
      </c>
      <c r="F150" s="735">
        <v>0</v>
      </c>
      <c r="G150" s="735">
        <v>0</v>
      </c>
      <c r="H150" s="735">
        <v>0</v>
      </c>
      <c r="I150" s="735">
        <v>0</v>
      </c>
      <c r="J150" s="735">
        <v>0</v>
      </c>
      <c r="K150" s="735">
        <v>0</v>
      </c>
      <c r="L150" s="735">
        <v>0</v>
      </c>
      <c r="M150" s="735">
        <v>0</v>
      </c>
      <c r="N150" s="735">
        <v>0</v>
      </c>
      <c r="O150" s="735">
        <v>0</v>
      </c>
      <c r="P150" s="735">
        <v>0</v>
      </c>
      <c r="Q150" s="735">
        <v>0</v>
      </c>
      <c r="R150" s="735">
        <v>0</v>
      </c>
      <c r="S150" s="735">
        <v>0</v>
      </c>
      <c r="T150" s="735">
        <v>0</v>
      </c>
      <c r="U150" s="735">
        <v>0</v>
      </c>
      <c r="V150" s="735">
        <v>0</v>
      </c>
    </row>
    <row r="151" spans="2:22" x14ac:dyDescent="0.25">
      <c r="B151" s="706">
        <v>9352006</v>
      </c>
      <c r="C151" s="706" t="s">
        <v>678</v>
      </c>
      <c r="D151" s="706" t="s">
        <v>1458</v>
      </c>
      <c r="E151" s="735">
        <v>0</v>
      </c>
      <c r="F151" s="735">
        <v>0</v>
      </c>
      <c r="G151" s="735">
        <v>0</v>
      </c>
      <c r="H151" s="735">
        <v>0</v>
      </c>
      <c r="I151" s="735">
        <v>0</v>
      </c>
      <c r="J151" s="735">
        <v>0</v>
      </c>
      <c r="K151" s="735">
        <v>0</v>
      </c>
      <c r="L151" s="735">
        <v>0</v>
      </c>
      <c r="M151" s="735">
        <v>0</v>
      </c>
      <c r="N151" s="735">
        <v>0</v>
      </c>
      <c r="O151" s="735">
        <v>0</v>
      </c>
      <c r="P151" s="735">
        <v>0</v>
      </c>
      <c r="Q151" s="735">
        <v>0</v>
      </c>
      <c r="R151" s="735">
        <v>0</v>
      </c>
      <c r="S151" s="735">
        <v>0</v>
      </c>
      <c r="T151" s="735">
        <v>0</v>
      </c>
      <c r="U151" s="735">
        <v>0</v>
      </c>
      <c r="V151" s="735">
        <v>0</v>
      </c>
    </row>
    <row r="152" spans="2:22" x14ac:dyDescent="0.25">
      <c r="B152" s="706">
        <v>9352010</v>
      </c>
      <c r="C152" s="706" t="s">
        <v>1239</v>
      </c>
      <c r="D152" s="706" t="s">
        <v>1458</v>
      </c>
      <c r="E152" s="735">
        <v>0</v>
      </c>
      <c r="F152" s="735">
        <v>0</v>
      </c>
      <c r="G152" s="735">
        <v>0</v>
      </c>
      <c r="H152" s="735">
        <v>0</v>
      </c>
      <c r="I152" s="735">
        <v>0</v>
      </c>
      <c r="J152" s="735">
        <v>0</v>
      </c>
      <c r="K152" s="735">
        <v>0</v>
      </c>
      <c r="L152" s="735">
        <v>0</v>
      </c>
      <c r="M152" s="735">
        <v>0</v>
      </c>
      <c r="N152" s="735">
        <v>0</v>
      </c>
      <c r="O152" s="735">
        <v>0</v>
      </c>
      <c r="P152" s="735">
        <v>0</v>
      </c>
      <c r="Q152" s="735">
        <v>0</v>
      </c>
      <c r="R152" s="735">
        <v>0</v>
      </c>
      <c r="S152" s="735">
        <v>0</v>
      </c>
      <c r="T152" s="735">
        <v>0</v>
      </c>
      <c r="U152" s="735">
        <v>0</v>
      </c>
      <c r="V152" s="735">
        <v>0</v>
      </c>
    </row>
    <row r="153" spans="2:22" x14ac:dyDescent="0.25">
      <c r="B153" s="706">
        <v>9352014</v>
      </c>
      <c r="C153" s="706" t="s">
        <v>961</v>
      </c>
      <c r="D153" s="706" t="s">
        <v>1458</v>
      </c>
      <c r="E153" s="735">
        <v>0</v>
      </c>
      <c r="F153" s="735">
        <v>0</v>
      </c>
      <c r="G153" s="735">
        <v>0</v>
      </c>
      <c r="H153" s="735">
        <v>0</v>
      </c>
      <c r="I153" s="735">
        <v>0</v>
      </c>
      <c r="J153" s="735">
        <v>0</v>
      </c>
      <c r="K153" s="735">
        <v>0</v>
      </c>
      <c r="L153" s="735">
        <v>0</v>
      </c>
      <c r="M153" s="735">
        <v>0</v>
      </c>
      <c r="N153" s="735">
        <v>0</v>
      </c>
      <c r="O153" s="735">
        <v>0</v>
      </c>
      <c r="P153" s="735">
        <v>0</v>
      </c>
      <c r="Q153" s="735">
        <v>0</v>
      </c>
      <c r="R153" s="735">
        <v>0</v>
      </c>
      <c r="S153" s="735">
        <v>0</v>
      </c>
      <c r="T153" s="735">
        <v>0</v>
      </c>
      <c r="U153" s="735">
        <v>0</v>
      </c>
      <c r="V153" s="735">
        <v>0</v>
      </c>
    </row>
    <row r="154" spans="2:22" x14ac:dyDescent="0.25">
      <c r="B154" s="706">
        <v>9352017</v>
      </c>
      <c r="C154" s="706" t="s">
        <v>783</v>
      </c>
      <c r="D154" s="706" t="s">
        <v>1458</v>
      </c>
      <c r="E154" s="735">
        <v>0</v>
      </c>
      <c r="F154" s="735">
        <v>0</v>
      </c>
      <c r="G154" s="735">
        <v>0</v>
      </c>
      <c r="H154" s="735">
        <v>0</v>
      </c>
      <c r="I154" s="735">
        <v>0</v>
      </c>
      <c r="J154" s="735">
        <v>0</v>
      </c>
      <c r="K154" s="735">
        <v>0</v>
      </c>
      <c r="L154" s="735">
        <v>0</v>
      </c>
      <c r="M154" s="735">
        <v>0</v>
      </c>
      <c r="N154" s="735">
        <v>0</v>
      </c>
      <c r="O154" s="735">
        <v>0</v>
      </c>
      <c r="P154" s="735">
        <v>0</v>
      </c>
      <c r="Q154" s="735">
        <v>0</v>
      </c>
      <c r="R154" s="735">
        <v>0</v>
      </c>
      <c r="S154" s="735">
        <v>0</v>
      </c>
      <c r="T154" s="735">
        <v>0</v>
      </c>
      <c r="U154" s="735">
        <v>0</v>
      </c>
      <c r="V154" s="735">
        <v>0</v>
      </c>
    </row>
    <row r="155" spans="2:22" x14ac:dyDescent="0.25">
      <c r="B155" s="706">
        <v>9352022</v>
      </c>
      <c r="C155" s="706" t="s">
        <v>1093</v>
      </c>
      <c r="D155" s="706" t="s">
        <v>1458</v>
      </c>
      <c r="E155" s="735">
        <v>0</v>
      </c>
      <c r="F155" s="735">
        <v>0</v>
      </c>
      <c r="G155" s="735">
        <v>0</v>
      </c>
      <c r="H155" s="735">
        <v>0</v>
      </c>
      <c r="I155" s="735">
        <v>0</v>
      </c>
      <c r="J155" s="735">
        <v>0</v>
      </c>
      <c r="K155" s="735">
        <v>0</v>
      </c>
      <c r="L155" s="735">
        <v>0</v>
      </c>
      <c r="M155" s="735">
        <v>0</v>
      </c>
      <c r="N155" s="735">
        <v>0</v>
      </c>
      <c r="O155" s="735">
        <v>0</v>
      </c>
      <c r="P155" s="735">
        <v>0</v>
      </c>
      <c r="Q155" s="735">
        <v>0</v>
      </c>
      <c r="R155" s="735">
        <v>0</v>
      </c>
      <c r="S155" s="735">
        <v>0</v>
      </c>
      <c r="T155" s="735">
        <v>0</v>
      </c>
      <c r="U155" s="735">
        <v>0</v>
      </c>
      <c r="V155" s="735">
        <v>0</v>
      </c>
    </row>
    <row r="156" spans="2:22" x14ac:dyDescent="0.25">
      <c r="B156" s="706">
        <v>9352025</v>
      </c>
      <c r="C156" s="706" t="s">
        <v>684</v>
      </c>
      <c r="D156" s="706" t="s">
        <v>1458</v>
      </c>
      <c r="E156" s="735">
        <v>0</v>
      </c>
      <c r="F156" s="735">
        <v>0</v>
      </c>
      <c r="G156" s="735">
        <v>0</v>
      </c>
      <c r="H156" s="735">
        <v>0</v>
      </c>
      <c r="I156" s="735">
        <v>0</v>
      </c>
      <c r="J156" s="735">
        <v>0</v>
      </c>
      <c r="K156" s="735">
        <v>0</v>
      </c>
      <c r="L156" s="735">
        <v>0</v>
      </c>
      <c r="M156" s="735">
        <v>0</v>
      </c>
      <c r="N156" s="735">
        <v>0</v>
      </c>
      <c r="O156" s="735">
        <v>0</v>
      </c>
      <c r="P156" s="735">
        <v>0</v>
      </c>
      <c r="Q156" s="735">
        <v>0</v>
      </c>
      <c r="R156" s="735">
        <v>0</v>
      </c>
      <c r="S156" s="735">
        <v>0</v>
      </c>
      <c r="T156" s="735">
        <v>0</v>
      </c>
      <c r="U156" s="735">
        <v>0</v>
      </c>
      <c r="V156" s="735">
        <v>0</v>
      </c>
    </row>
    <row r="157" spans="2:22" x14ac:dyDescent="0.25">
      <c r="B157" s="706">
        <v>9352027</v>
      </c>
      <c r="C157" s="706" t="s">
        <v>1240</v>
      </c>
      <c r="D157" s="706" t="s">
        <v>1458</v>
      </c>
      <c r="E157" s="735">
        <v>0</v>
      </c>
      <c r="F157" s="735">
        <v>0</v>
      </c>
      <c r="G157" s="735">
        <v>0</v>
      </c>
      <c r="H157" s="735">
        <v>0</v>
      </c>
      <c r="I157" s="735">
        <v>0</v>
      </c>
      <c r="J157" s="735">
        <v>0</v>
      </c>
      <c r="K157" s="735">
        <v>0</v>
      </c>
      <c r="L157" s="735">
        <v>0</v>
      </c>
      <c r="M157" s="735">
        <v>0</v>
      </c>
      <c r="N157" s="735">
        <v>0</v>
      </c>
      <c r="O157" s="735">
        <v>0</v>
      </c>
      <c r="P157" s="735">
        <v>0</v>
      </c>
      <c r="Q157" s="735">
        <v>0</v>
      </c>
      <c r="R157" s="735">
        <v>0</v>
      </c>
      <c r="S157" s="735">
        <v>0</v>
      </c>
      <c r="T157" s="735">
        <v>0</v>
      </c>
      <c r="U157" s="735">
        <v>0</v>
      </c>
      <c r="V157" s="735">
        <v>0</v>
      </c>
    </row>
    <row r="158" spans="2:22" x14ac:dyDescent="0.25">
      <c r="B158" s="706">
        <v>9352029</v>
      </c>
      <c r="C158" s="706" t="s">
        <v>847</v>
      </c>
      <c r="D158" s="706" t="s">
        <v>1458</v>
      </c>
      <c r="E158" s="735">
        <v>0</v>
      </c>
      <c r="F158" s="735">
        <v>0</v>
      </c>
      <c r="G158" s="735">
        <v>0</v>
      </c>
      <c r="H158" s="735">
        <v>0</v>
      </c>
      <c r="I158" s="735">
        <v>0</v>
      </c>
      <c r="J158" s="735">
        <v>0</v>
      </c>
      <c r="K158" s="735">
        <v>0</v>
      </c>
      <c r="L158" s="735">
        <v>0</v>
      </c>
      <c r="M158" s="735">
        <v>0</v>
      </c>
      <c r="N158" s="735">
        <v>0</v>
      </c>
      <c r="O158" s="735">
        <v>0</v>
      </c>
      <c r="P158" s="735">
        <v>0</v>
      </c>
      <c r="Q158" s="735">
        <v>0</v>
      </c>
      <c r="R158" s="735">
        <v>0</v>
      </c>
      <c r="S158" s="735">
        <v>0</v>
      </c>
      <c r="T158" s="735">
        <v>0</v>
      </c>
      <c r="U158" s="735">
        <v>0</v>
      </c>
      <c r="V158" s="735">
        <v>0</v>
      </c>
    </row>
    <row r="159" spans="2:22" x14ac:dyDescent="0.25">
      <c r="B159" s="706">
        <v>9352030</v>
      </c>
      <c r="C159" s="706" t="s">
        <v>1389</v>
      </c>
      <c r="D159" s="706" t="s">
        <v>1458</v>
      </c>
      <c r="E159" s="735">
        <v>0</v>
      </c>
      <c r="F159" s="735">
        <v>0</v>
      </c>
      <c r="G159" s="735">
        <v>0</v>
      </c>
      <c r="H159" s="735">
        <v>0</v>
      </c>
      <c r="I159" s="735">
        <v>0</v>
      </c>
      <c r="J159" s="735">
        <v>0</v>
      </c>
      <c r="K159" s="735">
        <v>0</v>
      </c>
      <c r="L159" s="735">
        <v>0</v>
      </c>
      <c r="M159" s="735">
        <v>0</v>
      </c>
      <c r="N159" s="735">
        <v>0</v>
      </c>
      <c r="O159" s="735">
        <v>0</v>
      </c>
      <c r="P159" s="735">
        <v>0</v>
      </c>
      <c r="Q159" s="735">
        <v>0</v>
      </c>
      <c r="R159" s="735">
        <v>0</v>
      </c>
      <c r="S159" s="735">
        <v>0</v>
      </c>
      <c r="T159" s="735">
        <v>0</v>
      </c>
      <c r="U159" s="735">
        <v>0</v>
      </c>
      <c r="V159" s="735">
        <v>0</v>
      </c>
    </row>
    <row r="160" spans="2:22" x14ac:dyDescent="0.25">
      <c r="B160" s="706">
        <v>9352031</v>
      </c>
      <c r="C160" s="706" t="s">
        <v>1094</v>
      </c>
      <c r="D160" s="706" t="s">
        <v>1458</v>
      </c>
      <c r="E160" s="735">
        <v>0</v>
      </c>
      <c r="F160" s="735">
        <v>0</v>
      </c>
      <c r="G160" s="735">
        <v>0</v>
      </c>
      <c r="H160" s="735">
        <v>0</v>
      </c>
      <c r="I160" s="735">
        <v>0</v>
      </c>
      <c r="J160" s="735">
        <v>0</v>
      </c>
      <c r="K160" s="735">
        <v>0</v>
      </c>
      <c r="L160" s="735">
        <v>0</v>
      </c>
      <c r="M160" s="735">
        <v>0</v>
      </c>
      <c r="N160" s="735">
        <v>0</v>
      </c>
      <c r="O160" s="735">
        <v>0</v>
      </c>
      <c r="P160" s="735">
        <v>0</v>
      </c>
      <c r="Q160" s="735">
        <v>0</v>
      </c>
      <c r="R160" s="735">
        <v>0</v>
      </c>
      <c r="S160" s="735">
        <v>0</v>
      </c>
      <c r="T160" s="735">
        <v>0</v>
      </c>
      <c r="U160" s="735">
        <v>0</v>
      </c>
      <c r="V160" s="735">
        <v>0</v>
      </c>
    </row>
    <row r="161" spans="2:22" x14ac:dyDescent="0.25">
      <c r="B161" s="706">
        <v>9352036</v>
      </c>
      <c r="C161" s="706" t="s">
        <v>1095</v>
      </c>
      <c r="D161" s="706" t="s">
        <v>1458</v>
      </c>
      <c r="E161" s="735">
        <v>0</v>
      </c>
      <c r="F161" s="735">
        <v>0</v>
      </c>
      <c r="G161" s="735">
        <v>0</v>
      </c>
      <c r="H161" s="735">
        <v>0</v>
      </c>
      <c r="I161" s="735">
        <v>0</v>
      </c>
      <c r="J161" s="735">
        <v>0</v>
      </c>
      <c r="K161" s="735">
        <v>0</v>
      </c>
      <c r="L161" s="735">
        <v>0</v>
      </c>
      <c r="M161" s="735">
        <v>0</v>
      </c>
      <c r="N161" s="735">
        <v>0</v>
      </c>
      <c r="O161" s="735">
        <v>0</v>
      </c>
      <c r="P161" s="735">
        <v>0</v>
      </c>
      <c r="Q161" s="735">
        <v>0</v>
      </c>
      <c r="R161" s="735">
        <v>0</v>
      </c>
      <c r="S161" s="735">
        <v>0</v>
      </c>
      <c r="T161" s="735">
        <v>0</v>
      </c>
      <c r="U161" s="735">
        <v>0</v>
      </c>
      <c r="V161" s="735">
        <v>0</v>
      </c>
    </row>
    <row r="162" spans="2:22" x14ac:dyDescent="0.25">
      <c r="B162" s="706">
        <v>9352040</v>
      </c>
      <c r="C162" s="706" t="s">
        <v>1096</v>
      </c>
      <c r="D162" s="706" t="s">
        <v>1458</v>
      </c>
      <c r="E162" s="735">
        <v>0</v>
      </c>
      <c r="F162" s="735">
        <v>0</v>
      </c>
      <c r="G162" s="735">
        <v>0</v>
      </c>
      <c r="H162" s="735">
        <v>0</v>
      </c>
      <c r="I162" s="735">
        <v>0</v>
      </c>
      <c r="J162" s="735">
        <v>0</v>
      </c>
      <c r="K162" s="735">
        <v>0</v>
      </c>
      <c r="L162" s="735">
        <v>0</v>
      </c>
      <c r="M162" s="735">
        <v>0</v>
      </c>
      <c r="N162" s="735">
        <v>0</v>
      </c>
      <c r="O162" s="735">
        <v>0</v>
      </c>
      <c r="P162" s="735">
        <v>0</v>
      </c>
      <c r="Q162" s="735">
        <v>0</v>
      </c>
      <c r="R162" s="735">
        <v>0</v>
      </c>
      <c r="S162" s="735">
        <v>0</v>
      </c>
      <c r="T162" s="735">
        <v>0</v>
      </c>
      <c r="U162" s="735">
        <v>0</v>
      </c>
      <c r="V162" s="735">
        <v>0</v>
      </c>
    </row>
    <row r="163" spans="2:22" x14ac:dyDescent="0.25">
      <c r="B163" s="706">
        <v>9352043</v>
      </c>
      <c r="C163" s="706" t="s">
        <v>1241</v>
      </c>
      <c r="D163" s="706" t="s">
        <v>1458</v>
      </c>
      <c r="E163" s="735">
        <v>0</v>
      </c>
      <c r="F163" s="735">
        <v>0</v>
      </c>
      <c r="G163" s="735">
        <v>0</v>
      </c>
      <c r="H163" s="735">
        <v>0</v>
      </c>
      <c r="I163" s="735">
        <v>0</v>
      </c>
      <c r="J163" s="735">
        <v>0</v>
      </c>
      <c r="K163" s="735">
        <v>0</v>
      </c>
      <c r="L163" s="735">
        <v>0</v>
      </c>
      <c r="M163" s="735">
        <v>0</v>
      </c>
      <c r="N163" s="735">
        <v>0</v>
      </c>
      <c r="O163" s="735">
        <v>0</v>
      </c>
      <c r="P163" s="735">
        <v>0</v>
      </c>
      <c r="Q163" s="735">
        <v>0</v>
      </c>
      <c r="R163" s="735">
        <v>0</v>
      </c>
      <c r="S163" s="735">
        <v>0</v>
      </c>
      <c r="T163" s="735">
        <v>0</v>
      </c>
      <c r="U163" s="735">
        <v>0</v>
      </c>
      <c r="V163" s="735">
        <v>0</v>
      </c>
    </row>
    <row r="164" spans="2:22" x14ac:dyDescent="0.25">
      <c r="B164" s="706">
        <v>9352047</v>
      </c>
      <c r="C164" s="706" t="s">
        <v>1097</v>
      </c>
      <c r="D164" s="706" t="s">
        <v>1458</v>
      </c>
      <c r="E164" s="735">
        <v>0</v>
      </c>
      <c r="F164" s="735">
        <v>0</v>
      </c>
      <c r="G164" s="735">
        <v>0</v>
      </c>
      <c r="H164" s="735">
        <v>0</v>
      </c>
      <c r="I164" s="735">
        <v>0</v>
      </c>
      <c r="J164" s="735">
        <v>0</v>
      </c>
      <c r="K164" s="735">
        <v>0</v>
      </c>
      <c r="L164" s="735">
        <v>0</v>
      </c>
      <c r="M164" s="735">
        <v>0</v>
      </c>
      <c r="N164" s="735">
        <v>0</v>
      </c>
      <c r="O164" s="735">
        <v>0</v>
      </c>
      <c r="P164" s="735">
        <v>0</v>
      </c>
      <c r="Q164" s="735">
        <v>0</v>
      </c>
      <c r="R164" s="735">
        <v>0</v>
      </c>
      <c r="S164" s="735">
        <v>0</v>
      </c>
      <c r="T164" s="735">
        <v>0</v>
      </c>
      <c r="U164" s="735">
        <v>0</v>
      </c>
      <c r="V164" s="735">
        <v>0</v>
      </c>
    </row>
    <row r="165" spans="2:22" x14ac:dyDescent="0.25">
      <c r="B165" s="706">
        <v>9352048</v>
      </c>
      <c r="C165" s="706" t="s">
        <v>759</v>
      </c>
      <c r="D165" s="706" t="s">
        <v>1458</v>
      </c>
      <c r="E165" s="735">
        <v>0</v>
      </c>
      <c r="F165" s="735">
        <v>0</v>
      </c>
      <c r="G165" s="735">
        <v>0</v>
      </c>
      <c r="H165" s="735">
        <v>0</v>
      </c>
      <c r="I165" s="735">
        <v>0</v>
      </c>
      <c r="J165" s="735">
        <v>0</v>
      </c>
      <c r="K165" s="735">
        <v>0</v>
      </c>
      <c r="L165" s="735">
        <v>0</v>
      </c>
      <c r="M165" s="735">
        <v>0</v>
      </c>
      <c r="N165" s="735">
        <v>0</v>
      </c>
      <c r="O165" s="735">
        <v>0</v>
      </c>
      <c r="P165" s="735">
        <v>0</v>
      </c>
      <c r="Q165" s="735">
        <v>0</v>
      </c>
      <c r="R165" s="735">
        <v>0</v>
      </c>
      <c r="S165" s="735">
        <v>0</v>
      </c>
      <c r="T165" s="735">
        <v>0</v>
      </c>
      <c r="U165" s="735">
        <v>0</v>
      </c>
      <c r="V165" s="735">
        <v>0</v>
      </c>
    </row>
    <row r="166" spans="2:22" x14ac:dyDescent="0.25">
      <c r="B166" s="706">
        <v>9352050</v>
      </c>
      <c r="C166" s="706" t="s">
        <v>760</v>
      </c>
      <c r="D166" s="706" t="s">
        <v>1458</v>
      </c>
      <c r="E166" s="735">
        <v>0</v>
      </c>
      <c r="F166" s="735">
        <v>0</v>
      </c>
      <c r="G166" s="735">
        <v>0</v>
      </c>
      <c r="H166" s="735">
        <v>0</v>
      </c>
      <c r="I166" s="735">
        <v>0</v>
      </c>
      <c r="J166" s="735">
        <v>0</v>
      </c>
      <c r="K166" s="735">
        <v>0</v>
      </c>
      <c r="L166" s="735">
        <v>0</v>
      </c>
      <c r="M166" s="735">
        <v>0</v>
      </c>
      <c r="N166" s="735">
        <v>0</v>
      </c>
      <c r="O166" s="735">
        <v>0</v>
      </c>
      <c r="P166" s="735">
        <v>0</v>
      </c>
      <c r="Q166" s="735">
        <v>0</v>
      </c>
      <c r="R166" s="735">
        <v>0</v>
      </c>
      <c r="S166" s="735">
        <v>0</v>
      </c>
      <c r="T166" s="735">
        <v>0</v>
      </c>
      <c r="U166" s="735">
        <v>0</v>
      </c>
      <c r="V166" s="735">
        <v>0</v>
      </c>
    </row>
    <row r="167" spans="2:22" x14ac:dyDescent="0.25">
      <c r="B167" s="706">
        <v>9352051</v>
      </c>
      <c r="C167" s="706" t="s">
        <v>1098</v>
      </c>
      <c r="D167" s="706" t="s">
        <v>1458</v>
      </c>
      <c r="E167" s="735">
        <v>0</v>
      </c>
      <c r="F167" s="735">
        <v>0</v>
      </c>
      <c r="G167" s="735">
        <v>0</v>
      </c>
      <c r="H167" s="735">
        <v>0</v>
      </c>
      <c r="I167" s="735">
        <v>0</v>
      </c>
      <c r="J167" s="735">
        <v>0</v>
      </c>
      <c r="K167" s="735">
        <v>0</v>
      </c>
      <c r="L167" s="735">
        <v>0</v>
      </c>
      <c r="M167" s="735">
        <v>0</v>
      </c>
      <c r="N167" s="735">
        <v>0</v>
      </c>
      <c r="O167" s="735">
        <v>0</v>
      </c>
      <c r="P167" s="735">
        <v>0</v>
      </c>
      <c r="Q167" s="735">
        <v>0</v>
      </c>
      <c r="R167" s="735">
        <v>0</v>
      </c>
      <c r="S167" s="735">
        <v>0</v>
      </c>
      <c r="T167" s="735">
        <v>0</v>
      </c>
      <c r="U167" s="735">
        <v>0</v>
      </c>
      <c r="V167" s="735">
        <v>0</v>
      </c>
    </row>
    <row r="168" spans="2:22" x14ac:dyDescent="0.25">
      <c r="B168" s="706">
        <v>9352052</v>
      </c>
      <c r="C168" s="706" t="s">
        <v>696</v>
      </c>
      <c r="D168" s="706" t="s">
        <v>1458</v>
      </c>
      <c r="E168" s="735">
        <v>0</v>
      </c>
      <c r="F168" s="735">
        <v>0</v>
      </c>
      <c r="G168" s="735">
        <v>0</v>
      </c>
      <c r="H168" s="735">
        <v>0</v>
      </c>
      <c r="I168" s="735">
        <v>0</v>
      </c>
      <c r="J168" s="735">
        <v>0</v>
      </c>
      <c r="K168" s="735">
        <v>0</v>
      </c>
      <c r="L168" s="735">
        <v>0</v>
      </c>
      <c r="M168" s="735">
        <v>0</v>
      </c>
      <c r="N168" s="735">
        <v>0</v>
      </c>
      <c r="O168" s="735">
        <v>0</v>
      </c>
      <c r="P168" s="735">
        <v>0</v>
      </c>
      <c r="Q168" s="735">
        <v>0</v>
      </c>
      <c r="R168" s="735">
        <v>0</v>
      </c>
      <c r="S168" s="735">
        <v>0</v>
      </c>
      <c r="T168" s="735">
        <v>0</v>
      </c>
      <c r="U168" s="735">
        <v>0</v>
      </c>
      <c r="V168" s="735">
        <v>0</v>
      </c>
    </row>
    <row r="169" spans="2:22" x14ac:dyDescent="0.25">
      <c r="B169" s="706">
        <v>9352053</v>
      </c>
      <c r="C169" s="706" t="s">
        <v>657</v>
      </c>
      <c r="D169" s="706" t="s">
        <v>1458</v>
      </c>
      <c r="E169" s="735">
        <v>0</v>
      </c>
      <c r="F169" s="735">
        <v>0</v>
      </c>
      <c r="G169" s="735">
        <v>0</v>
      </c>
      <c r="H169" s="735">
        <v>0</v>
      </c>
      <c r="I169" s="735">
        <v>0</v>
      </c>
      <c r="J169" s="735">
        <v>0</v>
      </c>
      <c r="K169" s="735">
        <v>0</v>
      </c>
      <c r="L169" s="735">
        <v>0</v>
      </c>
      <c r="M169" s="735">
        <v>0</v>
      </c>
      <c r="N169" s="735">
        <v>0</v>
      </c>
      <c r="O169" s="735">
        <v>0</v>
      </c>
      <c r="P169" s="735">
        <v>0</v>
      </c>
      <c r="Q169" s="735">
        <v>0</v>
      </c>
      <c r="R169" s="735">
        <v>0</v>
      </c>
      <c r="S169" s="735">
        <v>0</v>
      </c>
      <c r="T169" s="735">
        <v>0</v>
      </c>
      <c r="U169" s="735">
        <v>0</v>
      </c>
      <c r="V169" s="735">
        <v>0</v>
      </c>
    </row>
    <row r="170" spans="2:22" x14ac:dyDescent="0.25">
      <c r="B170" s="706">
        <v>9352054</v>
      </c>
      <c r="C170" s="706" t="s">
        <v>1242</v>
      </c>
      <c r="D170" s="706" t="s">
        <v>1458</v>
      </c>
      <c r="E170" s="735">
        <v>0</v>
      </c>
      <c r="F170" s="735">
        <v>0</v>
      </c>
      <c r="G170" s="735">
        <v>0</v>
      </c>
      <c r="H170" s="735">
        <v>0</v>
      </c>
      <c r="I170" s="735">
        <v>0</v>
      </c>
      <c r="J170" s="735">
        <v>0</v>
      </c>
      <c r="K170" s="735">
        <v>0</v>
      </c>
      <c r="L170" s="735">
        <v>0</v>
      </c>
      <c r="M170" s="735">
        <v>0</v>
      </c>
      <c r="N170" s="735">
        <v>0</v>
      </c>
      <c r="O170" s="735">
        <v>0</v>
      </c>
      <c r="P170" s="735">
        <v>0</v>
      </c>
      <c r="Q170" s="735">
        <v>0</v>
      </c>
      <c r="R170" s="735">
        <v>0</v>
      </c>
      <c r="S170" s="735">
        <v>0</v>
      </c>
      <c r="T170" s="735">
        <v>0</v>
      </c>
      <c r="U170" s="735">
        <v>0</v>
      </c>
      <c r="V170" s="735">
        <v>0</v>
      </c>
    </row>
    <row r="171" spans="2:22" x14ac:dyDescent="0.25">
      <c r="B171" s="706">
        <v>9352056</v>
      </c>
      <c r="C171" s="706" t="s">
        <v>1243</v>
      </c>
      <c r="D171" s="706" t="s">
        <v>1458</v>
      </c>
      <c r="E171" s="735">
        <v>0</v>
      </c>
      <c r="F171" s="735">
        <v>0</v>
      </c>
      <c r="G171" s="735">
        <v>0</v>
      </c>
      <c r="H171" s="735">
        <v>0</v>
      </c>
      <c r="I171" s="735">
        <v>0</v>
      </c>
      <c r="J171" s="735">
        <v>0</v>
      </c>
      <c r="K171" s="735">
        <v>0</v>
      </c>
      <c r="L171" s="735">
        <v>0</v>
      </c>
      <c r="M171" s="735">
        <v>0</v>
      </c>
      <c r="N171" s="735">
        <v>0</v>
      </c>
      <c r="O171" s="735">
        <v>0</v>
      </c>
      <c r="P171" s="735">
        <v>0</v>
      </c>
      <c r="Q171" s="735">
        <v>0</v>
      </c>
      <c r="R171" s="735">
        <v>0</v>
      </c>
      <c r="S171" s="735">
        <v>0</v>
      </c>
      <c r="T171" s="735">
        <v>0</v>
      </c>
      <c r="U171" s="735">
        <v>0</v>
      </c>
      <c r="V171" s="735">
        <v>0</v>
      </c>
    </row>
    <row r="172" spans="2:22" x14ac:dyDescent="0.25">
      <c r="B172" s="706">
        <v>9352057</v>
      </c>
      <c r="C172" s="706" t="s">
        <v>1244</v>
      </c>
      <c r="D172" s="706" t="s">
        <v>1458</v>
      </c>
      <c r="E172" s="735">
        <v>0</v>
      </c>
      <c r="F172" s="735">
        <v>0</v>
      </c>
      <c r="G172" s="735">
        <v>0</v>
      </c>
      <c r="H172" s="735">
        <v>0</v>
      </c>
      <c r="I172" s="735">
        <v>0</v>
      </c>
      <c r="J172" s="735">
        <v>0</v>
      </c>
      <c r="K172" s="735">
        <v>0</v>
      </c>
      <c r="L172" s="735">
        <v>0</v>
      </c>
      <c r="M172" s="735">
        <v>0</v>
      </c>
      <c r="N172" s="735">
        <v>0</v>
      </c>
      <c r="O172" s="735">
        <v>0</v>
      </c>
      <c r="P172" s="735">
        <v>0</v>
      </c>
      <c r="Q172" s="735">
        <v>0</v>
      </c>
      <c r="R172" s="735">
        <v>0</v>
      </c>
      <c r="S172" s="735">
        <v>0</v>
      </c>
      <c r="T172" s="735">
        <v>0</v>
      </c>
      <c r="U172" s="735">
        <v>0</v>
      </c>
      <c r="V172" s="735">
        <v>0</v>
      </c>
    </row>
    <row r="173" spans="2:22" x14ac:dyDescent="0.25">
      <c r="B173" s="706">
        <v>9352058</v>
      </c>
      <c r="C173" s="706" t="s">
        <v>1245</v>
      </c>
      <c r="D173" s="706" t="s">
        <v>1458</v>
      </c>
      <c r="E173" s="735">
        <v>0</v>
      </c>
      <c r="F173" s="735">
        <v>0</v>
      </c>
      <c r="G173" s="735">
        <v>0</v>
      </c>
      <c r="H173" s="735">
        <v>0</v>
      </c>
      <c r="I173" s="735">
        <v>0</v>
      </c>
      <c r="J173" s="735">
        <v>0</v>
      </c>
      <c r="K173" s="735">
        <v>0</v>
      </c>
      <c r="L173" s="735">
        <v>0</v>
      </c>
      <c r="M173" s="735">
        <v>0</v>
      </c>
      <c r="N173" s="735">
        <v>0</v>
      </c>
      <c r="O173" s="735">
        <v>0</v>
      </c>
      <c r="P173" s="735">
        <v>0</v>
      </c>
      <c r="Q173" s="735">
        <v>0</v>
      </c>
      <c r="R173" s="735">
        <v>0</v>
      </c>
      <c r="S173" s="735">
        <v>0</v>
      </c>
      <c r="T173" s="735">
        <v>0</v>
      </c>
      <c r="U173" s="735">
        <v>0</v>
      </c>
      <c r="V173" s="735">
        <v>0</v>
      </c>
    </row>
    <row r="174" spans="2:22" x14ac:dyDescent="0.25">
      <c r="B174" s="706">
        <v>9352059</v>
      </c>
      <c r="C174" s="706" t="s">
        <v>1099</v>
      </c>
      <c r="D174" s="706" t="s">
        <v>1458</v>
      </c>
      <c r="E174" s="735">
        <v>0</v>
      </c>
      <c r="F174" s="735">
        <v>0</v>
      </c>
      <c r="G174" s="735">
        <v>0</v>
      </c>
      <c r="H174" s="735">
        <v>0</v>
      </c>
      <c r="I174" s="735">
        <v>0</v>
      </c>
      <c r="J174" s="735">
        <v>0</v>
      </c>
      <c r="K174" s="735">
        <v>0</v>
      </c>
      <c r="L174" s="735">
        <v>0</v>
      </c>
      <c r="M174" s="735">
        <v>0</v>
      </c>
      <c r="N174" s="735">
        <v>0</v>
      </c>
      <c r="O174" s="735">
        <v>0</v>
      </c>
      <c r="P174" s="735">
        <v>0</v>
      </c>
      <c r="Q174" s="735">
        <v>0</v>
      </c>
      <c r="R174" s="735">
        <v>0</v>
      </c>
      <c r="S174" s="735">
        <v>0</v>
      </c>
      <c r="T174" s="735">
        <v>0</v>
      </c>
      <c r="U174" s="735">
        <v>0</v>
      </c>
      <c r="V174" s="735">
        <v>0</v>
      </c>
    </row>
    <row r="175" spans="2:22" x14ac:dyDescent="0.25">
      <c r="B175" s="706">
        <v>9352060</v>
      </c>
      <c r="C175" s="706" t="s">
        <v>1246</v>
      </c>
      <c r="D175" s="706" t="s">
        <v>1458</v>
      </c>
      <c r="E175" s="735">
        <v>0</v>
      </c>
      <c r="F175" s="735">
        <v>0</v>
      </c>
      <c r="G175" s="735">
        <v>0</v>
      </c>
      <c r="H175" s="735">
        <v>0</v>
      </c>
      <c r="I175" s="735">
        <v>0</v>
      </c>
      <c r="J175" s="735">
        <v>0</v>
      </c>
      <c r="K175" s="735">
        <v>0</v>
      </c>
      <c r="L175" s="735">
        <v>0</v>
      </c>
      <c r="M175" s="735">
        <v>0</v>
      </c>
      <c r="N175" s="735">
        <v>0</v>
      </c>
      <c r="O175" s="735">
        <v>0</v>
      </c>
      <c r="P175" s="735">
        <v>0</v>
      </c>
      <c r="Q175" s="735">
        <v>0</v>
      </c>
      <c r="R175" s="735">
        <v>0</v>
      </c>
      <c r="S175" s="735">
        <v>0</v>
      </c>
      <c r="T175" s="735">
        <v>0</v>
      </c>
      <c r="U175" s="735">
        <v>0</v>
      </c>
      <c r="V175" s="735">
        <v>0</v>
      </c>
    </row>
    <row r="176" spans="2:22" x14ac:dyDescent="0.25">
      <c r="B176" s="706">
        <v>9352063</v>
      </c>
      <c r="C176" s="706" t="s">
        <v>592</v>
      </c>
      <c r="D176" s="706" t="s">
        <v>1458</v>
      </c>
      <c r="E176" s="735">
        <v>0</v>
      </c>
      <c r="F176" s="735">
        <v>0</v>
      </c>
      <c r="G176" s="735">
        <v>0</v>
      </c>
      <c r="H176" s="735">
        <v>0</v>
      </c>
      <c r="I176" s="735">
        <v>0</v>
      </c>
      <c r="J176" s="735">
        <v>0</v>
      </c>
      <c r="K176" s="735">
        <v>0</v>
      </c>
      <c r="L176" s="735">
        <v>0</v>
      </c>
      <c r="M176" s="735">
        <v>0</v>
      </c>
      <c r="N176" s="735">
        <v>0</v>
      </c>
      <c r="O176" s="735">
        <v>0</v>
      </c>
      <c r="P176" s="735">
        <v>0</v>
      </c>
      <c r="Q176" s="735">
        <v>0</v>
      </c>
      <c r="R176" s="735">
        <v>0</v>
      </c>
      <c r="S176" s="735">
        <v>0</v>
      </c>
      <c r="T176" s="735">
        <v>0</v>
      </c>
      <c r="U176" s="735">
        <v>0</v>
      </c>
      <c r="V176" s="735">
        <v>0</v>
      </c>
    </row>
    <row r="177" spans="2:22" x14ac:dyDescent="0.25">
      <c r="B177" s="706">
        <v>9352064</v>
      </c>
      <c r="C177" s="706" t="s">
        <v>594</v>
      </c>
      <c r="D177" s="706" t="s">
        <v>1458</v>
      </c>
      <c r="E177" s="735">
        <v>0</v>
      </c>
      <c r="F177" s="735">
        <v>0</v>
      </c>
      <c r="G177" s="735">
        <v>0</v>
      </c>
      <c r="H177" s="735">
        <v>0</v>
      </c>
      <c r="I177" s="735">
        <v>0</v>
      </c>
      <c r="J177" s="735">
        <v>0</v>
      </c>
      <c r="K177" s="735">
        <v>0</v>
      </c>
      <c r="L177" s="735">
        <v>0</v>
      </c>
      <c r="M177" s="735">
        <v>0</v>
      </c>
      <c r="N177" s="735">
        <v>0</v>
      </c>
      <c r="O177" s="735">
        <v>0</v>
      </c>
      <c r="P177" s="735">
        <v>0</v>
      </c>
      <c r="Q177" s="735">
        <v>0</v>
      </c>
      <c r="R177" s="735">
        <v>0</v>
      </c>
      <c r="S177" s="735">
        <v>0</v>
      </c>
      <c r="T177" s="735">
        <v>0</v>
      </c>
      <c r="U177" s="735">
        <v>0</v>
      </c>
      <c r="V177" s="735">
        <v>0</v>
      </c>
    </row>
    <row r="178" spans="2:22" x14ac:dyDescent="0.25">
      <c r="B178" s="706">
        <v>9352065</v>
      </c>
      <c r="C178" s="706" t="s">
        <v>1100</v>
      </c>
      <c r="D178" s="706" t="s">
        <v>1458</v>
      </c>
      <c r="E178" s="735">
        <v>0</v>
      </c>
      <c r="F178" s="735">
        <v>0</v>
      </c>
      <c r="G178" s="735">
        <v>0</v>
      </c>
      <c r="H178" s="735">
        <v>0</v>
      </c>
      <c r="I178" s="735">
        <v>0</v>
      </c>
      <c r="J178" s="735">
        <v>0</v>
      </c>
      <c r="K178" s="735">
        <v>0</v>
      </c>
      <c r="L178" s="735">
        <v>0</v>
      </c>
      <c r="M178" s="735">
        <v>0</v>
      </c>
      <c r="N178" s="735">
        <v>0</v>
      </c>
      <c r="O178" s="735">
        <v>0</v>
      </c>
      <c r="P178" s="735">
        <v>0</v>
      </c>
      <c r="Q178" s="735">
        <v>0</v>
      </c>
      <c r="R178" s="735">
        <v>0</v>
      </c>
      <c r="S178" s="735">
        <v>0</v>
      </c>
      <c r="T178" s="735">
        <v>0</v>
      </c>
      <c r="U178" s="735">
        <v>0</v>
      </c>
      <c r="V178" s="735">
        <v>0</v>
      </c>
    </row>
    <row r="179" spans="2:22" x14ac:dyDescent="0.25">
      <c r="B179" s="706">
        <v>9352067</v>
      </c>
      <c r="C179" s="706" t="s">
        <v>609</v>
      </c>
      <c r="D179" s="706" t="s">
        <v>1458</v>
      </c>
      <c r="E179" s="735">
        <v>0</v>
      </c>
      <c r="F179" s="735">
        <v>0</v>
      </c>
      <c r="G179" s="735">
        <v>0</v>
      </c>
      <c r="H179" s="735">
        <v>0</v>
      </c>
      <c r="I179" s="735">
        <v>0</v>
      </c>
      <c r="J179" s="735">
        <v>0</v>
      </c>
      <c r="K179" s="735">
        <v>0</v>
      </c>
      <c r="L179" s="735">
        <v>0</v>
      </c>
      <c r="M179" s="735">
        <v>0</v>
      </c>
      <c r="N179" s="735">
        <v>0</v>
      </c>
      <c r="O179" s="735">
        <v>0</v>
      </c>
      <c r="P179" s="735">
        <v>0</v>
      </c>
      <c r="Q179" s="735">
        <v>0</v>
      </c>
      <c r="R179" s="735">
        <v>0</v>
      </c>
      <c r="S179" s="735">
        <v>0</v>
      </c>
      <c r="T179" s="735">
        <v>0</v>
      </c>
      <c r="U179" s="735">
        <v>0</v>
      </c>
      <c r="V179" s="735">
        <v>0</v>
      </c>
    </row>
    <row r="180" spans="2:22" x14ac:dyDescent="0.25">
      <c r="B180" s="706">
        <v>9352069</v>
      </c>
      <c r="C180" s="706" t="s">
        <v>737</v>
      </c>
      <c r="D180" s="706" t="s">
        <v>1458</v>
      </c>
      <c r="E180" s="735">
        <v>0</v>
      </c>
      <c r="F180" s="735">
        <v>0</v>
      </c>
      <c r="G180" s="735">
        <v>0</v>
      </c>
      <c r="H180" s="735">
        <v>0</v>
      </c>
      <c r="I180" s="735">
        <v>0</v>
      </c>
      <c r="J180" s="735">
        <v>0</v>
      </c>
      <c r="K180" s="735">
        <v>0</v>
      </c>
      <c r="L180" s="735">
        <v>0</v>
      </c>
      <c r="M180" s="735">
        <v>0</v>
      </c>
      <c r="N180" s="735">
        <v>0</v>
      </c>
      <c r="O180" s="735">
        <v>0</v>
      </c>
      <c r="P180" s="735">
        <v>0</v>
      </c>
      <c r="Q180" s="735">
        <v>0</v>
      </c>
      <c r="R180" s="735">
        <v>0</v>
      </c>
      <c r="S180" s="735">
        <v>0</v>
      </c>
      <c r="T180" s="735">
        <v>0</v>
      </c>
      <c r="U180" s="735">
        <v>0</v>
      </c>
      <c r="V180" s="735">
        <v>0</v>
      </c>
    </row>
    <row r="181" spans="2:22" x14ac:dyDescent="0.25">
      <c r="B181" s="706">
        <v>9352073</v>
      </c>
      <c r="C181" s="706" t="s">
        <v>1101</v>
      </c>
      <c r="D181" s="706" t="s">
        <v>1458</v>
      </c>
      <c r="E181" s="735">
        <v>0</v>
      </c>
      <c r="F181" s="735">
        <v>0</v>
      </c>
      <c r="G181" s="735">
        <v>0</v>
      </c>
      <c r="H181" s="735">
        <v>0</v>
      </c>
      <c r="I181" s="735">
        <v>0</v>
      </c>
      <c r="J181" s="735">
        <v>0</v>
      </c>
      <c r="K181" s="735">
        <v>0</v>
      </c>
      <c r="L181" s="735">
        <v>0</v>
      </c>
      <c r="M181" s="735">
        <v>0</v>
      </c>
      <c r="N181" s="735">
        <v>0</v>
      </c>
      <c r="O181" s="735">
        <v>0</v>
      </c>
      <c r="P181" s="735">
        <v>0</v>
      </c>
      <c r="Q181" s="735">
        <v>0</v>
      </c>
      <c r="R181" s="735">
        <v>0</v>
      </c>
      <c r="S181" s="735">
        <v>0</v>
      </c>
      <c r="T181" s="735">
        <v>0</v>
      </c>
      <c r="U181" s="735">
        <v>0</v>
      </c>
      <c r="V181" s="735">
        <v>0</v>
      </c>
    </row>
    <row r="182" spans="2:22" x14ac:dyDescent="0.25">
      <c r="B182" s="706">
        <v>9352074</v>
      </c>
      <c r="C182" s="706" t="s">
        <v>1496</v>
      </c>
      <c r="D182" s="706" t="s">
        <v>1458</v>
      </c>
      <c r="E182" s="735">
        <v>0</v>
      </c>
      <c r="F182" s="735">
        <v>0</v>
      </c>
      <c r="G182" s="735">
        <v>0</v>
      </c>
      <c r="H182" s="735">
        <v>0</v>
      </c>
      <c r="I182" s="735">
        <v>0</v>
      </c>
      <c r="J182" s="735">
        <v>0</v>
      </c>
      <c r="K182" s="735">
        <v>0</v>
      </c>
      <c r="L182" s="735">
        <v>0</v>
      </c>
      <c r="M182" s="735">
        <v>0</v>
      </c>
      <c r="N182" s="735">
        <v>0</v>
      </c>
      <c r="O182" s="735">
        <v>0</v>
      </c>
      <c r="P182" s="735">
        <v>0</v>
      </c>
      <c r="Q182" s="735">
        <v>0</v>
      </c>
      <c r="R182" s="735">
        <v>0</v>
      </c>
      <c r="S182" s="735">
        <v>0</v>
      </c>
      <c r="T182" s="735">
        <v>0</v>
      </c>
      <c r="U182" s="735">
        <v>0</v>
      </c>
      <c r="V182" s="735">
        <v>0</v>
      </c>
    </row>
    <row r="183" spans="2:22" x14ac:dyDescent="0.25">
      <c r="B183" s="706">
        <v>9352075</v>
      </c>
      <c r="C183" s="706" t="s">
        <v>1497</v>
      </c>
      <c r="D183" s="706" t="s">
        <v>1458</v>
      </c>
      <c r="E183" s="735">
        <v>0</v>
      </c>
      <c r="F183" s="735">
        <v>0</v>
      </c>
      <c r="G183" s="735">
        <v>0</v>
      </c>
      <c r="H183" s="735">
        <v>0</v>
      </c>
      <c r="I183" s="735">
        <v>0</v>
      </c>
      <c r="J183" s="735">
        <v>0</v>
      </c>
      <c r="K183" s="735">
        <v>0</v>
      </c>
      <c r="L183" s="735">
        <v>0</v>
      </c>
      <c r="M183" s="735">
        <v>0</v>
      </c>
      <c r="N183" s="735">
        <v>0</v>
      </c>
      <c r="O183" s="735">
        <v>0</v>
      </c>
      <c r="P183" s="735">
        <v>0</v>
      </c>
      <c r="Q183" s="735">
        <v>0</v>
      </c>
      <c r="R183" s="735">
        <v>0</v>
      </c>
      <c r="S183" s="735">
        <v>0</v>
      </c>
      <c r="T183" s="735">
        <v>0</v>
      </c>
      <c r="U183" s="735">
        <v>0</v>
      </c>
      <c r="V183" s="735">
        <v>0</v>
      </c>
    </row>
    <row r="184" spans="2:22" x14ac:dyDescent="0.25">
      <c r="B184" s="706">
        <v>9352078</v>
      </c>
      <c r="C184" s="706" t="s">
        <v>1102</v>
      </c>
      <c r="D184" s="706" t="s">
        <v>1458</v>
      </c>
      <c r="E184" s="735">
        <v>0</v>
      </c>
      <c r="F184" s="735">
        <v>0</v>
      </c>
      <c r="G184" s="735">
        <v>0</v>
      </c>
      <c r="H184" s="735">
        <v>0</v>
      </c>
      <c r="I184" s="735">
        <v>0</v>
      </c>
      <c r="J184" s="735">
        <v>0</v>
      </c>
      <c r="K184" s="735">
        <v>0</v>
      </c>
      <c r="L184" s="735">
        <v>0</v>
      </c>
      <c r="M184" s="735">
        <v>0</v>
      </c>
      <c r="N184" s="735">
        <v>0</v>
      </c>
      <c r="O184" s="735">
        <v>0</v>
      </c>
      <c r="P184" s="735">
        <v>0</v>
      </c>
      <c r="Q184" s="735">
        <v>0</v>
      </c>
      <c r="R184" s="735">
        <v>0</v>
      </c>
      <c r="S184" s="735">
        <v>0</v>
      </c>
      <c r="T184" s="735">
        <v>0</v>
      </c>
      <c r="U184" s="735">
        <v>0</v>
      </c>
      <c r="V184" s="735">
        <v>0</v>
      </c>
    </row>
    <row r="185" spans="2:22" x14ac:dyDescent="0.25">
      <c r="B185" s="706">
        <v>9352080</v>
      </c>
      <c r="C185" s="706" t="s">
        <v>639</v>
      </c>
      <c r="D185" s="706" t="s">
        <v>1458</v>
      </c>
      <c r="E185" s="735">
        <v>0</v>
      </c>
      <c r="F185" s="735">
        <v>0</v>
      </c>
      <c r="G185" s="735">
        <v>0</v>
      </c>
      <c r="H185" s="735">
        <v>0</v>
      </c>
      <c r="I185" s="735">
        <v>0</v>
      </c>
      <c r="J185" s="735">
        <v>0</v>
      </c>
      <c r="K185" s="735">
        <v>0</v>
      </c>
      <c r="L185" s="735">
        <v>0</v>
      </c>
      <c r="M185" s="735">
        <v>0</v>
      </c>
      <c r="N185" s="735">
        <v>0</v>
      </c>
      <c r="O185" s="735">
        <v>0</v>
      </c>
      <c r="P185" s="735">
        <v>0</v>
      </c>
      <c r="Q185" s="735">
        <v>0</v>
      </c>
      <c r="R185" s="735">
        <v>0</v>
      </c>
      <c r="S185" s="735">
        <v>0</v>
      </c>
      <c r="T185" s="735">
        <v>0</v>
      </c>
      <c r="U185" s="735">
        <v>0</v>
      </c>
      <c r="V185" s="735">
        <v>0</v>
      </c>
    </row>
    <row r="186" spans="2:22" x14ac:dyDescent="0.25">
      <c r="B186" s="706">
        <v>9352083</v>
      </c>
      <c r="C186" s="706" t="s">
        <v>753</v>
      </c>
      <c r="D186" s="706" t="s">
        <v>1458</v>
      </c>
      <c r="E186" s="735">
        <v>0</v>
      </c>
      <c r="F186" s="735">
        <v>0</v>
      </c>
      <c r="G186" s="735">
        <v>0</v>
      </c>
      <c r="H186" s="735">
        <v>0</v>
      </c>
      <c r="I186" s="735">
        <v>0</v>
      </c>
      <c r="J186" s="735">
        <v>0</v>
      </c>
      <c r="K186" s="735">
        <v>0</v>
      </c>
      <c r="L186" s="735">
        <v>0</v>
      </c>
      <c r="M186" s="735">
        <v>0</v>
      </c>
      <c r="N186" s="735">
        <v>0</v>
      </c>
      <c r="O186" s="735">
        <v>0</v>
      </c>
      <c r="P186" s="735">
        <v>0</v>
      </c>
      <c r="Q186" s="735">
        <v>0</v>
      </c>
      <c r="R186" s="735">
        <v>0</v>
      </c>
      <c r="S186" s="735">
        <v>0</v>
      </c>
      <c r="T186" s="735">
        <v>0</v>
      </c>
      <c r="U186" s="735">
        <v>0</v>
      </c>
      <c r="V186" s="735">
        <v>0</v>
      </c>
    </row>
    <row r="187" spans="2:22" x14ac:dyDescent="0.25">
      <c r="B187" s="706">
        <v>9352086</v>
      </c>
      <c r="C187" s="706" t="s">
        <v>643</v>
      </c>
      <c r="D187" s="706" t="s">
        <v>1458</v>
      </c>
      <c r="E187" s="735">
        <v>0</v>
      </c>
      <c r="F187" s="735">
        <v>0</v>
      </c>
      <c r="G187" s="735">
        <v>0</v>
      </c>
      <c r="H187" s="735">
        <v>0</v>
      </c>
      <c r="I187" s="735">
        <v>0</v>
      </c>
      <c r="J187" s="735">
        <v>0</v>
      </c>
      <c r="K187" s="735">
        <v>0</v>
      </c>
      <c r="L187" s="735">
        <v>0</v>
      </c>
      <c r="M187" s="735">
        <v>0</v>
      </c>
      <c r="N187" s="735">
        <v>0</v>
      </c>
      <c r="O187" s="735">
        <v>0</v>
      </c>
      <c r="P187" s="735">
        <v>0</v>
      </c>
      <c r="Q187" s="735">
        <v>0</v>
      </c>
      <c r="R187" s="735">
        <v>0</v>
      </c>
      <c r="S187" s="735">
        <v>0</v>
      </c>
      <c r="T187" s="735">
        <v>0</v>
      </c>
      <c r="U187" s="735">
        <v>0</v>
      </c>
      <c r="V187" s="735">
        <v>0</v>
      </c>
    </row>
    <row r="188" spans="2:22" x14ac:dyDescent="0.25">
      <c r="B188" s="706">
        <v>9352087</v>
      </c>
      <c r="C188" s="706" t="s">
        <v>1103</v>
      </c>
      <c r="D188" s="706" t="s">
        <v>1458</v>
      </c>
      <c r="E188" s="735">
        <v>0</v>
      </c>
      <c r="F188" s="735">
        <v>0</v>
      </c>
      <c r="G188" s="735">
        <v>0</v>
      </c>
      <c r="H188" s="735">
        <v>0</v>
      </c>
      <c r="I188" s="735">
        <v>0</v>
      </c>
      <c r="J188" s="735">
        <v>0</v>
      </c>
      <c r="K188" s="735">
        <v>0</v>
      </c>
      <c r="L188" s="735">
        <v>0</v>
      </c>
      <c r="M188" s="735">
        <v>0</v>
      </c>
      <c r="N188" s="735">
        <v>0</v>
      </c>
      <c r="O188" s="735">
        <v>0</v>
      </c>
      <c r="P188" s="735">
        <v>0</v>
      </c>
      <c r="Q188" s="735">
        <v>0</v>
      </c>
      <c r="R188" s="735">
        <v>0</v>
      </c>
      <c r="S188" s="735">
        <v>0</v>
      </c>
      <c r="T188" s="735">
        <v>0</v>
      </c>
      <c r="U188" s="735">
        <v>0</v>
      </c>
      <c r="V188" s="735">
        <v>0</v>
      </c>
    </row>
    <row r="189" spans="2:22" x14ac:dyDescent="0.25">
      <c r="B189" s="706">
        <v>9352088</v>
      </c>
      <c r="C189" s="706" t="s">
        <v>647</v>
      </c>
      <c r="D189" s="706" t="s">
        <v>1458</v>
      </c>
      <c r="E189" s="735">
        <v>0</v>
      </c>
      <c r="F189" s="735">
        <v>0</v>
      </c>
      <c r="G189" s="735">
        <v>0</v>
      </c>
      <c r="H189" s="735">
        <v>0</v>
      </c>
      <c r="I189" s="735">
        <v>0</v>
      </c>
      <c r="J189" s="735">
        <v>0</v>
      </c>
      <c r="K189" s="735">
        <v>0</v>
      </c>
      <c r="L189" s="735">
        <v>0</v>
      </c>
      <c r="M189" s="735">
        <v>0</v>
      </c>
      <c r="N189" s="735">
        <v>0</v>
      </c>
      <c r="O189" s="735">
        <v>0</v>
      </c>
      <c r="P189" s="735">
        <v>0</v>
      </c>
      <c r="Q189" s="735">
        <v>0</v>
      </c>
      <c r="R189" s="735">
        <v>0</v>
      </c>
      <c r="S189" s="735">
        <v>0</v>
      </c>
      <c r="T189" s="735">
        <v>0</v>
      </c>
      <c r="U189" s="735">
        <v>0</v>
      </c>
      <c r="V189" s="735">
        <v>0</v>
      </c>
    </row>
    <row r="190" spans="2:22" x14ac:dyDescent="0.25">
      <c r="B190" s="706">
        <v>9352090</v>
      </c>
      <c r="C190" s="706" t="s">
        <v>1104</v>
      </c>
      <c r="D190" s="706" t="s">
        <v>1458</v>
      </c>
      <c r="E190" s="735">
        <v>0</v>
      </c>
      <c r="F190" s="735">
        <v>0</v>
      </c>
      <c r="G190" s="735">
        <v>0</v>
      </c>
      <c r="H190" s="735">
        <v>0</v>
      </c>
      <c r="I190" s="735">
        <v>0</v>
      </c>
      <c r="J190" s="735">
        <v>0</v>
      </c>
      <c r="K190" s="735">
        <v>0</v>
      </c>
      <c r="L190" s="735">
        <v>0</v>
      </c>
      <c r="M190" s="735">
        <v>0</v>
      </c>
      <c r="N190" s="735">
        <v>0</v>
      </c>
      <c r="O190" s="735">
        <v>0</v>
      </c>
      <c r="P190" s="735">
        <v>0</v>
      </c>
      <c r="Q190" s="735">
        <v>0</v>
      </c>
      <c r="R190" s="735">
        <v>0</v>
      </c>
      <c r="S190" s="735">
        <v>0</v>
      </c>
      <c r="T190" s="735">
        <v>0</v>
      </c>
      <c r="U190" s="735">
        <v>0</v>
      </c>
      <c r="V190" s="735">
        <v>0</v>
      </c>
    </row>
    <row r="191" spans="2:22" x14ac:dyDescent="0.25">
      <c r="B191" s="706">
        <v>9352091</v>
      </c>
      <c r="C191" s="706" t="s">
        <v>655</v>
      </c>
      <c r="D191" s="706" t="s">
        <v>1458</v>
      </c>
      <c r="E191" s="735">
        <v>0</v>
      </c>
      <c r="F191" s="735">
        <v>0</v>
      </c>
      <c r="G191" s="735">
        <v>0</v>
      </c>
      <c r="H191" s="735">
        <v>0</v>
      </c>
      <c r="I191" s="735">
        <v>0</v>
      </c>
      <c r="J191" s="735">
        <v>0</v>
      </c>
      <c r="K191" s="735">
        <v>0</v>
      </c>
      <c r="L191" s="735">
        <v>0</v>
      </c>
      <c r="M191" s="735">
        <v>0</v>
      </c>
      <c r="N191" s="735">
        <v>0</v>
      </c>
      <c r="O191" s="735">
        <v>0</v>
      </c>
      <c r="P191" s="735">
        <v>0</v>
      </c>
      <c r="Q191" s="735">
        <v>0</v>
      </c>
      <c r="R191" s="735">
        <v>0</v>
      </c>
      <c r="S191" s="735">
        <v>0</v>
      </c>
      <c r="T191" s="735">
        <v>0</v>
      </c>
      <c r="U191" s="735">
        <v>0</v>
      </c>
      <c r="V191" s="735">
        <v>0</v>
      </c>
    </row>
    <row r="192" spans="2:22" x14ac:dyDescent="0.25">
      <c r="B192" s="706">
        <v>9352093</v>
      </c>
      <c r="C192" s="706" t="s">
        <v>917</v>
      </c>
      <c r="D192" s="706" t="s">
        <v>1458</v>
      </c>
      <c r="E192" s="735">
        <v>0</v>
      </c>
      <c r="F192" s="735">
        <v>0</v>
      </c>
      <c r="G192" s="735">
        <v>0</v>
      </c>
      <c r="H192" s="735">
        <v>0</v>
      </c>
      <c r="I192" s="735">
        <v>0</v>
      </c>
      <c r="J192" s="735">
        <v>0</v>
      </c>
      <c r="K192" s="735">
        <v>0</v>
      </c>
      <c r="L192" s="735">
        <v>0</v>
      </c>
      <c r="M192" s="735">
        <v>0</v>
      </c>
      <c r="N192" s="735">
        <v>0</v>
      </c>
      <c r="O192" s="735">
        <v>0</v>
      </c>
      <c r="P192" s="735">
        <v>0</v>
      </c>
      <c r="Q192" s="735">
        <v>0</v>
      </c>
      <c r="R192" s="735">
        <v>0</v>
      </c>
      <c r="S192" s="735">
        <v>0</v>
      </c>
      <c r="T192" s="735">
        <v>0</v>
      </c>
      <c r="U192" s="735">
        <v>0</v>
      </c>
      <c r="V192" s="735">
        <v>0</v>
      </c>
    </row>
    <row r="193" spans="2:22" x14ac:dyDescent="0.25">
      <c r="B193" s="706">
        <v>9352096</v>
      </c>
      <c r="C193" s="706" t="s">
        <v>688</v>
      </c>
      <c r="D193" s="706" t="s">
        <v>1458</v>
      </c>
      <c r="E193" s="735">
        <v>0</v>
      </c>
      <c r="F193" s="735">
        <v>0</v>
      </c>
      <c r="G193" s="735">
        <v>0</v>
      </c>
      <c r="H193" s="735">
        <v>0</v>
      </c>
      <c r="I193" s="735">
        <v>0</v>
      </c>
      <c r="J193" s="735">
        <v>0</v>
      </c>
      <c r="K193" s="735">
        <v>0</v>
      </c>
      <c r="L193" s="735">
        <v>0</v>
      </c>
      <c r="M193" s="735">
        <v>0</v>
      </c>
      <c r="N193" s="735">
        <v>0</v>
      </c>
      <c r="O193" s="735">
        <v>0</v>
      </c>
      <c r="P193" s="735">
        <v>0</v>
      </c>
      <c r="Q193" s="735">
        <v>0</v>
      </c>
      <c r="R193" s="735">
        <v>0</v>
      </c>
      <c r="S193" s="735">
        <v>0</v>
      </c>
      <c r="T193" s="735">
        <v>0</v>
      </c>
      <c r="U193" s="735">
        <v>0</v>
      </c>
      <c r="V193" s="735">
        <v>0</v>
      </c>
    </row>
    <row r="194" spans="2:22" x14ac:dyDescent="0.25">
      <c r="B194" s="706">
        <v>9352097</v>
      </c>
      <c r="C194" s="706" t="s">
        <v>1247</v>
      </c>
      <c r="D194" s="706" t="s">
        <v>1458</v>
      </c>
      <c r="E194" s="735">
        <v>0</v>
      </c>
      <c r="F194" s="735">
        <v>0</v>
      </c>
      <c r="G194" s="735">
        <v>0</v>
      </c>
      <c r="H194" s="735">
        <v>0</v>
      </c>
      <c r="I194" s="735">
        <v>0</v>
      </c>
      <c r="J194" s="735">
        <v>0</v>
      </c>
      <c r="K194" s="735">
        <v>0</v>
      </c>
      <c r="L194" s="735">
        <v>0</v>
      </c>
      <c r="M194" s="735">
        <v>0</v>
      </c>
      <c r="N194" s="735">
        <v>0</v>
      </c>
      <c r="O194" s="735">
        <v>0</v>
      </c>
      <c r="P194" s="735">
        <v>0</v>
      </c>
      <c r="Q194" s="735">
        <v>0</v>
      </c>
      <c r="R194" s="735">
        <v>0</v>
      </c>
      <c r="S194" s="735">
        <v>0</v>
      </c>
      <c r="T194" s="735">
        <v>0</v>
      </c>
      <c r="U194" s="735">
        <v>0</v>
      </c>
      <c r="V194" s="735">
        <v>0</v>
      </c>
    </row>
    <row r="195" spans="2:22" x14ac:dyDescent="0.25">
      <c r="B195" s="706">
        <v>9352098</v>
      </c>
      <c r="C195" s="706" t="s">
        <v>690</v>
      </c>
      <c r="D195" s="706" t="s">
        <v>1458</v>
      </c>
      <c r="E195" s="735">
        <v>0</v>
      </c>
      <c r="F195" s="735">
        <v>0</v>
      </c>
      <c r="G195" s="735">
        <v>0</v>
      </c>
      <c r="H195" s="735">
        <v>0</v>
      </c>
      <c r="I195" s="735">
        <v>0</v>
      </c>
      <c r="J195" s="735">
        <v>0</v>
      </c>
      <c r="K195" s="735">
        <v>0</v>
      </c>
      <c r="L195" s="735">
        <v>0</v>
      </c>
      <c r="M195" s="735">
        <v>0</v>
      </c>
      <c r="N195" s="735">
        <v>0</v>
      </c>
      <c r="O195" s="735">
        <v>0</v>
      </c>
      <c r="P195" s="735">
        <v>0</v>
      </c>
      <c r="Q195" s="735">
        <v>0</v>
      </c>
      <c r="R195" s="735">
        <v>0</v>
      </c>
      <c r="S195" s="735">
        <v>0</v>
      </c>
      <c r="T195" s="735">
        <v>0</v>
      </c>
      <c r="U195" s="735">
        <v>0</v>
      </c>
      <c r="V195" s="735">
        <v>0</v>
      </c>
    </row>
    <row r="196" spans="2:22" x14ac:dyDescent="0.25">
      <c r="B196" s="706">
        <v>9352099</v>
      </c>
      <c r="C196" s="706" t="s">
        <v>1248</v>
      </c>
      <c r="D196" s="706" t="s">
        <v>1458</v>
      </c>
      <c r="E196" s="735">
        <v>0</v>
      </c>
      <c r="F196" s="735">
        <v>0</v>
      </c>
      <c r="G196" s="735">
        <v>0</v>
      </c>
      <c r="H196" s="735">
        <v>0</v>
      </c>
      <c r="I196" s="735">
        <v>0</v>
      </c>
      <c r="J196" s="735">
        <v>0</v>
      </c>
      <c r="K196" s="735">
        <v>0</v>
      </c>
      <c r="L196" s="735">
        <v>0</v>
      </c>
      <c r="M196" s="735">
        <v>0</v>
      </c>
      <c r="N196" s="735">
        <v>0</v>
      </c>
      <c r="O196" s="735">
        <v>0</v>
      </c>
      <c r="P196" s="735">
        <v>0</v>
      </c>
      <c r="Q196" s="735">
        <v>0</v>
      </c>
      <c r="R196" s="735">
        <v>0</v>
      </c>
      <c r="S196" s="735">
        <v>0</v>
      </c>
      <c r="T196" s="735">
        <v>0</v>
      </c>
      <c r="U196" s="735">
        <v>0</v>
      </c>
      <c r="V196" s="735">
        <v>0</v>
      </c>
    </row>
    <row r="197" spans="2:22" x14ac:dyDescent="0.25">
      <c r="B197" s="706">
        <v>9352100</v>
      </c>
      <c r="C197" s="706" t="s">
        <v>692</v>
      </c>
      <c r="D197" s="706" t="s">
        <v>1458</v>
      </c>
      <c r="E197" s="735">
        <v>0</v>
      </c>
      <c r="F197" s="735">
        <v>0</v>
      </c>
      <c r="G197" s="735">
        <v>0</v>
      </c>
      <c r="H197" s="735">
        <v>0</v>
      </c>
      <c r="I197" s="735">
        <v>0</v>
      </c>
      <c r="J197" s="735">
        <v>0</v>
      </c>
      <c r="K197" s="735">
        <v>0</v>
      </c>
      <c r="L197" s="735">
        <v>0</v>
      </c>
      <c r="M197" s="735">
        <v>0</v>
      </c>
      <c r="N197" s="735">
        <v>0</v>
      </c>
      <c r="O197" s="735">
        <v>0</v>
      </c>
      <c r="P197" s="735">
        <v>0</v>
      </c>
      <c r="Q197" s="735">
        <v>0</v>
      </c>
      <c r="R197" s="735">
        <v>0</v>
      </c>
      <c r="S197" s="735">
        <v>0</v>
      </c>
      <c r="T197" s="735">
        <v>0</v>
      </c>
      <c r="U197" s="735">
        <v>0</v>
      </c>
      <c r="V197" s="735">
        <v>0</v>
      </c>
    </row>
    <row r="198" spans="2:22" x14ac:dyDescent="0.25">
      <c r="B198" s="706">
        <v>9352103</v>
      </c>
      <c r="C198" s="706" t="s">
        <v>1105</v>
      </c>
      <c r="D198" s="706" t="s">
        <v>1458</v>
      </c>
      <c r="E198" s="735">
        <v>0</v>
      </c>
      <c r="F198" s="735">
        <v>0</v>
      </c>
      <c r="G198" s="735">
        <v>0</v>
      </c>
      <c r="H198" s="735">
        <v>0</v>
      </c>
      <c r="I198" s="735">
        <v>0</v>
      </c>
      <c r="J198" s="735">
        <v>0</v>
      </c>
      <c r="K198" s="735">
        <v>0</v>
      </c>
      <c r="L198" s="735">
        <v>0</v>
      </c>
      <c r="M198" s="735">
        <v>0</v>
      </c>
      <c r="N198" s="735">
        <v>0</v>
      </c>
      <c r="O198" s="735">
        <v>0</v>
      </c>
      <c r="P198" s="735">
        <v>0</v>
      </c>
      <c r="Q198" s="735">
        <v>0</v>
      </c>
      <c r="R198" s="735">
        <v>0</v>
      </c>
      <c r="S198" s="735">
        <v>0</v>
      </c>
      <c r="T198" s="735">
        <v>0</v>
      </c>
      <c r="U198" s="735">
        <v>0</v>
      </c>
      <c r="V198" s="735">
        <v>0</v>
      </c>
    </row>
    <row r="199" spans="2:22" x14ac:dyDescent="0.25">
      <c r="B199" s="706">
        <v>9352104</v>
      </c>
      <c r="C199" s="706" t="s">
        <v>1106</v>
      </c>
      <c r="D199" s="706" t="s">
        <v>1458</v>
      </c>
      <c r="E199" s="735">
        <v>0</v>
      </c>
      <c r="F199" s="735">
        <v>0</v>
      </c>
      <c r="G199" s="735">
        <v>0</v>
      </c>
      <c r="H199" s="735">
        <v>0</v>
      </c>
      <c r="I199" s="735">
        <v>0</v>
      </c>
      <c r="J199" s="735">
        <v>0</v>
      </c>
      <c r="K199" s="735">
        <v>0</v>
      </c>
      <c r="L199" s="735">
        <v>0</v>
      </c>
      <c r="M199" s="735">
        <v>0</v>
      </c>
      <c r="N199" s="735">
        <v>0</v>
      </c>
      <c r="O199" s="735">
        <v>0</v>
      </c>
      <c r="P199" s="735">
        <v>0</v>
      </c>
      <c r="Q199" s="735">
        <v>0</v>
      </c>
      <c r="R199" s="735">
        <v>0</v>
      </c>
      <c r="S199" s="735">
        <v>0</v>
      </c>
      <c r="T199" s="735">
        <v>0</v>
      </c>
      <c r="U199" s="735">
        <v>0</v>
      </c>
      <c r="V199" s="735">
        <v>0</v>
      </c>
    </row>
    <row r="200" spans="2:22" x14ac:dyDescent="0.25">
      <c r="B200" s="706">
        <v>9352106</v>
      </c>
      <c r="C200" s="706" t="s">
        <v>700</v>
      </c>
      <c r="D200" s="706" t="s">
        <v>1458</v>
      </c>
      <c r="E200" s="735">
        <v>0</v>
      </c>
      <c r="F200" s="735">
        <v>0</v>
      </c>
      <c r="G200" s="735">
        <v>0</v>
      </c>
      <c r="H200" s="735">
        <v>0</v>
      </c>
      <c r="I200" s="735">
        <v>0</v>
      </c>
      <c r="J200" s="735">
        <v>0</v>
      </c>
      <c r="K200" s="735">
        <v>0</v>
      </c>
      <c r="L200" s="735">
        <v>0</v>
      </c>
      <c r="M200" s="735">
        <v>0</v>
      </c>
      <c r="N200" s="735">
        <v>0</v>
      </c>
      <c r="O200" s="735">
        <v>0</v>
      </c>
      <c r="P200" s="735">
        <v>0</v>
      </c>
      <c r="Q200" s="735">
        <v>0</v>
      </c>
      <c r="R200" s="735">
        <v>0</v>
      </c>
      <c r="S200" s="735">
        <v>0</v>
      </c>
      <c r="T200" s="735">
        <v>0</v>
      </c>
      <c r="U200" s="735">
        <v>0</v>
      </c>
      <c r="V200" s="735">
        <v>0</v>
      </c>
    </row>
    <row r="201" spans="2:22" x14ac:dyDescent="0.25">
      <c r="B201" s="706">
        <v>9352109</v>
      </c>
      <c r="C201" s="706" t="s">
        <v>704</v>
      </c>
      <c r="D201" s="706" t="s">
        <v>1458</v>
      </c>
      <c r="E201" s="735">
        <v>0</v>
      </c>
      <c r="F201" s="735">
        <v>0</v>
      </c>
      <c r="G201" s="735">
        <v>0</v>
      </c>
      <c r="H201" s="735">
        <v>0</v>
      </c>
      <c r="I201" s="735">
        <v>0</v>
      </c>
      <c r="J201" s="735">
        <v>0</v>
      </c>
      <c r="K201" s="735">
        <v>0</v>
      </c>
      <c r="L201" s="735">
        <v>0</v>
      </c>
      <c r="M201" s="735">
        <v>0</v>
      </c>
      <c r="N201" s="735">
        <v>0</v>
      </c>
      <c r="O201" s="735">
        <v>0</v>
      </c>
      <c r="P201" s="735">
        <v>0</v>
      </c>
      <c r="Q201" s="735">
        <v>0</v>
      </c>
      <c r="R201" s="735">
        <v>0</v>
      </c>
      <c r="S201" s="735">
        <v>0</v>
      </c>
      <c r="T201" s="735">
        <v>0</v>
      </c>
      <c r="U201" s="735">
        <v>0</v>
      </c>
      <c r="V201" s="735">
        <v>0</v>
      </c>
    </row>
    <row r="202" spans="2:22" x14ac:dyDescent="0.25">
      <c r="B202" s="706">
        <v>9352113</v>
      </c>
      <c r="C202" s="706" t="s">
        <v>1249</v>
      </c>
      <c r="D202" s="706" t="s">
        <v>1458</v>
      </c>
      <c r="E202" s="735">
        <v>0</v>
      </c>
      <c r="F202" s="735">
        <v>0</v>
      </c>
      <c r="G202" s="735">
        <v>0</v>
      </c>
      <c r="H202" s="735">
        <v>0</v>
      </c>
      <c r="I202" s="735">
        <v>0</v>
      </c>
      <c r="J202" s="735">
        <v>0</v>
      </c>
      <c r="K202" s="735">
        <v>0</v>
      </c>
      <c r="L202" s="735">
        <v>0</v>
      </c>
      <c r="M202" s="735">
        <v>0</v>
      </c>
      <c r="N202" s="735">
        <v>0</v>
      </c>
      <c r="O202" s="735">
        <v>0</v>
      </c>
      <c r="P202" s="735">
        <v>0</v>
      </c>
      <c r="Q202" s="735">
        <v>0</v>
      </c>
      <c r="R202" s="735">
        <v>0</v>
      </c>
      <c r="S202" s="735">
        <v>0</v>
      </c>
      <c r="T202" s="735">
        <v>0</v>
      </c>
      <c r="U202" s="735">
        <v>0</v>
      </c>
      <c r="V202" s="735">
        <v>0</v>
      </c>
    </row>
    <row r="203" spans="2:22" x14ac:dyDescent="0.25">
      <c r="B203" s="706">
        <v>9352116</v>
      </c>
      <c r="C203" s="706" t="s">
        <v>1107</v>
      </c>
      <c r="D203" s="706" t="s">
        <v>1458</v>
      </c>
      <c r="E203" s="735">
        <v>0</v>
      </c>
      <c r="F203" s="735">
        <v>0</v>
      </c>
      <c r="G203" s="735">
        <v>0</v>
      </c>
      <c r="H203" s="735">
        <v>0</v>
      </c>
      <c r="I203" s="735">
        <v>0</v>
      </c>
      <c r="J203" s="735">
        <v>0</v>
      </c>
      <c r="K203" s="735">
        <v>0</v>
      </c>
      <c r="L203" s="735">
        <v>0</v>
      </c>
      <c r="M203" s="735">
        <v>0</v>
      </c>
      <c r="N203" s="735">
        <v>0</v>
      </c>
      <c r="O203" s="735">
        <v>0</v>
      </c>
      <c r="P203" s="735">
        <v>0</v>
      </c>
      <c r="Q203" s="735">
        <v>0</v>
      </c>
      <c r="R203" s="735">
        <v>0</v>
      </c>
      <c r="S203" s="735">
        <v>0</v>
      </c>
      <c r="T203" s="735">
        <v>0</v>
      </c>
      <c r="U203" s="735">
        <v>0</v>
      </c>
      <c r="V203" s="735">
        <v>0</v>
      </c>
    </row>
    <row r="204" spans="2:22" x14ac:dyDescent="0.25">
      <c r="B204" s="706">
        <v>9352120</v>
      </c>
      <c r="C204" s="706" t="s">
        <v>597</v>
      </c>
      <c r="D204" s="706" t="s">
        <v>1458</v>
      </c>
      <c r="E204" s="735">
        <v>0</v>
      </c>
      <c r="F204" s="735">
        <v>0</v>
      </c>
      <c r="G204" s="735">
        <v>0</v>
      </c>
      <c r="H204" s="735">
        <v>0</v>
      </c>
      <c r="I204" s="735">
        <v>0</v>
      </c>
      <c r="J204" s="735">
        <v>0</v>
      </c>
      <c r="K204" s="735">
        <v>0</v>
      </c>
      <c r="L204" s="735">
        <v>0</v>
      </c>
      <c r="M204" s="735">
        <v>0</v>
      </c>
      <c r="N204" s="735">
        <v>0</v>
      </c>
      <c r="O204" s="735">
        <v>0</v>
      </c>
      <c r="P204" s="735">
        <v>0</v>
      </c>
      <c r="Q204" s="735">
        <v>0</v>
      </c>
      <c r="R204" s="735">
        <v>0</v>
      </c>
      <c r="S204" s="735">
        <v>0</v>
      </c>
      <c r="T204" s="735">
        <v>0</v>
      </c>
      <c r="U204" s="735">
        <v>0</v>
      </c>
      <c r="V204" s="735">
        <v>0</v>
      </c>
    </row>
    <row r="205" spans="2:22" x14ac:dyDescent="0.25">
      <c r="B205" s="706">
        <v>9352122</v>
      </c>
      <c r="C205" s="706" t="s">
        <v>710</v>
      </c>
      <c r="D205" s="706" t="s">
        <v>1458</v>
      </c>
      <c r="E205" s="735">
        <v>0</v>
      </c>
      <c r="F205" s="735">
        <v>0</v>
      </c>
      <c r="G205" s="735">
        <v>0</v>
      </c>
      <c r="H205" s="735">
        <v>0</v>
      </c>
      <c r="I205" s="735">
        <v>0</v>
      </c>
      <c r="J205" s="735">
        <v>0</v>
      </c>
      <c r="K205" s="735">
        <v>0</v>
      </c>
      <c r="L205" s="735">
        <v>0</v>
      </c>
      <c r="M205" s="735">
        <v>0</v>
      </c>
      <c r="N205" s="735">
        <v>0</v>
      </c>
      <c r="O205" s="735">
        <v>0</v>
      </c>
      <c r="P205" s="735">
        <v>0</v>
      </c>
      <c r="Q205" s="735">
        <v>0</v>
      </c>
      <c r="R205" s="735">
        <v>0</v>
      </c>
      <c r="S205" s="735">
        <v>0</v>
      </c>
      <c r="T205" s="735">
        <v>0</v>
      </c>
      <c r="U205" s="735">
        <v>0</v>
      </c>
      <c r="V205" s="735">
        <v>0</v>
      </c>
    </row>
    <row r="206" spans="2:22" x14ac:dyDescent="0.25">
      <c r="B206" s="706">
        <v>9352123</v>
      </c>
      <c r="C206" s="706" t="s">
        <v>1108</v>
      </c>
      <c r="D206" s="706" t="s">
        <v>1458</v>
      </c>
      <c r="E206" s="735">
        <v>0</v>
      </c>
      <c r="F206" s="735">
        <v>0</v>
      </c>
      <c r="G206" s="735">
        <v>0</v>
      </c>
      <c r="H206" s="735">
        <v>0</v>
      </c>
      <c r="I206" s="735">
        <v>0</v>
      </c>
      <c r="J206" s="735">
        <v>0</v>
      </c>
      <c r="K206" s="735">
        <v>0</v>
      </c>
      <c r="L206" s="735">
        <v>0</v>
      </c>
      <c r="M206" s="735">
        <v>0</v>
      </c>
      <c r="N206" s="735">
        <v>0</v>
      </c>
      <c r="O206" s="735">
        <v>0</v>
      </c>
      <c r="P206" s="735">
        <v>0</v>
      </c>
      <c r="Q206" s="735">
        <v>0</v>
      </c>
      <c r="R206" s="735">
        <v>0</v>
      </c>
      <c r="S206" s="735">
        <v>0</v>
      </c>
      <c r="T206" s="735">
        <v>0</v>
      </c>
      <c r="U206" s="735">
        <v>0</v>
      </c>
      <c r="V206" s="735">
        <v>0</v>
      </c>
    </row>
    <row r="207" spans="2:22" x14ac:dyDescent="0.25">
      <c r="B207" s="706">
        <v>9352126</v>
      </c>
      <c r="C207" s="706" t="s">
        <v>716</v>
      </c>
      <c r="D207" s="706" t="s">
        <v>1458</v>
      </c>
      <c r="E207" s="735">
        <v>0</v>
      </c>
      <c r="F207" s="735">
        <v>0</v>
      </c>
      <c r="G207" s="735">
        <v>0</v>
      </c>
      <c r="H207" s="735">
        <v>0</v>
      </c>
      <c r="I207" s="735">
        <v>0</v>
      </c>
      <c r="J207" s="735">
        <v>0</v>
      </c>
      <c r="K207" s="735">
        <v>0</v>
      </c>
      <c r="L207" s="735">
        <v>0</v>
      </c>
      <c r="M207" s="735">
        <v>0</v>
      </c>
      <c r="N207" s="735">
        <v>0</v>
      </c>
      <c r="O207" s="735">
        <v>0</v>
      </c>
      <c r="P207" s="735">
        <v>0</v>
      </c>
      <c r="Q207" s="735">
        <v>0</v>
      </c>
      <c r="R207" s="735">
        <v>0</v>
      </c>
      <c r="S207" s="735">
        <v>0</v>
      </c>
      <c r="T207" s="735">
        <v>0</v>
      </c>
      <c r="U207" s="735">
        <v>0</v>
      </c>
      <c r="V207" s="735">
        <v>0</v>
      </c>
    </row>
    <row r="208" spans="2:22" x14ac:dyDescent="0.25">
      <c r="B208" s="706">
        <v>9352133</v>
      </c>
      <c r="C208" s="706" t="s">
        <v>733</v>
      </c>
      <c r="D208" s="706" t="s">
        <v>1458</v>
      </c>
      <c r="E208" s="735">
        <v>0</v>
      </c>
      <c r="F208" s="735">
        <v>0</v>
      </c>
      <c r="G208" s="735">
        <v>0</v>
      </c>
      <c r="H208" s="735">
        <v>0</v>
      </c>
      <c r="I208" s="735">
        <v>0</v>
      </c>
      <c r="J208" s="735">
        <v>0</v>
      </c>
      <c r="K208" s="735">
        <v>0</v>
      </c>
      <c r="L208" s="735">
        <v>0</v>
      </c>
      <c r="M208" s="735">
        <v>0</v>
      </c>
      <c r="N208" s="735">
        <v>0</v>
      </c>
      <c r="O208" s="735">
        <v>0</v>
      </c>
      <c r="P208" s="735">
        <v>0</v>
      </c>
      <c r="Q208" s="735">
        <v>0</v>
      </c>
      <c r="R208" s="735">
        <v>0</v>
      </c>
      <c r="S208" s="735">
        <v>0</v>
      </c>
      <c r="T208" s="735">
        <v>0</v>
      </c>
      <c r="U208" s="735">
        <v>0</v>
      </c>
      <c r="V208" s="735">
        <v>0</v>
      </c>
    </row>
    <row r="209" spans="2:22" x14ac:dyDescent="0.25">
      <c r="B209" s="706">
        <v>9352136</v>
      </c>
      <c r="C209" s="706" t="s">
        <v>1187</v>
      </c>
      <c r="D209" s="706" t="s">
        <v>1458</v>
      </c>
      <c r="E209" s="735">
        <v>0</v>
      </c>
      <c r="F209" s="735">
        <v>0</v>
      </c>
      <c r="G209" s="735">
        <v>0</v>
      </c>
      <c r="H209" s="735">
        <v>0</v>
      </c>
      <c r="I209" s="735">
        <v>0</v>
      </c>
      <c r="J209" s="735">
        <v>0</v>
      </c>
      <c r="K209" s="735">
        <v>0</v>
      </c>
      <c r="L209" s="735">
        <v>0</v>
      </c>
      <c r="M209" s="735">
        <v>0</v>
      </c>
      <c r="N209" s="735">
        <v>0</v>
      </c>
      <c r="O209" s="735">
        <v>0</v>
      </c>
      <c r="P209" s="735">
        <v>0</v>
      </c>
      <c r="Q209" s="735">
        <v>0</v>
      </c>
      <c r="R209" s="735">
        <v>0</v>
      </c>
      <c r="S209" s="735">
        <v>0</v>
      </c>
      <c r="T209" s="735">
        <v>0</v>
      </c>
      <c r="U209" s="735">
        <v>0</v>
      </c>
      <c r="V209" s="735">
        <v>0</v>
      </c>
    </row>
    <row r="210" spans="2:22" x14ac:dyDescent="0.25">
      <c r="B210" s="706">
        <v>9352145</v>
      </c>
      <c r="C210" s="706" t="s">
        <v>670</v>
      </c>
      <c r="D210" s="706" t="s">
        <v>1458</v>
      </c>
      <c r="E210" s="735">
        <v>0</v>
      </c>
      <c r="F210" s="735">
        <v>0</v>
      </c>
      <c r="G210" s="735">
        <v>0</v>
      </c>
      <c r="H210" s="735">
        <v>0</v>
      </c>
      <c r="I210" s="735">
        <v>0</v>
      </c>
      <c r="J210" s="735">
        <v>0</v>
      </c>
      <c r="K210" s="735">
        <v>0</v>
      </c>
      <c r="L210" s="735">
        <v>0</v>
      </c>
      <c r="M210" s="735">
        <v>0</v>
      </c>
      <c r="N210" s="735">
        <v>0</v>
      </c>
      <c r="O210" s="735">
        <v>0</v>
      </c>
      <c r="P210" s="735">
        <v>0</v>
      </c>
      <c r="Q210" s="735">
        <v>0</v>
      </c>
      <c r="R210" s="735">
        <v>0</v>
      </c>
      <c r="S210" s="735">
        <v>0</v>
      </c>
      <c r="T210" s="735">
        <v>0</v>
      </c>
      <c r="U210" s="735">
        <v>0</v>
      </c>
      <c r="V210" s="735">
        <v>0</v>
      </c>
    </row>
    <row r="211" spans="2:22" x14ac:dyDescent="0.25">
      <c r="B211" s="706">
        <v>9352147</v>
      </c>
      <c r="C211" s="706" t="s">
        <v>668</v>
      </c>
      <c r="D211" s="706" t="s">
        <v>1458</v>
      </c>
      <c r="E211" s="735">
        <v>0</v>
      </c>
      <c r="F211" s="735">
        <v>0</v>
      </c>
      <c r="G211" s="735">
        <v>0</v>
      </c>
      <c r="H211" s="735">
        <v>0</v>
      </c>
      <c r="I211" s="735">
        <v>0</v>
      </c>
      <c r="J211" s="735">
        <v>0</v>
      </c>
      <c r="K211" s="735">
        <v>0</v>
      </c>
      <c r="L211" s="735">
        <v>0</v>
      </c>
      <c r="M211" s="735">
        <v>0</v>
      </c>
      <c r="N211" s="735">
        <v>0</v>
      </c>
      <c r="O211" s="735">
        <v>0</v>
      </c>
      <c r="P211" s="735">
        <v>0</v>
      </c>
      <c r="Q211" s="735">
        <v>0</v>
      </c>
      <c r="R211" s="735">
        <v>0</v>
      </c>
      <c r="S211" s="735">
        <v>0</v>
      </c>
      <c r="T211" s="735">
        <v>0</v>
      </c>
      <c r="U211" s="735">
        <v>0</v>
      </c>
      <c r="V211" s="735">
        <v>0</v>
      </c>
    </row>
    <row r="212" spans="2:22" x14ac:dyDescent="0.25">
      <c r="B212" s="706">
        <v>9352150</v>
      </c>
      <c r="C212" s="706" t="s">
        <v>1109</v>
      </c>
      <c r="D212" s="706" t="s">
        <v>1458</v>
      </c>
      <c r="E212" s="735">
        <v>0</v>
      </c>
      <c r="F212" s="735">
        <v>0</v>
      </c>
      <c r="G212" s="735">
        <v>0</v>
      </c>
      <c r="H212" s="735">
        <v>0</v>
      </c>
      <c r="I212" s="735">
        <v>0</v>
      </c>
      <c r="J212" s="735">
        <v>0</v>
      </c>
      <c r="K212" s="735">
        <v>0</v>
      </c>
      <c r="L212" s="735">
        <v>0</v>
      </c>
      <c r="M212" s="735">
        <v>0</v>
      </c>
      <c r="N212" s="735">
        <v>0</v>
      </c>
      <c r="O212" s="735">
        <v>0</v>
      </c>
      <c r="P212" s="735">
        <v>0</v>
      </c>
      <c r="Q212" s="735">
        <v>0</v>
      </c>
      <c r="R212" s="735">
        <v>0</v>
      </c>
      <c r="S212" s="735">
        <v>0</v>
      </c>
      <c r="T212" s="735">
        <v>0</v>
      </c>
      <c r="U212" s="735">
        <v>0</v>
      </c>
      <c r="V212" s="735">
        <v>0</v>
      </c>
    </row>
    <row r="213" spans="2:22" x14ac:dyDescent="0.25">
      <c r="B213" s="706">
        <v>9352152</v>
      </c>
      <c r="C213" s="706" t="s">
        <v>1091</v>
      </c>
      <c r="D213" s="706" t="s">
        <v>1458</v>
      </c>
      <c r="E213" s="735">
        <v>0</v>
      </c>
      <c r="F213" s="735">
        <v>0</v>
      </c>
      <c r="G213" s="735">
        <v>0</v>
      </c>
      <c r="H213" s="735">
        <v>0</v>
      </c>
      <c r="I213" s="735">
        <v>0</v>
      </c>
      <c r="J213" s="735">
        <v>0</v>
      </c>
      <c r="K213" s="735">
        <v>0</v>
      </c>
      <c r="L213" s="735">
        <v>0</v>
      </c>
      <c r="M213" s="735">
        <v>0</v>
      </c>
      <c r="N213" s="735">
        <v>0</v>
      </c>
      <c r="O213" s="735">
        <v>0</v>
      </c>
      <c r="P213" s="735">
        <v>0</v>
      </c>
      <c r="Q213" s="735">
        <v>0</v>
      </c>
      <c r="R213" s="735">
        <v>0</v>
      </c>
      <c r="S213" s="735">
        <v>0</v>
      </c>
      <c r="T213" s="735">
        <v>0</v>
      </c>
      <c r="U213" s="735">
        <v>0</v>
      </c>
      <c r="V213" s="735">
        <v>0</v>
      </c>
    </row>
    <row r="214" spans="2:22" x14ac:dyDescent="0.25">
      <c r="B214" s="706">
        <v>9352154</v>
      </c>
      <c r="C214" s="706" t="s">
        <v>768</v>
      </c>
      <c r="D214" s="706" t="s">
        <v>1458</v>
      </c>
      <c r="E214" s="735">
        <v>0</v>
      </c>
      <c r="F214" s="735">
        <v>0</v>
      </c>
      <c r="G214" s="735">
        <v>0</v>
      </c>
      <c r="H214" s="735">
        <v>0</v>
      </c>
      <c r="I214" s="735">
        <v>0</v>
      </c>
      <c r="J214" s="735">
        <v>0</v>
      </c>
      <c r="K214" s="735">
        <v>0</v>
      </c>
      <c r="L214" s="735">
        <v>0</v>
      </c>
      <c r="M214" s="735">
        <v>0</v>
      </c>
      <c r="N214" s="735">
        <v>0</v>
      </c>
      <c r="O214" s="735">
        <v>0</v>
      </c>
      <c r="P214" s="735">
        <v>0</v>
      </c>
      <c r="Q214" s="735">
        <v>0</v>
      </c>
      <c r="R214" s="735">
        <v>0</v>
      </c>
      <c r="S214" s="735">
        <v>0</v>
      </c>
      <c r="T214" s="735">
        <v>0</v>
      </c>
      <c r="U214" s="735">
        <v>0</v>
      </c>
      <c r="V214" s="735">
        <v>0</v>
      </c>
    </row>
    <row r="215" spans="2:22" x14ac:dyDescent="0.25">
      <c r="B215" s="706">
        <v>9352155</v>
      </c>
      <c r="C215" s="706" t="s">
        <v>1110</v>
      </c>
      <c r="D215" s="706" t="s">
        <v>1458</v>
      </c>
      <c r="E215" s="735">
        <v>0</v>
      </c>
      <c r="F215" s="735">
        <v>0</v>
      </c>
      <c r="G215" s="735">
        <v>0</v>
      </c>
      <c r="H215" s="735">
        <v>0</v>
      </c>
      <c r="I215" s="735">
        <v>0</v>
      </c>
      <c r="J215" s="735">
        <v>0</v>
      </c>
      <c r="K215" s="735">
        <v>0</v>
      </c>
      <c r="L215" s="735">
        <v>0</v>
      </c>
      <c r="M215" s="735">
        <v>0</v>
      </c>
      <c r="N215" s="735">
        <v>0</v>
      </c>
      <c r="O215" s="735">
        <v>0</v>
      </c>
      <c r="P215" s="735">
        <v>0</v>
      </c>
      <c r="Q215" s="735">
        <v>0</v>
      </c>
      <c r="R215" s="735">
        <v>0</v>
      </c>
      <c r="S215" s="735">
        <v>0</v>
      </c>
      <c r="T215" s="735">
        <v>0</v>
      </c>
      <c r="U215" s="735">
        <v>0</v>
      </c>
      <c r="V215" s="735">
        <v>0</v>
      </c>
    </row>
    <row r="216" spans="2:22" x14ac:dyDescent="0.25">
      <c r="B216" s="706">
        <v>9352158</v>
      </c>
      <c r="C216" s="706" t="s">
        <v>776</v>
      </c>
      <c r="D216" s="706" t="s">
        <v>1458</v>
      </c>
      <c r="E216" s="735">
        <v>0</v>
      </c>
      <c r="F216" s="735">
        <v>0</v>
      </c>
      <c r="G216" s="735">
        <v>0</v>
      </c>
      <c r="H216" s="735">
        <v>0</v>
      </c>
      <c r="I216" s="735">
        <v>0</v>
      </c>
      <c r="J216" s="735">
        <v>0</v>
      </c>
      <c r="K216" s="735">
        <v>0</v>
      </c>
      <c r="L216" s="735">
        <v>0</v>
      </c>
      <c r="M216" s="735">
        <v>0</v>
      </c>
      <c r="N216" s="735">
        <v>0</v>
      </c>
      <c r="O216" s="735">
        <v>0</v>
      </c>
      <c r="P216" s="735">
        <v>0</v>
      </c>
      <c r="Q216" s="735">
        <v>0</v>
      </c>
      <c r="R216" s="735">
        <v>0</v>
      </c>
      <c r="S216" s="735">
        <v>0</v>
      </c>
      <c r="T216" s="735">
        <v>0</v>
      </c>
      <c r="U216" s="735">
        <v>0</v>
      </c>
      <c r="V216" s="735">
        <v>0</v>
      </c>
    </row>
    <row r="217" spans="2:22" x14ac:dyDescent="0.25">
      <c r="B217" s="706">
        <v>9352159</v>
      </c>
      <c r="C217" s="706" t="s">
        <v>762</v>
      </c>
      <c r="D217" s="706" t="s">
        <v>1458</v>
      </c>
      <c r="E217" s="735">
        <v>0</v>
      </c>
      <c r="F217" s="735">
        <v>0</v>
      </c>
      <c r="G217" s="735">
        <v>0</v>
      </c>
      <c r="H217" s="735">
        <v>0</v>
      </c>
      <c r="I217" s="735">
        <v>0</v>
      </c>
      <c r="J217" s="735">
        <v>0</v>
      </c>
      <c r="K217" s="735">
        <v>0</v>
      </c>
      <c r="L217" s="735">
        <v>0</v>
      </c>
      <c r="M217" s="735">
        <v>0</v>
      </c>
      <c r="N217" s="735">
        <v>0</v>
      </c>
      <c r="O217" s="735">
        <v>0</v>
      </c>
      <c r="P217" s="735">
        <v>0</v>
      </c>
      <c r="Q217" s="735">
        <v>0</v>
      </c>
      <c r="R217" s="735">
        <v>0</v>
      </c>
      <c r="S217" s="735">
        <v>0</v>
      </c>
      <c r="T217" s="735">
        <v>0</v>
      </c>
      <c r="U217" s="735">
        <v>0</v>
      </c>
      <c r="V217" s="735">
        <v>0</v>
      </c>
    </row>
    <row r="218" spans="2:22" x14ac:dyDescent="0.25">
      <c r="B218" s="706">
        <v>9352167</v>
      </c>
      <c r="C218" s="706" t="s">
        <v>1390</v>
      </c>
      <c r="D218" s="706" t="s">
        <v>1458</v>
      </c>
      <c r="E218" s="735">
        <v>0</v>
      </c>
      <c r="F218" s="735">
        <v>0</v>
      </c>
      <c r="G218" s="735">
        <v>0</v>
      </c>
      <c r="H218" s="735">
        <v>0</v>
      </c>
      <c r="I218" s="735">
        <v>0</v>
      </c>
      <c r="J218" s="735">
        <v>0</v>
      </c>
      <c r="K218" s="735">
        <v>0</v>
      </c>
      <c r="L218" s="735">
        <v>0</v>
      </c>
      <c r="M218" s="735">
        <v>0</v>
      </c>
      <c r="N218" s="735">
        <v>0</v>
      </c>
      <c r="O218" s="735">
        <v>0</v>
      </c>
      <c r="P218" s="735">
        <v>0</v>
      </c>
      <c r="Q218" s="735">
        <v>0</v>
      </c>
      <c r="R218" s="735">
        <v>0</v>
      </c>
      <c r="S218" s="735">
        <v>0</v>
      </c>
      <c r="T218" s="735">
        <v>0</v>
      </c>
      <c r="U218" s="735">
        <v>0</v>
      </c>
      <c r="V218" s="735">
        <v>0</v>
      </c>
    </row>
    <row r="219" spans="2:22" x14ac:dyDescent="0.25">
      <c r="B219" s="706">
        <v>9352171</v>
      </c>
      <c r="C219" s="706" t="s">
        <v>785</v>
      </c>
      <c r="D219" s="706" t="s">
        <v>1458</v>
      </c>
      <c r="E219" s="735">
        <v>0</v>
      </c>
      <c r="F219" s="735">
        <v>0</v>
      </c>
      <c r="G219" s="735">
        <v>0</v>
      </c>
      <c r="H219" s="735">
        <v>0</v>
      </c>
      <c r="I219" s="735">
        <v>0</v>
      </c>
      <c r="J219" s="735">
        <v>0</v>
      </c>
      <c r="K219" s="735">
        <v>0</v>
      </c>
      <c r="L219" s="735">
        <v>0</v>
      </c>
      <c r="M219" s="735">
        <v>0</v>
      </c>
      <c r="N219" s="735">
        <v>0</v>
      </c>
      <c r="O219" s="735">
        <v>0</v>
      </c>
      <c r="P219" s="735">
        <v>0</v>
      </c>
      <c r="Q219" s="735">
        <v>0</v>
      </c>
      <c r="R219" s="735">
        <v>0</v>
      </c>
      <c r="S219" s="735">
        <v>0</v>
      </c>
      <c r="T219" s="735">
        <v>0</v>
      </c>
      <c r="U219" s="735">
        <v>0</v>
      </c>
      <c r="V219" s="735">
        <v>0</v>
      </c>
    </row>
    <row r="220" spans="2:22" x14ac:dyDescent="0.25">
      <c r="B220" s="706">
        <v>9352172</v>
      </c>
      <c r="C220" s="706" t="s">
        <v>1250</v>
      </c>
      <c r="D220" s="706" t="s">
        <v>1458</v>
      </c>
      <c r="E220" s="735">
        <v>0</v>
      </c>
      <c r="F220" s="735">
        <v>0</v>
      </c>
      <c r="G220" s="735">
        <v>0</v>
      </c>
      <c r="H220" s="735">
        <v>0</v>
      </c>
      <c r="I220" s="735">
        <v>0</v>
      </c>
      <c r="J220" s="735">
        <v>0</v>
      </c>
      <c r="K220" s="735">
        <v>0</v>
      </c>
      <c r="L220" s="735">
        <v>0</v>
      </c>
      <c r="M220" s="735">
        <v>0</v>
      </c>
      <c r="N220" s="735">
        <v>0</v>
      </c>
      <c r="O220" s="735">
        <v>0</v>
      </c>
      <c r="P220" s="735">
        <v>0</v>
      </c>
      <c r="Q220" s="735">
        <v>0</v>
      </c>
      <c r="R220" s="735">
        <v>0</v>
      </c>
      <c r="S220" s="735">
        <v>0</v>
      </c>
      <c r="T220" s="735">
        <v>0</v>
      </c>
      <c r="U220" s="735">
        <v>0</v>
      </c>
      <c r="V220" s="735">
        <v>0</v>
      </c>
    </row>
    <row r="221" spans="2:22" x14ac:dyDescent="0.25">
      <c r="B221" s="706">
        <v>9352185</v>
      </c>
      <c r="C221" s="706" t="s">
        <v>765</v>
      </c>
      <c r="D221" s="706" t="s">
        <v>1458</v>
      </c>
      <c r="E221" s="735">
        <v>0</v>
      </c>
      <c r="F221" s="735">
        <v>0</v>
      </c>
      <c r="G221" s="735">
        <v>0</v>
      </c>
      <c r="H221" s="735">
        <v>0</v>
      </c>
      <c r="I221" s="735">
        <v>0</v>
      </c>
      <c r="J221" s="735">
        <v>0</v>
      </c>
      <c r="K221" s="735">
        <v>0</v>
      </c>
      <c r="L221" s="735">
        <v>0</v>
      </c>
      <c r="M221" s="735">
        <v>0</v>
      </c>
      <c r="N221" s="735">
        <v>0</v>
      </c>
      <c r="O221" s="735">
        <v>0</v>
      </c>
      <c r="P221" s="735">
        <v>0</v>
      </c>
      <c r="Q221" s="735">
        <v>0</v>
      </c>
      <c r="R221" s="735">
        <v>0</v>
      </c>
      <c r="S221" s="735">
        <v>0</v>
      </c>
      <c r="T221" s="735">
        <v>0</v>
      </c>
      <c r="U221" s="735">
        <v>0</v>
      </c>
      <c r="V221" s="735">
        <v>0</v>
      </c>
    </row>
    <row r="222" spans="2:22" x14ac:dyDescent="0.25">
      <c r="B222" s="706">
        <v>9352186</v>
      </c>
      <c r="C222" s="706" t="s">
        <v>767</v>
      </c>
      <c r="D222" s="706" t="s">
        <v>1458</v>
      </c>
      <c r="E222" s="735">
        <v>0</v>
      </c>
      <c r="F222" s="735">
        <v>0</v>
      </c>
      <c r="G222" s="735">
        <v>0</v>
      </c>
      <c r="H222" s="735">
        <v>0</v>
      </c>
      <c r="I222" s="735">
        <v>0</v>
      </c>
      <c r="J222" s="735">
        <v>0</v>
      </c>
      <c r="K222" s="735">
        <v>0</v>
      </c>
      <c r="L222" s="735">
        <v>0</v>
      </c>
      <c r="M222" s="735">
        <v>0</v>
      </c>
      <c r="N222" s="735">
        <v>0</v>
      </c>
      <c r="O222" s="735">
        <v>0</v>
      </c>
      <c r="P222" s="735">
        <v>0</v>
      </c>
      <c r="Q222" s="735">
        <v>0</v>
      </c>
      <c r="R222" s="735">
        <v>0</v>
      </c>
      <c r="S222" s="735">
        <v>0</v>
      </c>
      <c r="T222" s="735">
        <v>0</v>
      </c>
      <c r="U222" s="735">
        <v>0</v>
      </c>
      <c r="V222" s="735">
        <v>0</v>
      </c>
    </row>
    <row r="223" spans="2:22" x14ac:dyDescent="0.25">
      <c r="B223" s="706">
        <v>9352187</v>
      </c>
      <c r="C223" s="706" t="s">
        <v>1251</v>
      </c>
      <c r="D223" s="706" t="s">
        <v>1458</v>
      </c>
      <c r="E223" s="735">
        <v>0</v>
      </c>
      <c r="F223" s="735">
        <v>0</v>
      </c>
      <c r="G223" s="735">
        <v>0</v>
      </c>
      <c r="H223" s="735">
        <v>0</v>
      </c>
      <c r="I223" s="735">
        <v>0</v>
      </c>
      <c r="J223" s="735">
        <v>0</v>
      </c>
      <c r="K223" s="735">
        <v>0</v>
      </c>
      <c r="L223" s="735">
        <v>0</v>
      </c>
      <c r="M223" s="735">
        <v>0</v>
      </c>
      <c r="N223" s="735">
        <v>0</v>
      </c>
      <c r="O223" s="735">
        <v>0</v>
      </c>
      <c r="P223" s="735">
        <v>0</v>
      </c>
      <c r="Q223" s="735">
        <v>0</v>
      </c>
      <c r="R223" s="735">
        <v>0</v>
      </c>
      <c r="S223" s="735">
        <v>0</v>
      </c>
      <c r="T223" s="735">
        <v>0</v>
      </c>
      <c r="U223" s="735">
        <v>0</v>
      </c>
      <c r="V223" s="735">
        <v>0</v>
      </c>
    </row>
    <row r="224" spans="2:22" x14ac:dyDescent="0.25">
      <c r="B224" s="706">
        <v>9352188</v>
      </c>
      <c r="C224" s="706" t="s">
        <v>1391</v>
      </c>
      <c r="D224" s="706" t="s">
        <v>1458</v>
      </c>
      <c r="E224" s="735">
        <v>0</v>
      </c>
      <c r="F224" s="735">
        <v>0</v>
      </c>
      <c r="G224" s="735">
        <v>0</v>
      </c>
      <c r="H224" s="735">
        <v>0</v>
      </c>
      <c r="I224" s="735">
        <v>0</v>
      </c>
      <c r="J224" s="735">
        <v>0</v>
      </c>
      <c r="K224" s="735">
        <v>0</v>
      </c>
      <c r="L224" s="735">
        <v>0</v>
      </c>
      <c r="M224" s="735">
        <v>0</v>
      </c>
      <c r="N224" s="735">
        <v>0</v>
      </c>
      <c r="O224" s="735">
        <v>0</v>
      </c>
      <c r="P224" s="735">
        <v>0</v>
      </c>
      <c r="Q224" s="735">
        <v>0</v>
      </c>
      <c r="R224" s="735">
        <v>0</v>
      </c>
      <c r="S224" s="735">
        <v>0</v>
      </c>
      <c r="T224" s="735">
        <v>0</v>
      </c>
      <c r="U224" s="735">
        <v>0</v>
      </c>
      <c r="V224" s="735">
        <v>0</v>
      </c>
    </row>
    <row r="225" spans="2:22" x14ac:dyDescent="0.25">
      <c r="B225" s="706">
        <v>9352189</v>
      </c>
      <c r="C225" s="706" t="s">
        <v>1392</v>
      </c>
      <c r="D225" s="706" t="s">
        <v>1458</v>
      </c>
      <c r="E225" s="735">
        <v>0</v>
      </c>
      <c r="F225" s="735">
        <v>0</v>
      </c>
      <c r="G225" s="735">
        <v>0</v>
      </c>
      <c r="H225" s="735">
        <v>0</v>
      </c>
      <c r="I225" s="735">
        <v>0</v>
      </c>
      <c r="J225" s="735">
        <v>0</v>
      </c>
      <c r="K225" s="735">
        <v>0</v>
      </c>
      <c r="L225" s="735">
        <v>0</v>
      </c>
      <c r="M225" s="735">
        <v>0</v>
      </c>
      <c r="N225" s="735">
        <v>0</v>
      </c>
      <c r="O225" s="735">
        <v>0</v>
      </c>
      <c r="P225" s="735">
        <v>0</v>
      </c>
      <c r="Q225" s="735">
        <v>0</v>
      </c>
      <c r="R225" s="735">
        <v>0</v>
      </c>
      <c r="S225" s="735">
        <v>0</v>
      </c>
      <c r="T225" s="735">
        <v>0</v>
      </c>
      <c r="U225" s="735">
        <v>0</v>
      </c>
      <c r="V225" s="735">
        <v>0</v>
      </c>
    </row>
    <row r="226" spans="2:22" x14ac:dyDescent="0.25">
      <c r="B226" s="706">
        <v>9352194</v>
      </c>
      <c r="C226" s="706" t="s">
        <v>757</v>
      </c>
      <c r="D226" s="706" t="s">
        <v>1458</v>
      </c>
      <c r="E226" s="735">
        <v>0</v>
      </c>
      <c r="F226" s="735">
        <v>0</v>
      </c>
      <c r="G226" s="735">
        <v>0</v>
      </c>
      <c r="H226" s="735">
        <v>0</v>
      </c>
      <c r="I226" s="735">
        <v>0</v>
      </c>
      <c r="J226" s="735">
        <v>0</v>
      </c>
      <c r="K226" s="735">
        <v>0</v>
      </c>
      <c r="L226" s="735">
        <v>0</v>
      </c>
      <c r="M226" s="735">
        <v>0</v>
      </c>
      <c r="N226" s="735">
        <v>0</v>
      </c>
      <c r="O226" s="735">
        <v>0</v>
      </c>
      <c r="P226" s="735">
        <v>0</v>
      </c>
      <c r="Q226" s="735">
        <v>0</v>
      </c>
      <c r="R226" s="735">
        <v>0</v>
      </c>
      <c r="S226" s="735">
        <v>0</v>
      </c>
      <c r="T226" s="735">
        <v>0</v>
      </c>
      <c r="U226" s="735">
        <v>0</v>
      </c>
      <c r="V226" s="735">
        <v>0</v>
      </c>
    </row>
    <row r="227" spans="2:22" x14ac:dyDescent="0.25">
      <c r="B227" s="706">
        <v>9352197</v>
      </c>
      <c r="C227" s="706" t="s">
        <v>1252</v>
      </c>
      <c r="D227" s="706" t="s">
        <v>1458</v>
      </c>
      <c r="E227" s="735">
        <v>0</v>
      </c>
      <c r="F227" s="735">
        <v>0</v>
      </c>
      <c r="G227" s="735">
        <v>0</v>
      </c>
      <c r="H227" s="735">
        <v>0</v>
      </c>
      <c r="I227" s="735">
        <v>0</v>
      </c>
      <c r="J227" s="735">
        <v>0</v>
      </c>
      <c r="K227" s="735">
        <v>0</v>
      </c>
      <c r="L227" s="735">
        <v>0</v>
      </c>
      <c r="M227" s="735">
        <v>0</v>
      </c>
      <c r="N227" s="735">
        <v>0</v>
      </c>
      <c r="O227" s="735">
        <v>0</v>
      </c>
      <c r="P227" s="735">
        <v>0</v>
      </c>
      <c r="Q227" s="735">
        <v>0</v>
      </c>
      <c r="R227" s="735">
        <v>0</v>
      </c>
      <c r="S227" s="735">
        <v>0</v>
      </c>
      <c r="T227" s="735">
        <v>0</v>
      </c>
      <c r="U227" s="735">
        <v>0</v>
      </c>
      <c r="V227" s="735">
        <v>0</v>
      </c>
    </row>
    <row r="228" spans="2:22" x14ac:dyDescent="0.25">
      <c r="B228" s="706">
        <v>9352198</v>
      </c>
      <c r="C228" s="706" t="s">
        <v>1253</v>
      </c>
      <c r="D228" s="706" t="s">
        <v>1458</v>
      </c>
      <c r="E228" s="735">
        <v>0</v>
      </c>
      <c r="F228" s="735">
        <v>0</v>
      </c>
      <c r="G228" s="735">
        <v>0</v>
      </c>
      <c r="H228" s="735">
        <v>0</v>
      </c>
      <c r="I228" s="735">
        <v>0</v>
      </c>
      <c r="J228" s="735">
        <v>0</v>
      </c>
      <c r="K228" s="735">
        <v>0</v>
      </c>
      <c r="L228" s="735">
        <v>0</v>
      </c>
      <c r="M228" s="735">
        <v>0</v>
      </c>
      <c r="N228" s="735">
        <v>0</v>
      </c>
      <c r="O228" s="735">
        <v>0</v>
      </c>
      <c r="P228" s="735">
        <v>0</v>
      </c>
      <c r="Q228" s="735">
        <v>0</v>
      </c>
      <c r="R228" s="735">
        <v>0</v>
      </c>
      <c r="S228" s="735">
        <v>0</v>
      </c>
      <c r="T228" s="735">
        <v>0</v>
      </c>
      <c r="U228" s="735">
        <v>0</v>
      </c>
      <c r="V228" s="735">
        <v>0</v>
      </c>
    </row>
    <row r="229" spans="2:22" x14ac:dyDescent="0.25">
      <c r="B229" s="706">
        <v>9352199</v>
      </c>
      <c r="C229" s="706" t="s">
        <v>1254</v>
      </c>
      <c r="D229" s="706" t="s">
        <v>1458</v>
      </c>
      <c r="E229" s="735">
        <v>0</v>
      </c>
      <c r="F229" s="735">
        <v>0</v>
      </c>
      <c r="G229" s="735">
        <v>0</v>
      </c>
      <c r="H229" s="735">
        <v>0</v>
      </c>
      <c r="I229" s="735">
        <v>0</v>
      </c>
      <c r="J229" s="735">
        <v>0</v>
      </c>
      <c r="K229" s="735">
        <v>0</v>
      </c>
      <c r="L229" s="735">
        <v>0</v>
      </c>
      <c r="M229" s="735">
        <v>0</v>
      </c>
      <c r="N229" s="735">
        <v>0</v>
      </c>
      <c r="O229" s="735">
        <v>0</v>
      </c>
      <c r="P229" s="735">
        <v>0</v>
      </c>
      <c r="Q229" s="735">
        <v>0</v>
      </c>
      <c r="R229" s="735">
        <v>0</v>
      </c>
      <c r="S229" s="735">
        <v>0</v>
      </c>
      <c r="T229" s="735">
        <v>0</v>
      </c>
      <c r="U229" s="735">
        <v>0</v>
      </c>
      <c r="V229" s="735">
        <v>0</v>
      </c>
    </row>
    <row r="230" spans="2:22" x14ac:dyDescent="0.25">
      <c r="B230" s="706">
        <v>9352200</v>
      </c>
      <c r="C230" s="706" t="s">
        <v>1393</v>
      </c>
      <c r="D230" s="706" t="s">
        <v>1458</v>
      </c>
      <c r="E230" s="735">
        <v>0</v>
      </c>
      <c r="F230" s="735">
        <v>0</v>
      </c>
      <c r="G230" s="735">
        <v>0</v>
      </c>
      <c r="H230" s="735">
        <v>0</v>
      </c>
      <c r="I230" s="735">
        <v>0</v>
      </c>
      <c r="J230" s="735">
        <v>0</v>
      </c>
      <c r="K230" s="735">
        <v>0</v>
      </c>
      <c r="L230" s="735">
        <v>0</v>
      </c>
      <c r="M230" s="735">
        <v>0</v>
      </c>
      <c r="N230" s="735">
        <v>0</v>
      </c>
      <c r="O230" s="735">
        <v>0</v>
      </c>
      <c r="P230" s="735">
        <v>0</v>
      </c>
      <c r="Q230" s="735">
        <v>0</v>
      </c>
      <c r="R230" s="735">
        <v>0</v>
      </c>
      <c r="S230" s="735">
        <v>0</v>
      </c>
      <c r="T230" s="735">
        <v>0</v>
      </c>
      <c r="U230" s="735">
        <v>0</v>
      </c>
      <c r="V230" s="735">
        <v>0</v>
      </c>
    </row>
    <row r="231" spans="2:22" x14ac:dyDescent="0.25">
      <c r="B231" s="706">
        <v>9352201</v>
      </c>
      <c r="C231" s="706" t="s">
        <v>1255</v>
      </c>
      <c r="D231" s="706" t="s">
        <v>1458</v>
      </c>
      <c r="E231" s="735">
        <v>0</v>
      </c>
      <c r="F231" s="735">
        <v>0</v>
      </c>
      <c r="G231" s="735">
        <v>0</v>
      </c>
      <c r="H231" s="735">
        <v>0</v>
      </c>
      <c r="I231" s="735">
        <v>0</v>
      </c>
      <c r="J231" s="735">
        <v>0</v>
      </c>
      <c r="K231" s="735">
        <v>0</v>
      </c>
      <c r="L231" s="735">
        <v>0</v>
      </c>
      <c r="M231" s="735">
        <v>0</v>
      </c>
      <c r="N231" s="735">
        <v>0</v>
      </c>
      <c r="O231" s="735">
        <v>0</v>
      </c>
      <c r="P231" s="735">
        <v>0</v>
      </c>
      <c r="Q231" s="735">
        <v>0</v>
      </c>
      <c r="R231" s="735">
        <v>0</v>
      </c>
      <c r="S231" s="735">
        <v>0</v>
      </c>
      <c r="T231" s="735">
        <v>0</v>
      </c>
      <c r="U231" s="735">
        <v>0</v>
      </c>
      <c r="V231" s="735">
        <v>0</v>
      </c>
    </row>
    <row r="232" spans="2:22" x14ac:dyDescent="0.25">
      <c r="B232" s="706">
        <v>9352202</v>
      </c>
      <c r="C232" s="706" t="s">
        <v>851</v>
      </c>
      <c r="D232" s="706" t="s">
        <v>1458</v>
      </c>
      <c r="E232" s="735">
        <v>0</v>
      </c>
      <c r="F232" s="735">
        <v>0</v>
      </c>
      <c r="G232" s="735">
        <v>0</v>
      </c>
      <c r="H232" s="735">
        <v>0</v>
      </c>
      <c r="I232" s="735">
        <v>0</v>
      </c>
      <c r="J232" s="735">
        <v>0</v>
      </c>
      <c r="K232" s="735">
        <v>0</v>
      </c>
      <c r="L232" s="735">
        <v>0</v>
      </c>
      <c r="M232" s="735">
        <v>0</v>
      </c>
      <c r="N232" s="735">
        <v>0</v>
      </c>
      <c r="O232" s="735">
        <v>0</v>
      </c>
      <c r="P232" s="735">
        <v>0</v>
      </c>
      <c r="Q232" s="735">
        <v>0</v>
      </c>
      <c r="R232" s="735">
        <v>0</v>
      </c>
      <c r="S232" s="735">
        <v>0</v>
      </c>
      <c r="T232" s="735">
        <v>0</v>
      </c>
      <c r="U232" s="735">
        <v>0</v>
      </c>
      <c r="V232" s="735">
        <v>0</v>
      </c>
    </row>
    <row r="233" spans="2:22" x14ac:dyDescent="0.25">
      <c r="B233" s="706">
        <v>9352203</v>
      </c>
      <c r="C233" s="706" t="s">
        <v>1256</v>
      </c>
      <c r="D233" s="706" t="s">
        <v>1458</v>
      </c>
      <c r="E233" s="735">
        <v>0</v>
      </c>
      <c r="F233" s="735">
        <v>0</v>
      </c>
      <c r="G233" s="735">
        <v>0</v>
      </c>
      <c r="H233" s="735">
        <v>0</v>
      </c>
      <c r="I233" s="735">
        <v>0</v>
      </c>
      <c r="J233" s="735">
        <v>0</v>
      </c>
      <c r="K233" s="735">
        <v>0</v>
      </c>
      <c r="L233" s="735">
        <v>0</v>
      </c>
      <c r="M233" s="735">
        <v>0</v>
      </c>
      <c r="N233" s="735">
        <v>0</v>
      </c>
      <c r="O233" s="735">
        <v>0</v>
      </c>
      <c r="P233" s="735">
        <v>0</v>
      </c>
      <c r="Q233" s="735">
        <v>0</v>
      </c>
      <c r="R233" s="735">
        <v>0</v>
      </c>
      <c r="S233" s="735">
        <v>0</v>
      </c>
      <c r="T233" s="735">
        <v>0</v>
      </c>
      <c r="U233" s="735">
        <v>0</v>
      </c>
      <c r="V233" s="735">
        <v>0</v>
      </c>
    </row>
    <row r="234" spans="2:22" x14ac:dyDescent="0.25">
      <c r="B234" s="706">
        <v>9352204</v>
      </c>
      <c r="C234" s="706" t="s">
        <v>1257</v>
      </c>
      <c r="D234" s="706" t="s">
        <v>1458</v>
      </c>
      <c r="E234" s="735">
        <v>0</v>
      </c>
      <c r="F234" s="735">
        <v>0</v>
      </c>
      <c r="G234" s="735">
        <v>0</v>
      </c>
      <c r="H234" s="735">
        <v>0</v>
      </c>
      <c r="I234" s="735">
        <v>0</v>
      </c>
      <c r="J234" s="735">
        <v>0</v>
      </c>
      <c r="K234" s="735">
        <v>0</v>
      </c>
      <c r="L234" s="735">
        <v>0</v>
      </c>
      <c r="M234" s="735">
        <v>0</v>
      </c>
      <c r="N234" s="735">
        <v>0</v>
      </c>
      <c r="O234" s="735">
        <v>0</v>
      </c>
      <c r="P234" s="735">
        <v>0</v>
      </c>
      <c r="Q234" s="735">
        <v>0</v>
      </c>
      <c r="R234" s="735">
        <v>0</v>
      </c>
      <c r="S234" s="735">
        <v>0</v>
      </c>
      <c r="T234" s="735">
        <v>0</v>
      </c>
      <c r="U234" s="735">
        <v>0</v>
      </c>
      <c r="V234" s="735">
        <v>0</v>
      </c>
    </row>
    <row r="235" spans="2:22" x14ac:dyDescent="0.25">
      <c r="B235" s="706">
        <v>9352205</v>
      </c>
      <c r="C235" s="706" t="s">
        <v>1258</v>
      </c>
      <c r="D235" s="706" t="s">
        <v>1458</v>
      </c>
      <c r="E235" s="735">
        <v>0</v>
      </c>
      <c r="F235" s="735">
        <v>0</v>
      </c>
      <c r="G235" s="735">
        <v>0</v>
      </c>
      <c r="H235" s="735">
        <v>0</v>
      </c>
      <c r="I235" s="735">
        <v>0</v>
      </c>
      <c r="J235" s="735">
        <v>0</v>
      </c>
      <c r="K235" s="735">
        <v>0</v>
      </c>
      <c r="L235" s="735">
        <v>0</v>
      </c>
      <c r="M235" s="735">
        <v>0</v>
      </c>
      <c r="N235" s="735">
        <v>0</v>
      </c>
      <c r="O235" s="735">
        <v>0</v>
      </c>
      <c r="P235" s="735">
        <v>0</v>
      </c>
      <c r="Q235" s="735">
        <v>0</v>
      </c>
      <c r="R235" s="735">
        <v>0</v>
      </c>
      <c r="S235" s="735">
        <v>0</v>
      </c>
      <c r="T235" s="735">
        <v>0</v>
      </c>
      <c r="U235" s="735">
        <v>0</v>
      </c>
      <c r="V235" s="735">
        <v>0</v>
      </c>
    </row>
    <row r="236" spans="2:22" x14ac:dyDescent="0.25">
      <c r="B236" s="706">
        <v>9352206</v>
      </c>
      <c r="C236" s="706" t="s">
        <v>706</v>
      </c>
      <c r="D236" s="706" t="s">
        <v>1458</v>
      </c>
      <c r="E236" s="735">
        <v>0</v>
      </c>
      <c r="F236" s="735">
        <v>0</v>
      </c>
      <c r="G236" s="735">
        <v>0</v>
      </c>
      <c r="H236" s="735">
        <v>0</v>
      </c>
      <c r="I236" s="735">
        <v>0</v>
      </c>
      <c r="J236" s="735">
        <v>0</v>
      </c>
      <c r="K236" s="735">
        <v>0</v>
      </c>
      <c r="L236" s="735">
        <v>0</v>
      </c>
      <c r="M236" s="735">
        <v>0</v>
      </c>
      <c r="N236" s="735">
        <v>0</v>
      </c>
      <c r="O236" s="735">
        <v>0</v>
      </c>
      <c r="P236" s="735">
        <v>0</v>
      </c>
      <c r="Q236" s="735">
        <v>0</v>
      </c>
      <c r="R236" s="735">
        <v>0</v>
      </c>
      <c r="S236" s="735">
        <v>0</v>
      </c>
      <c r="T236" s="735">
        <v>0</v>
      </c>
      <c r="U236" s="735">
        <v>0</v>
      </c>
      <c r="V236" s="735">
        <v>0</v>
      </c>
    </row>
    <row r="237" spans="2:22" x14ac:dyDescent="0.25">
      <c r="B237" s="706">
        <v>9352207</v>
      </c>
      <c r="C237" s="706" t="s">
        <v>1259</v>
      </c>
      <c r="D237" s="706" t="s">
        <v>1458</v>
      </c>
      <c r="E237" s="735">
        <v>0</v>
      </c>
      <c r="F237" s="735">
        <v>0</v>
      </c>
      <c r="G237" s="735">
        <v>0</v>
      </c>
      <c r="H237" s="735">
        <v>0</v>
      </c>
      <c r="I237" s="735">
        <v>0</v>
      </c>
      <c r="J237" s="735">
        <v>0</v>
      </c>
      <c r="K237" s="735">
        <v>0</v>
      </c>
      <c r="L237" s="735">
        <v>0</v>
      </c>
      <c r="M237" s="735">
        <v>0</v>
      </c>
      <c r="N237" s="735">
        <v>0</v>
      </c>
      <c r="O237" s="735">
        <v>0</v>
      </c>
      <c r="P237" s="735">
        <v>0</v>
      </c>
      <c r="Q237" s="735">
        <v>0</v>
      </c>
      <c r="R237" s="735">
        <v>0</v>
      </c>
      <c r="S237" s="735">
        <v>0</v>
      </c>
      <c r="T237" s="735">
        <v>0</v>
      </c>
      <c r="U237" s="735">
        <v>0</v>
      </c>
      <c r="V237" s="735">
        <v>0</v>
      </c>
    </row>
    <row r="238" spans="2:22" x14ac:dyDescent="0.25">
      <c r="B238" s="706">
        <v>9352208</v>
      </c>
      <c r="C238" s="706" t="s">
        <v>1260</v>
      </c>
      <c r="D238" s="706" t="s">
        <v>1458</v>
      </c>
      <c r="E238" s="735">
        <v>0</v>
      </c>
      <c r="F238" s="735">
        <v>0</v>
      </c>
      <c r="G238" s="735">
        <v>0</v>
      </c>
      <c r="H238" s="735">
        <v>0</v>
      </c>
      <c r="I238" s="735">
        <v>0</v>
      </c>
      <c r="J238" s="735">
        <v>0</v>
      </c>
      <c r="K238" s="735">
        <v>0</v>
      </c>
      <c r="L238" s="735">
        <v>0</v>
      </c>
      <c r="M238" s="735">
        <v>0</v>
      </c>
      <c r="N238" s="735">
        <v>0</v>
      </c>
      <c r="O238" s="735">
        <v>0</v>
      </c>
      <c r="P238" s="735">
        <v>0</v>
      </c>
      <c r="Q238" s="735">
        <v>0</v>
      </c>
      <c r="R238" s="735">
        <v>0</v>
      </c>
      <c r="S238" s="735">
        <v>0</v>
      </c>
      <c r="T238" s="735">
        <v>0</v>
      </c>
      <c r="U238" s="735">
        <v>0</v>
      </c>
      <c r="V238" s="735">
        <v>0</v>
      </c>
    </row>
    <row r="239" spans="2:22" x14ac:dyDescent="0.25">
      <c r="B239" s="706">
        <v>9352209</v>
      </c>
      <c r="C239" s="706" t="s">
        <v>1261</v>
      </c>
      <c r="D239" s="706" t="s">
        <v>1458</v>
      </c>
      <c r="E239" s="735">
        <v>0</v>
      </c>
      <c r="F239" s="735">
        <v>0</v>
      </c>
      <c r="G239" s="735">
        <v>0</v>
      </c>
      <c r="H239" s="735">
        <v>0</v>
      </c>
      <c r="I239" s="735">
        <v>0</v>
      </c>
      <c r="J239" s="735">
        <v>0</v>
      </c>
      <c r="K239" s="735">
        <v>0</v>
      </c>
      <c r="L239" s="735">
        <v>0</v>
      </c>
      <c r="M239" s="735">
        <v>0</v>
      </c>
      <c r="N239" s="735">
        <v>0</v>
      </c>
      <c r="O239" s="735">
        <v>0</v>
      </c>
      <c r="P239" s="735">
        <v>0</v>
      </c>
      <c r="Q239" s="735">
        <v>0</v>
      </c>
      <c r="R239" s="735">
        <v>0</v>
      </c>
      <c r="S239" s="735">
        <v>0</v>
      </c>
      <c r="T239" s="735">
        <v>0</v>
      </c>
      <c r="U239" s="735">
        <v>0</v>
      </c>
      <c r="V239" s="735">
        <v>0</v>
      </c>
    </row>
    <row r="240" spans="2:22" x14ac:dyDescent="0.25">
      <c r="B240" s="706">
        <v>9352210</v>
      </c>
      <c r="C240" s="706" t="s">
        <v>1394</v>
      </c>
      <c r="D240" s="706" t="s">
        <v>1458</v>
      </c>
      <c r="E240" s="735">
        <v>0</v>
      </c>
      <c r="F240" s="735">
        <v>0</v>
      </c>
      <c r="G240" s="735">
        <v>0</v>
      </c>
      <c r="H240" s="735">
        <v>0</v>
      </c>
      <c r="I240" s="735">
        <v>0</v>
      </c>
      <c r="J240" s="735">
        <v>0</v>
      </c>
      <c r="K240" s="735">
        <v>0</v>
      </c>
      <c r="L240" s="735">
        <v>0</v>
      </c>
      <c r="M240" s="735">
        <v>0</v>
      </c>
      <c r="N240" s="735">
        <v>0</v>
      </c>
      <c r="O240" s="735">
        <v>0</v>
      </c>
      <c r="P240" s="735">
        <v>0</v>
      </c>
      <c r="Q240" s="735">
        <v>0</v>
      </c>
      <c r="R240" s="735">
        <v>0</v>
      </c>
      <c r="S240" s="735">
        <v>0</v>
      </c>
      <c r="T240" s="735">
        <v>0</v>
      </c>
      <c r="U240" s="735">
        <v>0</v>
      </c>
      <c r="V240" s="735">
        <v>0</v>
      </c>
    </row>
    <row r="241" spans="2:22" x14ac:dyDescent="0.25">
      <c r="B241" s="706">
        <v>9352211</v>
      </c>
      <c r="C241" s="706" t="s">
        <v>1262</v>
      </c>
      <c r="D241" s="706" t="s">
        <v>1458</v>
      </c>
      <c r="E241" s="735">
        <v>0</v>
      </c>
      <c r="F241" s="735">
        <v>0</v>
      </c>
      <c r="G241" s="735">
        <v>0</v>
      </c>
      <c r="H241" s="735">
        <v>0</v>
      </c>
      <c r="I241" s="735">
        <v>0</v>
      </c>
      <c r="J241" s="735">
        <v>0</v>
      </c>
      <c r="K241" s="735">
        <v>0</v>
      </c>
      <c r="L241" s="735">
        <v>0</v>
      </c>
      <c r="M241" s="735">
        <v>0</v>
      </c>
      <c r="N241" s="735">
        <v>0</v>
      </c>
      <c r="O241" s="735">
        <v>0</v>
      </c>
      <c r="P241" s="735">
        <v>0</v>
      </c>
      <c r="Q241" s="735">
        <v>0</v>
      </c>
      <c r="R241" s="735">
        <v>0</v>
      </c>
      <c r="S241" s="735">
        <v>0</v>
      </c>
      <c r="T241" s="735">
        <v>0</v>
      </c>
      <c r="U241" s="735">
        <v>0</v>
      </c>
      <c r="V241" s="735">
        <v>0</v>
      </c>
    </row>
    <row r="242" spans="2:22" x14ac:dyDescent="0.25">
      <c r="B242" s="706">
        <v>9352212</v>
      </c>
      <c r="C242" s="706" t="s">
        <v>1395</v>
      </c>
      <c r="D242" s="706" t="s">
        <v>1458</v>
      </c>
      <c r="E242" s="735">
        <v>0</v>
      </c>
      <c r="F242" s="735">
        <v>0</v>
      </c>
      <c r="G242" s="735">
        <v>0</v>
      </c>
      <c r="H242" s="735">
        <v>0</v>
      </c>
      <c r="I242" s="735">
        <v>0</v>
      </c>
      <c r="J242" s="735">
        <v>0</v>
      </c>
      <c r="K242" s="735">
        <v>0</v>
      </c>
      <c r="L242" s="735">
        <v>0</v>
      </c>
      <c r="M242" s="735">
        <v>0</v>
      </c>
      <c r="N242" s="735">
        <v>0</v>
      </c>
      <c r="O242" s="735">
        <v>0</v>
      </c>
      <c r="P242" s="735">
        <v>0</v>
      </c>
      <c r="Q242" s="735">
        <v>0</v>
      </c>
      <c r="R242" s="735">
        <v>0</v>
      </c>
      <c r="S242" s="735">
        <v>0</v>
      </c>
      <c r="T242" s="735">
        <v>0</v>
      </c>
      <c r="U242" s="735">
        <v>0</v>
      </c>
      <c r="V242" s="735">
        <v>0</v>
      </c>
    </row>
    <row r="243" spans="2:22" x14ac:dyDescent="0.25">
      <c r="B243" s="706">
        <v>9352213</v>
      </c>
      <c r="C243" s="706" t="s">
        <v>1396</v>
      </c>
      <c r="D243" s="706" t="s">
        <v>1458</v>
      </c>
      <c r="E243" s="735">
        <v>0</v>
      </c>
      <c r="F243" s="735">
        <v>0</v>
      </c>
      <c r="G243" s="735">
        <v>0</v>
      </c>
      <c r="H243" s="735">
        <v>0</v>
      </c>
      <c r="I243" s="735">
        <v>0</v>
      </c>
      <c r="J243" s="735">
        <v>0</v>
      </c>
      <c r="K243" s="735">
        <v>0</v>
      </c>
      <c r="L243" s="735">
        <v>0</v>
      </c>
      <c r="M243" s="735">
        <v>0</v>
      </c>
      <c r="N243" s="735">
        <v>0</v>
      </c>
      <c r="O243" s="735">
        <v>0</v>
      </c>
      <c r="P243" s="735">
        <v>0</v>
      </c>
      <c r="Q243" s="735">
        <v>0</v>
      </c>
      <c r="R243" s="735">
        <v>0</v>
      </c>
      <c r="S243" s="735">
        <v>0</v>
      </c>
      <c r="T243" s="735">
        <v>0</v>
      </c>
      <c r="U243" s="735">
        <v>0</v>
      </c>
      <c r="V243" s="735">
        <v>0</v>
      </c>
    </row>
    <row r="244" spans="2:22" x14ac:dyDescent="0.25">
      <c r="B244" s="706">
        <v>9352214</v>
      </c>
      <c r="C244" s="706" t="s">
        <v>1397</v>
      </c>
      <c r="D244" s="706" t="s">
        <v>1458</v>
      </c>
      <c r="E244" s="735">
        <v>0</v>
      </c>
      <c r="F244" s="735">
        <v>0</v>
      </c>
      <c r="G244" s="735">
        <v>0</v>
      </c>
      <c r="H244" s="735">
        <v>0</v>
      </c>
      <c r="I244" s="735">
        <v>0</v>
      </c>
      <c r="J244" s="735">
        <v>0</v>
      </c>
      <c r="K244" s="735">
        <v>0</v>
      </c>
      <c r="L244" s="735">
        <v>0</v>
      </c>
      <c r="M244" s="735">
        <v>0</v>
      </c>
      <c r="N244" s="735">
        <v>0</v>
      </c>
      <c r="O244" s="735">
        <v>0</v>
      </c>
      <c r="P244" s="735">
        <v>0</v>
      </c>
      <c r="Q244" s="735">
        <v>0</v>
      </c>
      <c r="R244" s="735">
        <v>0</v>
      </c>
      <c r="S244" s="735">
        <v>0</v>
      </c>
      <c r="T244" s="735">
        <v>0</v>
      </c>
      <c r="U244" s="735">
        <v>0</v>
      </c>
      <c r="V244" s="735">
        <v>0</v>
      </c>
    </row>
    <row r="245" spans="2:22" x14ac:dyDescent="0.25">
      <c r="B245" s="706">
        <v>9352215</v>
      </c>
      <c r="C245" s="706" t="s">
        <v>672</v>
      </c>
      <c r="D245" s="706" t="s">
        <v>1458</v>
      </c>
      <c r="E245" s="735">
        <v>0</v>
      </c>
      <c r="F245" s="735">
        <v>0</v>
      </c>
      <c r="G245" s="735">
        <v>0</v>
      </c>
      <c r="H245" s="735">
        <v>0</v>
      </c>
      <c r="I245" s="735">
        <v>0</v>
      </c>
      <c r="J245" s="735">
        <v>0</v>
      </c>
      <c r="K245" s="735">
        <v>0</v>
      </c>
      <c r="L245" s="735">
        <v>0</v>
      </c>
      <c r="M245" s="735">
        <v>0</v>
      </c>
      <c r="N245" s="735">
        <v>0</v>
      </c>
      <c r="O245" s="735">
        <v>0</v>
      </c>
      <c r="P245" s="735">
        <v>0</v>
      </c>
      <c r="Q245" s="735">
        <v>0</v>
      </c>
      <c r="R245" s="735">
        <v>0</v>
      </c>
      <c r="S245" s="735">
        <v>0</v>
      </c>
      <c r="T245" s="735">
        <v>0</v>
      </c>
      <c r="U245" s="735">
        <v>0</v>
      </c>
      <c r="V245" s="735">
        <v>0</v>
      </c>
    </row>
    <row r="246" spans="2:22" x14ac:dyDescent="0.25">
      <c r="B246" s="706">
        <v>9352216</v>
      </c>
      <c r="C246" s="706" t="s">
        <v>1398</v>
      </c>
      <c r="D246" s="706" t="s">
        <v>1458</v>
      </c>
      <c r="E246" s="735">
        <v>0</v>
      </c>
      <c r="F246" s="735">
        <v>0</v>
      </c>
      <c r="G246" s="735">
        <v>0</v>
      </c>
      <c r="H246" s="735">
        <v>0</v>
      </c>
      <c r="I246" s="735">
        <v>0</v>
      </c>
      <c r="J246" s="735">
        <v>0</v>
      </c>
      <c r="K246" s="735">
        <v>0</v>
      </c>
      <c r="L246" s="735">
        <v>0</v>
      </c>
      <c r="M246" s="735">
        <v>0</v>
      </c>
      <c r="N246" s="735">
        <v>0</v>
      </c>
      <c r="O246" s="735">
        <v>0</v>
      </c>
      <c r="P246" s="735">
        <v>0</v>
      </c>
      <c r="Q246" s="735">
        <v>0</v>
      </c>
      <c r="R246" s="735">
        <v>0</v>
      </c>
      <c r="S246" s="735">
        <v>0</v>
      </c>
      <c r="T246" s="735">
        <v>0</v>
      </c>
      <c r="U246" s="735">
        <v>0</v>
      </c>
      <c r="V246" s="735">
        <v>0</v>
      </c>
    </row>
    <row r="247" spans="2:22" x14ac:dyDescent="0.25">
      <c r="B247" s="706">
        <v>9352217</v>
      </c>
      <c r="C247" s="706" t="s">
        <v>1399</v>
      </c>
      <c r="D247" s="706" t="s">
        <v>1458</v>
      </c>
      <c r="E247" s="735">
        <v>0</v>
      </c>
      <c r="F247" s="735">
        <v>0</v>
      </c>
      <c r="G247" s="735">
        <v>0</v>
      </c>
      <c r="H247" s="735">
        <v>0</v>
      </c>
      <c r="I247" s="735">
        <v>0</v>
      </c>
      <c r="J247" s="735">
        <v>0</v>
      </c>
      <c r="K247" s="735">
        <v>0</v>
      </c>
      <c r="L247" s="735">
        <v>0</v>
      </c>
      <c r="M247" s="735">
        <v>0</v>
      </c>
      <c r="N247" s="735">
        <v>0</v>
      </c>
      <c r="O247" s="735">
        <v>0</v>
      </c>
      <c r="P247" s="735">
        <v>0</v>
      </c>
      <c r="Q247" s="735">
        <v>0</v>
      </c>
      <c r="R247" s="735">
        <v>0</v>
      </c>
      <c r="S247" s="735">
        <v>0</v>
      </c>
      <c r="T247" s="735">
        <v>0</v>
      </c>
      <c r="U247" s="735">
        <v>0</v>
      </c>
      <c r="V247" s="735">
        <v>0</v>
      </c>
    </row>
    <row r="248" spans="2:22" x14ac:dyDescent="0.25">
      <c r="B248" s="706">
        <v>9352220</v>
      </c>
      <c r="C248" s="706" t="s">
        <v>1400</v>
      </c>
      <c r="D248" s="706" t="s">
        <v>1458</v>
      </c>
      <c r="E248" s="735">
        <v>0</v>
      </c>
      <c r="F248" s="735">
        <v>0</v>
      </c>
      <c r="G248" s="735">
        <v>0</v>
      </c>
      <c r="H248" s="735">
        <v>0</v>
      </c>
      <c r="I248" s="735">
        <v>0</v>
      </c>
      <c r="J248" s="735">
        <v>0</v>
      </c>
      <c r="K248" s="735">
        <v>0</v>
      </c>
      <c r="L248" s="735">
        <v>0</v>
      </c>
      <c r="M248" s="735">
        <v>0</v>
      </c>
      <c r="N248" s="735">
        <v>0</v>
      </c>
      <c r="O248" s="735">
        <v>0</v>
      </c>
      <c r="P248" s="735">
        <v>0</v>
      </c>
      <c r="Q248" s="735">
        <v>0</v>
      </c>
      <c r="R248" s="735">
        <v>0</v>
      </c>
      <c r="S248" s="735">
        <v>0</v>
      </c>
      <c r="T248" s="735">
        <v>0</v>
      </c>
      <c r="U248" s="735">
        <v>0</v>
      </c>
      <c r="V248" s="735">
        <v>0</v>
      </c>
    </row>
    <row r="249" spans="2:22" x14ac:dyDescent="0.25">
      <c r="B249" s="706">
        <v>9352221</v>
      </c>
      <c r="C249" s="706" t="s">
        <v>1401</v>
      </c>
      <c r="D249" s="706" t="s">
        <v>1458</v>
      </c>
      <c r="E249" s="735">
        <v>0</v>
      </c>
      <c r="F249" s="735">
        <v>0</v>
      </c>
      <c r="G249" s="735">
        <v>0</v>
      </c>
      <c r="H249" s="735">
        <v>0</v>
      </c>
      <c r="I249" s="735">
        <v>0</v>
      </c>
      <c r="J249" s="735">
        <v>0</v>
      </c>
      <c r="K249" s="735">
        <v>0</v>
      </c>
      <c r="L249" s="735">
        <v>0</v>
      </c>
      <c r="M249" s="735">
        <v>0</v>
      </c>
      <c r="N249" s="735">
        <v>0</v>
      </c>
      <c r="O249" s="735">
        <v>0</v>
      </c>
      <c r="P249" s="735">
        <v>0</v>
      </c>
      <c r="Q249" s="735">
        <v>0</v>
      </c>
      <c r="R249" s="735">
        <v>0</v>
      </c>
      <c r="S249" s="735">
        <v>0</v>
      </c>
      <c r="T249" s="735">
        <v>0</v>
      </c>
      <c r="U249" s="735">
        <v>0</v>
      </c>
      <c r="V249" s="735">
        <v>0</v>
      </c>
    </row>
    <row r="250" spans="2:22" x14ac:dyDescent="0.25">
      <c r="B250" s="706">
        <v>9352222</v>
      </c>
      <c r="C250" s="706" t="s">
        <v>1402</v>
      </c>
      <c r="D250" s="706" t="s">
        <v>1458</v>
      </c>
      <c r="E250" s="735">
        <v>0</v>
      </c>
      <c r="F250" s="735">
        <v>0</v>
      </c>
      <c r="G250" s="735">
        <v>0</v>
      </c>
      <c r="H250" s="735">
        <v>0</v>
      </c>
      <c r="I250" s="735">
        <v>0</v>
      </c>
      <c r="J250" s="735">
        <v>0</v>
      </c>
      <c r="K250" s="735">
        <v>0</v>
      </c>
      <c r="L250" s="735">
        <v>0</v>
      </c>
      <c r="M250" s="735">
        <v>0</v>
      </c>
      <c r="N250" s="735">
        <v>0</v>
      </c>
      <c r="O250" s="735">
        <v>0</v>
      </c>
      <c r="P250" s="735">
        <v>0</v>
      </c>
      <c r="Q250" s="735">
        <v>0</v>
      </c>
      <c r="R250" s="735">
        <v>0</v>
      </c>
      <c r="S250" s="735">
        <v>0</v>
      </c>
      <c r="T250" s="735">
        <v>0</v>
      </c>
      <c r="U250" s="735">
        <v>0</v>
      </c>
      <c r="V250" s="735">
        <v>0</v>
      </c>
    </row>
    <row r="251" spans="2:22" x14ac:dyDescent="0.25">
      <c r="B251" s="706">
        <v>9352223</v>
      </c>
      <c r="C251" s="706" t="s">
        <v>800</v>
      </c>
      <c r="D251" s="706" t="s">
        <v>1458</v>
      </c>
      <c r="E251" s="735">
        <v>0</v>
      </c>
      <c r="F251" s="735">
        <v>0</v>
      </c>
      <c r="G251" s="735">
        <v>0</v>
      </c>
      <c r="H251" s="735">
        <v>0</v>
      </c>
      <c r="I251" s="735">
        <v>0</v>
      </c>
      <c r="J251" s="735">
        <v>0</v>
      </c>
      <c r="K251" s="735">
        <v>0</v>
      </c>
      <c r="L251" s="735">
        <v>0</v>
      </c>
      <c r="M251" s="735">
        <v>0</v>
      </c>
      <c r="N251" s="735">
        <v>0</v>
      </c>
      <c r="O251" s="735">
        <v>0</v>
      </c>
      <c r="P251" s="735">
        <v>0</v>
      </c>
      <c r="Q251" s="735">
        <v>0</v>
      </c>
      <c r="R251" s="735">
        <v>0</v>
      </c>
      <c r="S251" s="735">
        <v>0</v>
      </c>
      <c r="T251" s="735">
        <v>0</v>
      </c>
      <c r="U251" s="735">
        <v>0</v>
      </c>
      <c r="V251" s="735">
        <v>0</v>
      </c>
    </row>
    <row r="252" spans="2:22" x14ac:dyDescent="0.25">
      <c r="B252" s="706">
        <v>9352224</v>
      </c>
      <c r="C252" s="706" t="s">
        <v>842</v>
      </c>
      <c r="D252" s="706" t="s">
        <v>1458</v>
      </c>
      <c r="E252" s="735">
        <v>0</v>
      </c>
      <c r="F252" s="735">
        <v>0</v>
      </c>
      <c r="G252" s="735">
        <v>0</v>
      </c>
      <c r="H252" s="735">
        <v>0</v>
      </c>
      <c r="I252" s="735">
        <v>0</v>
      </c>
      <c r="J252" s="735">
        <v>0</v>
      </c>
      <c r="K252" s="735">
        <v>0</v>
      </c>
      <c r="L252" s="735">
        <v>0</v>
      </c>
      <c r="M252" s="735">
        <v>0</v>
      </c>
      <c r="N252" s="735">
        <v>0</v>
      </c>
      <c r="O252" s="735">
        <v>0</v>
      </c>
      <c r="P252" s="735">
        <v>0</v>
      </c>
      <c r="Q252" s="735">
        <v>0</v>
      </c>
      <c r="R252" s="735">
        <v>0</v>
      </c>
      <c r="S252" s="735">
        <v>0</v>
      </c>
      <c r="T252" s="735">
        <v>0</v>
      </c>
      <c r="U252" s="735">
        <v>0</v>
      </c>
      <c r="V252" s="735">
        <v>0</v>
      </c>
    </row>
    <row r="253" spans="2:22" x14ac:dyDescent="0.25">
      <c r="B253" s="706">
        <v>9352225</v>
      </c>
      <c r="C253" s="706" t="s">
        <v>758</v>
      </c>
      <c r="D253" s="706" t="s">
        <v>1458</v>
      </c>
      <c r="E253" s="735">
        <v>0</v>
      </c>
      <c r="F253" s="735">
        <v>0</v>
      </c>
      <c r="G253" s="735">
        <v>0</v>
      </c>
      <c r="H253" s="735">
        <v>0</v>
      </c>
      <c r="I253" s="735">
        <v>0</v>
      </c>
      <c r="J253" s="735">
        <v>0</v>
      </c>
      <c r="K253" s="735">
        <v>0</v>
      </c>
      <c r="L253" s="735">
        <v>0</v>
      </c>
      <c r="M253" s="735">
        <v>0</v>
      </c>
      <c r="N253" s="735">
        <v>0</v>
      </c>
      <c r="O253" s="735">
        <v>0</v>
      </c>
      <c r="P253" s="735">
        <v>0</v>
      </c>
      <c r="Q253" s="735">
        <v>0</v>
      </c>
      <c r="R253" s="735">
        <v>0</v>
      </c>
      <c r="S253" s="735">
        <v>0</v>
      </c>
      <c r="T253" s="735">
        <v>0</v>
      </c>
      <c r="U253" s="735">
        <v>0</v>
      </c>
      <c r="V253" s="735">
        <v>0</v>
      </c>
    </row>
    <row r="254" spans="2:22" x14ac:dyDescent="0.25">
      <c r="B254" s="706">
        <v>9352226</v>
      </c>
      <c r="C254" s="706" t="s">
        <v>745</v>
      </c>
      <c r="D254" s="706" t="s">
        <v>1458</v>
      </c>
      <c r="E254" s="735">
        <v>0</v>
      </c>
      <c r="F254" s="735">
        <v>0</v>
      </c>
      <c r="G254" s="735">
        <v>0</v>
      </c>
      <c r="H254" s="735">
        <v>0</v>
      </c>
      <c r="I254" s="735">
        <v>0</v>
      </c>
      <c r="J254" s="735">
        <v>0</v>
      </c>
      <c r="K254" s="735">
        <v>0</v>
      </c>
      <c r="L254" s="735">
        <v>0</v>
      </c>
      <c r="M254" s="735">
        <v>0</v>
      </c>
      <c r="N254" s="735">
        <v>0</v>
      </c>
      <c r="O254" s="735">
        <v>0</v>
      </c>
      <c r="P254" s="735">
        <v>0</v>
      </c>
      <c r="Q254" s="735">
        <v>0</v>
      </c>
      <c r="R254" s="735">
        <v>0</v>
      </c>
      <c r="S254" s="735">
        <v>0</v>
      </c>
      <c r="T254" s="735">
        <v>0</v>
      </c>
      <c r="U254" s="735">
        <v>0</v>
      </c>
      <c r="V254" s="735">
        <v>0</v>
      </c>
    </row>
    <row r="255" spans="2:22" x14ac:dyDescent="0.25">
      <c r="B255" s="706">
        <v>9352228</v>
      </c>
      <c r="C255" s="706" t="s">
        <v>1498</v>
      </c>
      <c r="D255" s="706" t="s">
        <v>1458</v>
      </c>
      <c r="E255" s="735">
        <v>0</v>
      </c>
      <c r="F255" s="735">
        <v>0</v>
      </c>
      <c r="G255" s="735">
        <v>0</v>
      </c>
      <c r="H255" s="735">
        <v>0</v>
      </c>
      <c r="I255" s="735">
        <v>0</v>
      </c>
      <c r="J255" s="735">
        <v>0</v>
      </c>
      <c r="K255" s="735">
        <v>0</v>
      </c>
      <c r="L255" s="735">
        <v>0</v>
      </c>
      <c r="M255" s="735">
        <v>0</v>
      </c>
      <c r="N255" s="735">
        <v>0</v>
      </c>
      <c r="O255" s="735">
        <v>0</v>
      </c>
      <c r="P255" s="735">
        <v>0</v>
      </c>
      <c r="Q255" s="735">
        <v>0</v>
      </c>
      <c r="R255" s="735">
        <v>0</v>
      </c>
      <c r="S255" s="735">
        <v>0</v>
      </c>
      <c r="T255" s="735">
        <v>0</v>
      </c>
      <c r="U255" s="735">
        <v>0</v>
      </c>
      <c r="V255" s="735">
        <v>0</v>
      </c>
    </row>
    <row r="256" spans="2:22" x14ac:dyDescent="0.25">
      <c r="B256" s="706">
        <v>9352927</v>
      </c>
      <c r="C256" s="706" t="s">
        <v>788</v>
      </c>
      <c r="D256" s="706" t="s">
        <v>1458</v>
      </c>
      <c r="E256" s="735">
        <v>0</v>
      </c>
      <c r="F256" s="735">
        <v>0</v>
      </c>
      <c r="G256" s="735">
        <v>0</v>
      </c>
      <c r="H256" s="735">
        <v>0</v>
      </c>
      <c r="I256" s="735">
        <v>0</v>
      </c>
      <c r="J256" s="735">
        <v>0</v>
      </c>
      <c r="K256" s="735">
        <v>0</v>
      </c>
      <c r="L256" s="735">
        <v>0</v>
      </c>
      <c r="M256" s="735">
        <v>0</v>
      </c>
      <c r="N256" s="735">
        <v>0</v>
      </c>
      <c r="O256" s="735">
        <v>0</v>
      </c>
      <c r="P256" s="735">
        <v>0</v>
      </c>
      <c r="Q256" s="735">
        <v>0</v>
      </c>
      <c r="R256" s="735">
        <v>0</v>
      </c>
      <c r="S256" s="735">
        <v>0</v>
      </c>
      <c r="T256" s="735">
        <v>0</v>
      </c>
      <c r="U256" s="735">
        <v>0</v>
      </c>
      <c r="V256" s="735">
        <v>0</v>
      </c>
    </row>
    <row r="257" spans="2:22" x14ac:dyDescent="0.25">
      <c r="B257" s="706">
        <v>9353002</v>
      </c>
      <c r="C257" s="706" t="s">
        <v>1403</v>
      </c>
      <c r="D257" s="706" t="s">
        <v>1458</v>
      </c>
      <c r="E257" s="735">
        <v>0</v>
      </c>
      <c r="F257" s="735">
        <v>0</v>
      </c>
      <c r="G257" s="735">
        <v>0</v>
      </c>
      <c r="H257" s="735">
        <v>0</v>
      </c>
      <c r="I257" s="735">
        <v>0</v>
      </c>
      <c r="J257" s="735">
        <v>0</v>
      </c>
      <c r="K257" s="735">
        <v>0</v>
      </c>
      <c r="L257" s="735">
        <v>0</v>
      </c>
      <c r="M257" s="735">
        <v>0</v>
      </c>
      <c r="N257" s="735">
        <v>0</v>
      </c>
      <c r="O257" s="735">
        <v>0</v>
      </c>
      <c r="P257" s="735">
        <v>0</v>
      </c>
      <c r="Q257" s="735">
        <v>0</v>
      </c>
      <c r="R257" s="735">
        <v>0</v>
      </c>
      <c r="S257" s="735">
        <v>0</v>
      </c>
      <c r="T257" s="735">
        <v>0</v>
      </c>
      <c r="U257" s="735">
        <v>0</v>
      </c>
      <c r="V257" s="735">
        <v>0</v>
      </c>
    </row>
    <row r="258" spans="2:22" x14ac:dyDescent="0.25">
      <c r="B258" s="706">
        <v>9353025</v>
      </c>
      <c r="C258" s="706" t="s">
        <v>1111</v>
      </c>
      <c r="D258" s="706" t="s">
        <v>1458</v>
      </c>
      <c r="E258" s="735">
        <v>0</v>
      </c>
      <c r="F258" s="735">
        <v>0</v>
      </c>
      <c r="G258" s="735">
        <v>0</v>
      </c>
      <c r="H258" s="735">
        <v>0</v>
      </c>
      <c r="I258" s="735">
        <v>0</v>
      </c>
      <c r="J258" s="735">
        <v>0</v>
      </c>
      <c r="K258" s="735">
        <v>0</v>
      </c>
      <c r="L258" s="735">
        <v>0</v>
      </c>
      <c r="M258" s="735">
        <v>0</v>
      </c>
      <c r="N258" s="735">
        <v>0</v>
      </c>
      <c r="O258" s="735">
        <v>0</v>
      </c>
      <c r="P258" s="735">
        <v>0</v>
      </c>
      <c r="Q258" s="735">
        <v>0</v>
      </c>
      <c r="R258" s="735">
        <v>0</v>
      </c>
      <c r="S258" s="735">
        <v>0</v>
      </c>
      <c r="T258" s="735">
        <v>0</v>
      </c>
      <c r="U258" s="735">
        <v>0</v>
      </c>
      <c r="V258" s="735">
        <v>0</v>
      </c>
    </row>
    <row r="259" spans="2:22" x14ac:dyDescent="0.25">
      <c r="B259" s="706">
        <v>9353054</v>
      </c>
      <c r="C259" s="706" t="s">
        <v>1263</v>
      </c>
      <c r="D259" s="706" t="s">
        <v>1458</v>
      </c>
      <c r="E259" s="735">
        <v>0</v>
      </c>
      <c r="F259" s="735">
        <v>0</v>
      </c>
      <c r="G259" s="735">
        <v>0</v>
      </c>
      <c r="H259" s="735">
        <v>0</v>
      </c>
      <c r="I259" s="735">
        <v>0</v>
      </c>
      <c r="J259" s="735">
        <v>0</v>
      </c>
      <c r="K259" s="735">
        <v>0</v>
      </c>
      <c r="L259" s="735">
        <v>0</v>
      </c>
      <c r="M259" s="735">
        <v>0</v>
      </c>
      <c r="N259" s="735">
        <v>0</v>
      </c>
      <c r="O259" s="735">
        <v>0</v>
      </c>
      <c r="P259" s="735">
        <v>0</v>
      </c>
      <c r="Q259" s="735">
        <v>0</v>
      </c>
      <c r="R259" s="735">
        <v>0</v>
      </c>
      <c r="S259" s="735">
        <v>0</v>
      </c>
      <c r="T259" s="735">
        <v>0</v>
      </c>
      <c r="U259" s="735">
        <v>0</v>
      </c>
      <c r="V259" s="735">
        <v>0</v>
      </c>
    </row>
    <row r="260" spans="2:22" x14ac:dyDescent="0.25">
      <c r="B260" s="706">
        <v>9353062</v>
      </c>
      <c r="C260" s="706" t="s">
        <v>1264</v>
      </c>
      <c r="D260" s="706" t="s">
        <v>1458</v>
      </c>
      <c r="E260" s="735">
        <v>0</v>
      </c>
      <c r="F260" s="735">
        <v>0</v>
      </c>
      <c r="G260" s="735">
        <v>0</v>
      </c>
      <c r="H260" s="735">
        <v>0</v>
      </c>
      <c r="I260" s="735">
        <v>0</v>
      </c>
      <c r="J260" s="735">
        <v>0</v>
      </c>
      <c r="K260" s="735">
        <v>0</v>
      </c>
      <c r="L260" s="735">
        <v>0</v>
      </c>
      <c r="M260" s="735">
        <v>0</v>
      </c>
      <c r="N260" s="735">
        <v>0</v>
      </c>
      <c r="O260" s="735">
        <v>0</v>
      </c>
      <c r="P260" s="735">
        <v>0</v>
      </c>
      <c r="Q260" s="735">
        <v>0</v>
      </c>
      <c r="R260" s="735">
        <v>0</v>
      </c>
      <c r="S260" s="735">
        <v>0</v>
      </c>
      <c r="T260" s="735">
        <v>0</v>
      </c>
      <c r="U260" s="735">
        <v>0</v>
      </c>
      <c r="V260" s="735">
        <v>0</v>
      </c>
    </row>
    <row r="261" spans="2:22" x14ac:dyDescent="0.25">
      <c r="B261" s="706">
        <v>9353081</v>
      </c>
      <c r="C261" s="706" t="s">
        <v>1404</v>
      </c>
      <c r="D261" s="706" t="s">
        <v>1458</v>
      </c>
      <c r="E261" s="735">
        <v>0</v>
      </c>
      <c r="F261" s="735">
        <v>0</v>
      </c>
      <c r="G261" s="735">
        <v>0</v>
      </c>
      <c r="H261" s="735">
        <v>0</v>
      </c>
      <c r="I261" s="735">
        <v>0</v>
      </c>
      <c r="J261" s="735">
        <v>0</v>
      </c>
      <c r="K261" s="735">
        <v>0</v>
      </c>
      <c r="L261" s="735">
        <v>0</v>
      </c>
      <c r="M261" s="735">
        <v>0</v>
      </c>
      <c r="N261" s="735">
        <v>0</v>
      </c>
      <c r="O261" s="735">
        <v>0</v>
      </c>
      <c r="P261" s="735">
        <v>0</v>
      </c>
      <c r="Q261" s="735">
        <v>0</v>
      </c>
      <c r="R261" s="735">
        <v>0</v>
      </c>
      <c r="S261" s="735">
        <v>0</v>
      </c>
      <c r="T261" s="735">
        <v>0</v>
      </c>
      <c r="U261" s="735">
        <v>0</v>
      </c>
      <c r="V261" s="735">
        <v>0</v>
      </c>
    </row>
    <row r="262" spans="2:22" x14ac:dyDescent="0.25">
      <c r="B262" s="706">
        <v>9353084</v>
      </c>
      <c r="C262" s="706" t="s">
        <v>1405</v>
      </c>
      <c r="D262" s="706" t="s">
        <v>1458</v>
      </c>
      <c r="E262" s="735">
        <v>0</v>
      </c>
      <c r="F262" s="735">
        <v>0</v>
      </c>
      <c r="G262" s="735">
        <v>0</v>
      </c>
      <c r="H262" s="735">
        <v>0</v>
      </c>
      <c r="I262" s="735">
        <v>0</v>
      </c>
      <c r="J262" s="735">
        <v>0</v>
      </c>
      <c r="K262" s="735">
        <v>0</v>
      </c>
      <c r="L262" s="735">
        <v>0</v>
      </c>
      <c r="M262" s="735">
        <v>0</v>
      </c>
      <c r="N262" s="735">
        <v>0</v>
      </c>
      <c r="O262" s="735">
        <v>0</v>
      </c>
      <c r="P262" s="735">
        <v>0</v>
      </c>
      <c r="Q262" s="735">
        <v>0</v>
      </c>
      <c r="R262" s="735">
        <v>0</v>
      </c>
      <c r="S262" s="735">
        <v>0</v>
      </c>
      <c r="T262" s="735">
        <v>0</v>
      </c>
      <c r="U262" s="735">
        <v>0</v>
      </c>
      <c r="V262" s="735">
        <v>0</v>
      </c>
    </row>
    <row r="263" spans="2:22" x14ac:dyDescent="0.25">
      <c r="B263" s="706">
        <v>9353089</v>
      </c>
      <c r="C263" s="706" t="s">
        <v>1406</v>
      </c>
      <c r="D263" s="706" t="s">
        <v>1458</v>
      </c>
      <c r="E263" s="735">
        <v>0</v>
      </c>
      <c r="F263" s="735">
        <v>0</v>
      </c>
      <c r="G263" s="735">
        <v>0</v>
      </c>
      <c r="H263" s="735">
        <v>0</v>
      </c>
      <c r="I263" s="735">
        <v>0</v>
      </c>
      <c r="J263" s="735">
        <v>0</v>
      </c>
      <c r="K263" s="735">
        <v>0</v>
      </c>
      <c r="L263" s="735">
        <v>0</v>
      </c>
      <c r="M263" s="735">
        <v>0</v>
      </c>
      <c r="N263" s="735">
        <v>0</v>
      </c>
      <c r="O263" s="735">
        <v>0</v>
      </c>
      <c r="P263" s="735">
        <v>0</v>
      </c>
      <c r="Q263" s="735">
        <v>0</v>
      </c>
      <c r="R263" s="735">
        <v>0</v>
      </c>
      <c r="S263" s="735">
        <v>0</v>
      </c>
      <c r="T263" s="735">
        <v>0</v>
      </c>
      <c r="U263" s="735">
        <v>0</v>
      </c>
      <c r="V263" s="735">
        <v>0</v>
      </c>
    </row>
    <row r="264" spans="2:22" x14ac:dyDescent="0.25">
      <c r="B264" s="706">
        <v>9353091</v>
      </c>
      <c r="C264" s="706" t="s">
        <v>1499</v>
      </c>
      <c r="D264" s="706" t="s">
        <v>1458</v>
      </c>
      <c r="E264" s="735">
        <v>0</v>
      </c>
      <c r="F264" s="735">
        <v>0</v>
      </c>
      <c r="G264" s="735">
        <v>0</v>
      </c>
      <c r="H264" s="735">
        <v>0</v>
      </c>
      <c r="I264" s="735">
        <v>0</v>
      </c>
      <c r="J264" s="735">
        <v>0</v>
      </c>
      <c r="K264" s="735">
        <v>0</v>
      </c>
      <c r="L264" s="735">
        <v>0</v>
      </c>
      <c r="M264" s="735">
        <v>0</v>
      </c>
      <c r="N264" s="735">
        <v>0</v>
      </c>
      <c r="O264" s="735">
        <v>0</v>
      </c>
      <c r="P264" s="735">
        <v>0</v>
      </c>
      <c r="Q264" s="735">
        <v>0</v>
      </c>
      <c r="R264" s="735">
        <v>0</v>
      </c>
      <c r="S264" s="735">
        <v>0</v>
      </c>
      <c r="T264" s="735">
        <v>0</v>
      </c>
      <c r="U264" s="735">
        <v>0</v>
      </c>
      <c r="V264" s="735">
        <v>0</v>
      </c>
    </row>
    <row r="265" spans="2:22" x14ac:dyDescent="0.25">
      <c r="B265" s="706">
        <v>9353092</v>
      </c>
      <c r="C265" s="706" t="s">
        <v>1407</v>
      </c>
      <c r="D265" s="706" t="s">
        <v>1458</v>
      </c>
      <c r="E265" s="735">
        <v>0</v>
      </c>
      <c r="F265" s="735">
        <v>0</v>
      </c>
      <c r="G265" s="735">
        <v>0</v>
      </c>
      <c r="H265" s="735">
        <v>0</v>
      </c>
      <c r="I265" s="735">
        <v>0</v>
      </c>
      <c r="J265" s="735">
        <v>0</v>
      </c>
      <c r="K265" s="735">
        <v>0</v>
      </c>
      <c r="L265" s="735">
        <v>0</v>
      </c>
      <c r="M265" s="735">
        <v>0</v>
      </c>
      <c r="N265" s="735">
        <v>0</v>
      </c>
      <c r="O265" s="735">
        <v>0</v>
      </c>
      <c r="P265" s="735">
        <v>0</v>
      </c>
      <c r="Q265" s="735">
        <v>0</v>
      </c>
      <c r="R265" s="735">
        <v>0</v>
      </c>
      <c r="S265" s="735">
        <v>0</v>
      </c>
      <c r="T265" s="735">
        <v>0</v>
      </c>
      <c r="U265" s="735">
        <v>0</v>
      </c>
      <c r="V265" s="735">
        <v>0</v>
      </c>
    </row>
    <row r="266" spans="2:22" x14ac:dyDescent="0.25">
      <c r="B266" s="706">
        <v>9353096</v>
      </c>
      <c r="C266" s="706" t="s">
        <v>1408</v>
      </c>
      <c r="D266" s="706" t="s">
        <v>1458</v>
      </c>
      <c r="E266" s="735">
        <v>0</v>
      </c>
      <c r="F266" s="735">
        <v>0</v>
      </c>
      <c r="G266" s="735">
        <v>0</v>
      </c>
      <c r="H266" s="735">
        <v>0</v>
      </c>
      <c r="I266" s="735">
        <v>0</v>
      </c>
      <c r="J266" s="735">
        <v>0</v>
      </c>
      <c r="K266" s="735">
        <v>0</v>
      </c>
      <c r="L266" s="735">
        <v>0</v>
      </c>
      <c r="M266" s="735">
        <v>0</v>
      </c>
      <c r="N266" s="735">
        <v>0</v>
      </c>
      <c r="O266" s="735">
        <v>0</v>
      </c>
      <c r="P266" s="735">
        <v>0</v>
      </c>
      <c r="Q266" s="735">
        <v>0</v>
      </c>
      <c r="R266" s="735">
        <v>0</v>
      </c>
      <c r="S266" s="735">
        <v>0</v>
      </c>
      <c r="T266" s="735">
        <v>0</v>
      </c>
      <c r="U266" s="735">
        <v>0</v>
      </c>
      <c r="V266" s="735">
        <v>0</v>
      </c>
    </row>
    <row r="267" spans="2:22" x14ac:dyDescent="0.25">
      <c r="B267" s="706">
        <v>9353097</v>
      </c>
      <c r="C267" s="706" t="s">
        <v>1112</v>
      </c>
      <c r="D267" s="706" t="s">
        <v>1458</v>
      </c>
      <c r="E267" s="735">
        <v>0</v>
      </c>
      <c r="F267" s="735">
        <v>0</v>
      </c>
      <c r="G267" s="735">
        <v>0</v>
      </c>
      <c r="H267" s="735">
        <v>0</v>
      </c>
      <c r="I267" s="735">
        <v>0</v>
      </c>
      <c r="J267" s="735">
        <v>0</v>
      </c>
      <c r="K267" s="735">
        <v>0</v>
      </c>
      <c r="L267" s="735">
        <v>0</v>
      </c>
      <c r="M267" s="735">
        <v>0</v>
      </c>
      <c r="N267" s="735">
        <v>0</v>
      </c>
      <c r="O267" s="735">
        <v>0</v>
      </c>
      <c r="P267" s="735">
        <v>0</v>
      </c>
      <c r="Q267" s="735">
        <v>0</v>
      </c>
      <c r="R267" s="735">
        <v>0</v>
      </c>
      <c r="S267" s="735">
        <v>0</v>
      </c>
      <c r="T267" s="735">
        <v>0</v>
      </c>
      <c r="U267" s="735">
        <v>0</v>
      </c>
      <c r="V267" s="735">
        <v>0</v>
      </c>
    </row>
    <row r="268" spans="2:22" x14ac:dyDescent="0.25">
      <c r="B268" s="706">
        <v>9353098</v>
      </c>
      <c r="C268" s="706" t="s">
        <v>1409</v>
      </c>
      <c r="D268" s="706" t="s">
        <v>1458</v>
      </c>
      <c r="E268" s="735">
        <v>0</v>
      </c>
      <c r="F268" s="735">
        <v>0</v>
      </c>
      <c r="G268" s="735">
        <v>0</v>
      </c>
      <c r="H268" s="735">
        <v>0</v>
      </c>
      <c r="I268" s="735">
        <v>0</v>
      </c>
      <c r="J268" s="735">
        <v>0</v>
      </c>
      <c r="K268" s="735">
        <v>0</v>
      </c>
      <c r="L268" s="735">
        <v>0</v>
      </c>
      <c r="M268" s="735">
        <v>0</v>
      </c>
      <c r="N268" s="735">
        <v>0</v>
      </c>
      <c r="O268" s="735">
        <v>0</v>
      </c>
      <c r="P268" s="735">
        <v>0</v>
      </c>
      <c r="Q268" s="735">
        <v>0</v>
      </c>
      <c r="R268" s="735">
        <v>0</v>
      </c>
      <c r="S268" s="735">
        <v>0</v>
      </c>
      <c r="T268" s="735">
        <v>0</v>
      </c>
      <c r="U268" s="735">
        <v>0</v>
      </c>
      <c r="V268" s="735">
        <v>0</v>
      </c>
    </row>
    <row r="269" spans="2:22" x14ac:dyDescent="0.25">
      <c r="B269" s="706">
        <v>9353099</v>
      </c>
      <c r="C269" s="706" t="s">
        <v>1410</v>
      </c>
      <c r="D269" s="706" t="s">
        <v>1458</v>
      </c>
      <c r="E269" s="735">
        <v>0</v>
      </c>
      <c r="F269" s="735">
        <v>0</v>
      </c>
      <c r="G269" s="735">
        <v>0</v>
      </c>
      <c r="H269" s="735">
        <v>0</v>
      </c>
      <c r="I269" s="735">
        <v>0</v>
      </c>
      <c r="J269" s="735">
        <v>0</v>
      </c>
      <c r="K269" s="735">
        <v>0</v>
      </c>
      <c r="L269" s="735">
        <v>0</v>
      </c>
      <c r="M269" s="735">
        <v>0</v>
      </c>
      <c r="N269" s="735">
        <v>0</v>
      </c>
      <c r="O269" s="735">
        <v>0</v>
      </c>
      <c r="P269" s="735">
        <v>0</v>
      </c>
      <c r="Q269" s="735">
        <v>0</v>
      </c>
      <c r="R269" s="735">
        <v>0</v>
      </c>
      <c r="S269" s="735">
        <v>0</v>
      </c>
      <c r="T269" s="735">
        <v>0</v>
      </c>
      <c r="U269" s="735">
        <v>0</v>
      </c>
      <c r="V269" s="735">
        <v>0</v>
      </c>
    </row>
    <row r="270" spans="2:22" x14ac:dyDescent="0.25">
      <c r="B270" s="706">
        <v>9353101</v>
      </c>
      <c r="C270" s="706" t="s">
        <v>1265</v>
      </c>
      <c r="D270" s="706" t="s">
        <v>1458</v>
      </c>
      <c r="E270" s="735">
        <v>0</v>
      </c>
      <c r="F270" s="735">
        <v>0</v>
      </c>
      <c r="G270" s="735">
        <v>0</v>
      </c>
      <c r="H270" s="735">
        <v>0</v>
      </c>
      <c r="I270" s="735">
        <v>0</v>
      </c>
      <c r="J270" s="735">
        <v>0</v>
      </c>
      <c r="K270" s="735">
        <v>0</v>
      </c>
      <c r="L270" s="735">
        <v>0</v>
      </c>
      <c r="M270" s="735">
        <v>0</v>
      </c>
      <c r="N270" s="735">
        <v>0</v>
      </c>
      <c r="O270" s="735">
        <v>0</v>
      </c>
      <c r="P270" s="735">
        <v>0</v>
      </c>
      <c r="Q270" s="735">
        <v>0</v>
      </c>
      <c r="R270" s="735">
        <v>0</v>
      </c>
      <c r="S270" s="735">
        <v>0</v>
      </c>
      <c r="T270" s="735">
        <v>0</v>
      </c>
      <c r="U270" s="735">
        <v>0</v>
      </c>
      <c r="V270" s="735">
        <v>0</v>
      </c>
    </row>
    <row r="271" spans="2:22" x14ac:dyDescent="0.25">
      <c r="B271" s="706">
        <v>9353102</v>
      </c>
      <c r="C271" s="706" t="s">
        <v>1411</v>
      </c>
      <c r="D271" s="706" t="s">
        <v>1458</v>
      </c>
      <c r="E271" s="735">
        <v>0</v>
      </c>
      <c r="F271" s="735">
        <v>0</v>
      </c>
      <c r="G271" s="735">
        <v>0</v>
      </c>
      <c r="H271" s="735">
        <v>0</v>
      </c>
      <c r="I271" s="735">
        <v>0</v>
      </c>
      <c r="J271" s="735">
        <v>0</v>
      </c>
      <c r="K271" s="735">
        <v>0</v>
      </c>
      <c r="L271" s="735">
        <v>0</v>
      </c>
      <c r="M271" s="735">
        <v>0</v>
      </c>
      <c r="N271" s="735">
        <v>0</v>
      </c>
      <c r="O271" s="735">
        <v>0</v>
      </c>
      <c r="P271" s="735">
        <v>0</v>
      </c>
      <c r="Q271" s="735">
        <v>0</v>
      </c>
      <c r="R271" s="735">
        <v>0</v>
      </c>
      <c r="S271" s="735">
        <v>0</v>
      </c>
      <c r="T271" s="735">
        <v>0</v>
      </c>
      <c r="U271" s="735">
        <v>0</v>
      </c>
      <c r="V271" s="735">
        <v>0</v>
      </c>
    </row>
    <row r="272" spans="2:22" x14ac:dyDescent="0.25">
      <c r="B272" s="706">
        <v>9353115</v>
      </c>
      <c r="C272" s="706" t="s">
        <v>1113</v>
      </c>
      <c r="D272" s="706" t="s">
        <v>1458</v>
      </c>
      <c r="E272" s="735">
        <v>0</v>
      </c>
      <c r="F272" s="735">
        <v>0</v>
      </c>
      <c r="G272" s="735">
        <v>0</v>
      </c>
      <c r="H272" s="735">
        <v>0</v>
      </c>
      <c r="I272" s="735">
        <v>0</v>
      </c>
      <c r="J272" s="735">
        <v>0</v>
      </c>
      <c r="K272" s="735">
        <v>0</v>
      </c>
      <c r="L272" s="735">
        <v>0</v>
      </c>
      <c r="M272" s="735">
        <v>0</v>
      </c>
      <c r="N272" s="735">
        <v>0</v>
      </c>
      <c r="O272" s="735">
        <v>0</v>
      </c>
      <c r="P272" s="735">
        <v>0</v>
      </c>
      <c r="Q272" s="735">
        <v>0</v>
      </c>
      <c r="R272" s="735">
        <v>0</v>
      </c>
      <c r="S272" s="735">
        <v>0</v>
      </c>
      <c r="T272" s="735">
        <v>0</v>
      </c>
      <c r="U272" s="735">
        <v>0</v>
      </c>
      <c r="V272" s="735">
        <v>0</v>
      </c>
    </row>
    <row r="273" spans="2:22" x14ac:dyDescent="0.25">
      <c r="B273" s="706">
        <v>9353116</v>
      </c>
      <c r="C273" s="706" t="s">
        <v>1412</v>
      </c>
      <c r="D273" s="706" t="s">
        <v>1458</v>
      </c>
      <c r="E273" s="735">
        <v>0</v>
      </c>
      <c r="F273" s="735">
        <v>0</v>
      </c>
      <c r="G273" s="735">
        <v>0</v>
      </c>
      <c r="H273" s="735">
        <v>0</v>
      </c>
      <c r="I273" s="735">
        <v>0</v>
      </c>
      <c r="J273" s="735">
        <v>0</v>
      </c>
      <c r="K273" s="735">
        <v>0</v>
      </c>
      <c r="L273" s="735">
        <v>0</v>
      </c>
      <c r="M273" s="735">
        <v>0</v>
      </c>
      <c r="N273" s="735">
        <v>0</v>
      </c>
      <c r="O273" s="735">
        <v>0</v>
      </c>
      <c r="P273" s="735">
        <v>0</v>
      </c>
      <c r="Q273" s="735">
        <v>0</v>
      </c>
      <c r="R273" s="735">
        <v>0</v>
      </c>
      <c r="S273" s="735">
        <v>0</v>
      </c>
      <c r="T273" s="735">
        <v>0</v>
      </c>
      <c r="U273" s="735">
        <v>0</v>
      </c>
      <c r="V273" s="735">
        <v>0</v>
      </c>
    </row>
    <row r="274" spans="2:22" x14ac:dyDescent="0.25">
      <c r="B274" s="706">
        <v>9353302</v>
      </c>
      <c r="C274" s="706" t="s">
        <v>1266</v>
      </c>
      <c r="D274" s="706" t="s">
        <v>1458</v>
      </c>
      <c r="E274" s="735">
        <v>0</v>
      </c>
      <c r="F274" s="735">
        <v>0</v>
      </c>
      <c r="G274" s="735">
        <v>0</v>
      </c>
      <c r="H274" s="735">
        <v>0</v>
      </c>
      <c r="I274" s="735">
        <v>0</v>
      </c>
      <c r="J274" s="735">
        <v>0</v>
      </c>
      <c r="K274" s="735">
        <v>0</v>
      </c>
      <c r="L274" s="735">
        <v>0</v>
      </c>
      <c r="M274" s="735">
        <v>0</v>
      </c>
      <c r="N274" s="735">
        <v>0</v>
      </c>
      <c r="O274" s="735">
        <v>0</v>
      </c>
      <c r="P274" s="735">
        <v>0</v>
      </c>
      <c r="Q274" s="735">
        <v>0</v>
      </c>
      <c r="R274" s="735">
        <v>0</v>
      </c>
      <c r="S274" s="735">
        <v>0</v>
      </c>
      <c r="T274" s="735">
        <v>0</v>
      </c>
      <c r="U274" s="735">
        <v>0</v>
      </c>
      <c r="V274" s="735">
        <v>0</v>
      </c>
    </row>
    <row r="275" spans="2:22" x14ac:dyDescent="0.25">
      <c r="B275" s="706">
        <v>9353312</v>
      </c>
      <c r="C275" s="706" t="s">
        <v>1267</v>
      </c>
      <c r="D275" s="706" t="s">
        <v>1458</v>
      </c>
      <c r="E275" s="735">
        <v>0</v>
      </c>
      <c r="F275" s="735">
        <v>0</v>
      </c>
      <c r="G275" s="735">
        <v>0</v>
      </c>
      <c r="H275" s="735">
        <v>0</v>
      </c>
      <c r="I275" s="735">
        <v>0</v>
      </c>
      <c r="J275" s="735">
        <v>0</v>
      </c>
      <c r="K275" s="735">
        <v>0</v>
      </c>
      <c r="L275" s="735">
        <v>0</v>
      </c>
      <c r="M275" s="735">
        <v>0</v>
      </c>
      <c r="N275" s="735">
        <v>0</v>
      </c>
      <c r="O275" s="735">
        <v>0</v>
      </c>
      <c r="P275" s="735">
        <v>0</v>
      </c>
      <c r="Q275" s="735">
        <v>0</v>
      </c>
      <c r="R275" s="735">
        <v>0</v>
      </c>
      <c r="S275" s="735">
        <v>0</v>
      </c>
      <c r="T275" s="735">
        <v>0</v>
      </c>
      <c r="U275" s="735">
        <v>0</v>
      </c>
      <c r="V275" s="735">
        <v>0</v>
      </c>
    </row>
    <row r="276" spans="2:22" x14ac:dyDescent="0.25">
      <c r="B276" s="706">
        <v>9353314</v>
      </c>
      <c r="C276" s="706" t="s">
        <v>1268</v>
      </c>
      <c r="D276" s="706" t="s">
        <v>1458</v>
      </c>
      <c r="E276" s="735">
        <v>0</v>
      </c>
      <c r="F276" s="735">
        <v>0</v>
      </c>
      <c r="G276" s="735">
        <v>0</v>
      </c>
      <c r="H276" s="735">
        <v>0</v>
      </c>
      <c r="I276" s="735">
        <v>0</v>
      </c>
      <c r="J276" s="735">
        <v>0</v>
      </c>
      <c r="K276" s="735">
        <v>0</v>
      </c>
      <c r="L276" s="735">
        <v>0</v>
      </c>
      <c r="M276" s="735">
        <v>0</v>
      </c>
      <c r="N276" s="735">
        <v>0</v>
      </c>
      <c r="O276" s="735">
        <v>0</v>
      </c>
      <c r="P276" s="735">
        <v>0</v>
      </c>
      <c r="Q276" s="735">
        <v>0</v>
      </c>
      <c r="R276" s="735">
        <v>0</v>
      </c>
      <c r="S276" s="735">
        <v>0</v>
      </c>
      <c r="T276" s="735">
        <v>0</v>
      </c>
      <c r="U276" s="735">
        <v>0</v>
      </c>
      <c r="V276" s="735">
        <v>0</v>
      </c>
    </row>
    <row r="277" spans="2:22" x14ac:dyDescent="0.25">
      <c r="B277" s="706">
        <v>9353318</v>
      </c>
      <c r="C277" s="706" t="s">
        <v>1413</v>
      </c>
      <c r="D277" s="706" t="s">
        <v>1458</v>
      </c>
      <c r="E277" s="735">
        <v>0</v>
      </c>
      <c r="F277" s="735">
        <v>0</v>
      </c>
      <c r="G277" s="735">
        <v>0</v>
      </c>
      <c r="H277" s="735">
        <v>0</v>
      </c>
      <c r="I277" s="735">
        <v>0</v>
      </c>
      <c r="J277" s="735">
        <v>0</v>
      </c>
      <c r="K277" s="735">
        <v>0</v>
      </c>
      <c r="L277" s="735">
        <v>0</v>
      </c>
      <c r="M277" s="735">
        <v>0</v>
      </c>
      <c r="N277" s="735">
        <v>0</v>
      </c>
      <c r="O277" s="735">
        <v>0</v>
      </c>
      <c r="P277" s="735">
        <v>0</v>
      </c>
      <c r="Q277" s="735">
        <v>0</v>
      </c>
      <c r="R277" s="735">
        <v>0</v>
      </c>
      <c r="S277" s="735">
        <v>0</v>
      </c>
      <c r="T277" s="735">
        <v>0</v>
      </c>
      <c r="U277" s="735">
        <v>0</v>
      </c>
      <c r="V277" s="735">
        <v>0</v>
      </c>
    </row>
    <row r="278" spans="2:22" x14ac:dyDescent="0.25">
      <c r="B278" s="706">
        <v>9353320</v>
      </c>
      <c r="C278" s="706" t="s">
        <v>1269</v>
      </c>
      <c r="D278" s="706" t="s">
        <v>1458</v>
      </c>
      <c r="E278" s="735">
        <v>0</v>
      </c>
      <c r="F278" s="735">
        <v>0</v>
      </c>
      <c r="G278" s="735">
        <v>0</v>
      </c>
      <c r="H278" s="735">
        <v>0</v>
      </c>
      <c r="I278" s="735">
        <v>0</v>
      </c>
      <c r="J278" s="735">
        <v>0</v>
      </c>
      <c r="K278" s="735">
        <v>0</v>
      </c>
      <c r="L278" s="735">
        <v>0</v>
      </c>
      <c r="M278" s="735">
        <v>0</v>
      </c>
      <c r="N278" s="735">
        <v>0</v>
      </c>
      <c r="O278" s="735">
        <v>0</v>
      </c>
      <c r="P278" s="735">
        <v>0</v>
      </c>
      <c r="Q278" s="735">
        <v>0</v>
      </c>
      <c r="R278" s="735">
        <v>0</v>
      </c>
      <c r="S278" s="735">
        <v>0</v>
      </c>
      <c r="T278" s="735">
        <v>0</v>
      </c>
      <c r="U278" s="735">
        <v>0</v>
      </c>
      <c r="V278" s="735">
        <v>0</v>
      </c>
    </row>
    <row r="279" spans="2:22" x14ac:dyDescent="0.25">
      <c r="B279" s="706">
        <v>9353323</v>
      </c>
      <c r="C279" s="706" t="s">
        <v>1414</v>
      </c>
      <c r="D279" s="706" t="s">
        <v>1458</v>
      </c>
      <c r="E279" s="735">
        <v>0</v>
      </c>
      <c r="F279" s="735">
        <v>0</v>
      </c>
      <c r="G279" s="735">
        <v>0</v>
      </c>
      <c r="H279" s="735">
        <v>0</v>
      </c>
      <c r="I279" s="735">
        <v>0</v>
      </c>
      <c r="J279" s="735">
        <v>0</v>
      </c>
      <c r="K279" s="735">
        <v>0</v>
      </c>
      <c r="L279" s="735">
        <v>0</v>
      </c>
      <c r="M279" s="735">
        <v>0</v>
      </c>
      <c r="N279" s="735">
        <v>0</v>
      </c>
      <c r="O279" s="735">
        <v>0</v>
      </c>
      <c r="P279" s="735">
        <v>0</v>
      </c>
      <c r="Q279" s="735">
        <v>0</v>
      </c>
      <c r="R279" s="735">
        <v>0</v>
      </c>
      <c r="S279" s="735">
        <v>0</v>
      </c>
      <c r="T279" s="735">
        <v>0</v>
      </c>
      <c r="U279" s="735">
        <v>0</v>
      </c>
      <c r="V279" s="735">
        <v>0</v>
      </c>
    </row>
    <row r="280" spans="2:22" x14ac:dyDescent="0.25">
      <c r="B280" s="706">
        <v>9353328</v>
      </c>
      <c r="C280" s="706" t="s">
        <v>1270</v>
      </c>
      <c r="D280" s="706" t="s">
        <v>1458</v>
      </c>
      <c r="E280" s="735">
        <v>0</v>
      </c>
      <c r="F280" s="735">
        <v>0</v>
      </c>
      <c r="G280" s="735">
        <v>0</v>
      </c>
      <c r="H280" s="735">
        <v>0</v>
      </c>
      <c r="I280" s="735">
        <v>0</v>
      </c>
      <c r="J280" s="735">
        <v>0</v>
      </c>
      <c r="K280" s="735">
        <v>0</v>
      </c>
      <c r="L280" s="735">
        <v>0</v>
      </c>
      <c r="M280" s="735">
        <v>0</v>
      </c>
      <c r="N280" s="735">
        <v>0</v>
      </c>
      <c r="O280" s="735">
        <v>0</v>
      </c>
      <c r="P280" s="735">
        <v>0</v>
      </c>
      <c r="Q280" s="735">
        <v>0</v>
      </c>
      <c r="R280" s="735">
        <v>0</v>
      </c>
      <c r="S280" s="735">
        <v>0</v>
      </c>
      <c r="T280" s="735">
        <v>0</v>
      </c>
      <c r="U280" s="735">
        <v>0</v>
      </c>
      <c r="V280" s="735">
        <v>0</v>
      </c>
    </row>
    <row r="281" spans="2:22" x14ac:dyDescent="0.25">
      <c r="B281" s="706">
        <v>9353331</v>
      </c>
      <c r="C281" s="706" t="s">
        <v>1415</v>
      </c>
      <c r="D281" s="706" t="s">
        <v>1458</v>
      </c>
      <c r="E281" s="735">
        <v>0</v>
      </c>
      <c r="F281" s="735">
        <v>0</v>
      </c>
      <c r="G281" s="735">
        <v>0</v>
      </c>
      <c r="H281" s="735">
        <v>0</v>
      </c>
      <c r="I281" s="735">
        <v>0</v>
      </c>
      <c r="J281" s="735">
        <v>0</v>
      </c>
      <c r="K281" s="735">
        <v>0</v>
      </c>
      <c r="L281" s="735">
        <v>0</v>
      </c>
      <c r="M281" s="735">
        <v>0</v>
      </c>
      <c r="N281" s="735">
        <v>0</v>
      </c>
      <c r="O281" s="735">
        <v>0</v>
      </c>
      <c r="P281" s="735">
        <v>0</v>
      </c>
      <c r="Q281" s="735">
        <v>0</v>
      </c>
      <c r="R281" s="735">
        <v>0</v>
      </c>
      <c r="S281" s="735">
        <v>0</v>
      </c>
      <c r="T281" s="735">
        <v>0</v>
      </c>
      <c r="U281" s="735">
        <v>0</v>
      </c>
      <c r="V281" s="735">
        <v>0</v>
      </c>
    </row>
    <row r="282" spans="2:22" x14ac:dyDescent="0.25">
      <c r="B282" s="706">
        <v>9353335</v>
      </c>
      <c r="C282" s="706" t="s">
        <v>1271</v>
      </c>
      <c r="D282" s="706" t="s">
        <v>1458</v>
      </c>
      <c r="E282" s="735">
        <v>0</v>
      </c>
      <c r="F282" s="735">
        <v>0</v>
      </c>
      <c r="G282" s="735">
        <v>0</v>
      </c>
      <c r="H282" s="735">
        <v>0</v>
      </c>
      <c r="I282" s="735">
        <v>0</v>
      </c>
      <c r="J282" s="735">
        <v>0</v>
      </c>
      <c r="K282" s="735">
        <v>0</v>
      </c>
      <c r="L282" s="735">
        <v>0</v>
      </c>
      <c r="M282" s="735">
        <v>0</v>
      </c>
      <c r="N282" s="735">
        <v>0</v>
      </c>
      <c r="O282" s="735">
        <v>0</v>
      </c>
      <c r="P282" s="735">
        <v>0</v>
      </c>
      <c r="Q282" s="735">
        <v>0</v>
      </c>
      <c r="R282" s="735">
        <v>0</v>
      </c>
      <c r="S282" s="735">
        <v>0</v>
      </c>
      <c r="T282" s="735">
        <v>0</v>
      </c>
      <c r="U282" s="735">
        <v>0</v>
      </c>
      <c r="V282" s="735">
        <v>0</v>
      </c>
    </row>
    <row r="283" spans="2:22" x14ac:dyDescent="0.25">
      <c r="B283" s="706">
        <v>9353339</v>
      </c>
      <c r="C283" s="706" t="s">
        <v>1500</v>
      </c>
      <c r="D283" s="706" t="s">
        <v>1458</v>
      </c>
      <c r="E283" s="735">
        <v>0</v>
      </c>
      <c r="F283" s="735">
        <v>0</v>
      </c>
      <c r="G283" s="735">
        <v>0</v>
      </c>
      <c r="H283" s="735">
        <v>0</v>
      </c>
      <c r="I283" s="735">
        <v>0</v>
      </c>
      <c r="J283" s="735">
        <v>0</v>
      </c>
      <c r="K283" s="735">
        <v>0</v>
      </c>
      <c r="L283" s="735">
        <v>0</v>
      </c>
      <c r="M283" s="735">
        <v>0</v>
      </c>
      <c r="N283" s="735">
        <v>0</v>
      </c>
      <c r="O283" s="735">
        <v>0</v>
      </c>
      <c r="P283" s="735">
        <v>0</v>
      </c>
      <c r="Q283" s="735">
        <v>0</v>
      </c>
      <c r="R283" s="735">
        <v>0</v>
      </c>
      <c r="S283" s="735">
        <v>0</v>
      </c>
      <c r="T283" s="735">
        <v>0</v>
      </c>
      <c r="U283" s="735">
        <v>0</v>
      </c>
      <c r="V283" s="735">
        <v>0</v>
      </c>
    </row>
    <row r="284" spans="2:22" x14ac:dyDescent="0.25">
      <c r="B284" s="706">
        <v>9353340</v>
      </c>
      <c r="C284" s="706" t="s">
        <v>781</v>
      </c>
      <c r="D284" s="706" t="s">
        <v>1458</v>
      </c>
      <c r="E284" s="735">
        <v>0</v>
      </c>
      <c r="F284" s="735">
        <v>0</v>
      </c>
      <c r="G284" s="735">
        <v>0</v>
      </c>
      <c r="H284" s="735">
        <v>0</v>
      </c>
      <c r="I284" s="735">
        <v>0</v>
      </c>
      <c r="J284" s="735">
        <v>0</v>
      </c>
      <c r="K284" s="735">
        <v>0</v>
      </c>
      <c r="L284" s="735">
        <v>0</v>
      </c>
      <c r="M284" s="735">
        <v>0</v>
      </c>
      <c r="N284" s="735">
        <v>0</v>
      </c>
      <c r="O284" s="735">
        <v>0</v>
      </c>
      <c r="P284" s="735">
        <v>0</v>
      </c>
      <c r="Q284" s="735">
        <v>0</v>
      </c>
      <c r="R284" s="735">
        <v>0</v>
      </c>
      <c r="S284" s="735">
        <v>0</v>
      </c>
      <c r="T284" s="735">
        <v>0</v>
      </c>
      <c r="U284" s="735">
        <v>0</v>
      </c>
      <c r="V284" s="735">
        <v>0</v>
      </c>
    </row>
    <row r="285" spans="2:22" x14ac:dyDescent="0.25">
      <c r="B285" s="706">
        <v>9353341</v>
      </c>
      <c r="C285" s="706" t="s">
        <v>782</v>
      </c>
      <c r="D285" s="706" t="s">
        <v>1458</v>
      </c>
      <c r="E285" s="735">
        <v>0</v>
      </c>
      <c r="F285" s="735">
        <v>0</v>
      </c>
      <c r="G285" s="735">
        <v>0</v>
      </c>
      <c r="H285" s="735">
        <v>0</v>
      </c>
      <c r="I285" s="735">
        <v>0</v>
      </c>
      <c r="J285" s="735">
        <v>0</v>
      </c>
      <c r="K285" s="735">
        <v>0</v>
      </c>
      <c r="L285" s="735">
        <v>0</v>
      </c>
      <c r="M285" s="735">
        <v>0</v>
      </c>
      <c r="N285" s="735">
        <v>0</v>
      </c>
      <c r="O285" s="735">
        <v>0</v>
      </c>
      <c r="P285" s="735">
        <v>0</v>
      </c>
      <c r="Q285" s="735">
        <v>0</v>
      </c>
      <c r="R285" s="735">
        <v>0</v>
      </c>
      <c r="S285" s="735">
        <v>0</v>
      </c>
      <c r="T285" s="735">
        <v>0</v>
      </c>
      <c r="U285" s="735">
        <v>0</v>
      </c>
      <c r="V285" s="735">
        <v>0</v>
      </c>
    </row>
    <row r="286" spans="2:22" x14ac:dyDescent="0.25">
      <c r="B286" s="706">
        <v>9353344</v>
      </c>
      <c r="C286" s="706" t="s">
        <v>1114</v>
      </c>
      <c r="D286" s="706" t="s">
        <v>1458</v>
      </c>
      <c r="E286" s="735">
        <v>0</v>
      </c>
      <c r="F286" s="735">
        <v>0</v>
      </c>
      <c r="G286" s="735">
        <v>0</v>
      </c>
      <c r="H286" s="735">
        <v>0</v>
      </c>
      <c r="I286" s="735">
        <v>0</v>
      </c>
      <c r="J286" s="735">
        <v>0</v>
      </c>
      <c r="K286" s="735">
        <v>0</v>
      </c>
      <c r="L286" s="735">
        <v>0</v>
      </c>
      <c r="M286" s="735">
        <v>0</v>
      </c>
      <c r="N286" s="735">
        <v>0</v>
      </c>
      <c r="O286" s="735">
        <v>0</v>
      </c>
      <c r="P286" s="735">
        <v>0</v>
      </c>
      <c r="Q286" s="735">
        <v>0</v>
      </c>
      <c r="R286" s="735">
        <v>0</v>
      </c>
      <c r="S286" s="735">
        <v>0</v>
      </c>
      <c r="T286" s="735">
        <v>0</v>
      </c>
      <c r="U286" s="735">
        <v>0</v>
      </c>
      <c r="V286" s="735">
        <v>0</v>
      </c>
    </row>
    <row r="287" spans="2:22" x14ac:dyDescent="0.25">
      <c r="B287" s="706">
        <v>9353345</v>
      </c>
      <c r="C287" s="706" t="s">
        <v>1272</v>
      </c>
      <c r="D287" s="706" t="s">
        <v>1458</v>
      </c>
      <c r="E287" s="735">
        <v>0</v>
      </c>
      <c r="F287" s="735">
        <v>0</v>
      </c>
      <c r="G287" s="735">
        <v>0</v>
      </c>
      <c r="H287" s="735">
        <v>0</v>
      </c>
      <c r="I287" s="735">
        <v>0</v>
      </c>
      <c r="J287" s="735">
        <v>0</v>
      </c>
      <c r="K287" s="735">
        <v>0</v>
      </c>
      <c r="L287" s="735">
        <v>0</v>
      </c>
      <c r="M287" s="735">
        <v>0</v>
      </c>
      <c r="N287" s="735">
        <v>0</v>
      </c>
      <c r="O287" s="735">
        <v>0</v>
      </c>
      <c r="P287" s="735">
        <v>0</v>
      </c>
      <c r="Q287" s="735">
        <v>0</v>
      </c>
      <c r="R287" s="735">
        <v>0</v>
      </c>
      <c r="S287" s="735">
        <v>0</v>
      </c>
      <c r="T287" s="735">
        <v>0</v>
      </c>
      <c r="U287" s="735">
        <v>0</v>
      </c>
      <c r="V287" s="735">
        <v>0</v>
      </c>
    </row>
    <row r="288" spans="2:22" x14ac:dyDescent="0.25">
      <c r="B288" s="706">
        <v>9353346</v>
      </c>
      <c r="C288" s="706" t="s">
        <v>1339</v>
      </c>
      <c r="D288" s="706" t="s">
        <v>1458</v>
      </c>
      <c r="E288" s="735">
        <v>0</v>
      </c>
      <c r="F288" s="735">
        <v>0</v>
      </c>
      <c r="G288" s="735">
        <v>0</v>
      </c>
      <c r="H288" s="735">
        <v>0</v>
      </c>
      <c r="I288" s="735">
        <v>0</v>
      </c>
      <c r="J288" s="735">
        <v>0</v>
      </c>
      <c r="K288" s="735">
        <v>0</v>
      </c>
      <c r="L288" s="735">
        <v>0</v>
      </c>
      <c r="M288" s="735">
        <v>0</v>
      </c>
      <c r="N288" s="735">
        <v>0</v>
      </c>
      <c r="O288" s="735">
        <v>0</v>
      </c>
      <c r="P288" s="735">
        <v>0</v>
      </c>
      <c r="Q288" s="735">
        <v>0</v>
      </c>
      <c r="R288" s="735">
        <v>0</v>
      </c>
      <c r="S288" s="735">
        <v>0</v>
      </c>
      <c r="T288" s="735">
        <v>0</v>
      </c>
      <c r="U288" s="735">
        <v>0</v>
      </c>
      <c r="V288" s="735">
        <v>0</v>
      </c>
    </row>
    <row r="289" spans="2:22" x14ac:dyDescent="0.25">
      <c r="B289" s="706">
        <v>9354029</v>
      </c>
      <c r="C289" s="706" t="s">
        <v>921</v>
      </c>
      <c r="D289" s="706" t="s">
        <v>1459</v>
      </c>
      <c r="E289" s="735">
        <v>0</v>
      </c>
      <c r="F289" s="735">
        <v>0</v>
      </c>
      <c r="G289" s="735">
        <v>0</v>
      </c>
      <c r="H289" s="735">
        <v>0</v>
      </c>
      <c r="I289" s="735">
        <v>0</v>
      </c>
      <c r="J289" s="735">
        <v>0</v>
      </c>
      <c r="K289" s="735">
        <v>0</v>
      </c>
      <c r="L289" s="735">
        <v>0</v>
      </c>
      <c r="M289" s="735">
        <v>0</v>
      </c>
      <c r="N289" s="735">
        <v>0</v>
      </c>
      <c r="O289" s="735">
        <v>0</v>
      </c>
      <c r="P289" s="735">
        <v>0</v>
      </c>
      <c r="Q289" s="735">
        <v>0</v>
      </c>
      <c r="R289" s="735">
        <v>0</v>
      </c>
      <c r="S289" s="735">
        <v>0</v>
      </c>
      <c r="T289" s="735">
        <v>0</v>
      </c>
      <c r="U289" s="735">
        <v>0</v>
      </c>
      <c r="V289" s="735">
        <v>0</v>
      </c>
    </row>
    <row r="290" spans="2:22" x14ac:dyDescent="0.25">
      <c r="B290" s="706">
        <v>9354030</v>
      </c>
      <c r="C290" s="706" t="s">
        <v>922</v>
      </c>
      <c r="D290" s="706" t="s">
        <v>1459</v>
      </c>
      <c r="E290" s="735">
        <v>0</v>
      </c>
      <c r="F290" s="735">
        <v>0</v>
      </c>
      <c r="G290" s="735">
        <v>0</v>
      </c>
      <c r="H290" s="735">
        <v>0</v>
      </c>
      <c r="I290" s="735">
        <v>0</v>
      </c>
      <c r="J290" s="735">
        <v>0</v>
      </c>
      <c r="K290" s="735">
        <v>0</v>
      </c>
      <c r="L290" s="735">
        <v>0</v>
      </c>
      <c r="M290" s="735">
        <v>0</v>
      </c>
      <c r="N290" s="735">
        <v>0</v>
      </c>
      <c r="O290" s="735">
        <v>0</v>
      </c>
      <c r="P290" s="735">
        <v>0</v>
      </c>
      <c r="Q290" s="735">
        <v>0</v>
      </c>
      <c r="R290" s="735">
        <v>0</v>
      </c>
      <c r="S290" s="735">
        <v>0</v>
      </c>
      <c r="T290" s="735">
        <v>0</v>
      </c>
      <c r="U290" s="735">
        <v>0</v>
      </c>
      <c r="V290" s="735">
        <v>0</v>
      </c>
    </row>
    <row r="291" spans="2:22" x14ac:dyDescent="0.25">
      <c r="B291" s="706">
        <v>9354000</v>
      </c>
      <c r="C291" s="706" t="s">
        <v>1273</v>
      </c>
      <c r="D291" s="706" t="s">
        <v>356</v>
      </c>
      <c r="E291" s="735">
        <v>0</v>
      </c>
      <c r="F291" s="735">
        <v>0</v>
      </c>
      <c r="G291" s="735">
        <v>0</v>
      </c>
      <c r="H291" s="735">
        <v>0</v>
      </c>
      <c r="I291" s="735">
        <v>0</v>
      </c>
      <c r="J291" s="735">
        <v>0</v>
      </c>
      <c r="K291" s="735">
        <v>0</v>
      </c>
      <c r="L291" s="735">
        <v>0</v>
      </c>
      <c r="M291" s="735">
        <v>0</v>
      </c>
      <c r="N291" s="735">
        <v>0</v>
      </c>
      <c r="O291" s="735">
        <v>0</v>
      </c>
      <c r="P291" s="735">
        <v>0</v>
      </c>
      <c r="Q291" s="735">
        <v>0</v>
      </c>
      <c r="R291" s="735">
        <v>0</v>
      </c>
      <c r="S291" s="735">
        <v>0</v>
      </c>
      <c r="T291" s="735">
        <v>0</v>
      </c>
      <c r="U291" s="735">
        <v>0</v>
      </c>
      <c r="V291" s="735">
        <v>0</v>
      </c>
    </row>
    <row r="292" spans="2:22" x14ac:dyDescent="0.25">
      <c r="B292" s="706">
        <v>9354001</v>
      </c>
      <c r="C292" s="706" t="s">
        <v>935</v>
      </c>
      <c r="D292" s="706" t="s">
        <v>356</v>
      </c>
      <c r="E292" s="735">
        <v>0</v>
      </c>
      <c r="F292" s="735">
        <v>0</v>
      </c>
      <c r="G292" s="735">
        <v>0</v>
      </c>
      <c r="H292" s="735">
        <v>0</v>
      </c>
      <c r="I292" s="735">
        <v>0</v>
      </c>
      <c r="J292" s="735">
        <v>0</v>
      </c>
      <c r="K292" s="735">
        <v>0</v>
      </c>
      <c r="L292" s="735">
        <v>0</v>
      </c>
      <c r="M292" s="735">
        <v>0</v>
      </c>
      <c r="N292" s="735">
        <v>0</v>
      </c>
      <c r="O292" s="735">
        <v>0</v>
      </c>
      <c r="P292" s="735">
        <v>0</v>
      </c>
      <c r="Q292" s="735">
        <v>0</v>
      </c>
      <c r="R292" s="735">
        <v>0</v>
      </c>
      <c r="S292" s="735">
        <v>0</v>
      </c>
      <c r="T292" s="735">
        <v>0</v>
      </c>
      <c r="U292" s="735">
        <v>0</v>
      </c>
      <c r="V292" s="735">
        <v>0</v>
      </c>
    </row>
    <row r="293" spans="2:22" x14ac:dyDescent="0.25">
      <c r="B293" s="706">
        <v>9354002</v>
      </c>
      <c r="C293" s="706" t="s">
        <v>726</v>
      </c>
      <c r="D293" s="706" t="s">
        <v>356</v>
      </c>
      <c r="E293" s="735">
        <v>0</v>
      </c>
      <c r="F293" s="735">
        <v>0</v>
      </c>
      <c r="G293" s="735">
        <v>0</v>
      </c>
      <c r="H293" s="735">
        <v>0</v>
      </c>
      <c r="I293" s="735">
        <v>0</v>
      </c>
      <c r="J293" s="735">
        <v>0</v>
      </c>
      <c r="K293" s="735">
        <v>0</v>
      </c>
      <c r="L293" s="735">
        <v>0</v>
      </c>
      <c r="M293" s="735">
        <v>0</v>
      </c>
      <c r="N293" s="735">
        <v>0</v>
      </c>
      <c r="O293" s="735">
        <v>0</v>
      </c>
      <c r="P293" s="735">
        <v>0</v>
      </c>
      <c r="Q293" s="735">
        <v>0</v>
      </c>
      <c r="R293" s="735">
        <v>0</v>
      </c>
      <c r="S293" s="735">
        <v>0</v>
      </c>
      <c r="T293" s="735">
        <v>0</v>
      </c>
      <c r="U293" s="735">
        <v>0</v>
      </c>
      <c r="V293" s="735">
        <v>0</v>
      </c>
    </row>
    <row r="294" spans="2:22" x14ac:dyDescent="0.25">
      <c r="B294" s="706">
        <v>9354003</v>
      </c>
      <c r="C294" s="706" t="s">
        <v>815</v>
      </c>
      <c r="D294" s="706" t="s">
        <v>356</v>
      </c>
      <c r="E294" s="735">
        <v>0</v>
      </c>
      <c r="F294" s="735">
        <v>0</v>
      </c>
      <c r="G294" s="735">
        <v>0</v>
      </c>
      <c r="H294" s="735">
        <v>0</v>
      </c>
      <c r="I294" s="735">
        <v>0</v>
      </c>
      <c r="J294" s="735">
        <v>0</v>
      </c>
      <c r="K294" s="735">
        <v>0</v>
      </c>
      <c r="L294" s="735">
        <v>0</v>
      </c>
      <c r="M294" s="735">
        <v>0</v>
      </c>
      <c r="N294" s="735">
        <v>0</v>
      </c>
      <c r="O294" s="735">
        <v>0</v>
      </c>
      <c r="P294" s="735">
        <v>0</v>
      </c>
      <c r="Q294" s="735">
        <v>0</v>
      </c>
      <c r="R294" s="735">
        <v>0</v>
      </c>
      <c r="S294" s="735">
        <v>0</v>
      </c>
      <c r="T294" s="735">
        <v>0</v>
      </c>
      <c r="U294" s="735">
        <v>0</v>
      </c>
      <c r="V294" s="735">
        <v>0</v>
      </c>
    </row>
    <row r="295" spans="2:22" x14ac:dyDescent="0.25">
      <c r="B295" s="706">
        <v>9354004</v>
      </c>
      <c r="C295" s="706" t="s">
        <v>928</v>
      </c>
      <c r="D295" s="706" t="s">
        <v>356</v>
      </c>
      <c r="E295" s="735">
        <v>0</v>
      </c>
      <c r="F295" s="735">
        <v>0</v>
      </c>
      <c r="G295" s="735">
        <v>0</v>
      </c>
      <c r="H295" s="735">
        <v>0</v>
      </c>
      <c r="I295" s="735">
        <v>0</v>
      </c>
      <c r="J295" s="735">
        <v>0</v>
      </c>
      <c r="K295" s="735">
        <v>0</v>
      </c>
      <c r="L295" s="735">
        <v>0</v>
      </c>
      <c r="M295" s="735">
        <v>0</v>
      </c>
      <c r="N295" s="735">
        <v>0</v>
      </c>
      <c r="O295" s="735">
        <v>0</v>
      </c>
      <c r="P295" s="735">
        <v>0</v>
      </c>
      <c r="Q295" s="735">
        <v>0</v>
      </c>
      <c r="R295" s="735">
        <v>0</v>
      </c>
      <c r="S295" s="735">
        <v>0</v>
      </c>
      <c r="T295" s="735">
        <v>0</v>
      </c>
      <c r="U295" s="735">
        <v>0</v>
      </c>
      <c r="V295" s="735">
        <v>0</v>
      </c>
    </row>
    <row r="296" spans="2:22" x14ac:dyDescent="0.25">
      <c r="B296" s="706">
        <v>9354006</v>
      </c>
      <c r="C296" s="706" t="s">
        <v>826</v>
      </c>
      <c r="D296" s="706" t="s">
        <v>356</v>
      </c>
      <c r="E296" s="735">
        <v>0</v>
      </c>
      <c r="F296" s="735">
        <v>0</v>
      </c>
      <c r="G296" s="735">
        <v>0</v>
      </c>
      <c r="H296" s="735">
        <v>0</v>
      </c>
      <c r="I296" s="735">
        <v>0</v>
      </c>
      <c r="J296" s="735">
        <v>0</v>
      </c>
      <c r="K296" s="735">
        <v>0</v>
      </c>
      <c r="L296" s="735">
        <v>0</v>
      </c>
      <c r="M296" s="735">
        <v>0</v>
      </c>
      <c r="N296" s="735">
        <v>0</v>
      </c>
      <c r="O296" s="735">
        <v>0</v>
      </c>
      <c r="P296" s="735">
        <v>0</v>
      </c>
      <c r="Q296" s="735">
        <v>0</v>
      </c>
      <c r="R296" s="735">
        <v>0</v>
      </c>
      <c r="S296" s="735">
        <v>0</v>
      </c>
      <c r="T296" s="735">
        <v>0</v>
      </c>
      <c r="U296" s="735">
        <v>0</v>
      </c>
      <c r="V296" s="735">
        <v>0</v>
      </c>
    </row>
    <row r="297" spans="2:22" x14ac:dyDescent="0.25">
      <c r="B297" s="706">
        <v>9354007</v>
      </c>
      <c r="C297" s="706" t="s">
        <v>1115</v>
      </c>
      <c r="D297" s="706" t="s">
        <v>356</v>
      </c>
      <c r="E297" s="735">
        <v>0</v>
      </c>
      <c r="F297" s="735">
        <v>0</v>
      </c>
      <c r="G297" s="735">
        <v>0</v>
      </c>
      <c r="H297" s="735">
        <v>0</v>
      </c>
      <c r="I297" s="735">
        <v>0</v>
      </c>
      <c r="J297" s="735">
        <v>0</v>
      </c>
      <c r="K297" s="735">
        <v>0</v>
      </c>
      <c r="L297" s="735">
        <v>0</v>
      </c>
      <c r="M297" s="735">
        <v>0</v>
      </c>
      <c r="N297" s="735">
        <v>0</v>
      </c>
      <c r="O297" s="735">
        <v>0</v>
      </c>
      <c r="P297" s="735">
        <v>0</v>
      </c>
      <c r="Q297" s="735">
        <v>0</v>
      </c>
      <c r="R297" s="735">
        <v>0</v>
      </c>
      <c r="S297" s="735">
        <v>0</v>
      </c>
      <c r="T297" s="735">
        <v>0</v>
      </c>
      <c r="U297" s="735">
        <v>0</v>
      </c>
      <c r="V297" s="735">
        <v>0</v>
      </c>
    </row>
    <row r="298" spans="2:22" x14ac:dyDescent="0.25">
      <c r="B298" s="706">
        <v>9354008</v>
      </c>
      <c r="C298" s="706" t="s">
        <v>1116</v>
      </c>
      <c r="D298" s="706" t="s">
        <v>356</v>
      </c>
      <c r="E298" s="735">
        <v>0</v>
      </c>
      <c r="F298" s="735">
        <v>0</v>
      </c>
      <c r="G298" s="735">
        <v>0</v>
      </c>
      <c r="H298" s="735">
        <v>0</v>
      </c>
      <c r="I298" s="735">
        <v>0</v>
      </c>
      <c r="J298" s="735">
        <v>0</v>
      </c>
      <c r="K298" s="735">
        <v>0</v>
      </c>
      <c r="L298" s="735">
        <v>0</v>
      </c>
      <c r="M298" s="735">
        <v>0</v>
      </c>
      <c r="N298" s="735">
        <v>0</v>
      </c>
      <c r="O298" s="735">
        <v>0</v>
      </c>
      <c r="P298" s="735">
        <v>0</v>
      </c>
      <c r="Q298" s="735">
        <v>0</v>
      </c>
      <c r="R298" s="735">
        <v>0</v>
      </c>
      <c r="S298" s="735">
        <v>0</v>
      </c>
      <c r="T298" s="735">
        <v>0</v>
      </c>
      <c r="U298" s="735">
        <v>0</v>
      </c>
      <c r="V298" s="735">
        <v>0</v>
      </c>
    </row>
    <row r="299" spans="2:22" x14ac:dyDescent="0.25">
      <c r="B299" s="706">
        <v>9354009</v>
      </c>
      <c r="C299" s="706" t="s">
        <v>936</v>
      </c>
      <c r="D299" s="706" t="s">
        <v>356</v>
      </c>
      <c r="E299" s="735">
        <v>0</v>
      </c>
      <c r="F299" s="735">
        <v>0</v>
      </c>
      <c r="G299" s="735">
        <v>0</v>
      </c>
      <c r="H299" s="735">
        <v>0</v>
      </c>
      <c r="I299" s="735">
        <v>0</v>
      </c>
      <c r="J299" s="735">
        <v>0</v>
      </c>
      <c r="K299" s="735">
        <v>0</v>
      </c>
      <c r="L299" s="735">
        <v>0</v>
      </c>
      <c r="M299" s="735">
        <v>0</v>
      </c>
      <c r="N299" s="735">
        <v>0</v>
      </c>
      <c r="O299" s="735">
        <v>0</v>
      </c>
      <c r="P299" s="735">
        <v>0</v>
      </c>
      <c r="Q299" s="735">
        <v>0</v>
      </c>
      <c r="R299" s="735">
        <v>0</v>
      </c>
      <c r="S299" s="735">
        <v>0</v>
      </c>
      <c r="T299" s="735">
        <v>0</v>
      </c>
      <c r="U299" s="735">
        <v>0</v>
      </c>
      <c r="V299" s="735">
        <v>0</v>
      </c>
    </row>
    <row r="300" spans="2:22" x14ac:dyDescent="0.25">
      <c r="B300" s="706">
        <v>9354010</v>
      </c>
      <c r="C300" s="706" t="s">
        <v>1501</v>
      </c>
      <c r="D300" s="706" t="s">
        <v>356</v>
      </c>
      <c r="E300" s="735">
        <v>0</v>
      </c>
      <c r="F300" s="735">
        <v>0</v>
      </c>
      <c r="G300" s="735">
        <v>0</v>
      </c>
      <c r="H300" s="735">
        <v>0</v>
      </c>
      <c r="I300" s="735">
        <v>0</v>
      </c>
      <c r="J300" s="735">
        <v>0</v>
      </c>
      <c r="K300" s="735">
        <v>0</v>
      </c>
      <c r="L300" s="735">
        <v>0</v>
      </c>
      <c r="M300" s="735">
        <v>0</v>
      </c>
      <c r="N300" s="735">
        <v>0</v>
      </c>
      <c r="O300" s="735">
        <v>0</v>
      </c>
      <c r="P300" s="735">
        <v>0</v>
      </c>
      <c r="Q300" s="735">
        <v>0</v>
      </c>
      <c r="R300" s="735">
        <v>0</v>
      </c>
      <c r="S300" s="735">
        <v>0</v>
      </c>
      <c r="T300" s="735">
        <v>0</v>
      </c>
      <c r="U300" s="735">
        <v>0</v>
      </c>
      <c r="V300" s="735">
        <v>0</v>
      </c>
    </row>
    <row r="301" spans="2:22" x14ac:dyDescent="0.25">
      <c r="B301" s="706">
        <v>9354016</v>
      </c>
      <c r="C301" s="706" t="s">
        <v>1502</v>
      </c>
      <c r="D301" s="706" t="s">
        <v>356</v>
      </c>
      <c r="E301" s="735">
        <v>0</v>
      </c>
      <c r="F301" s="735">
        <v>0</v>
      </c>
      <c r="G301" s="735">
        <v>0</v>
      </c>
      <c r="H301" s="735">
        <v>0</v>
      </c>
      <c r="I301" s="735">
        <v>0</v>
      </c>
      <c r="J301" s="735">
        <v>0</v>
      </c>
      <c r="K301" s="735">
        <v>0</v>
      </c>
      <c r="L301" s="735">
        <v>0</v>
      </c>
      <c r="M301" s="735">
        <v>0</v>
      </c>
      <c r="N301" s="735">
        <v>0</v>
      </c>
      <c r="O301" s="735">
        <v>0</v>
      </c>
      <c r="P301" s="735">
        <v>0</v>
      </c>
      <c r="Q301" s="735">
        <v>0</v>
      </c>
      <c r="R301" s="735">
        <v>0</v>
      </c>
      <c r="S301" s="735">
        <v>0</v>
      </c>
      <c r="T301" s="735">
        <v>0</v>
      </c>
      <c r="U301" s="735">
        <v>0</v>
      </c>
      <c r="V301" s="735">
        <v>0</v>
      </c>
    </row>
    <row r="302" spans="2:22" x14ac:dyDescent="0.25">
      <c r="B302" s="706">
        <v>9354017</v>
      </c>
      <c r="C302" s="706" t="s">
        <v>818</v>
      </c>
      <c r="D302" s="706" t="s">
        <v>356</v>
      </c>
      <c r="E302" s="735">
        <v>0</v>
      </c>
      <c r="F302" s="735">
        <v>0</v>
      </c>
      <c r="G302" s="735">
        <v>0</v>
      </c>
      <c r="H302" s="735">
        <v>0</v>
      </c>
      <c r="I302" s="735">
        <v>0</v>
      </c>
      <c r="J302" s="735">
        <v>0</v>
      </c>
      <c r="K302" s="735">
        <v>0</v>
      </c>
      <c r="L302" s="735">
        <v>0</v>
      </c>
      <c r="M302" s="735">
        <v>0</v>
      </c>
      <c r="N302" s="735">
        <v>0</v>
      </c>
      <c r="O302" s="735">
        <v>0</v>
      </c>
      <c r="P302" s="735">
        <v>0</v>
      </c>
      <c r="Q302" s="735">
        <v>0</v>
      </c>
      <c r="R302" s="735">
        <v>0</v>
      </c>
      <c r="S302" s="735">
        <v>0</v>
      </c>
      <c r="T302" s="735">
        <v>0</v>
      </c>
      <c r="U302" s="735">
        <v>0</v>
      </c>
      <c r="V302" s="735">
        <v>0</v>
      </c>
    </row>
    <row r="303" spans="2:22" x14ac:dyDescent="0.25">
      <c r="B303" s="706">
        <v>9354019</v>
      </c>
      <c r="C303" s="706" t="s">
        <v>927</v>
      </c>
      <c r="D303" s="706" t="s">
        <v>356</v>
      </c>
      <c r="E303" s="735">
        <v>0</v>
      </c>
      <c r="F303" s="735">
        <v>0</v>
      </c>
      <c r="G303" s="735">
        <v>0</v>
      </c>
      <c r="H303" s="735">
        <v>0</v>
      </c>
      <c r="I303" s="735">
        <v>0</v>
      </c>
      <c r="J303" s="735">
        <v>0</v>
      </c>
      <c r="K303" s="735">
        <v>0</v>
      </c>
      <c r="L303" s="735">
        <v>0</v>
      </c>
      <c r="M303" s="735">
        <v>0</v>
      </c>
      <c r="N303" s="735">
        <v>0</v>
      </c>
      <c r="O303" s="735">
        <v>0</v>
      </c>
      <c r="P303" s="735">
        <v>0</v>
      </c>
      <c r="Q303" s="735">
        <v>0</v>
      </c>
      <c r="R303" s="735">
        <v>0</v>
      </c>
      <c r="S303" s="735">
        <v>0</v>
      </c>
      <c r="T303" s="735">
        <v>0</v>
      </c>
      <c r="U303" s="735">
        <v>0</v>
      </c>
      <c r="V303" s="735">
        <v>0</v>
      </c>
    </row>
    <row r="304" spans="2:22" x14ac:dyDescent="0.25">
      <c r="B304" s="706">
        <v>9354032</v>
      </c>
      <c r="C304" s="706" t="s">
        <v>725</v>
      </c>
      <c r="D304" s="706" t="s">
        <v>356</v>
      </c>
      <c r="E304" s="735">
        <v>0</v>
      </c>
      <c r="F304" s="735">
        <v>0</v>
      </c>
      <c r="G304" s="735">
        <v>0</v>
      </c>
      <c r="H304" s="735">
        <v>0</v>
      </c>
      <c r="I304" s="735">
        <v>0</v>
      </c>
      <c r="J304" s="735">
        <v>0</v>
      </c>
      <c r="K304" s="735">
        <v>0</v>
      </c>
      <c r="L304" s="735">
        <v>0</v>
      </c>
      <c r="M304" s="735">
        <v>0</v>
      </c>
      <c r="N304" s="735">
        <v>0</v>
      </c>
      <c r="O304" s="735">
        <v>0</v>
      </c>
      <c r="P304" s="735">
        <v>0</v>
      </c>
      <c r="Q304" s="735">
        <v>0</v>
      </c>
      <c r="R304" s="735">
        <v>0</v>
      </c>
      <c r="S304" s="735">
        <v>0</v>
      </c>
      <c r="T304" s="735">
        <v>0</v>
      </c>
      <c r="U304" s="735">
        <v>0</v>
      </c>
      <c r="V304" s="735">
        <v>0</v>
      </c>
    </row>
    <row r="305" spans="2:22" x14ac:dyDescent="0.25">
      <c r="B305" s="706">
        <v>9354033</v>
      </c>
      <c r="C305" s="706" t="s">
        <v>933</v>
      </c>
      <c r="D305" s="706" t="s">
        <v>356</v>
      </c>
      <c r="E305" s="735">
        <v>0</v>
      </c>
      <c r="F305" s="735">
        <v>0</v>
      </c>
      <c r="G305" s="735">
        <v>0</v>
      </c>
      <c r="H305" s="735">
        <v>0</v>
      </c>
      <c r="I305" s="735">
        <v>0</v>
      </c>
      <c r="J305" s="735">
        <v>0</v>
      </c>
      <c r="K305" s="735">
        <v>0</v>
      </c>
      <c r="L305" s="735">
        <v>0</v>
      </c>
      <c r="M305" s="735">
        <v>0</v>
      </c>
      <c r="N305" s="735">
        <v>0</v>
      </c>
      <c r="O305" s="735">
        <v>0</v>
      </c>
      <c r="P305" s="735">
        <v>0</v>
      </c>
      <c r="Q305" s="735">
        <v>0</v>
      </c>
      <c r="R305" s="735">
        <v>0</v>
      </c>
      <c r="S305" s="735">
        <v>0</v>
      </c>
      <c r="T305" s="735">
        <v>0</v>
      </c>
      <c r="U305" s="735">
        <v>0</v>
      </c>
      <c r="V305" s="735">
        <v>0</v>
      </c>
    </row>
    <row r="306" spans="2:22" x14ac:dyDescent="0.25">
      <c r="B306" s="706">
        <v>9354034</v>
      </c>
      <c r="C306" s="706" t="s">
        <v>1117</v>
      </c>
      <c r="D306" s="706" t="s">
        <v>356</v>
      </c>
      <c r="E306" s="735">
        <v>0</v>
      </c>
      <c r="F306" s="735">
        <v>0</v>
      </c>
      <c r="G306" s="735">
        <v>0</v>
      </c>
      <c r="H306" s="735">
        <v>0</v>
      </c>
      <c r="I306" s="735">
        <v>0</v>
      </c>
      <c r="J306" s="735">
        <v>0</v>
      </c>
      <c r="K306" s="735">
        <v>0</v>
      </c>
      <c r="L306" s="735">
        <v>0</v>
      </c>
      <c r="M306" s="735">
        <v>0</v>
      </c>
      <c r="N306" s="735">
        <v>0</v>
      </c>
      <c r="O306" s="735">
        <v>0</v>
      </c>
      <c r="P306" s="735">
        <v>0</v>
      </c>
      <c r="Q306" s="735">
        <v>0</v>
      </c>
      <c r="R306" s="735">
        <v>0</v>
      </c>
      <c r="S306" s="735">
        <v>0</v>
      </c>
      <c r="T306" s="735">
        <v>0</v>
      </c>
      <c r="U306" s="735">
        <v>0</v>
      </c>
      <c r="V306" s="735">
        <v>0</v>
      </c>
    </row>
    <row r="307" spans="2:22" x14ac:dyDescent="0.25">
      <c r="B307" s="706">
        <v>9354035</v>
      </c>
      <c r="C307" s="706" t="s">
        <v>1503</v>
      </c>
      <c r="D307" s="706" t="s">
        <v>356</v>
      </c>
      <c r="E307" s="735">
        <v>0</v>
      </c>
      <c r="F307" s="735">
        <v>0</v>
      </c>
      <c r="G307" s="735">
        <v>0</v>
      </c>
      <c r="H307" s="735">
        <v>0</v>
      </c>
      <c r="I307" s="735">
        <v>0</v>
      </c>
      <c r="J307" s="735">
        <v>0</v>
      </c>
      <c r="K307" s="735">
        <v>0</v>
      </c>
      <c r="L307" s="735">
        <v>0</v>
      </c>
      <c r="M307" s="735">
        <v>0</v>
      </c>
      <c r="N307" s="735">
        <v>0</v>
      </c>
      <c r="O307" s="735">
        <v>0</v>
      </c>
      <c r="P307" s="735">
        <v>0</v>
      </c>
      <c r="Q307" s="735">
        <v>0</v>
      </c>
      <c r="R307" s="735">
        <v>0</v>
      </c>
      <c r="S307" s="735">
        <v>0</v>
      </c>
      <c r="T307" s="735">
        <v>0</v>
      </c>
      <c r="U307" s="735">
        <v>0</v>
      </c>
      <c r="V307" s="735">
        <v>0</v>
      </c>
    </row>
    <row r="308" spans="2:22" x14ac:dyDescent="0.25">
      <c r="B308" s="706">
        <v>9354036</v>
      </c>
      <c r="C308" s="706" t="s">
        <v>1118</v>
      </c>
      <c r="D308" s="706" t="s">
        <v>356</v>
      </c>
      <c r="E308" s="735">
        <v>0</v>
      </c>
      <c r="F308" s="735">
        <v>0</v>
      </c>
      <c r="G308" s="735">
        <v>0</v>
      </c>
      <c r="H308" s="735">
        <v>0</v>
      </c>
      <c r="I308" s="735">
        <v>0</v>
      </c>
      <c r="J308" s="735">
        <v>0</v>
      </c>
      <c r="K308" s="735">
        <v>0</v>
      </c>
      <c r="L308" s="735">
        <v>0</v>
      </c>
      <c r="M308" s="735">
        <v>0</v>
      </c>
      <c r="N308" s="735">
        <v>0</v>
      </c>
      <c r="O308" s="735">
        <v>0</v>
      </c>
      <c r="P308" s="735">
        <v>0</v>
      </c>
      <c r="Q308" s="735">
        <v>0</v>
      </c>
      <c r="R308" s="735">
        <v>0</v>
      </c>
      <c r="S308" s="735">
        <v>0</v>
      </c>
      <c r="T308" s="735">
        <v>0</v>
      </c>
      <c r="U308" s="735">
        <v>0</v>
      </c>
      <c r="V308" s="735">
        <v>0</v>
      </c>
    </row>
    <row r="309" spans="2:22" x14ac:dyDescent="0.25">
      <c r="B309" s="706">
        <v>9354040</v>
      </c>
      <c r="C309" s="706" t="s">
        <v>722</v>
      </c>
      <c r="D309" s="706" t="s">
        <v>356</v>
      </c>
      <c r="E309" s="735">
        <v>0</v>
      </c>
      <c r="F309" s="735">
        <v>0</v>
      </c>
      <c r="G309" s="735">
        <v>0</v>
      </c>
      <c r="H309" s="735">
        <v>0</v>
      </c>
      <c r="I309" s="735">
        <v>0</v>
      </c>
      <c r="J309" s="735">
        <v>0</v>
      </c>
      <c r="K309" s="735">
        <v>0</v>
      </c>
      <c r="L309" s="735">
        <v>0</v>
      </c>
      <c r="M309" s="735">
        <v>0</v>
      </c>
      <c r="N309" s="735">
        <v>0</v>
      </c>
      <c r="O309" s="735">
        <v>0</v>
      </c>
      <c r="P309" s="735">
        <v>0</v>
      </c>
      <c r="Q309" s="735">
        <v>0</v>
      </c>
      <c r="R309" s="735">
        <v>0</v>
      </c>
      <c r="S309" s="735">
        <v>0</v>
      </c>
      <c r="T309" s="735">
        <v>0</v>
      </c>
      <c r="U309" s="735">
        <v>0</v>
      </c>
      <c r="V309" s="735">
        <v>0</v>
      </c>
    </row>
    <row r="310" spans="2:22" x14ac:dyDescent="0.25">
      <c r="B310" s="706">
        <v>9354041</v>
      </c>
      <c r="C310" s="706" t="s">
        <v>1119</v>
      </c>
      <c r="D310" s="706" t="s">
        <v>356</v>
      </c>
      <c r="E310" s="735">
        <v>0</v>
      </c>
      <c r="F310" s="735">
        <v>0</v>
      </c>
      <c r="G310" s="735">
        <v>0</v>
      </c>
      <c r="H310" s="735">
        <v>0</v>
      </c>
      <c r="I310" s="735">
        <v>0</v>
      </c>
      <c r="J310" s="735">
        <v>0</v>
      </c>
      <c r="K310" s="735">
        <v>0</v>
      </c>
      <c r="L310" s="735">
        <v>0</v>
      </c>
      <c r="M310" s="735">
        <v>0</v>
      </c>
      <c r="N310" s="735">
        <v>0</v>
      </c>
      <c r="O310" s="735">
        <v>0</v>
      </c>
      <c r="P310" s="735">
        <v>0</v>
      </c>
      <c r="Q310" s="735">
        <v>0</v>
      </c>
      <c r="R310" s="735">
        <v>0</v>
      </c>
      <c r="S310" s="735">
        <v>0</v>
      </c>
      <c r="T310" s="735">
        <v>0</v>
      </c>
      <c r="U310" s="735">
        <v>0</v>
      </c>
      <c r="V310" s="735">
        <v>0</v>
      </c>
    </row>
    <row r="311" spans="2:22" x14ac:dyDescent="0.25">
      <c r="B311" s="706">
        <v>9354042</v>
      </c>
      <c r="C311" s="706" t="s">
        <v>1120</v>
      </c>
      <c r="D311" s="706" t="s">
        <v>356</v>
      </c>
      <c r="E311" s="735">
        <v>0</v>
      </c>
      <c r="F311" s="735">
        <v>0</v>
      </c>
      <c r="G311" s="735">
        <v>0</v>
      </c>
      <c r="H311" s="735">
        <v>0</v>
      </c>
      <c r="I311" s="735">
        <v>0</v>
      </c>
      <c r="J311" s="735">
        <v>0</v>
      </c>
      <c r="K311" s="735">
        <v>0</v>
      </c>
      <c r="L311" s="735">
        <v>0</v>
      </c>
      <c r="M311" s="735">
        <v>0</v>
      </c>
      <c r="N311" s="735">
        <v>0</v>
      </c>
      <c r="O311" s="735">
        <v>0</v>
      </c>
      <c r="P311" s="735">
        <v>0</v>
      </c>
      <c r="Q311" s="735">
        <v>0</v>
      </c>
      <c r="R311" s="735">
        <v>0</v>
      </c>
      <c r="S311" s="735">
        <v>0</v>
      </c>
      <c r="T311" s="735">
        <v>0</v>
      </c>
      <c r="U311" s="735">
        <v>0</v>
      </c>
      <c r="V311" s="735">
        <v>0</v>
      </c>
    </row>
    <row r="312" spans="2:22" x14ac:dyDescent="0.25">
      <c r="B312" s="706">
        <v>9354043</v>
      </c>
      <c r="C312" s="706" t="s">
        <v>1121</v>
      </c>
      <c r="D312" s="706" t="s">
        <v>356</v>
      </c>
      <c r="E312" s="735">
        <v>0</v>
      </c>
      <c r="F312" s="735">
        <v>0</v>
      </c>
      <c r="G312" s="735">
        <v>0</v>
      </c>
      <c r="H312" s="735">
        <v>0</v>
      </c>
      <c r="I312" s="735">
        <v>0</v>
      </c>
      <c r="J312" s="735">
        <v>0</v>
      </c>
      <c r="K312" s="735">
        <v>0</v>
      </c>
      <c r="L312" s="735">
        <v>0</v>
      </c>
      <c r="M312" s="735">
        <v>0</v>
      </c>
      <c r="N312" s="735">
        <v>0</v>
      </c>
      <c r="O312" s="735">
        <v>0</v>
      </c>
      <c r="P312" s="735">
        <v>0</v>
      </c>
      <c r="Q312" s="735">
        <v>0</v>
      </c>
      <c r="R312" s="735">
        <v>0</v>
      </c>
      <c r="S312" s="735">
        <v>0</v>
      </c>
      <c r="T312" s="735">
        <v>0</v>
      </c>
      <c r="U312" s="735">
        <v>0</v>
      </c>
      <c r="V312" s="735">
        <v>0</v>
      </c>
    </row>
    <row r="313" spans="2:22" x14ac:dyDescent="0.25">
      <c r="B313" s="706">
        <v>9354045</v>
      </c>
      <c r="C313" s="706" t="s">
        <v>1122</v>
      </c>
      <c r="D313" s="706" t="s">
        <v>356</v>
      </c>
      <c r="E313" s="735">
        <v>0</v>
      </c>
      <c r="F313" s="735">
        <v>0</v>
      </c>
      <c r="G313" s="735">
        <v>0</v>
      </c>
      <c r="H313" s="735">
        <v>0</v>
      </c>
      <c r="I313" s="735">
        <v>0</v>
      </c>
      <c r="J313" s="735">
        <v>0</v>
      </c>
      <c r="K313" s="735">
        <v>0</v>
      </c>
      <c r="L313" s="735">
        <v>0</v>
      </c>
      <c r="M313" s="735">
        <v>0</v>
      </c>
      <c r="N313" s="735">
        <v>0</v>
      </c>
      <c r="O313" s="735">
        <v>0</v>
      </c>
      <c r="P313" s="735">
        <v>0</v>
      </c>
      <c r="Q313" s="735">
        <v>0</v>
      </c>
      <c r="R313" s="735">
        <v>0</v>
      </c>
      <c r="S313" s="735">
        <v>0</v>
      </c>
      <c r="T313" s="735">
        <v>0</v>
      </c>
      <c r="U313" s="735">
        <v>0</v>
      </c>
      <c r="V313" s="735">
        <v>0</v>
      </c>
    </row>
    <row r="314" spans="2:22" x14ac:dyDescent="0.25">
      <c r="B314" s="706">
        <v>9354048</v>
      </c>
      <c r="C314" s="706" t="s">
        <v>930</v>
      </c>
      <c r="D314" s="706" t="s">
        <v>356</v>
      </c>
      <c r="E314" s="735">
        <v>0</v>
      </c>
      <c r="F314" s="735">
        <v>0</v>
      </c>
      <c r="G314" s="735">
        <v>0</v>
      </c>
      <c r="H314" s="735">
        <v>0</v>
      </c>
      <c r="I314" s="735">
        <v>0</v>
      </c>
      <c r="J314" s="735">
        <v>0</v>
      </c>
      <c r="K314" s="735">
        <v>0</v>
      </c>
      <c r="L314" s="735">
        <v>0</v>
      </c>
      <c r="M314" s="735">
        <v>0</v>
      </c>
      <c r="N314" s="735">
        <v>0</v>
      </c>
      <c r="O314" s="735">
        <v>0</v>
      </c>
      <c r="P314" s="735">
        <v>0</v>
      </c>
      <c r="Q314" s="735">
        <v>0</v>
      </c>
      <c r="R314" s="735">
        <v>0</v>
      </c>
      <c r="S314" s="735">
        <v>0</v>
      </c>
      <c r="T314" s="735">
        <v>0</v>
      </c>
      <c r="U314" s="735">
        <v>0</v>
      </c>
      <c r="V314" s="735">
        <v>0</v>
      </c>
    </row>
    <row r="315" spans="2:22" x14ac:dyDescent="0.25">
      <c r="B315" s="706">
        <v>9354051</v>
      </c>
      <c r="C315" s="706" t="s">
        <v>1123</v>
      </c>
      <c r="D315" s="706" t="s">
        <v>356</v>
      </c>
      <c r="E315" s="735">
        <v>0</v>
      </c>
      <c r="F315" s="735">
        <v>0</v>
      </c>
      <c r="G315" s="735">
        <v>0</v>
      </c>
      <c r="H315" s="735">
        <v>0</v>
      </c>
      <c r="I315" s="735">
        <v>0</v>
      </c>
      <c r="J315" s="735">
        <v>0</v>
      </c>
      <c r="K315" s="735">
        <v>0</v>
      </c>
      <c r="L315" s="735">
        <v>0</v>
      </c>
      <c r="M315" s="735">
        <v>0</v>
      </c>
      <c r="N315" s="735">
        <v>0</v>
      </c>
      <c r="O315" s="735">
        <v>0</v>
      </c>
      <c r="P315" s="735">
        <v>0</v>
      </c>
      <c r="Q315" s="735">
        <v>0</v>
      </c>
      <c r="R315" s="735">
        <v>0</v>
      </c>
      <c r="S315" s="735">
        <v>0</v>
      </c>
      <c r="T315" s="735">
        <v>0</v>
      </c>
      <c r="U315" s="735">
        <v>0</v>
      </c>
      <c r="V315" s="735">
        <v>0</v>
      </c>
    </row>
    <row r="316" spans="2:22" x14ac:dyDescent="0.25">
      <c r="B316" s="706">
        <v>9354056</v>
      </c>
      <c r="C316" s="706" t="s">
        <v>718</v>
      </c>
      <c r="D316" s="706" t="s">
        <v>356</v>
      </c>
      <c r="E316" s="735">
        <v>0</v>
      </c>
      <c r="F316" s="735">
        <v>0</v>
      </c>
      <c r="G316" s="735">
        <v>0</v>
      </c>
      <c r="H316" s="735">
        <v>0</v>
      </c>
      <c r="I316" s="735">
        <v>0</v>
      </c>
      <c r="J316" s="735">
        <v>0</v>
      </c>
      <c r="K316" s="735">
        <v>0</v>
      </c>
      <c r="L316" s="735">
        <v>0</v>
      </c>
      <c r="M316" s="735">
        <v>0</v>
      </c>
      <c r="N316" s="735">
        <v>0</v>
      </c>
      <c r="O316" s="735">
        <v>0</v>
      </c>
      <c r="P316" s="735">
        <v>0</v>
      </c>
      <c r="Q316" s="735">
        <v>0</v>
      </c>
      <c r="R316" s="735">
        <v>0</v>
      </c>
      <c r="S316" s="735">
        <v>0</v>
      </c>
      <c r="T316" s="735">
        <v>0</v>
      </c>
      <c r="U316" s="735">
        <v>0</v>
      </c>
      <c r="V316" s="735">
        <v>0</v>
      </c>
    </row>
    <row r="317" spans="2:22" x14ac:dyDescent="0.25">
      <c r="B317" s="706">
        <v>9354075</v>
      </c>
      <c r="C317" s="706" t="s">
        <v>719</v>
      </c>
      <c r="D317" s="706" t="s">
        <v>356</v>
      </c>
      <c r="E317" s="735">
        <v>0</v>
      </c>
      <c r="F317" s="735">
        <v>0</v>
      </c>
      <c r="G317" s="735">
        <v>0</v>
      </c>
      <c r="H317" s="735">
        <v>0</v>
      </c>
      <c r="I317" s="735">
        <v>0</v>
      </c>
      <c r="J317" s="735">
        <v>0</v>
      </c>
      <c r="K317" s="735">
        <v>0</v>
      </c>
      <c r="L317" s="735">
        <v>0</v>
      </c>
      <c r="M317" s="735">
        <v>0</v>
      </c>
      <c r="N317" s="735">
        <v>0</v>
      </c>
      <c r="O317" s="735">
        <v>0</v>
      </c>
      <c r="P317" s="735">
        <v>0</v>
      </c>
      <c r="Q317" s="735">
        <v>0</v>
      </c>
      <c r="R317" s="735">
        <v>0</v>
      </c>
      <c r="S317" s="735">
        <v>0</v>
      </c>
      <c r="T317" s="735">
        <v>0</v>
      </c>
      <c r="U317" s="735">
        <v>0</v>
      </c>
      <c r="V317" s="735">
        <v>0</v>
      </c>
    </row>
    <row r="318" spans="2:22" x14ac:dyDescent="0.25">
      <c r="B318" s="706">
        <v>9354076</v>
      </c>
      <c r="C318" s="706" t="s">
        <v>829</v>
      </c>
      <c r="D318" s="706" t="s">
        <v>356</v>
      </c>
      <c r="E318" s="735">
        <v>0</v>
      </c>
      <c r="F318" s="735">
        <v>0</v>
      </c>
      <c r="G318" s="735">
        <v>0</v>
      </c>
      <c r="H318" s="735">
        <v>0</v>
      </c>
      <c r="I318" s="735">
        <v>0</v>
      </c>
      <c r="J318" s="735">
        <v>0</v>
      </c>
      <c r="K318" s="735">
        <v>0</v>
      </c>
      <c r="L318" s="735">
        <v>0</v>
      </c>
      <c r="M318" s="735">
        <v>0</v>
      </c>
      <c r="N318" s="735">
        <v>0</v>
      </c>
      <c r="O318" s="735">
        <v>0</v>
      </c>
      <c r="P318" s="735">
        <v>0</v>
      </c>
      <c r="Q318" s="735">
        <v>0</v>
      </c>
      <c r="R318" s="735">
        <v>0</v>
      </c>
      <c r="S318" s="735">
        <v>0</v>
      </c>
      <c r="T318" s="735">
        <v>0</v>
      </c>
      <c r="U318" s="735">
        <v>0</v>
      </c>
      <c r="V318" s="735">
        <v>0</v>
      </c>
    </row>
    <row r="319" spans="2:22" x14ac:dyDescent="0.25">
      <c r="B319" s="706">
        <v>9354092</v>
      </c>
      <c r="C319" s="706" t="s">
        <v>821</v>
      </c>
      <c r="D319" s="706" t="s">
        <v>356</v>
      </c>
      <c r="E319" s="735">
        <v>0</v>
      </c>
      <c r="F319" s="735">
        <v>0</v>
      </c>
      <c r="G319" s="735">
        <v>0</v>
      </c>
      <c r="H319" s="735">
        <v>0</v>
      </c>
      <c r="I319" s="735">
        <v>0</v>
      </c>
      <c r="J319" s="735">
        <v>0</v>
      </c>
      <c r="K319" s="735">
        <v>0</v>
      </c>
      <c r="L319" s="735">
        <v>0</v>
      </c>
      <c r="M319" s="735">
        <v>0</v>
      </c>
      <c r="N319" s="735">
        <v>0</v>
      </c>
      <c r="O319" s="735">
        <v>0</v>
      </c>
      <c r="P319" s="735">
        <v>0</v>
      </c>
      <c r="Q319" s="735">
        <v>0</v>
      </c>
      <c r="R319" s="735">
        <v>0</v>
      </c>
      <c r="S319" s="735">
        <v>0</v>
      </c>
      <c r="T319" s="735">
        <v>0</v>
      </c>
      <c r="U319" s="735">
        <v>0</v>
      </c>
      <c r="V319" s="735">
        <v>0</v>
      </c>
    </row>
    <row r="320" spans="2:22" x14ac:dyDescent="0.25">
      <c r="B320" s="706">
        <v>9354095</v>
      </c>
      <c r="C320" s="706" t="s">
        <v>1124</v>
      </c>
      <c r="D320" s="706" t="s">
        <v>356</v>
      </c>
      <c r="E320" s="735">
        <v>0</v>
      </c>
      <c r="F320" s="735">
        <v>0</v>
      </c>
      <c r="G320" s="735">
        <v>0</v>
      </c>
      <c r="H320" s="735">
        <v>0</v>
      </c>
      <c r="I320" s="735">
        <v>0</v>
      </c>
      <c r="J320" s="735">
        <v>0</v>
      </c>
      <c r="K320" s="735">
        <v>0</v>
      </c>
      <c r="L320" s="735">
        <v>0</v>
      </c>
      <c r="M320" s="735">
        <v>0</v>
      </c>
      <c r="N320" s="735">
        <v>0</v>
      </c>
      <c r="O320" s="735">
        <v>0</v>
      </c>
      <c r="P320" s="735">
        <v>0</v>
      </c>
      <c r="Q320" s="735">
        <v>0</v>
      </c>
      <c r="R320" s="735">
        <v>0</v>
      </c>
      <c r="S320" s="735">
        <v>0</v>
      </c>
      <c r="T320" s="735">
        <v>0</v>
      </c>
      <c r="U320" s="735">
        <v>0</v>
      </c>
      <c r="V320" s="735">
        <v>0</v>
      </c>
    </row>
    <row r="321" spans="2:22" x14ac:dyDescent="0.25">
      <c r="B321" s="706">
        <v>9354096</v>
      </c>
      <c r="C321" s="706" t="s">
        <v>816</v>
      </c>
      <c r="D321" s="706" t="s">
        <v>356</v>
      </c>
      <c r="E321" s="735">
        <v>0</v>
      </c>
      <c r="F321" s="735">
        <v>0</v>
      </c>
      <c r="G321" s="735">
        <v>0</v>
      </c>
      <c r="H321" s="735">
        <v>0</v>
      </c>
      <c r="I321" s="735">
        <v>0</v>
      </c>
      <c r="J321" s="735">
        <v>0</v>
      </c>
      <c r="K321" s="735">
        <v>0</v>
      </c>
      <c r="L321" s="735">
        <v>0</v>
      </c>
      <c r="M321" s="735">
        <v>0</v>
      </c>
      <c r="N321" s="735">
        <v>0</v>
      </c>
      <c r="O321" s="735">
        <v>0</v>
      </c>
      <c r="P321" s="735">
        <v>0</v>
      </c>
      <c r="Q321" s="735">
        <v>0</v>
      </c>
      <c r="R321" s="735">
        <v>0</v>
      </c>
      <c r="S321" s="735">
        <v>0</v>
      </c>
      <c r="T321" s="735">
        <v>0</v>
      </c>
      <c r="U321" s="735">
        <v>0</v>
      </c>
      <c r="V321" s="735">
        <v>0</v>
      </c>
    </row>
    <row r="322" spans="2:22" x14ac:dyDescent="0.25">
      <c r="B322" s="706">
        <v>9354097</v>
      </c>
      <c r="C322" s="706" t="s">
        <v>817</v>
      </c>
      <c r="D322" s="706" t="s">
        <v>356</v>
      </c>
      <c r="E322" s="735">
        <v>0</v>
      </c>
      <c r="F322" s="735">
        <v>0</v>
      </c>
      <c r="G322" s="735">
        <v>0</v>
      </c>
      <c r="H322" s="735">
        <v>0</v>
      </c>
      <c r="I322" s="735">
        <v>0</v>
      </c>
      <c r="J322" s="735">
        <v>0</v>
      </c>
      <c r="K322" s="735">
        <v>0</v>
      </c>
      <c r="L322" s="735">
        <v>0</v>
      </c>
      <c r="M322" s="735">
        <v>0</v>
      </c>
      <c r="N322" s="735">
        <v>0</v>
      </c>
      <c r="O322" s="735">
        <v>0</v>
      </c>
      <c r="P322" s="735">
        <v>0</v>
      </c>
      <c r="Q322" s="735">
        <v>0</v>
      </c>
      <c r="R322" s="735">
        <v>0</v>
      </c>
      <c r="S322" s="735">
        <v>0</v>
      </c>
      <c r="T322" s="735">
        <v>0</v>
      </c>
      <c r="U322" s="735">
        <v>0</v>
      </c>
      <c r="V322" s="735">
        <v>0</v>
      </c>
    </row>
    <row r="323" spans="2:22" x14ac:dyDescent="0.25">
      <c r="B323" s="706">
        <v>9354098</v>
      </c>
      <c r="C323" s="706" t="s">
        <v>1125</v>
      </c>
      <c r="D323" s="706" t="s">
        <v>356</v>
      </c>
      <c r="E323" s="735">
        <v>0</v>
      </c>
      <c r="F323" s="735">
        <v>0</v>
      </c>
      <c r="G323" s="735">
        <v>0</v>
      </c>
      <c r="H323" s="735">
        <v>0</v>
      </c>
      <c r="I323" s="735">
        <v>0</v>
      </c>
      <c r="J323" s="735">
        <v>0</v>
      </c>
      <c r="K323" s="735">
        <v>0</v>
      </c>
      <c r="L323" s="735">
        <v>0</v>
      </c>
      <c r="M323" s="735">
        <v>0</v>
      </c>
      <c r="N323" s="735">
        <v>0</v>
      </c>
      <c r="O323" s="735">
        <v>0</v>
      </c>
      <c r="P323" s="735">
        <v>0</v>
      </c>
      <c r="Q323" s="735">
        <v>0</v>
      </c>
      <c r="R323" s="735">
        <v>0</v>
      </c>
      <c r="S323" s="735">
        <v>0</v>
      </c>
      <c r="T323" s="735">
        <v>0</v>
      </c>
      <c r="U323" s="735">
        <v>0</v>
      </c>
      <c r="V323" s="735">
        <v>0</v>
      </c>
    </row>
    <row r="324" spans="2:22" x14ac:dyDescent="0.25">
      <c r="B324" s="706">
        <v>9354099</v>
      </c>
      <c r="C324" s="706" t="s">
        <v>828</v>
      </c>
      <c r="D324" s="706" t="s">
        <v>356</v>
      </c>
      <c r="E324" s="735">
        <v>0</v>
      </c>
      <c r="F324" s="735">
        <v>0</v>
      </c>
      <c r="G324" s="735">
        <v>0</v>
      </c>
      <c r="H324" s="735">
        <v>0</v>
      </c>
      <c r="I324" s="735">
        <v>0</v>
      </c>
      <c r="J324" s="735">
        <v>0</v>
      </c>
      <c r="K324" s="735">
        <v>0</v>
      </c>
      <c r="L324" s="735">
        <v>0</v>
      </c>
      <c r="M324" s="735">
        <v>0</v>
      </c>
      <c r="N324" s="735">
        <v>0</v>
      </c>
      <c r="O324" s="735">
        <v>0</v>
      </c>
      <c r="P324" s="735">
        <v>0</v>
      </c>
      <c r="Q324" s="735">
        <v>0</v>
      </c>
      <c r="R324" s="735">
        <v>0</v>
      </c>
      <c r="S324" s="735">
        <v>0</v>
      </c>
      <c r="T324" s="735">
        <v>0</v>
      </c>
      <c r="U324" s="735">
        <v>0</v>
      </c>
      <c r="V324" s="735">
        <v>0</v>
      </c>
    </row>
    <row r="325" spans="2:22" x14ac:dyDescent="0.25">
      <c r="B325" s="706">
        <v>9354102</v>
      </c>
      <c r="C325" s="706" t="s">
        <v>926</v>
      </c>
      <c r="D325" s="706" t="s">
        <v>356</v>
      </c>
      <c r="E325" s="735">
        <v>0</v>
      </c>
      <c r="F325" s="735">
        <v>0</v>
      </c>
      <c r="G325" s="735">
        <v>0</v>
      </c>
      <c r="H325" s="735">
        <v>0</v>
      </c>
      <c r="I325" s="735">
        <v>0</v>
      </c>
      <c r="J325" s="735">
        <v>0</v>
      </c>
      <c r="K325" s="735">
        <v>0</v>
      </c>
      <c r="L325" s="735">
        <v>0</v>
      </c>
      <c r="M325" s="735">
        <v>0</v>
      </c>
      <c r="N325" s="735">
        <v>0</v>
      </c>
      <c r="O325" s="735">
        <v>0</v>
      </c>
      <c r="P325" s="735">
        <v>0</v>
      </c>
      <c r="Q325" s="735">
        <v>0</v>
      </c>
      <c r="R325" s="735">
        <v>0</v>
      </c>
      <c r="S325" s="735">
        <v>0</v>
      </c>
      <c r="T325" s="735">
        <v>0</v>
      </c>
      <c r="U325" s="735">
        <v>0</v>
      </c>
      <c r="V325" s="735">
        <v>0</v>
      </c>
    </row>
    <row r="326" spans="2:22" x14ac:dyDescent="0.25">
      <c r="B326" s="706">
        <v>9354103</v>
      </c>
      <c r="C326" s="706" t="s">
        <v>934</v>
      </c>
      <c r="D326" s="706" t="s">
        <v>356</v>
      </c>
      <c r="E326" s="735">
        <v>0</v>
      </c>
      <c r="F326" s="735">
        <v>0</v>
      </c>
      <c r="G326" s="735">
        <v>0</v>
      </c>
      <c r="H326" s="735">
        <v>0</v>
      </c>
      <c r="I326" s="735">
        <v>0</v>
      </c>
      <c r="J326" s="735">
        <v>0</v>
      </c>
      <c r="K326" s="735">
        <v>0</v>
      </c>
      <c r="L326" s="735">
        <v>0</v>
      </c>
      <c r="M326" s="735">
        <v>0</v>
      </c>
      <c r="N326" s="735">
        <v>0</v>
      </c>
      <c r="O326" s="735">
        <v>0</v>
      </c>
      <c r="P326" s="735">
        <v>0</v>
      </c>
      <c r="Q326" s="735">
        <v>0</v>
      </c>
      <c r="R326" s="735">
        <v>0</v>
      </c>
      <c r="S326" s="735">
        <v>0</v>
      </c>
      <c r="T326" s="735">
        <v>0</v>
      </c>
      <c r="U326" s="735">
        <v>0</v>
      </c>
      <c r="V326" s="735">
        <v>0</v>
      </c>
    </row>
    <row r="327" spans="2:22" x14ac:dyDescent="0.25">
      <c r="B327" s="706">
        <v>9354504</v>
      </c>
      <c r="C327" s="706" t="s">
        <v>721</v>
      </c>
      <c r="D327" s="706" t="s">
        <v>356</v>
      </c>
      <c r="E327" s="735">
        <v>0</v>
      </c>
      <c r="F327" s="735">
        <v>0</v>
      </c>
      <c r="G327" s="735">
        <v>0</v>
      </c>
      <c r="H327" s="735">
        <v>0</v>
      </c>
      <c r="I327" s="735">
        <v>0</v>
      </c>
      <c r="J327" s="735">
        <v>0</v>
      </c>
      <c r="K327" s="735">
        <v>0</v>
      </c>
      <c r="L327" s="735">
        <v>0</v>
      </c>
      <c r="M327" s="735">
        <v>0</v>
      </c>
      <c r="N327" s="735">
        <v>0</v>
      </c>
      <c r="O327" s="735">
        <v>0</v>
      </c>
      <c r="P327" s="735">
        <v>0</v>
      </c>
      <c r="Q327" s="735">
        <v>0</v>
      </c>
      <c r="R327" s="735">
        <v>0</v>
      </c>
      <c r="S327" s="735">
        <v>0</v>
      </c>
      <c r="T327" s="735">
        <v>0</v>
      </c>
      <c r="U327" s="735">
        <v>0</v>
      </c>
      <c r="V327" s="735">
        <v>0</v>
      </c>
    </row>
    <row r="328" spans="2:22" x14ac:dyDescent="0.25">
      <c r="B328" s="706">
        <v>9354603</v>
      </c>
      <c r="C328" s="706" t="s">
        <v>825</v>
      </c>
      <c r="D328" s="706" t="s">
        <v>356</v>
      </c>
      <c r="E328" s="735">
        <v>0</v>
      </c>
      <c r="F328" s="735">
        <v>0</v>
      </c>
      <c r="G328" s="735">
        <v>0</v>
      </c>
      <c r="H328" s="735">
        <v>0</v>
      </c>
      <c r="I328" s="735">
        <v>0</v>
      </c>
      <c r="J328" s="735">
        <v>0</v>
      </c>
      <c r="K328" s="735">
        <v>0</v>
      </c>
      <c r="L328" s="735">
        <v>0</v>
      </c>
      <c r="M328" s="735">
        <v>0</v>
      </c>
      <c r="N328" s="735">
        <v>0</v>
      </c>
      <c r="O328" s="735">
        <v>0</v>
      </c>
      <c r="P328" s="735">
        <v>0</v>
      </c>
      <c r="Q328" s="735">
        <v>0</v>
      </c>
      <c r="R328" s="735">
        <v>0</v>
      </c>
      <c r="S328" s="735">
        <v>0</v>
      </c>
      <c r="T328" s="735">
        <v>0</v>
      </c>
      <c r="U328" s="735">
        <v>0</v>
      </c>
      <c r="V328" s="735">
        <v>0</v>
      </c>
    </row>
    <row r="329" spans="2:22" x14ac:dyDescent="0.25">
      <c r="B329" s="706">
        <v>9354605</v>
      </c>
      <c r="C329" s="706" t="s">
        <v>720</v>
      </c>
      <c r="D329" s="706" t="s">
        <v>356</v>
      </c>
      <c r="E329" s="735">
        <v>0</v>
      </c>
      <c r="F329" s="735">
        <v>0</v>
      </c>
      <c r="G329" s="735">
        <v>0</v>
      </c>
      <c r="H329" s="735">
        <v>0</v>
      </c>
      <c r="I329" s="735">
        <v>0</v>
      </c>
      <c r="J329" s="735">
        <v>0</v>
      </c>
      <c r="K329" s="735">
        <v>0</v>
      </c>
      <c r="L329" s="735">
        <v>0</v>
      </c>
      <c r="M329" s="735">
        <v>0</v>
      </c>
      <c r="N329" s="735">
        <v>0</v>
      </c>
      <c r="O329" s="735">
        <v>0</v>
      </c>
      <c r="P329" s="735">
        <v>0</v>
      </c>
      <c r="Q329" s="735">
        <v>0</v>
      </c>
      <c r="R329" s="735">
        <v>0</v>
      </c>
      <c r="S329" s="735">
        <v>0</v>
      </c>
      <c r="T329" s="735">
        <v>0</v>
      </c>
      <c r="U329" s="735">
        <v>0</v>
      </c>
      <c r="V329" s="735">
        <v>0</v>
      </c>
    </row>
    <row r="330" spans="2:22" x14ac:dyDescent="0.25">
      <c r="B330" s="706">
        <v>9354606</v>
      </c>
      <c r="C330" s="706" t="s">
        <v>822</v>
      </c>
      <c r="D330" s="706" t="s">
        <v>356</v>
      </c>
      <c r="E330" s="735">
        <v>0</v>
      </c>
      <c r="F330" s="735">
        <v>0</v>
      </c>
      <c r="G330" s="735">
        <v>0</v>
      </c>
      <c r="H330" s="735">
        <v>0</v>
      </c>
      <c r="I330" s="735">
        <v>0</v>
      </c>
      <c r="J330" s="735">
        <v>0</v>
      </c>
      <c r="K330" s="735">
        <v>0</v>
      </c>
      <c r="L330" s="735">
        <v>0</v>
      </c>
      <c r="M330" s="735">
        <v>0</v>
      </c>
      <c r="N330" s="735">
        <v>0</v>
      </c>
      <c r="O330" s="735">
        <v>0</v>
      </c>
      <c r="P330" s="735">
        <v>0</v>
      </c>
      <c r="Q330" s="735">
        <v>0</v>
      </c>
      <c r="R330" s="735">
        <v>0</v>
      </c>
      <c r="S330" s="735">
        <v>0</v>
      </c>
      <c r="T330" s="735">
        <v>0</v>
      </c>
      <c r="U330" s="735">
        <v>0</v>
      </c>
      <c r="V330" s="735">
        <v>0</v>
      </c>
    </row>
    <row r="331" spans="2:22" x14ac:dyDescent="0.25">
      <c r="B331" s="706" t="s">
        <v>1126</v>
      </c>
      <c r="C331" s="706" t="s">
        <v>1126</v>
      </c>
      <c r="D331" s="706" t="s">
        <v>1126</v>
      </c>
      <c r="E331" s="735">
        <v>0</v>
      </c>
      <c r="F331" s="735">
        <v>0</v>
      </c>
      <c r="G331" s="735">
        <v>0</v>
      </c>
      <c r="H331" s="735">
        <v>0</v>
      </c>
      <c r="I331" s="735">
        <v>0</v>
      </c>
      <c r="J331" s="735">
        <v>0</v>
      </c>
      <c r="K331" s="735">
        <v>0</v>
      </c>
      <c r="L331" s="735">
        <v>0</v>
      </c>
      <c r="M331" s="735">
        <v>0</v>
      </c>
      <c r="N331" s="735">
        <v>0</v>
      </c>
      <c r="O331" s="735">
        <v>0</v>
      </c>
      <c r="P331" s="735">
        <v>0</v>
      </c>
      <c r="Q331" s="735">
        <v>0</v>
      </c>
      <c r="R331" s="735">
        <v>0</v>
      </c>
      <c r="S331" s="735">
        <v>0</v>
      </c>
      <c r="T331" s="735">
        <v>0</v>
      </c>
      <c r="U331" s="735">
        <v>0</v>
      </c>
      <c r="V331" s="735">
        <v>0</v>
      </c>
    </row>
    <row r="332" spans="2:22" x14ac:dyDescent="0.25">
      <c r="B332" s="706" t="s">
        <v>1126</v>
      </c>
      <c r="C332" s="706" t="s">
        <v>1126</v>
      </c>
      <c r="D332" s="706" t="s">
        <v>1126</v>
      </c>
      <c r="E332" s="735">
        <v>0</v>
      </c>
      <c r="F332" s="735">
        <v>0</v>
      </c>
      <c r="G332" s="735">
        <v>0</v>
      </c>
      <c r="H332" s="735">
        <v>0</v>
      </c>
      <c r="I332" s="735">
        <v>0</v>
      </c>
      <c r="J332" s="735">
        <v>0</v>
      </c>
      <c r="K332" s="735">
        <v>0</v>
      </c>
      <c r="L332" s="735">
        <v>0</v>
      </c>
      <c r="M332" s="735">
        <v>0</v>
      </c>
      <c r="N332" s="735">
        <v>0</v>
      </c>
      <c r="O332" s="735">
        <v>0</v>
      </c>
      <c r="P332" s="735">
        <v>0</v>
      </c>
      <c r="Q332" s="735">
        <v>0</v>
      </c>
      <c r="R332" s="735">
        <v>0</v>
      </c>
      <c r="S332" s="735">
        <v>0</v>
      </c>
      <c r="T332" s="735">
        <v>0</v>
      </c>
      <c r="U332" s="735">
        <v>0</v>
      </c>
      <c r="V332" s="735">
        <v>0</v>
      </c>
    </row>
    <row r="333" spans="2:22" x14ac:dyDescent="0.25">
      <c r="B333" s="706" t="s">
        <v>1126</v>
      </c>
      <c r="C333" s="706" t="s">
        <v>1126</v>
      </c>
      <c r="D333" s="706" t="s">
        <v>1126</v>
      </c>
      <c r="E333" s="735">
        <v>0</v>
      </c>
      <c r="F333" s="735">
        <v>0</v>
      </c>
      <c r="G333" s="735">
        <v>0</v>
      </c>
      <c r="H333" s="735">
        <v>0</v>
      </c>
      <c r="I333" s="735">
        <v>0</v>
      </c>
      <c r="J333" s="735">
        <v>0</v>
      </c>
      <c r="K333" s="735">
        <v>0</v>
      </c>
      <c r="L333" s="735">
        <v>0</v>
      </c>
      <c r="M333" s="735">
        <v>0</v>
      </c>
      <c r="N333" s="735">
        <v>0</v>
      </c>
      <c r="O333" s="735">
        <v>0</v>
      </c>
      <c r="P333" s="735">
        <v>0</v>
      </c>
      <c r="Q333" s="735">
        <v>0</v>
      </c>
      <c r="R333" s="735">
        <v>0</v>
      </c>
      <c r="S333" s="735">
        <v>0</v>
      </c>
      <c r="T333" s="735">
        <v>0</v>
      </c>
      <c r="U333" s="735">
        <v>0</v>
      </c>
      <c r="V333" s="735">
        <v>0</v>
      </c>
    </row>
    <row r="334" spans="2:22" x14ac:dyDescent="0.25">
      <c r="B334" s="706" t="s">
        <v>1126</v>
      </c>
      <c r="C334" s="706" t="s">
        <v>1126</v>
      </c>
      <c r="D334" s="706" t="s">
        <v>1126</v>
      </c>
      <c r="E334" s="735">
        <v>0</v>
      </c>
      <c r="F334" s="735">
        <v>0</v>
      </c>
      <c r="G334" s="735">
        <v>0</v>
      </c>
      <c r="H334" s="735">
        <v>0</v>
      </c>
      <c r="I334" s="735">
        <v>0</v>
      </c>
      <c r="J334" s="735">
        <v>0</v>
      </c>
      <c r="K334" s="735">
        <v>0</v>
      </c>
      <c r="L334" s="735">
        <v>0</v>
      </c>
      <c r="M334" s="735">
        <v>0</v>
      </c>
      <c r="N334" s="735">
        <v>0</v>
      </c>
      <c r="O334" s="735">
        <v>0</v>
      </c>
      <c r="P334" s="735">
        <v>0</v>
      </c>
      <c r="Q334" s="735">
        <v>0</v>
      </c>
      <c r="R334" s="735">
        <v>0</v>
      </c>
      <c r="S334" s="735">
        <v>0</v>
      </c>
      <c r="T334" s="735">
        <v>0</v>
      </c>
      <c r="U334" s="735">
        <v>0</v>
      </c>
      <c r="V334" s="735">
        <v>0</v>
      </c>
    </row>
    <row r="335" spans="2:22" x14ac:dyDescent="0.25">
      <c r="B335" s="706" t="s">
        <v>1126</v>
      </c>
      <c r="C335" s="706" t="s">
        <v>1126</v>
      </c>
      <c r="D335" s="706" t="s">
        <v>1126</v>
      </c>
      <c r="E335" s="735">
        <v>0</v>
      </c>
      <c r="F335" s="735">
        <v>0</v>
      </c>
      <c r="G335" s="735">
        <v>0</v>
      </c>
      <c r="H335" s="735">
        <v>0</v>
      </c>
      <c r="I335" s="735">
        <v>0</v>
      </c>
      <c r="J335" s="735">
        <v>0</v>
      </c>
      <c r="K335" s="735">
        <v>0</v>
      </c>
      <c r="L335" s="735">
        <v>0</v>
      </c>
      <c r="M335" s="735">
        <v>0</v>
      </c>
      <c r="N335" s="735">
        <v>0</v>
      </c>
      <c r="O335" s="735">
        <v>0</v>
      </c>
      <c r="P335" s="735">
        <v>0</v>
      </c>
      <c r="Q335" s="735">
        <v>0</v>
      </c>
      <c r="R335" s="735">
        <v>0</v>
      </c>
      <c r="S335" s="735">
        <v>0</v>
      </c>
      <c r="T335" s="735">
        <v>0</v>
      </c>
      <c r="U335" s="735">
        <v>0</v>
      </c>
      <c r="V335" s="735">
        <v>0</v>
      </c>
    </row>
    <row r="336" spans="2:22" x14ac:dyDescent="0.25">
      <c r="B336" s="706" t="s">
        <v>1126</v>
      </c>
      <c r="C336" s="706" t="s">
        <v>1126</v>
      </c>
      <c r="D336" s="706" t="s">
        <v>1126</v>
      </c>
      <c r="E336" s="735">
        <v>0</v>
      </c>
      <c r="F336" s="735">
        <v>0</v>
      </c>
      <c r="G336" s="735">
        <v>0</v>
      </c>
      <c r="H336" s="735">
        <v>0</v>
      </c>
      <c r="I336" s="735">
        <v>0</v>
      </c>
      <c r="J336" s="735">
        <v>0</v>
      </c>
      <c r="K336" s="735">
        <v>0</v>
      </c>
      <c r="L336" s="735">
        <v>0</v>
      </c>
      <c r="M336" s="735">
        <v>0</v>
      </c>
      <c r="N336" s="735">
        <v>0</v>
      </c>
      <c r="O336" s="735">
        <v>0</v>
      </c>
      <c r="P336" s="735">
        <v>0</v>
      </c>
      <c r="Q336" s="735">
        <v>0</v>
      </c>
      <c r="R336" s="735">
        <v>0</v>
      </c>
      <c r="S336" s="735">
        <v>0</v>
      </c>
      <c r="T336" s="735">
        <v>0</v>
      </c>
      <c r="U336" s="735">
        <v>0</v>
      </c>
      <c r="V336" s="735">
        <v>0</v>
      </c>
    </row>
    <row r="337" spans="2:22" x14ac:dyDescent="0.25">
      <c r="B337" s="706" t="s">
        <v>1126</v>
      </c>
      <c r="C337" s="706" t="s">
        <v>1126</v>
      </c>
      <c r="D337" s="706" t="s">
        <v>1126</v>
      </c>
      <c r="E337" s="735">
        <v>0</v>
      </c>
      <c r="F337" s="735">
        <v>0</v>
      </c>
      <c r="G337" s="735">
        <v>0</v>
      </c>
      <c r="H337" s="735">
        <v>0</v>
      </c>
      <c r="I337" s="735">
        <v>0</v>
      </c>
      <c r="J337" s="735">
        <v>0</v>
      </c>
      <c r="K337" s="735">
        <v>0</v>
      </c>
      <c r="L337" s="735">
        <v>0</v>
      </c>
      <c r="M337" s="735">
        <v>0</v>
      </c>
      <c r="N337" s="735">
        <v>0</v>
      </c>
      <c r="O337" s="735">
        <v>0</v>
      </c>
      <c r="P337" s="735">
        <v>0</v>
      </c>
      <c r="Q337" s="735">
        <v>0</v>
      </c>
      <c r="R337" s="735">
        <v>0</v>
      </c>
      <c r="S337" s="735">
        <v>0</v>
      </c>
      <c r="T337" s="735">
        <v>0</v>
      </c>
      <c r="U337" s="735">
        <v>0</v>
      </c>
      <c r="V337" s="735">
        <v>0</v>
      </c>
    </row>
    <row r="338" spans="2:22" x14ac:dyDescent="0.25">
      <c r="B338" s="706" t="s">
        <v>1126</v>
      </c>
      <c r="C338" s="706" t="s">
        <v>1126</v>
      </c>
      <c r="D338" s="706" t="s">
        <v>1126</v>
      </c>
      <c r="E338" s="735">
        <v>0</v>
      </c>
      <c r="F338" s="735">
        <v>0</v>
      </c>
      <c r="G338" s="735">
        <v>0</v>
      </c>
      <c r="H338" s="735">
        <v>0</v>
      </c>
      <c r="I338" s="735">
        <v>0</v>
      </c>
      <c r="J338" s="735">
        <v>0</v>
      </c>
      <c r="K338" s="735">
        <v>0</v>
      </c>
      <c r="L338" s="735">
        <v>0</v>
      </c>
      <c r="M338" s="735">
        <v>0</v>
      </c>
      <c r="N338" s="735">
        <v>0</v>
      </c>
      <c r="O338" s="735">
        <v>0</v>
      </c>
      <c r="P338" s="735">
        <v>0</v>
      </c>
      <c r="Q338" s="735">
        <v>0</v>
      </c>
      <c r="R338" s="735">
        <v>0</v>
      </c>
      <c r="S338" s="735">
        <v>0</v>
      </c>
      <c r="T338" s="735">
        <v>0</v>
      </c>
      <c r="U338" s="735">
        <v>0</v>
      </c>
      <c r="V338" s="735">
        <v>0</v>
      </c>
    </row>
    <row r="339" spans="2:22" x14ac:dyDescent="0.25">
      <c r="B339" s="706" t="s">
        <v>1126</v>
      </c>
      <c r="C339" s="706" t="s">
        <v>1126</v>
      </c>
      <c r="D339" s="706" t="s">
        <v>1126</v>
      </c>
      <c r="E339" s="735">
        <v>0</v>
      </c>
      <c r="F339" s="735">
        <v>0</v>
      </c>
      <c r="G339" s="735">
        <v>0</v>
      </c>
      <c r="H339" s="735">
        <v>0</v>
      </c>
      <c r="I339" s="735">
        <v>0</v>
      </c>
      <c r="J339" s="735">
        <v>0</v>
      </c>
      <c r="K339" s="735">
        <v>0</v>
      </c>
      <c r="L339" s="735">
        <v>0</v>
      </c>
      <c r="M339" s="735">
        <v>0</v>
      </c>
      <c r="N339" s="735">
        <v>0</v>
      </c>
      <c r="O339" s="735">
        <v>0</v>
      </c>
      <c r="P339" s="735">
        <v>0</v>
      </c>
      <c r="Q339" s="735">
        <v>0</v>
      </c>
      <c r="R339" s="735">
        <v>0</v>
      </c>
      <c r="S339" s="735">
        <v>0</v>
      </c>
      <c r="T339" s="735">
        <v>0</v>
      </c>
      <c r="U339" s="735">
        <v>0</v>
      </c>
      <c r="V339" s="735">
        <v>0</v>
      </c>
    </row>
    <row r="340" spans="2:22" x14ac:dyDescent="0.25">
      <c r="B340" s="706" t="s">
        <v>1126</v>
      </c>
      <c r="C340" s="706" t="s">
        <v>1126</v>
      </c>
      <c r="D340" s="706" t="s">
        <v>1126</v>
      </c>
      <c r="E340" s="735">
        <v>0</v>
      </c>
      <c r="F340" s="735">
        <v>0</v>
      </c>
      <c r="G340" s="735">
        <v>0</v>
      </c>
      <c r="H340" s="735">
        <v>0</v>
      </c>
      <c r="I340" s="735">
        <v>0</v>
      </c>
      <c r="J340" s="735">
        <v>0</v>
      </c>
      <c r="K340" s="735">
        <v>0</v>
      </c>
      <c r="L340" s="735">
        <v>0</v>
      </c>
      <c r="M340" s="735">
        <v>0</v>
      </c>
      <c r="N340" s="735">
        <v>0</v>
      </c>
      <c r="O340" s="735">
        <v>0</v>
      </c>
      <c r="P340" s="735">
        <v>0</v>
      </c>
      <c r="Q340" s="735">
        <v>0</v>
      </c>
      <c r="R340" s="735">
        <v>0</v>
      </c>
      <c r="S340" s="735">
        <v>0</v>
      </c>
      <c r="T340" s="735">
        <v>0</v>
      </c>
      <c r="U340" s="735">
        <v>0</v>
      </c>
      <c r="V340" s="735">
        <v>0</v>
      </c>
    </row>
    <row r="341" spans="2:22" x14ac:dyDescent="0.25">
      <c r="B341" s="706" t="s">
        <v>1126</v>
      </c>
      <c r="C341" s="706" t="s">
        <v>1126</v>
      </c>
      <c r="D341" s="706" t="s">
        <v>1126</v>
      </c>
      <c r="E341" s="735">
        <v>0</v>
      </c>
      <c r="F341" s="735">
        <v>0</v>
      </c>
      <c r="G341" s="735">
        <v>0</v>
      </c>
      <c r="H341" s="735">
        <v>0</v>
      </c>
      <c r="I341" s="735">
        <v>0</v>
      </c>
      <c r="J341" s="735">
        <v>0</v>
      </c>
      <c r="K341" s="735">
        <v>0</v>
      </c>
      <c r="L341" s="735">
        <v>0</v>
      </c>
      <c r="M341" s="735">
        <v>0</v>
      </c>
      <c r="N341" s="735">
        <v>0</v>
      </c>
      <c r="O341" s="735">
        <v>0</v>
      </c>
      <c r="P341" s="735">
        <v>0</v>
      </c>
      <c r="Q341" s="735">
        <v>0</v>
      </c>
      <c r="R341" s="735">
        <v>0</v>
      </c>
      <c r="S341" s="735">
        <v>0</v>
      </c>
      <c r="T341" s="735">
        <v>0</v>
      </c>
      <c r="U341" s="735">
        <v>0</v>
      </c>
      <c r="V341" s="735">
        <v>0</v>
      </c>
    </row>
    <row r="342" spans="2:22" x14ac:dyDescent="0.25">
      <c r="B342" s="706" t="s">
        <v>1126</v>
      </c>
      <c r="C342" s="706" t="s">
        <v>1126</v>
      </c>
      <c r="D342" s="706" t="s">
        <v>1126</v>
      </c>
      <c r="E342" s="735">
        <v>0</v>
      </c>
      <c r="F342" s="735">
        <v>0</v>
      </c>
      <c r="G342" s="735">
        <v>0</v>
      </c>
      <c r="H342" s="735">
        <v>0</v>
      </c>
      <c r="I342" s="735">
        <v>0</v>
      </c>
      <c r="J342" s="735">
        <v>0</v>
      </c>
      <c r="K342" s="735">
        <v>0</v>
      </c>
      <c r="L342" s="735">
        <v>0</v>
      </c>
      <c r="M342" s="735">
        <v>0</v>
      </c>
      <c r="N342" s="735">
        <v>0</v>
      </c>
      <c r="O342" s="735">
        <v>0</v>
      </c>
      <c r="P342" s="735">
        <v>0</v>
      </c>
      <c r="Q342" s="735">
        <v>0</v>
      </c>
      <c r="R342" s="735">
        <v>0</v>
      </c>
      <c r="S342" s="735">
        <v>0</v>
      </c>
      <c r="T342" s="735">
        <v>0</v>
      </c>
      <c r="U342" s="735">
        <v>0</v>
      </c>
      <c r="V342" s="735">
        <v>0</v>
      </c>
    </row>
    <row r="343" spans="2:22" x14ac:dyDescent="0.25">
      <c r="B343" s="706" t="s">
        <v>1126</v>
      </c>
      <c r="C343" s="706" t="s">
        <v>1126</v>
      </c>
      <c r="D343" s="706" t="s">
        <v>1126</v>
      </c>
      <c r="E343" s="735">
        <v>0</v>
      </c>
      <c r="F343" s="735">
        <v>0</v>
      </c>
      <c r="G343" s="735">
        <v>0</v>
      </c>
      <c r="H343" s="735">
        <v>0</v>
      </c>
      <c r="I343" s="735">
        <v>0</v>
      </c>
      <c r="J343" s="735">
        <v>0</v>
      </c>
      <c r="K343" s="735">
        <v>0</v>
      </c>
      <c r="L343" s="735">
        <v>0</v>
      </c>
      <c r="M343" s="735">
        <v>0</v>
      </c>
      <c r="N343" s="735">
        <v>0</v>
      </c>
      <c r="O343" s="735">
        <v>0</v>
      </c>
      <c r="P343" s="735">
        <v>0</v>
      </c>
      <c r="Q343" s="735">
        <v>0</v>
      </c>
      <c r="R343" s="735">
        <v>0</v>
      </c>
      <c r="S343" s="735">
        <v>0</v>
      </c>
      <c r="T343" s="735">
        <v>0</v>
      </c>
      <c r="U343" s="735">
        <v>0</v>
      </c>
      <c r="V343" s="735">
        <v>0</v>
      </c>
    </row>
    <row r="344" spans="2:22" x14ac:dyDescent="0.25">
      <c r="B344" s="706" t="s">
        <v>1126</v>
      </c>
      <c r="C344" s="706" t="s">
        <v>1126</v>
      </c>
      <c r="D344" s="706" t="s">
        <v>1126</v>
      </c>
      <c r="E344" s="735">
        <v>0</v>
      </c>
      <c r="F344" s="735">
        <v>0</v>
      </c>
      <c r="G344" s="735">
        <v>0</v>
      </c>
      <c r="H344" s="735">
        <v>0</v>
      </c>
      <c r="I344" s="735">
        <v>0</v>
      </c>
      <c r="J344" s="735">
        <v>0</v>
      </c>
      <c r="K344" s="735">
        <v>0</v>
      </c>
      <c r="L344" s="735">
        <v>0</v>
      </c>
      <c r="M344" s="735">
        <v>0</v>
      </c>
      <c r="N344" s="735">
        <v>0</v>
      </c>
      <c r="O344" s="735">
        <v>0</v>
      </c>
      <c r="P344" s="735">
        <v>0</v>
      </c>
      <c r="Q344" s="735">
        <v>0</v>
      </c>
      <c r="R344" s="735">
        <v>0</v>
      </c>
      <c r="S344" s="735">
        <v>0</v>
      </c>
      <c r="T344" s="735">
        <v>0</v>
      </c>
      <c r="U344" s="735">
        <v>0</v>
      </c>
      <c r="V344" s="735">
        <v>0</v>
      </c>
    </row>
    <row r="345" spans="2:22" x14ac:dyDescent="0.25">
      <c r="B345" s="706" t="s">
        <v>1126</v>
      </c>
      <c r="C345" s="706" t="s">
        <v>1126</v>
      </c>
      <c r="D345" s="706" t="s">
        <v>1126</v>
      </c>
      <c r="E345" s="735">
        <v>0</v>
      </c>
      <c r="F345" s="735">
        <v>0</v>
      </c>
      <c r="G345" s="735">
        <v>0</v>
      </c>
      <c r="H345" s="735">
        <v>0</v>
      </c>
      <c r="I345" s="735">
        <v>0</v>
      </c>
      <c r="J345" s="735">
        <v>0</v>
      </c>
      <c r="K345" s="735">
        <v>0</v>
      </c>
      <c r="L345" s="735">
        <v>0</v>
      </c>
      <c r="M345" s="735">
        <v>0</v>
      </c>
      <c r="N345" s="735">
        <v>0</v>
      </c>
      <c r="O345" s="735">
        <v>0</v>
      </c>
      <c r="P345" s="735">
        <v>0</v>
      </c>
      <c r="Q345" s="735">
        <v>0</v>
      </c>
      <c r="R345" s="735">
        <v>0</v>
      </c>
      <c r="S345" s="735">
        <v>0</v>
      </c>
      <c r="T345" s="735">
        <v>0</v>
      </c>
      <c r="U345" s="735">
        <v>0</v>
      </c>
      <c r="V345" s="735">
        <v>0</v>
      </c>
    </row>
    <row r="346" spans="2:22" x14ac:dyDescent="0.25">
      <c r="B346" s="706" t="s">
        <v>1126</v>
      </c>
      <c r="C346" s="706" t="s">
        <v>1126</v>
      </c>
      <c r="D346" s="706" t="s">
        <v>1126</v>
      </c>
      <c r="E346" s="735">
        <v>0</v>
      </c>
      <c r="F346" s="735">
        <v>0</v>
      </c>
      <c r="G346" s="735">
        <v>0</v>
      </c>
      <c r="H346" s="735">
        <v>0</v>
      </c>
      <c r="I346" s="735">
        <v>0</v>
      </c>
      <c r="J346" s="735">
        <v>0</v>
      </c>
      <c r="K346" s="735">
        <v>0</v>
      </c>
      <c r="L346" s="735">
        <v>0</v>
      </c>
      <c r="M346" s="735">
        <v>0</v>
      </c>
      <c r="N346" s="735">
        <v>0</v>
      </c>
      <c r="O346" s="735">
        <v>0</v>
      </c>
      <c r="P346" s="735">
        <v>0</v>
      </c>
      <c r="Q346" s="735">
        <v>0</v>
      </c>
      <c r="R346" s="735">
        <v>0</v>
      </c>
      <c r="S346" s="735">
        <v>0</v>
      </c>
      <c r="T346" s="735">
        <v>0</v>
      </c>
      <c r="U346" s="735">
        <v>0</v>
      </c>
      <c r="V346" s="735">
        <v>0</v>
      </c>
    </row>
    <row r="347" spans="2:22" x14ac:dyDescent="0.25">
      <c r="B347" s="706" t="s">
        <v>1126</v>
      </c>
      <c r="C347" s="706" t="s">
        <v>1126</v>
      </c>
      <c r="D347" s="706" t="s">
        <v>1126</v>
      </c>
      <c r="E347" s="735">
        <v>0</v>
      </c>
      <c r="F347" s="735">
        <v>0</v>
      </c>
      <c r="G347" s="735">
        <v>0</v>
      </c>
      <c r="H347" s="735">
        <v>0</v>
      </c>
      <c r="I347" s="735">
        <v>0</v>
      </c>
      <c r="J347" s="735">
        <v>0</v>
      </c>
      <c r="K347" s="735">
        <v>0</v>
      </c>
      <c r="L347" s="735">
        <v>0</v>
      </c>
      <c r="M347" s="735">
        <v>0</v>
      </c>
      <c r="N347" s="735">
        <v>0</v>
      </c>
      <c r="O347" s="735">
        <v>0</v>
      </c>
      <c r="P347" s="735">
        <v>0</v>
      </c>
      <c r="Q347" s="735">
        <v>0</v>
      </c>
      <c r="R347" s="735">
        <v>0</v>
      </c>
      <c r="S347" s="735">
        <v>0</v>
      </c>
      <c r="T347" s="735">
        <v>0</v>
      </c>
      <c r="U347" s="735">
        <v>0</v>
      </c>
      <c r="V347" s="735">
        <v>0</v>
      </c>
    </row>
    <row r="348" spans="2:22" x14ac:dyDescent="0.25">
      <c r="B348" s="706" t="s">
        <v>1126</v>
      </c>
      <c r="C348" s="706" t="s">
        <v>1126</v>
      </c>
      <c r="D348" s="706" t="s">
        <v>1126</v>
      </c>
      <c r="E348" s="735">
        <v>0</v>
      </c>
      <c r="F348" s="735">
        <v>0</v>
      </c>
      <c r="G348" s="735">
        <v>0</v>
      </c>
      <c r="H348" s="735">
        <v>0</v>
      </c>
      <c r="I348" s="735">
        <v>0</v>
      </c>
      <c r="J348" s="735">
        <v>0</v>
      </c>
      <c r="K348" s="735">
        <v>0</v>
      </c>
      <c r="L348" s="735">
        <v>0</v>
      </c>
      <c r="M348" s="735">
        <v>0</v>
      </c>
      <c r="N348" s="735">
        <v>0</v>
      </c>
      <c r="O348" s="735">
        <v>0</v>
      </c>
      <c r="P348" s="735">
        <v>0</v>
      </c>
      <c r="Q348" s="735">
        <v>0</v>
      </c>
      <c r="R348" s="735">
        <v>0</v>
      </c>
      <c r="S348" s="735">
        <v>0</v>
      </c>
      <c r="T348" s="735">
        <v>0</v>
      </c>
      <c r="U348" s="735">
        <v>0</v>
      </c>
      <c r="V348" s="735">
        <v>0</v>
      </c>
    </row>
    <row r="349" spans="2:22" x14ac:dyDescent="0.25">
      <c r="B349" s="706" t="s">
        <v>1126</v>
      </c>
      <c r="C349" s="706" t="s">
        <v>1126</v>
      </c>
      <c r="D349" s="706" t="s">
        <v>1126</v>
      </c>
      <c r="E349" s="735">
        <v>0</v>
      </c>
      <c r="F349" s="735">
        <v>0</v>
      </c>
      <c r="G349" s="735">
        <v>0</v>
      </c>
      <c r="H349" s="735">
        <v>0</v>
      </c>
      <c r="I349" s="735">
        <v>0</v>
      </c>
      <c r="J349" s="735">
        <v>0</v>
      </c>
      <c r="K349" s="735">
        <v>0</v>
      </c>
      <c r="L349" s="735">
        <v>0</v>
      </c>
      <c r="M349" s="735">
        <v>0</v>
      </c>
      <c r="N349" s="735">
        <v>0</v>
      </c>
      <c r="O349" s="735">
        <v>0</v>
      </c>
      <c r="P349" s="735">
        <v>0</v>
      </c>
      <c r="Q349" s="735">
        <v>0</v>
      </c>
      <c r="R349" s="735">
        <v>0</v>
      </c>
      <c r="S349" s="735">
        <v>0</v>
      </c>
      <c r="T349" s="735">
        <v>0</v>
      </c>
      <c r="U349" s="735">
        <v>0</v>
      </c>
      <c r="V349" s="735">
        <v>0</v>
      </c>
    </row>
    <row r="350" spans="2:22" x14ac:dyDescent="0.25">
      <c r="B350" s="706" t="s">
        <v>1126</v>
      </c>
      <c r="C350" s="706" t="s">
        <v>1126</v>
      </c>
      <c r="D350" s="706" t="s">
        <v>1126</v>
      </c>
      <c r="E350" s="735">
        <v>0</v>
      </c>
      <c r="F350" s="735">
        <v>0</v>
      </c>
      <c r="G350" s="735">
        <v>0</v>
      </c>
      <c r="H350" s="735">
        <v>0</v>
      </c>
      <c r="I350" s="735">
        <v>0</v>
      </c>
      <c r="J350" s="735">
        <v>0</v>
      </c>
      <c r="K350" s="735">
        <v>0</v>
      </c>
      <c r="L350" s="735">
        <v>0</v>
      </c>
      <c r="M350" s="735">
        <v>0</v>
      </c>
      <c r="N350" s="735">
        <v>0</v>
      </c>
      <c r="O350" s="735">
        <v>0</v>
      </c>
      <c r="P350" s="735">
        <v>0</v>
      </c>
      <c r="Q350" s="735">
        <v>0</v>
      </c>
      <c r="R350" s="735">
        <v>0</v>
      </c>
      <c r="S350" s="735">
        <v>0</v>
      </c>
      <c r="T350" s="735">
        <v>0</v>
      </c>
      <c r="U350" s="735">
        <v>0</v>
      </c>
      <c r="V350" s="735">
        <v>0</v>
      </c>
    </row>
    <row r="351" spans="2:22" x14ac:dyDescent="0.25">
      <c r="B351" s="706" t="s">
        <v>1126</v>
      </c>
      <c r="C351" s="706" t="s">
        <v>1126</v>
      </c>
      <c r="D351" s="706" t="s">
        <v>1126</v>
      </c>
      <c r="E351" s="735">
        <v>0</v>
      </c>
      <c r="F351" s="735">
        <v>0</v>
      </c>
      <c r="G351" s="735">
        <v>0</v>
      </c>
      <c r="H351" s="735">
        <v>0</v>
      </c>
      <c r="I351" s="735">
        <v>0</v>
      </c>
      <c r="J351" s="735">
        <v>0</v>
      </c>
      <c r="K351" s="735">
        <v>0</v>
      </c>
      <c r="L351" s="735">
        <v>0</v>
      </c>
      <c r="M351" s="735">
        <v>0</v>
      </c>
      <c r="N351" s="735">
        <v>0</v>
      </c>
      <c r="O351" s="735">
        <v>0</v>
      </c>
      <c r="P351" s="735">
        <v>0</v>
      </c>
      <c r="Q351" s="735">
        <v>0</v>
      </c>
      <c r="R351" s="735">
        <v>0</v>
      </c>
      <c r="S351" s="735">
        <v>0</v>
      </c>
      <c r="T351" s="735">
        <v>0</v>
      </c>
      <c r="U351" s="735">
        <v>0</v>
      </c>
      <c r="V351" s="735">
        <v>0</v>
      </c>
    </row>
    <row r="352" spans="2:22" x14ac:dyDescent="0.25">
      <c r="B352" s="706" t="s">
        <v>1126</v>
      </c>
      <c r="C352" s="706" t="s">
        <v>1126</v>
      </c>
      <c r="D352" s="706" t="s">
        <v>1126</v>
      </c>
      <c r="E352" s="735">
        <v>0</v>
      </c>
      <c r="F352" s="735">
        <v>0</v>
      </c>
      <c r="G352" s="735">
        <v>0</v>
      </c>
      <c r="H352" s="735">
        <v>0</v>
      </c>
      <c r="I352" s="735">
        <v>0</v>
      </c>
      <c r="J352" s="735">
        <v>0</v>
      </c>
      <c r="K352" s="735">
        <v>0</v>
      </c>
      <c r="L352" s="735">
        <v>0</v>
      </c>
      <c r="M352" s="735">
        <v>0</v>
      </c>
      <c r="N352" s="735">
        <v>0</v>
      </c>
      <c r="O352" s="735">
        <v>0</v>
      </c>
      <c r="P352" s="735">
        <v>0</v>
      </c>
      <c r="Q352" s="735">
        <v>0</v>
      </c>
      <c r="R352" s="735">
        <v>0</v>
      </c>
      <c r="S352" s="735">
        <v>0</v>
      </c>
      <c r="T352" s="735">
        <v>0</v>
      </c>
      <c r="U352" s="735">
        <v>0</v>
      </c>
      <c r="V352" s="735">
        <v>0</v>
      </c>
    </row>
    <row r="353" spans="2:22" x14ac:dyDescent="0.25">
      <c r="B353" s="706" t="s">
        <v>1126</v>
      </c>
      <c r="C353" s="706" t="s">
        <v>1126</v>
      </c>
      <c r="D353" s="706" t="s">
        <v>1126</v>
      </c>
      <c r="E353" s="735">
        <v>0</v>
      </c>
      <c r="F353" s="735">
        <v>0</v>
      </c>
      <c r="G353" s="735">
        <v>0</v>
      </c>
      <c r="H353" s="735">
        <v>0</v>
      </c>
      <c r="I353" s="735">
        <v>0</v>
      </c>
      <c r="J353" s="735">
        <v>0</v>
      </c>
      <c r="K353" s="735">
        <v>0</v>
      </c>
      <c r="L353" s="735">
        <v>0</v>
      </c>
      <c r="M353" s="735">
        <v>0</v>
      </c>
      <c r="N353" s="735">
        <v>0</v>
      </c>
      <c r="O353" s="735">
        <v>0</v>
      </c>
      <c r="P353" s="735">
        <v>0</v>
      </c>
      <c r="Q353" s="735">
        <v>0</v>
      </c>
      <c r="R353" s="735">
        <v>0</v>
      </c>
      <c r="S353" s="735">
        <v>0</v>
      </c>
      <c r="T353" s="735">
        <v>0</v>
      </c>
      <c r="U353" s="735">
        <v>0</v>
      </c>
      <c r="V353" s="735">
        <v>0</v>
      </c>
    </row>
    <row r="354" spans="2:22" x14ac:dyDescent="0.25">
      <c r="B354" s="706" t="s">
        <v>1126</v>
      </c>
      <c r="C354" s="706" t="s">
        <v>1126</v>
      </c>
      <c r="D354" s="706" t="s">
        <v>1126</v>
      </c>
      <c r="E354" s="735">
        <v>0</v>
      </c>
      <c r="F354" s="735">
        <v>0</v>
      </c>
      <c r="G354" s="735">
        <v>0</v>
      </c>
      <c r="H354" s="735">
        <v>0</v>
      </c>
      <c r="I354" s="735">
        <v>0</v>
      </c>
      <c r="J354" s="735">
        <v>0</v>
      </c>
      <c r="K354" s="735">
        <v>0</v>
      </c>
      <c r="L354" s="735">
        <v>0</v>
      </c>
      <c r="M354" s="735">
        <v>0</v>
      </c>
      <c r="N354" s="735">
        <v>0</v>
      </c>
      <c r="O354" s="735">
        <v>0</v>
      </c>
      <c r="P354" s="735">
        <v>0</v>
      </c>
      <c r="Q354" s="735">
        <v>0</v>
      </c>
      <c r="R354" s="735">
        <v>0</v>
      </c>
      <c r="S354" s="735">
        <v>0</v>
      </c>
      <c r="T354" s="735">
        <v>0</v>
      </c>
      <c r="U354" s="735">
        <v>0</v>
      </c>
      <c r="V354" s="735">
        <v>0</v>
      </c>
    </row>
    <row r="355" spans="2:22" x14ac:dyDescent="0.25">
      <c r="B355" s="706" t="s">
        <v>1126</v>
      </c>
      <c r="C355" s="706" t="s">
        <v>1126</v>
      </c>
      <c r="D355" s="706" t="s">
        <v>1126</v>
      </c>
      <c r="E355" s="735">
        <v>0</v>
      </c>
      <c r="F355" s="735">
        <v>0</v>
      </c>
      <c r="G355" s="735">
        <v>0</v>
      </c>
      <c r="H355" s="735">
        <v>0</v>
      </c>
      <c r="I355" s="735">
        <v>0</v>
      </c>
      <c r="J355" s="735">
        <v>0</v>
      </c>
      <c r="K355" s="735">
        <v>0</v>
      </c>
      <c r="L355" s="735">
        <v>0</v>
      </c>
      <c r="M355" s="735">
        <v>0</v>
      </c>
      <c r="N355" s="735">
        <v>0</v>
      </c>
      <c r="O355" s="735">
        <v>0</v>
      </c>
      <c r="P355" s="735">
        <v>0</v>
      </c>
      <c r="Q355" s="735">
        <v>0</v>
      </c>
      <c r="R355" s="735">
        <v>0</v>
      </c>
      <c r="S355" s="735">
        <v>0</v>
      </c>
      <c r="T355" s="735">
        <v>0</v>
      </c>
      <c r="U355" s="735">
        <v>0</v>
      </c>
      <c r="V355" s="735">
        <v>0</v>
      </c>
    </row>
    <row r="356" spans="2:22" x14ac:dyDescent="0.25">
      <c r="B356" s="706" t="s">
        <v>1126</v>
      </c>
      <c r="C356" s="706" t="s">
        <v>1126</v>
      </c>
      <c r="D356" s="706" t="s">
        <v>1126</v>
      </c>
      <c r="E356" s="735">
        <v>0</v>
      </c>
      <c r="F356" s="735">
        <v>0</v>
      </c>
      <c r="G356" s="735">
        <v>0</v>
      </c>
      <c r="H356" s="735">
        <v>0</v>
      </c>
      <c r="I356" s="735">
        <v>0</v>
      </c>
      <c r="J356" s="735">
        <v>0</v>
      </c>
      <c r="K356" s="735">
        <v>0</v>
      </c>
      <c r="L356" s="735">
        <v>0</v>
      </c>
      <c r="M356" s="735">
        <v>0</v>
      </c>
      <c r="N356" s="735">
        <v>0</v>
      </c>
      <c r="O356" s="735">
        <v>0</v>
      </c>
      <c r="P356" s="735">
        <v>0</v>
      </c>
      <c r="Q356" s="735">
        <v>0</v>
      </c>
      <c r="R356" s="735">
        <v>0</v>
      </c>
      <c r="S356" s="735">
        <v>0</v>
      </c>
      <c r="T356" s="735">
        <v>0</v>
      </c>
      <c r="U356" s="735">
        <v>0</v>
      </c>
      <c r="V356" s="735">
        <v>0</v>
      </c>
    </row>
    <row r="357" spans="2:22" x14ac:dyDescent="0.25">
      <c r="B357" s="706" t="s">
        <v>1126</v>
      </c>
      <c r="C357" s="706" t="s">
        <v>1126</v>
      </c>
      <c r="D357" s="706" t="s">
        <v>1126</v>
      </c>
      <c r="E357" s="735">
        <v>0</v>
      </c>
      <c r="F357" s="735">
        <v>0</v>
      </c>
      <c r="G357" s="735">
        <v>0</v>
      </c>
      <c r="H357" s="735">
        <v>0</v>
      </c>
      <c r="I357" s="735">
        <v>0</v>
      </c>
      <c r="J357" s="735">
        <v>0</v>
      </c>
      <c r="K357" s="735">
        <v>0</v>
      </c>
      <c r="L357" s="735">
        <v>0</v>
      </c>
      <c r="M357" s="735">
        <v>0</v>
      </c>
      <c r="N357" s="735">
        <v>0</v>
      </c>
      <c r="O357" s="735">
        <v>0</v>
      </c>
      <c r="P357" s="735">
        <v>0</v>
      </c>
      <c r="Q357" s="735">
        <v>0</v>
      </c>
      <c r="R357" s="735">
        <v>0</v>
      </c>
      <c r="S357" s="735">
        <v>0</v>
      </c>
      <c r="T357" s="735">
        <v>0</v>
      </c>
      <c r="U357" s="735">
        <v>0</v>
      </c>
      <c r="V357" s="735">
        <v>0</v>
      </c>
    </row>
    <row r="358" spans="2:22" x14ac:dyDescent="0.25">
      <c r="B358" s="706" t="s">
        <v>1126</v>
      </c>
      <c r="C358" s="706" t="s">
        <v>1126</v>
      </c>
      <c r="D358" s="706" t="s">
        <v>1126</v>
      </c>
      <c r="E358" s="735">
        <v>0</v>
      </c>
      <c r="F358" s="735">
        <v>0</v>
      </c>
      <c r="G358" s="735">
        <v>0</v>
      </c>
      <c r="H358" s="735">
        <v>0</v>
      </c>
      <c r="I358" s="735">
        <v>0</v>
      </c>
      <c r="J358" s="735">
        <v>0</v>
      </c>
      <c r="K358" s="735">
        <v>0</v>
      </c>
      <c r="L358" s="735">
        <v>0</v>
      </c>
      <c r="M358" s="735">
        <v>0</v>
      </c>
      <c r="N358" s="735">
        <v>0</v>
      </c>
      <c r="O358" s="735">
        <v>0</v>
      </c>
      <c r="P358" s="735">
        <v>0</v>
      </c>
      <c r="Q358" s="735">
        <v>0</v>
      </c>
      <c r="R358" s="735">
        <v>0</v>
      </c>
      <c r="S358" s="735">
        <v>0</v>
      </c>
      <c r="T358" s="735">
        <v>0</v>
      </c>
      <c r="U358" s="735">
        <v>0</v>
      </c>
      <c r="V358" s="735">
        <v>0</v>
      </c>
    </row>
    <row r="359" spans="2:22" x14ac:dyDescent="0.25">
      <c r="B359" s="706" t="s">
        <v>1126</v>
      </c>
      <c r="C359" s="706" t="s">
        <v>1126</v>
      </c>
      <c r="D359" s="706" t="s">
        <v>1126</v>
      </c>
      <c r="E359" s="735">
        <v>0</v>
      </c>
      <c r="F359" s="735">
        <v>0</v>
      </c>
      <c r="G359" s="735">
        <v>0</v>
      </c>
      <c r="H359" s="735">
        <v>0</v>
      </c>
      <c r="I359" s="735">
        <v>0</v>
      </c>
      <c r="J359" s="735">
        <v>0</v>
      </c>
      <c r="K359" s="735">
        <v>0</v>
      </c>
      <c r="L359" s="735">
        <v>0</v>
      </c>
      <c r="M359" s="735">
        <v>0</v>
      </c>
      <c r="N359" s="735">
        <v>0</v>
      </c>
      <c r="O359" s="735">
        <v>0</v>
      </c>
      <c r="P359" s="735">
        <v>0</v>
      </c>
      <c r="Q359" s="735">
        <v>0</v>
      </c>
      <c r="R359" s="735">
        <v>0</v>
      </c>
      <c r="S359" s="735">
        <v>0</v>
      </c>
      <c r="T359" s="735">
        <v>0</v>
      </c>
      <c r="U359" s="735">
        <v>0</v>
      </c>
      <c r="V359" s="735">
        <v>0</v>
      </c>
    </row>
    <row r="360" spans="2:22" x14ac:dyDescent="0.25">
      <c r="B360" s="706" t="s">
        <v>1126</v>
      </c>
      <c r="C360" s="706" t="s">
        <v>1126</v>
      </c>
      <c r="D360" s="706" t="s">
        <v>1126</v>
      </c>
      <c r="E360" s="735">
        <v>0</v>
      </c>
      <c r="F360" s="735">
        <v>0</v>
      </c>
      <c r="G360" s="735">
        <v>0</v>
      </c>
      <c r="H360" s="735">
        <v>0</v>
      </c>
      <c r="I360" s="735">
        <v>0</v>
      </c>
      <c r="J360" s="735">
        <v>0</v>
      </c>
      <c r="K360" s="735">
        <v>0</v>
      </c>
      <c r="L360" s="735">
        <v>0</v>
      </c>
      <c r="M360" s="735">
        <v>0</v>
      </c>
      <c r="N360" s="735">
        <v>0</v>
      </c>
      <c r="O360" s="735">
        <v>0</v>
      </c>
      <c r="P360" s="735">
        <v>0</v>
      </c>
      <c r="Q360" s="735">
        <v>0</v>
      </c>
      <c r="R360" s="735">
        <v>0</v>
      </c>
      <c r="S360" s="735">
        <v>0</v>
      </c>
      <c r="T360" s="735">
        <v>0</v>
      </c>
      <c r="U360" s="735">
        <v>0</v>
      </c>
      <c r="V360" s="735">
        <v>0</v>
      </c>
    </row>
    <row r="361" spans="2:22" x14ac:dyDescent="0.25">
      <c r="B361" s="706" t="s">
        <v>1126</v>
      </c>
      <c r="C361" s="706" t="s">
        <v>1126</v>
      </c>
      <c r="D361" s="706" t="s">
        <v>1126</v>
      </c>
      <c r="E361" s="735">
        <v>0</v>
      </c>
      <c r="F361" s="735">
        <v>0</v>
      </c>
      <c r="G361" s="735">
        <v>0</v>
      </c>
      <c r="H361" s="735">
        <v>0</v>
      </c>
      <c r="I361" s="735">
        <v>0</v>
      </c>
      <c r="J361" s="735">
        <v>0</v>
      </c>
      <c r="K361" s="735">
        <v>0</v>
      </c>
      <c r="L361" s="735">
        <v>0</v>
      </c>
      <c r="M361" s="735">
        <v>0</v>
      </c>
      <c r="N361" s="735">
        <v>0</v>
      </c>
      <c r="O361" s="735">
        <v>0</v>
      </c>
      <c r="P361" s="735">
        <v>0</v>
      </c>
      <c r="Q361" s="735">
        <v>0</v>
      </c>
      <c r="R361" s="735">
        <v>0</v>
      </c>
      <c r="S361" s="735">
        <v>0</v>
      </c>
      <c r="T361" s="735">
        <v>0</v>
      </c>
      <c r="U361" s="735">
        <v>0</v>
      </c>
      <c r="V361" s="735">
        <v>0</v>
      </c>
    </row>
    <row r="362" spans="2:22" x14ac:dyDescent="0.25">
      <c r="B362" s="706" t="s">
        <v>1126</v>
      </c>
      <c r="C362" s="706" t="s">
        <v>1126</v>
      </c>
      <c r="D362" s="706" t="s">
        <v>1126</v>
      </c>
      <c r="E362" s="735">
        <v>0</v>
      </c>
      <c r="F362" s="735">
        <v>0</v>
      </c>
      <c r="G362" s="735">
        <v>0</v>
      </c>
      <c r="H362" s="735">
        <v>0</v>
      </c>
      <c r="I362" s="735">
        <v>0</v>
      </c>
      <c r="J362" s="735">
        <v>0</v>
      </c>
      <c r="K362" s="735">
        <v>0</v>
      </c>
      <c r="L362" s="735">
        <v>0</v>
      </c>
      <c r="M362" s="735">
        <v>0</v>
      </c>
      <c r="N362" s="735">
        <v>0</v>
      </c>
      <c r="O362" s="735">
        <v>0</v>
      </c>
      <c r="P362" s="735">
        <v>0</v>
      </c>
      <c r="Q362" s="735">
        <v>0</v>
      </c>
      <c r="R362" s="735">
        <v>0</v>
      </c>
      <c r="S362" s="735">
        <v>0</v>
      </c>
      <c r="T362" s="735">
        <v>0</v>
      </c>
      <c r="U362" s="735">
        <v>0</v>
      </c>
      <c r="V362" s="735">
        <v>0</v>
      </c>
    </row>
    <row r="363" spans="2:22" x14ac:dyDescent="0.25">
      <c r="B363" s="706" t="s">
        <v>1126</v>
      </c>
      <c r="C363" s="706" t="s">
        <v>1126</v>
      </c>
      <c r="D363" s="706" t="s">
        <v>1126</v>
      </c>
      <c r="E363" s="735">
        <v>0</v>
      </c>
      <c r="F363" s="735">
        <v>0</v>
      </c>
      <c r="G363" s="735">
        <v>0</v>
      </c>
      <c r="H363" s="735">
        <v>0</v>
      </c>
      <c r="I363" s="735">
        <v>0</v>
      </c>
      <c r="J363" s="735">
        <v>0</v>
      </c>
      <c r="K363" s="735">
        <v>0</v>
      </c>
      <c r="L363" s="735">
        <v>0</v>
      </c>
      <c r="M363" s="735">
        <v>0</v>
      </c>
      <c r="N363" s="735">
        <v>0</v>
      </c>
      <c r="O363" s="735">
        <v>0</v>
      </c>
      <c r="P363" s="735">
        <v>0</v>
      </c>
      <c r="Q363" s="735">
        <v>0</v>
      </c>
      <c r="R363" s="735">
        <v>0</v>
      </c>
      <c r="S363" s="735">
        <v>0</v>
      </c>
      <c r="T363" s="735">
        <v>0</v>
      </c>
      <c r="U363" s="735">
        <v>0</v>
      </c>
      <c r="V363" s="735">
        <v>0</v>
      </c>
    </row>
    <row r="364" spans="2:22" x14ac:dyDescent="0.25">
      <c r="B364" s="706" t="s">
        <v>1126</v>
      </c>
      <c r="C364" s="706" t="s">
        <v>1126</v>
      </c>
      <c r="D364" s="706" t="s">
        <v>1126</v>
      </c>
      <c r="E364" s="735">
        <v>0</v>
      </c>
      <c r="F364" s="735">
        <v>0</v>
      </c>
      <c r="G364" s="735">
        <v>0</v>
      </c>
      <c r="H364" s="735">
        <v>0</v>
      </c>
      <c r="I364" s="735">
        <v>0</v>
      </c>
      <c r="J364" s="735">
        <v>0</v>
      </c>
      <c r="K364" s="735">
        <v>0</v>
      </c>
      <c r="L364" s="735">
        <v>0</v>
      </c>
      <c r="M364" s="735">
        <v>0</v>
      </c>
      <c r="N364" s="735">
        <v>0</v>
      </c>
      <c r="O364" s="735">
        <v>0</v>
      </c>
      <c r="P364" s="735">
        <v>0</v>
      </c>
      <c r="Q364" s="735">
        <v>0</v>
      </c>
      <c r="R364" s="735">
        <v>0</v>
      </c>
      <c r="S364" s="735">
        <v>0</v>
      </c>
      <c r="T364" s="735">
        <v>0</v>
      </c>
      <c r="U364" s="735">
        <v>0</v>
      </c>
      <c r="V364" s="735">
        <v>0</v>
      </c>
    </row>
    <row r="365" spans="2:22" x14ac:dyDescent="0.25">
      <c r="B365" s="706" t="s">
        <v>1126</v>
      </c>
      <c r="C365" s="706" t="s">
        <v>1126</v>
      </c>
      <c r="D365" s="706" t="s">
        <v>1126</v>
      </c>
      <c r="E365" s="735">
        <v>0</v>
      </c>
      <c r="F365" s="735">
        <v>0</v>
      </c>
      <c r="G365" s="735">
        <v>0</v>
      </c>
      <c r="H365" s="735">
        <v>0</v>
      </c>
      <c r="I365" s="735">
        <v>0</v>
      </c>
      <c r="J365" s="735">
        <v>0</v>
      </c>
      <c r="K365" s="735">
        <v>0</v>
      </c>
      <c r="L365" s="735">
        <v>0</v>
      </c>
      <c r="M365" s="735">
        <v>0</v>
      </c>
      <c r="N365" s="735">
        <v>0</v>
      </c>
      <c r="O365" s="735">
        <v>0</v>
      </c>
      <c r="P365" s="735">
        <v>0</v>
      </c>
      <c r="Q365" s="735">
        <v>0</v>
      </c>
      <c r="R365" s="735">
        <v>0</v>
      </c>
      <c r="S365" s="735">
        <v>0</v>
      </c>
      <c r="T365" s="735">
        <v>0</v>
      </c>
      <c r="U365" s="735">
        <v>0</v>
      </c>
      <c r="V365" s="735">
        <v>0</v>
      </c>
    </row>
    <row r="366" spans="2:22" x14ac:dyDescent="0.25">
      <c r="B366" s="706" t="s">
        <v>1126</v>
      </c>
      <c r="C366" s="706" t="s">
        <v>1126</v>
      </c>
      <c r="D366" s="706" t="s">
        <v>1126</v>
      </c>
      <c r="E366" s="735">
        <v>0</v>
      </c>
      <c r="F366" s="735">
        <v>0</v>
      </c>
      <c r="G366" s="735">
        <v>0</v>
      </c>
      <c r="H366" s="735">
        <v>0</v>
      </c>
      <c r="I366" s="735">
        <v>0</v>
      </c>
      <c r="J366" s="735">
        <v>0</v>
      </c>
      <c r="K366" s="735">
        <v>0</v>
      </c>
      <c r="L366" s="735">
        <v>0</v>
      </c>
      <c r="M366" s="735">
        <v>0</v>
      </c>
      <c r="N366" s="735">
        <v>0</v>
      </c>
      <c r="O366" s="735">
        <v>0</v>
      </c>
      <c r="P366" s="735">
        <v>0</v>
      </c>
      <c r="Q366" s="735">
        <v>0</v>
      </c>
      <c r="R366" s="735">
        <v>0</v>
      </c>
      <c r="S366" s="735">
        <v>0</v>
      </c>
      <c r="T366" s="735">
        <v>0</v>
      </c>
      <c r="U366" s="735">
        <v>0</v>
      </c>
      <c r="V366" s="735">
        <v>0</v>
      </c>
    </row>
    <row r="367" spans="2:22" x14ac:dyDescent="0.25">
      <c r="B367" s="706" t="s">
        <v>1126</v>
      </c>
      <c r="C367" s="706" t="s">
        <v>1126</v>
      </c>
      <c r="D367" s="706" t="s">
        <v>1126</v>
      </c>
      <c r="E367" s="735">
        <v>0</v>
      </c>
      <c r="F367" s="735">
        <v>0</v>
      </c>
      <c r="G367" s="735">
        <v>0</v>
      </c>
      <c r="H367" s="735">
        <v>0</v>
      </c>
      <c r="I367" s="735">
        <v>0</v>
      </c>
      <c r="J367" s="735">
        <v>0</v>
      </c>
      <c r="K367" s="735">
        <v>0</v>
      </c>
      <c r="L367" s="735">
        <v>0</v>
      </c>
      <c r="M367" s="735">
        <v>0</v>
      </c>
      <c r="N367" s="735">
        <v>0</v>
      </c>
      <c r="O367" s="735">
        <v>0</v>
      </c>
      <c r="P367" s="735">
        <v>0</v>
      </c>
      <c r="Q367" s="735">
        <v>0</v>
      </c>
      <c r="R367" s="735">
        <v>0</v>
      </c>
      <c r="S367" s="735">
        <v>0</v>
      </c>
      <c r="T367" s="735">
        <v>0</v>
      </c>
      <c r="U367" s="735">
        <v>0</v>
      </c>
      <c r="V367" s="735">
        <v>0</v>
      </c>
    </row>
    <row r="368" spans="2:22" x14ac:dyDescent="0.25">
      <c r="B368" s="706" t="s">
        <v>1126</v>
      </c>
      <c r="C368" s="706" t="s">
        <v>1126</v>
      </c>
      <c r="D368" s="706" t="s">
        <v>1126</v>
      </c>
      <c r="E368" s="735">
        <v>0</v>
      </c>
      <c r="F368" s="735">
        <v>0</v>
      </c>
      <c r="G368" s="735">
        <v>0</v>
      </c>
      <c r="H368" s="735">
        <v>0</v>
      </c>
      <c r="I368" s="735">
        <v>0</v>
      </c>
      <c r="J368" s="735">
        <v>0</v>
      </c>
      <c r="K368" s="735">
        <v>0</v>
      </c>
      <c r="L368" s="735">
        <v>0</v>
      </c>
      <c r="M368" s="735">
        <v>0</v>
      </c>
      <c r="N368" s="735">
        <v>0</v>
      </c>
      <c r="O368" s="735">
        <v>0</v>
      </c>
      <c r="P368" s="735">
        <v>0</v>
      </c>
      <c r="Q368" s="735">
        <v>0</v>
      </c>
      <c r="R368" s="735">
        <v>0</v>
      </c>
      <c r="S368" s="735">
        <v>0</v>
      </c>
      <c r="T368" s="735">
        <v>0</v>
      </c>
      <c r="U368" s="735">
        <v>0</v>
      </c>
      <c r="V368" s="735">
        <v>0</v>
      </c>
    </row>
    <row r="369" spans="2:22" x14ac:dyDescent="0.25">
      <c r="B369" s="706" t="s">
        <v>1126</v>
      </c>
      <c r="C369" s="706" t="s">
        <v>1126</v>
      </c>
      <c r="D369" s="706" t="s">
        <v>1126</v>
      </c>
      <c r="E369" s="735">
        <v>0</v>
      </c>
      <c r="F369" s="735">
        <v>0</v>
      </c>
      <c r="G369" s="735">
        <v>0</v>
      </c>
      <c r="H369" s="735">
        <v>0</v>
      </c>
      <c r="I369" s="735">
        <v>0</v>
      </c>
      <c r="J369" s="735">
        <v>0</v>
      </c>
      <c r="K369" s="735">
        <v>0</v>
      </c>
      <c r="L369" s="735">
        <v>0</v>
      </c>
      <c r="M369" s="735">
        <v>0</v>
      </c>
      <c r="N369" s="735">
        <v>0</v>
      </c>
      <c r="O369" s="735">
        <v>0</v>
      </c>
      <c r="P369" s="735">
        <v>0</v>
      </c>
      <c r="Q369" s="735">
        <v>0</v>
      </c>
      <c r="R369" s="735">
        <v>0</v>
      </c>
      <c r="S369" s="735">
        <v>0</v>
      </c>
      <c r="T369" s="735">
        <v>0</v>
      </c>
      <c r="U369" s="735">
        <v>0</v>
      </c>
      <c r="V369" s="735">
        <v>0</v>
      </c>
    </row>
    <row r="370" spans="2:22" x14ac:dyDescent="0.25">
      <c r="B370" s="706" t="s">
        <v>1126</v>
      </c>
      <c r="C370" s="706" t="s">
        <v>1126</v>
      </c>
      <c r="D370" s="706" t="s">
        <v>1126</v>
      </c>
      <c r="E370" s="735">
        <v>0</v>
      </c>
      <c r="F370" s="735">
        <v>0</v>
      </c>
      <c r="G370" s="735">
        <v>0</v>
      </c>
      <c r="H370" s="735">
        <v>0</v>
      </c>
      <c r="I370" s="735">
        <v>0</v>
      </c>
      <c r="J370" s="735">
        <v>0</v>
      </c>
      <c r="K370" s="735">
        <v>0</v>
      </c>
      <c r="L370" s="735">
        <v>0</v>
      </c>
      <c r="M370" s="735">
        <v>0</v>
      </c>
      <c r="N370" s="735">
        <v>0</v>
      </c>
      <c r="O370" s="735">
        <v>0</v>
      </c>
      <c r="P370" s="735">
        <v>0</v>
      </c>
      <c r="Q370" s="735">
        <v>0</v>
      </c>
      <c r="R370" s="735">
        <v>0</v>
      </c>
      <c r="S370" s="735">
        <v>0</v>
      </c>
      <c r="T370" s="735">
        <v>0</v>
      </c>
      <c r="U370" s="735">
        <v>0</v>
      </c>
      <c r="V370" s="735">
        <v>0</v>
      </c>
    </row>
    <row r="371" spans="2:22" x14ac:dyDescent="0.25">
      <c r="B371" s="706" t="s">
        <v>1126</v>
      </c>
      <c r="C371" s="706" t="s">
        <v>1126</v>
      </c>
      <c r="D371" s="706" t="s">
        <v>1126</v>
      </c>
      <c r="E371" s="735">
        <v>0</v>
      </c>
      <c r="F371" s="735">
        <v>0</v>
      </c>
      <c r="G371" s="735">
        <v>0</v>
      </c>
      <c r="H371" s="735">
        <v>0</v>
      </c>
      <c r="I371" s="735">
        <v>0</v>
      </c>
      <c r="J371" s="735">
        <v>0</v>
      </c>
      <c r="K371" s="735">
        <v>0</v>
      </c>
      <c r="L371" s="735">
        <v>0</v>
      </c>
      <c r="M371" s="735">
        <v>0</v>
      </c>
      <c r="N371" s="735">
        <v>0</v>
      </c>
      <c r="O371" s="735">
        <v>0</v>
      </c>
      <c r="P371" s="735">
        <v>0</v>
      </c>
      <c r="Q371" s="735">
        <v>0</v>
      </c>
      <c r="R371" s="735">
        <v>0</v>
      </c>
      <c r="S371" s="735">
        <v>0</v>
      </c>
      <c r="T371" s="735">
        <v>0</v>
      </c>
      <c r="U371" s="735">
        <v>0</v>
      </c>
      <c r="V371" s="735">
        <v>0</v>
      </c>
    </row>
    <row r="372" spans="2:22" x14ac:dyDescent="0.25">
      <c r="B372" s="706" t="s">
        <v>1126</v>
      </c>
      <c r="C372" s="706" t="s">
        <v>1126</v>
      </c>
      <c r="D372" s="706" t="s">
        <v>1126</v>
      </c>
      <c r="E372" s="735">
        <v>0</v>
      </c>
      <c r="F372" s="735">
        <v>0</v>
      </c>
      <c r="G372" s="735">
        <v>0</v>
      </c>
      <c r="H372" s="735">
        <v>0</v>
      </c>
      <c r="I372" s="735">
        <v>0</v>
      </c>
      <c r="J372" s="735">
        <v>0</v>
      </c>
      <c r="K372" s="735">
        <v>0</v>
      </c>
      <c r="L372" s="735">
        <v>0</v>
      </c>
      <c r="M372" s="735">
        <v>0</v>
      </c>
      <c r="N372" s="735">
        <v>0</v>
      </c>
      <c r="O372" s="735">
        <v>0</v>
      </c>
      <c r="P372" s="735">
        <v>0</v>
      </c>
      <c r="Q372" s="735">
        <v>0</v>
      </c>
      <c r="R372" s="735">
        <v>0</v>
      </c>
      <c r="S372" s="735">
        <v>0</v>
      </c>
      <c r="T372" s="735">
        <v>0</v>
      </c>
      <c r="U372" s="735">
        <v>0</v>
      </c>
      <c r="V372" s="735">
        <v>0</v>
      </c>
    </row>
    <row r="373" spans="2:22" x14ac:dyDescent="0.25">
      <c r="B373" s="706" t="s">
        <v>1126</v>
      </c>
      <c r="C373" s="706" t="s">
        <v>1126</v>
      </c>
      <c r="D373" s="706" t="s">
        <v>1126</v>
      </c>
      <c r="E373" s="735">
        <v>0</v>
      </c>
      <c r="F373" s="735">
        <v>0</v>
      </c>
      <c r="G373" s="735">
        <v>0</v>
      </c>
      <c r="H373" s="735">
        <v>0</v>
      </c>
      <c r="I373" s="735">
        <v>0</v>
      </c>
      <c r="J373" s="735">
        <v>0</v>
      </c>
      <c r="K373" s="735">
        <v>0</v>
      </c>
      <c r="L373" s="735">
        <v>0</v>
      </c>
      <c r="M373" s="735">
        <v>0</v>
      </c>
      <c r="N373" s="735">
        <v>0</v>
      </c>
      <c r="O373" s="735">
        <v>0</v>
      </c>
      <c r="P373" s="735">
        <v>0</v>
      </c>
      <c r="Q373" s="735">
        <v>0</v>
      </c>
      <c r="R373" s="735">
        <v>0</v>
      </c>
      <c r="S373" s="735">
        <v>0</v>
      </c>
      <c r="T373" s="735">
        <v>0</v>
      </c>
      <c r="U373" s="735">
        <v>0</v>
      </c>
      <c r="V373" s="735">
        <v>0</v>
      </c>
    </row>
    <row r="374" spans="2:22" x14ac:dyDescent="0.25">
      <c r="B374" s="706" t="s">
        <v>1126</v>
      </c>
      <c r="C374" s="706" t="s">
        <v>1126</v>
      </c>
      <c r="D374" s="706" t="s">
        <v>1126</v>
      </c>
      <c r="E374" s="735">
        <v>0</v>
      </c>
      <c r="F374" s="735">
        <v>0</v>
      </c>
      <c r="G374" s="735">
        <v>0</v>
      </c>
      <c r="H374" s="735">
        <v>0</v>
      </c>
      <c r="I374" s="735">
        <v>0</v>
      </c>
      <c r="J374" s="735">
        <v>0</v>
      </c>
      <c r="K374" s="735">
        <v>0</v>
      </c>
      <c r="L374" s="735">
        <v>0</v>
      </c>
      <c r="M374" s="735">
        <v>0</v>
      </c>
      <c r="N374" s="735">
        <v>0</v>
      </c>
      <c r="O374" s="735">
        <v>0</v>
      </c>
      <c r="P374" s="735">
        <v>0</v>
      </c>
      <c r="Q374" s="735">
        <v>0</v>
      </c>
      <c r="R374" s="735">
        <v>0</v>
      </c>
      <c r="S374" s="735">
        <v>0</v>
      </c>
      <c r="T374" s="735">
        <v>0</v>
      </c>
      <c r="U374" s="735">
        <v>0</v>
      </c>
      <c r="V374" s="735">
        <v>0</v>
      </c>
    </row>
    <row r="375" spans="2:22" x14ac:dyDescent="0.25">
      <c r="B375" s="706" t="s">
        <v>1126</v>
      </c>
      <c r="C375" s="706" t="s">
        <v>1126</v>
      </c>
      <c r="D375" s="706" t="s">
        <v>1126</v>
      </c>
      <c r="E375" s="735">
        <v>0</v>
      </c>
      <c r="F375" s="735">
        <v>0</v>
      </c>
      <c r="G375" s="735">
        <v>0</v>
      </c>
      <c r="H375" s="735">
        <v>0</v>
      </c>
      <c r="I375" s="735">
        <v>0</v>
      </c>
      <c r="J375" s="735">
        <v>0</v>
      </c>
      <c r="K375" s="735">
        <v>0</v>
      </c>
      <c r="L375" s="735">
        <v>0</v>
      </c>
      <c r="M375" s="735">
        <v>0</v>
      </c>
      <c r="N375" s="735">
        <v>0</v>
      </c>
      <c r="O375" s="735">
        <v>0</v>
      </c>
      <c r="P375" s="735">
        <v>0</v>
      </c>
      <c r="Q375" s="735">
        <v>0</v>
      </c>
      <c r="R375" s="735">
        <v>0</v>
      </c>
      <c r="S375" s="735">
        <v>0</v>
      </c>
      <c r="T375" s="735">
        <v>0</v>
      </c>
      <c r="U375" s="735">
        <v>0</v>
      </c>
      <c r="V375" s="735">
        <v>0</v>
      </c>
    </row>
    <row r="376" spans="2:22" x14ac:dyDescent="0.25">
      <c r="B376" s="706" t="s">
        <v>1126</v>
      </c>
      <c r="C376" s="706" t="s">
        <v>1126</v>
      </c>
      <c r="D376" s="706" t="s">
        <v>1126</v>
      </c>
      <c r="E376" s="735">
        <v>0</v>
      </c>
      <c r="F376" s="735">
        <v>0</v>
      </c>
      <c r="G376" s="735">
        <v>0</v>
      </c>
      <c r="H376" s="735">
        <v>0</v>
      </c>
      <c r="I376" s="735">
        <v>0</v>
      </c>
      <c r="J376" s="735">
        <v>0</v>
      </c>
      <c r="K376" s="735">
        <v>0</v>
      </c>
      <c r="L376" s="735">
        <v>0</v>
      </c>
      <c r="M376" s="735">
        <v>0</v>
      </c>
      <c r="N376" s="735">
        <v>0</v>
      </c>
      <c r="O376" s="735">
        <v>0</v>
      </c>
      <c r="P376" s="735">
        <v>0</v>
      </c>
      <c r="Q376" s="735">
        <v>0</v>
      </c>
      <c r="R376" s="735">
        <v>0</v>
      </c>
      <c r="S376" s="735">
        <v>0</v>
      </c>
      <c r="T376" s="735">
        <v>0</v>
      </c>
      <c r="U376" s="735">
        <v>0</v>
      </c>
      <c r="V376" s="735">
        <v>0</v>
      </c>
    </row>
    <row r="377" spans="2:22" x14ac:dyDescent="0.25">
      <c r="B377" s="706" t="s">
        <v>1126</v>
      </c>
      <c r="C377" s="706" t="s">
        <v>1126</v>
      </c>
      <c r="D377" s="706" t="s">
        <v>1126</v>
      </c>
      <c r="E377" s="735">
        <v>0</v>
      </c>
      <c r="F377" s="735">
        <v>0</v>
      </c>
      <c r="G377" s="735">
        <v>0</v>
      </c>
      <c r="H377" s="735">
        <v>0</v>
      </c>
      <c r="I377" s="735">
        <v>0</v>
      </c>
      <c r="J377" s="735">
        <v>0</v>
      </c>
      <c r="K377" s="735">
        <v>0</v>
      </c>
      <c r="L377" s="735">
        <v>0</v>
      </c>
      <c r="M377" s="735">
        <v>0</v>
      </c>
      <c r="N377" s="735">
        <v>0</v>
      </c>
      <c r="O377" s="735">
        <v>0</v>
      </c>
      <c r="P377" s="735">
        <v>0</v>
      </c>
      <c r="Q377" s="735">
        <v>0</v>
      </c>
      <c r="R377" s="735">
        <v>0</v>
      </c>
      <c r="S377" s="735">
        <v>0</v>
      </c>
      <c r="T377" s="735">
        <v>0</v>
      </c>
      <c r="U377" s="735">
        <v>0</v>
      </c>
      <c r="V377" s="735">
        <v>0</v>
      </c>
    </row>
    <row r="378" spans="2:22" x14ac:dyDescent="0.25">
      <c r="B378" s="706" t="s">
        <v>1126</v>
      </c>
      <c r="C378" s="706" t="s">
        <v>1126</v>
      </c>
      <c r="D378" s="706" t="s">
        <v>1126</v>
      </c>
      <c r="E378" s="735">
        <v>0</v>
      </c>
      <c r="F378" s="735">
        <v>0</v>
      </c>
      <c r="G378" s="735">
        <v>0</v>
      </c>
      <c r="H378" s="735">
        <v>0</v>
      </c>
      <c r="I378" s="735">
        <v>0</v>
      </c>
      <c r="J378" s="735">
        <v>0</v>
      </c>
      <c r="K378" s="735">
        <v>0</v>
      </c>
      <c r="L378" s="735">
        <v>0</v>
      </c>
      <c r="M378" s="735">
        <v>0</v>
      </c>
      <c r="N378" s="735">
        <v>0</v>
      </c>
      <c r="O378" s="735">
        <v>0</v>
      </c>
      <c r="P378" s="735">
        <v>0</v>
      </c>
      <c r="Q378" s="735">
        <v>0</v>
      </c>
      <c r="R378" s="735">
        <v>0</v>
      </c>
      <c r="S378" s="735">
        <v>0</v>
      </c>
      <c r="T378" s="735">
        <v>0</v>
      </c>
      <c r="U378" s="735">
        <v>0</v>
      </c>
      <c r="V378" s="735">
        <v>0</v>
      </c>
    </row>
    <row r="379" spans="2:22" x14ac:dyDescent="0.25">
      <c r="B379" s="706" t="s">
        <v>1126</v>
      </c>
      <c r="C379" s="706" t="s">
        <v>1126</v>
      </c>
      <c r="D379" s="706" t="s">
        <v>1126</v>
      </c>
      <c r="E379" s="735">
        <v>0</v>
      </c>
      <c r="F379" s="735">
        <v>0</v>
      </c>
      <c r="G379" s="735">
        <v>0</v>
      </c>
      <c r="H379" s="735">
        <v>0</v>
      </c>
      <c r="I379" s="735">
        <v>0</v>
      </c>
      <c r="J379" s="735">
        <v>0</v>
      </c>
      <c r="K379" s="735">
        <v>0</v>
      </c>
      <c r="L379" s="735">
        <v>0</v>
      </c>
      <c r="M379" s="735">
        <v>0</v>
      </c>
      <c r="N379" s="735">
        <v>0</v>
      </c>
      <c r="O379" s="735">
        <v>0</v>
      </c>
      <c r="P379" s="735">
        <v>0</v>
      </c>
      <c r="Q379" s="735">
        <v>0</v>
      </c>
      <c r="R379" s="735">
        <v>0</v>
      </c>
      <c r="S379" s="735">
        <v>0</v>
      </c>
      <c r="T379" s="735">
        <v>0</v>
      </c>
      <c r="U379" s="735">
        <v>0</v>
      </c>
      <c r="V379" s="735">
        <v>0</v>
      </c>
    </row>
    <row r="380" spans="2:22" x14ac:dyDescent="0.25">
      <c r="B380" s="706" t="s">
        <v>1126</v>
      </c>
      <c r="C380" s="706" t="s">
        <v>1126</v>
      </c>
      <c r="D380" s="706" t="s">
        <v>1126</v>
      </c>
      <c r="E380" s="735">
        <v>0</v>
      </c>
      <c r="F380" s="735">
        <v>0</v>
      </c>
      <c r="G380" s="735">
        <v>0</v>
      </c>
      <c r="H380" s="735">
        <v>0</v>
      </c>
      <c r="I380" s="735">
        <v>0</v>
      </c>
      <c r="J380" s="735">
        <v>0</v>
      </c>
      <c r="K380" s="735">
        <v>0</v>
      </c>
      <c r="L380" s="735">
        <v>0</v>
      </c>
      <c r="M380" s="735">
        <v>0</v>
      </c>
      <c r="N380" s="735">
        <v>0</v>
      </c>
      <c r="O380" s="735">
        <v>0</v>
      </c>
      <c r="P380" s="735">
        <v>0</v>
      </c>
      <c r="Q380" s="735">
        <v>0</v>
      </c>
      <c r="R380" s="735">
        <v>0</v>
      </c>
      <c r="S380" s="735">
        <v>0</v>
      </c>
      <c r="T380" s="735">
        <v>0</v>
      </c>
      <c r="U380" s="735">
        <v>0</v>
      </c>
      <c r="V380" s="735">
        <v>0</v>
      </c>
    </row>
    <row r="381" spans="2:22" x14ac:dyDescent="0.25">
      <c r="B381" s="706" t="s">
        <v>1126</v>
      </c>
      <c r="C381" s="706" t="s">
        <v>1126</v>
      </c>
      <c r="D381" s="706" t="s">
        <v>1126</v>
      </c>
      <c r="E381" s="735">
        <v>0</v>
      </c>
      <c r="F381" s="735">
        <v>0</v>
      </c>
      <c r="G381" s="735">
        <v>0</v>
      </c>
      <c r="H381" s="735">
        <v>0</v>
      </c>
      <c r="I381" s="735">
        <v>0</v>
      </c>
      <c r="J381" s="735">
        <v>0</v>
      </c>
      <c r="K381" s="735">
        <v>0</v>
      </c>
      <c r="L381" s="735">
        <v>0</v>
      </c>
      <c r="M381" s="735">
        <v>0</v>
      </c>
      <c r="N381" s="735">
        <v>0</v>
      </c>
      <c r="O381" s="735">
        <v>0</v>
      </c>
      <c r="P381" s="735">
        <v>0</v>
      </c>
      <c r="Q381" s="735">
        <v>0</v>
      </c>
      <c r="R381" s="735">
        <v>0</v>
      </c>
      <c r="S381" s="735">
        <v>0</v>
      </c>
      <c r="T381" s="735">
        <v>0</v>
      </c>
      <c r="U381" s="735">
        <v>0</v>
      </c>
      <c r="V381" s="735">
        <v>0</v>
      </c>
    </row>
    <row r="382" spans="2:22" x14ac:dyDescent="0.25">
      <c r="B382" s="706" t="s">
        <v>1126</v>
      </c>
      <c r="C382" s="706" t="s">
        <v>1126</v>
      </c>
      <c r="D382" s="706" t="s">
        <v>1126</v>
      </c>
      <c r="E382" s="735">
        <v>0</v>
      </c>
      <c r="F382" s="735">
        <v>0</v>
      </c>
      <c r="G382" s="735">
        <v>0</v>
      </c>
      <c r="H382" s="735">
        <v>0</v>
      </c>
      <c r="I382" s="735">
        <v>0</v>
      </c>
      <c r="J382" s="735">
        <v>0</v>
      </c>
      <c r="K382" s="735">
        <v>0</v>
      </c>
      <c r="L382" s="735">
        <v>0</v>
      </c>
      <c r="M382" s="735">
        <v>0</v>
      </c>
      <c r="N382" s="735">
        <v>0</v>
      </c>
      <c r="O382" s="735">
        <v>0</v>
      </c>
      <c r="P382" s="735">
        <v>0</v>
      </c>
      <c r="Q382" s="735">
        <v>0</v>
      </c>
      <c r="R382" s="735">
        <v>0</v>
      </c>
      <c r="S382" s="735">
        <v>0</v>
      </c>
      <c r="T382" s="735">
        <v>0</v>
      </c>
      <c r="U382" s="735">
        <v>0</v>
      </c>
      <c r="V382" s="735">
        <v>0</v>
      </c>
    </row>
    <row r="383" spans="2:22" x14ac:dyDescent="0.25">
      <c r="B383" s="706" t="s">
        <v>1126</v>
      </c>
      <c r="C383" s="706" t="s">
        <v>1126</v>
      </c>
      <c r="D383" s="706" t="s">
        <v>1126</v>
      </c>
      <c r="E383" s="735">
        <v>0</v>
      </c>
      <c r="F383" s="735">
        <v>0</v>
      </c>
      <c r="G383" s="735">
        <v>0</v>
      </c>
      <c r="H383" s="735">
        <v>0</v>
      </c>
      <c r="I383" s="735">
        <v>0</v>
      </c>
      <c r="J383" s="735">
        <v>0</v>
      </c>
      <c r="K383" s="735">
        <v>0</v>
      </c>
      <c r="L383" s="735">
        <v>0</v>
      </c>
      <c r="M383" s="735">
        <v>0</v>
      </c>
      <c r="N383" s="735">
        <v>0</v>
      </c>
      <c r="O383" s="735">
        <v>0</v>
      </c>
      <c r="P383" s="735">
        <v>0</v>
      </c>
      <c r="Q383" s="735">
        <v>0</v>
      </c>
      <c r="R383" s="735">
        <v>0</v>
      </c>
      <c r="S383" s="735">
        <v>0</v>
      </c>
      <c r="T383" s="735">
        <v>0</v>
      </c>
      <c r="U383" s="735">
        <v>0</v>
      </c>
      <c r="V383" s="735">
        <v>0</v>
      </c>
    </row>
    <row r="384" spans="2:22" x14ac:dyDescent="0.25">
      <c r="B384" s="706" t="s">
        <v>1126</v>
      </c>
      <c r="C384" s="706" t="s">
        <v>1126</v>
      </c>
      <c r="D384" s="706" t="s">
        <v>1126</v>
      </c>
      <c r="E384" s="735">
        <v>0</v>
      </c>
      <c r="F384" s="735">
        <v>0</v>
      </c>
      <c r="G384" s="735">
        <v>0</v>
      </c>
      <c r="H384" s="735">
        <v>0</v>
      </c>
      <c r="I384" s="735">
        <v>0</v>
      </c>
      <c r="J384" s="735">
        <v>0</v>
      </c>
      <c r="K384" s="735">
        <v>0</v>
      </c>
      <c r="L384" s="735">
        <v>0</v>
      </c>
      <c r="M384" s="735">
        <v>0</v>
      </c>
      <c r="N384" s="735">
        <v>0</v>
      </c>
      <c r="O384" s="735">
        <v>0</v>
      </c>
      <c r="P384" s="735">
        <v>0</v>
      </c>
      <c r="Q384" s="735">
        <v>0</v>
      </c>
      <c r="R384" s="735">
        <v>0</v>
      </c>
      <c r="S384" s="735">
        <v>0</v>
      </c>
      <c r="T384" s="735">
        <v>0</v>
      </c>
      <c r="U384" s="735">
        <v>0</v>
      </c>
      <c r="V384" s="735">
        <v>0</v>
      </c>
    </row>
    <row r="385" spans="2:22" x14ac:dyDescent="0.25">
      <c r="B385" s="706" t="s">
        <v>1126</v>
      </c>
      <c r="C385" s="706" t="s">
        <v>1126</v>
      </c>
      <c r="D385" s="706" t="s">
        <v>1126</v>
      </c>
      <c r="E385" s="735">
        <v>0</v>
      </c>
      <c r="F385" s="735">
        <v>0</v>
      </c>
      <c r="G385" s="735">
        <v>0</v>
      </c>
      <c r="H385" s="735">
        <v>0</v>
      </c>
      <c r="I385" s="735">
        <v>0</v>
      </c>
      <c r="J385" s="735">
        <v>0</v>
      </c>
      <c r="K385" s="735">
        <v>0</v>
      </c>
      <c r="L385" s="735">
        <v>0</v>
      </c>
      <c r="M385" s="735">
        <v>0</v>
      </c>
      <c r="N385" s="735">
        <v>0</v>
      </c>
      <c r="O385" s="735">
        <v>0</v>
      </c>
      <c r="P385" s="735">
        <v>0</v>
      </c>
      <c r="Q385" s="735">
        <v>0</v>
      </c>
      <c r="R385" s="735">
        <v>0</v>
      </c>
      <c r="S385" s="735">
        <v>0</v>
      </c>
      <c r="T385" s="735">
        <v>0</v>
      </c>
      <c r="U385" s="735">
        <v>0</v>
      </c>
      <c r="V385" s="735">
        <v>0</v>
      </c>
    </row>
    <row r="386" spans="2:22" x14ac:dyDescent="0.25">
      <c r="B386" s="706" t="s">
        <v>1126</v>
      </c>
      <c r="C386" s="706" t="s">
        <v>1126</v>
      </c>
      <c r="D386" s="706" t="s">
        <v>1126</v>
      </c>
      <c r="E386" s="735">
        <v>0</v>
      </c>
      <c r="F386" s="735">
        <v>0</v>
      </c>
      <c r="G386" s="735">
        <v>0</v>
      </c>
      <c r="H386" s="735">
        <v>0</v>
      </c>
      <c r="I386" s="735">
        <v>0</v>
      </c>
      <c r="J386" s="735">
        <v>0</v>
      </c>
      <c r="K386" s="735">
        <v>0</v>
      </c>
      <c r="L386" s="735">
        <v>0</v>
      </c>
      <c r="M386" s="735">
        <v>0</v>
      </c>
      <c r="N386" s="735">
        <v>0</v>
      </c>
      <c r="O386" s="735">
        <v>0</v>
      </c>
      <c r="P386" s="735">
        <v>0</v>
      </c>
      <c r="Q386" s="735">
        <v>0</v>
      </c>
      <c r="R386" s="735">
        <v>0</v>
      </c>
      <c r="S386" s="735">
        <v>0</v>
      </c>
      <c r="T386" s="735">
        <v>0</v>
      </c>
      <c r="U386" s="735">
        <v>0</v>
      </c>
      <c r="V386" s="735">
        <v>0</v>
      </c>
    </row>
    <row r="387" spans="2:22" x14ac:dyDescent="0.25">
      <c r="B387" s="706" t="s">
        <v>1126</v>
      </c>
      <c r="C387" s="706" t="s">
        <v>1126</v>
      </c>
      <c r="D387" s="706" t="s">
        <v>1126</v>
      </c>
      <c r="E387" s="735">
        <v>0</v>
      </c>
      <c r="F387" s="735">
        <v>0</v>
      </c>
      <c r="G387" s="735">
        <v>0</v>
      </c>
      <c r="H387" s="735">
        <v>0</v>
      </c>
      <c r="I387" s="735">
        <v>0</v>
      </c>
      <c r="J387" s="735">
        <v>0</v>
      </c>
      <c r="K387" s="735">
        <v>0</v>
      </c>
      <c r="L387" s="735">
        <v>0</v>
      </c>
      <c r="M387" s="735">
        <v>0</v>
      </c>
      <c r="N387" s="735">
        <v>0</v>
      </c>
      <c r="O387" s="735">
        <v>0</v>
      </c>
      <c r="P387" s="735">
        <v>0</v>
      </c>
      <c r="Q387" s="735">
        <v>0</v>
      </c>
      <c r="R387" s="735">
        <v>0</v>
      </c>
      <c r="S387" s="735">
        <v>0</v>
      </c>
      <c r="T387" s="735">
        <v>0</v>
      </c>
      <c r="U387" s="735">
        <v>0</v>
      </c>
      <c r="V387" s="735">
        <v>0</v>
      </c>
    </row>
    <row r="388" spans="2:22" x14ac:dyDescent="0.25">
      <c r="B388" s="706" t="s">
        <v>1126</v>
      </c>
      <c r="C388" s="706" t="s">
        <v>1126</v>
      </c>
      <c r="D388" s="706" t="s">
        <v>1126</v>
      </c>
      <c r="E388" s="735">
        <v>0</v>
      </c>
      <c r="F388" s="735">
        <v>0</v>
      </c>
      <c r="G388" s="735">
        <v>0</v>
      </c>
      <c r="H388" s="735">
        <v>0</v>
      </c>
      <c r="I388" s="735">
        <v>0</v>
      </c>
      <c r="J388" s="735">
        <v>0</v>
      </c>
      <c r="K388" s="735">
        <v>0</v>
      </c>
      <c r="L388" s="735">
        <v>0</v>
      </c>
      <c r="M388" s="735">
        <v>0</v>
      </c>
      <c r="N388" s="735">
        <v>0</v>
      </c>
      <c r="O388" s="735">
        <v>0</v>
      </c>
      <c r="P388" s="735">
        <v>0</v>
      </c>
      <c r="Q388" s="735">
        <v>0</v>
      </c>
      <c r="R388" s="735">
        <v>0</v>
      </c>
      <c r="S388" s="735">
        <v>0</v>
      </c>
      <c r="T388" s="735">
        <v>0</v>
      </c>
      <c r="U388" s="735">
        <v>0</v>
      </c>
      <c r="V388" s="735">
        <v>0</v>
      </c>
    </row>
    <row r="389" spans="2:22" x14ac:dyDescent="0.25">
      <c r="B389" s="706" t="s">
        <v>1126</v>
      </c>
      <c r="C389" s="706" t="s">
        <v>1126</v>
      </c>
      <c r="D389" s="706" t="s">
        <v>1126</v>
      </c>
      <c r="E389" s="735">
        <v>0</v>
      </c>
      <c r="F389" s="735">
        <v>0</v>
      </c>
      <c r="G389" s="735">
        <v>0</v>
      </c>
      <c r="H389" s="735">
        <v>0</v>
      </c>
      <c r="I389" s="735">
        <v>0</v>
      </c>
      <c r="J389" s="735">
        <v>0</v>
      </c>
      <c r="K389" s="735">
        <v>0</v>
      </c>
      <c r="L389" s="735">
        <v>0</v>
      </c>
      <c r="M389" s="735">
        <v>0</v>
      </c>
      <c r="N389" s="735">
        <v>0</v>
      </c>
      <c r="O389" s="735">
        <v>0</v>
      </c>
      <c r="P389" s="735">
        <v>0</v>
      </c>
      <c r="Q389" s="735">
        <v>0</v>
      </c>
      <c r="R389" s="735">
        <v>0</v>
      </c>
      <c r="S389" s="735">
        <v>0</v>
      </c>
      <c r="T389" s="735">
        <v>0</v>
      </c>
      <c r="U389" s="735">
        <v>0</v>
      </c>
      <c r="V389" s="735">
        <v>0</v>
      </c>
    </row>
    <row r="390" spans="2:22" x14ac:dyDescent="0.25">
      <c r="B390" s="706" t="s">
        <v>1126</v>
      </c>
      <c r="C390" s="706" t="s">
        <v>1126</v>
      </c>
      <c r="D390" s="706" t="s">
        <v>1126</v>
      </c>
      <c r="E390" s="735">
        <v>0</v>
      </c>
      <c r="F390" s="735">
        <v>0</v>
      </c>
      <c r="G390" s="735">
        <v>0</v>
      </c>
      <c r="H390" s="735">
        <v>0</v>
      </c>
      <c r="I390" s="735">
        <v>0</v>
      </c>
      <c r="J390" s="735">
        <v>0</v>
      </c>
      <c r="K390" s="735">
        <v>0</v>
      </c>
      <c r="L390" s="735">
        <v>0</v>
      </c>
      <c r="M390" s="735">
        <v>0</v>
      </c>
      <c r="N390" s="735">
        <v>0</v>
      </c>
      <c r="O390" s="735">
        <v>0</v>
      </c>
      <c r="P390" s="735">
        <v>0</v>
      </c>
      <c r="Q390" s="735">
        <v>0</v>
      </c>
      <c r="R390" s="735">
        <v>0</v>
      </c>
      <c r="S390" s="735">
        <v>0</v>
      </c>
      <c r="T390" s="735">
        <v>0</v>
      </c>
      <c r="U390" s="735">
        <v>0</v>
      </c>
      <c r="V390" s="735">
        <v>0</v>
      </c>
    </row>
    <row r="391" spans="2:22" x14ac:dyDescent="0.25">
      <c r="B391" s="706" t="s">
        <v>1126</v>
      </c>
      <c r="C391" s="706" t="s">
        <v>1126</v>
      </c>
      <c r="D391" s="706" t="s">
        <v>1126</v>
      </c>
      <c r="E391" s="735">
        <v>0</v>
      </c>
      <c r="F391" s="735">
        <v>0</v>
      </c>
      <c r="G391" s="735">
        <v>0</v>
      </c>
      <c r="H391" s="735">
        <v>0</v>
      </c>
      <c r="I391" s="735">
        <v>0</v>
      </c>
      <c r="J391" s="735">
        <v>0</v>
      </c>
      <c r="K391" s="735">
        <v>0</v>
      </c>
      <c r="L391" s="735">
        <v>0</v>
      </c>
      <c r="M391" s="735">
        <v>0</v>
      </c>
      <c r="N391" s="735">
        <v>0</v>
      </c>
      <c r="O391" s="735">
        <v>0</v>
      </c>
      <c r="P391" s="735">
        <v>0</v>
      </c>
      <c r="Q391" s="735">
        <v>0</v>
      </c>
      <c r="R391" s="735">
        <v>0</v>
      </c>
      <c r="S391" s="735">
        <v>0</v>
      </c>
      <c r="T391" s="735">
        <v>0</v>
      </c>
      <c r="U391" s="735">
        <v>0</v>
      </c>
      <c r="V391" s="735">
        <v>0</v>
      </c>
    </row>
    <row r="392" spans="2:22" x14ac:dyDescent="0.25">
      <c r="B392" s="706" t="s">
        <v>1126</v>
      </c>
      <c r="C392" s="706" t="s">
        <v>1126</v>
      </c>
      <c r="D392" s="706" t="s">
        <v>1126</v>
      </c>
      <c r="E392" s="735">
        <v>0</v>
      </c>
      <c r="F392" s="735">
        <v>0</v>
      </c>
      <c r="G392" s="735">
        <v>0</v>
      </c>
      <c r="H392" s="735">
        <v>0</v>
      </c>
      <c r="I392" s="735">
        <v>0</v>
      </c>
      <c r="J392" s="735">
        <v>0</v>
      </c>
      <c r="K392" s="735">
        <v>0</v>
      </c>
      <c r="L392" s="735">
        <v>0</v>
      </c>
      <c r="M392" s="735">
        <v>0</v>
      </c>
      <c r="N392" s="735">
        <v>0</v>
      </c>
      <c r="O392" s="735">
        <v>0</v>
      </c>
      <c r="P392" s="735">
        <v>0</v>
      </c>
      <c r="Q392" s="735">
        <v>0</v>
      </c>
      <c r="R392" s="735">
        <v>0</v>
      </c>
      <c r="S392" s="735">
        <v>0</v>
      </c>
      <c r="T392" s="735">
        <v>0</v>
      </c>
      <c r="U392" s="735">
        <v>0</v>
      </c>
      <c r="V392" s="735">
        <v>0</v>
      </c>
    </row>
    <row r="393" spans="2:22" x14ac:dyDescent="0.25">
      <c r="B393" s="706" t="s">
        <v>1126</v>
      </c>
      <c r="C393" s="706" t="s">
        <v>1126</v>
      </c>
      <c r="D393" s="706" t="s">
        <v>1126</v>
      </c>
      <c r="E393" s="735">
        <v>0</v>
      </c>
      <c r="F393" s="735">
        <v>0</v>
      </c>
      <c r="G393" s="735">
        <v>0</v>
      </c>
      <c r="H393" s="735">
        <v>0</v>
      </c>
      <c r="I393" s="735">
        <v>0</v>
      </c>
      <c r="J393" s="735">
        <v>0</v>
      </c>
      <c r="K393" s="735">
        <v>0</v>
      </c>
      <c r="L393" s="735">
        <v>0</v>
      </c>
      <c r="M393" s="735">
        <v>0</v>
      </c>
      <c r="N393" s="735">
        <v>0</v>
      </c>
      <c r="O393" s="735">
        <v>0</v>
      </c>
      <c r="P393" s="735">
        <v>0</v>
      </c>
      <c r="Q393" s="735">
        <v>0</v>
      </c>
      <c r="R393" s="735">
        <v>0</v>
      </c>
      <c r="S393" s="735">
        <v>0</v>
      </c>
      <c r="T393" s="735">
        <v>0</v>
      </c>
      <c r="U393" s="735">
        <v>0</v>
      </c>
      <c r="V393" s="735">
        <v>0</v>
      </c>
    </row>
    <row r="394" spans="2:22" x14ac:dyDescent="0.25">
      <c r="B394" s="706" t="s">
        <v>1126</v>
      </c>
      <c r="C394" s="706" t="s">
        <v>1126</v>
      </c>
      <c r="D394" s="706" t="s">
        <v>1126</v>
      </c>
      <c r="E394" s="735">
        <v>0</v>
      </c>
      <c r="F394" s="735">
        <v>0</v>
      </c>
      <c r="G394" s="735">
        <v>0</v>
      </c>
      <c r="H394" s="735">
        <v>0</v>
      </c>
      <c r="I394" s="735">
        <v>0</v>
      </c>
      <c r="J394" s="735">
        <v>0</v>
      </c>
      <c r="K394" s="735">
        <v>0</v>
      </c>
      <c r="L394" s="735">
        <v>0</v>
      </c>
      <c r="M394" s="735">
        <v>0</v>
      </c>
      <c r="N394" s="735">
        <v>0</v>
      </c>
      <c r="O394" s="735">
        <v>0</v>
      </c>
      <c r="P394" s="735">
        <v>0</v>
      </c>
      <c r="Q394" s="735">
        <v>0</v>
      </c>
      <c r="R394" s="735">
        <v>0</v>
      </c>
      <c r="S394" s="735">
        <v>0</v>
      </c>
      <c r="T394" s="735">
        <v>0</v>
      </c>
      <c r="U394" s="735">
        <v>0</v>
      </c>
      <c r="V394" s="735">
        <v>0</v>
      </c>
    </row>
    <row r="395" spans="2:22" x14ac:dyDescent="0.25">
      <c r="B395" s="706" t="s">
        <v>1126</v>
      </c>
      <c r="C395" s="706" t="s">
        <v>1126</v>
      </c>
      <c r="D395" s="706" t="s">
        <v>1126</v>
      </c>
      <c r="E395" s="735">
        <v>0</v>
      </c>
      <c r="F395" s="735">
        <v>0</v>
      </c>
      <c r="G395" s="735">
        <v>0</v>
      </c>
      <c r="H395" s="735">
        <v>0</v>
      </c>
      <c r="I395" s="735">
        <v>0</v>
      </c>
      <c r="J395" s="735">
        <v>0</v>
      </c>
      <c r="K395" s="735">
        <v>0</v>
      </c>
      <c r="L395" s="735">
        <v>0</v>
      </c>
      <c r="M395" s="735">
        <v>0</v>
      </c>
      <c r="N395" s="735">
        <v>0</v>
      </c>
      <c r="O395" s="735">
        <v>0</v>
      </c>
      <c r="P395" s="735">
        <v>0</v>
      </c>
      <c r="Q395" s="735">
        <v>0</v>
      </c>
      <c r="R395" s="735">
        <v>0</v>
      </c>
      <c r="S395" s="735">
        <v>0</v>
      </c>
      <c r="T395" s="735">
        <v>0</v>
      </c>
      <c r="U395" s="735">
        <v>0</v>
      </c>
      <c r="V395" s="735">
        <v>0</v>
      </c>
    </row>
    <row r="396" spans="2:22" x14ac:dyDescent="0.25">
      <c r="B396" s="706" t="s">
        <v>1126</v>
      </c>
      <c r="C396" s="706" t="s">
        <v>1126</v>
      </c>
      <c r="D396" s="706" t="s">
        <v>1126</v>
      </c>
      <c r="E396" s="735">
        <v>0</v>
      </c>
      <c r="F396" s="735">
        <v>0</v>
      </c>
      <c r="G396" s="735">
        <v>0</v>
      </c>
      <c r="H396" s="735">
        <v>0</v>
      </c>
      <c r="I396" s="735">
        <v>0</v>
      </c>
      <c r="J396" s="735">
        <v>0</v>
      </c>
      <c r="K396" s="735">
        <v>0</v>
      </c>
      <c r="L396" s="735">
        <v>0</v>
      </c>
      <c r="M396" s="735">
        <v>0</v>
      </c>
      <c r="N396" s="735">
        <v>0</v>
      </c>
      <c r="O396" s="735">
        <v>0</v>
      </c>
      <c r="P396" s="735">
        <v>0</v>
      </c>
      <c r="Q396" s="735">
        <v>0</v>
      </c>
      <c r="R396" s="735">
        <v>0</v>
      </c>
      <c r="S396" s="735">
        <v>0</v>
      </c>
      <c r="T396" s="735">
        <v>0</v>
      </c>
      <c r="U396" s="735">
        <v>0</v>
      </c>
      <c r="V396" s="735">
        <v>0</v>
      </c>
    </row>
    <row r="397" spans="2:22" x14ac:dyDescent="0.25">
      <c r="B397" s="706" t="s">
        <v>1126</v>
      </c>
      <c r="C397" s="706" t="s">
        <v>1126</v>
      </c>
      <c r="D397" s="706" t="s">
        <v>1126</v>
      </c>
      <c r="E397" s="735">
        <v>0</v>
      </c>
      <c r="F397" s="735">
        <v>0</v>
      </c>
      <c r="G397" s="735">
        <v>0</v>
      </c>
      <c r="H397" s="735">
        <v>0</v>
      </c>
      <c r="I397" s="735">
        <v>0</v>
      </c>
      <c r="J397" s="735">
        <v>0</v>
      </c>
      <c r="K397" s="735">
        <v>0</v>
      </c>
      <c r="L397" s="735">
        <v>0</v>
      </c>
      <c r="M397" s="735">
        <v>0</v>
      </c>
      <c r="N397" s="735">
        <v>0</v>
      </c>
      <c r="O397" s="735">
        <v>0</v>
      </c>
      <c r="P397" s="735">
        <v>0</v>
      </c>
      <c r="Q397" s="735">
        <v>0</v>
      </c>
      <c r="R397" s="735">
        <v>0</v>
      </c>
      <c r="S397" s="735">
        <v>0</v>
      </c>
      <c r="T397" s="735">
        <v>0</v>
      </c>
      <c r="U397" s="735">
        <v>0</v>
      </c>
      <c r="V397" s="735">
        <v>0</v>
      </c>
    </row>
    <row r="398" spans="2:22" x14ac:dyDescent="0.25">
      <c r="B398" s="706" t="s">
        <v>1126</v>
      </c>
      <c r="C398" s="706" t="s">
        <v>1126</v>
      </c>
      <c r="D398" s="706" t="s">
        <v>1126</v>
      </c>
      <c r="E398" s="735">
        <v>0</v>
      </c>
      <c r="F398" s="735">
        <v>0</v>
      </c>
      <c r="G398" s="735">
        <v>0</v>
      </c>
      <c r="H398" s="735">
        <v>0</v>
      </c>
      <c r="I398" s="735">
        <v>0</v>
      </c>
      <c r="J398" s="735">
        <v>0</v>
      </c>
      <c r="K398" s="735">
        <v>0</v>
      </c>
      <c r="L398" s="735">
        <v>0</v>
      </c>
      <c r="M398" s="735">
        <v>0</v>
      </c>
      <c r="N398" s="735">
        <v>0</v>
      </c>
      <c r="O398" s="735">
        <v>0</v>
      </c>
      <c r="P398" s="735">
        <v>0</v>
      </c>
      <c r="Q398" s="735">
        <v>0</v>
      </c>
      <c r="R398" s="735">
        <v>0</v>
      </c>
      <c r="S398" s="735">
        <v>0</v>
      </c>
      <c r="T398" s="735">
        <v>0</v>
      </c>
      <c r="U398" s="735">
        <v>0</v>
      </c>
      <c r="V398" s="735">
        <v>0</v>
      </c>
    </row>
    <row r="399" spans="2:22" x14ac:dyDescent="0.25">
      <c r="B399" s="706" t="s">
        <v>1126</v>
      </c>
      <c r="C399" s="706" t="s">
        <v>1126</v>
      </c>
      <c r="D399" s="706" t="s">
        <v>1126</v>
      </c>
      <c r="E399" s="735">
        <v>0</v>
      </c>
      <c r="F399" s="735">
        <v>0</v>
      </c>
      <c r="G399" s="735">
        <v>0</v>
      </c>
      <c r="H399" s="735">
        <v>0</v>
      </c>
      <c r="I399" s="735">
        <v>0</v>
      </c>
      <c r="J399" s="735">
        <v>0</v>
      </c>
      <c r="K399" s="735">
        <v>0</v>
      </c>
      <c r="L399" s="735">
        <v>0</v>
      </c>
      <c r="M399" s="735">
        <v>0</v>
      </c>
      <c r="N399" s="735">
        <v>0</v>
      </c>
      <c r="O399" s="735">
        <v>0</v>
      </c>
      <c r="P399" s="735">
        <v>0</v>
      </c>
      <c r="Q399" s="735">
        <v>0</v>
      </c>
      <c r="R399" s="735">
        <v>0</v>
      </c>
      <c r="S399" s="735">
        <v>0</v>
      </c>
      <c r="T399" s="735">
        <v>0</v>
      </c>
      <c r="U399" s="735">
        <v>0</v>
      </c>
      <c r="V399" s="735">
        <v>0</v>
      </c>
    </row>
    <row r="400" spans="2:22" x14ac:dyDescent="0.25">
      <c r="B400" s="706" t="s">
        <v>1126</v>
      </c>
      <c r="C400" s="706" t="s">
        <v>1126</v>
      </c>
      <c r="D400" s="706" t="s">
        <v>1126</v>
      </c>
      <c r="E400" s="735">
        <v>0</v>
      </c>
      <c r="F400" s="735">
        <v>0</v>
      </c>
      <c r="G400" s="735">
        <v>0</v>
      </c>
      <c r="H400" s="735">
        <v>0</v>
      </c>
      <c r="I400" s="735">
        <v>0</v>
      </c>
      <c r="J400" s="735">
        <v>0</v>
      </c>
      <c r="K400" s="735">
        <v>0</v>
      </c>
      <c r="L400" s="735">
        <v>0</v>
      </c>
      <c r="M400" s="735">
        <v>0</v>
      </c>
      <c r="N400" s="735">
        <v>0</v>
      </c>
      <c r="O400" s="735">
        <v>0</v>
      </c>
      <c r="P400" s="735">
        <v>0</v>
      </c>
      <c r="Q400" s="735">
        <v>0</v>
      </c>
      <c r="R400" s="735">
        <v>0</v>
      </c>
      <c r="S400" s="735">
        <v>0</v>
      </c>
      <c r="T400" s="735">
        <v>0</v>
      </c>
      <c r="U400" s="735">
        <v>0</v>
      </c>
      <c r="V400" s="735">
        <v>0</v>
      </c>
    </row>
    <row r="401" spans="2:22" x14ac:dyDescent="0.25">
      <c r="B401" s="706" t="s">
        <v>1126</v>
      </c>
      <c r="C401" s="706" t="s">
        <v>1126</v>
      </c>
      <c r="D401" s="706" t="s">
        <v>1126</v>
      </c>
      <c r="E401" s="735">
        <v>0</v>
      </c>
      <c r="F401" s="735">
        <v>0</v>
      </c>
      <c r="G401" s="735">
        <v>0</v>
      </c>
      <c r="H401" s="735">
        <v>0</v>
      </c>
      <c r="I401" s="735">
        <v>0</v>
      </c>
      <c r="J401" s="735">
        <v>0</v>
      </c>
      <c r="K401" s="735">
        <v>0</v>
      </c>
      <c r="L401" s="735">
        <v>0</v>
      </c>
      <c r="M401" s="735">
        <v>0</v>
      </c>
      <c r="N401" s="735">
        <v>0</v>
      </c>
      <c r="O401" s="735">
        <v>0</v>
      </c>
      <c r="P401" s="735">
        <v>0</v>
      </c>
      <c r="Q401" s="735">
        <v>0</v>
      </c>
      <c r="R401" s="735">
        <v>0</v>
      </c>
      <c r="S401" s="735">
        <v>0</v>
      </c>
      <c r="T401" s="735">
        <v>0</v>
      </c>
      <c r="U401" s="735">
        <v>0</v>
      </c>
      <c r="V401" s="735">
        <v>0</v>
      </c>
    </row>
    <row r="402" spans="2:22" x14ac:dyDescent="0.25">
      <c r="B402" s="706" t="s">
        <v>1126</v>
      </c>
      <c r="C402" s="706" t="s">
        <v>1126</v>
      </c>
      <c r="D402" s="706" t="s">
        <v>1126</v>
      </c>
      <c r="E402" s="735">
        <v>0</v>
      </c>
      <c r="F402" s="735">
        <v>0</v>
      </c>
      <c r="G402" s="735">
        <v>0</v>
      </c>
      <c r="H402" s="735">
        <v>0</v>
      </c>
      <c r="I402" s="735">
        <v>0</v>
      </c>
      <c r="J402" s="735">
        <v>0</v>
      </c>
      <c r="K402" s="735">
        <v>0</v>
      </c>
      <c r="L402" s="735">
        <v>0</v>
      </c>
      <c r="M402" s="735">
        <v>0</v>
      </c>
      <c r="N402" s="735">
        <v>0</v>
      </c>
      <c r="O402" s="735">
        <v>0</v>
      </c>
      <c r="P402" s="735">
        <v>0</v>
      </c>
      <c r="Q402" s="735">
        <v>0</v>
      </c>
      <c r="R402" s="735">
        <v>0</v>
      </c>
      <c r="S402" s="735">
        <v>0</v>
      </c>
      <c r="T402" s="735">
        <v>0</v>
      </c>
      <c r="U402" s="735">
        <v>0</v>
      </c>
      <c r="V402" s="735">
        <v>0</v>
      </c>
    </row>
    <row r="403" spans="2:22" x14ac:dyDescent="0.25">
      <c r="B403" s="706" t="s">
        <v>1126</v>
      </c>
      <c r="C403" s="706" t="s">
        <v>1126</v>
      </c>
      <c r="D403" s="706" t="s">
        <v>1126</v>
      </c>
      <c r="E403" s="735">
        <v>0</v>
      </c>
      <c r="F403" s="735">
        <v>0</v>
      </c>
      <c r="G403" s="735">
        <v>0</v>
      </c>
      <c r="H403" s="735">
        <v>0</v>
      </c>
      <c r="I403" s="735">
        <v>0</v>
      </c>
      <c r="J403" s="735">
        <v>0</v>
      </c>
      <c r="K403" s="735">
        <v>0</v>
      </c>
      <c r="L403" s="735">
        <v>0</v>
      </c>
      <c r="M403" s="735">
        <v>0</v>
      </c>
      <c r="N403" s="735">
        <v>0</v>
      </c>
      <c r="O403" s="735">
        <v>0</v>
      </c>
      <c r="P403" s="735">
        <v>0</v>
      </c>
      <c r="Q403" s="735">
        <v>0</v>
      </c>
      <c r="R403" s="735">
        <v>0</v>
      </c>
      <c r="S403" s="735">
        <v>0</v>
      </c>
      <c r="T403" s="735">
        <v>0</v>
      </c>
      <c r="U403" s="735">
        <v>0</v>
      </c>
      <c r="V403" s="735">
        <v>0</v>
      </c>
    </row>
    <row r="404" spans="2:22" x14ac:dyDescent="0.25">
      <c r="B404" s="706" t="s">
        <v>1126</v>
      </c>
      <c r="C404" s="706" t="s">
        <v>1126</v>
      </c>
      <c r="D404" s="706" t="s">
        <v>1126</v>
      </c>
      <c r="E404" s="735">
        <v>0</v>
      </c>
      <c r="F404" s="735">
        <v>0</v>
      </c>
      <c r="G404" s="735">
        <v>0</v>
      </c>
      <c r="H404" s="735">
        <v>0</v>
      </c>
      <c r="I404" s="735">
        <v>0</v>
      </c>
      <c r="J404" s="735">
        <v>0</v>
      </c>
      <c r="K404" s="735">
        <v>0</v>
      </c>
      <c r="L404" s="735">
        <v>0</v>
      </c>
      <c r="M404" s="735">
        <v>0</v>
      </c>
      <c r="N404" s="735">
        <v>0</v>
      </c>
      <c r="O404" s="735">
        <v>0</v>
      </c>
      <c r="P404" s="735">
        <v>0</v>
      </c>
      <c r="Q404" s="735">
        <v>0</v>
      </c>
      <c r="R404" s="735">
        <v>0</v>
      </c>
      <c r="S404" s="735">
        <v>0</v>
      </c>
      <c r="T404" s="735">
        <v>0</v>
      </c>
      <c r="U404" s="735">
        <v>0</v>
      </c>
      <c r="V404" s="735">
        <v>0</v>
      </c>
    </row>
    <row r="405" spans="2:22" x14ac:dyDescent="0.25">
      <c r="B405" s="706" t="s">
        <v>1126</v>
      </c>
      <c r="C405" s="706" t="s">
        <v>1126</v>
      </c>
      <c r="D405" s="706" t="s">
        <v>1126</v>
      </c>
      <c r="E405" s="735">
        <v>0</v>
      </c>
      <c r="F405" s="735">
        <v>0</v>
      </c>
      <c r="G405" s="735">
        <v>0</v>
      </c>
      <c r="H405" s="735">
        <v>0</v>
      </c>
      <c r="I405" s="735">
        <v>0</v>
      </c>
      <c r="J405" s="735">
        <v>0</v>
      </c>
      <c r="K405" s="735">
        <v>0</v>
      </c>
      <c r="L405" s="735">
        <v>0</v>
      </c>
      <c r="M405" s="735">
        <v>0</v>
      </c>
      <c r="N405" s="735">
        <v>0</v>
      </c>
      <c r="O405" s="735">
        <v>0</v>
      </c>
      <c r="P405" s="735">
        <v>0</v>
      </c>
      <c r="Q405" s="735">
        <v>0</v>
      </c>
      <c r="R405" s="735">
        <v>0</v>
      </c>
      <c r="S405" s="735">
        <v>0</v>
      </c>
      <c r="T405" s="735">
        <v>0</v>
      </c>
      <c r="U405" s="735">
        <v>0</v>
      </c>
      <c r="V405" s="735">
        <v>0</v>
      </c>
    </row>
    <row r="406" spans="2:22" x14ac:dyDescent="0.25">
      <c r="B406" s="706" t="s">
        <v>1126</v>
      </c>
      <c r="C406" s="706" t="s">
        <v>1126</v>
      </c>
      <c r="D406" s="706" t="s">
        <v>1126</v>
      </c>
      <c r="E406" s="735">
        <v>0</v>
      </c>
      <c r="F406" s="735">
        <v>0</v>
      </c>
      <c r="G406" s="735">
        <v>0</v>
      </c>
      <c r="H406" s="735">
        <v>0</v>
      </c>
      <c r="I406" s="735">
        <v>0</v>
      </c>
      <c r="J406" s="735">
        <v>0</v>
      </c>
      <c r="K406" s="735">
        <v>0</v>
      </c>
      <c r="L406" s="735">
        <v>0</v>
      </c>
      <c r="M406" s="735">
        <v>0</v>
      </c>
      <c r="N406" s="735">
        <v>0</v>
      </c>
      <c r="O406" s="735">
        <v>0</v>
      </c>
      <c r="P406" s="735">
        <v>0</v>
      </c>
      <c r="Q406" s="735">
        <v>0</v>
      </c>
      <c r="R406" s="735">
        <v>0</v>
      </c>
      <c r="S406" s="735">
        <v>0</v>
      </c>
      <c r="T406" s="735">
        <v>0</v>
      </c>
      <c r="U406" s="735">
        <v>0</v>
      </c>
      <c r="V406" s="735">
        <v>0</v>
      </c>
    </row>
    <row r="407" spans="2:22" x14ac:dyDescent="0.25">
      <c r="B407" s="706" t="s">
        <v>1126</v>
      </c>
      <c r="C407" s="706" t="s">
        <v>1126</v>
      </c>
      <c r="D407" s="706" t="s">
        <v>1126</v>
      </c>
      <c r="E407" s="735">
        <v>0</v>
      </c>
      <c r="F407" s="735">
        <v>0</v>
      </c>
      <c r="G407" s="735">
        <v>0</v>
      </c>
      <c r="H407" s="735">
        <v>0</v>
      </c>
      <c r="I407" s="735">
        <v>0</v>
      </c>
      <c r="J407" s="735">
        <v>0</v>
      </c>
      <c r="K407" s="735">
        <v>0</v>
      </c>
      <c r="L407" s="735">
        <v>0</v>
      </c>
      <c r="M407" s="735">
        <v>0</v>
      </c>
      <c r="N407" s="735">
        <v>0</v>
      </c>
      <c r="O407" s="735">
        <v>0</v>
      </c>
      <c r="P407" s="735">
        <v>0</v>
      </c>
      <c r="Q407" s="735">
        <v>0</v>
      </c>
      <c r="R407" s="735">
        <v>0</v>
      </c>
      <c r="S407" s="735">
        <v>0</v>
      </c>
      <c r="T407" s="735">
        <v>0</v>
      </c>
      <c r="U407" s="735">
        <v>0</v>
      </c>
      <c r="V407" s="735">
        <v>0</v>
      </c>
    </row>
    <row r="408" spans="2:22" x14ac:dyDescent="0.25">
      <c r="B408" s="706" t="s">
        <v>1126</v>
      </c>
      <c r="C408" s="706" t="s">
        <v>1126</v>
      </c>
      <c r="D408" s="706" t="s">
        <v>1126</v>
      </c>
      <c r="E408" s="735">
        <v>0</v>
      </c>
      <c r="F408" s="735">
        <v>0</v>
      </c>
      <c r="G408" s="735">
        <v>0</v>
      </c>
      <c r="H408" s="735">
        <v>0</v>
      </c>
      <c r="I408" s="735">
        <v>0</v>
      </c>
      <c r="J408" s="735">
        <v>0</v>
      </c>
      <c r="K408" s="735">
        <v>0</v>
      </c>
      <c r="L408" s="735">
        <v>0</v>
      </c>
      <c r="M408" s="735">
        <v>0</v>
      </c>
      <c r="N408" s="735">
        <v>0</v>
      </c>
      <c r="O408" s="735">
        <v>0</v>
      </c>
      <c r="P408" s="735">
        <v>0</v>
      </c>
      <c r="Q408" s="735">
        <v>0</v>
      </c>
      <c r="R408" s="735">
        <v>0</v>
      </c>
      <c r="S408" s="735">
        <v>0</v>
      </c>
      <c r="T408" s="735">
        <v>0</v>
      </c>
      <c r="U408" s="735">
        <v>0</v>
      </c>
      <c r="V408" s="735">
        <v>0</v>
      </c>
    </row>
    <row r="409" spans="2:22" x14ac:dyDescent="0.25">
      <c r="B409" s="706" t="s">
        <v>1126</v>
      </c>
      <c r="C409" s="706" t="s">
        <v>1126</v>
      </c>
      <c r="D409" s="706" t="s">
        <v>1126</v>
      </c>
      <c r="E409" s="735">
        <v>0</v>
      </c>
      <c r="F409" s="735">
        <v>0</v>
      </c>
      <c r="G409" s="735">
        <v>0</v>
      </c>
      <c r="H409" s="735">
        <v>0</v>
      </c>
      <c r="I409" s="735">
        <v>0</v>
      </c>
      <c r="J409" s="735">
        <v>0</v>
      </c>
      <c r="K409" s="735">
        <v>0</v>
      </c>
      <c r="L409" s="735">
        <v>0</v>
      </c>
      <c r="M409" s="735">
        <v>0</v>
      </c>
      <c r="N409" s="735">
        <v>0</v>
      </c>
      <c r="O409" s="735">
        <v>0</v>
      </c>
      <c r="P409" s="735">
        <v>0</v>
      </c>
      <c r="Q409" s="735">
        <v>0</v>
      </c>
      <c r="R409" s="735">
        <v>0</v>
      </c>
      <c r="S409" s="735">
        <v>0</v>
      </c>
      <c r="T409" s="735">
        <v>0</v>
      </c>
      <c r="U409" s="735">
        <v>0</v>
      </c>
      <c r="V409" s="735">
        <v>0</v>
      </c>
    </row>
    <row r="410" spans="2:22" x14ac:dyDescent="0.25">
      <c r="B410" s="706" t="s">
        <v>1126</v>
      </c>
      <c r="C410" s="706" t="s">
        <v>1126</v>
      </c>
      <c r="D410" s="706" t="s">
        <v>1126</v>
      </c>
      <c r="E410" s="735">
        <v>0</v>
      </c>
      <c r="F410" s="735">
        <v>0</v>
      </c>
      <c r="G410" s="735">
        <v>0</v>
      </c>
      <c r="H410" s="735">
        <v>0</v>
      </c>
      <c r="I410" s="735">
        <v>0</v>
      </c>
      <c r="J410" s="735">
        <v>0</v>
      </c>
      <c r="K410" s="735">
        <v>0</v>
      </c>
      <c r="L410" s="735">
        <v>0</v>
      </c>
      <c r="M410" s="735">
        <v>0</v>
      </c>
      <c r="N410" s="735">
        <v>0</v>
      </c>
      <c r="O410" s="735">
        <v>0</v>
      </c>
      <c r="P410" s="735">
        <v>0</v>
      </c>
      <c r="Q410" s="735">
        <v>0</v>
      </c>
      <c r="R410" s="735">
        <v>0</v>
      </c>
      <c r="S410" s="735">
        <v>0</v>
      </c>
      <c r="T410" s="735">
        <v>0</v>
      </c>
      <c r="U410" s="735">
        <v>0</v>
      </c>
      <c r="V410" s="735">
        <v>0</v>
      </c>
    </row>
    <row r="411" spans="2:22" x14ac:dyDescent="0.25">
      <c r="B411" s="706" t="s">
        <v>1126</v>
      </c>
      <c r="C411" s="706" t="s">
        <v>1126</v>
      </c>
      <c r="D411" s="706" t="s">
        <v>1126</v>
      </c>
      <c r="E411" s="735">
        <v>0</v>
      </c>
      <c r="F411" s="735">
        <v>0</v>
      </c>
      <c r="G411" s="735">
        <v>0</v>
      </c>
      <c r="H411" s="735">
        <v>0</v>
      </c>
      <c r="I411" s="735">
        <v>0</v>
      </c>
      <c r="J411" s="735">
        <v>0</v>
      </c>
      <c r="K411" s="735">
        <v>0</v>
      </c>
      <c r="L411" s="735">
        <v>0</v>
      </c>
      <c r="M411" s="735">
        <v>0</v>
      </c>
      <c r="N411" s="735">
        <v>0</v>
      </c>
      <c r="O411" s="735">
        <v>0</v>
      </c>
      <c r="P411" s="735">
        <v>0</v>
      </c>
      <c r="Q411" s="735">
        <v>0</v>
      </c>
      <c r="R411" s="735">
        <v>0</v>
      </c>
      <c r="S411" s="735">
        <v>0</v>
      </c>
      <c r="T411" s="735">
        <v>0</v>
      </c>
      <c r="U411" s="735">
        <v>0</v>
      </c>
      <c r="V411" s="735">
        <v>0</v>
      </c>
    </row>
    <row r="412" spans="2:22" x14ac:dyDescent="0.25">
      <c r="B412" s="706" t="s">
        <v>1126</v>
      </c>
      <c r="C412" s="706" t="s">
        <v>1126</v>
      </c>
      <c r="D412" s="706" t="s">
        <v>1126</v>
      </c>
      <c r="E412" s="735">
        <v>0</v>
      </c>
      <c r="F412" s="735">
        <v>0</v>
      </c>
      <c r="G412" s="735">
        <v>0</v>
      </c>
      <c r="H412" s="735">
        <v>0</v>
      </c>
      <c r="I412" s="735">
        <v>0</v>
      </c>
      <c r="J412" s="735">
        <v>0</v>
      </c>
      <c r="K412" s="735">
        <v>0</v>
      </c>
      <c r="L412" s="735">
        <v>0</v>
      </c>
      <c r="M412" s="735">
        <v>0</v>
      </c>
      <c r="N412" s="735">
        <v>0</v>
      </c>
      <c r="O412" s="735">
        <v>0</v>
      </c>
      <c r="P412" s="735">
        <v>0</v>
      </c>
      <c r="Q412" s="735">
        <v>0</v>
      </c>
      <c r="R412" s="735">
        <v>0</v>
      </c>
      <c r="S412" s="735">
        <v>0</v>
      </c>
      <c r="T412" s="735">
        <v>0</v>
      </c>
      <c r="U412" s="735">
        <v>0</v>
      </c>
      <c r="V412" s="735">
        <v>0</v>
      </c>
    </row>
    <row r="413" spans="2:22" x14ac:dyDescent="0.25">
      <c r="B413" s="706" t="s">
        <v>1126</v>
      </c>
      <c r="C413" s="706" t="s">
        <v>1126</v>
      </c>
      <c r="D413" s="706" t="s">
        <v>1126</v>
      </c>
      <c r="E413" s="735">
        <v>0</v>
      </c>
      <c r="F413" s="735">
        <v>0</v>
      </c>
      <c r="G413" s="735">
        <v>0</v>
      </c>
      <c r="H413" s="735">
        <v>0</v>
      </c>
      <c r="I413" s="735">
        <v>0</v>
      </c>
      <c r="J413" s="735">
        <v>0</v>
      </c>
      <c r="K413" s="735">
        <v>0</v>
      </c>
      <c r="L413" s="735">
        <v>0</v>
      </c>
      <c r="M413" s="735">
        <v>0</v>
      </c>
      <c r="N413" s="735">
        <v>0</v>
      </c>
      <c r="O413" s="735">
        <v>0</v>
      </c>
      <c r="P413" s="735">
        <v>0</v>
      </c>
      <c r="Q413" s="735">
        <v>0</v>
      </c>
      <c r="R413" s="735">
        <v>0</v>
      </c>
      <c r="S413" s="735">
        <v>0</v>
      </c>
      <c r="T413" s="735">
        <v>0</v>
      </c>
      <c r="U413" s="735">
        <v>0</v>
      </c>
      <c r="V413" s="735">
        <v>0</v>
      </c>
    </row>
    <row r="414" spans="2:22" x14ac:dyDescent="0.25">
      <c r="B414" s="706" t="s">
        <v>1126</v>
      </c>
      <c r="C414" s="706" t="s">
        <v>1126</v>
      </c>
      <c r="D414" s="706" t="s">
        <v>1126</v>
      </c>
      <c r="E414" s="735">
        <v>0</v>
      </c>
      <c r="F414" s="735">
        <v>0</v>
      </c>
      <c r="G414" s="735">
        <v>0</v>
      </c>
      <c r="H414" s="735">
        <v>0</v>
      </c>
      <c r="I414" s="735">
        <v>0</v>
      </c>
      <c r="J414" s="735">
        <v>0</v>
      </c>
      <c r="K414" s="735">
        <v>0</v>
      </c>
      <c r="L414" s="735">
        <v>0</v>
      </c>
      <c r="M414" s="735">
        <v>0</v>
      </c>
      <c r="N414" s="735">
        <v>0</v>
      </c>
      <c r="O414" s="735">
        <v>0</v>
      </c>
      <c r="P414" s="735">
        <v>0</v>
      </c>
      <c r="Q414" s="735">
        <v>0</v>
      </c>
      <c r="R414" s="735">
        <v>0</v>
      </c>
      <c r="S414" s="735">
        <v>0</v>
      </c>
      <c r="T414" s="735">
        <v>0</v>
      </c>
      <c r="U414" s="735">
        <v>0</v>
      </c>
      <c r="V414" s="735">
        <v>0</v>
      </c>
    </row>
    <row r="415" spans="2:22" x14ac:dyDescent="0.25">
      <c r="B415" s="706" t="s">
        <v>1126</v>
      </c>
      <c r="C415" s="706" t="s">
        <v>1126</v>
      </c>
      <c r="D415" s="706" t="s">
        <v>1126</v>
      </c>
      <c r="E415" s="735">
        <v>0</v>
      </c>
      <c r="F415" s="735">
        <v>0</v>
      </c>
      <c r="G415" s="735">
        <v>0</v>
      </c>
      <c r="H415" s="735">
        <v>0</v>
      </c>
      <c r="I415" s="735">
        <v>0</v>
      </c>
      <c r="J415" s="735">
        <v>0</v>
      </c>
      <c r="K415" s="735">
        <v>0</v>
      </c>
      <c r="L415" s="735">
        <v>0</v>
      </c>
      <c r="M415" s="735">
        <v>0</v>
      </c>
      <c r="N415" s="735">
        <v>0</v>
      </c>
      <c r="O415" s="735">
        <v>0</v>
      </c>
      <c r="P415" s="735">
        <v>0</v>
      </c>
      <c r="Q415" s="735">
        <v>0</v>
      </c>
      <c r="R415" s="735">
        <v>0</v>
      </c>
      <c r="S415" s="735">
        <v>0</v>
      </c>
      <c r="T415" s="735">
        <v>0</v>
      </c>
      <c r="U415" s="735">
        <v>0</v>
      </c>
      <c r="V415" s="735">
        <v>0</v>
      </c>
    </row>
    <row r="416" spans="2:22" x14ac:dyDescent="0.25">
      <c r="B416" s="706" t="s">
        <v>1126</v>
      </c>
      <c r="C416" s="706" t="s">
        <v>1126</v>
      </c>
      <c r="D416" s="706" t="s">
        <v>1126</v>
      </c>
      <c r="E416" s="735">
        <v>0</v>
      </c>
      <c r="F416" s="735">
        <v>0</v>
      </c>
      <c r="G416" s="735">
        <v>0</v>
      </c>
      <c r="H416" s="735">
        <v>0</v>
      </c>
      <c r="I416" s="735">
        <v>0</v>
      </c>
      <c r="J416" s="735">
        <v>0</v>
      </c>
      <c r="K416" s="735">
        <v>0</v>
      </c>
      <c r="L416" s="735">
        <v>0</v>
      </c>
      <c r="M416" s="735">
        <v>0</v>
      </c>
      <c r="N416" s="735">
        <v>0</v>
      </c>
      <c r="O416" s="735">
        <v>0</v>
      </c>
      <c r="P416" s="735">
        <v>0</v>
      </c>
      <c r="Q416" s="735">
        <v>0</v>
      </c>
      <c r="R416" s="735">
        <v>0</v>
      </c>
      <c r="S416" s="735">
        <v>0</v>
      </c>
      <c r="T416" s="735">
        <v>0</v>
      </c>
      <c r="U416" s="735">
        <v>0</v>
      </c>
      <c r="V416" s="735">
        <v>0</v>
      </c>
    </row>
    <row r="417" spans="2:22" x14ac:dyDescent="0.25">
      <c r="B417" s="706" t="s">
        <v>1126</v>
      </c>
      <c r="C417" s="706" t="s">
        <v>1126</v>
      </c>
      <c r="D417" s="706" t="s">
        <v>1126</v>
      </c>
      <c r="E417" s="735">
        <v>0</v>
      </c>
      <c r="F417" s="735">
        <v>0</v>
      </c>
      <c r="G417" s="735">
        <v>0</v>
      </c>
      <c r="H417" s="735">
        <v>0</v>
      </c>
      <c r="I417" s="735">
        <v>0</v>
      </c>
      <c r="J417" s="735">
        <v>0</v>
      </c>
      <c r="K417" s="735">
        <v>0</v>
      </c>
      <c r="L417" s="735">
        <v>0</v>
      </c>
      <c r="M417" s="735">
        <v>0</v>
      </c>
      <c r="N417" s="735">
        <v>0</v>
      </c>
      <c r="O417" s="735">
        <v>0</v>
      </c>
      <c r="P417" s="735">
        <v>0</v>
      </c>
      <c r="Q417" s="735">
        <v>0</v>
      </c>
      <c r="R417" s="735">
        <v>0</v>
      </c>
      <c r="S417" s="735">
        <v>0</v>
      </c>
      <c r="T417" s="735">
        <v>0</v>
      </c>
      <c r="U417" s="735">
        <v>0</v>
      </c>
      <c r="V417" s="735">
        <v>0</v>
      </c>
    </row>
    <row r="418" spans="2:22" x14ac:dyDescent="0.25">
      <c r="B418" s="706" t="s">
        <v>1126</v>
      </c>
      <c r="C418" s="706" t="s">
        <v>1126</v>
      </c>
      <c r="D418" s="706" t="s">
        <v>1126</v>
      </c>
      <c r="E418" s="735">
        <v>0</v>
      </c>
      <c r="F418" s="735">
        <v>0</v>
      </c>
      <c r="G418" s="735">
        <v>0</v>
      </c>
      <c r="H418" s="735">
        <v>0</v>
      </c>
      <c r="I418" s="735">
        <v>0</v>
      </c>
      <c r="J418" s="735">
        <v>0</v>
      </c>
      <c r="K418" s="735">
        <v>0</v>
      </c>
      <c r="L418" s="735">
        <v>0</v>
      </c>
      <c r="M418" s="735">
        <v>0</v>
      </c>
      <c r="N418" s="735">
        <v>0</v>
      </c>
      <c r="O418" s="735">
        <v>0</v>
      </c>
      <c r="P418" s="735">
        <v>0</v>
      </c>
      <c r="Q418" s="735">
        <v>0</v>
      </c>
      <c r="R418" s="735">
        <v>0</v>
      </c>
      <c r="S418" s="735">
        <v>0</v>
      </c>
      <c r="T418" s="735">
        <v>0</v>
      </c>
      <c r="U418" s="735">
        <v>0</v>
      </c>
      <c r="V418" s="735">
        <v>0</v>
      </c>
    </row>
    <row r="419" spans="2:22" x14ac:dyDescent="0.25">
      <c r="B419" s="706" t="s">
        <v>1126</v>
      </c>
      <c r="C419" s="706" t="s">
        <v>1126</v>
      </c>
      <c r="D419" s="706" t="s">
        <v>1126</v>
      </c>
      <c r="E419" s="735">
        <v>0</v>
      </c>
      <c r="F419" s="735">
        <v>0</v>
      </c>
      <c r="G419" s="735">
        <v>0</v>
      </c>
      <c r="H419" s="735">
        <v>0</v>
      </c>
      <c r="I419" s="735">
        <v>0</v>
      </c>
      <c r="J419" s="735">
        <v>0</v>
      </c>
      <c r="K419" s="735">
        <v>0</v>
      </c>
      <c r="L419" s="735">
        <v>0</v>
      </c>
      <c r="M419" s="735">
        <v>0</v>
      </c>
      <c r="N419" s="735">
        <v>0</v>
      </c>
      <c r="O419" s="735">
        <v>0</v>
      </c>
      <c r="P419" s="735">
        <v>0</v>
      </c>
      <c r="Q419" s="735">
        <v>0</v>
      </c>
      <c r="R419" s="735">
        <v>0</v>
      </c>
      <c r="S419" s="735">
        <v>0</v>
      </c>
      <c r="T419" s="735">
        <v>0</v>
      </c>
      <c r="U419" s="735">
        <v>0</v>
      </c>
      <c r="V419" s="735">
        <v>0</v>
      </c>
    </row>
    <row r="420" spans="2:22" x14ac:dyDescent="0.25">
      <c r="B420" s="706" t="s">
        <v>1126</v>
      </c>
      <c r="C420" s="706" t="s">
        <v>1126</v>
      </c>
      <c r="D420" s="706" t="s">
        <v>1126</v>
      </c>
      <c r="E420" s="735">
        <v>0</v>
      </c>
      <c r="F420" s="735">
        <v>0</v>
      </c>
      <c r="G420" s="735">
        <v>0</v>
      </c>
      <c r="H420" s="735">
        <v>0</v>
      </c>
      <c r="I420" s="735">
        <v>0</v>
      </c>
      <c r="J420" s="735">
        <v>0</v>
      </c>
      <c r="K420" s="735">
        <v>0</v>
      </c>
      <c r="L420" s="735">
        <v>0</v>
      </c>
      <c r="M420" s="735">
        <v>0</v>
      </c>
      <c r="N420" s="735">
        <v>0</v>
      </c>
      <c r="O420" s="735">
        <v>0</v>
      </c>
      <c r="P420" s="735">
        <v>0</v>
      </c>
      <c r="Q420" s="735">
        <v>0</v>
      </c>
      <c r="R420" s="735">
        <v>0</v>
      </c>
      <c r="S420" s="735">
        <v>0</v>
      </c>
      <c r="T420" s="735">
        <v>0</v>
      </c>
      <c r="U420" s="735">
        <v>0</v>
      </c>
      <c r="V420" s="735">
        <v>0</v>
      </c>
    </row>
    <row r="421" spans="2:22" x14ac:dyDescent="0.25">
      <c r="B421" s="706" t="s">
        <v>1126</v>
      </c>
      <c r="C421" s="706" t="s">
        <v>1126</v>
      </c>
      <c r="D421" s="706" t="s">
        <v>1126</v>
      </c>
      <c r="E421" s="735">
        <v>0</v>
      </c>
      <c r="F421" s="735">
        <v>0</v>
      </c>
      <c r="G421" s="735">
        <v>0</v>
      </c>
      <c r="H421" s="735">
        <v>0</v>
      </c>
      <c r="I421" s="735">
        <v>0</v>
      </c>
      <c r="J421" s="735">
        <v>0</v>
      </c>
      <c r="K421" s="735">
        <v>0</v>
      </c>
      <c r="L421" s="735">
        <v>0</v>
      </c>
      <c r="M421" s="735">
        <v>0</v>
      </c>
      <c r="N421" s="735">
        <v>0</v>
      </c>
      <c r="O421" s="735">
        <v>0</v>
      </c>
      <c r="P421" s="735">
        <v>0</v>
      </c>
      <c r="Q421" s="735">
        <v>0</v>
      </c>
      <c r="R421" s="735">
        <v>0</v>
      </c>
      <c r="S421" s="735">
        <v>0</v>
      </c>
      <c r="T421" s="735">
        <v>0</v>
      </c>
      <c r="U421" s="735">
        <v>0</v>
      </c>
      <c r="V421" s="735">
        <v>0</v>
      </c>
    </row>
    <row r="422" spans="2:22" x14ac:dyDescent="0.25">
      <c r="B422" s="706" t="s">
        <v>1126</v>
      </c>
      <c r="C422" s="706" t="s">
        <v>1126</v>
      </c>
      <c r="D422" s="706" t="s">
        <v>1126</v>
      </c>
      <c r="E422" s="735">
        <v>0</v>
      </c>
      <c r="F422" s="735">
        <v>0</v>
      </c>
      <c r="G422" s="735">
        <v>0</v>
      </c>
      <c r="H422" s="735">
        <v>0</v>
      </c>
      <c r="I422" s="735">
        <v>0</v>
      </c>
      <c r="J422" s="735">
        <v>0</v>
      </c>
      <c r="K422" s="735">
        <v>0</v>
      </c>
      <c r="L422" s="735">
        <v>0</v>
      </c>
      <c r="M422" s="735">
        <v>0</v>
      </c>
      <c r="N422" s="735">
        <v>0</v>
      </c>
      <c r="O422" s="735">
        <v>0</v>
      </c>
      <c r="P422" s="735">
        <v>0</v>
      </c>
      <c r="Q422" s="735">
        <v>0</v>
      </c>
      <c r="R422" s="735">
        <v>0</v>
      </c>
      <c r="S422" s="735">
        <v>0</v>
      </c>
      <c r="T422" s="735">
        <v>0</v>
      </c>
      <c r="U422" s="735">
        <v>0</v>
      </c>
      <c r="V422" s="735">
        <v>0</v>
      </c>
    </row>
    <row r="423" spans="2:22" x14ac:dyDescent="0.25">
      <c r="B423" s="706" t="s">
        <v>1126</v>
      </c>
      <c r="C423" s="706" t="s">
        <v>1126</v>
      </c>
      <c r="D423" s="706" t="s">
        <v>1126</v>
      </c>
      <c r="E423" s="735">
        <v>0</v>
      </c>
      <c r="F423" s="735">
        <v>0</v>
      </c>
      <c r="G423" s="735">
        <v>0</v>
      </c>
      <c r="H423" s="735">
        <v>0</v>
      </c>
      <c r="I423" s="735">
        <v>0</v>
      </c>
      <c r="J423" s="735">
        <v>0</v>
      </c>
      <c r="K423" s="735">
        <v>0</v>
      </c>
      <c r="L423" s="735">
        <v>0</v>
      </c>
      <c r="M423" s="735">
        <v>0</v>
      </c>
      <c r="N423" s="735">
        <v>0</v>
      </c>
      <c r="O423" s="735">
        <v>0</v>
      </c>
      <c r="P423" s="735">
        <v>0</v>
      </c>
      <c r="Q423" s="735">
        <v>0</v>
      </c>
      <c r="R423" s="735">
        <v>0</v>
      </c>
      <c r="S423" s="735">
        <v>0</v>
      </c>
      <c r="T423" s="735">
        <v>0</v>
      </c>
      <c r="U423" s="735">
        <v>0</v>
      </c>
      <c r="V423" s="735">
        <v>0</v>
      </c>
    </row>
    <row r="424" spans="2:22" x14ac:dyDescent="0.25">
      <c r="B424" s="706" t="s">
        <v>1126</v>
      </c>
      <c r="C424" s="706" t="s">
        <v>1126</v>
      </c>
      <c r="D424" s="706" t="s">
        <v>1126</v>
      </c>
      <c r="E424" s="735">
        <v>0</v>
      </c>
      <c r="F424" s="735">
        <v>0</v>
      </c>
      <c r="G424" s="735">
        <v>0</v>
      </c>
      <c r="H424" s="735">
        <v>0</v>
      </c>
      <c r="I424" s="735">
        <v>0</v>
      </c>
      <c r="J424" s="735">
        <v>0</v>
      </c>
      <c r="K424" s="735">
        <v>0</v>
      </c>
      <c r="L424" s="735">
        <v>0</v>
      </c>
      <c r="M424" s="735">
        <v>0</v>
      </c>
      <c r="N424" s="735">
        <v>0</v>
      </c>
      <c r="O424" s="735">
        <v>0</v>
      </c>
      <c r="P424" s="735">
        <v>0</v>
      </c>
      <c r="Q424" s="735">
        <v>0</v>
      </c>
      <c r="R424" s="735">
        <v>0</v>
      </c>
      <c r="S424" s="735">
        <v>0</v>
      </c>
      <c r="T424" s="735">
        <v>0</v>
      </c>
      <c r="U424" s="735">
        <v>0</v>
      </c>
      <c r="V424" s="735">
        <v>0</v>
      </c>
    </row>
    <row r="425" spans="2:22" x14ac:dyDescent="0.25">
      <c r="B425" s="706" t="s">
        <v>1126</v>
      </c>
      <c r="C425" s="706" t="s">
        <v>1126</v>
      </c>
      <c r="D425" s="706" t="s">
        <v>1126</v>
      </c>
      <c r="E425" s="735">
        <v>0</v>
      </c>
      <c r="F425" s="735">
        <v>0</v>
      </c>
      <c r="G425" s="735">
        <v>0</v>
      </c>
      <c r="H425" s="735">
        <v>0</v>
      </c>
      <c r="I425" s="735">
        <v>0</v>
      </c>
      <c r="J425" s="735">
        <v>0</v>
      </c>
      <c r="K425" s="735">
        <v>0</v>
      </c>
      <c r="L425" s="735">
        <v>0</v>
      </c>
      <c r="M425" s="735">
        <v>0</v>
      </c>
      <c r="N425" s="735">
        <v>0</v>
      </c>
      <c r="O425" s="735">
        <v>0</v>
      </c>
      <c r="P425" s="735">
        <v>0</v>
      </c>
      <c r="Q425" s="735">
        <v>0</v>
      </c>
      <c r="R425" s="735">
        <v>0</v>
      </c>
      <c r="S425" s="735">
        <v>0</v>
      </c>
      <c r="T425" s="735">
        <v>0</v>
      </c>
      <c r="U425" s="735">
        <v>0</v>
      </c>
      <c r="V425" s="735">
        <v>0</v>
      </c>
    </row>
    <row r="426" spans="2:22" x14ac:dyDescent="0.25">
      <c r="B426" s="706" t="s">
        <v>1126</v>
      </c>
      <c r="C426" s="706" t="s">
        <v>1126</v>
      </c>
      <c r="D426" s="706" t="s">
        <v>1126</v>
      </c>
      <c r="E426" s="735">
        <v>0</v>
      </c>
      <c r="F426" s="735">
        <v>0</v>
      </c>
      <c r="G426" s="735">
        <v>0</v>
      </c>
      <c r="H426" s="735">
        <v>0</v>
      </c>
      <c r="I426" s="735">
        <v>0</v>
      </c>
      <c r="J426" s="735">
        <v>0</v>
      </c>
      <c r="K426" s="735">
        <v>0</v>
      </c>
      <c r="L426" s="735">
        <v>0</v>
      </c>
      <c r="M426" s="735">
        <v>0</v>
      </c>
      <c r="N426" s="735">
        <v>0</v>
      </c>
      <c r="O426" s="735">
        <v>0</v>
      </c>
      <c r="P426" s="735">
        <v>0</v>
      </c>
      <c r="Q426" s="735">
        <v>0</v>
      </c>
      <c r="R426" s="735">
        <v>0</v>
      </c>
      <c r="S426" s="735">
        <v>0</v>
      </c>
      <c r="T426" s="735">
        <v>0</v>
      </c>
      <c r="U426" s="735">
        <v>0</v>
      </c>
      <c r="V426" s="735">
        <v>0</v>
      </c>
    </row>
    <row r="427" spans="2:22" x14ac:dyDescent="0.25">
      <c r="B427" s="706" t="s">
        <v>1126</v>
      </c>
      <c r="C427" s="706" t="s">
        <v>1126</v>
      </c>
      <c r="D427" s="706" t="s">
        <v>1126</v>
      </c>
      <c r="E427" s="735">
        <v>0</v>
      </c>
      <c r="F427" s="735">
        <v>0</v>
      </c>
      <c r="G427" s="735">
        <v>0</v>
      </c>
      <c r="H427" s="735">
        <v>0</v>
      </c>
      <c r="I427" s="735">
        <v>0</v>
      </c>
      <c r="J427" s="735">
        <v>0</v>
      </c>
      <c r="K427" s="735">
        <v>0</v>
      </c>
      <c r="L427" s="735">
        <v>0</v>
      </c>
      <c r="M427" s="735">
        <v>0</v>
      </c>
      <c r="N427" s="735">
        <v>0</v>
      </c>
      <c r="O427" s="735">
        <v>0</v>
      </c>
      <c r="P427" s="735">
        <v>0</v>
      </c>
      <c r="Q427" s="735">
        <v>0</v>
      </c>
      <c r="R427" s="735">
        <v>0</v>
      </c>
      <c r="S427" s="735">
        <v>0</v>
      </c>
      <c r="T427" s="735">
        <v>0</v>
      </c>
      <c r="U427" s="735">
        <v>0</v>
      </c>
      <c r="V427" s="735">
        <v>0</v>
      </c>
    </row>
    <row r="428" spans="2:22" x14ac:dyDescent="0.25">
      <c r="B428" s="706" t="s">
        <v>1126</v>
      </c>
      <c r="C428" s="706" t="s">
        <v>1126</v>
      </c>
      <c r="D428" s="706" t="s">
        <v>1126</v>
      </c>
      <c r="E428" s="735">
        <v>0</v>
      </c>
      <c r="F428" s="735">
        <v>0</v>
      </c>
      <c r="G428" s="735">
        <v>0</v>
      </c>
      <c r="H428" s="735">
        <v>0</v>
      </c>
      <c r="I428" s="735">
        <v>0</v>
      </c>
      <c r="J428" s="735">
        <v>0</v>
      </c>
      <c r="K428" s="735">
        <v>0</v>
      </c>
      <c r="L428" s="735">
        <v>0</v>
      </c>
      <c r="M428" s="735">
        <v>0</v>
      </c>
      <c r="N428" s="735">
        <v>0</v>
      </c>
      <c r="O428" s="735">
        <v>0</v>
      </c>
      <c r="P428" s="735">
        <v>0</v>
      </c>
      <c r="Q428" s="735">
        <v>0</v>
      </c>
      <c r="R428" s="735">
        <v>0</v>
      </c>
      <c r="S428" s="735">
        <v>0</v>
      </c>
      <c r="T428" s="735">
        <v>0</v>
      </c>
      <c r="U428" s="735">
        <v>0</v>
      </c>
      <c r="V428" s="735">
        <v>0</v>
      </c>
    </row>
    <row r="429" spans="2:22" x14ac:dyDescent="0.25">
      <c r="B429" s="706" t="s">
        <v>1126</v>
      </c>
      <c r="C429" s="706" t="s">
        <v>1126</v>
      </c>
      <c r="D429" s="706" t="s">
        <v>1126</v>
      </c>
      <c r="E429" s="735">
        <v>0</v>
      </c>
      <c r="F429" s="735">
        <v>0</v>
      </c>
      <c r="G429" s="735">
        <v>0</v>
      </c>
      <c r="H429" s="735">
        <v>0</v>
      </c>
      <c r="I429" s="735">
        <v>0</v>
      </c>
      <c r="J429" s="735">
        <v>0</v>
      </c>
      <c r="K429" s="735">
        <v>0</v>
      </c>
      <c r="L429" s="735">
        <v>0</v>
      </c>
      <c r="M429" s="735">
        <v>0</v>
      </c>
      <c r="N429" s="735">
        <v>0</v>
      </c>
      <c r="O429" s="735">
        <v>0</v>
      </c>
      <c r="P429" s="735">
        <v>0</v>
      </c>
      <c r="Q429" s="735">
        <v>0</v>
      </c>
      <c r="R429" s="735">
        <v>0</v>
      </c>
      <c r="S429" s="735">
        <v>0</v>
      </c>
      <c r="T429" s="735">
        <v>0</v>
      </c>
      <c r="U429" s="735">
        <v>0</v>
      </c>
      <c r="V429" s="735">
        <v>0</v>
      </c>
    </row>
    <row r="430" spans="2:22" x14ac:dyDescent="0.25">
      <c r="B430" s="706" t="s">
        <v>1126</v>
      </c>
      <c r="C430" s="706" t="s">
        <v>1126</v>
      </c>
      <c r="D430" s="706" t="s">
        <v>1126</v>
      </c>
      <c r="E430" s="735">
        <v>0</v>
      </c>
      <c r="F430" s="735">
        <v>0</v>
      </c>
      <c r="G430" s="735">
        <v>0</v>
      </c>
      <c r="H430" s="735">
        <v>0</v>
      </c>
      <c r="I430" s="735">
        <v>0</v>
      </c>
      <c r="J430" s="735">
        <v>0</v>
      </c>
      <c r="K430" s="735">
        <v>0</v>
      </c>
      <c r="L430" s="735">
        <v>0</v>
      </c>
      <c r="M430" s="735">
        <v>0</v>
      </c>
      <c r="N430" s="735">
        <v>0</v>
      </c>
      <c r="O430" s="735">
        <v>0</v>
      </c>
      <c r="P430" s="735">
        <v>0</v>
      </c>
      <c r="Q430" s="735">
        <v>0</v>
      </c>
      <c r="R430" s="735">
        <v>0</v>
      </c>
      <c r="S430" s="735">
        <v>0</v>
      </c>
      <c r="T430" s="735">
        <v>0</v>
      </c>
      <c r="U430" s="735">
        <v>0</v>
      </c>
      <c r="V430" s="735">
        <v>0</v>
      </c>
    </row>
    <row r="431" spans="2:22" x14ac:dyDescent="0.25">
      <c r="B431" s="706" t="s">
        <v>1126</v>
      </c>
      <c r="C431" s="706" t="s">
        <v>1126</v>
      </c>
      <c r="D431" s="706" t="s">
        <v>1126</v>
      </c>
      <c r="E431" s="735">
        <v>0</v>
      </c>
      <c r="F431" s="735">
        <v>0</v>
      </c>
      <c r="G431" s="735">
        <v>0</v>
      </c>
      <c r="H431" s="735">
        <v>0</v>
      </c>
      <c r="I431" s="735">
        <v>0</v>
      </c>
      <c r="J431" s="735">
        <v>0</v>
      </c>
      <c r="K431" s="735">
        <v>0</v>
      </c>
      <c r="L431" s="735">
        <v>0</v>
      </c>
      <c r="M431" s="735">
        <v>0</v>
      </c>
      <c r="N431" s="735">
        <v>0</v>
      </c>
      <c r="O431" s="735">
        <v>0</v>
      </c>
      <c r="P431" s="735">
        <v>0</v>
      </c>
      <c r="Q431" s="735">
        <v>0</v>
      </c>
      <c r="R431" s="735">
        <v>0</v>
      </c>
      <c r="S431" s="735">
        <v>0</v>
      </c>
      <c r="T431" s="735">
        <v>0</v>
      </c>
      <c r="U431" s="735">
        <v>0</v>
      </c>
      <c r="V431" s="735">
        <v>0</v>
      </c>
    </row>
    <row r="432" spans="2:22" x14ac:dyDescent="0.25">
      <c r="B432" s="706" t="s">
        <v>1126</v>
      </c>
      <c r="C432" s="706" t="s">
        <v>1126</v>
      </c>
      <c r="D432" s="706" t="s">
        <v>1126</v>
      </c>
      <c r="E432" s="735">
        <v>0</v>
      </c>
      <c r="F432" s="735">
        <v>0</v>
      </c>
      <c r="G432" s="735">
        <v>0</v>
      </c>
      <c r="H432" s="735">
        <v>0</v>
      </c>
      <c r="I432" s="735">
        <v>0</v>
      </c>
      <c r="J432" s="735">
        <v>0</v>
      </c>
      <c r="K432" s="735">
        <v>0</v>
      </c>
      <c r="L432" s="735">
        <v>0</v>
      </c>
      <c r="M432" s="735">
        <v>0</v>
      </c>
      <c r="N432" s="735">
        <v>0</v>
      </c>
      <c r="O432" s="735">
        <v>0</v>
      </c>
      <c r="P432" s="735">
        <v>0</v>
      </c>
      <c r="Q432" s="735">
        <v>0</v>
      </c>
      <c r="R432" s="735">
        <v>0</v>
      </c>
      <c r="S432" s="735">
        <v>0</v>
      </c>
      <c r="T432" s="735">
        <v>0</v>
      </c>
      <c r="U432" s="735">
        <v>0</v>
      </c>
      <c r="V432" s="735">
        <v>0</v>
      </c>
    </row>
    <row r="433" spans="2:22" x14ac:dyDescent="0.25">
      <c r="B433" s="706" t="s">
        <v>1126</v>
      </c>
      <c r="C433" s="706" t="s">
        <v>1126</v>
      </c>
      <c r="D433" s="706" t="s">
        <v>1126</v>
      </c>
      <c r="E433" s="735">
        <v>0</v>
      </c>
      <c r="F433" s="735">
        <v>0</v>
      </c>
      <c r="G433" s="735">
        <v>0</v>
      </c>
      <c r="H433" s="735">
        <v>0</v>
      </c>
      <c r="I433" s="735">
        <v>0</v>
      </c>
      <c r="J433" s="735">
        <v>0</v>
      </c>
      <c r="K433" s="735">
        <v>0</v>
      </c>
      <c r="L433" s="735">
        <v>0</v>
      </c>
      <c r="M433" s="735">
        <v>0</v>
      </c>
      <c r="N433" s="735">
        <v>0</v>
      </c>
      <c r="O433" s="735">
        <v>0</v>
      </c>
      <c r="P433" s="735">
        <v>0</v>
      </c>
      <c r="Q433" s="735">
        <v>0</v>
      </c>
      <c r="R433" s="735">
        <v>0</v>
      </c>
      <c r="S433" s="735">
        <v>0</v>
      </c>
      <c r="T433" s="735">
        <v>0</v>
      </c>
      <c r="U433" s="735">
        <v>0</v>
      </c>
      <c r="V433" s="735">
        <v>0</v>
      </c>
    </row>
    <row r="434" spans="2:22" x14ac:dyDescent="0.25">
      <c r="B434" s="706" t="s">
        <v>1126</v>
      </c>
      <c r="C434" s="706" t="s">
        <v>1126</v>
      </c>
      <c r="D434" s="706" t="s">
        <v>1126</v>
      </c>
      <c r="E434" s="735">
        <v>0</v>
      </c>
      <c r="F434" s="735">
        <v>0</v>
      </c>
      <c r="G434" s="735">
        <v>0</v>
      </c>
      <c r="H434" s="735">
        <v>0</v>
      </c>
      <c r="I434" s="735">
        <v>0</v>
      </c>
      <c r="J434" s="735">
        <v>0</v>
      </c>
      <c r="K434" s="735">
        <v>0</v>
      </c>
      <c r="L434" s="735">
        <v>0</v>
      </c>
      <c r="M434" s="735">
        <v>0</v>
      </c>
      <c r="N434" s="735">
        <v>0</v>
      </c>
      <c r="O434" s="735">
        <v>0</v>
      </c>
      <c r="P434" s="735">
        <v>0</v>
      </c>
      <c r="Q434" s="735">
        <v>0</v>
      </c>
      <c r="R434" s="735">
        <v>0</v>
      </c>
      <c r="S434" s="735">
        <v>0</v>
      </c>
      <c r="T434" s="735">
        <v>0</v>
      </c>
      <c r="U434" s="735">
        <v>0</v>
      </c>
      <c r="V434" s="735">
        <v>0</v>
      </c>
    </row>
    <row r="435" spans="2:22" x14ac:dyDescent="0.25">
      <c r="B435" s="706" t="s">
        <v>1126</v>
      </c>
      <c r="C435" s="706" t="s">
        <v>1126</v>
      </c>
      <c r="D435" s="706" t="s">
        <v>1126</v>
      </c>
      <c r="E435" s="735">
        <v>0</v>
      </c>
      <c r="F435" s="735">
        <v>0</v>
      </c>
      <c r="G435" s="735">
        <v>0</v>
      </c>
      <c r="H435" s="735">
        <v>0</v>
      </c>
      <c r="I435" s="735">
        <v>0</v>
      </c>
      <c r="J435" s="735">
        <v>0</v>
      </c>
      <c r="K435" s="735">
        <v>0</v>
      </c>
      <c r="L435" s="735">
        <v>0</v>
      </c>
      <c r="M435" s="735">
        <v>0</v>
      </c>
      <c r="N435" s="735">
        <v>0</v>
      </c>
      <c r="O435" s="735">
        <v>0</v>
      </c>
      <c r="P435" s="735">
        <v>0</v>
      </c>
      <c r="Q435" s="735">
        <v>0</v>
      </c>
      <c r="R435" s="735">
        <v>0</v>
      </c>
      <c r="S435" s="735">
        <v>0</v>
      </c>
      <c r="T435" s="735">
        <v>0</v>
      </c>
      <c r="U435" s="735">
        <v>0</v>
      </c>
      <c r="V435" s="735">
        <v>0</v>
      </c>
    </row>
    <row r="436" spans="2:22" x14ac:dyDescent="0.25">
      <c r="B436" s="706" t="s">
        <v>1126</v>
      </c>
      <c r="C436" s="706" t="s">
        <v>1126</v>
      </c>
      <c r="D436" s="706" t="s">
        <v>1126</v>
      </c>
      <c r="E436" s="735">
        <v>0</v>
      </c>
      <c r="F436" s="735">
        <v>0</v>
      </c>
      <c r="G436" s="735">
        <v>0</v>
      </c>
      <c r="H436" s="735">
        <v>0</v>
      </c>
      <c r="I436" s="735">
        <v>0</v>
      </c>
      <c r="J436" s="735">
        <v>0</v>
      </c>
      <c r="K436" s="735">
        <v>0</v>
      </c>
      <c r="L436" s="735">
        <v>0</v>
      </c>
      <c r="M436" s="735">
        <v>0</v>
      </c>
      <c r="N436" s="735">
        <v>0</v>
      </c>
      <c r="O436" s="735">
        <v>0</v>
      </c>
      <c r="P436" s="735">
        <v>0</v>
      </c>
      <c r="Q436" s="735">
        <v>0</v>
      </c>
      <c r="R436" s="735">
        <v>0</v>
      </c>
      <c r="S436" s="735">
        <v>0</v>
      </c>
      <c r="T436" s="735">
        <v>0</v>
      </c>
      <c r="U436" s="735">
        <v>0</v>
      </c>
      <c r="V436" s="735">
        <v>0</v>
      </c>
    </row>
    <row r="437" spans="2:22" x14ac:dyDescent="0.25">
      <c r="B437" s="706" t="s">
        <v>1126</v>
      </c>
      <c r="C437" s="706" t="s">
        <v>1126</v>
      </c>
      <c r="D437" s="706" t="s">
        <v>1126</v>
      </c>
      <c r="E437" s="735">
        <v>0</v>
      </c>
      <c r="F437" s="735">
        <v>0</v>
      </c>
      <c r="G437" s="735">
        <v>0</v>
      </c>
      <c r="H437" s="735">
        <v>0</v>
      </c>
      <c r="I437" s="735">
        <v>0</v>
      </c>
      <c r="J437" s="735">
        <v>0</v>
      </c>
      <c r="K437" s="735">
        <v>0</v>
      </c>
      <c r="L437" s="735">
        <v>0</v>
      </c>
      <c r="M437" s="735">
        <v>0</v>
      </c>
      <c r="N437" s="735">
        <v>0</v>
      </c>
      <c r="O437" s="735">
        <v>0</v>
      </c>
      <c r="P437" s="735">
        <v>0</v>
      </c>
      <c r="Q437" s="735">
        <v>0</v>
      </c>
      <c r="R437" s="735">
        <v>0</v>
      </c>
      <c r="S437" s="735">
        <v>0</v>
      </c>
      <c r="T437" s="735">
        <v>0</v>
      </c>
      <c r="U437" s="735">
        <v>0</v>
      </c>
      <c r="V437" s="735">
        <v>0</v>
      </c>
    </row>
    <row r="438" spans="2:22" x14ac:dyDescent="0.25">
      <c r="B438" s="706" t="s">
        <v>1126</v>
      </c>
      <c r="C438" s="706" t="s">
        <v>1126</v>
      </c>
      <c r="D438" s="706" t="s">
        <v>1126</v>
      </c>
      <c r="E438" s="735">
        <v>0</v>
      </c>
      <c r="F438" s="735">
        <v>0</v>
      </c>
      <c r="G438" s="735">
        <v>0</v>
      </c>
      <c r="H438" s="735">
        <v>0</v>
      </c>
      <c r="I438" s="735">
        <v>0</v>
      </c>
      <c r="J438" s="735">
        <v>0</v>
      </c>
      <c r="K438" s="735">
        <v>0</v>
      </c>
      <c r="L438" s="735">
        <v>0</v>
      </c>
      <c r="M438" s="735">
        <v>0</v>
      </c>
      <c r="N438" s="735">
        <v>0</v>
      </c>
      <c r="O438" s="735">
        <v>0</v>
      </c>
      <c r="P438" s="735">
        <v>0</v>
      </c>
      <c r="Q438" s="735">
        <v>0</v>
      </c>
      <c r="R438" s="735">
        <v>0</v>
      </c>
      <c r="S438" s="735">
        <v>0</v>
      </c>
      <c r="T438" s="735">
        <v>0</v>
      </c>
      <c r="U438" s="735">
        <v>0</v>
      </c>
      <c r="V438" s="735">
        <v>0</v>
      </c>
    </row>
    <row r="439" spans="2:22" x14ac:dyDescent="0.25">
      <c r="B439" s="706" t="s">
        <v>1126</v>
      </c>
      <c r="C439" s="706" t="s">
        <v>1126</v>
      </c>
      <c r="D439" s="706" t="s">
        <v>1126</v>
      </c>
      <c r="E439" s="735">
        <v>0</v>
      </c>
      <c r="F439" s="735">
        <v>0</v>
      </c>
      <c r="G439" s="735">
        <v>0</v>
      </c>
      <c r="H439" s="735">
        <v>0</v>
      </c>
      <c r="I439" s="735">
        <v>0</v>
      </c>
      <c r="J439" s="735">
        <v>0</v>
      </c>
      <c r="K439" s="735">
        <v>0</v>
      </c>
      <c r="L439" s="735">
        <v>0</v>
      </c>
      <c r="M439" s="735">
        <v>0</v>
      </c>
      <c r="N439" s="735">
        <v>0</v>
      </c>
      <c r="O439" s="735">
        <v>0</v>
      </c>
      <c r="P439" s="735">
        <v>0</v>
      </c>
      <c r="Q439" s="735">
        <v>0</v>
      </c>
      <c r="R439" s="735">
        <v>0</v>
      </c>
      <c r="S439" s="735">
        <v>0</v>
      </c>
      <c r="T439" s="735">
        <v>0</v>
      </c>
      <c r="U439" s="735">
        <v>0</v>
      </c>
      <c r="V439" s="735">
        <v>0</v>
      </c>
    </row>
    <row r="440" spans="2:22" x14ac:dyDescent="0.25">
      <c r="B440" s="706" t="s">
        <v>1126</v>
      </c>
      <c r="C440" s="706" t="s">
        <v>1126</v>
      </c>
      <c r="D440" s="706" t="s">
        <v>1126</v>
      </c>
      <c r="E440" s="735">
        <v>0</v>
      </c>
      <c r="F440" s="735">
        <v>0</v>
      </c>
      <c r="G440" s="735">
        <v>0</v>
      </c>
      <c r="H440" s="735">
        <v>0</v>
      </c>
      <c r="I440" s="735">
        <v>0</v>
      </c>
      <c r="J440" s="735">
        <v>0</v>
      </c>
      <c r="K440" s="735">
        <v>0</v>
      </c>
      <c r="L440" s="735">
        <v>0</v>
      </c>
      <c r="M440" s="735">
        <v>0</v>
      </c>
      <c r="N440" s="735">
        <v>0</v>
      </c>
      <c r="O440" s="735">
        <v>0</v>
      </c>
      <c r="P440" s="735">
        <v>0</v>
      </c>
      <c r="Q440" s="735">
        <v>0</v>
      </c>
      <c r="R440" s="735">
        <v>0</v>
      </c>
      <c r="S440" s="735">
        <v>0</v>
      </c>
      <c r="T440" s="735">
        <v>0</v>
      </c>
      <c r="U440" s="735">
        <v>0</v>
      </c>
      <c r="V440" s="735">
        <v>0</v>
      </c>
    </row>
    <row r="441" spans="2:22" x14ac:dyDescent="0.25">
      <c r="B441" s="706" t="s">
        <v>1126</v>
      </c>
      <c r="C441" s="706" t="s">
        <v>1126</v>
      </c>
      <c r="D441" s="706" t="s">
        <v>1126</v>
      </c>
      <c r="E441" s="735">
        <v>0</v>
      </c>
      <c r="F441" s="735">
        <v>0</v>
      </c>
      <c r="G441" s="735">
        <v>0</v>
      </c>
      <c r="H441" s="735">
        <v>0</v>
      </c>
      <c r="I441" s="735">
        <v>0</v>
      </c>
      <c r="J441" s="735">
        <v>0</v>
      </c>
      <c r="K441" s="735">
        <v>0</v>
      </c>
      <c r="L441" s="735">
        <v>0</v>
      </c>
      <c r="M441" s="735">
        <v>0</v>
      </c>
      <c r="N441" s="735">
        <v>0</v>
      </c>
      <c r="O441" s="735">
        <v>0</v>
      </c>
      <c r="P441" s="735">
        <v>0</v>
      </c>
      <c r="Q441" s="735">
        <v>0</v>
      </c>
      <c r="R441" s="735">
        <v>0</v>
      </c>
      <c r="S441" s="735">
        <v>0</v>
      </c>
      <c r="T441" s="735">
        <v>0</v>
      </c>
      <c r="U441" s="735">
        <v>0</v>
      </c>
      <c r="V441" s="735">
        <v>0</v>
      </c>
    </row>
    <row r="442" spans="2:22" x14ac:dyDescent="0.25">
      <c r="B442" s="706" t="s">
        <v>1126</v>
      </c>
      <c r="C442" s="706" t="s">
        <v>1126</v>
      </c>
      <c r="D442" s="706" t="s">
        <v>1126</v>
      </c>
      <c r="E442" s="735">
        <v>0</v>
      </c>
      <c r="F442" s="735">
        <v>0</v>
      </c>
      <c r="G442" s="735">
        <v>0</v>
      </c>
      <c r="H442" s="735">
        <v>0</v>
      </c>
      <c r="I442" s="735">
        <v>0</v>
      </c>
      <c r="J442" s="735">
        <v>0</v>
      </c>
      <c r="K442" s="735">
        <v>0</v>
      </c>
      <c r="L442" s="735">
        <v>0</v>
      </c>
      <c r="M442" s="735">
        <v>0</v>
      </c>
      <c r="N442" s="735">
        <v>0</v>
      </c>
      <c r="O442" s="735">
        <v>0</v>
      </c>
      <c r="P442" s="735">
        <v>0</v>
      </c>
      <c r="Q442" s="735">
        <v>0</v>
      </c>
      <c r="R442" s="735">
        <v>0</v>
      </c>
      <c r="S442" s="735">
        <v>0</v>
      </c>
      <c r="T442" s="735">
        <v>0</v>
      </c>
      <c r="U442" s="735">
        <v>0</v>
      </c>
      <c r="V442" s="735">
        <v>0</v>
      </c>
    </row>
    <row r="443" spans="2:22" x14ac:dyDescent="0.25">
      <c r="B443" s="706" t="s">
        <v>1126</v>
      </c>
      <c r="C443" s="706" t="s">
        <v>1126</v>
      </c>
      <c r="D443" s="706" t="s">
        <v>1126</v>
      </c>
      <c r="E443" s="735">
        <v>0</v>
      </c>
      <c r="F443" s="735">
        <v>0</v>
      </c>
      <c r="G443" s="735">
        <v>0</v>
      </c>
      <c r="H443" s="735">
        <v>0</v>
      </c>
      <c r="I443" s="735">
        <v>0</v>
      </c>
      <c r="J443" s="735">
        <v>0</v>
      </c>
      <c r="K443" s="735">
        <v>0</v>
      </c>
      <c r="L443" s="735">
        <v>0</v>
      </c>
      <c r="M443" s="735">
        <v>0</v>
      </c>
      <c r="N443" s="735">
        <v>0</v>
      </c>
      <c r="O443" s="735">
        <v>0</v>
      </c>
      <c r="P443" s="735">
        <v>0</v>
      </c>
      <c r="Q443" s="735">
        <v>0</v>
      </c>
      <c r="R443" s="735">
        <v>0</v>
      </c>
      <c r="S443" s="735">
        <v>0</v>
      </c>
      <c r="T443" s="735">
        <v>0</v>
      </c>
      <c r="U443" s="735">
        <v>0</v>
      </c>
      <c r="V443" s="735">
        <v>0</v>
      </c>
    </row>
    <row r="444" spans="2:22" x14ac:dyDescent="0.25">
      <c r="B444" s="706" t="s">
        <v>1126</v>
      </c>
      <c r="C444" s="706" t="s">
        <v>1126</v>
      </c>
      <c r="D444" s="706" t="s">
        <v>1126</v>
      </c>
      <c r="E444" s="735">
        <v>0</v>
      </c>
      <c r="F444" s="735">
        <v>0</v>
      </c>
      <c r="G444" s="735">
        <v>0</v>
      </c>
      <c r="H444" s="735">
        <v>0</v>
      </c>
      <c r="I444" s="735">
        <v>0</v>
      </c>
      <c r="J444" s="735">
        <v>0</v>
      </c>
      <c r="K444" s="735">
        <v>0</v>
      </c>
      <c r="L444" s="735">
        <v>0</v>
      </c>
      <c r="M444" s="735">
        <v>0</v>
      </c>
      <c r="N444" s="735">
        <v>0</v>
      </c>
      <c r="O444" s="735">
        <v>0</v>
      </c>
      <c r="P444" s="735">
        <v>0</v>
      </c>
      <c r="Q444" s="735">
        <v>0</v>
      </c>
      <c r="R444" s="735">
        <v>0</v>
      </c>
      <c r="S444" s="735">
        <v>0</v>
      </c>
      <c r="T444" s="735">
        <v>0</v>
      </c>
      <c r="U444" s="735">
        <v>0</v>
      </c>
      <c r="V444" s="735">
        <v>0</v>
      </c>
    </row>
    <row r="445" spans="2:22" x14ac:dyDescent="0.25">
      <c r="B445" s="706" t="s">
        <v>1126</v>
      </c>
      <c r="C445" s="706" t="s">
        <v>1126</v>
      </c>
      <c r="D445" s="706" t="s">
        <v>1126</v>
      </c>
      <c r="E445" s="735">
        <v>0</v>
      </c>
      <c r="F445" s="735">
        <v>0</v>
      </c>
      <c r="G445" s="735">
        <v>0</v>
      </c>
      <c r="H445" s="735">
        <v>0</v>
      </c>
      <c r="I445" s="735">
        <v>0</v>
      </c>
      <c r="J445" s="735">
        <v>0</v>
      </c>
      <c r="K445" s="735">
        <v>0</v>
      </c>
      <c r="L445" s="735">
        <v>0</v>
      </c>
      <c r="M445" s="735">
        <v>0</v>
      </c>
      <c r="N445" s="735">
        <v>0</v>
      </c>
      <c r="O445" s="735">
        <v>0</v>
      </c>
      <c r="P445" s="735">
        <v>0</v>
      </c>
      <c r="Q445" s="735">
        <v>0</v>
      </c>
      <c r="R445" s="735">
        <v>0</v>
      </c>
      <c r="S445" s="735">
        <v>0</v>
      </c>
      <c r="T445" s="735">
        <v>0</v>
      </c>
      <c r="U445" s="735">
        <v>0</v>
      </c>
      <c r="V445" s="735">
        <v>0</v>
      </c>
    </row>
    <row r="446" spans="2:22" x14ac:dyDescent="0.25">
      <c r="B446" s="706" t="s">
        <v>1126</v>
      </c>
      <c r="C446" s="706" t="s">
        <v>1126</v>
      </c>
      <c r="D446" s="706" t="s">
        <v>1126</v>
      </c>
      <c r="E446" s="735">
        <v>0</v>
      </c>
      <c r="F446" s="735">
        <v>0</v>
      </c>
      <c r="G446" s="735">
        <v>0</v>
      </c>
      <c r="H446" s="735">
        <v>0</v>
      </c>
      <c r="I446" s="735">
        <v>0</v>
      </c>
      <c r="J446" s="735">
        <v>0</v>
      </c>
      <c r="K446" s="735">
        <v>0</v>
      </c>
      <c r="L446" s="735">
        <v>0</v>
      </c>
      <c r="M446" s="735">
        <v>0</v>
      </c>
      <c r="N446" s="735">
        <v>0</v>
      </c>
      <c r="O446" s="735">
        <v>0</v>
      </c>
      <c r="P446" s="735">
        <v>0</v>
      </c>
      <c r="Q446" s="735">
        <v>0</v>
      </c>
      <c r="R446" s="735">
        <v>0</v>
      </c>
      <c r="S446" s="735">
        <v>0</v>
      </c>
      <c r="T446" s="735">
        <v>0</v>
      </c>
      <c r="U446" s="735">
        <v>0</v>
      </c>
      <c r="V446" s="735">
        <v>0</v>
      </c>
    </row>
    <row r="447" spans="2:22" x14ac:dyDescent="0.25">
      <c r="B447" s="706" t="s">
        <v>1126</v>
      </c>
      <c r="C447" s="706" t="s">
        <v>1126</v>
      </c>
      <c r="D447" s="706" t="s">
        <v>1126</v>
      </c>
      <c r="E447" s="735">
        <v>0</v>
      </c>
      <c r="F447" s="735">
        <v>0</v>
      </c>
      <c r="G447" s="735">
        <v>0</v>
      </c>
      <c r="H447" s="735">
        <v>0</v>
      </c>
      <c r="I447" s="735">
        <v>0</v>
      </c>
      <c r="J447" s="735">
        <v>0</v>
      </c>
      <c r="K447" s="735">
        <v>0</v>
      </c>
      <c r="L447" s="735">
        <v>0</v>
      </c>
      <c r="M447" s="735">
        <v>0</v>
      </c>
      <c r="N447" s="735">
        <v>0</v>
      </c>
      <c r="O447" s="735">
        <v>0</v>
      </c>
      <c r="P447" s="735">
        <v>0</v>
      </c>
      <c r="Q447" s="735">
        <v>0</v>
      </c>
      <c r="R447" s="735">
        <v>0</v>
      </c>
      <c r="S447" s="735">
        <v>0</v>
      </c>
      <c r="T447" s="735">
        <v>0</v>
      </c>
      <c r="U447" s="735">
        <v>0</v>
      </c>
      <c r="V447" s="735">
        <v>0</v>
      </c>
    </row>
    <row r="448" spans="2:22" x14ac:dyDescent="0.25">
      <c r="B448" s="706" t="s">
        <v>1126</v>
      </c>
      <c r="C448" s="706" t="s">
        <v>1126</v>
      </c>
      <c r="D448" s="706" t="s">
        <v>1126</v>
      </c>
      <c r="E448" s="735">
        <v>0</v>
      </c>
      <c r="F448" s="735">
        <v>0</v>
      </c>
      <c r="G448" s="735">
        <v>0</v>
      </c>
      <c r="H448" s="735">
        <v>0</v>
      </c>
      <c r="I448" s="735">
        <v>0</v>
      </c>
      <c r="J448" s="735">
        <v>0</v>
      </c>
      <c r="K448" s="735">
        <v>0</v>
      </c>
      <c r="L448" s="735">
        <v>0</v>
      </c>
      <c r="M448" s="735">
        <v>0</v>
      </c>
      <c r="N448" s="735">
        <v>0</v>
      </c>
      <c r="O448" s="735">
        <v>0</v>
      </c>
      <c r="P448" s="735">
        <v>0</v>
      </c>
      <c r="Q448" s="735">
        <v>0</v>
      </c>
      <c r="R448" s="735">
        <v>0</v>
      </c>
      <c r="S448" s="735">
        <v>0</v>
      </c>
      <c r="T448" s="735">
        <v>0</v>
      </c>
      <c r="U448" s="735">
        <v>0</v>
      </c>
      <c r="V448" s="735">
        <v>0</v>
      </c>
    </row>
    <row r="449" spans="2:22" x14ac:dyDescent="0.25">
      <c r="B449" s="706" t="s">
        <v>1126</v>
      </c>
      <c r="C449" s="706" t="s">
        <v>1126</v>
      </c>
      <c r="D449" s="706" t="s">
        <v>1126</v>
      </c>
      <c r="E449" s="735">
        <v>0</v>
      </c>
      <c r="F449" s="735">
        <v>0</v>
      </c>
      <c r="G449" s="735">
        <v>0</v>
      </c>
      <c r="H449" s="735">
        <v>0</v>
      </c>
      <c r="I449" s="735">
        <v>0</v>
      </c>
      <c r="J449" s="735">
        <v>0</v>
      </c>
      <c r="K449" s="735">
        <v>0</v>
      </c>
      <c r="L449" s="735">
        <v>0</v>
      </c>
      <c r="M449" s="735">
        <v>0</v>
      </c>
      <c r="N449" s="735">
        <v>0</v>
      </c>
      <c r="O449" s="735">
        <v>0</v>
      </c>
      <c r="P449" s="735">
        <v>0</v>
      </c>
      <c r="Q449" s="735">
        <v>0</v>
      </c>
      <c r="R449" s="735">
        <v>0</v>
      </c>
      <c r="S449" s="735">
        <v>0</v>
      </c>
      <c r="T449" s="735">
        <v>0</v>
      </c>
      <c r="U449" s="735">
        <v>0</v>
      </c>
      <c r="V449" s="735">
        <v>0</v>
      </c>
    </row>
    <row r="450" spans="2:22" x14ac:dyDescent="0.25">
      <c r="B450" s="706" t="s">
        <v>1126</v>
      </c>
      <c r="C450" s="706" t="s">
        <v>1126</v>
      </c>
      <c r="D450" s="706" t="s">
        <v>1126</v>
      </c>
      <c r="E450" s="735">
        <v>0</v>
      </c>
      <c r="F450" s="735">
        <v>0</v>
      </c>
      <c r="G450" s="735">
        <v>0</v>
      </c>
      <c r="H450" s="735">
        <v>0</v>
      </c>
      <c r="I450" s="735">
        <v>0</v>
      </c>
      <c r="J450" s="735">
        <v>0</v>
      </c>
      <c r="K450" s="735">
        <v>0</v>
      </c>
      <c r="L450" s="735">
        <v>0</v>
      </c>
      <c r="M450" s="735">
        <v>0</v>
      </c>
      <c r="N450" s="735">
        <v>0</v>
      </c>
      <c r="O450" s="735">
        <v>0</v>
      </c>
      <c r="P450" s="735">
        <v>0</v>
      </c>
      <c r="Q450" s="735">
        <v>0</v>
      </c>
      <c r="R450" s="735">
        <v>0</v>
      </c>
      <c r="S450" s="735">
        <v>0</v>
      </c>
      <c r="T450" s="735">
        <v>0</v>
      </c>
      <c r="U450" s="735">
        <v>0</v>
      </c>
      <c r="V450" s="735">
        <v>0</v>
      </c>
    </row>
    <row r="451" spans="2:22" x14ac:dyDescent="0.25">
      <c r="B451" s="706" t="s">
        <v>1126</v>
      </c>
      <c r="C451" s="706" t="s">
        <v>1126</v>
      </c>
      <c r="D451" s="706" t="s">
        <v>1126</v>
      </c>
      <c r="E451" s="735">
        <v>0</v>
      </c>
      <c r="F451" s="735">
        <v>0</v>
      </c>
      <c r="G451" s="735">
        <v>0</v>
      </c>
      <c r="H451" s="735">
        <v>0</v>
      </c>
      <c r="I451" s="735">
        <v>0</v>
      </c>
      <c r="J451" s="735">
        <v>0</v>
      </c>
      <c r="K451" s="735">
        <v>0</v>
      </c>
      <c r="L451" s="735">
        <v>0</v>
      </c>
      <c r="M451" s="735">
        <v>0</v>
      </c>
      <c r="N451" s="735">
        <v>0</v>
      </c>
      <c r="O451" s="735">
        <v>0</v>
      </c>
      <c r="P451" s="735">
        <v>0</v>
      </c>
      <c r="Q451" s="735">
        <v>0</v>
      </c>
      <c r="R451" s="735">
        <v>0</v>
      </c>
      <c r="S451" s="735">
        <v>0</v>
      </c>
      <c r="T451" s="735">
        <v>0</v>
      </c>
      <c r="U451" s="735">
        <v>0</v>
      </c>
      <c r="V451" s="735">
        <v>0</v>
      </c>
    </row>
    <row r="452" spans="2:22" x14ac:dyDescent="0.25">
      <c r="B452" s="706" t="s">
        <v>1126</v>
      </c>
      <c r="C452" s="706" t="s">
        <v>1126</v>
      </c>
      <c r="D452" s="706" t="s">
        <v>1126</v>
      </c>
      <c r="E452" s="735">
        <v>0</v>
      </c>
      <c r="F452" s="735">
        <v>0</v>
      </c>
      <c r="G452" s="735">
        <v>0</v>
      </c>
      <c r="H452" s="735">
        <v>0</v>
      </c>
      <c r="I452" s="735">
        <v>0</v>
      </c>
      <c r="J452" s="735">
        <v>0</v>
      </c>
      <c r="K452" s="735">
        <v>0</v>
      </c>
      <c r="L452" s="735">
        <v>0</v>
      </c>
      <c r="M452" s="735">
        <v>0</v>
      </c>
      <c r="N452" s="735">
        <v>0</v>
      </c>
      <c r="O452" s="735">
        <v>0</v>
      </c>
      <c r="P452" s="735">
        <v>0</v>
      </c>
      <c r="Q452" s="735">
        <v>0</v>
      </c>
      <c r="R452" s="735">
        <v>0</v>
      </c>
      <c r="S452" s="735">
        <v>0</v>
      </c>
      <c r="T452" s="735">
        <v>0</v>
      </c>
      <c r="U452" s="735">
        <v>0</v>
      </c>
      <c r="V452" s="735">
        <v>0</v>
      </c>
    </row>
    <row r="453" spans="2:22" x14ac:dyDescent="0.25">
      <c r="B453" s="706" t="s">
        <v>1126</v>
      </c>
      <c r="C453" s="706" t="s">
        <v>1126</v>
      </c>
      <c r="D453" s="706" t="s">
        <v>1126</v>
      </c>
      <c r="E453" s="735">
        <v>0</v>
      </c>
      <c r="F453" s="735">
        <v>0</v>
      </c>
      <c r="G453" s="735">
        <v>0</v>
      </c>
      <c r="H453" s="735">
        <v>0</v>
      </c>
      <c r="I453" s="735">
        <v>0</v>
      </c>
      <c r="J453" s="735">
        <v>0</v>
      </c>
      <c r="K453" s="735">
        <v>0</v>
      </c>
      <c r="L453" s="735">
        <v>0</v>
      </c>
      <c r="M453" s="735">
        <v>0</v>
      </c>
      <c r="N453" s="735">
        <v>0</v>
      </c>
      <c r="O453" s="735">
        <v>0</v>
      </c>
      <c r="P453" s="735">
        <v>0</v>
      </c>
      <c r="Q453" s="735">
        <v>0</v>
      </c>
      <c r="R453" s="735">
        <v>0</v>
      </c>
      <c r="S453" s="735">
        <v>0</v>
      </c>
      <c r="T453" s="735">
        <v>0</v>
      </c>
      <c r="U453" s="735">
        <v>0</v>
      </c>
      <c r="V453" s="735">
        <v>0</v>
      </c>
    </row>
    <row r="454" spans="2:22" x14ac:dyDescent="0.25">
      <c r="B454" s="706" t="s">
        <v>1126</v>
      </c>
      <c r="C454" s="706" t="s">
        <v>1126</v>
      </c>
      <c r="D454" s="706" t="s">
        <v>1126</v>
      </c>
      <c r="E454" s="735">
        <v>0</v>
      </c>
      <c r="F454" s="735">
        <v>0</v>
      </c>
      <c r="G454" s="735">
        <v>0</v>
      </c>
      <c r="H454" s="735">
        <v>0</v>
      </c>
      <c r="I454" s="735">
        <v>0</v>
      </c>
      <c r="J454" s="735">
        <v>0</v>
      </c>
      <c r="K454" s="735">
        <v>0</v>
      </c>
      <c r="L454" s="735">
        <v>0</v>
      </c>
      <c r="M454" s="735">
        <v>0</v>
      </c>
      <c r="N454" s="735">
        <v>0</v>
      </c>
      <c r="O454" s="735">
        <v>0</v>
      </c>
      <c r="P454" s="735">
        <v>0</v>
      </c>
      <c r="Q454" s="735">
        <v>0</v>
      </c>
      <c r="R454" s="735">
        <v>0</v>
      </c>
      <c r="S454" s="735">
        <v>0</v>
      </c>
      <c r="T454" s="735">
        <v>0</v>
      </c>
      <c r="U454" s="735">
        <v>0</v>
      </c>
      <c r="V454" s="735">
        <v>0</v>
      </c>
    </row>
    <row r="455" spans="2:22" x14ac:dyDescent="0.25">
      <c r="B455" s="706" t="s">
        <v>1126</v>
      </c>
      <c r="C455" s="706" t="s">
        <v>1126</v>
      </c>
      <c r="D455" s="706" t="s">
        <v>1126</v>
      </c>
      <c r="E455" s="735">
        <v>0</v>
      </c>
      <c r="F455" s="735">
        <v>0</v>
      </c>
      <c r="G455" s="735">
        <v>0</v>
      </c>
      <c r="H455" s="735">
        <v>0</v>
      </c>
      <c r="I455" s="735">
        <v>0</v>
      </c>
      <c r="J455" s="735">
        <v>0</v>
      </c>
      <c r="K455" s="735">
        <v>0</v>
      </c>
      <c r="L455" s="735">
        <v>0</v>
      </c>
      <c r="M455" s="735">
        <v>0</v>
      </c>
      <c r="N455" s="735">
        <v>0</v>
      </c>
      <c r="O455" s="735">
        <v>0</v>
      </c>
      <c r="P455" s="735">
        <v>0</v>
      </c>
      <c r="Q455" s="735">
        <v>0</v>
      </c>
      <c r="R455" s="735">
        <v>0</v>
      </c>
      <c r="S455" s="735">
        <v>0</v>
      </c>
      <c r="T455" s="735">
        <v>0</v>
      </c>
      <c r="U455" s="735">
        <v>0</v>
      </c>
      <c r="V455" s="735">
        <v>0</v>
      </c>
    </row>
    <row r="456" spans="2:22" x14ac:dyDescent="0.25">
      <c r="B456" s="706" t="s">
        <v>1126</v>
      </c>
      <c r="C456" s="706" t="s">
        <v>1126</v>
      </c>
      <c r="D456" s="706" t="s">
        <v>1126</v>
      </c>
      <c r="E456" s="735">
        <v>0</v>
      </c>
      <c r="F456" s="735">
        <v>0</v>
      </c>
      <c r="G456" s="735">
        <v>0</v>
      </c>
      <c r="H456" s="735">
        <v>0</v>
      </c>
      <c r="I456" s="735">
        <v>0</v>
      </c>
      <c r="J456" s="735">
        <v>0</v>
      </c>
      <c r="K456" s="735">
        <v>0</v>
      </c>
      <c r="L456" s="735">
        <v>0</v>
      </c>
      <c r="M456" s="735">
        <v>0</v>
      </c>
      <c r="N456" s="735">
        <v>0</v>
      </c>
      <c r="O456" s="735">
        <v>0</v>
      </c>
      <c r="P456" s="735">
        <v>0</v>
      </c>
      <c r="Q456" s="735">
        <v>0</v>
      </c>
      <c r="R456" s="735">
        <v>0</v>
      </c>
      <c r="S456" s="735">
        <v>0</v>
      </c>
      <c r="T456" s="735">
        <v>0</v>
      </c>
      <c r="U456" s="735">
        <v>0</v>
      </c>
      <c r="V456" s="735">
        <v>0</v>
      </c>
    </row>
    <row r="457" spans="2:22" x14ac:dyDescent="0.25">
      <c r="B457" s="706" t="s">
        <v>1126</v>
      </c>
      <c r="C457" s="706" t="s">
        <v>1126</v>
      </c>
      <c r="D457" s="706" t="s">
        <v>1126</v>
      </c>
      <c r="E457" s="735">
        <v>0</v>
      </c>
      <c r="F457" s="735">
        <v>0</v>
      </c>
      <c r="G457" s="735">
        <v>0</v>
      </c>
      <c r="H457" s="735">
        <v>0</v>
      </c>
      <c r="I457" s="735">
        <v>0</v>
      </c>
      <c r="J457" s="735">
        <v>0</v>
      </c>
      <c r="K457" s="735">
        <v>0</v>
      </c>
      <c r="L457" s="735">
        <v>0</v>
      </c>
      <c r="M457" s="735">
        <v>0</v>
      </c>
      <c r="N457" s="735">
        <v>0</v>
      </c>
      <c r="O457" s="735">
        <v>0</v>
      </c>
      <c r="P457" s="735">
        <v>0</v>
      </c>
      <c r="Q457" s="735">
        <v>0</v>
      </c>
      <c r="R457" s="735">
        <v>0</v>
      </c>
      <c r="S457" s="735">
        <v>0</v>
      </c>
      <c r="T457" s="735">
        <v>0</v>
      </c>
      <c r="U457" s="735">
        <v>0</v>
      </c>
      <c r="V457" s="735">
        <v>0</v>
      </c>
    </row>
    <row r="458" spans="2:22" x14ac:dyDescent="0.25">
      <c r="B458" s="706" t="s">
        <v>1126</v>
      </c>
      <c r="C458" s="706" t="s">
        <v>1126</v>
      </c>
      <c r="D458" s="706" t="s">
        <v>1126</v>
      </c>
      <c r="E458" s="735">
        <v>0</v>
      </c>
      <c r="F458" s="735">
        <v>0</v>
      </c>
      <c r="G458" s="735">
        <v>0</v>
      </c>
      <c r="H458" s="735">
        <v>0</v>
      </c>
      <c r="I458" s="735">
        <v>0</v>
      </c>
      <c r="J458" s="735">
        <v>0</v>
      </c>
      <c r="K458" s="735">
        <v>0</v>
      </c>
      <c r="L458" s="735">
        <v>0</v>
      </c>
      <c r="M458" s="735">
        <v>0</v>
      </c>
      <c r="N458" s="735">
        <v>0</v>
      </c>
      <c r="O458" s="735">
        <v>0</v>
      </c>
      <c r="P458" s="735">
        <v>0</v>
      </c>
      <c r="Q458" s="735">
        <v>0</v>
      </c>
      <c r="R458" s="735">
        <v>0</v>
      </c>
      <c r="S458" s="735">
        <v>0</v>
      </c>
      <c r="T458" s="735">
        <v>0</v>
      </c>
      <c r="U458" s="735">
        <v>0</v>
      </c>
      <c r="V458" s="735">
        <v>0</v>
      </c>
    </row>
    <row r="459" spans="2:22" x14ac:dyDescent="0.25">
      <c r="B459" s="706" t="s">
        <v>1126</v>
      </c>
      <c r="C459" s="706" t="s">
        <v>1126</v>
      </c>
      <c r="D459" s="706" t="s">
        <v>1126</v>
      </c>
      <c r="E459" s="735">
        <v>0</v>
      </c>
      <c r="F459" s="735">
        <v>0</v>
      </c>
      <c r="G459" s="735">
        <v>0</v>
      </c>
      <c r="H459" s="735">
        <v>0</v>
      </c>
      <c r="I459" s="735">
        <v>0</v>
      </c>
      <c r="J459" s="735">
        <v>0</v>
      </c>
      <c r="K459" s="735">
        <v>0</v>
      </c>
      <c r="L459" s="735">
        <v>0</v>
      </c>
      <c r="M459" s="735">
        <v>0</v>
      </c>
      <c r="N459" s="735">
        <v>0</v>
      </c>
      <c r="O459" s="735">
        <v>0</v>
      </c>
      <c r="P459" s="735">
        <v>0</v>
      </c>
      <c r="Q459" s="735">
        <v>0</v>
      </c>
      <c r="R459" s="735">
        <v>0</v>
      </c>
      <c r="S459" s="735">
        <v>0</v>
      </c>
      <c r="T459" s="735">
        <v>0</v>
      </c>
      <c r="U459" s="735">
        <v>0</v>
      </c>
      <c r="V459" s="735">
        <v>0</v>
      </c>
    </row>
    <row r="460" spans="2:22" x14ac:dyDescent="0.25">
      <c r="B460" s="706" t="s">
        <v>1126</v>
      </c>
      <c r="C460" s="706" t="s">
        <v>1126</v>
      </c>
      <c r="D460" s="706" t="s">
        <v>1126</v>
      </c>
      <c r="E460" s="735">
        <v>0</v>
      </c>
      <c r="F460" s="735">
        <v>0</v>
      </c>
      <c r="G460" s="735">
        <v>0</v>
      </c>
      <c r="H460" s="735">
        <v>0</v>
      </c>
      <c r="I460" s="735">
        <v>0</v>
      </c>
      <c r="J460" s="735">
        <v>0</v>
      </c>
      <c r="K460" s="735">
        <v>0</v>
      </c>
      <c r="L460" s="735">
        <v>0</v>
      </c>
      <c r="M460" s="735">
        <v>0</v>
      </c>
      <c r="N460" s="735">
        <v>0</v>
      </c>
      <c r="O460" s="735">
        <v>0</v>
      </c>
      <c r="P460" s="735">
        <v>0</v>
      </c>
      <c r="Q460" s="735">
        <v>0</v>
      </c>
      <c r="R460" s="735">
        <v>0</v>
      </c>
      <c r="S460" s="735">
        <v>0</v>
      </c>
      <c r="T460" s="735">
        <v>0</v>
      </c>
      <c r="U460" s="735">
        <v>0</v>
      </c>
      <c r="V460" s="735">
        <v>0</v>
      </c>
    </row>
    <row r="461" spans="2:22" x14ac:dyDescent="0.25">
      <c r="B461" s="706" t="s">
        <v>1126</v>
      </c>
      <c r="C461" s="706" t="s">
        <v>1126</v>
      </c>
      <c r="D461" s="706" t="s">
        <v>1126</v>
      </c>
      <c r="E461" s="735">
        <v>0</v>
      </c>
      <c r="F461" s="735">
        <v>0</v>
      </c>
      <c r="G461" s="735">
        <v>0</v>
      </c>
      <c r="H461" s="735">
        <v>0</v>
      </c>
      <c r="I461" s="735">
        <v>0</v>
      </c>
      <c r="J461" s="735">
        <v>0</v>
      </c>
      <c r="K461" s="735">
        <v>0</v>
      </c>
      <c r="L461" s="735">
        <v>0</v>
      </c>
      <c r="M461" s="735">
        <v>0</v>
      </c>
      <c r="N461" s="735">
        <v>0</v>
      </c>
      <c r="O461" s="735">
        <v>0</v>
      </c>
      <c r="P461" s="735">
        <v>0</v>
      </c>
      <c r="Q461" s="735">
        <v>0</v>
      </c>
      <c r="R461" s="735">
        <v>0</v>
      </c>
      <c r="S461" s="735">
        <v>0</v>
      </c>
      <c r="T461" s="735">
        <v>0</v>
      </c>
      <c r="U461" s="735">
        <v>0</v>
      </c>
      <c r="V461" s="735">
        <v>0</v>
      </c>
    </row>
    <row r="462" spans="2:22" x14ac:dyDescent="0.25">
      <c r="B462" s="706" t="s">
        <v>1126</v>
      </c>
      <c r="C462" s="706" t="s">
        <v>1126</v>
      </c>
      <c r="D462" s="706" t="s">
        <v>1126</v>
      </c>
      <c r="E462" s="735">
        <v>0</v>
      </c>
      <c r="F462" s="735">
        <v>0</v>
      </c>
      <c r="G462" s="735">
        <v>0</v>
      </c>
      <c r="H462" s="735">
        <v>0</v>
      </c>
      <c r="I462" s="735">
        <v>0</v>
      </c>
      <c r="J462" s="735">
        <v>0</v>
      </c>
      <c r="K462" s="735">
        <v>0</v>
      </c>
      <c r="L462" s="735">
        <v>0</v>
      </c>
      <c r="M462" s="735">
        <v>0</v>
      </c>
      <c r="N462" s="735">
        <v>0</v>
      </c>
      <c r="O462" s="735">
        <v>0</v>
      </c>
      <c r="P462" s="735">
        <v>0</v>
      </c>
      <c r="Q462" s="735">
        <v>0</v>
      </c>
      <c r="R462" s="735">
        <v>0</v>
      </c>
      <c r="S462" s="735">
        <v>0</v>
      </c>
      <c r="T462" s="735">
        <v>0</v>
      </c>
      <c r="U462" s="735">
        <v>0</v>
      </c>
      <c r="V462" s="735">
        <v>0</v>
      </c>
    </row>
    <row r="463" spans="2:22" x14ac:dyDescent="0.25">
      <c r="B463" s="706" t="s">
        <v>1126</v>
      </c>
      <c r="C463" s="706" t="s">
        <v>1126</v>
      </c>
      <c r="D463" s="706" t="s">
        <v>1126</v>
      </c>
      <c r="E463" s="735">
        <v>0</v>
      </c>
      <c r="F463" s="735">
        <v>0</v>
      </c>
      <c r="G463" s="735">
        <v>0</v>
      </c>
      <c r="H463" s="735">
        <v>0</v>
      </c>
      <c r="I463" s="735">
        <v>0</v>
      </c>
      <c r="J463" s="735">
        <v>0</v>
      </c>
      <c r="K463" s="735">
        <v>0</v>
      </c>
      <c r="L463" s="735">
        <v>0</v>
      </c>
      <c r="M463" s="735">
        <v>0</v>
      </c>
      <c r="N463" s="735">
        <v>0</v>
      </c>
      <c r="O463" s="735">
        <v>0</v>
      </c>
      <c r="P463" s="735">
        <v>0</v>
      </c>
      <c r="Q463" s="735">
        <v>0</v>
      </c>
      <c r="R463" s="735">
        <v>0</v>
      </c>
      <c r="S463" s="735">
        <v>0</v>
      </c>
      <c r="T463" s="735">
        <v>0</v>
      </c>
      <c r="U463" s="735">
        <v>0</v>
      </c>
      <c r="V463" s="735">
        <v>0</v>
      </c>
    </row>
    <row r="464" spans="2:22" x14ac:dyDescent="0.25">
      <c r="B464" s="706" t="s">
        <v>1126</v>
      </c>
      <c r="C464" s="706" t="s">
        <v>1126</v>
      </c>
      <c r="D464" s="706" t="s">
        <v>1126</v>
      </c>
      <c r="E464" s="735">
        <v>0</v>
      </c>
      <c r="F464" s="735">
        <v>0</v>
      </c>
      <c r="G464" s="735">
        <v>0</v>
      </c>
      <c r="H464" s="735">
        <v>0</v>
      </c>
      <c r="I464" s="735">
        <v>0</v>
      </c>
      <c r="J464" s="735">
        <v>0</v>
      </c>
      <c r="K464" s="735">
        <v>0</v>
      </c>
      <c r="L464" s="735">
        <v>0</v>
      </c>
      <c r="M464" s="735">
        <v>0</v>
      </c>
      <c r="N464" s="735">
        <v>0</v>
      </c>
      <c r="O464" s="735">
        <v>0</v>
      </c>
      <c r="P464" s="735">
        <v>0</v>
      </c>
      <c r="Q464" s="735">
        <v>0</v>
      </c>
      <c r="R464" s="735">
        <v>0</v>
      </c>
      <c r="S464" s="735">
        <v>0</v>
      </c>
      <c r="T464" s="735">
        <v>0</v>
      </c>
      <c r="U464" s="735">
        <v>0</v>
      </c>
      <c r="V464" s="735">
        <v>0</v>
      </c>
    </row>
    <row r="465" spans="2:22" x14ac:dyDescent="0.25">
      <c r="B465" s="706" t="s">
        <v>1126</v>
      </c>
      <c r="C465" s="706" t="s">
        <v>1126</v>
      </c>
      <c r="D465" s="706" t="s">
        <v>1126</v>
      </c>
      <c r="E465" s="735">
        <v>0</v>
      </c>
      <c r="F465" s="735">
        <v>0</v>
      </c>
      <c r="G465" s="735">
        <v>0</v>
      </c>
      <c r="H465" s="735">
        <v>0</v>
      </c>
      <c r="I465" s="735">
        <v>0</v>
      </c>
      <c r="J465" s="735">
        <v>0</v>
      </c>
      <c r="K465" s="735">
        <v>0</v>
      </c>
      <c r="L465" s="735">
        <v>0</v>
      </c>
      <c r="M465" s="735">
        <v>0</v>
      </c>
      <c r="N465" s="735">
        <v>0</v>
      </c>
      <c r="O465" s="735">
        <v>0</v>
      </c>
      <c r="P465" s="735">
        <v>0</v>
      </c>
      <c r="Q465" s="735">
        <v>0</v>
      </c>
      <c r="R465" s="735">
        <v>0</v>
      </c>
      <c r="S465" s="735">
        <v>0</v>
      </c>
      <c r="T465" s="735">
        <v>0</v>
      </c>
      <c r="U465" s="735">
        <v>0</v>
      </c>
      <c r="V465" s="735">
        <v>0</v>
      </c>
    </row>
    <row r="466" spans="2:22" x14ac:dyDescent="0.25">
      <c r="B466" s="706" t="s">
        <v>1126</v>
      </c>
      <c r="C466" s="706" t="s">
        <v>1126</v>
      </c>
      <c r="D466" s="706" t="s">
        <v>1126</v>
      </c>
      <c r="E466" s="735">
        <v>0</v>
      </c>
      <c r="F466" s="735">
        <v>0</v>
      </c>
      <c r="G466" s="735">
        <v>0</v>
      </c>
      <c r="H466" s="735">
        <v>0</v>
      </c>
      <c r="I466" s="735">
        <v>0</v>
      </c>
      <c r="J466" s="735">
        <v>0</v>
      </c>
      <c r="K466" s="735">
        <v>0</v>
      </c>
      <c r="L466" s="735">
        <v>0</v>
      </c>
      <c r="M466" s="735">
        <v>0</v>
      </c>
      <c r="N466" s="735">
        <v>0</v>
      </c>
      <c r="O466" s="735">
        <v>0</v>
      </c>
      <c r="P466" s="735">
        <v>0</v>
      </c>
      <c r="Q466" s="735">
        <v>0</v>
      </c>
      <c r="R466" s="735">
        <v>0</v>
      </c>
      <c r="S466" s="735">
        <v>0</v>
      </c>
      <c r="T466" s="735">
        <v>0</v>
      </c>
      <c r="U466" s="735">
        <v>0</v>
      </c>
      <c r="V466" s="735">
        <v>0</v>
      </c>
    </row>
    <row r="467" spans="2:22" x14ac:dyDescent="0.25">
      <c r="B467" s="706" t="s">
        <v>1126</v>
      </c>
      <c r="C467" s="706" t="s">
        <v>1126</v>
      </c>
      <c r="D467" s="706" t="s">
        <v>1126</v>
      </c>
      <c r="E467" s="735">
        <v>0</v>
      </c>
      <c r="F467" s="735">
        <v>0</v>
      </c>
      <c r="G467" s="735">
        <v>0</v>
      </c>
      <c r="H467" s="735">
        <v>0</v>
      </c>
      <c r="I467" s="735">
        <v>0</v>
      </c>
      <c r="J467" s="735">
        <v>0</v>
      </c>
      <c r="K467" s="735">
        <v>0</v>
      </c>
      <c r="L467" s="735">
        <v>0</v>
      </c>
      <c r="M467" s="735">
        <v>0</v>
      </c>
      <c r="N467" s="735">
        <v>0</v>
      </c>
      <c r="O467" s="735">
        <v>0</v>
      </c>
      <c r="P467" s="735">
        <v>0</v>
      </c>
      <c r="Q467" s="735">
        <v>0</v>
      </c>
      <c r="R467" s="735">
        <v>0</v>
      </c>
      <c r="S467" s="735">
        <v>0</v>
      </c>
      <c r="T467" s="735">
        <v>0</v>
      </c>
      <c r="U467" s="735">
        <v>0</v>
      </c>
      <c r="V467" s="735">
        <v>0</v>
      </c>
    </row>
    <row r="468" spans="2:22" x14ac:dyDescent="0.25">
      <c r="B468" s="706" t="s">
        <v>1126</v>
      </c>
      <c r="C468" s="706" t="s">
        <v>1126</v>
      </c>
      <c r="D468" s="706" t="s">
        <v>1126</v>
      </c>
      <c r="E468" s="735">
        <v>0</v>
      </c>
      <c r="F468" s="735">
        <v>0</v>
      </c>
      <c r="G468" s="735">
        <v>0</v>
      </c>
      <c r="H468" s="735">
        <v>0</v>
      </c>
      <c r="I468" s="735">
        <v>0</v>
      </c>
      <c r="J468" s="735">
        <v>0</v>
      </c>
      <c r="K468" s="735">
        <v>0</v>
      </c>
      <c r="L468" s="735">
        <v>0</v>
      </c>
      <c r="M468" s="735">
        <v>0</v>
      </c>
      <c r="N468" s="735">
        <v>0</v>
      </c>
      <c r="O468" s="735">
        <v>0</v>
      </c>
      <c r="P468" s="735">
        <v>0</v>
      </c>
      <c r="Q468" s="735">
        <v>0</v>
      </c>
      <c r="R468" s="735">
        <v>0</v>
      </c>
      <c r="S468" s="735">
        <v>0</v>
      </c>
      <c r="T468" s="735">
        <v>0</v>
      </c>
      <c r="U468" s="735">
        <v>0</v>
      </c>
      <c r="V468" s="735">
        <v>0</v>
      </c>
    </row>
    <row r="469" spans="2:22" x14ac:dyDescent="0.25">
      <c r="B469" s="706" t="s">
        <v>1126</v>
      </c>
      <c r="C469" s="706" t="s">
        <v>1126</v>
      </c>
      <c r="D469" s="706" t="s">
        <v>1126</v>
      </c>
      <c r="E469" s="735">
        <v>0</v>
      </c>
      <c r="F469" s="735">
        <v>0</v>
      </c>
      <c r="G469" s="735">
        <v>0</v>
      </c>
      <c r="H469" s="735">
        <v>0</v>
      </c>
      <c r="I469" s="735">
        <v>0</v>
      </c>
      <c r="J469" s="735">
        <v>0</v>
      </c>
      <c r="K469" s="735">
        <v>0</v>
      </c>
      <c r="L469" s="735">
        <v>0</v>
      </c>
      <c r="M469" s="735">
        <v>0</v>
      </c>
      <c r="N469" s="735">
        <v>0</v>
      </c>
      <c r="O469" s="735">
        <v>0</v>
      </c>
      <c r="P469" s="735">
        <v>0</v>
      </c>
      <c r="Q469" s="735">
        <v>0</v>
      </c>
      <c r="R469" s="735">
        <v>0</v>
      </c>
      <c r="S469" s="735">
        <v>0</v>
      </c>
      <c r="T469" s="735">
        <v>0</v>
      </c>
      <c r="U469" s="735">
        <v>0</v>
      </c>
      <c r="V469" s="735">
        <v>0</v>
      </c>
    </row>
    <row r="470" spans="2:22" x14ac:dyDescent="0.25">
      <c r="B470" s="706" t="s">
        <v>1126</v>
      </c>
      <c r="C470" s="706" t="s">
        <v>1126</v>
      </c>
      <c r="D470" s="706" t="s">
        <v>1126</v>
      </c>
      <c r="E470" s="735">
        <v>0</v>
      </c>
      <c r="F470" s="735">
        <v>0</v>
      </c>
      <c r="G470" s="735">
        <v>0</v>
      </c>
      <c r="H470" s="735">
        <v>0</v>
      </c>
      <c r="I470" s="735">
        <v>0</v>
      </c>
      <c r="J470" s="735">
        <v>0</v>
      </c>
      <c r="K470" s="735">
        <v>0</v>
      </c>
      <c r="L470" s="735">
        <v>0</v>
      </c>
      <c r="M470" s="735">
        <v>0</v>
      </c>
      <c r="N470" s="735">
        <v>0</v>
      </c>
      <c r="O470" s="735">
        <v>0</v>
      </c>
      <c r="P470" s="735">
        <v>0</v>
      </c>
      <c r="Q470" s="735">
        <v>0</v>
      </c>
      <c r="R470" s="735">
        <v>0</v>
      </c>
      <c r="S470" s="735">
        <v>0</v>
      </c>
      <c r="T470" s="735">
        <v>0</v>
      </c>
      <c r="U470" s="735">
        <v>0</v>
      </c>
      <c r="V470" s="735">
        <v>0</v>
      </c>
    </row>
    <row r="471" spans="2:22" x14ac:dyDescent="0.25">
      <c r="B471" s="706" t="s">
        <v>1126</v>
      </c>
      <c r="C471" s="706" t="s">
        <v>1126</v>
      </c>
      <c r="D471" s="706" t="s">
        <v>1126</v>
      </c>
      <c r="E471" s="735">
        <v>0</v>
      </c>
      <c r="F471" s="735">
        <v>0</v>
      </c>
      <c r="G471" s="735">
        <v>0</v>
      </c>
      <c r="H471" s="735">
        <v>0</v>
      </c>
      <c r="I471" s="735">
        <v>0</v>
      </c>
      <c r="J471" s="735">
        <v>0</v>
      </c>
      <c r="K471" s="735">
        <v>0</v>
      </c>
      <c r="L471" s="735">
        <v>0</v>
      </c>
      <c r="M471" s="735">
        <v>0</v>
      </c>
      <c r="N471" s="735">
        <v>0</v>
      </c>
      <c r="O471" s="735">
        <v>0</v>
      </c>
      <c r="P471" s="735">
        <v>0</v>
      </c>
      <c r="Q471" s="735">
        <v>0</v>
      </c>
      <c r="R471" s="735">
        <v>0</v>
      </c>
      <c r="S471" s="735">
        <v>0</v>
      </c>
      <c r="T471" s="735">
        <v>0</v>
      </c>
      <c r="U471" s="735">
        <v>0</v>
      </c>
      <c r="V471" s="735">
        <v>0</v>
      </c>
    </row>
    <row r="472" spans="2:22" x14ac:dyDescent="0.25">
      <c r="B472" s="706" t="s">
        <v>1126</v>
      </c>
      <c r="C472" s="706" t="s">
        <v>1126</v>
      </c>
      <c r="D472" s="706" t="s">
        <v>1126</v>
      </c>
      <c r="E472" s="735">
        <v>0</v>
      </c>
      <c r="F472" s="735">
        <v>0</v>
      </c>
      <c r="G472" s="735">
        <v>0</v>
      </c>
      <c r="H472" s="735">
        <v>0</v>
      </c>
      <c r="I472" s="735">
        <v>0</v>
      </c>
      <c r="J472" s="735">
        <v>0</v>
      </c>
      <c r="K472" s="735">
        <v>0</v>
      </c>
      <c r="L472" s="735">
        <v>0</v>
      </c>
      <c r="M472" s="735">
        <v>0</v>
      </c>
      <c r="N472" s="735">
        <v>0</v>
      </c>
      <c r="O472" s="735">
        <v>0</v>
      </c>
      <c r="P472" s="735">
        <v>0</v>
      </c>
      <c r="Q472" s="735">
        <v>0</v>
      </c>
      <c r="R472" s="735">
        <v>0</v>
      </c>
      <c r="S472" s="735">
        <v>0</v>
      </c>
      <c r="T472" s="735">
        <v>0</v>
      </c>
      <c r="U472" s="735">
        <v>0</v>
      </c>
      <c r="V472" s="735">
        <v>0</v>
      </c>
    </row>
    <row r="473" spans="2:22" x14ac:dyDescent="0.25">
      <c r="B473" s="706" t="s">
        <v>1126</v>
      </c>
      <c r="C473" s="706" t="s">
        <v>1126</v>
      </c>
      <c r="D473" s="706" t="s">
        <v>1126</v>
      </c>
      <c r="E473" s="735">
        <v>0</v>
      </c>
      <c r="F473" s="735">
        <v>0</v>
      </c>
      <c r="G473" s="735">
        <v>0</v>
      </c>
      <c r="H473" s="735">
        <v>0</v>
      </c>
      <c r="I473" s="735">
        <v>0</v>
      </c>
      <c r="J473" s="735">
        <v>0</v>
      </c>
      <c r="K473" s="735">
        <v>0</v>
      </c>
      <c r="L473" s="735">
        <v>0</v>
      </c>
      <c r="M473" s="735">
        <v>0</v>
      </c>
      <c r="N473" s="735">
        <v>0</v>
      </c>
      <c r="O473" s="735">
        <v>0</v>
      </c>
      <c r="P473" s="735">
        <v>0</v>
      </c>
      <c r="Q473" s="735">
        <v>0</v>
      </c>
      <c r="R473" s="735">
        <v>0</v>
      </c>
      <c r="S473" s="735">
        <v>0</v>
      </c>
      <c r="T473" s="735">
        <v>0</v>
      </c>
      <c r="U473" s="735">
        <v>0</v>
      </c>
      <c r="V473" s="735">
        <v>0</v>
      </c>
    </row>
    <row r="474" spans="2:22" x14ac:dyDescent="0.25">
      <c r="B474" s="706" t="s">
        <v>1126</v>
      </c>
      <c r="C474" s="706" t="s">
        <v>1126</v>
      </c>
      <c r="D474" s="706" t="s">
        <v>1126</v>
      </c>
      <c r="E474" s="735">
        <v>0</v>
      </c>
      <c r="F474" s="735">
        <v>0</v>
      </c>
      <c r="G474" s="735">
        <v>0</v>
      </c>
      <c r="H474" s="735">
        <v>0</v>
      </c>
      <c r="I474" s="735">
        <v>0</v>
      </c>
      <c r="J474" s="735">
        <v>0</v>
      </c>
      <c r="K474" s="735">
        <v>0</v>
      </c>
      <c r="L474" s="735">
        <v>0</v>
      </c>
      <c r="M474" s="735">
        <v>0</v>
      </c>
      <c r="N474" s="735">
        <v>0</v>
      </c>
      <c r="O474" s="735">
        <v>0</v>
      </c>
      <c r="P474" s="735">
        <v>0</v>
      </c>
      <c r="Q474" s="735">
        <v>0</v>
      </c>
      <c r="R474" s="735">
        <v>0</v>
      </c>
      <c r="S474" s="735">
        <v>0</v>
      </c>
      <c r="T474" s="735">
        <v>0</v>
      </c>
      <c r="U474" s="735">
        <v>0</v>
      </c>
      <c r="V474" s="735">
        <v>0</v>
      </c>
    </row>
    <row r="475" spans="2:22" x14ac:dyDescent="0.25">
      <c r="B475" s="706" t="s">
        <v>1126</v>
      </c>
      <c r="C475" s="706" t="s">
        <v>1126</v>
      </c>
      <c r="D475" s="706" t="s">
        <v>1126</v>
      </c>
      <c r="E475" s="735">
        <v>0</v>
      </c>
      <c r="F475" s="735">
        <v>0</v>
      </c>
      <c r="G475" s="735">
        <v>0</v>
      </c>
      <c r="H475" s="735">
        <v>0</v>
      </c>
      <c r="I475" s="735">
        <v>0</v>
      </c>
      <c r="J475" s="735">
        <v>0</v>
      </c>
      <c r="K475" s="735">
        <v>0</v>
      </c>
      <c r="L475" s="735">
        <v>0</v>
      </c>
      <c r="M475" s="735">
        <v>0</v>
      </c>
      <c r="N475" s="735">
        <v>0</v>
      </c>
      <c r="O475" s="735">
        <v>0</v>
      </c>
      <c r="P475" s="735">
        <v>0</v>
      </c>
      <c r="Q475" s="735">
        <v>0</v>
      </c>
      <c r="R475" s="735">
        <v>0</v>
      </c>
      <c r="S475" s="735">
        <v>0</v>
      </c>
      <c r="T475" s="735">
        <v>0</v>
      </c>
      <c r="U475" s="735">
        <v>0</v>
      </c>
      <c r="V475" s="735">
        <v>0</v>
      </c>
    </row>
    <row r="476" spans="2:22" x14ac:dyDescent="0.25">
      <c r="B476" s="706" t="s">
        <v>1126</v>
      </c>
      <c r="C476" s="706" t="s">
        <v>1126</v>
      </c>
      <c r="D476" s="706" t="s">
        <v>1126</v>
      </c>
      <c r="E476" s="735">
        <v>0</v>
      </c>
      <c r="F476" s="735">
        <v>0</v>
      </c>
      <c r="G476" s="735">
        <v>0</v>
      </c>
      <c r="H476" s="735">
        <v>0</v>
      </c>
      <c r="I476" s="735">
        <v>0</v>
      </c>
      <c r="J476" s="735">
        <v>0</v>
      </c>
      <c r="K476" s="735">
        <v>0</v>
      </c>
      <c r="L476" s="735">
        <v>0</v>
      </c>
      <c r="M476" s="735">
        <v>0</v>
      </c>
      <c r="N476" s="735">
        <v>0</v>
      </c>
      <c r="O476" s="735">
        <v>0</v>
      </c>
      <c r="P476" s="735">
        <v>0</v>
      </c>
      <c r="Q476" s="735">
        <v>0</v>
      </c>
      <c r="R476" s="735">
        <v>0</v>
      </c>
      <c r="S476" s="735">
        <v>0</v>
      </c>
      <c r="T476" s="735">
        <v>0</v>
      </c>
      <c r="U476" s="735">
        <v>0</v>
      </c>
      <c r="V476" s="735">
        <v>0</v>
      </c>
    </row>
    <row r="477" spans="2:22" x14ac:dyDescent="0.25">
      <c r="B477" s="706" t="s">
        <v>1126</v>
      </c>
      <c r="C477" s="706" t="s">
        <v>1126</v>
      </c>
      <c r="D477" s="706" t="s">
        <v>1126</v>
      </c>
      <c r="E477" s="735">
        <v>0</v>
      </c>
      <c r="F477" s="735">
        <v>0</v>
      </c>
      <c r="G477" s="735">
        <v>0</v>
      </c>
      <c r="H477" s="735">
        <v>0</v>
      </c>
      <c r="I477" s="735">
        <v>0</v>
      </c>
      <c r="J477" s="735">
        <v>0</v>
      </c>
      <c r="K477" s="735">
        <v>0</v>
      </c>
      <c r="L477" s="735">
        <v>0</v>
      </c>
      <c r="M477" s="735">
        <v>0</v>
      </c>
      <c r="N477" s="735">
        <v>0</v>
      </c>
      <c r="O477" s="735">
        <v>0</v>
      </c>
      <c r="P477" s="735">
        <v>0</v>
      </c>
      <c r="Q477" s="735">
        <v>0</v>
      </c>
      <c r="R477" s="735">
        <v>0</v>
      </c>
      <c r="S477" s="735">
        <v>0</v>
      </c>
      <c r="T477" s="735">
        <v>0</v>
      </c>
      <c r="U477" s="735">
        <v>0</v>
      </c>
      <c r="V477" s="735">
        <v>0</v>
      </c>
    </row>
    <row r="478" spans="2:22" x14ac:dyDescent="0.25">
      <c r="B478" s="706" t="s">
        <v>1126</v>
      </c>
      <c r="C478" s="706" t="s">
        <v>1126</v>
      </c>
      <c r="D478" s="706" t="s">
        <v>1126</v>
      </c>
      <c r="E478" s="735">
        <v>0</v>
      </c>
      <c r="F478" s="735">
        <v>0</v>
      </c>
      <c r="G478" s="735">
        <v>0</v>
      </c>
      <c r="H478" s="735">
        <v>0</v>
      </c>
      <c r="I478" s="735">
        <v>0</v>
      </c>
      <c r="J478" s="735">
        <v>0</v>
      </c>
      <c r="K478" s="735">
        <v>0</v>
      </c>
      <c r="L478" s="735">
        <v>0</v>
      </c>
      <c r="M478" s="735">
        <v>0</v>
      </c>
      <c r="N478" s="735">
        <v>0</v>
      </c>
      <c r="O478" s="735">
        <v>0</v>
      </c>
      <c r="P478" s="735">
        <v>0</v>
      </c>
      <c r="Q478" s="735">
        <v>0</v>
      </c>
      <c r="R478" s="735">
        <v>0</v>
      </c>
      <c r="S478" s="735">
        <v>0</v>
      </c>
      <c r="T478" s="735">
        <v>0</v>
      </c>
      <c r="U478" s="735">
        <v>0</v>
      </c>
      <c r="V478" s="735">
        <v>0</v>
      </c>
    </row>
    <row r="479" spans="2:22" x14ac:dyDescent="0.25">
      <c r="B479" s="706" t="s">
        <v>1126</v>
      </c>
      <c r="C479" s="706" t="s">
        <v>1126</v>
      </c>
      <c r="D479" s="706" t="s">
        <v>1126</v>
      </c>
      <c r="E479" s="735">
        <v>0</v>
      </c>
      <c r="F479" s="735">
        <v>0</v>
      </c>
      <c r="G479" s="735">
        <v>0</v>
      </c>
      <c r="H479" s="735">
        <v>0</v>
      </c>
      <c r="I479" s="735">
        <v>0</v>
      </c>
      <c r="J479" s="735">
        <v>0</v>
      </c>
      <c r="K479" s="735">
        <v>0</v>
      </c>
      <c r="L479" s="735">
        <v>0</v>
      </c>
      <c r="M479" s="735">
        <v>0</v>
      </c>
      <c r="N479" s="735">
        <v>0</v>
      </c>
      <c r="O479" s="735">
        <v>0</v>
      </c>
      <c r="P479" s="735">
        <v>0</v>
      </c>
      <c r="Q479" s="735">
        <v>0</v>
      </c>
      <c r="R479" s="735">
        <v>0</v>
      </c>
      <c r="S479" s="735">
        <v>0</v>
      </c>
      <c r="T479" s="735">
        <v>0</v>
      </c>
      <c r="U479" s="735">
        <v>0</v>
      </c>
      <c r="V479" s="735">
        <v>0</v>
      </c>
    </row>
    <row r="480" spans="2:22" x14ac:dyDescent="0.25">
      <c r="B480" s="706" t="s">
        <v>1126</v>
      </c>
      <c r="C480" s="706" t="s">
        <v>1126</v>
      </c>
      <c r="D480" s="706" t="s">
        <v>1126</v>
      </c>
      <c r="E480" s="735">
        <v>0</v>
      </c>
      <c r="F480" s="735">
        <v>0</v>
      </c>
      <c r="G480" s="735">
        <v>0</v>
      </c>
      <c r="H480" s="735">
        <v>0</v>
      </c>
      <c r="I480" s="735">
        <v>0</v>
      </c>
      <c r="J480" s="735">
        <v>0</v>
      </c>
      <c r="K480" s="735">
        <v>0</v>
      </c>
      <c r="L480" s="735">
        <v>0</v>
      </c>
      <c r="M480" s="735">
        <v>0</v>
      </c>
      <c r="N480" s="735">
        <v>0</v>
      </c>
      <c r="O480" s="735">
        <v>0</v>
      </c>
      <c r="P480" s="735">
        <v>0</v>
      </c>
      <c r="Q480" s="735">
        <v>0</v>
      </c>
      <c r="R480" s="735">
        <v>0</v>
      </c>
      <c r="S480" s="735">
        <v>0</v>
      </c>
      <c r="T480" s="735">
        <v>0</v>
      </c>
      <c r="U480" s="735">
        <v>0</v>
      </c>
      <c r="V480" s="735">
        <v>0</v>
      </c>
    </row>
    <row r="481" spans="2:22" x14ac:dyDescent="0.25">
      <c r="B481" s="706" t="s">
        <v>1126</v>
      </c>
      <c r="C481" s="706" t="s">
        <v>1126</v>
      </c>
      <c r="D481" s="706" t="s">
        <v>1126</v>
      </c>
      <c r="E481" s="735">
        <v>0</v>
      </c>
      <c r="F481" s="735">
        <v>0</v>
      </c>
      <c r="G481" s="735">
        <v>0</v>
      </c>
      <c r="H481" s="735">
        <v>0</v>
      </c>
      <c r="I481" s="735">
        <v>0</v>
      </c>
      <c r="J481" s="735">
        <v>0</v>
      </c>
      <c r="K481" s="735">
        <v>0</v>
      </c>
      <c r="L481" s="735">
        <v>0</v>
      </c>
      <c r="M481" s="735">
        <v>0</v>
      </c>
      <c r="N481" s="735">
        <v>0</v>
      </c>
      <c r="O481" s="735">
        <v>0</v>
      </c>
      <c r="P481" s="735">
        <v>0</v>
      </c>
      <c r="Q481" s="735">
        <v>0</v>
      </c>
      <c r="R481" s="735">
        <v>0</v>
      </c>
      <c r="S481" s="735">
        <v>0</v>
      </c>
      <c r="T481" s="735">
        <v>0</v>
      </c>
      <c r="U481" s="735">
        <v>0</v>
      </c>
      <c r="V481" s="735">
        <v>0</v>
      </c>
    </row>
    <row r="482" spans="2:22" x14ac:dyDescent="0.25">
      <c r="B482" s="706" t="s">
        <v>1126</v>
      </c>
      <c r="C482" s="706" t="s">
        <v>1126</v>
      </c>
      <c r="D482" s="706" t="s">
        <v>1126</v>
      </c>
      <c r="E482" s="735">
        <v>0</v>
      </c>
      <c r="F482" s="735">
        <v>0</v>
      </c>
      <c r="G482" s="735">
        <v>0</v>
      </c>
      <c r="H482" s="735">
        <v>0</v>
      </c>
      <c r="I482" s="735">
        <v>0</v>
      </c>
      <c r="J482" s="735">
        <v>0</v>
      </c>
      <c r="K482" s="735">
        <v>0</v>
      </c>
      <c r="L482" s="735">
        <v>0</v>
      </c>
      <c r="M482" s="735">
        <v>0</v>
      </c>
      <c r="N482" s="735">
        <v>0</v>
      </c>
      <c r="O482" s="735">
        <v>0</v>
      </c>
      <c r="P482" s="735">
        <v>0</v>
      </c>
      <c r="Q482" s="735">
        <v>0</v>
      </c>
      <c r="R482" s="735">
        <v>0</v>
      </c>
      <c r="S482" s="735">
        <v>0</v>
      </c>
      <c r="T482" s="735">
        <v>0</v>
      </c>
      <c r="U482" s="735">
        <v>0</v>
      </c>
      <c r="V482" s="735">
        <v>0</v>
      </c>
    </row>
    <row r="483" spans="2:22" x14ac:dyDescent="0.25">
      <c r="B483" s="706" t="s">
        <v>1126</v>
      </c>
      <c r="C483" s="706" t="s">
        <v>1126</v>
      </c>
      <c r="D483" s="706" t="s">
        <v>1126</v>
      </c>
      <c r="E483" s="735">
        <v>0</v>
      </c>
      <c r="F483" s="735">
        <v>0</v>
      </c>
      <c r="G483" s="735">
        <v>0</v>
      </c>
      <c r="H483" s="735">
        <v>0</v>
      </c>
      <c r="I483" s="735">
        <v>0</v>
      </c>
      <c r="J483" s="735">
        <v>0</v>
      </c>
      <c r="K483" s="735">
        <v>0</v>
      </c>
      <c r="L483" s="735">
        <v>0</v>
      </c>
      <c r="M483" s="735">
        <v>0</v>
      </c>
      <c r="N483" s="735">
        <v>0</v>
      </c>
      <c r="O483" s="735">
        <v>0</v>
      </c>
      <c r="P483" s="735">
        <v>0</v>
      </c>
      <c r="Q483" s="735">
        <v>0</v>
      </c>
      <c r="R483" s="735">
        <v>0</v>
      </c>
      <c r="S483" s="735">
        <v>0</v>
      </c>
      <c r="T483" s="735">
        <v>0</v>
      </c>
      <c r="U483" s="735">
        <v>0</v>
      </c>
      <c r="V483" s="735">
        <v>0</v>
      </c>
    </row>
    <row r="484" spans="2:22" x14ac:dyDescent="0.25">
      <c r="B484" s="706" t="s">
        <v>1126</v>
      </c>
      <c r="C484" s="706" t="s">
        <v>1126</v>
      </c>
      <c r="D484" s="706" t="s">
        <v>1126</v>
      </c>
      <c r="E484" s="735">
        <v>0</v>
      </c>
      <c r="F484" s="735">
        <v>0</v>
      </c>
      <c r="G484" s="735">
        <v>0</v>
      </c>
      <c r="H484" s="735">
        <v>0</v>
      </c>
      <c r="I484" s="735">
        <v>0</v>
      </c>
      <c r="J484" s="735">
        <v>0</v>
      </c>
      <c r="K484" s="735">
        <v>0</v>
      </c>
      <c r="L484" s="735">
        <v>0</v>
      </c>
      <c r="M484" s="735">
        <v>0</v>
      </c>
      <c r="N484" s="735">
        <v>0</v>
      </c>
      <c r="O484" s="735">
        <v>0</v>
      </c>
      <c r="P484" s="735">
        <v>0</v>
      </c>
      <c r="Q484" s="735">
        <v>0</v>
      </c>
      <c r="R484" s="735">
        <v>0</v>
      </c>
      <c r="S484" s="735">
        <v>0</v>
      </c>
      <c r="T484" s="735">
        <v>0</v>
      </c>
      <c r="U484" s="735">
        <v>0</v>
      </c>
      <c r="V484" s="735">
        <v>0</v>
      </c>
    </row>
    <row r="485" spans="2:22" x14ac:dyDescent="0.25">
      <c r="B485" s="706" t="s">
        <v>1126</v>
      </c>
      <c r="C485" s="706" t="s">
        <v>1126</v>
      </c>
      <c r="D485" s="706" t="s">
        <v>1126</v>
      </c>
      <c r="E485" s="735">
        <v>0</v>
      </c>
      <c r="F485" s="735">
        <v>0</v>
      </c>
      <c r="G485" s="735">
        <v>0</v>
      </c>
      <c r="H485" s="735">
        <v>0</v>
      </c>
      <c r="I485" s="735">
        <v>0</v>
      </c>
      <c r="J485" s="735">
        <v>0</v>
      </c>
      <c r="K485" s="735">
        <v>0</v>
      </c>
      <c r="L485" s="735">
        <v>0</v>
      </c>
      <c r="M485" s="735">
        <v>0</v>
      </c>
      <c r="N485" s="735">
        <v>0</v>
      </c>
      <c r="O485" s="735">
        <v>0</v>
      </c>
      <c r="P485" s="735">
        <v>0</v>
      </c>
      <c r="Q485" s="735">
        <v>0</v>
      </c>
      <c r="R485" s="735">
        <v>0</v>
      </c>
      <c r="S485" s="735">
        <v>0</v>
      </c>
      <c r="T485" s="735">
        <v>0</v>
      </c>
      <c r="U485" s="735">
        <v>0</v>
      </c>
      <c r="V485" s="735">
        <v>0</v>
      </c>
    </row>
    <row r="486" spans="2:22" x14ac:dyDescent="0.25">
      <c r="B486" s="706" t="s">
        <v>1126</v>
      </c>
      <c r="C486" s="706" t="s">
        <v>1126</v>
      </c>
      <c r="D486" s="706" t="s">
        <v>1126</v>
      </c>
      <c r="E486" s="735">
        <v>0</v>
      </c>
      <c r="F486" s="735">
        <v>0</v>
      </c>
      <c r="G486" s="735">
        <v>0</v>
      </c>
      <c r="H486" s="735">
        <v>0</v>
      </c>
      <c r="I486" s="735">
        <v>0</v>
      </c>
      <c r="J486" s="735">
        <v>0</v>
      </c>
      <c r="K486" s="735">
        <v>0</v>
      </c>
      <c r="L486" s="735">
        <v>0</v>
      </c>
      <c r="M486" s="735">
        <v>0</v>
      </c>
      <c r="N486" s="735">
        <v>0</v>
      </c>
      <c r="O486" s="735">
        <v>0</v>
      </c>
      <c r="P486" s="735">
        <v>0</v>
      </c>
      <c r="Q486" s="735">
        <v>0</v>
      </c>
      <c r="R486" s="735">
        <v>0</v>
      </c>
      <c r="S486" s="735">
        <v>0</v>
      </c>
      <c r="T486" s="735">
        <v>0</v>
      </c>
      <c r="U486" s="735">
        <v>0</v>
      </c>
      <c r="V486" s="735">
        <v>0</v>
      </c>
    </row>
    <row r="487" spans="2:22" x14ac:dyDescent="0.25">
      <c r="B487" s="706" t="s">
        <v>1126</v>
      </c>
      <c r="C487" s="706" t="s">
        <v>1126</v>
      </c>
      <c r="D487" s="706" t="s">
        <v>1126</v>
      </c>
      <c r="E487" s="735">
        <v>0</v>
      </c>
      <c r="F487" s="735">
        <v>0</v>
      </c>
      <c r="G487" s="735">
        <v>0</v>
      </c>
      <c r="H487" s="735">
        <v>0</v>
      </c>
      <c r="I487" s="735">
        <v>0</v>
      </c>
      <c r="J487" s="735">
        <v>0</v>
      </c>
      <c r="K487" s="735">
        <v>0</v>
      </c>
      <c r="L487" s="735">
        <v>0</v>
      </c>
      <c r="M487" s="735">
        <v>0</v>
      </c>
      <c r="N487" s="735">
        <v>0</v>
      </c>
      <c r="O487" s="735">
        <v>0</v>
      </c>
      <c r="P487" s="735">
        <v>0</v>
      </c>
      <c r="Q487" s="735">
        <v>0</v>
      </c>
      <c r="R487" s="735">
        <v>0</v>
      </c>
      <c r="S487" s="735">
        <v>0</v>
      </c>
      <c r="T487" s="735">
        <v>0</v>
      </c>
      <c r="U487" s="735">
        <v>0</v>
      </c>
      <c r="V487" s="735">
        <v>0</v>
      </c>
    </row>
    <row r="488" spans="2:22" x14ac:dyDescent="0.25">
      <c r="B488" s="706" t="s">
        <v>1126</v>
      </c>
      <c r="C488" s="706" t="s">
        <v>1126</v>
      </c>
      <c r="D488" s="706" t="s">
        <v>1126</v>
      </c>
      <c r="E488" s="735">
        <v>0</v>
      </c>
      <c r="F488" s="735">
        <v>0</v>
      </c>
      <c r="G488" s="735">
        <v>0</v>
      </c>
      <c r="H488" s="735">
        <v>0</v>
      </c>
      <c r="I488" s="735">
        <v>0</v>
      </c>
      <c r="J488" s="735">
        <v>0</v>
      </c>
      <c r="K488" s="735">
        <v>0</v>
      </c>
      <c r="L488" s="735">
        <v>0</v>
      </c>
      <c r="M488" s="735">
        <v>0</v>
      </c>
      <c r="N488" s="735">
        <v>0</v>
      </c>
      <c r="O488" s="735">
        <v>0</v>
      </c>
      <c r="P488" s="735">
        <v>0</v>
      </c>
      <c r="Q488" s="735">
        <v>0</v>
      </c>
      <c r="R488" s="735">
        <v>0</v>
      </c>
      <c r="S488" s="735">
        <v>0</v>
      </c>
      <c r="T488" s="735">
        <v>0</v>
      </c>
      <c r="U488" s="735">
        <v>0</v>
      </c>
      <c r="V488" s="735">
        <v>0</v>
      </c>
    </row>
    <row r="489" spans="2:22" x14ac:dyDescent="0.25">
      <c r="B489" s="706" t="s">
        <v>1126</v>
      </c>
      <c r="C489" s="706" t="s">
        <v>1126</v>
      </c>
      <c r="D489" s="706" t="s">
        <v>1126</v>
      </c>
      <c r="E489" s="735">
        <v>0</v>
      </c>
      <c r="F489" s="735">
        <v>0</v>
      </c>
      <c r="G489" s="735">
        <v>0</v>
      </c>
      <c r="H489" s="735">
        <v>0</v>
      </c>
      <c r="I489" s="735">
        <v>0</v>
      </c>
      <c r="J489" s="735">
        <v>0</v>
      </c>
      <c r="K489" s="735">
        <v>0</v>
      </c>
      <c r="L489" s="735">
        <v>0</v>
      </c>
      <c r="M489" s="735">
        <v>0</v>
      </c>
      <c r="N489" s="735">
        <v>0</v>
      </c>
      <c r="O489" s="735">
        <v>0</v>
      </c>
      <c r="P489" s="735">
        <v>0</v>
      </c>
      <c r="Q489" s="735">
        <v>0</v>
      </c>
      <c r="R489" s="735">
        <v>0</v>
      </c>
      <c r="S489" s="735">
        <v>0</v>
      </c>
      <c r="T489" s="735">
        <v>0</v>
      </c>
      <c r="U489" s="735">
        <v>0</v>
      </c>
      <c r="V489" s="735">
        <v>0</v>
      </c>
    </row>
    <row r="490" spans="2:22" x14ac:dyDescent="0.25">
      <c r="B490" s="706" t="s">
        <v>1126</v>
      </c>
      <c r="C490" s="706" t="s">
        <v>1126</v>
      </c>
      <c r="D490" s="706" t="s">
        <v>1126</v>
      </c>
      <c r="E490" s="735">
        <v>0</v>
      </c>
      <c r="F490" s="735">
        <v>0</v>
      </c>
      <c r="G490" s="735">
        <v>0</v>
      </c>
      <c r="H490" s="735">
        <v>0</v>
      </c>
      <c r="I490" s="735">
        <v>0</v>
      </c>
      <c r="J490" s="735">
        <v>0</v>
      </c>
      <c r="K490" s="735">
        <v>0</v>
      </c>
      <c r="L490" s="735">
        <v>0</v>
      </c>
      <c r="M490" s="735">
        <v>0</v>
      </c>
      <c r="N490" s="735">
        <v>0</v>
      </c>
      <c r="O490" s="735">
        <v>0</v>
      </c>
      <c r="P490" s="735">
        <v>0</v>
      </c>
      <c r="Q490" s="735">
        <v>0</v>
      </c>
      <c r="R490" s="735">
        <v>0</v>
      </c>
      <c r="S490" s="735">
        <v>0</v>
      </c>
      <c r="T490" s="735">
        <v>0</v>
      </c>
      <c r="U490" s="735">
        <v>0</v>
      </c>
      <c r="V490" s="735">
        <v>0</v>
      </c>
    </row>
    <row r="491" spans="2:22" x14ac:dyDescent="0.25">
      <c r="B491" s="706" t="s">
        <v>1126</v>
      </c>
      <c r="C491" s="706" t="s">
        <v>1126</v>
      </c>
      <c r="D491" s="706" t="s">
        <v>1126</v>
      </c>
      <c r="E491" s="735">
        <v>0</v>
      </c>
      <c r="F491" s="735">
        <v>0</v>
      </c>
      <c r="G491" s="735">
        <v>0</v>
      </c>
      <c r="H491" s="735">
        <v>0</v>
      </c>
      <c r="I491" s="735">
        <v>0</v>
      </c>
      <c r="J491" s="735">
        <v>0</v>
      </c>
      <c r="K491" s="735">
        <v>0</v>
      </c>
      <c r="L491" s="735">
        <v>0</v>
      </c>
      <c r="M491" s="735">
        <v>0</v>
      </c>
      <c r="N491" s="735">
        <v>0</v>
      </c>
      <c r="O491" s="735">
        <v>0</v>
      </c>
      <c r="P491" s="735">
        <v>0</v>
      </c>
      <c r="Q491" s="735">
        <v>0</v>
      </c>
      <c r="R491" s="735">
        <v>0</v>
      </c>
      <c r="S491" s="735">
        <v>0</v>
      </c>
      <c r="T491" s="735">
        <v>0</v>
      </c>
      <c r="U491" s="735">
        <v>0</v>
      </c>
      <c r="V491" s="735">
        <v>0</v>
      </c>
    </row>
    <row r="492" spans="2:22" x14ac:dyDescent="0.25">
      <c r="B492" s="706" t="s">
        <v>1126</v>
      </c>
      <c r="C492" s="706" t="s">
        <v>1126</v>
      </c>
      <c r="D492" s="706" t="s">
        <v>1126</v>
      </c>
      <c r="E492" s="735">
        <v>0</v>
      </c>
      <c r="F492" s="735">
        <v>0</v>
      </c>
      <c r="G492" s="735">
        <v>0</v>
      </c>
      <c r="H492" s="735">
        <v>0</v>
      </c>
      <c r="I492" s="735">
        <v>0</v>
      </c>
      <c r="J492" s="735">
        <v>0</v>
      </c>
      <c r="K492" s="735">
        <v>0</v>
      </c>
      <c r="L492" s="735">
        <v>0</v>
      </c>
      <c r="M492" s="735">
        <v>0</v>
      </c>
      <c r="N492" s="735">
        <v>0</v>
      </c>
      <c r="O492" s="735">
        <v>0</v>
      </c>
      <c r="P492" s="735">
        <v>0</v>
      </c>
      <c r="Q492" s="735">
        <v>0</v>
      </c>
      <c r="R492" s="735">
        <v>0</v>
      </c>
      <c r="S492" s="735">
        <v>0</v>
      </c>
      <c r="T492" s="735">
        <v>0</v>
      </c>
      <c r="U492" s="735">
        <v>0</v>
      </c>
      <c r="V492" s="735">
        <v>0</v>
      </c>
    </row>
    <row r="493" spans="2:22" x14ac:dyDescent="0.25">
      <c r="B493" s="706" t="s">
        <v>1126</v>
      </c>
      <c r="C493" s="706" t="s">
        <v>1126</v>
      </c>
      <c r="D493" s="706" t="s">
        <v>1126</v>
      </c>
      <c r="E493" s="735">
        <v>0</v>
      </c>
      <c r="F493" s="735">
        <v>0</v>
      </c>
      <c r="G493" s="735">
        <v>0</v>
      </c>
      <c r="H493" s="735">
        <v>0</v>
      </c>
      <c r="I493" s="735">
        <v>0</v>
      </c>
      <c r="J493" s="735">
        <v>0</v>
      </c>
      <c r="K493" s="735">
        <v>0</v>
      </c>
      <c r="L493" s="735">
        <v>0</v>
      </c>
      <c r="M493" s="735">
        <v>0</v>
      </c>
      <c r="N493" s="735">
        <v>0</v>
      </c>
      <c r="O493" s="735">
        <v>0</v>
      </c>
      <c r="P493" s="735">
        <v>0</v>
      </c>
      <c r="Q493" s="735">
        <v>0</v>
      </c>
      <c r="R493" s="735">
        <v>0</v>
      </c>
      <c r="S493" s="735">
        <v>0</v>
      </c>
      <c r="T493" s="735">
        <v>0</v>
      </c>
      <c r="U493" s="735">
        <v>0</v>
      </c>
      <c r="V493" s="735">
        <v>0</v>
      </c>
    </row>
    <row r="494" spans="2:22" x14ac:dyDescent="0.25">
      <c r="B494" s="706" t="s">
        <v>1126</v>
      </c>
      <c r="C494" s="706" t="s">
        <v>1126</v>
      </c>
      <c r="D494" s="706" t="s">
        <v>1126</v>
      </c>
      <c r="E494" s="735">
        <v>0</v>
      </c>
      <c r="F494" s="735">
        <v>0</v>
      </c>
      <c r="G494" s="735">
        <v>0</v>
      </c>
      <c r="H494" s="735">
        <v>0</v>
      </c>
      <c r="I494" s="735">
        <v>0</v>
      </c>
      <c r="J494" s="735">
        <v>0</v>
      </c>
      <c r="K494" s="735">
        <v>0</v>
      </c>
      <c r="L494" s="735">
        <v>0</v>
      </c>
      <c r="M494" s="735">
        <v>0</v>
      </c>
      <c r="N494" s="735">
        <v>0</v>
      </c>
      <c r="O494" s="735">
        <v>0</v>
      </c>
      <c r="P494" s="735">
        <v>0</v>
      </c>
      <c r="Q494" s="735">
        <v>0</v>
      </c>
      <c r="R494" s="735">
        <v>0</v>
      </c>
      <c r="S494" s="735">
        <v>0</v>
      </c>
      <c r="T494" s="735">
        <v>0</v>
      </c>
      <c r="U494" s="735">
        <v>0</v>
      </c>
      <c r="V494" s="735">
        <v>0</v>
      </c>
    </row>
    <row r="495" spans="2:22" x14ac:dyDescent="0.25">
      <c r="B495" s="706" t="s">
        <v>1126</v>
      </c>
      <c r="C495" s="706" t="s">
        <v>1126</v>
      </c>
      <c r="D495" s="706" t="s">
        <v>1126</v>
      </c>
      <c r="E495" s="735">
        <v>0</v>
      </c>
      <c r="F495" s="735">
        <v>0</v>
      </c>
      <c r="G495" s="735">
        <v>0</v>
      </c>
      <c r="H495" s="735">
        <v>0</v>
      </c>
      <c r="I495" s="735">
        <v>0</v>
      </c>
      <c r="J495" s="735">
        <v>0</v>
      </c>
      <c r="K495" s="735">
        <v>0</v>
      </c>
      <c r="L495" s="735">
        <v>0</v>
      </c>
      <c r="M495" s="735">
        <v>0</v>
      </c>
      <c r="N495" s="735">
        <v>0</v>
      </c>
      <c r="O495" s="735">
        <v>0</v>
      </c>
      <c r="P495" s="735">
        <v>0</v>
      </c>
      <c r="Q495" s="735">
        <v>0</v>
      </c>
      <c r="R495" s="735">
        <v>0</v>
      </c>
      <c r="S495" s="735">
        <v>0</v>
      </c>
      <c r="T495" s="735">
        <v>0</v>
      </c>
      <c r="U495" s="735">
        <v>0</v>
      </c>
      <c r="V495" s="735">
        <v>0</v>
      </c>
    </row>
    <row r="496" spans="2:22" x14ac:dyDescent="0.25">
      <c r="B496" s="706" t="s">
        <v>1126</v>
      </c>
      <c r="C496" s="706" t="s">
        <v>1126</v>
      </c>
      <c r="D496" s="706" t="s">
        <v>1126</v>
      </c>
      <c r="E496" s="735">
        <v>0</v>
      </c>
      <c r="F496" s="735">
        <v>0</v>
      </c>
      <c r="G496" s="735">
        <v>0</v>
      </c>
      <c r="H496" s="735">
        <v>0</v>
      </c>
      <c r="I496" s="735">
        <v>0</v>
      </c>
      <c r="J496" s="735">
        <v>0</v>
      </c>
      <c r="K496" s="735">
        <v>0</v>
      </c>
      <c r="L496" s="735">
        <v>0</v>
      </c>
      <c r="M496" s="735">
        <v>0</v>
      </c>
      <c r="N496" s="735">
        <v>0</v>
      </c>
      <c r="O496" s="735">
        <v>0</v>
      </c>
      <c r="P496" s="735">
        <v>0</v>
      </c>
      <c r="Q496" s="735">
        <v>0</v>
      </c>
      <c r="R496" s="735">
        <v>0</v>
      </c>
      <c r="S496" s="735">
        <v>0</v>
      </c>
      <c r="T496" s="735">
        <v>0</v>
      </c>
      <c r="U496" s="735">
        <v>0</v>
      </c>
      <c r="V496" s="735">
        <v>0</v>
      </c>
    </row>
    <row r="497" spans="2:22" x14ac:dyDescent="0.25">
      <c r="B497" s="706" t="s">
        <v>1126</v>
      </c>
      <c r="C497" s="706" t="s">
        <v>1126</v>
      </c>
      <c r="D497" s="706" t="s">
        <v>1126</v>
      </c>
      <c r="E497" s="735">
        <v>0</v>
      </c>
      <c r="F497" s="735">
        <v>0</v>
      </c>
      <c r="G497" s="735">
        <v>0</v>
      </c>
      <c r="H497" s="735">
        <v>0</v>
      </c>
      <c r="I497" s="735">
        <v>0</v>
      </c>
      <c r="J497" s="735">
        <v>0</v>
      </c>
      <c r="K497" s="735">
        <v>0</v>
      </c>
      <c r="L497" s="735">
        <v>0</v>
      </c>
      <c r="M497" s="735">
        <v>0</v>
      </c>
      <c r="N497" s="735">
        <v>0</v>
      </c>
      <c r="O497" s="735">
        <v>0</v>
      </c>
      <c r="P497" s="735">
        <v>0</v>
      </c>
      <c r="Q497" s="735">
        <v>0</v>
      </c>
      <c r="R497" s="735">
        <v>0</v>
      </c>
      <c r="S497" s="735">
        <v>0</v>
      </c>
      <c r="T497" s="735">
        <v>0</v>
      </c>
      <c r="U497" s="735">
        <v>0</v>
      </c>
      <c r="V497" s="735">
        <v>0</v>
      </c>
    </row>
    <row r="498" spans="2:22" x14ac:dyDescent="0.25">
      <c r="B498" s="706" t="s">
        <v>1126</v>
      </c>
      <c r="C498" s="706" t="s">
        <v>1126</v>
      </c>
      <c r="D498" s="706" t="s">
        <v>1126</v>
      </c>
      <c r="E498" s="735">
        <v>0</v>
      </c>
      <c r="F498" s="735">
        <v>0</v>
      </c>
      <c r="G498" s="735">
        <v>0</v>
      </c>
      <c r="H498" s="735">
        <v>0</v>
      </c>
      <c r="I498" s="735">
        <v>0</v>
      </c>
      <c r="J498" s="735">
        <v>0</v>
      </c>
      <c r="K498" s="735">
        <v>0</v>
      </c>
      <c r="L498" s="735">
        <v>0</v>
      </c>
      <c r="M498" s="735">
        <v>0</v>
      </c>
      <c r="N498" s="735">
        <v>0</v>
      </c>
      <c r="O498" s="735">
        <v>0</v>
      </c>
      <c r="P498" s="735">
        <v>0</v>
      </c>
      <c r="Q498" s="735">
        <v>0</v>
      </c>
      <c r="R498" s="735">
        <v>0</v>
      </c>
      <c r="S498" s="735">
        <v>0</v>
      </c>
      <c r="T498" s="735">
        <v>0</v>
      </c>
      <c r="U498" s="735">
        <v>0</v>
      </c>
      <c r="V498" s="735">
        <v>0</v>
      </c>
    </row>
    <row r="499" spans="2:22" x14ac:dyDescent="0.25">
      <c r="B499" s="706" t="s">
        <v>1126</v>
      </c>
      <c r="C499" s="706" t="s">
        <v>1126</v>
      </c>
      <c r="D499" s="706" t="s">
        <v>1126</v>
      </c>
      <c r="E499" s="735">
        <v>0</v>
      </c>
      <c r="F499" s="735">
        <v>0</v>
      </c>
      <c r="G499" s="735">
        <v>0</v>
      </c>
      <c r="H499" s="735">
        <v>0</v>
      </c>
      <c r="I499" s="735">
        <v>0</v>
      </c>
      <c r="J499" s="735">
        <v>0</v>
      </c>
      <c r="K499" s="735">
        <v>0</v>
      </c>
      <c r="L499" s="735">
        <v>0</v>
      </c>
      <c r="M499" s="735">
        <v>0</v>
      </c>
      <c r="N499" s="735">
        <v>0</v>
      </c>
      <c r="O499" s="735">
        <v>0</v>
      </c>
      <c r="P499" s="735">
        <v>0</v>
      </c>
      <c r="Q499" s="735">
        <v>0</v>
      </c>
      <c r="R499" s="735">
        <v>0</v>
      </c>
      <c r="S499" s="735">
        <v>0</v>
      </c>
      <c r="T499" s="735">
        <v>0</v>
      </c>
      <c r="U499" s="735">
        <v>0</v>
      </c>
      <c r="V499" s="735">
        <v>0</v>
      </c>
    </row>
    <row r="500" spans="2:22" x14ac:dyDescent="0.25">
      <c r="B500" s="706" t="s">
        <v>1126</v>
      </c>
      <c r="C500" s="706" t="s">
        <v>1126</v>
      </c>
      <c r="D500" s="706" t="s">
        <v>1126</v>
      </c>
      <c r="E500" s="735">
        <v>0</v>
      </c>
      <c r="F500" s="735">
        <v>0</v>
      </c>
      <c r="G500" s="735">
        <v>0</v>
      </c>
      <c r="H500" s="735">
        <v>0</v>
      </c>
      <c r="I500" s="735">
        <v>0</v>
      </c>
      <c r="J500" s="735">
        <v>0</v>
      </c>
      <c r="K500" s="735">
        <v>0</v>
      </c>
      <c r="L500" s="735">
        <v>0</v>
      </c>
      <c r="M500" s="735">
        <v>0</v>
      </c>
      <c r="N500" s="735">
        <v>0</v>
      </c>
      <c r="O500" s="735">
        <v>0</v>
      </c>
      <c r="P500" s="735">
        <v>0</v>
      </c>
      <c r="Q500" s="735">
        <v>0</v>
      </c>
      <c r="R500" s="735">
        <v>0</v>
      </c>
      <c r="S500" s="735">
        <v>0</v>
      </c>
      <c r="T500" s="735">
        <v>0</v>
      </c>
      <c r="U500" s="735">
        <v>0</v>
      </c>
      <c r="V500" s="735">
        <v>0</v>
      </c>
    </row>
    <row r="501" spans="2:22" x14ac:dyDescent="0.25">
      <c r="B501" s="706" t="s">
        <v>1126</v>
      </c>
      <c r="C501" s="706" t="s">
        <v>1126</v>
      </c>
      <c r="D501" s="706" t="s">
        <v>1126</v>
      </c>
      <c r="E501" s="735">
        <v>0</v>
      </c>
      <c r="F501" s="735">
        <v>0</v>
      </c>
      <c r="G501" s="735">
        <v>0</v>
      </c>
      <c r="H501" s="735">
        <v>0</v>
      </c>
      <c r="I501" s="735">
        <v>0</v>
      </c>
      <c r="J501" s="735">
        <v>0</v>
      </c>
      <c r="K501" s="735">
        <v>0</v>
      </c>
      <c r="L501" s="735">
        <v>0</v>
      </c>
      <c r="M501" s="735">
        <v>0</v>
      </c>
      <c r="N501" s="735">
        <v>0</v>
      </c>
      <c r="O501" s="735">
        <v>0</v>
      </c>
      <c r="P501" s="735">
        <v>0</v>
      </c>
      <c r="Q501" s="735">
        <v>0</v>
      </c>
      <c r="R501" s="735">
        <v>0</v>
      </c>
      <c r="S501" s="735">
        <v>0</v>
      </c>
      <c r="T501" s="735">
        <v>0</v>
      </c>
      <c r="U501" s="735">
        <v>0</v>
      </c>
      <c r="V501" s="735">
        <v>0</v>
      </c>
    </row>
    <row r="502" spans="2:22" x14ac:dyDescent="0.25">
      <c r="B502" s="706" t="s">
        <v>1126</v>
      </c>
      <c r="C502" s="706" t="s">
        <v>1126</v>
      </c>
      <c r="D502" s="706" t="s">
        <v>1126</v>
      </c>
      <c r="E502" s="735">
        <v>0</v>
      </c>
      <c r="F502" s="735">
        <v>0</v>
      </c>
      <c r="G502" s="735">
        <v>0</v>
      </c>
      <c r="H502" s="735">
        <v>0</v>
      </c>
      <c r="I502" s="735">
        <v>0</v>
      </c>
      <c r="J502" s="735">
        <v>0</v>
      </c>
      <c r="K502" s="735">
        <v>0</v>
      </c>
      <c r="L502" s="735">
        <v>0</v>
      </c>
      <c r="M502" s="735">
        <v>0</v>
      </c>
      <c r="N502" s="735">
        <v>0</v>
      </c>
      <c r="O502" s="735">
        <v>0</v>
      </c>
      <c r="P502" s="735">
        <v>0</v>
      </c>
      <c r="Q502" s="735">
        <v>0</v>
      </c>
      <c r="R502" s="735">
        <v>0</v>
      </c>
      <c r="S502" s="735">
        <v>0</v>
      </c>
      <c r="T502" s="735">
        <v>0</v>
      </c>
      <c r="U502" s="735">
        <v>0</v>
      </c>
      <c r="V502" s="735">
        <v>0</v>
      </c>
    </row>
    <row r="503" spans="2:22" x14ac:dyDescent="0.25">
      <c r="B503" s="706" t="s">
        <v>1126</v>
      </c>
      <c r="C503" s="706" t="s">
        <v>1126</v>
      </c>
      <c r="D503" s="706" t="s">
        <v>1126</v>
      </c>
      <c r="E503" s="735">
        <v>0</v>
      </c>
      <c r="F503" s="735">
        <v>0</v>
      </c>
      <c r="G503" s="735">
        <v>0</v>
      </c>
      <c r="H503" s="735">
        <v>0</v>
      </c>
      <c r="I503" s="735">
        <v>0</v>
      </c>
      <c r="J503" s="735">
        <v>0</v>
      </c>
      <c r="K503" s="735">
        <v>0</v>
      </c>
      <c r="L503" s="735">
        <v>0</v>
      </c>
      <c r="M503" s="735">
        <v>0</v>
      </c>
      <c r="N503" s="735">
        <v>0</v>
      </c>
      <c r="O503" s="735">
        <v>0</v>
      </c>
      <c r="P503" s="735">
        <v>0</v>
      </c>
      <c r="Q503" s="735">
        <v>0</v>
      </c>
      <c r="R503" s="735">
        <v>0</v>
      </c>
      <c r="S503" s="735">
        <v>0</v>
      </c>
      <c r="T503" s="735">
        <v>0</v>
      </c>
      <c r="U503" s="735">
        <v>0</v>
      </c>
      <c r="V503" s="735">
        <v>0</v>
      </c>
    </row>
    <row r="504" spans="2:22" x14ac:dyDescent="0.25">
      <c r="B504" s="706" t="s">
        <v>1126</v>
      </c>
      <c r="C504" s="706" t="s">
        <v>1126</v>
      </c>
      <c r="D504" s="706" t="s">
        <v>1126</v>
      </c>
      <c r="E504" s="735">
        <v>0</v>
      </c>
      <c r="F504" s="735">
        <v>0</v>
      </c>
      <c r="G504" s="735">
        <v>0</v>
      </c>
      <c r="H504" s="735">
        <v>0</v>
      </c>
      <c r="I504" s="735">
        <v>0</v>
      </c>
      <c r="J504" s="735">
        <v>0</v>
      </c>
      <c r="K504" s="735">
        <v>0</v>
      </c>
      <c r="L504" s="735">
        <v>0</v>
      </c>
      <c r="M504" s="735">
        <v>0</v>
      </c>
      <c r="N504" s="735">
        <v>0</v>
      </c>
      <c r="O504" s="735">
        <v>0</v>
      </c>
      <c r="P504" s="735">
        <v>0</v>
      </c>
      <c r="Q504" s="735">
        <v>0</v>
      </c>
      <c r="R504" s="735">
        <v>0</v>
      </c>
      <c r="S504" s="735">
        <v>0</v>
      </c>
      <c r="T504" s="735">
        <v>0</v>
      </c>
      <c r="U504" s="735">
        <v>0</v>
      </c>
      <c r="V504" s="735">
        <v>0</v>
      </c>
    </row>
    <row r="505" spans="2:22" x14ac:dyDescent="0.25">
      <c r="B505" s="706" t="s">
        <v>1126</v>
      </c>
      <c r="C505" s="706" t="s">
        <v>1126</v>
      </c>
      <c r="D505" s="706" t="s">
        <v>1126</v>
      </c>
      <c r="E505" s="735">
        <v>0</v>
      </c>
      <c r="F505" s="735">
        <v>0</v>
      </c>
      <c r="G505" s="735">
        <v>0</v>
      </c>
      <c r="H505" s="735">
        <v>0</v>
      </c>
      <c r="I505" s="735">
        <v>0</v>
      </c>
      <c r="J505" s="735">
        <v>0</v>
      </c>
      <c r="K505" s="735">
        <v>0</v>
      </c>
      <c r="L505" s="735">
        <v>0</v>
      </c>
      <c r="M505" s="735">
        <v>0</v>
      </c>
      <c r="N505" s="735">
        <v>0</v>
      </c>
      <c r="O505" s="735">
        <v>0</v>
      </c>
      <c r="P505" s="735">
        <v>0</v>
      </c>
      <c r="Q505" s="735">
        <v>0</v>
      </c>
      <c r="R505" s="735">
        <v>0</v>
      </c>
      <c r="S505" s="735">
        <v>0</v>
      </c>
      <c r="T505" s="735">
        <v>0</v>
      </c>
      <c r="U505" s="735">
        <v>0</v>
      </c>
      <c r="V505" s="735">
        <v>0</v>
      </c>
    </row>
    <row r="506" spans="2:22" x14ac:dyDescent="0.25">
      <c r="B506" s="706" t="s">
        <v>1126</v>
      </c>
      <c r="C506" s="706" t="s">
        <v>1126</v>
      </c>
      <c r="D506" s="706" t="s">
        <v>1126</v>
      </c>
      <c r="E506" s="735">
        <v>0</v>
      </c>
      <c r="F506" s="735">
        <v>0</v>
      </c>
      <c r="G506" s="735">
        <v>0</v>
      </c>
      <c r="H506" s="735">
        <v>0</v>
      </c>
      <c r="I506" s="735">
        <v>0</v>
      </c>
      <c r="J506" s="735">
        <v>0</v>
      </c>
      <c r="K506" s="735">
        <v>0</v>
      </c>
      <c r="L506" s="735">
        <v>0</v>
      </c>
      <c r="M506" s="735">
        <v>0</v>
      </c>
      <c r="N506" s="735">
        <v>0</v>
      </c>
      <c r="O506" s="735">
        <v>0</v>
      </c>
      <c r="P506" s="735">
        <v>0</v>
      </c>
      <c r="Q506" s="735">
        <v>0</v>
      </c>
      <c r="R506" s="735">
        <v>0</v>
      </c>
      <c r="S506" s="735">
        <v>0</v>
      </c>
      <c r="T506" s="735">
        <v>0</v>
      </c>
      <c r="U506" s="735">
        <v>0</v>
      </c>
      <c r="V506" s="735">
        <v>0</v>
      </c>
    </row>
    <row r="507" spans="2:22" x14ac:dyDescent="0.25">
      <c r="B507" s="706" t="s">
        <v>1126</v>
      </c>
      <c r="C507" s="706" t="s">
        <v>1126</v>
      </c>
      <c r="D507" s="706" t="s">
        <v>1126</v>
      </c>
      <c r="E507" s="735">
        <v>0</v>
      </c>
      <c r="F507" s="735">
        <v>0</v>
      </c>
      <c r="G507" s="735">
        <v>0</v>
      </c>
      <c r="H507" s="735">
        <v>0</v>
      </c>
      <c r="I507" s="735">
        <v>0</v>
      </c>
      <c r="J507" s="735">
        <v>0</v>
      </c>
      <c r="K507" s="735">
        <v>0</v>
      </c>
      <c r="L507" s="735">
        <v>0</v>
      </c>
      <c r="M507" s="735">
        <v>0</v>
      </c>
      <c r="N507" s="735">
        <v>0</v>
      </c>
      <c r="O507" s="735">
        <v>0</v>
      </c>
      <c r="P507" s="735">
        <v>0</v>
      </c>
      <c r="Q507" s="735">
        <v>0</v>
      </c>
      <c r="R507" s="735">
        <v>0</v>
      </c>
      <c r="S507" s="735">
        <v>0</v>
      </c>
      <c r="T507" s="735">
        <v>0</v>
      </c>
      <c r="U507" s="735">
        <v>0</v>
      </c>
      <c r="V507" s="735">
        <v>0</v>
      </c>
    </row>
    <row r="508" spans="2:22" x14ac:dyDescent="0.25">
      <c r="B508" s="706" t="s">
        <v>1126</v>
      </c>
      <c r="C508" s="706" t="s">
        <v>1126</v>
      </c>
      <c r="D508" s="706" t="s">
        <v>1126</v>
      </c>
      <c r="E508" s="735">
        <v>0</v>
      </c>
      <c r="F508" s="735">
        <v>0</v>
      </c>
      <c r="G508" s="735">
        <v>0</v>
      </c>
      <c r="H508" s="735">
        <v>0</v>
      </c>
      <c r="I508" s="735">
        <v>0</v>
      </c>
      <c r="J508" s="735">
        <v>0</v>
      </c>
      <c r="K508" s="735">
        <v>0</v>
      </c>
      <c r="L508" s="735">
        <v>0</v>
      </c>
      <c r="M508" s="735">
        <v>0</v>
      </c>
      <c r="N508" s="735">
        <v>0</v>
      </c>
      <c r="O508" s="735">
        <v>0</v>
      </c>
      <c r="P508" s="735">
        <v>0</v>
      </c>
      <c r="Q508" s="735">
        <v>0</v>
      </c>
      <c r="R508" s="735">
        <v>0</v>
      </c>
      <c r="S508" s="735">
        <v>0</v>
      </c>
      <c r="T508" s="735">
        <v>0</v>
      </c>
      <c r="U508" s="735">
        <v>0</v>
      </c>
      <c r="V508" s="735">
        <v>0</v>
      </c>
    </row>
    <row r="509" spans="2:22" x14ac:dyDescent="0.25">
      <c r="B509" s="706" t="s">
        <v>1126</v>
      </c>
      <c r="C509" s="706" t="s">
        <v>1126</v>
      </c>
      <c r="D509" s="706" t="s">
        <v>1126</v>
      </c>
      <c r="E509" s="735">
        <v>0</v>
      </c>
      <c r="F509" s="735">
        <v>0</v>
      </c>
      <c r="G509" s="735">
        <v>0</v>
      </c>
      <c r="H509" s="735">
        <v>0</v>
      </c>
      <c r="I509" s="735">
        <v>0</v>
      </c>
      <c r="J509" s="735">
        <v>0</v>
      </c>
      <c r="K509" s="735">
        <v>0</v>
      </c>
      <c r="L509" s="735">
        <v>0</v>
      </c>
      <c r="M509" s="735">
        <v>0</v>
      </c>
      <c r="N509" s="735">
        <v>0</v>
      </c>
      <c r="O509" s="735">
        <v>0</v>
      </c>
      <c r="P509" s="735">
        <v>0</v>
      </c>
      <c r="Q509" s="735">
        <v>0</v>
      </c>
      <c r="R509" s="735">
        <v>0</v>
      </c>
      <c r="S509" s="735">
        <v>0</v>
      </c>
      <c r="T509" s="735">
        <v>0</v>
      </c>
      <c r="U509" s="735">
        <v>0</v>
      </c>
      <c r="V509" s="735">
        <v>0</v>
      </c>
    </row>
    <row r="510" spans="2:22" x14ac:dyDescent="0.25">
      <c r="B510" s="706" t="s">
        <v>1126</v>
      </c>
      <c r="C510" s="706" t="s">
        <v>1126</v>
      </c>
      <c r="D510" s="706" t="s">
        <v>1126</v>
      </c>
      <c r="E510" s="735">
        <v>0</v>
      </c>
      <c r="F510" s="735">
        <v>0</v>
      </c>
      <c r="G510" s="735">
        <v>0</v>
      </c>
      <c r="H510" s="735">
        <v>0</v>
      </c>
      <c r="I510" s="735">
        <v>0</v>
      </c>
      <c r="J510" s="735">
        <v>0</v>
      </c>
      <c r="K510" s="735">
        <v>0</v>
      </c>
      <c r="L510" s="735">
        <v>0</v>
      </c>
      <c r="M510" s="735">
        <v>0</v>
      </c>
      <c r="N510" s="735">
        <v>0</v>
      </c>
      <c r="O510" s="735">
        <v>0</v>
      </c>
      <c r="P510" s="735">
        <v>0</v>
      </c>
      <c r="Q510" s="735">
        <v>0</v>
      </c>
      <c r="R510" s="735">
        <v>0</v>
      </c>
      <c r="S510" s="735">
        <v>0</v>
      </c>
      <c r="T510" s="735">
        <v>0</v>
      </c>
      <c r="U510" s="735">
        <v>0</v>
      </c>
      <c r="V510" s="735">
        <v>0</v>
      </c>
    </row>
    <row r="511" spans="2:22" x14ac:dyDescent="0.25">
      <c r="B511" s="706" t="s">
        <v>1126</v>
      </c>
      <c r="C511" s="706" t="s">
        <v>1126</v>
      </c>
      <c r="D511" s="706" t="s">
        <v>1126</v>
      </c>
      <c r="E511" s="735">
        <v>0</v>
      </c>
      <c r="F511" s="735">
        <v>0</v>
      </c>
      <c r="G511" s="735">
        <v>0</v>
      </c>
      <c r="H511" s="735">
        <v>0</v>
      </c>
      <c r="I511" s="735">
        <v>0</v>
      </c>
      <c r="J511" s="735">
        <v>0</v>
      </c>
      <c r="K511" s="735">
        <v>0</v>
      </c>
      <c r="L511" s="735">
        <v>0</v>
      </c>
      <c r="M511" s="735">
        <v>0</v>
      </c>
      <c r="N511" s="735">
        <v>0</v>
      </c>
      <c r="O511" s="735">
        <v>0</v>
      </c>
      <c r="P511" s="735">
        <v>0</v>
      </c>
      <c r="Q511" s="735">
        <v>0</v>
      </c>
      <c r="R511" s="735">
        <v>0</v>
      </c>
      <c r="S511" s="735">
        <v>0</v>
      </c>
      <c r="T511" s="735">
        <v>0</v>
      </c>
      <c r="U511" s="735">
        <v>0</v>
      </c>
      <c r="V511" s="735">
        <v>0</v>
      </c>
    </row>
    <row r="512" spans="2:22" x14ac:dyDescent="0.25">
      <c r="B512" s="706" t="s">
        <v>1126</v>
      </c>
      <c r="C512" s="706" t="s">
        <v>1126</v>
      </c>
      <c r="D512" s="706" t="s">
        <v>1126</v>
      </c>
      <c r="E512" s="735">
        <v>0</v>
      </c>
      <c r="F512" s="735">
        <v>0</v>
      </c>
      <c r="G512" s="735">
        <v>0</v>
      </c>
      <c r="H512" s="735">
        <v>0</v>
      </c>
      <c r="I512" s="735">
        <v>0</v>
      </c>
      <c r="J512" s="735">
        <v>0</v>
      </c>
      <c r="K512" s="735">
        <v>0</v>
      </c>
      <c r="L512" s="735">
        <v>0</v>
      </c>
      <c r="M512" s="735">
        <v>0</v>
      </c>
      <c r="N512" s="735">
        <v>0</v>
      </c>
      <c r="O512" s="735">
        <v>0</v>
      </c>
      <c r="P512" s="735">
        <v>0</v>
      </c>
      <c r="Q512" s="735">
        <v>0</v>
      </c>
      <c r="R512" s="735">
        <v>0</v>
      </c>
      <c r="S512" s="735">
        <v>0</v>
      </c>
      <c r="T512" s="735">
        <v>0</v>
      </c>
      <c r="U512" s="735">
        <v>0</v>
      </c>
      <c r="V512" s="735">
        <v>0</v>
      </c>
    </row>
    <row r="513" spans="2:22" x14ac:dyDescent="0.25">
      <c r="B513" s="706" t="s">
        <v>1126</v>
      </c>
      <c r="C513" s="706" t="s">
        <v>1126</v>
      </c>
      <c r="D513" s="706" t="s">
        <v>1126</v>
      </c>
      <c r="E513" s="735">
        <v>0</v>
      </c>
      <c r="F513" s="735">
        <v>0</v>
      </c>
      <c r="G513" s="735">
        <v>0</v>
      </c>
      <c r="H513" s="735">
        <v>0</v>
      </c>
      <c r="I513" s="735">
        <v>0</v>
      </c>
      <c r="J513" s="735">
        <v>0</v>
      </c>
      <c r="K513" s="735">
        <v>0</v>
      </c>
      <c r="L513" s="735">
        <v>0</v>
      </c>
      <c r="M513" s="735">
        <v>0</v>
      </c>
      <c r="N513" s="735">
        <v>0</v>
      </c>
      <c r="O513" s="735">
        <v>0</v>
      </c>
      <c r="P513" s="735">
        <v>0</v>
      </c>
      <c r="Q513" s="735">
        <v>0</v>
      </c>
      <c r="R513" s="735">
        <v>0</v>
      </c>
      <c r="S513" s="735">
        <v>0</v>
      </c>
      <c r="T513" s="735">
        <v>0</v>
      </c>
      <c r="U513" s="735">
        <v>0</v>
      </c>
      <c r="V513" s="735">
        <v>0</v>
      </c>
    </row>
    <row r="514" spans="2:22" x14ac:dyDescent="0.25">
      <c r="B514" s="706" t="s">
        <v>1126</v>
      </c>
      <c r="C514" s="706" t="s">
        <v>1126</v>
      </c>
      <c r="D514" s="706" t="s">
        <v>1126</v>
      </c>
      <c r="E514" s="735">
        <v>0</v>
      </c>
      <c r="F514" s="735">
        <v>0</v>
      </c>
      <c r="G514" s="735">
        <v>0</v>
      </c>
      <c r="H514" s="735">
        <v>0</v>
      </c>
      <c r="I514" s="735">
        <v>0</v>
      </c>
      <c r="J514" s="735">
        <v>0</v>
      </c>
      <c r="K514" s="735">
        <v>0</v>
      </c>
      <c r="L514" s="735">
        <v>0</v>
      </c>
      <c r="M514" s="735">
        <v>0</v>
      </c>
      <c r="N514" s="735">
        <v>0</v>
      </c>
      <c r="O514" s="735">
        <v>0</v>
      </c>
      <c r="P514" s="735">
        <v>0</v>
      </c>
      <c r="Q514" s="735">
        <v>0</v>
      </c>
      <c r="R514" s="735">
        <v>0</v>
      </c>
      <c r="S514" s="735">
        <v>0</v>
      </c>
      <c r="T514" s="735">
        <v>0</v>
      </c>
      <c r="U514" s="735">
        <v>0</v>
      </c>
      <c r="V514" s="735">
        <v>0</v>
      </c>
    </row>
    <row r="515" spans="2:22" x14ac:dyDescent="0.25">
      <c r="B515" s="706" t="s">
        <v>1126</v>
      </c>
      <c r="C515" s="706" t="s">
        <v>1126</v>
      </c>
      <c r="D515" s="706" t="s">
        <v>1126</v>
      </c>
      <c r="E515" s="735">
        <v>0</v>
      </c>
      <c r="F515" s="735">
        <v>0</v>
      </c>
      <c r="G515" s="735">
        <v>0</v>
      </c>
      <c r="H515" s="735">
        <v>0</v>
      </c>
      <c r="I515" s="735">
        <v>0</v>
      </c>
      <c r="J515" s="735">
        <v>0</v>
      </c>
      <c r="K515" s="735">
        <v>0</v>
      </c>
      <c r="L515" s="735">
        <v>0</v>
      </c>
      <c r="M515" s="735">
        <v>0</v>
      </c>
      <c r="N515" s="735">
        <v>0</v>
      </c>
      <c r="O515" s="735">
        <v>0</v>
      </c>
      <c r="P515" s="735">
        <v>0</v>
      </c>
      <c r="Q515" s="735">
        <v>0</v>
      </c>
      <c r="R515" s="735">
        <v>0</v>
      </c>
      <c r="S515" s="735">
        <v>0</v>
      </c>
      <c r="T515" s="735">
        <v>0</v>
      </c>
      <c r="U515" s="735">
        <v>0</v>
      </c>
      <c r="V515" s="735">
        <v>0</v>
      </c>
    </row>
    <row r="516" spans="2:22" x14ac:dyDescent="0.25">
      <c r="B516" s="706" t="s">
        <v>1126</v>
      </c>
      <c r="C516" s="706" t="s">
        <v>1126</v>
      </c>
      <c r="D516" s="706" t="s">
        <v>1126</v>
      </c>
      <c r="E516" s="735">
        <v>0</v>
      </c>
      <c r="F516" s="735">
        <v>0</v>
      </c>
      <c r="G516" s="735">
        <v>0</v>
      </c>
      <c r="H516" s="735">
        <v>0</v>
      </c>
      <c r="I516" s="735">
        <v>0</v>
      </c>
      <c r="J516" s="735">
        <v>0</v>
      </c>
      <c r="K516" s="735">
        <v>0</v>
      </c>
      <c r="L516" s="735">
        <v>0</v>
      </c>
      <c r="M516" s="735">
        <v>0</v>
      </c>
      <c r="N516" s="735">
        <v>0</v>
      </c>
      <c r="O516" s="735">
        <v>0</v>
      </c>
      <c r="P516" s="735">
        <v>0</v>
      </c>
      <c r="Q516" s="735">
        <v>0</v>
      </c>
      <c r="R516" s="735">
        <v>0</v>
      </c>
      <c r="S516" s="735">
        <v>0</v>
      </c>
      <c r="T516" s="735">
        <v>0</v>
      </c>
      <c r="U516" s="735">
        <v>0</v>
      </c>
      <c r="V516" s="735">
        <v>0</v>
      </c>
    </row>
    <row r="517" spans="2:22" x14ac:dyDescent="0.25">
      <c r="B517" s="706" t="s">
        <v>1126</v>
      </c>
      <c r="C517" s="706" t="s">
        <v>1126</v>
      </c>
      <c r="D517" s="706" t="s">
        <v>1126</v>
      </c>
      <c r="E517" s="735">
        <v>0</v>
      </c>
      <c r="F517" s="735">
        <v>0</v>
      </c>
      <c r="G517" s="735">
        <v>0</v>
      </c>
      <c r="H517" s="735">
        <v>0</v>
      </c>
      <c r="I517" s="735">
        <v>0</v>
      </c>
      <c r="J517" s="735">
        <v>0</v>
      </c>
      <c r="K517" s="735">
        <v>0</v>
      </c>
      <c r="L517" s="735">
        <v>0</v>
      </c>
      <c r="M517" s="735">
        <v>0</v>
      </c>
      <c r="N517" s="735">
        <v>0</v>
      </c>
      <c r="O517" s="735">
        <v>0</v>
      </c>
      <c r="P517" s="735">
        <v>0</v>
      </c>
      <c r="Q517" s="735">
        <v>0</v>
      </c>
      <c r="R517" s="735">
        <v>0</v>
      </c>
      <c r="S517" s="735">
        <v>0</v>
      </c>
      <c r="T517" s="735">
        <v>0</v>
      </c>
      <c r="U517" s="735">
        <v>0</v>
      </c>
      <c r="V517" s="735">
        <v>0</v>
      </c>
    </row>
    <row r="518" spans="2:22" x14ac:dyDescent="0.25">
      <c r="B518" s="706" t="s">
        <v>1126</v>
      </c>
      <c r="C518" s="706" t="s">
        <v>1126</v>
      </c>
      <c r="D518" s="706" t="s">
        <v>1126</v>
      </c>
      <c r="E518" s="735">
        <v>0</v>
      </c>
      <c r="F518" s="735">
        <v>0</v>
      </c>
      <c r="G518" s="735">
        <v>0</v>
      </c>
      <c r="H518" s="735">
        <v>0</v>
      </c>
      <c r="I518" s="735">
        <v>0</v>
      </c>
      <c r="J518" s="735">
        <v>0</v>
      </c>
      <c r="K518" s="735">
        <v>0</v>
      </c>
      <c r="L518" s="735">
        <v>0</v>
      </c>
      <c r="M518" s="735">
        <v>0</v>
      </c>
      <c r="N518" s="735">
        <v>0</v>
      </c>
      <c r="O518" s="735">
        <v>0</v>
      </c>
      <c r="P518" s="735">
        <v>0</v>
      </c>
      <c r="Q518" s="735">
        <v>0</v>
      </c>
      <c r="R518" s="735">
        <v>0</v>
      </c>
      <c r="S518" s="735">
        <v>0</v>
      </c>
      <c r="T518" s="735">
        <v>0</v>
      </c>
      <c r="U518" s="735">
        <v>0</v>
      </c>
      <c r="V518" s="735">
        <v>0</v>
      </c>
    </row>
    <row r="519" spans="2:22" x14ac:dyDescent="0.25">
      <c r="B519" s="706" t="s">
        <v>1126</v>
      </c>
      <c r="C519" s="706" t="s">
        <v>1126</v>
      </c>
      <c r="D519" s="706" t="s">
        <v>1126</v>
      </c>
      <c r="E519" s="735">
        <v>0</v>
      </c>
      <c r="F519" s="735">
        <v>0</v>
      </c>
      <c r="G519" s="735">
        <v>0</v>
      </c>
      <c r="H519" s="735">
        <v>0</v>
      </c>
      <c r="I519" s="735">
        <v>0</v>
      </c>
      <c r="J519" s="735">
        <v>0</v>
      </c>
      <c r="K519" s="735">
        <v>0</v>
      </c>
      <c r="L519" s="735">
        <v>0</v>
      </c>
      <c r="M519" s="735">
        <v>0</v>
      </c>
      <c r="N519" s="735">
        <v>0</v>
      </c>
      <c r="O519" s="735">
        <v>0</v>
      </c>
      <c r="P519" s="735">
        <v>0</v>
      </c>
      <c r="Q519" s="735">
        <v>0</v>
      </c>
      <c r="R519" s="735">
        <v>0</v>
      </c>
      <c r="S519" s="735">
        <v>0</v>
      </c>
      <c r="T519" s="735">
        <v>0</v>
      </c>
      <c r="U519" s="735">
        <v>0</v>
      </c>
      <c r="V519" s="735">
        <v>0</v>
      </c>
    </row>
    <row r="520" spans="2:22" x14ac:dyDescent="0.25">
      <c r="B520" s="706" t="s">
        <v>1126</v>
      </c>
      <c r="C520" s="706" t="s">
        <v>1126</v>
      </c>
      <c r="D520" s="706" t="s">
        <v>1126</v>
      </c>
      <c r="E520" s="735">
        <v>0</v>
      </c>
      <c r="F520" s="735">
        <v>0</v>
      </c>
      <c r="G520" s="735">
        <v>0</v>
      </c>
      <c r="H520" s="735">
        <v>0</v>
      </c>
      <c r="I520" s="735">
        <v>0</v>
      </c>
      <c r="J520" s="735">
        <v>0</v>
      </c>
      <c r="K520" s="735">
        <v>0</v>
      </c>
      <c r="L520" s="735">
        <v>0</v>
      </c>
      <c r="M520" s="735">
        <v>0</v>
      </c>
      <c r="N520" s="735">
        <v>0</v>
      </c>
      <c r="O520" s="735">
        <v>0</v>
      </c>
      <c r="P520" s="735">
        <v>0</v>
      </c>
      <c r="Q520" s="735">
        <v>0</v>
      </c>
      <c r="R520" s="735">
        <v>0</v>
      </c>
      <c r="S520" s="735">
        <v>0</v>
      </c>
      <c r="T520" s="735">
        <v>0</v>
      </c>
      <c r="U520" s="735">
        <v>0</v>
      </c>
      <c r="V520" s="735">
        <v>0</v>
      </c>
    </row>
    <row r="521" spans="2:22" x14ac:dyDescent="0.25">
      <c r="B521" s="706" t="s">
        <v>1126</v>
      </c>
      <c r="C521" s="706" t="s">
        <v>1126</v>
      </c>
      <c r="D521" s="706" t="s">
        <v>1126</v>
      </c>
      <c r="E521" s="735">
        <v>0</v>
      </c>
      <c r="F521" s="735">
        <v>0</v>
      </c>
      <c r="G521" s="735">
        <v>0</v>
      </c>
      <c r="H521" s="735">
        <v>0</v>
      </c>
      <c r="I521" s="735">
        <v>0</v>
      </c>
      <c r="J521" s="735">
        <v>0</v>
      </c>
      <c r="K521" s="735">
        <v>0</v>
      </c>
      <c r="L521" s="735">
        <v>0</v>
      </c>
      <c r="M521" s="735">
        <v>0</v>
      </c>
      <c r="N521" s="735">
        <v>0</v>
      </c>
      <c r="O521" s="735">
        <v>0</v>
      </c>
      <c r="P521" s="735">
        <v>0</v>
      </c>
      <c r="Q521" s="735">
        <v>0</v>
      </c>
      <c r="R521" s="735">
        <v>0</v>
      </c>
      <c r="S521" s="735">
        <v>0</v>
      </c>
      <c r="T521" s="735">
        <v>0</v>
      </c>
      <c r="U521" s="735">
        <v>0</v>
      </c>
      <c r="V521" s="735">
        <v>0</v>
      </c>
    </row>
    <row r="522" spans="2:22" x14ac:dyDescent="0.25">
      <c r="B522" s="706" t="s">
        <v>1126</v>
      </c>
      <c r="C522" s="706" t="s">
        <v>1126</v>
      </c>
      <c r="D522" s="706" t="s">
        <v>1126</v>
      </c>
      <c r="E522" s="735">
        <v>0</v>
      </c>
      <c r="F522" s="735">
        <v>0</v>
      </c>
      <c r="G522" s="735">
        <v>0</v>
      </c>
      <c r="H522" s="735">
        <v>0</v>
      </c>
      <c r="I522" s="735">
        <v>0</v>
      </c>
      <c r="J522" s="735">
        <v>0</v>
      </c>
      <c r="K522" s="735">
        <v>0</v>
      </c>
      <c r="L522" s="735">
        <v>0</v>
      </c>
      <c r="M522" s="735">
        <v>0</v>
      </c>
      <c r="N522" s="735">
        <v>0</v>
      </c>
      <c r="O522" s="735">
        <v>0</v>
      </c>
      <c r="P522" s="735">
        <v>0</v>
      </c>
      <c r="Q522" s="735">
        <v>0</v>
      </c>
      <c r="R522" s="735">
        <v>0</v>
      </c>
      <c r="S522" s="735">
        <v>0</v>
      </c>
      <c r="T522" s="735">
        <v>0</v>
      </c>
      <c r="U522" s="735">
        <v>0</v>
      </c>
      <c r="V522" s="735">
        <v>0</v>
      </c>
    </row>
    <row r="523" spans="2:22" x14ac:dyDescent="0.25">
      <c r="B523" s="706" t="s">
        <v>1126</v>
      </c>
      <c r="C523" s="706" t="s">
        <v>1126</v>
      </c>
      <c r="D523" s="706" t="s">
        <v>1126</v>
      </c>
      <c r="E523" s="735">
        <v>0</v>
      </c>
      <c r="F523" s="735">
        <v>0</v>
      </c>
      <c r="G523" s="735">
        <v>0</v>
      </c>
      <c r="H523" s="735">
        <v>0</v>
      </c>
      <c r="I523" s="735">
        <v>0</v>
      </c>
      <c r="J523" s="735">
        <v>0</v>
      </c>
      <c r="K523" s="735">
        <v>0</v>
      </c>
      <c r="L523" s="735">
        <v>0</v>
      </c>
      <c r="M523" s="735">
        <v>0</v>
      </c>
      <c r="N523" s="735">
        <v>0</v>
      </c>
      <c r="O523" s="735">
        <v>0</v>
      </c>
      <c r="P523" s="735">
        <v>0</v>
      </c>
      <c r="Q523" s="735">
        <v>0</v>
      </c>
      <c r="R523" s="735">
        <v>0</v>
      </c>
      <c r="S523" s="735">
        <v>0</v>
      </c>
      <c r="T523" s="735">
        <v>0</v>
      </c>
      <c r="U523" s="735">
        <v>0</v>
      </c>
      <c r="V523" s="735">
        <v>0</v>
      </c>
    </row>
    <row r="524" spans="2:22" x14ac:dyDescent="0.25">
      <c r="B524" s="706" t="s">
        <v>1126</v>
      </c>
      <c r="C524" s="706" t="s">
        <v>1126</v>
      </c>
      <c r="D524" s="706" t="s">
        <v>1126</v>
      </c>
      <c r="E524" s="735">
        <v>0</v>
      </c>
      <c r="F524" s="735">
        <v>0</v>
      </c>
      <c r="G524" s="735">
        <v>0</v>
      </c>
      <c r="H524" s="735">
        <v>0</v>
      </c>
      <c r="I524" s="735">
        <v>0</v>
      </c>
      <c r="J524" s="735">
        <v>0</v>
      </c>
      <c r="K524" s="735">
        <v>0</v>
      </c>
      <c r="L524" s="735">
        <v>0</v>
      </c>
      <c r="M524" s="735">
        <v>0</v>
      </c>
      <c r="N524" s="735">
        <v>0</v>
      </c>
      <c r="O524" s="735">
        <v>0</v>
      </c>
      <c r="P524" s="735">
        <v>0</v>
      </c>
      <c r="Q524" s="735">
        <v>0</v>
      </c>
      <c r="R524" s="735">
        <v>0</v>
      </c>
      <c r="S524" s="735">
        <v>0</v>
      </c>
      <c r="T524" s="735">
        <v>0</v>
      </c>
      <c r="U524" s="735">
        <v>0</v>
      </c>
      <c r="V524" s="735">
        <v>0</v>
      </c>
    </row>
    <row r="525" spans="2:22" x14ac:dyDescent="0.25">
      <c r="B525" s="706" t="s">
        <v>1126</v>
      </c>
      <c r="C525" s="706" t="s">
        <v>1126</v>
      </c>
      <c r="D525" s="706" t="s">
        <v>1126</v>
      </c>
      <c r="E525" s="735">
        <v>0</v>
      </c>
      <c r="F525" s="735">
        <v>0</v>
      </c>
      <c r="G525" s="735">
        <v>0</v>
      </c>
      <c r="H525" s="735">
        <v>0</v>
      </c>
      <c r="I525" s="735">
        <v>0</v>
      </c>
      <c r="J525" s="735">
        <v>0</v>
      </c>
      <c r="K525" s="735">
        <v>0</v>
      </c>
      <c r="L525" s="735">
        <v>0</v>
      </c>
      <c r="M525" s="735">
        <v>0</v>
      </c>
      <c r="N525" s="735">
        <v>0</v>
      </c>
      <c r="O525" s="735">
        <v>0</v>
      </c>
      <c r="P525" s="735">
        <v>0</v>
      </c>
      <c r="Q525" s="735">
        <v>0</v>
      </c>
      <c r="R525" s="735">
        <v>0</v>
      </c>
      <c r="S525" s="735">
        <v>0</v>
      </c>
      <c r="T525" s="735">
        <v>0</v>
      </c>
      <c r="U525" s="735">
        <v>0</v>
      </c>
      <c r="V525" s="735">
        <v>0</v>
      </c>
    </row>
    <row r="526" spans="2:22" x14ac:dyDescent="0.25">
      <c r="B526" s="706" t="s">
        <v>1126</v>
      </c>
      <c r="C526" s="706" t="s">
        <v>1126</v>
      </c>
      <c r="D526" s="706" t="s">
        <v>1126</v>
      </c>
      <c r="E526" s="735">
        <v>0</v>
      </c>
      <c r="F526" s="735">
        <v>0</v>
      </c>
      <c r="G526" s="735">
        <v>0</v>
      </c>
      <c r="H526" s="735">
        <v>0</v>
      </c>
      <c r="I526" s="735">
        <v>0</v>
      </c>
      <c r="J526" s="735">
        <v>0</v>
      </c>
      <c r="K526" s="735">
        <v>0</v>
      </c>
      <c r="L526" s="735">
        <v>0</v>
      </c>
      <c r="M526" s="735">
        <v>0</v>
      </c>
      <c r="N526" s="735">
        <v>0</v>
      </c>
      <c r="O526" s="735">
        <v>0</v>
      </c>
      <c r="P526" s="735">
        <v>0</v>
      </c>
      <c r="Q526" s="735">
        <v>0</v>
      </c>
      <c r="R526" s="735">
        <v>0</v>
      </c>
      <c r="S526" s="735">
        <v>0</v>
      </c>
      <c r="T526" s="735">
        <v>0</v>
      </c>
      <c r="U526" s="735">
        <v>0</v>
      </c>
      <c r="V526" s="735">
        <v>0</v>
      </c>
    </row>
    <row r="527" spans="2:22" x14ac:dyDescent="0.25">
      <c r="B527" s="706" t="s">
        <v>1126</v>
      </c>
      <c r="C527" s="706" t="s">
        <v>1126</v>
      </c>
      <c r="D527" s="706" t="s">
        <v>1126</v>
      </c>
      <c r="E527" s="735">
        <v>0</v>
      </c>
      <c r="F527" s="735">
        <v>0</v>
      </c>
      <c r="G527" s="735">
        <v>0</v>
      </c>
      <c r="H527" s="735">
        <v>0</v>
      </c>
      <c r="I527" s="735">
        <v>0</v>
      </c>
      <c r="J527" s="735">
        <v>0</v>
      </c>
      <c r="K527" s="735">
        <v>0</v>
      </c>
      <c r="L527" s="735">
        <v>0</v>
      </c>
      <c r="M527" s="735">
        <v>0</v>
      </c>
      <c r="N527" s="735">
        <v>0</v>
      </c>
      <c r="O527" s="735">
        <v>0</v>
      </c>
      <c r="P527" s="735">
        <v>0</v>
      </c>
      <c r="Q527" s="735">
        <v>0</v>
      </c>
      <c r="R527" s="735">
        <v>0</v>
      </c>
      <c r="S527" s="735">
        <v>0</v>
      </c>
      <c r="T527" s="735">
        <v>0</v>
      </c>
      <c r="U527" s="735">
        <v>0</v>
      </c>
      <c r="V527" s="735">
        <v>0</v>
      </c>
    </row>
    <row r="528" spans="2:22" x14ac:dyDescent="0.25">
      <c r="B528" s="706" t="s">
        <v>1126</v>
      </c>
      <c r="C528" s="706" t="s">
        <v>1126</v>
      </c>
      <c r="D528" s="706" t="s">
        <v>1126</v>
      </c>
      <c r="E528" s="735">
        <v>0</v>
      </c>
      <c r="F528" s="735">
        <v>0</v>
      </c>
      <c r="G528" s="735">
        <v>0</v>
      </c>
      <c r="H528" s="735">
        <v>0</v>
      </c>
      <c r="I528" s="735">
        <v>0</v>
      </c>
      <c r="J528" s="735">
        <v>0</v>
      </c>
      <c r="K528" s="735">
        <v>0</v>
      </c>
      <c r="L528" s="735">
        <v>0</v>
      </c>
      <c r="M528" s="735">
        <v>0</v>
      </c>
      <c r="N528" s="735">
        <v>0</v>
      </c>
      <c r="O528" s="735">
        <v>0</v>
      </c>
      <c r="P528" s="735">
        <v>0</v>
      </c>
      <c r="Q528" s="735">
        <v>0</v>
      </c>
      <c r="R528" s="735">
        <v>0</v>
      </c>
      <c r="S528" s="735">
        <v>0</v>
      </c>
      <c r="T528" s="735">
        <v>0</v>
      </c>
      <c r="U528" s="735">
        <v>0</v>
      </c>
      <c r="V528" s="735">
        <v>0</v>
      </c>
    </row>
    <row r="529" spans="2:22" x14ac:dyDescent="0.25">
      <c r="B529" s="706" t="s">
        <v>1126</v>
      </c>
      <c r="C529" s="706" t="s">
        <v>1126</v>
      </c>
      <c r="D529" s="706" t="s">
        <v>1126</v>
      </c>
      <c r="E529" s="735">
        <v>0</v>
      </c>
      <c r="F529" s="735">
        <v>0</v>
      </c>
      <c r="G529" s="735">
        <v>0</v>
      </c>
      <c r="H529" s="735">
        <v>0</v>
      </c>
      <c r="I529" s="735">
        <v>0</v>
      </c>
      <c r="J529" s="735">
        <v>0</v>
      </c>
      <c r="K529" s="735">
        <v>0</v>
      </c>
      <c r="L529" s="735">
        <v>0</v>
      </c>
      <c r="M529" s="735">
        <v>0</v>
      </c>
      <c r="N529" s="735">
        <v>0</v>
      </c>
      <c r="O529" s="735">
        <v>0</v>
      </c>
      <c r="P529" s="735">
        <v>0</v>
      </c>
      <c r="Q529" s="735">
        <v>0</v>
      </c>
      <c r="R529" s="735">
        <v>0</v>
      </c>
      <c r="S529" s="735">
        <v>0</v>
      </c>
      <c r="T529" s="735">
        <v>0</v>
      </c>
      <c r="U529" s="735">
        <v>0</v>
      </c>
      <c r="V529" s="735">
        <v>0</v>
      </c>
    </row>
    <row r="530" spans="2:22" x14ac:dyDescent="0.25">
      <c r="B530" s="706" t="s">
        <v>1126</v>
      </c>
      <c r="C530" s="706" t="s">
        <v>1126</v>
      </c>
      <c r="D530" s="706" t="s">
        <v>1126</v>
      </c>
      <c r="E530" s="735">
        <v>0</v>
      </c>
      <c r="F530" s="735">
        <v>0</v>
      </c>
      <c r="G530" s="735">
        <v>0</v>
      </c>
      <c r="H530" s="735">
        <v>0</v>
      </c>
      <c r="I530" s="735">
        <v>0</v>
      </c>
      <c r="J530" s="735">
        <v>0</v>
      </c>
      <c r="K530" s="735">
        <v>0</v>
      </c>
      <c r="L530" s="735">
        <v>0</v>
      </c>
      <c r="M530" s="735">
        <v>0</v>
      </c>
      <c r="N530" s="735">
        <v>0</v>
      </c>
      <c r="O530" s="735">
        <v>0</v>
      </c>
      <c r="P530" s="735">
        <v>0</v>
      </c>
      <c r="Q530" s="735">
        <v>0</v>
      </c>
      <c r="R530" s="735">
        <v>0</v>
      </c>
      <c r="S530" s="735">
        <v>0</v>
      </c>
      <c r="T530" s="735">
        <v>0</v>
      </c>
      <c r="U530" s="735">
        <v>0</v>
      </c>
      <c r="V530" s="735">
        <v>0</v>
      </c>
    </row>
    <row r="531" spans="2:22" x14ac:dyDescent="0.25">
      <c r="B531" s="706" t="s">
        <v>1126</v>
      </c>
      <c r="C531" s="706" t="s">
        <v>1126</v>
      </c>
      <c r="D531" s="706" t="s">
        <v>1126</v>
      </c>
      <c r="E531" s="735">
        <v>0</v>
      </c>
      <c r="F531" s="735">
        <v>0</v>
      </c>
      <c r="G531" s="735">
        <v>0</v>
      </c>
      <c r="H531" s="735">
        <v>0</v>
      </c>
      <c r="I531" s="735">
        <v>0</v>
      </c>
      <c r="J531" s="735">
        <v>0</v>
      </c>
      <c r="K531" s="735">
        <v>0</v>
      </c>
      <c r="L531" s="735">
        <v>0</v>
      </c>
      <c r="M531" s="735">
        <v>0</v>
      </c>
      <c r="N531" s="735">
        <v>0</v>
      </c>
      <c r="O531" s="735">
        <v>0</v>
      </c>
      <c r="P531" s="735">
        <v>0</v>
      </c>
      <c r="Q531" s="735">
        <v>0</v>
      </c>
      <c r="R531" s="735">
        <v>0</v>
      </c>
      <c r="S531" s="735">
        <v>0</v>
      </c>
      <c r="T531" s="735">
        <v>0</v>
      </c>
      <c r="U531" s="735">
        <v>0</v>
      </c>
      <c r="V531" s="735">
        <v>0</v>
      </c>
    </row>
    <row r="532" spans="2:22" x14ac:dyDescent="0.25">
      <c r="B532" s="706" t="s">
        <v>1126</v>
      </c>
      <c r="C532" s="706" t="s">
        <v>1126</v>
      </c>
      <c r="D532" s="706" t="s">
        <v>1126</v>
      </c>
      <c r="E532" s="735">
        <v>0</v>
      </c>
      <c r="F532" s="735">
        <v>0</v>
      </c>
      <c r="G532" s="735">
        <v>0</v>
      </c>
      <c r="H532" s="735">
        <v>0</v>
      </c>
      <c r="I532" s="735">
        <v>0</v>
      </c>
      <c r="J532" s="735">
        <v>0</v>
      </c>
      <c r="K532" s="735">
        <v>0</v>
      </c>
      <c r="L532" s="735">
        <v>0</v>
      </c>
      <c r="M532" s="735">
        <v>0</v>
      </c>
      <c r="N532" s="735">
        <v>0</v>
      </c>
      <c r="O532" s="735">
        <v>0</v>
      </c>
      <c r="P532" s="735">
        <v>0</v>
      </c>
      <c r="Q532" s="735">
        <v>0</v>
      </c>
      <c r="R532" s="735">
        <v>0</v>
      </c>
      <c r="S532" s="735">
        <v>0</v>
      </c>
      <c r="T532" s="735">
        <v>0</v>
      </c>
      <c r="U532" s="735">
        <v>0</v>
      </c>
      <c r="V532" s="735">
        <v>0</v>
      </c>
    </row>
    <row r="533" spans="2:22" x14ac:dyDescent="0.25">
      <c r="B533" s="706" t="s">
        <v>1126</v>
      </c>
      <c r="C533" s="706" t="s">
        <v>1126</v>
      </c>
      <c r="D533" s="706" t="s">
        <v>1126</v>
      </c>
      <c r="E533" s="735">
        <v>0</v>
      </c>
      <c r="F533" s="735">
        <v>0</v>
      </c>
      <c r="G533" s="735">
        <v>0</v>
      </c>
      <c r="H533" s="735">
        <v>0</v>
      </c>
      <c r="I533" s="735">
        <v>0</v>
      </c>
      <c r="J533" s="735">
        <v>0</v>
      </c>
      <c r="K533" s="735">
        <v>0</v>
      </c>
      <c r="L533" s="735">
        <v>0</v>
      </c>
      <c r="M533" s="735">
        <v>0</v>
      </c>
      <c r="N533" s="735">
        <v>0</v>
      </c>
      <c r="O533" s="735">
        <v>0</v>
      </c>
      <c r="P533" s="735">
        <v>0</v>
      </c>
      <c r="Q533" s="735">
        <v>0</v>
      </c>
      <c r="R533" s="735">
        <v>0</v>
      </c>
      <c r="S533" s="735">
        <v>0</v>
      </c>
      <c r="T533" s="735">
        <v>0</v>
      </c>
      <c r="U533" s="735">
        <v>0</v>
      </c>
      <c r="V533" s="735">
        <v>0</v>
      </c>
    </row>
    <row r="534" spans="2:22" x14ac:dyDescent="0.25">
      <c r="B534" s="706" t="s">
        <v>1126</v>
      </c>
      <c r="C534" s="706" t="s">
        <v>1126</v>
      </c>
      <c r="D534" s="706" t="s">
        <v>1126</v>
      </c>
      <c r="E534" s="735">
        <v>0</v>
      </c>
      <c r="F534" s="735">
        <v>0</v>
      </c>
      <c r="G534" s="735">
        <v>0</v>
      </c>
      <c r="H534" s="735">
        <v>0</v>
      </c>
      <c r="I534" s="735">
        <v>0</v>
      </c>
      <c r="J534" s="735">
        <v>0</v>
      </c>
      <c r="K534" s="735">
        <v>0</v>
      </c>
      <c r="L534" s="735">
        <v>0</v>
      </c>
      <c r="M534" s="735">
        <v>0</v>
      </c>
      <c r="N534" s="735">
        <v>0</v>
      </c>
      <c r="O534" s="735">
        <v>0</v>
      </c>
      <c r="P534" s="735">
        <v>0</v>
      </c>
      <c r="Q534" s="735">
        <v>0</v>
      </c>
      <c r="R534" s="735">
        <v>0</v>
      </c>
      <c r="S534" s="735">
        <v>0</v>
      </c>
      <c r="T534" s="735">
        <v>0</v>
      </c>
      <c r="U534" s="735">
        <v>0</v>
      </c>
      <c r="V534" s="735">
        <v>0</v>
      </c>
    </row>
    <row r="535" spans="2:22" x14ac:dyDescent="0.25">
      <c r="B535" s="706" t="s">
        <v>1126</v>
      </c>
      <c r="C535" s="706" t="s">
        <v>1126</v>
      </c>
      <c r="D535" s="706" t="s">
        <v>1126</v>
      </c>
      <c r="E535" s="735">
        <v>0</v>
      </c>
      <c r="F535" s="735">
        <v>0</v>
      </c>
      <c r="G535" s="735">
        <v>0</v>
      </c>
      <c r="H535" s="735">
        <v>0</v>
      </c>
      <c r="I535" s="735">
        <v>0</v>
      </c>
      <c r="J535" s="735">
        <v>0</v>
      </c>
      <c r="K535" s="735">
        <v>0</v>
      </c>
      <c r="L535" s="735">
        <v>0</v>
      </c>
      <c r="M535" s="735">
        <v>0</v>
      </c>
      <c r="N535" s="735">
        <v>0</v>
      </c>
      <c r="O535" s="735">
        <v>0</v>
      </c>
      <c r="P535" s="735">
        <v>0</v>
      </c>
      <c r="Q535" s="735">
        <v>0</v>
      </c>
      <c r="R535" s="735">
        <v>0</v>
      </c>
      <c r="S535" s="735">
        <v>0</v>
      </c>
      <c r="T535" s="735">
        <v>0</v>
      </c>
      <c r="U535" s="735">
        <v>0</v>
      </c>
      <c r="V535" s="735">
        <v>0</v>
      </c>
    </row>
    <row r="536" spans="2:22" x14ac:dyDescent="0.25">
      <c r="B536" s="706" t="s">
        <v>1126</v>
      </c>
      <c r="C536" s="706" t="s">
        <v>1126</v>
      </c>
      <c r="D536" s="706" t="s">
        <v>1126</v>
      </c>
      <c r="E536" s="735">
        <v>0</v>
      </c>
      <c r="F536" s="735">
        <v>0</v>
      </c>
      <c r="G536" s="735">
        <v>0</v>
      </c>
      <c r="H536" s="735">
        <v>0</v>
      </c>
      <c r="I536" s="735">
        <v>0</v>
      </c>
      <c r="J536" s="735">
        <v>0</v>
      </c>
      <c r="K536" s="735">
        <v>0</v>
      </c>
      <c r="L536" s="735">
        <v>0</v>
      </c>
      <c r="M536" s="735">
        <v>0</v>
      </c>
      <c r="N536" s="735">
        <v>0</v>
      </c>
      <c r="O536" s="735">
        <v>0</v>
      </c>
      <c r="P536" s="735">
        <v>0</v>
      </c>
      <c r="Q536" s="735">
        <v>0</v>
      </c>
      <c r="R536" s="735">
        <v>0</v>
      </c>
      <c r="S536" s="735">
        <v>0</v>
      </c>
      <c r="T536" s="735">
        <v>0</v>
      </c>
      <c r="U536" s="735">
        <v>0</v>
      </c>
      <c r="V536" s="735">
        <v>0</v>
      </c>
    </row>
    <row r="537" spans="2:22" x14ac:dyDescent="0.25">
      <c r="B537" s="706" t="s">
        <v>1126</v>
      </c>
      <c r="C537" s="706" t="s">
        <v>1126</v>
      </c>
      <c r="D537" s="706" t="s">
        <v>1126</v>
      </c>
      <c r="E537" s="735">
        <v>0</v>
      </c>
      <c r="F537" s="735">
        <v>0</v>
      </c>
      <c r="G537" s="735">
        <v>0</v>
      </c>
      <c r="H537" s="735">
        <v>0</v>
      </c>
      <c r="I537" s="735">
        <v>0</v>
      </c>
      <c r="J537" s="735">
        <v>0</v>
      </c>
      <c r="K537" s="735">
        <v>0</v>
      </c>
      <c r="L537" s="735">
        <v>0</v>
      </c>
      <c r="M537" s="735">
        <v>0</v>
      </c>
      <c r="N537" s="735">
        <v>0</v>
      </c>
      <c r="O537" s="735">
        <v>0</v>
      </c>
      <c r="P537" s="735">
        <v>0</v>
      </c>
      <c r="Q537" s="735">
        <v>0</v>
      </c>
      <c r="R537" s="735">
        <v>0</v>
      </c>
      <c r="S537" s="735">
        <v>0</v>
      </c>
      <c r="T537" s="735">
        <v>0</v>
      </c>
      <c r="U537" s="735">
        <v>0</v>
      </c>
      <c r="V537" s="735">
        <v>0</v>
      </c>
    </row>
    <row r="538" spans="2:22" x14ac:dyDescent="0.25">
      <c r="B538" s="706" t="s">
        <v>1126</v>
      </c>
      <c r="C538" s="706" t="s">
        <v>1126</v>
      </c>
      <c r="D538" s="706" t="s">
        <v>1126</v>
      </c>
      <c r="E538" s="735">
        <v>0</v>
      </c>
      <c r="F538" s="735">
        <v>0</v>
      </c>
      <c r="G538" s="735">
        <v>0</v>
      </c>
      <c r="H538" s="735">
        <v>0</v>
      </c>
      <c r="I538" s="735">
        <v>0</v>
      </c>
      <c r="J538" s="735">
        <v>0</v>
      </c>
      <c r="K538" s="735">
        <v>0</v>
      </c>
      <c r="L538" s="735">
        <v>0</v>
      </c>
      <c r="M538" s="735">
        <v>0</v>
      </c>
      <c r="N538" s="735">
        <v>0</v>
      </c>
      <c r="O538" s="735">
        <v>0</v>
      </c>
      <c r="P538" s="735">
        <v>0</v>
      </c>
      <c r="Q538" s="735">
        <v>0</v>
      </c>
      <c r="R538" s="735">
        <v>0</v>
      </c>
      <c r="S538" s="735">
        <v>0</v>
      </c>
      <c r="T538" s="735">
        <v>0</v>
      </c>
      <c r="U538" s="735">
        <v>0</v>
      </c>
      <c r="V538" s="735">
        <v>0</v>
      </c>
    </row>
    <row r="539" spans="2:22" x14ac:dyDescent="0.25">
      <c r="B539" s="706" t="s">
        <v>1126</v>
      </c>
      <c r="C539" s="706" t="s">
        <v>1126</v>
      </c>
      <c r="D539" s="706" t="s">
        <v>1126</v>
      </c>
      <c r="E539" s="735">
        <v>0</v>
      </c>
      <c r="F539" s="735">
        <v>0</v>
      </c>
      <c r="G539" s="735">
        <v>0</v>
      </c>
      <c r="H539" s="735">
        <v>0</v>
      </c>
      <c r="I539" s="735">
        <v>0</v>
      </c>
      <c r="J539" s="735">
        <v>0</v>
      </c>
      <c r="K539" s="735">
        <v>0</v>
      </c>
      <c r="L539" s="735">
        <v>0</v>
      </c>
      <c r="M539" s="735">
        <v>0</v>
      </c>
      <c r="N539" s="735">
        <v>0</v>
      </c>
      <c r="O539" s="735">
        <v>0</v>
      </c>
      <c r="P539" s="735">
        <v>0</v>
      </c>
      <c r="Q539" s="735">
        <v>0</v>
      </c>
      <c r="R539" s="735">
        <v>0</v>
      </c>
      <c r="S539" s="735">
        <v>0</v>
      </c>
      <c r="T539" s="735">
        <v>0</v>
      </c>
      <c r="U539" s="735">
        <v>0</v>
      </c>
      <c r="V539" s="735">
        <v>0</v>
      </c>
    </row>
    <row r="540" spans="2:22" x14ac:dyDescent="0.25">
      <c r="B540" s="706" t="s">
        <v>1126</v>
      </c>
      <c r="C540" s="706" t="s">
        <v>1126</v>
      </c>
      <c r="D540" s="706" t="s">
        <v>1126</v>
      </c>
      <c r="E540" s="735">
        <v>0</v>
      </c>
      <c r="F540" s="735">
        <v>0</v>
      </c>
      <c r="G540" s="735">
        <v>0</v>
      </c>
      <c r="H540" s="735">
        <v>0</v>
      </c>
      <c r="I540" s="735">
        <v>0</v>
      </c>
      <c r="J540" s="735">
        <v>0</v>
      </c>
      <c r="K540" s="735">
        <v>0</v>
      </c>
      <c r="L540" s="735">
        <v>0</v>
      </c>
      <c r="M540" s="735">
        <v>0</v>
      </c>
      <c r="N540" s="735">
        <v>0</v>
      </c>
      <c r="O540" s="735">
        <v>0</v>
      </c>
      <c r="P540" s="735">
        <v>0</v>
      </c>
      <c r="Q540" s="735">
        <v>0</v>
      </c>
      <c r="R540" s="735">
        <v>0</v>
      </c>
      <c r="S540" s="735">
        <v>0</v>
      </c>
      <c r="T540" s="735">
        <v>0</v>
      </c>
      <c r="U540" s="735">
        <v>0</v>
      </c>
      <c r="V540" s="735">
        <v>0</v>
      </c>
    </row>
    <row r="541" spans="2:22" x14ac:dyDescent="0.25">
      <c r="B541" s="706" t="s">
        <v>1126</v>
      </c>
      <c r="C541" s="706" t="s">
        <v>1126</v>
      </c>
      <c r="D541" s="706" t="s">
        <v>1126</v>
      </c>
      <c r="E541" s="735">
        <v>0</v>
      </c>
      <c r="F541" s="735">
        <v>0</v>
      </c>
      <c r="G541" s="735">
        <v>0</v>
      </c>
      <c r="H541" s="735">
        <v>0</v>
      </c>
      <c r="I541" s="735">
        <v>0</v>
      </c>
      <c r="J541" s="735">
        <v>0</v>
      </c>
      <c r="K541" s="735">
        <v>0</v>
      </c>
      <c r="L541" s="735">
        <v>0</v>
      </c>
      <c r="M541" s="735">
        <v>0</v>
      </c>
      <c r="N541" s="735">
        <v>0</v>
      </c>
      <c r="O541" s="735">
        <v>0</v>
      </c>
      <c r="P541" s="735">
        <v>0</v>
      </c>
      <c r="Q541" s="735">
        <v>0</v>
      </c>
      <c r="R541" s="735">
        <v>0</v>
      </c>
      <c r="S541" s="735">
        <v>0</v>
      </c>
      <c r="T541" s="735">
        <v>0</v>
      </c>
      <c r="U541" s="735">
        <v>0</v>
      </c>
      <c r="V541" s="735">
        <v>0</v>
      </c>
    </row>
    <row r="542" spans="2:22" x14ac:dyDescent="0.25">
      <c r="B542" s="706" t="s">
        <v>1126</v>
      </c>
      <c r="C542" s="706" t="s">
        <v>1126</v>
      </c>
      <c r="D542" s="706" t="s">
        <v>1126</v>
      </c>
      <c r="E542" s="735">
        <v>0</v>
      </c>
      <c r="F542" s="735">
        <v>0</v>
      </c>
      <c r="G542" s="735">
        <v>0</v>
      </c>
      <c r="H542" s="735">
        <v>0</v>
      </c>
      <c r="I542" s="735">
        <v>0</v>
      </c>
      <c r="J542" s="735">
        <v>0</v>
      </c>
      <c r="K542" s="735">
        <v>0</v>
      </c>
      <c r="L542" s="735">
        <v>0</v>
      </c>
      <c r="M542" s="735">
        <v>0</v>
      </c>
      <c r="N542" s="735">
        <v>0</v>
      </c>
      <c r="O542" s="735">
        <v>0</v>
      </c>
      <c r="P542" s="735">
        <v>0</v>
      </c>
      <c r="Q542" s="735">
        <v>0</v>
      </c>
      <c r="R542" s="735">
        <v>0</v>
      </c>
      <c r="S542" s="735">
        <v>0</v>
      </c>
      <c r="T542" s="735">
        <v>0</v>
      </c>
      <c r="U542" s="735">
        <v>0</v>
      </c>
      <c r="V542" s="735">
        <v>0</v>
      </c>
    </row>
    <row r="543" spans="2:22" x14ac:dyDescent="0.25">
      <c r="B543" s="706" t="s">
        <v>1126</v>
      </c>
      <c r="C543" s="706" t="s">
        <v>1126</v>
      </c>
      <c r="D543" s="706" t="s">
        <v>1126</v>
      </c>
      <c r="E543" s="735">
        <v>0</v>
      </c>
      <c r="F543" s="735">
        <v>0</v>
      </c>
      <c r="G543" s="735">
        <v>0</v>
      </c>
      <c r="H543" s="735">
        <v>0</v>
      </c>
      <c r="I543" s="735">
        <v>0</v>
      </c>
      <c r="J543" s="735">
        <v>0</v>
      </c>
      <c r="K543" s="735">
        <v>0</v>
      </c>
      <c r="L543" s="735">
        <v>0</v>
      </c>
      <c r="M543" s="735">
        <v>0</v>
      </c>
      <c r="N543" s="735">
        <v>0</v>
      </c>
      <c r="O543" s="735">
        <v>0</v>
      </c>
      <c r="P543" s="735">
        <v>0</v>
      </c>
      <c r="Q543" s="735">
        <v>0</v>
      </c>
      <c r="R543" s="735">
        <v>0</v>
      </c>
      <c r="S543" s="735">
        <v>0</v>
      </c>
      <c r="T543" s="735">
        <v>0</v>
      </c>
      <c r="U543" s="735">
        <v>0</v>
      </c>
      <c r="V543" s="735">
        <v>0</v>
      </c>
    </row>
    <row r="544" spans="2:22" x14ac:dyDescent="0.25">
      <c r="B544" s="706" t="s">
        <v>1126</v>
      </c>
      <c r="C544" s="706" t="s">
        <v>1126</v>
      </c>
      <c r="D544" s="706" t="s">
        <v>1126</v>
      </c>
      <c r="E544" s="735">
        <v>0</v>
      </c>
      <c r="F544" s="735">
        <v>0</v>
      </c>
      <c r="G544" s="735">
        <v>0</v>
      </c>
      <c r="H544" s="735">
        <v>0</v>
      </c>
      <c r="I544" s="735">
        <v>0</v>
      </c>
      <c r="J544" s="735">
        <v>0</v>
      </c>
      <c r="K544" s="735">
        <v>0</v>
      </c>
      <c r="L544" s="735">
        <v>0</v>
      </c>
      <c r="M544" s="735">
        <v>0</v>
      </c>
      <c r="N544" s="735">
        <v>0</v>
      </c>
      <c r="O544" s="735">
        <v>0</v>
      </c>
      <c r="P544" s="735">
        <v>0</v>
      </c>
      <c r="Q544" s="735">
        <v>0</v>
      </c>
      <c r="R544" s="735">
        <v>0</v>
      </c>
      <c r="S544" s="735">
        <v>0</v>
      </c>
      <c r="T544" s="735">
        <v>0</v>
      </c>
      <c r="U544" s="735">
        <v>0</v>
      </c>
      <c r="V544" s="735">
        <v>0</v>
      </c>
    </row>
    <row r="545" spans="2:22" x14ac:dyDescent="0.25">
      <c r="B545" s="706" t="s">
        <v>1126</v>
      </c>
      <c r="C545" s="706" t="s">
        <v>1126</v>
      </c>
      <c r="D545" s="706" t="s">
        <v>1126</v>
      </c>
      <c r="E545" s="735">
        <v>0</v>
      </c>
      <c r="F545" s="735">
        <v>0</v>
      </c>
      <c r="G545" s="735">
        <v>0</v>
      </c>
      <c r="H545" s="735">
        <v>0</v>
      </c>
      <c r="I545" s="735">
        <v>0</v>
      </c>
      <c r="J545" s="735">
        <v>0</v>
      </c>
      <c r="K545" s="735">
        <v>0</v>
      </c>
      <c r="L545" s="735">
        <v>0</v>
      </c>
      <c r="M545" s="735">
        <v>0</v>
      </c>
      <c r="N545" s="735">
        <v>0</v>
      </c>
      <c r="O545" s="735">
        <v>0</v>
      </c>
      <c r="P545" s="735">
        <v>0</v>
      </c>
      <c r="Q545" s="735">
        <v>0</v>
      </c>
      <c r="R545" s="735">
        <v>0</v>
      </c>
      <c r="S545" s="735">
        <v>0</v>
      </c>
      <c r="T545" s="735">
        <v>0</v>
      </c>
      <c r="U545" s="735">
        <v>0</v>
      </c>
      <c r="V545" s="735">
        <v>0</v>
      </c>
    </row>
    <row r="546" spans="2:22" x14ac:dyDescent="0.25">
      <c r="B546" s="706" t="s">
        <v>1126</v>
      </c>
      <c r="C546" s="706" t="s">
        <v>1126</v>
      </c>
      <c r="D546" s="706" t="s">
        <v>1126</v>
      </c>
      <c r="E546" s="735">
        <v>0</v>
      </c>
      <c r="F546" s="735">
        <v>0</v>
      </c>
      <c r="G546" s="735">
        <v>0</v>
      </c>
      <c r="H546" s="735">
        <v>0</v>
      </c>
      <c r="I546" s="735">
        <v>0</v>
      </c>
      <c r="J546" s="735">
        <v>0</v>
      </c>
      <c r="K546" s="735">
        <v>0</v>
      </c>
      <c r="L546" s="735">
        <v>0</v>
      </c>
      <c r="M546" s="735">
        <v>0</v>
      </c>
      <c r="N546" s="735">
        <v>0</v>
      </c>
      <c r="O546" s="735">
        <v>0</v>
      </c>
      <c r="P546" s="735">
        <v>0</v>
      </c>
      <c r="Q546" s="735">
        <v>0</v>
      </c>
      <c r="R546" s="735">
        <v>0</v>
      </c>
      <c r="S546" s="735">
        <v>0</v>
      </c>
      <c r="T546" s="735">
        <v>0</v>
      </c>
      <c r="U546" s="735">
        <v>0</v>
      </c>
      <c r="V546" s="735">
        <v>0</v>
      </c>
    </row>
    <row r="547" spans="2:22" x14ac:dyDescent="0.25">
      <c r="B547" s="706" t="s">
        <v>1126</v>
      </c>
      <c r="C547" s="706" t="s">
        <v>1126</v>
      </c>
      <c r="D547" s="706" t="s">
        <v>1126</v>
      </c>
      <c r="E547" s="735">
        <v>0</v>
      </c>
      <c r="F547" s="735">
        <v>0</v>
      </c>
      <c r="G547" s="735">
        <v>0</v>
      </c>
      <c r="H547" s="735">
        <v>0</v>
      </c>
      <c r="I547" s="735">
        <v>0</v>
      </c>
      <c r="J547" s="735">
        <v>0</v>
      </c>
      <c r="K547" s="735">
        <v>0</v>
      </c>
      <c r="L547" s="735">
        <v>0</v>
      </c>
      <c r="M547" s="735">
        <v>0</v>
      </c>
      <c r="N547" s="735">
        <v>0</v>
      </c>
      <c r="O547" s="735">
        <v>0</v>
      </c>
      <c r="P547" s="735">
        <v>0</v>
      </c>
      <c r="Q547" s="735">
        <v>0</v>
      </c>
      <c r="R547" s="735">
        <v>0</v>
      </c>
      <c r="S547" s="735">
        <v>0</v>
      </c>
      <c r="T547" s="735">
        <v>0</v>
      </c>
      <c r="U547" s="735">
        <v>0</v>
      </c>
      <c r="V547" s="735">
        <v>0</v>
      </c>
    </row>
    <row r="548" spans="2:22" x14ac:dyDescent="0.25">
      <c r="B548" s="706" t="s">
        <v>1126</v>
      </c>
      <c r="C548" s="706" t="s">
        <v>1126</v>
      </c>
      <c r="D548" s="706" t="s">
        <v>1126</v>
      </c>
      <c r="E548" s="735">
        <v>0</v>
      </c>
      <c r="F548" s="735">
        <v>0</v>
      </c>
      <c r="G548" s="735">
        <v>0</v>
      </c>
      <c r="H548" s="735">
        <v>0</v>
      </c>
      <c r="I548" s="735">
        <v>0</v>
      </c>
      <c r="J548" s="735">
        <v>0</v>
      </c>
      <c r="K548" s="735">
        <v>0</v>
      </c>
      <c r="L548" s="735">
        <v>0</v>
      </c>
      <c r="M548" s="735">
        <v>0</v>
      </c>
      <c r="N548" s="735">
        <v>0</v>
      </c>
      <c r="O548" s="735">
        <v>0</v>
      </c>
      <c r="P548" s="735">
        <v>0</v>
      </c>
      <c r="Q548" s="735">
        <v>0</v>
      </c>
      <c r="R548" s="735">
        <v>0</v>
      </c>
      <c r="S548" s="735">
        <v>0</v>
      </c>
      <c r="T548" s="735">
        <v>0</v>
      </c>
      <c r="U548" s="735">
        <v>0</v>
      </c>
      <c r="V548" s="735">
        <v>0</v>
      </c>
    </row>
    <row r="549" spans="2:22" x14ac:dyDescent="0.25">
      <c r="B549" s="706" t="s">
        <v>1126</v>
      </c>
      <c r="C549" s="706" t="s">
        <v>1126</v>
      </c>
      <c r="D549" s="706" t="s">
        <v>1126</v>
      </c>
      <c r="E549" s="735">
        <v>0</v>
      </c>
      <c r="F549" s="735">
        <v>0</v>
      </c>
      <c r="G549" s="735">
        <v>0</v>
      </c>
      <c r="H549" s="735">
        <v>0</v>
      </c>
      <c r="I549" s="735">
        <v>0</v>
      </c>
      <c r="J549" s="735">
        <v>0</v>
      </c>
      <c r="K549" s="735">
        <v>0</v>
      </c>
      <c r="L549" s="735">
        <v>0</v>
      </c>
      <c r="M549" s="735">
        <v>0</v>
      </c>
      <c r="N549" s="735">
        <v>0</v>
      </c>
      <c r="O549" s="735">
        <v>0</v>
      </c>
      <c r="P549" s="735">
        <v>0</v>
      </c>
      <c r="Q549" s="735">
        <v>0</v>
      </c>
      <c r="R549" s="735">
        <v>0</v>
      </c>
      <c r="S549" s="735">
        <v>0</v>
      </c>
      <c r="T549" s="735">
        <v>0</v>
      </c>
      <c r="U549" s="735">
        <v>0</v>
      </c>
      <c r="V549" s="735">
        <v>0</v>
      </c>
    </row>
    <row r="550" spans="2:22" x14ac:dyDescent="0.25">
      <c r="B550" s="706" t="s">
        <v>1126</v>
      </c>
      <c r="C550" s="706" t="s">
        <v>1126</v>
      </c>
      <c r="D550" s="706" t="s">
        <v>1126</v>
      </c>
      <c r="E550" s="735">
        <v>0</v>
      </c>
      <c r="F550" s="735">
        <v>0</v>
      </c>
      <c r="G550" s="735">
        <v>0</v>
      </c>
      <c r="H550" s="735">
        <v>0</v>
      </c>
      <c r="I550" s="735">
        <v>0</v>
      </c>
      <c r="J550" s="735">
        <v>0</v>
      </c>
      <c r="K550" s="735">
        <v>0</v>
      </c>
      <c r="L550" s="735">
        <v>0</v>
      </c>
      <c r="M550" s="735">
        <v>0</v>
      </c>
      <c r="N550" s="735">
        <v>0</v>
      </c>
      <c r="O550" s="735">
        <v>0</v>
      </c>
      <c r="P550" s="735">
        <v>0</v>
      </c>
      <c r="Q550" s="735">
        <v>0</v>
      </c>
      <c r="R550" s="735">
        <v>0</v>
      </c>
      <c r="S550" s="735">
        <v>0</v>
      </c>
      <c r="T550" s="735">
        <v>0</v>
      </c>
      <c r="U550" s="735">
        <v>0</v>
      </c>
      <c r="V550" s="735">
        <v>0</v>
      </c>
    </row>
    <row r="551" spans="2:22" x14ac:dyDescent="0.25">
      <c r="B551" s="706" t="s">
        <v>1126</v>
      </c>
      <c r="C551" s="706" t="s">
        <v>1126</v>
      </c>
      <c r="D551" s="706" t="s">
        <v>1126</v>
      </c>
      <c r="E551" s="735">
        <v>0</v>
      </c>
      <c r="F551" s="735">
        <v>0</v>
      </c>
      <c r="G551" s="735">
        <v>0</v>
      </c>
      <c r="H551" s="735">
        <v>0</v>
      </c>
      <c r="I551" s="735">
        <v>0</v>
      </c>
      <c r="J551" s="735">
        <v>0</v>
      </c>
      <c r="K551" s="735">
        <v>0</v>
      </c>
      <c r="L551" s="735">
        <v>0</v>
      </c>
      <c r="M551" s="735">
        <v>0</v>
      </c>
      <c r="N551" s="735">
        <v>0</v>
      </c>
      <c r="O551" s="735">
        <v>0</v>
      </c>
      <c r="P551" s="735">
        <v>0</v>
      </c>
      <c r="Q551" s="735">
        <v>0</v>
      </c>
      <c r="R551" s="735">
        <v>0</v>
      </c>
      <c r="S551" s="735">
        <v>0</v>
      </c>
      <c r="T551" s="735">
        <v>0</v>
      </c>
      <c r="U551" s="735">
        <v>0</v>
      </c>
      <c r="V551" s="735">
        <v>0</v>
      </c>
    </row>
    <row r="552" spans="2:22" x14ac:dyDescent="0.25">
      <c r="B552" s="706" t="s">
        <v>1126</v>
      </c>
      <c r="C552" s="706" t="s">
        <v>1126</v>
      </c>
      <c r="D552" s="706" t="s">
        <v>1126</v>
      </c>
      <c r="E552" s="735">
        <v>0</v>
      </c>
      <c r="F552" s="735">
        <v>0</v>
      </c>
      <c r="G552" s="735">
        <v>0</v>
      </c>
      <c r="H552" s="735">
        <v>0</v>
      </c>
      <c r="I552" s="735">
        <v>0</v>
      </c>
      <c r="J552" s="735">
        <v>0</v>
      </c>
      <c r="K552" s="735">
        <v>0</v>
      </c>
      <c r="L552" s="735">
        <v>0</v>
      </c>
      <c r="M552" s="735">
        <v>0</v>
      </c>
      <c r="N552" s="735">
        <v>0</v>
      </c>
      <c r="O552" s="735">
        <v>0</v>
      </c>
      <c r="P552" s="735">
        <v>0</v>
      </c>
      <c r="Q552" s="735">
        <v>0</v>
      </c>
      <c r="R552" s="735">
        <v>0</v>
      </c>
      <c r="S552" s="735">
        <v>0</v>
      </c>
      <c r="T552" s="735">
        <v>0</v>
      </c>
      <c r="U552" s="735">
        <v>0</v>
      </c>
      <c r="V552" s="735">
        <v>0</v>
      </c>
    </row>
    <row r="553" spans="2:22" x14ac:dyDescent="0.25">
      <c r="B553" s="706" t="s">
        <v>1126</v>
      </c>
      <c r="C553" s="706" t="s">
        <v>1126</v>
      </c>
      <c r="D553" s="706" t="s">
        <v>1126</v>
      </c>
      <c r="E553" s="735">
        <v>0</v>
      </c>
      <c r="F553" s="735">
        <v>0</v>
      </c>
      <c r="G553" s="735">
        <v>0</v>
      </c>
      <c r="H553" s="735">
        <v>0</v>
      </c>
      <c r="I553" s="735">
        <v>0</v>
      </c>
      <c r="J553" s="735">
        <v>0</v>
      </c>
      <c r="K553" s="735">
        <v>0</v>
      </c>
      <c r="L553" s="735">
        <v>0</v>
      </c>
      <c r="M553" s="735">
        <v>0</v>
      </c>
      <c r="N553" s="735">
        <v>0</v>
      </c>
      <c r="O553" s="735">
        <v>0</v>
      </c>
      <c r="P553" s="735">
        <v>0</v>
      </c>
      <c r="Q553" s="735">
        <v>0</v>
      </c>
      <c r="R553" s="735">
        <v>0</v>
      </c>
      <c r="S553" s="735">
        <v>0</v>
      </c>
      <c r="T553" s="735">
        <v>0</v>
      </c>
      <c r="U553" s="735">
        <v>0</v>
      </c>
      <c r="V553" s="735">
        <v>0</v>
      </c>
    </row>
    <row r="554" spans="2:22" x14ac:dyDescent="0.25">
      <c r="B554" s="706" t="s">
        <v>1126</v>
      </c>
      <c r="C554" s="706" t="s">
        <v>1126</v>
      </c>
      <c r="D554" s="706" t="s">
        <v>1126</v>
      </c>
      <c r="E554" s="735">
        <v>0</v>
      </c>
      <c r="F554" s="735">
        <v>0</v>
      </c>
      <c r="G554" s="735">
        <v>0</v>
      </c>
      <c r="H554" s="735">
        <v>0</v>
      </c>
      <c r="I554" s="735">
        <v>0</v>
      </c>
      <c r="J554" s="735">
        <v>0</v>
      </c>
      <c r="K554" s="735">
        <v>0</v>
      </c>
      <c r="L554" s="735">
        <v>0</v>
      </c>
      <c r="M554" s="735">
        <v>0</v>
      </c>
      <c r="N554" s="735">
        <v>0</v>
      </c>
      <c r="O554" s="735">
        <v>0</v>
      </c>
      <c r="P554" s="735">
        <v>0</v>
      </c>
      <c r="Q554" s="735">
        <v>0</v>
      </c>
      <c r="R554" s="735">
        <v>0</v>
      </c>
      <c r="S554" s="735">
        <v>0</v>
      </c>
      <c r="T554" s="735">
        <v>0</v>
      </c>
      <c r="U554" s="735">
        <v>0</v>
      </c>
      <c r="V554" s="735">
        <v>0</v>
      </c>
    </row>
    <row r="555" spans="2:22" x14ac:dyDescent="0.25">
      <c r="B555" s="706" t="s">
        <v>1126</v>
      </c>
      <c r="C555" s="706" t="s">
        <v>1126</v>
      </c>
      <c r="D555" s="706" t="s">
        <v>1126</v>
      </c>
      <c r="E555" s="735">
        <v>0</v>
      </c>
      <c r="F555" s="735">
        <v>0</v>
      </c>
      <c r="G555" s="735">
        <v>0</v>
      </c>
      <c r="H555" s="735">
        <v>0</v>
      </c>
      <c r="I555" s="735">
        <v>0</v>
      </c>
      <c r="J555" s="735">
        <v>0</v>
      </c>
      <c r="K555" s="735">
        <v>0</v>
      </c>
      <c r="L555" s="735">
        <v>0</v>
      </c>
      <c r="M555" s="735">
        <v>0</v>
      </c>
      <c r="N555" s="735">
        <v>0</v>
      </c>
      <c r="O555" s="735">
        <v>0</v>
      </c>
      <c r="P555" s="735">
        <v>0</v>
      </c>
      <c r="Q555" s="735">
        <v>0</v>
      </c>
      <c r="R555" s="735">
        <v>0</v>
      </c>
      <c r="S555" s="735">
        <v>0</v>
      </c>
      <c r="T555" s="735">
        <v>0</v>
      </c>
      <c r="U555" s="735">
        <v>0</v>
      </c>
      <c r="V555" s="735">
        <v>0</v>
      </c>
    </row>
    <row r="556" spans="2:22" x14ac:dyDescent="0.25">
      <c r="B556" s="706" t="s">
        <v>1126</v>
      </c>
      <c r="C556" s="706" t="s">
        <v>1126</v>
      </c>
      <c r="D556" s="706" t="s">
        <v>1126</v>
      </c>
      <c r="E556" s="735">
        <v>0</v>
      </c>
      <c r="F556" s="735">
        <v>0</v>
      </c>
      <c r="G556" s="735">
        <v>0</v>
      </c>
      <c r="H556" s="735">
        <v>0</v>
      </c>
      <c r="I556" s="735">
        <v>0</v>
      </c>
      <c r="J556" s="735">
        <v>0</v>
      </c>
      <c r="K556" s="735">
        <v>0</v>
      </c>
      <c r="L556" s="735">
        <v>0</v>
      </c>
      <c r="M556" s="735">
        <v>0</v>
      </c>
      <c r="N556" s="735">
        <v>0</v>
      </c>
      <c r="O556" s="735">
        <v>0</v>
      </c>
      <c r="P556" s="735">
        <v>0</v>
      </c>
      <c r="Q556" s="735">
        <v>0</v>
      </c>
      <c r="R556" s="735">
        <v>0</v>
      </c>
      <c r="S556" s="735">
        <v>0</v>
      </c>
      <c r="T556" s="735">
        <v>0</v>
      </c>
      <c r="U556" s="735">
        <v>0</v>
      </c>
      <c r="V556" s="735">
        <v>0</v>
      </c>
    </row>
    <row r="557" spans="2:22" x14ac:dyDescent="0.25">
      <c r="B557" s="706" t="s">
        <v>1126</v>
      </c>
      <c r="C557" s="706" t="s">
        <v>1126</v>
      </c>
      <c r="D557" s="706" t="s">
        <v>1126</v>
      </c>
      <c r="E557" s="735">
        <v>0</v>
      </c>
      <c r="F557" s="735">
        <v>0</v>
      </c>
      <c r="G557" s="735">
        <v>0</v>
      </c>
      <c r="H557" s="735">
        <v>0</v>
      </c>
      <c r="I557" s="735">
        <v>0</v>
      </c>
      <c r="J557" s="735">
        <v>0</v>
      </c>
      <c r="K557" s="735">
        <v>0</v>
      </c>
      <c r="L557" s="735">
        <v>0</v>
      </c>
      <c r="M557" s="735">
        <v>0</v>
      </c>
      <c r="N557" s="735">
        <v>0</v>
      </c>
      <c r="O557" s="735">
        <v>0</v>
      </c>
      <c r="P557" s="735">
        <v>0</v>
      </c>
      <c r="Q557" s="735">
        <v>0</v>
      </c>
      <c r="R557" s="735">
        <v>0</v>
      </c>
      <c r="S557" s="735">
        <v>0</v>
      </c>
      <c r="T557" s="735">
        <v>0</v>
      </c>
      <c r="U557" s="735">
        <v>0</v>
      </c>
      <c r="V557" s="735">
        <v>0</v>
      </c>
    </row>
    <row r="558" spans="2:22" x14ac:dyDescent="0.25">
      <c r="B558" s="706" t="s">
        <v>1126</v>
      </c>
      <c r="C558" s="706" t="s">
        <v>1126</v>
      </c>
      <c r="D558" s="706" t="s">
        <v>1126</v>
      </c>
      <c r="E558" s="735">
        <v>0</v>
      </c>
      <c r="F558" s="735">
        <v>0</v>
      </c>
      <c r="G558" s="735">
        <v>0</v>
      </c>
      <c r="H558" s="735">
        <v>0</v>
      </c>
      <c r="I558" s="735">
        <v>0</v>
      </c>
      <c r="J558" s="735">
        <v>0</v>
      </c>
      <c r="K558" s="735">
        <v>0</v>
      </c>
      <c r="L558" s="735">
        <v>0</v>
      </c>
      <c r="M558" s="735">
        <v>0</v>
      </c>
      <c r="N558" s="735">
        <v>0</v>
      </c>
      <c r="O558" s="735">
        <v>0</v>
      </c>
      <c r="P558" s="735">
        <v>0</v>
      </c>
      <c r="Q558" s="735">
        <v>0</v>
      </c>
      <c r="R558" s="735">
        <v>0</v>
      </c>
      <c r="S558" s="735">
        <v>0</v>
      </c>
      <c r="T558" s="735">
        <v>0</v>
      </c>
      <c r="U558" s="735">
        <v>0</v>
      </c>
      <c r="V558" s="735">
        <v>0</v>
      </c>
    </row>
    <row r="559" spans="2:22" x14ac:dyDescent="0.25">
      <c r="B559" s="706" t="s">
        <v>1126</v>
      </c>
      <c r="C559" s="706" t="s">
        <v>1126</v>
      </c>
      <c r="D559" s="706" t="s">
        <v>1126</v>
      </c>
      <c r="E559" s="735">
        <v>0</v>
      </c>
      <c r="F559" s="735">
        <v>0</v>
      </c>
      <c r="G559" s="735">
        <v>0</v>
      </c>
      <c r="H559" s="735">
        <v>0</v>
      </c>
      <c r="I559" s="735">
        <v>0</v>
      </c>
      <c r="J559" s="735">
        <v>0</v>
      </c>
      <c r="K559" s="735">
        <v>0</v>
      </c>
      <c r="L559" s="735">
        <v>0</v>
      </c>
      <c r="M559" s="735">
        <v>0</v>
      </c>
      <c r="N559" s="735">
        <v>0</v>
      </c>
      <c r="O559" s="735">
        <v>0</v>
      </c>
      <c r="P559" s="735">
        <v>0</v>
      </c>
      <c r="Q559" s="735">
        <v>0</v>
      </c>
      <c r="R559" s="735">
        <v>0</v>
      </c>
      <c r="S559" s="735">
        <v>0</v>
      </c>
      <c r="T559" s="735">
        <v>0</v>
      </c>
      <c r="U559" s="735">
        <v>0</v>
      </c>
      <c r="V559" s="735">
        <v>0</v>
      </c>
    </row>
    <row r="560" spans="2:22" x14ac:dyDescent="0.25">
      <c r="B560" s="706" t="s">
        <v>1126</v>
      </c>
      <c r="C560" s="706" t="s">
        <v>1126</v>
      </c>
      <c r="D560" s="706" t="s">
        <v>1126</v>
      </c>
      <c r="E560" s="735">
        <v>0</v>
      </c>
      <c r="F560" s="735">
        <v>0</v>
      </c>
      <c r="G560" s="735">
        <v>0</v>
      </c>
      <c r="H560" s="735">
        <v>0</v>
      </c>
      <c r="I560" s="735">
        <v>0</v>
      </c>
      <c r="J560" s="735">
        <v>0</v>
      </c>
      <c r="K560" s="735">
        <v>0</v>
      </c>
      <c r="L560" s="735">
        <v>0</v>
      </c>
      <c r="M560" s="735">
        <v>0</v>
      </c>
      <c r="N560" s="735">
        <v>0</v>
      </c>
      <c r="O560" s="735">
        <v>0</v>
      </c>
      <c r="P560" s="735">
        <v>0</v>
      </c>
      <c r="Q560" s="735">
        <v>0</v>
      </c>
      <c r="R560" s="735">
        <v>0</v>
      </c>
      <c r="S560" s="735">
        <v>0</v>
      </c>
      <c r="T560" s="735">
        <v>0</v>
      </c>
      <c r="U560" s="735">
        <v>0</v>
      </c>
      <c r="V560" s="735">
        <v>0</v>
      </c>
    </row>
    <row r="561" spans="2:22" x14ac:dyDescent="0.25">
      <c r="B561" s="706" t="s">
        <v>1126</v>
      </c>
      <c r="C561" s="706" t="s">
        <v>1126</v>
      </c>
      <c r="D561" s="706" t="s">
        <v>1126</v>
      </c>
      <c r="E561" s="735">
        <v>0</v>
      </c>
      <c r="F561" s="735">
        <v>0</v>
      </c>
      <c r="G561" s="735">
        <v>0</v>
      </c>
      <c r="H561" s="735">
        <v>0</v>
      </c>
      <c r="I561" s="735">
        <v>0</v>
      </c>
      <c r="J561" s="735">
        <v>0</v>
      </c>
      <c r="K561" s="735">
        <v>0</v>
      </c>
      <c r="L561" s="735">
        <v>0</v>
      </c>
      <c r="M561" s="735">
        <v>0</v>
      </c>
      <c r="N561" s="735">
        <v>0</v>
      </c>
      <c r="O561" s="735">
        <v>0</v>
      </c>
      <c r="P561" s="735">
        <v>0</v>
      </c>
      <c r="Q561" s="735">
        <v>0</v>
      </c>
      <c r="R561" s="735">
        <v>0</v>
      </c>
      <c r="S561" s="735">
        <v>0</v>
      </c>
      <c r="T561" s="735">
        <v>0</v>
      </c>
      <c r="U561" s="735">
        <v>0</v>
      </c>
      <c r="V561" s="735">
        <v>0</v>
      </c>
    </row>
    <row r="562" spans="2:22" x14ac:dyDescent="0.25">
      <c r="B562" s="706" t="s">
        <v>1126</v>
      </c>
      <c r="C562" s="706" t="s">
        <v>1126</v>
      </c>
      <c r="D562" s="706" t="s">
        <v>1126</v>
      </c>
      <c r="E562" s="735">
        <v>0</v>
      </c>
      <c r="F562" s="735">
        <v>0</v>
      </c>
      <c r="G562" s="735">
        <v>0</v>
      </c>
      <c r="H562" s="735">
        <v>0</v>
      </c>
      <c r="I562" s="735">
        <v>0</v>
      </c>
      <c r="J562" s="735">
        <v>0</v>
      </c>
      <c r="K562" s="735">
        <v>0</v>
      </c>
      <c r="L562" s="735">
        <v>0</v>
      </c>
      <c r="M562" s="735">
        <v>0</v>
      </c>
      <c r="N562" s="735">
        <v>0</v>
      </c>
      <c r="O562" s="735">
        <v>0</v>
      </c>
      <c r="P562" s="735">
        <v>0</v>
      </c>
      <c r="Q562" s="735">
        <v>0</v>
      </c>
      <c r="R562" s="735">
        <v>0</v>
      </c>
      <c r="S562" s="735">
        <v>0</v>
      </c>
      <c r="T562" s="735">
        <v>0</v>
      </c>
      <c r="U562" s="735">
        <v>0</v>
      </c>
      <c r="V562" s="735">
        <v>0</v>
      </c>
    </row>
    <row r="563" spans="2:22" x14ac:dyDescent="0.25">
      <c r="B563" s="706" t="s">
        <v>1126</v>
      </c>
      <c r="C563" s="706" t="s">
        <v>1126</v>
      </c>
      <c r="D563" s="706" t="s">
        <v>1126</v>
      </c>
      <c r="E563" s="735">
        <v>0</v>
      </c>
      <c r="F563" s="735">
        <v>0</v>
      </c>
      <c r="G563" s="735">
        <v>0</v>
      </c>
      <c r="H563" s="735">
        <v>0</v>
      </c>
      <c r="I563" s="735">
        <v>0</v>
      </c>
      <c r="J563" s="735">
        <v>0</v>
      </c>
      <c r="K563" s="735">
        <v>0</v>
      </c>
      <c r="L563" s="735">
        <v>0</v>
      </c>
      <c r="M563" s="735">
        <v>0</v>
      </c>
      <c r="N563" s="735">
        <v>0</v>
      </c>
      <c r="O563" s="735">
        <v>0</v>
      </c>
      <c r="P563" s="735">
        <v>0</v>
      </c>
      <c r="Q563" s="735">
        <v>0</v>
      </c>
      <c r="R563" s="735">
        <v>0</v>
      </c>
      <c r="S563" s="735">
        <v>0</v>
      </c>
      <c r="T563" s="735">
        <v>0</v>
      </c>
      <c r="U563" s="735">
        <v>0</v>
      </c>
      <c r="V563" s="735">
        <v>0</v>
      </c>
    </row>
    <row r="564" spans="2:22" x14ac:dyDescent="0.25">
      <c r="B564" s="706" t="s">
        <v>1126</v>
      </c>
      <c r="C564" s="706" t="s">
        <v>1126</v>
      </c>
      <c r="D564" s="706" t="s">
        <v>1126</v>
      </c>
      <c r="E564" s="735">
        <v>0</v>
      </c>
      <c r="F564" s="735">
        <v>0</v>
      </c>
      <c r="G564" s="735">
        <v>0</v>
      </c>
      <c r="H564" s="735">
        <v>0</v>
      </c>
      <c r="I564" s="735">
        <v>0</v>
      </c>
      <c r="J564" s="735">
        <v>0</v>
      </c>
      <c r="K564" s="735">
        <v>0</v>
      </c>
      <c r="L564" s="735">
        <v>0</v>
      </c>
      <c r="M564" s="735">
        <v>0</v>
      </c>
      <c r="N564" s="735">
        <v>0</v>
      </c>
      <c r="O564" s="735">
        <v>0</v>
      </c>
      <c r="P564" s="735">
        <v>0</v>
      </c>
      <c r="Q564" s="735">
        <v>0</v>
      </c>
      <c r="R564" s="735">
        <v>0</v>
      </c>
      <c r="S564" s="735">
        <v>0</v>
      </c>
      <c r="T564" s="735">
        <v>0</v>
      </c>
      <c r="U564" s="735">
        <v>0</v>
      </c>
      <c r="V564" s="735">
        <v>0</v>
      </c>
    </row>
    <row r="565" spans="2:22" x14ac:dyDescent="0.25">
      <c r="B565" s="706" t="s">
        <v>1126</v>
      </c>
      <c r="C565" s="706" t="s">
        <v>1126</v>
      </c>
      <c r="D565" s="706" t="s">
        <v>1126</v>
      </c>
      <c r="E565" s="735">
        <v>0</v>
      </c>
      <c r="F565" s="735">
        <v>0</v>
      </c>
      <c r="G565" s="735">
        <v>0</v>
      </c>
      <c r="H565" s="735">
        <v>0</v>
      </c>
      <c r="I565" s="735">
        <v>0</v>
      </c>
      <c r="J565" s="735">
        <v>0</v>
      </c>
      <c r="K565" s="735">
        <v>0</v>
      </c>
      <c r="L565" s="735">
        <v>0</v>
      </c>
      <c r="M565" s="735">
        <v>0</v>
      </c>
      <c r="N565" s="735">
        <v>0</v>
      </c>
      <c r="O565" s="735">
        <v>0</v>
      </c>
      <c r="P565" s="735">
        <v>0</v>
      </c>
      <c r="Q565" s="735">
        <v>0</v>
      </c>
      <c r="R565" s="735">
        <v>0</v>
      </c>
      <c r="S565" s="735">
        <v>0</v>
      </c>
      <c r="T565" s="735">
        <v>0</v>
      </c>
      <c r="U565" s="735">
        <v>0</v>
      </c>
      <c r="V565" s="735">
        <v>0</v>
      </c>
    </row>
    <row r="566" spans="2:22" x14ac:dyDescent="0.25">
      <c r="B566" s="706" t="s">
        <v>1126</v>
      </c>
      <c r="C566" s="706" t="s">
        <v>1126</v>
      </c>
      <c r="D566" s="706" t="s">
        <v>1126</v>
      </c>
      <c r="E566" s="735">
        <v>0</v>
      </c>
      <c r="F566" s="735">
        <v>0</v>
      </c>
      <c r="G566" s="735">
        <v>0</v>
      </c>
      <c r="H566" s="735">
        <v>0</v>
      </c>
      <c r="I566" s="735">
        <v>0</v>
      </c>
      <c r="J566" s="735">
        <v>0</v>
      </c>
      <c r="K566" s="735">
        <v>0</v>
      </c>
      <c r="L566" s="735">
        <v>0</v>
      </c>
      <c r="M566" s="735">
        <v>0</v>
      </c>
      <c r="N566" s="735">
        <v>0</v>
      </c>
      <c r="O566" s="735">
        <v>0</v>
      </c>
      <c r="P566" s="735">
        <v>0</v>
      </c>
      <c r="Q566" s="735">
        <v>0</v>
      </c>
      <c r="R566" s="735">
        <v>0</v>
      </c>
      <c r="S566" s="735">
        <v>0</v>
      </c>
      <c r="T566" s="735">
        <v>0</v>
      </c>
      <c r="U566" s="735">
        <v>0</v>
      </c>
      <c r="V566" s="735">
        <v>0</v>
      </c>
    </row>
    <row r="567" spans="2:22" x14ac:dyDescent="0.25">
      <c r="B567" s="706" t="s">
        <v>1126</v>
      </c>
      <c r="C567" s="706" t="s">
        <v>1126</v>
      </c>
      <c r="D567" s="706" t="s">
        <v>1126</v>
      </c>
      <c r="E567" s="735">
        <v>0</v>
      </c>
      <c r="F567" s="735">
        <v>0</v>
      </c>
      <c r="G567" s="735">
        <v>0</v>
      </c>
      <c r="H567" s="735">
        <v>0</v>
      </c>
      <c r="I567" s="735">
        <v>0</v>
      </c>
      <c r="J567" s="735">
        <v>0</v>
      </c>
      <c r="K567" s="735">
        <v>0</v>
      </c>
      <c r="L567" s="735">
        <v>0</v>
      </c>
      <c r="M567" s="735">
        <v>0</v>
      </c>
      <c r="N567" s="735">
        <v>0</v>
      </c>
      <c r="O567" s="735">
        <v>0</v>
      </c>
      <c r="P567" s="735">
        <v>0</v>
      </c>
      <c r="Q567" s="735">
        <v>0</v>
      </c>
      <c r="R567" s="735">
        <v>0</v>
      </c>
      <c r="S567" s="735">
        <v>0</v>
      </c>
      <c r="T567" s="735">
        <v>0</v>
      </c>
      <c r="U567" s="735">
        <v>0</v>
      </c>
      <c r="V567" s="735">
        <v>0</v>
      </c>
    </row>
    <row r="568" spans="2:22" x14ac:dyDescent="0.25">
      <c r="B568" s="706" t="s">
        <v>1126</v>
      </c>
      <c r="C568" s="706" t="s">
        <v>1126</v>
      </c>
      <c r="D568" s="706" t="s">
        <v>1126</v>
      </c>
      <c r="E568" s="735">
        <v>0</v>
      </c>
      <c r="F568" s="735">
        <v>0</v>
      </c>
      <c r="G568" s="735">
        <v>0</v>
      </c>
      <c r="H568" s="735">
        <v>0</v>
      </c>
      <c r="I568" s="735">
        <v>0</v>
      </c>
      <c r="J568" s="735">
        <v>0</v>
      </c>
      <c r="K568" s="735">
        <v>0</v>
      </c>
      <c r="L568" s="735">
        <v>0</v>
      </c>
      <c r="M568" s="735">
        <v>0</v>
      </c>
      <c r="N568" s="735">
        <v>0</v>
      </c>
      <c r="O568" s="735">
        <v>0</v>
      </c>
      <c r="P568" s="735">
        <v>0</v>
      </c>
      <c r="Q568" s="735">
        <v>0</v>
      </c>
      <c r="R568" s="735">
        <v>0</v>
      </c>
      <c r="S568" s="735">
        <v>0</v>
      </c>
      <c r="T568" s="735">
        <v>0</v>
      </c>
      <c r="U568" s="735">
        <v>0</v>
      </c>
      <c r="V568" s="735">
        <v>0</v>
      </c>
    </row>
    <row r="569" spans="2:22" x14ac:dyDescent="0.25">
      <c r="B569" s="706" t="s">
        <v>1126</v>
      </c>
      <c r="C569" s="706" t="s">
        <v>1126</v>
      </c>
      <c r="D569" s="706" t="s">
        <v>1126</v>
      </c>
      <c r="E569" s="735">
        <v>0</v>
      </c>
      <c r="F569" s="735">
        <v>0</v>
      </c>
      <c r="G569" s="735">
        <v>0</v>
      </c>
      <c r="H569" s="735">
        <v>0</v>
      </c>
      <c r="I569" s="735">
        <v>0</v>
      </c>
      <c r="J569" s="735">
        <v>0</v>
      </c>
      <c r="K569" s="735">
        <v>0</v>
      </c>
      <c r="L569" s="735">
        <v>0</v>
      </c>
      <c r="M569" s="735">
        <v>0</v>
      </c>
      <c r="N569" s="735">
        <v>0</v>
      </c>
      <c r="O569" s="735">
        <v>0</v>
      </c>
      <c r="P569" s="735">
        <v>0</v>
      </c>
      <c r="Q569" s="735">
        <v>0</v>
      </c>
      <c r="R569" s="735">
        <v>0</v>
      </c>
      <c r="S569" s="735">
        <v>0</v>
      </c>
      <c r="T569" s="735">
        <v>0</v>
      </c>
      <c r="U569" s="735">
        <v>0</v>
      </c>
      <c r="V569" s="735">
        <v>0</v>
      </c>
    </row>
    <row r="570" spans="2:22" x14ac:dyDescent="0.25">
      <c r="B570" s="706" t="s">
        <v>1126</v>
      </c>
      <c r="C570" s="706" t="s">
        <v>1126</v>
      </c>
      <c r="D570" s="706" t="s">
        <v>1126</v>
      </c>
      <c r="E570" s="735">
        <v>0</v>
      </c>
      <c r="F570" s="735">
        <v>0</v>
      </c>
      <c r="G570" s="735">
        <v>0</v>
      </c>
      <c r="H570" s="735">
        <v>0</v>
      </c>
      <c r="I570" s="735">
        <v>0</v>
      </c>
      <c r="J570" s="735">
        <v>0</v>
      </c>
      <c r="K570" s="735">
        <v>0</v>
      </c>
      <c r="L570" s="735">
        <v>0</v>
      </c>
      <c r="M570" s="735">
        <v>0</v>
      </c>
      <c r="N570" s="735">
        <v>0</v>
      </c>
      <c r="O570" s="735">
        <v>0</v>
      </c>
      <c r="P570" s="735">
        <v>0</v>
      </c>
      <c r="Q570" s="735">
        <v>0</v>
      </c>
      <c r="R570" s="735">
        <v>0</v>
      </c>
      <c r="S570" s="735">
        <v>0</v>
      </c>
      <c r="T570" s="735">
        <v>0</v>
      </c>
      <c r="U570" s="735">
        <v>0</v>
      </c>
      <c r="V570" s="735">
        <v>0</v>
      </c>
    </row>
    <row r="571" spans="2:22" x14ac:dyDescent="0.25">
      <c r="B571" s="706" t="s">
        <v>1126</v>
      </c>
      <c r="C571" s="706" t="s">
        <v>1126</v>
      </c>
      <c r="D571" s="706" t="s">
        <v>1126</v>
      </c>
      <c r="E571" s="735">
        <v>0</v>
      </c>
      <c r="F571" s="735">
        <v>0</v>
      </c>
      <c r="G571" s="735">
        <v>0</v>
      </c>
      <c r="H571" s="735">
        <v>0</v>
      </c>
      <c r="I571" s="735">
        <v>0</v>
      </c>
      <c r="J571" s="735">
        <v>0</v>
      </c>
      <c r="K571" s="735">
        <v>0</v>
      </c>
      <c r="L571" s="735">
        <v>0</v>
      </c>
      <c r="M571" s="735">
        <v>0</v>
      </c>
      <c r="N571" s="735">
        <v>0</v>
      </c>
      <c r="O571" s="735">
        <v>0</v>
      </c>
      <c r="P571" s="735">
        <v>0</v>
      </c>
      <c r="Q571" s="735">
        <v>0</v>
      </c>
      <c r="R571" s="735">
        <v>0</v>
      </c>
      <c r="S571" s="735">
        <v>0</v>
      </c>
      <c r="T571" s="735">
        <v>0</v>
      </c>
      <c r="U571" s="735">
        <v>0</v>
      </c>
      <c r="V571" s="735">
        <v>0</v>
      </c>
    </row>
    <row r="572" spans="2:22" x14ac:dyDescent="0.25">
      <c r="B572" s="706" t="s">
        <v>1126</v>
      </c>
      <c r="C572" s="706" t="s">
        <v>1126</v>
      </c>
      <c r="D572" s="706" t="s">
        <v>1126</v>
      </c>
      <c r="E572" s="735">
        <v>0</v>
      </c>
      <c r="F572" s="735">
        <v>0</v>
      </c>
      <c r="G572" s="735">
        <v>0</v>
      </c>
      <c r="H572" s="735">
        <v>0</v>
      </c>
      <c r="I572" s="735">
        <v>0</v>
      </c>
      <c r="J572" s="735">
        <v>0</v>
      </c>
      <c r="K572" s="735">
        <v>0</v>
      </c>
      <c r="L572" s="735">
        <v>0</v>
      </c>
      <c r="M572" s="735">
        <v>0</v>
      </c>
      <c r="N572" s="735">
        <v>0</v>
      </c>
      <c r="O572" s="735">
        <v>0</v>
      </c>
      <c r="P572" s="735">
        <v>0</v>
      </c>
      <c r="Q572" s="735">
        <v>0</v>
      </c>
      <c r="R572" s="735">
        <v>0</v>
      </c>
      <c r="S572" s="735">
        <v>0</v>
      </c>
      <c r="T572" s="735">
        <v>0</v>
      </c>
      <c r="U572" s="735">
        <v>0</v>
      </c>
      <c r="V572" s="735">
        <v>0</v>
      </c>
    </row>
    <row r="573" spans="2:22" x14ac:dyDescent="0.25">
      <c r="B573" s="706" t="s">
        <v>1126</v>
      </c>
      <c r="C573" s="706" t="s">
        <v>1126</v>
      </c>
      <c r="D573" s="706" t="s">
        <v>1126</v>
      </c>
      <c r="E573" s="735">
        <v>0</v>
      </c>
      <c r="F573" s="735">
        <v>0</v>
      </c>
      <c r="G573" s="735">
        <v>0</v>
      </c>
      <c r="H573" s="735">
        <v>0</v>
      </c>
      <c r="I573" s="735">
        <v>0</v>
      </c>
      <c r="J573" s="735">
        <v>0</v>
      </c>
      <c r="K573" s="735">
        <v>0</v>
      </c>
      <c r="L573" s="735">
        <v>0</v>
      </c>
      <c r="M573" s="735">
        <v>0</v>
      </c>
      <c r="N573" s="735">
        <v>0</v>
      </c>
      <c r="O573" s="735">
        <v>0</v>
      </c>
      <c r="P573" s="735">
        <v>0</v>
      </c>
      <c r="Q573" s="735">
        <v>0</v>
      </c>
      <c r="R573" s="735">
        <v>0</v>
      </c>
      <c r="S573" s="735">
        <v>0</v>
      </c>
      <c r="T573" s="735">
        <v>0</v>
      </c>
      <c r="U573" s="735">
        <v>0</v>
      </c>
      <c r="V573" s="735">
        <v>0</v>
      </c>
    </row>
    <row r="574" spans="2:22" x14ac:dyDescent="0.25">
      <c r="B574" s="706" t="s">
        <v>1126</v>
      </c>
      <c r="C574" s="706" t="s">
        <v>1126</v>
      </c>
      <c r="D574" s="706" t="s">
        <v>1126</v>
      </c>
      <c r="E574" s="735">
        <v>0</v>
      </c>
      <c r="F574" s="735">
        <v>0</v>
      </c>
      <c r="G574" s="735">
        <v>0</v>
      </c>
      <c r="H574" s="735">
        <v>0</v>
      </c>
      <c r="I574" s="735">
        <v>0</v>
      </c>
      <c r="J574" s="735">
        <v>0</v>
      </c>
      <c r="K574" s="735">
        <v>0</v>
      </c>
      <c r="L574" s="735">
        <v>0</v>
      </c>
      <c r="M574" s="735">
        <v>0</v>
      </c>
      <c r="N574" s="735">
        <v>0</v>
      </c>
      <c r="O574" s="735">
        <v>0</v>
      </c>
      <c r="P574" s="735">
        <v>0</v>
      </c>
      <c r="Q574" s="735">
        <v>0</v>
      </c>
      <c r="R574" s="735">
        <v>0</v>
      </c>
      <c r="S574" s="735">
        <v>0</v>
      </c>
      <c r="T574" s="735">
        <v>0</v>
      </c>
      <c r="U574" s="735">
        <v>0</v>
      </c>
      <c r="V574" s="735">
        <v>0</v>
      </c>
    </row>
    <row r="575" spans="2:22" x14ac:dyDescent="0.25">
      <c r="B575" s="706" t="s">
        <v>1126</v>
      </c>
      <c r="C575" s="706" t="s">
        <v>1126</v>
      </c>
      <c r="D575" s="706" t="s">
        <v>1126</v>
      </c>
      <c r="E575" s="735">
        <v>0</v>
      </c>
      <c r="F575" s="735">
        <v>0</v>
      </c>
      <c r="G575" s="735">
        <v>0</v>
      </c>
      <c r="H575" s="735">
        <v>0</v>
      </c>
      <c r="I575" s="735">
        <v>0</v>
      </c>
      <c r="J575" s="735">
        <v>0</v>
      </c>
      <c r="K575" s="735">
        <v>0</v>
      </c>
      <c r="L575" s="735">
        <v>0</v>
      </c>
      <c r="M575" s="735">
        <v>0</v>
      </c>
      <c r="N575" s="735">
        <v>0</v>
      </c>
      <c r="O575" s="735">
        <v>0</v>
      </c>
      <c r="P575" s="735">
        <v>0</v>
      </c>
      <c r="Q575" s="735">
        <v>0</v>
      </c>
      <c r="R575" s="735">
        <v>0</v>
      </c>
      <c r="S575" s="735">
        <v>0</v>
      </c>
      <c r="T575" s="735">
        <v>0</v>
      </c>
      <c r="U575" s="735">
        <v>0</v>
      </c>
      <c r="V575" s="735">
        <v>0</v>
      </c>
    </row>
    <row r="576" spans="2:22" x14ac:dyDescent="0.25">
      <c r="B576" s="706" t="s">
        <v>1126</v>
      </c>
      <c r="C576" s="706" t="s">
        <v>1126</v>
      </c>
      <c r="D576" s="706" t="s">
        <v>1126</v>
      </c>
      <c r="E576" s="735">
        <v>0</v>
      </c>
      <c r="F576" s="735">
        <v>0</v>
      </c>
      <c r="G576" s="735">
        <v>0</v>
      </c>
      <c r="H576" s="735">
        <v>0</v>
      </c>
      <c r="I576" s="735">
        <v>0</v>
      </c>
      <c r="J576" s="735">
        <v>0</v>
      </c>
      <c r="K576" s="735">
        <v>0</v>
      </c>
      <c r="L576" s="735">
        <v>0</v>
      </c>
      <c r="M576" s="735">
        <v>0</v>
      </c>
      <c r="N576" s="735">
        <v>0</v>
      </c>
      <c r="O576" s="735">
        <v>0</v>
      </c>
      <c r="P576" s="735">
        <v>0</v>
      </c>
      <c r="Q576" s="735">
        <v>0</v>
      </c>
      <c r="R576" s="735">
        <v>0</v>
      </c>
      <c r="S576" s="735">
        <v>0</v>
      </c>
      <c r="T576" s="735">
        <v>0</v>
      </c>
      <c r="U576" s="735">
        <v>0</v>
      </c>
      <c r="V576" s="735">
        <v>0</v>
      </c>
    </row>
    <row r="577" spans="2:22" x14ac:dyDescent="0.25">
      <c r="B577" s="706" t="s">
        <v>1126</v>
      </c>
      <c r="C577" s="706" t="s">
        <v>1126</v>
      </c>
      <c r="D577" s="706" t="s">
        <v>1126</v>
      </c>
      <c r="E577" s="735">
        <v>0</v>
      </c>
      <c r="F577" s="735">
        <v>0</v>
      </c>
      <c r="G577" s="735">
        <v>0</v>
      </c>
      <c r="H577" s="735">
        <v>0</v>
      </c>
      <c r="I577" s="735">
        <v>0</v>
      </c>
      <c r="J577" s="735">
        <v>0</v>
      </c>
      <c r="K577" s="735">
        <v>0</v>
      </c>
      <c r="L577" s="735">
        <v>0</v>
      </c>
      <c r="M577" s="735">
        <v>0</v>
      </c>
      <c r="N577" s="735">
        <v>0</v>
      </c>
      <c r="O577" s="735">
        <v>0</v>
      </c>
      <c r="P577" s="735">
        <v>0</v>
      </c>
      <c r="Q577" s="735">
        <v>0</v>
      </c>
      <c r="R577" s="735">
        <v>0</v>
      </c>
      <c r="S577" s="735">
        <v>0</v>
      </c>
      <c r="T577" s="735">
        <v>0</v>
      </c>
      <c r="U577" s="735">
        <v>0</v>
      </c>
      <c r="V577" s="735">
        <v>0</v>
      </c>
    </row>
    <row r="578" spans="2:22" x14ac:dyDescent="0.25">
      <c r="B578" s="706" t="s">
        <v>1126</v>
      </c>
      <c r="C578" s="706" t="s">
        <v>1126</v>
      </c>
      <c r="D578" s="706" t="s">
        <v>1126</v>
      </c>
      <c r="E578" s="735">
        <v>0</v>
      </c>
      <c r="F578" s="735">
        <v>0</v>
      </c>
      <c r="G578" s="735">
        <v>0</v>
      </c>
      <c r="H578" s="735">
        <v>0</v>
      </c>
      <c r="I578" s="735">
        <v>0</v>
      </c>
      <c r="J578" s="735">
        <v>0</v>
      </c>
      <c r="K578" s="735">
        <v>0</v>
      </c>
      <c r="L578" s="735">
        <v>0</v>
      </c>
      <c r="M578" s="735">
        <v>0</v>
      </c>
      <c r="N578" s="735">
        <v>0</v>
      </c>
      <c r="O578" s="735">
        <v>0</v>
      </c>
      <c r="P578" s="735">
        <v>0</v>
      </c>
      <c r="Q578" s="735">
        <v>0</v>
      </c>
      <c r="R578" s="735">
        <v>0</v>
      </c>
      <c r="S578" s="735">
        <v>0</v>
      </c>
      <c r="T578" s="735">
        <v>0</v>
      </c>
      <c r="U578" s="735">
        <v>0</v>
      </c>
      <c r="V578" s="735">
        <v>0</v>
      </c>
    </row>
    <row r="579" spans="2:22" x14ac:dyDescent="0.25">
      <c r="B579" s="706" t="s">
        <v>1126</v>
      </c>
      <c r="C579" s="706" t="s">
        <v>1126</v>
      </c>
      <c r="D579" s="706" t="s">
        <v>1126</v>
      </c>
      <c r="E579" s="735">
        <v>0</v>
      </c>
      <c r="F579" s="735">
        <v>0</v>
      </c>
      <c r="G579" s="735">
        <v>0</v>
      </c>
      <c r="H579" s="735">
        <v>0</v>
      </c>
      <c r="I579" s="735">
        <v>0</v>
      </c>
      <c r="J579" s="735">
        <v>0</v>
      </c>
      <c r="K579" s="735">
        <v>0</v>
      </c>
      <c r="L579" s="735">
        <v>0</v>
      </c>
      <c r="M579" s="735">
        <v>0</v>
      </c>
      <c r="N579" s="735">
        <v>0</v>
      </c>
      <c r="O579" s="735">
        <v>0</v>
      </c>
      <c r="P579" s="735">
        <v>0</v>
      </c>
      <c r="Q579" s="735">
        <v>0</v>
      </c>
      <c r="R579" s="735">
        <v>0</v>
      </c>
      <c r="S579" s="735">
        <v>0</v>
      </c>
      <c r="T579" s="735">
        <v>0</v>
      </c>
      <c r="U579" s="735">
        <v>0</v>
      </c>
      <c r="V579" s="735">
        <v>0</v>
      </c>
    </row>
    <row r="580" spans="2:22" x14ac:dyDescent="0.25">
      <c r="B580" s="706" t="s">
        <v>1126</v>
      </c>
      <c r="C580" s="706" t="s">
        <v>1126</v>
      </c>
      <c r="D580" s="706" t="s">
        <v>1126</v>
      </c>
      <c r="E580" s="735">
        <v>0</v>
      </c>
      <c r="F580" s="735">
        <v>0</v>
      </c>
      <c r="G580" s="735">
        <v>0</v>
      </c>
      <c r="H580" s="735">
        <v>0</v>
      </c>
      <c r="I580" s="735">
        <v>0</v>
      </c>
      <c r="J580" s="735">
        <v>0</v>
      </c>
      <c r="K580" s="735">
        <v>0</v>
      </c>
      <c r="L580" s="735">
        <v>0</v>
      </c>
      <c r="M580" s="735">
        <v>0</v>
      </c>
      <c r="N580" s="735">
        <v>0</v>
      </c>
      <c r="O580" s="735">
        <v>0</v>
      </c>
      <c r="P580" s="735">
        <v>0</v>
      </c>
      <c r="Q580" s="735">
        <v>0</v>
      </c>
      <c r="R580" s="735">
        <v>0</v>
      </c>
      <c r="S580" s="735">
        <v>0</v>
      </c>
      <c r="T580" s="735">
        <v>0</v>
      </c>
      <c r="U580" s="735">
        <v>0</v>
      </c>
      <c r="V580" s="735">
        <v>0</v>
      </c>
    </row>
    <row r="581" spans="2:22" x14ac:dyDescent="0.25">
      <c r="B581" s="706" t="s">
        <v>1126</v>
      </c>
      <c r="C581" s="706" t="s">
        <v>1126</v>
      </c>
      <c r="D581" s="706" t="s">
        <v>1126</v>
      </c>
      <c r="E581" s="735">
        <v>0</v>
      </c>
      <c r="F581" s="735">
        <v>0</v>
      </c>
      <c r="G581" s="735">
        <v>0</v>
      </c>
      <c r="H581" s="735">
        <v>0</v>
      </c>
      <c r="I581" s="735">
        <v>0</v>
      </c>
      <c r="J581" s="735">
        <v>0</v>
      </c>
      <c r="K581" s="735">
        <v>0</v>
      </c>
      <c r="L581" s="735">
        <v>0</v>
      </c>
      <c r="M581" s="735">
        <v>0</v>
      </c>
      <c r="N581" s="735">
        <v>0</v>
      </c>
      <c r="O581" s="735">
        <v>0</v>
      </c>
      <c r="P581" s="735">
        <v>0</v>
      </c>
      <c r="Q581" s="735">
        <v>0</v>
      </c>
      <c r="R581" s="735">
        <v>0</v>
      </c>
      <c r="S581" s="735">
        <v>0</v>
      </c>
      <c r="T581" s="735">
        <v>0</v>
      </c>
      <c r="U581" s="735">
        <v>0</v>
      </c>
      <c r="V581" s="735">
        <v>0</v>
      </c>
    </row>
    <row r="582" spans="2:22" x14ac:dyDescent="0.25">
      <c r="B582" s="706" t="s">
        <v>1126</v>
      </c>
      <c r="C582" s="706" t="s">
        <v>1126</v>
      </c>
      <c r="D582" s="706" t="s">
        <v>1126</v>
      </c>
      <c r="E582" s="735">
        <v>0</v>
      </c>
      <c r="F582" s="735">
        <v>0</v>
      </c>
      <c r="G582" s="735">
        <v>0</v>
      </c>
      <c r="H582" s="735">
        <v>0</v>
      </c>
      <c r="I582" s="735">
        <v>0</v>
      </c>
      <c r="J582" s="735">
        <v>0</v>
      </c>
      <c r="K582" s="735">
        <v>0</v>
      </c>
      <c r="L582" s="735">
        <v>0</v>
      </c>
      <c r="M582" s="735">
        <v>0</v>
      </c>
      <c r="N582" s="735">
        <v>0</v>
      </c>
      <c r="O582" s="735">
        <v>0</v>
      </c>
      <c r="P582" s="735">
        <v>0</v>
      </c>
      <c r="Q582" s="735">
        <v>0</v>
      </c>
      <c r="R582" s="735">
        <v>0</v>
      </c>
      <c r="S582" s="735">
        <v>0</v>
      </c>
      <c r="T582" s="735">
        <v>0</v>
      </c>
      <c r="U582" s="735">
        <v>0</v>
      </c>
      <c r="V582" s="735">
        <v>0</v>
      </c>
    </row>
    <row r="583" spans="2:22" x14ac:dyDescent="0.25">
      <c r="B583" s="706" t="s">
        <v>1126</v>
      </c>
      <c r="C583" s="706" t="s">
        <v>1126</v>
      </c>
      <c r="D583" s="706" t="s">
        <v>1126</v>
      </c>
      <c r="E583" s="735">
        <v>0</v>
      </c>
      <c r="F583" s="735">
        <v>0</v>
      </c>
      <c r="G583" s="735">
        <v>0</v>
      </c>
      <c r="H583" s="735">
        <v>0</v>
      </c>
      <c r="I583" s="735">
        <v>0</v>
      </c>
      <c r="J583" s="735">
        <v>0</v>
      </c>
      <c r="K583" s="735">
        <v>0</v>
      </c>
      <c r="L583" s="735">
        <v>0</v>
      </c>
      <c r="M583" s="735">
        <v>0</v>
      </c>
      <c r="N583" s="735">
        <v>0</v>
      </c>
      <c r="O583" s="735">
        <v>0</v>
      </c>
      <c r="P583" s="735">
        <v>0</v>
      </c>
      <c r="Q583" s="735">
        <v>0</v>
      </c>
      <c r="R583" s="735">
        <v>0</v>
      </c>
      <c r="S583" s="735">
        <v>0</v>
      </c>
      <c r="T583" s="735">
        <v>0</v>
      </c>
      <c r="U583" s="735">
        <v>0</v>
      </c>
      <c r="V583" s="735">
        <v>0</v>
      </c>
    </row>
    <row r="584" spans="2:22" x14ac:dyDescent="0.25">
      <c r="B584" s="706" t="s">
        <v>1126</v>
      </c>
      <c r="C584" s="706" t="s">
        <v>1126</v>
      </c>
      <c r="D584" s="706" t="s">
        <v>1126</v>
      </c>
      <c r="E584" s="735">
        <v>0</v>
      </c>
      <c r="F584" s="735">
        <v>0</v>
      </c>
      <c r="G584" s="735">
        <v>0</v>
      </c>
      <c r="H584" s="735">
        <v>0</v>
      </c>
      <c r="I584" s="735">
        <v>0</v>
      </c>
      <c r="J584" s="735">
        <v>0</v>
      </c>
      <c r="K584" s="735">
        <v>0</v>
      </c>
      <c r="L584" s="735">
        <v>0</v>
      </c>
      <c r="M584" s="735">
        <v>0</v>
      </c>
      <c r="N584" s="735">
        <v>0</v>
      </c>
      <c r="O584" s="735">
        <v>0</v>
      </c>
      <c r="P584" s="735">
        <v>0</v>
      </c>
      <c r="Q584" s="735">
        <v>0</v>
      </c>
      <c r="R584" s="735">
        <v>0</v>
      </c>
      <c r="S584" s="735">
        <v>0</v>
      </c>
      <c r="T584" s="735">
        <v>0</v>
      </c>
      <c r="U584" s="735">
        <v>0</v>
      </c>
      <c r="V584" s="735">
        <v>0</v>
      </c>
    </row>
    <row r="585" spans="2:22" x14ac:dyDescent="0.25">
      <c r="B585" s="706" t="s">
        <v>1126</v>
      </c>
      <c r="C585" s="706" t="s">
        <v>1126</v>
      </c>
      <c r="D585" s="706" t="s">
        <v>1126</v>
      </c>
      <c r="E585" s="735">
        <v>0</v>
      </c>
      <c r="F585" s="735">
        <v>0</v>
      </c>
      <c r="G585" s="735">
        <v>0</v>
      </c>
      <c r="H585" s="735">
        <v>0</v>
      </c>
      <c r="I585" s="735">
        <v>0</v>
      </c>
      <c r="J585" s="735">
        <v>0</v>
      </c>
      <c r="K585" s="735">
        <v>0</v>
      </c>
      <c r="L585" s="735">
        <v>0</v>
      </c>
      <c r="M585" s="735">
        <v>0</v>
      </c>
      <c r="N585" s="735">
        <v>0</v>
      </c>
      <c r="O585" s="735">
        <v>0</v>
      </c>
      <c r="P585" s="735">
        <v>0</v>
      </c>
      <c r="Q585" s="735">
        <v>0</v>
      </c>
      <c r="R585" s="735">
        <v>0</v>
      </c>
      <c r="S585" s="735">
        <v>0</v>
      </c>
      <c r="T585" s="735">
        <v>0</v>
      </c>
      <c r="U585" s="735">
        <v>0</v>
      </c>
      <c r="V585" s="735">
        <v>0</v>
      </c>
    </row>
    <row r="586" spans="2:22" x14ac:dyDescent="0.25">
      <c r="B586" s="706" t="s">
        <v>1126</v>
      </c>
      <c r="C586" s="706" t="s">
        <v>1126</v>
      </c>
      <c r="D586" s="706" t="s">
        <v>1126</v>
      </c>
      <c r="E586" s="735">
        <v>0</v>
      </c>
      <c r="F586" s="735">
        <v>0</v>
      </c>
      <c r="G586" s="735">
        <v>0</v>
      </c>
      <c r="H586" s="735">
        <v>0</v>
      </c>
      <c r="I586" s="735">
        <v>0</v>
      </c>
      <c r="J586" s="735">
        <v>0</v>
      </c>
      <c r="K586" s="735">
        <v>0</v>
      </c>
      <c r="L586" s="735">
        <v>0</v>
      </c>
      <c r="M586" s="735">
        <v>0</v>
      </c>
      <c r="N586" s="735">
        <v>0</v>
      </c>
      <c r="O586" s="735">
        <v>0</v>
      </c>
      <c r="P586" s="735">
        <v>0</v>
      </c>
      <c r="Q586" s="735">
        <v>0</v>
      </c>
      <c r="R586" s="735">
        <v>0</v>
      </c>
      <c r="S586" s="735">
        <v>0</v>
      </c>
      <c r="T586" s="735">
        <v>0</v>
      </c>
      <c r="U586" s="735">
        <v>0</v>
      </c>
      <c r="V586" s="735">
        <v>0</v>
      </c>
    </row>
    <row r="587" spans="2:22" x14ac:dyDescent="0.25">
      <c r="B587" s="706" t="s">
        <v>1126</v>
      </c>
      <c r="C587" s="706" t="s">
        <v>1126</v>
      </c>
      <c r="D587" s="706" t="s">
        <v>1126</v>
      </c>
      <c r="E587" s="735">
        <v>0</v>
      </c>
      <c r="F587" s="735">
        <v>0</v>
      </c>
      <c r="G587" s="735">
        <v>0</v>
      </c>
      <c r="H587" s="735">
        <v>0</v>
      </c>
      <c r="I587" s="735">
        <v>0</v>
      </c>
      <c r="J587" s="735">
        <v>0</v>
      </c>
      <c r="K587" s="735">
        <v>0</v>
      </c>
      <c r="L587" s="735">
        <v>0</v>
      </c>
      <c r="M587" s="735">
        <v>0</v>
      </c>
      <c r="N587" s="735">
        <v>0</v>
      </c>
      <c r="O587" s="735">
        <v>0</v>
      </c>
      <c r="P587" s="735">
        <v>0</v>
      </c>
      <c r="Q587" s="735">
        <v>0</v>
      </c>
      <c r="R587" s="735">
        <v>0</v>
      </c>
      <c r="S587" s="735">
        <v>0</v>
      </c>
      <c r="T587" s="735">
        <v>0</v>
      </c>
      <c r="U587" s="735">
        <v>0</v>
      </c>
      <c r="V587" s="735">
        <v>0</v>
      </c>
    </row>
    <row r="588" spans="2:22" x14ac:dyDescent="0.25">
      <c r="B588" s="706" t="s">
        <v>1126</v>
      </c>
      <c r="C588" s="706" t="s">
        <v>1126</v>
      </c>
      <c r="D588" s="706" t="s">
        <v>1126</v>
      </c>
      <c r="E588" s="735">
        <v>0</v>
      </c>
      <c r="F588" s="735">
        <v>0</v>
      </c>
      <c r="G588" s="735">
        <v>0</v>
      </c>
      <c r="H588" s="735">
        <v>0</v>
      </c>
      <c r="I588" s="735">
        <v>0</v>
      </c>
      <c r="J588" s="735">
        <v>0</v>
      </c>
      <c r="K588" s="735">
        <v>0</v>
      </c>
      <c r="L588" s="735">
        <v>0</v>
      </c>
      <c r="M588" s="735">
        <v>0</v>
      </c>
      <c r="N588" s="735">
        <v>0</v>
      </c>
      <c r="O588" s="735">
        <v>0</v>
      </c>
      <c r="P588" s="735">
        <v>0</v>
      </c>
      <c r="Q588" s="735">
        <v>0</v>
      </c>
      <c r="R588" s="735">
        <v>0</v>
      </c>
      <c r="S588" s="735">
        <v>0</v>
      </c>
      <c r="T588" s="735">
        <v>0</v>
      </c>
      <c r="U588" s="735">
        <v>0</v>
      </c>
      <c r="V588" s="735">
        <v>0</v>
      </c>
    </row>
    <row r="589" spans="2:22" x14ac:dyDescent="0.25">
      <c r="B589" s="706" t="s">
        <v>1126</v>
      </c>
      <c r="C589" s="706" t="s">
        <v>1126</v>
      </c>
      <c r="D589" s="706" t="s">
        <v>1126</v>
      </c>
      <c r="E589" s="735">
        <v>0</v>
      </c>
      <c r="F589" s="735">
        <v>0</v>
      </c>
      <c r="G589" s="735">
        <v>0</v>
      </c>
      <c r="H589" s="735">
        <v>0</v>
      </c>
      <c r="I589" s="735">
        <v>0</v>
      </c>
      <c r="J589" s="735">
        <v>0</v>
      </c>
      <c r="K589" s="735">
        <v>0</v>
      </c>
      <c r="L589" s="735">
        <v>0</v>
      </c>
      <c r="M589" s="735">
        <v>0</v>
      </c>
      <c r="N589" s="735">
        <v>0</v>
      </c>
      <c r="O589" s="735">
        <v>0</v>
      </c>
      <c r="P589" s="735">
        <v>0</v>
      </c>
      <c r="Q589" s="735">
        <v>0</v>
      </c>
      <c r="R589" s="735">
        <v>0</v>
      </c>
      <c r="S589" s="735">
        <v>0</v>
      </c>
      <c r="T589" s="735">
        <v>0</v>
      </c>
      <c r="U589" s="735">
        <v>0</v>
      </c>
      <c r="V589" s="735">
        <v>0</v>
      </c>
    </row>
    <row r="590" spans="2:22" x14ac:dyDescent="0.25">
      <c r="B590" s="706" t="s">
        <v>1126</v>
      </c>
      <c r="C590" s="706" t="s">
        <v>1126</v>
      </c>
      <c r="D590" s="706" t="s">
        <v>1126</v>
      </c>
      <c r="E590" s="735">
        <v>0</v>
      </c>
      <c r="F590" s="735">
        <v>0</v>
      </c>
      <c r="G590" s="735">
        <v>0</v>
      </c>
      <c r="H590" s="735">
        <v>0</v>
      </c>
      <c r="I590" s="735">
        <v>0</v>
      </c>
      <c r="J590" s="735">
        <v>0</v>
      </c>
      <c r="K590" s="735">
        <v>0</v>
      </c>
      <c r="L590" s="735">
        <v>0</v>
      </c>
      <c r="M590" s="735">
        <v>0</v>
      </c>
      <c r="N590" s="735">
        <v>0</v>
      </c>
      <c r="O590" s="735">
        <v>0</v>
      </c>
      <c r="P590" s="735">
        <v>0</v>
      </c>
      <c r="Q590" s="735">
        <v>0</v>
      </c>
      <c r="R590" s="735">
        <v>0</v>
      </c>
      <c r="S590" s="735">
        <v>0</v>
      </c>
      <c r="T590" s="735">
        <v>0</v>
      </c>
      <c r="U590" s="735">
        <v>0</v>
      </c>
      <c r="V590" s="735">
        <v>0</v>
      </c>
    </row>
    <row r="591" spans="2:22" x14ac:dyDescent="0.25">
      <c r="B591" s="706" t="s">
        <v>1126</v>
      </c>
      <c r="C591" s="706" t="s">
        <v>1126</v>
      </c>
      <c r="D591" s="706" t="s">
        <v>1126</v>
      </c>
      <c r="E591" s="735">
        <v>0</v>
      </c>
      <c r="F591" s="735">
        <v>0</v>
      </c>
      <c r="G591" s="735">
        <v>0</v>
      </c>
      <c r="H591" s="735">
        <v>0</v>
      </c>
      <c r="I591" s="735">
        <v>0</v>
      </c>
      <c r="J591" s="735">
        <v>0</v>
      </c>
      <c r="K591" s="735">
        <v>0</v>
      </c>
      <c r="L591" s="735">
        <v>0</v>
      </c>
      <c r="M591" s="735">
        <v>0</v>
      </c>
      <c r="N591" s="735">
        <v>0</v>
      </c>
      <c r="O591" s="735">
        <v>0</v>
      </c>
      <c r="P591" s="735">
        <v>0</v>
      </c>
      <c r="Q591" s="735">
        <v>0</v>
      </c>
      <c r="R591" s="735">
        <v>0</v>
      </c>
      <c r="S591" s="735">
        <v>0</v>
      </c>
      <c r="T591" s="735">
        <v>0</v>
      </c>
      <c r="U591" s="735">
        <v>0</v>
      </c>
      <c r="V591" s="735">
        <v>0</v>
      </c>
    </row>
    <row r="592" spans="2:22" x14ac:dyDescent="0.25">
      <c r="B592" s="706" t="s">
        <v>1126</v>
      </c>
      <c r="C592" s="706" t="s">
        <v>1126</v>
      </c>
      <c r="D592" s="706" t="s">
        <v>1126</v>
      </c>
      <c r="E592" s="735">
        <v>0</v>
      </c>
      <c r="F592" s="735">
        <v>0</v>
      </c>
      <c r="G592" s="735">
        <v>0</v>
      </c>
      <c r="H592" s="735">
        <v>0</v>
      </c>
      <c r="I592" s="735">
        <v>0</v>
      </c>
      <c r="J592" s="735">
        <v>0</v>
      </c>
      <c r="K592" s="735">
        <v>0</v>
      </c>
      <c r="L592" s="735">
        <v>0</v>
      </c>
      <c r="M592" s="735">
        <v>0</v>
      </c>
      <c r="N592" s="735">
        <v>0</v>
      </c>
      <c r="O592" s="735">
        <v>0</v>
      </c>
      <c r="P592" s="735">
        <v>0</v>
      </c>
      <c r="Q592" s="735">
        <v>0</v>
      </c>
      <c r="R592" s="735">
        <v>0</v>
      </c>
      <c r="S592" s="735">
        <v>0</v>
      </c>
      <c r="T592" s="735">
        <v>0</v>
      </c>
      <c r="U592" s="735">
        <v>0</v>
      </c>
      <c r="V592" s="735">
        <v>0</v>
      </c>
    </row>
    <row r="593" spans="2:22" x14ac:dyDescent="0.25">
      <c r="B593" s="706" t="s">
        <v>1126</v>
      </c>
      <c r="C593" s="706" t="s">
        <v>1126</v>
      </c>
      <c r="D593" s="706" t="s">
        <v>1126</v>
      </c>
      <c r="E593" s="735">
        <v>0</v>
      </c>
      <c r="F593" s="735">
        <v>0</v>
      </c>
      <c r="G593" s="735">
        <v>0</v>
      </c>
      <c r="H593" s="735">
        <v>0</v>
      </c>
      <c r="I593" s="735">
        <v>0</v>
      </c>
      <c r="J593" s="735">
        <v>0</v>
      </c>
      <c r="K593" s="735">
        <v>0</v>
      </c>
      <c r="L593" s="735">
        <v>0</v>
      </c>
      <c r="M593" s="735">
        <v>0</v>
      </c>
      <c r="N593" s="735">
        <v>0</v>
      </c>
      <c r="O593" s="735">
        <v>0</v>
      </c>
      <c r="P593" s="735">
        <v>0</v>
      </c>
      <c r="Q593" s="735">
        <v>0</v>
      </c>
      <c r="R593" s="735">
        <v>0</v>
      </c>
      <c r="S593" s="735">
        <v>0</v>
      </c>
      <c r="T593" s="735">
        <v>0</v>
      </c>
      <c r="U593" s="735">
        <v>0</v>
      </c>
      <c r="V593" s="735">
        <v>0</v>
      </c>
    </row>
    <row r="594" spans="2:22" x14ac:dyDescent="0.25">
      <c r="B594" s="706" t="s">
        <v>1126</v>
      </c>
      <c r="C594" s="706" t="s">
        <v>1126</v>
      </c>
      <c r="D594" s="706" t="s">
        <v>1126</v>
      </c>
      <c r="E594" s="735">
        <v>0</v>
      </c>
      <c r="F594" s="735">
        <v>0</v>
      </c>
      <c r="G594" s="735">
        <v>0</v>
      </c>
      <c r="H594" s="735">
        <v>0</v>
      </c>
      <c r="I594" s="735">
        <v>0</v>
      </c>
      <c r="J594" s="735">
        <v>0</v>
      </c>
      <c r="K594" s="735">
        <v>0</v>
      </c>
      <c r="L594" s="735">
        <v>0</v>
      </c>
      <c r="M594" s="735">
        <v>0</v>
      </c>
      <c r="N594" s="735">
        <v>0</v>
      </c>
      <c r="O594" s="735">
        <v>0</v>
      </c>
      <c r="P594" s="735">
        <v>0</v>
      </c>
      <c r="Q594" s="735">
        <v>0</v>
      </c>
      <c r="R594" s="735">
        <v>0</v>
      </c>
      <c r="S594" s="735">
        <v>0</v>
      </c>
      <c r="T594" s="735">
        <v>0</v>
      </c>
      <c r="U594" s="735">
        <v>0</v>
      </c>
      <c r="V594" s="735">
        <v>0</v>
      </c>
    </row>
    <row r="595" spans="2:22" x14ac:dyDescent="0.25">
      <c r="B595" s="706" t="s">
        <v>1126</v>
      </c>
      <c r="C595" s="706" t="s">
        <v>1126</v>
      </c>
      <c r="D595" s="706" t="s">
        <v>1126</v>
      </c>
      <c r="E595" s="735">
        <v>0</v>
      </c>
      <c r="F595" s="735">
        <v>0</v>
      </c>
      <c r="G595" s="735">
        <v>0</v>
      </c>
      <c r="H595" s="735">
        <v>0</v>
      </c>
      <c r="I595" s="735">
        <v>0</v>
      </c>
      <c r="J595" s="735">
        <v>0</v>
      </c>
      <c r="K595" s="735">
        <v>0</v>
      </c>
      <c r="L595" s="735">
        <v>0</v>
      </c>
      <c r="M595" s="735">
        <v>0</v>
      </c>
      <c r="N595" s="735">
        <v>0</v>
      </c>
      <c r="O595" s="735">
        <v>0</v>
      </c>
      <c r="P595" s="735">
        <v>0</v>
      </c>
      <c r="Q595" s="735">
        <v>0</v>
      </c>
      <c r="R595" s="735">
        <v>0</v>
      </c>
      <c r="S595" s="735">
        <v>0</v>
      </c>
      <c r="T595" s="735">
        <v>0</v>
      </c>
      <c r="U595" s="735">
        <v>0</v>
      </c>
      <c r="V595" s="735">
        <v>0</v>
      </c>
    </row>
    <row r="596" spans="2:22" x14ac:dyDescent="0.25">
      <c r="B596" s="706" t="s">
        <v>1126</v>
      </c>
      <c r="C596" s="706" t="s">
        <v>1126</v>
      </c>
      <c r="D596" s="706" t="s">
        <v>1126</v>
      </c>
      <c r="E596" s="735">
        <v>0</v>
      </c>
      <c r="F596" s="735">
        <v>0</v>
      </c>
      <c r="G596" s="735">
        <v>0</v>
      </c>
      <c r="H596" s="735">
        <v>0</v>
      </c>
      <c r="I596" s="735">
        <v>0</v>
      </c>
      <c r="J596" s="735">
        <v>0</v>
      </c>
      <c r="K596" s="735">
        <v>0</v>
      </c>
      <c r="L596" s="735">
        <v>0</v>
      </c>
      <c r="M596" s="735">
        <v>0</v>
      </c>
      <c r="N596" s="735">
        <v>0</v>
      </c>
      <c r="O596" s="735">
        <v>0</v>
      </c>
      <c r="P596" s="735">
        <v>0</v>
      </c>
      <c r="Q596" s="735">
        <v>0</v>
      </c>
      <c r="R596" s="735">
        <v>0</v>
      </c>
      <c r="S596" s="735">
        <v>0</v>
      </c>
      <c r="T596" s="735">
        <v>0</v>
      </c>
      <c r="U596" s="735">
        <v>0</v>
      </c>
      <c r="V596" s="735">
        <v>0</v>
      </c>
    </row>
    <row r="597" spans="2:22" x14ac:dyDescent="0.25">
      <c r="B597" s="706" t="s">
        <v>1126</v>
      </c>
      <c r="C597" s="706" t="s">
        <v>1126</v>
      </c>
      <c r="D597" s="706" t="s">
        <v>1126</v>
      </c>
      <c r="E597" s="735">
        <v>0</v>
      </c>
      <c r="F597" s="735">
        <v>0</v>
      </c>
      <c r="G597" s="735">
        <v>0</v>
      </c>
      <c r="H597" s="735">
        <v>0</v>
      </c>
      <c r="I597" s="735">
        <v>0</v>
      </c>
      <c r="J597" s="735">
        <v>0</v>
      </c>
      <c r="K597" s="735">
        <v>0</v>
      </c>
      <c r="L597" s="735">
        <v>0</v>
      </c>
      <c r="M597" s="735">
        <v>0</v>
      </c>
      <c r="N597" s="735">
        <v>0</v>
      </c>
      <c r="O597" s="735">
        <v>0</v>
      </c>
      <c r="P597" s="735">
        <v>0</v>
      </c>
      <c r="Q597" s="735">
        <v>0</v>
      </c>
      <c r="R597" s="735">
        <v>0</v>
      </c>
      <c r="S597" s="735">
        <v>0</v>
      </c>
      <c r="T597" s="735">
        <v>0</v>
      </c>
      <c r="U597" s="735">
        <v>0</v>
      </c>
      <c r="V597" s="735">
        <v>0</v>
      </c>
    </row>
    <row r="598" spans="2:22" x14ac:dyDescent="0.25">
      <c r="B598" s="706" t="s">
        <v>1126</v>
      </c>
      <c r="C598" s="706" t="s">
        <v>1126</v>
      </c>
      <c r="D598" s="706" t="s">
        <v>1126</v>
      </c>
      <c r="E598" s="735">
        <v>0</v>
      </c>
      <c r="F598" s="735">
        <v>0</v>
      </c>
      <c r="G598" s="735">
        <v>0</v>
      </c>
      <c r="H598" s="735">
        <v>0</v>
      </c>
      <c r="I598" s="735">
        <v>0</v>
      </c>
      <c r="J598" s="735">
        <v>0</v>
      </c>
      <c r="K598" s="735">
        <v>0</v>
      </c>
      <c r="L598" s="735">
        <v>0</v>
      </c>
      <c r="M598" s="735">
        <v>0</v>
      </c>
      <c r="N598" s="735">
        <v>0</v>
      </c>
      <c r="O598" s="735">
        <v>0</v>
      </c>
      <c r="P598" s="735">
        <v>0</v>
      </c>
      <c r="Q598" s="735">
        <v>0</v>
      </c>
      <c r="R598" s="735">
        <v>0</v>
      </c>
      <c r="S598" s="735">
        <v>0</v>
      </c>
      <c r="T598" s="735">
        <v>0</v>
      </c>
      <c r="U598" s="735">
        <v>0</v>
      </c>
      <c r="V598" s="735">
        <v>0</v>
      </c>
    </row>
    <row r="599" spans="2:22" x14ac:dyDescent="0.25">
      <c r="B599" s="706" t="s">
        <v>1126</v>
      </c>
      <c r="C599" s="706" t="s">
        <v>1126</v>
      </c>
      <c r="D599" s="706" t="s">
        <v>1126</v>
      </c>
      <c r="E599" s="735">
        <v>0</v>
      </c>
      <c r="F599" s="735">
        <v>0</v>
      </c>
      <c r="G599" s="735">
        <v>0</v>
      </c>
      <c r="H599" s="735">
        <v>0</v>
      </c>
      <c r="I599" s="735">
        <v>0</v>
      </c>
      <c r="J599" s="735">
        <v>0</v>
      </c>
      <c r="K599" s="735">
        <v>0</v>
      </c>
      <c r="L599" s="735">
        <v>0</v>
      </c>
      <c r="M599" s="735">
        <v>0</v>
      </c>
      <c r="N599" s="735">
        <v>0</v>
      </c>
      <c r="O599" s="735">
        <v>0</v>
      </c>
      <c r="P599" s="735">
        <v>0</v>
      </c>
      <c r="Q599" s="735">
        <v>0</v>
      </c>
      <c r="R599" s="735">
        <v>0</v>
      </c>
      <c r="S599" s="735">
        <v>0</v>
      </c>
      <c r="T599" s="735">
        <v>0</v>
      </c>
      <c r="U599" s="735">
        <v>0</v>
      </c>
      <c r="V599" s="735">
        <v>0</v>
      </c>
    </row>
    <row r="600" spans="2:22" x14ac:dyDescent="0.25">
      <c r="B600" s="706" t="s">
        <v>1126</v>
      </c>
      <c r="C600" s="706" t="s">
        <v>1126</v>
      </c>
      <c r="D600" s="706" t="s">
        <v>1126</v>
      </c>
      <c r="E600" s="735">
        <v>0</v>
      </c>
      <c r="F600" s="735">
        <v>0</v>
      </c>
      <c r="G600" s="735">
        <v>0</v>
      </c>
      <c r="H600" s="735">
        <v>0</v>
      </c>
      <c r="I600" s="735">
        <v>0</v>
      </c>
      <c r="J600" s="735">
        <v>0</v>
      </c>
      <c r="K600" s="735">
        <v>0</v>
      </c>
      <c r="L600" s="735">
        <v>0</v>
      </c>
      <c r="M600" s="735">
        <v>0</v>
      </c>
      <c r="N600" s="735">
        <v>0</v>
      </c>
      <c r="O600" s="735">
        <v>0</v>
      </c>
      <c r="P600" s="735">
        <v>0</v>
      </c>
      <c r="Q600" s="735">
        <v>0</v>
      </c>
      <c r="R600" s="735">
        <v>0</v>
      </c>
      <c r="S600" s="735">
        <v>0</v>
      </c>
      <c r="T600" s="735">
        <v>0</v>
      </c>
      <c r="U600" s="735">
        <v>0</v>
      </c>
      <c r="V600" s="735">
        <v>0</v>
      </c>
    </row>
    <row r="601" spans="2:22" x14ac:dyDescent="0.25">
      <c r="B601" s="706" t="s">
        <v>1126</v>
      </c>
      <c r="C601" s="706" t="s">
        <v>1126</v>
      </c>
      <c r="D601" s="706" t="s">
        <v>1126</v>
      </c>
      <c r="E601" s="735">
        <v>0</v>
      </c>
      <c r="F601" s="735">
        <v>0</v>
      </c>
      <c r="G601" s="735">
        <v>0</v>
      </c>
      <c r="H601" s="735">
        <v>0</v>
      </c>
      <c r="I601" s="735">
        <v>0</v>
      </c>
      <c r="J601" s="735">
        <v>0</v>
      </c>
      <c r="K601" s="735">
        <v>0</v>
      </c>
      <c r="L601" s="735">
        <v>0</v>
      </c>
      <c r="M601" s="735">
        <v>0</v>
      </c>
      <c r="N601" s="735">
        <v>0</v>
      </c>
      <c r="O601" s="735">
        <v>0</v>
      </c>
      <c r="P601" s="735">
        <v>0</v>
      </c>
      <c r="Q601" s="735">
        <v>0</v>
      </c>
      <c r="R601" s="735">
        <v>0</v>
      </c>
      <c r="S601" s="735">
        <v>0</v>
      </c>
      <c r="T601" s="735">
        <v>0</v>
      </c>
      <c r="U601" s="735">
        <v>0</v>
      </c>
      <c r="V601" s="735">
        <v>0</v>
      </c>
    </row>
    <row r="602" spans="2:22" x14ac:dyDescent="0.25">
      <c r="B602" s="706" t="s">
        <v>1126</v>
      </c>
      <c r="C602" s="706" t="s">
        <v>1126</v>
      </c>
      <c r="D602" s="706" t="s">
        <v>1126</v>
      </c>
      <c r="E602" s="735">
        <v>0</v>
      </c>
      <c r="F602" s="735">
        <v>0</v>
      </c>
      <c r="G602" s="735">
        <v>0</v>
      </c>
      <c r="H602" s="735">
        <v>0</v>
      </c>
      <c r="I602" s="735">
        <v>0</v>
      </c>
      <c r="J602" s="735">
        <v>0</v>
      </c>
      <c r="K602" s="735">
        <v>0</v>
      </c>
      <c r="L602" s="735">
        <v>0</v>
      </c>
      <c r="M602" s="735">
        <v>0</v>
      </c>
      <c r="N602" s="735">
        <v>0</v>
      </c>
      <c r="O602" s="735">
        <v>0</v>
      </c>
      <c r="P602" s="735">
        <v>0</v>
      </c>
      <c r="Q602" s="735">
        <v>0</v>
      </c>
      <c r="R602" s="735">
        <v>0</v>
      </c>
      <c r="S602" s="735">
        <v>0</v>
      </c>
      <c r="T602" s="735">
        <v>0</v>
      </c>
      <c r="U602" s="735">
        <v>0</v>
      </c>
      <c r="V602" s="735">
        <v>0</v>
      </c>
    </row>
    <row r="603" spans="2:22" x14ac:dyDescent="0.25">
      <c r="B603" s="706" t="s">
        <v>1126</v>
      </c>
      <c r="C603" s="706" t="s">
        <v>1126</v>
      </c>
      <c r="D603" s="706" t="s">
        <v>1126</v>
      </c>
      <c r="E603" s="735">
        <v>0</v>
      </c>
      <c r="F603" s="735">
        <v>0</v>
      </c>
      <c r="G603" s="735">
        <v>0</v>
      </c>
      <c r="H603" s="735">
        <v>0</v>
      </c>
      <c r="I603" s="735">
        <v>0</v>
      </c>
      <c r="J603" s="735">
        <v>0</v>
      </c>
      <c r="K603" s="735">
        <v>0</v>
      </c>
      <c r="L603" s="735">
        <v>0</v>
      </c>
      <c r="M603" s="735">
        <v>0</v>
      </c>
      <c r="N603" s="735">
        <v>0</v>
      </c>
      <c r="O603" s="735">
        <v>0</v>
      </c>
      <c r="P603" s="735">
        <v>0</v>
      </c>
      <c r="Q603" s="735">
        <v>0</v>
      </c>
      <c r="R603" s="735">
        <v>0</v>
      </c>
      <c r="S603" s="735">
        <v>0</v>
      </c>
      <c r="T603" s="735">
        <v>0</v>
      </c>
      <c r="U603" s="735">
        <v>0</v>
      </c>
      <c r="V603" s="735">
        <v>0</v>
      </c>
    </row>
    <row r="604" spans="2:22" x14ac:dyDescent="0.25">
      <c r="B604" s="706" t="s">
        <v>1126</v>
      </c>
      <c r="C604" s="706" t="s">
        <v>1126</v>
      </c>
      <c r="D604" s="706" t="s">
        <v>1126</v>
      </c>
      <c r="E604" s="735">
        <v>0</v>
      </c>
      <c r="F604" s="735">
        <v>0</v>
      </c>
      <c r="G604" s="735">
        <v>0</v>
      </c>
      <c r="H604" s="735">
        <v>0</v>
      </c>
      <c r="I604" s="735">
        <v>0</v>
      </c>
      <c r="J604" s="735">
        <v>0</v>
      </c>
      <c r="K604" s="735">
        <v>0</v>
      </c>
      <c r="L604" s="735">
        <v>0</v>
      </c>
      <c r="M604" s="735">
        <v>0</v>
      </c>
      <c r="N604" s="735">
        <v>0</v>
      </c>
      <c r="O604" s="735">
        <v>0</v>
      </c>
      <c r="P604" s="735">
        <v>0</v>
      </c>
      <c r="Q604" s="735">
        <v>0</v>
      </c>
      <c r="R604" s="735">
        <v>0</v>
      </c>
      <c r="S604" s="735">
        <v>0</v>
      </c>
      <c r="T604" s="735">
        <v>0</v>
      </c>
      <c r="U604" s="735">
        <v>0</v>
      </c>
      <c r="V604" s="735">
        <v>0</v>
      </c>
    </row>
    <row r="605" spans="2:22" x14ac:dyDescent="0.25">
      <c r="B605" s="706" t="s">
        <v>1126</v>
      </c>
      <c r="C605" s="706" t="s">
        <v>1126</v>
      </c>
      <c r="D605" s="706" t="s">
        <v>1126</v>
      </c>
      <c r="E605" s="735">
        <v>0</v>
      </c>
      <c r="F605" s="735">
        <v>0</v>
      </c>
      <c r="G605" s="735">
        <v>0</v>
      </c>
      <c r="H605" s="735">
        <v>0</v>
      </c>
      <c r="I605" s="735">
        <v>0</v>
      </c>
      <c r="J605" s="735">
        <v>0</v>
      </c>
      <c r="K605" s="735">
        <v>0</v>
      </c>
      <c r="L605" s="735">
        <v>0</v>
      </c>
      <c r="M605" s="735">
        <v>0</v>
      </c>
      <c r="N605" s="735">
        <v>0</v>
      </c>
      <c r="O605" s="735">
        <v>0</v>
      </c>
      <c r="P605" s="735">
        <v>0</v>
      </c>
      <c r="Q605" s="735">
        <v>0</v>
      </c>
      <c r="R605" s="735">
        <v>0</v>
      </c>
      <c r="S605" s="735">
        <v>0</v>
      </c>
      <c r="T605" s="735">
        <v>0</v>
      </c>
      <c r="U605" s="735">
        <v>0</v>
      </c>
      <c r="V605" s="735">
        <v>0</v>
      </c>
    </row>
    <row r="606" spans="2:22" x14ac:dyDescent="0.25">
      <c r="B606" s="706" t="s">
        <v>1126</v>
      </c>
      <c r="C606" s="706" t="s">
        <v>1126</v>
      </c>
      <c r="D606" s="706" t="s">
        <v>1126</v>
      </c>
      <c r="E606" s="735">
        <v>0</v>
      </c>
      <c r="F606" s="735">
        <v>0</v>
      </c>
      <c r="G606" s="735">
        <v>0</v>
      </c>
      <c r="H606" s="735">
        <v>0</v>
      </c>
      <c r="I606" s="735">
        <v>0</v>
      </c>
      <c r="J606" s="735">
        <v>0</v>
      </c>
      <c r="K606" s="735">
        <v>0</v>
      </c>
      <c r="L606" s="735">
        <v>0</v>
      </c>
      <c r="M606" s="735">
        <v>0</v>
      </c>
      <c r="N606" s="735">
        <v>0</v>
      </c>
      <c r="O606" s="735">
        <v>0</v>
      </c>
      <c r="P606" s="735">
        <v>0</v>
      </c>
      <c r="Q606" s="735">
        <v>0</v>
      </c>
      <c r="R606" s="735">
        <v>0</v>
      </c>
      <c r="S606" s="735">
        <v>0</v>
      </c>
      <c r="T606" s="735">
        <v>0</v>
      </c>
      <c r="U606" s="735">
        <v>0</v>
      </c>
      <c r="V606" s="735">
        <v>0</v>
      </c>
    </row>
    <row r="607" spans="2:22" x14ac:dyDescent="0.25">
      <c r="B607" s="706" t="s">
        <v>1126</v>
      </c>
      <c r="C607" s="706" t="s">
        <v>1126</v>
      </c>
      <c r="D607" s="706" t="s">
        <v>1126</v>
      </c>
      <c r="E607" s="735">
        <v>0</v>
      </c>
      <c r="F607" s="735">
        <v>0</v>
      </c>
      <c r="G607" s="735">
        <v>0</v>
      </c>
      <c r="H607" s="735">
        <v>0</v>
      </c>
      <c r="I607" s="735">
        <v>0</v>
      </c>
      <c r="J607" s="735">
        <v>0</v>
      </c>
      <c r="K607" s="735">
        <v>0</v>
      </c>
      <c r="L607" s="735">
        <v>0</v>
      </c>
      <c r="M607" s="735">
        <v>0</v>
      </c>
      <c r="N607" s="735">
        <v>0</v>
      </c>
      <c r="O607" s="735">
        <v>0</v>
      </c>
      <c r="P607" s="735">
        <v>0</v>
      </c>
      <c r="Q607" s="735">
        <v>0</v>
      </c>
      <c r="R607" s="735">
        <v>0</v>
      </c>
      <c r="S607" s="735">
        <v>0</v>
      </c>
      <c r="T607" s="735">
        <v>0</v>
      </c>
      <c r="U607" s="735">
        <v>0</v>
      </c>
      <c r="V607" s="735">
        <v>0</v>
      </c>
    </row>
    <row r="608" spans="2:22" x14ac:dyDescent="0.25">
      <c r="B608" s="706" t="s">
        <v>1126</v>
      </c>
      <c r="C608" s="706" t="s">
        <v>1126</v>
      </c>
      <c r="D608" s="706" t="s">
        <v>1126</v>
      </c>
      <c r="E608" s="735">
        <v>0</v>
      </c>
      <c r="F608" s="735">
        <v>0</v>
      </c>
      <c r="G608" s="735">
        <v>0</v>
      </c>
      <c r="H608" s="735">
        <v>0</v>
      </c>
      <c r="I608" s="735">
        <v>0</v>
      </c>
      <c r="J608" s="735">
        <v>0</v>
      </c>
      <c r="K608" s="735">
        <v>0</v>
      </c>
      <c r="L608" s="735">
        <v>0</v>
      </c>
      <c r="M608" s="735">
        <v>0</v>
      </c>
      <c r="N608" s="735">
        <v>0</v>
      </c>
      <c r="O608" s="735">
        <v>0</v>
      </c>
      <c r="P608" s="735">
        <v>0</v>
      </c>
      <c r="Q608" s="735">
        <v>0</v>
      </c>
      <c r="R608" s="735">
        <v>0</v>
      </c>
      <c r="S608" s="735">
        <v>0</v>
      </c>
      <c r="T608" s="735">
        <v>0</v>
      </c>
      <c r="U608" s="735">
        <v>0</v>
      </c>
      <c r="V608" s="735">
        <v>0</v>
      </c>
    </row>
    <row r="609" spans="2:22" x14ac:dyDescent="0.25">
      <c r="B609" s="706" t="s">
        <v>1126</v>
      </c>
      <c r="C609" s="706" t="s">
        <v>1126</v>
      </c>
      <c r="D609" s="706" t="s">
        <v>1126</v>
      </c>
      <c r="E609" s="735">
        <v>0</v>
      </c>
      <c r="F609" s="735">
        <v>0</v>
      </c>
      <c r="G609" s="735">
        <v>0</v>
      </c>
      <c r="H609" s="735">
        <v>0</v>
      </c>
      <c r="I609" s="735">
        <v>0</v>
      </c>
      <c r="J609" s="735">
        <v>0</v>
      </c>
      <c r="K609" s="735">
        <v>0</v>
      </c>
      <c r="L609" s="735">
        <v>0</v>
      </c>
      <c r="M609" s="735">
        <v>0</v>
      </c>
      <c r="N609" s="735">
        <v>0</v>
      </c>
      <c r="O609" s="735">
        <v>0</v>
      </c>
      <c r="P609" s="735">
        <v>0</v>
      </c>
      <c r="Q609" s="735">
        <v>0</v>
      </c>
      <c r="R609" s="735">
        <v>0</v>
      </c>
      <c r="S609" s="735">
        <v>0</v>
      </c>
      <c r="T609" s="735">
        <v>0</v>
      </c>
      <c r="U609" s="735">
        <v>0</v>
      </c>
      <c r="V609" s="735">
        <v>0</v>
      </c>
    </row>
    <row r="610" spans="2:22" x14ac:dyDescent="0.25">
      <c r="B610" s="706" t="s">
        <v>1126</v>
      </c>
      <c r="C610" s="706" t="s">
        <v>1126</v>
      </c>
      <c r="D610" s="706" t="s">
        <v>1126</v>
      </c>
      <c r="E610" s="735">
        <v>0</v>
      </c>
      <c r="F610" s="735">
        <v>0</v>
      </c>
      <c r="G610" s="735">
        <v>0</v>
      </c>
      <c r="H610" s="735">
        <v>0</v>
      </c>
      <c r="I610" s="735">
        <v>0</v>
      </c>
      <c r="J610" s="735">
        <v>0</v>
      </c>
      <c r="K610" s="735">
        <v>0</v>
      </c>
      <c r="L610" s="735">
        <v>0</v>
      </c>
      <c r="M610" s="735">
        <v>0</v>
      </c>
      <c r="N610" s="735">
        <v>0</v>
      </c>
      <c r="O610" s="735">
        <v>0</v>
      </c>
      <c r="P610" s="735">
        <v>0</v>
      </c>
      <c r="Q610" s="735">
        <v>0</v>
      </c>
      <c r="R610" s="735">
        <v>0</v>
      </c>
      <c r="S610" s="735">
        <v>0</v>
      </c>
      <c r="T610" s="735">
        <v>0</v>
      </c>
      <c r="U610" s="735">
        <v>0</v>
      </c>
      <c r="V610" s="735">
        <v>0</v>
      </c>
    </row>
    <row r="611" spans="2:22" x14ac:dyDescent="0.25">
      <c r="B611" s="706" t="s">
        <v>1126</v>
      </c>
      <c r="C611" s="706" t="s">
        <v>1126</v>
      </c>
      <c r="D611" s="706" t="s">
        <v>1126</v>
      </c>
      <c r="E611" s="735">
        <v>0</v>
      </c>
      <c r="F611" s="735">
        <v>0</v>
      </c>
      <c r="G611" s="735">
        <v>0</v>
      </c>
      <c r="H611" s="735">
        <v>0</v>
      </c>
      <c r="I611" s="735">
        <v>0</v>
      </c>
      <c r="J611" s="735">
        <v>0</v>
      </c>
      <c r="K611" s="735">
        <v>0</v>
      </c>
      <c r="L611" s="735">
        <v>0</v>
      </c>
      <c r="M611" s="735">
        <v>0</v>
      </c>
      <c r="N611" s="735">
        <v>0</v>
      </c>
      <c r="O611" s="735">
        <v>0</v>
      </c>
      <c r="P611" s="735">
        <v>0</v>
      </c>
      <c r="Q611" s="735">
        <v>0</v>
      </c>
      <c r="R611" s="735">
        <v>0</v>
      </c>
      <c r="S611" s="735">
        <v>0</v>
      </c>
      <c r="T611" s="735">
        <v>0</v>
      </c>
      <c r="U611" s="735">
        <v>0</v>
      </c>
      <c r="V611" s="735">
        <v>0</v>
      </c>
    </row>
    <row r="612" spans="2:22" x14ac:dyDescent="0.25">
      <c r="B612" s="706" t="s">
        <v>1126</v>
      </c>
      <c r="C612" s="706" t="s">
        <v>1126</v>
      </c>
      <c r="D612" s="706" t="s">
        <v>1126</v>
      </c>
      <c r="E612" s="735">
        <v>0</v>
      </c>
      <c r="F612" s="735">
        <v>0</v>
      </c>
      <c r="G612" s="735">
        <v>0</v>
      </c>
      <c r="H612" s="735">
        <v>0</v>
      </c>
      <c r="I612" s="735">
        <v>0</v>
      </c>
      <c r="J612" s="735">
        <v>0</v>
      </c>
      <c r="K612" s="735">
        <v>0</v>
      </c>
      <c r="L612" s="735">
        <v>0</v>
      </c>
      <c r="M612" s="735">
        <v>0</v>
      </c>
      <c r="N612" s="735">
        <v>0</v>
      </c>
      <c r="O612" s="735">
        <v>0</v>
      </c>
      <c r="P612" s="735">
        <v>0</v>
      </c>
      <c r="Q612" s="735">
        <v>0</v>
      </c>
      <c r="R612" s="735">
        <v>0</v>
      </c>
      <c r="S612" s="735">
        <v>0</v>
      </c>
      <c r="T612" s="735">
        <v>0</v>
      </c>
      <c r="U612" s="735">
        <v>0</v>
      </c>
      <c r="V612" s="735">
        <v>0</v>
      </c>
    </row>
    <row r="613" spans="2:22" x14ac:dyDescent="0.25">
      <c r="B613" s="706" t="s">
        <v>1126</v>
      </c>
      <c r="C613" s="706" t="s">
        <v>1126</v>
      </c>
      <c r="D613" s="706" t="s">
        <v>1126</v>
      </c>
      <c r="E613" s="735">
        <v>0</v>
      </c>
      <c r="F613" s="735">
        <v>0</v>
      </c>
      <c r="G613" s="735">
        <v>0</v>
      </c>
      <c r="H613" s="735">
        <v>0</v>
      </c>
      <c r="I613" s="735">
        <v>0</v>
      </c>
      <c r="J613" s="735">
        <v>0</v>
      </c>
      <c r="K613" s="735">
        <v>0</v>
      </c>
      <c r="L613" s="735">
        <v>0</v>
      </c>
      <c r="M613" s="735">
        <v>0</v>
      </c>
      <c r="N613" s="735">
        <v>0</v>
      </c>
      <c r="O613" s="735">
        <v>0</v>
      </c>
      <c r="P613" s="735">
        <v>0</v>
      </c>
      <c r="Q613" s="735">
        <v>0</v>
      </c>
      <c r="R613" s="735">
        <v>0</v>
      </c>
      <c r="S613" s="735">
        <v>0</v>
      </c>
      <c r="T613" s="735">
        <v>0</v>
      </c>
      <c r="U613" s="735">
        <v>0</v>
      </c>
      <c r="V613" s="735">
        <v>0</v>
      </c>
    </row>
    <row r="614" spans="2:22" x14ac:dyDescent="0.25">
      <c r="B614" s="706" t="s">
        <v>1126</v>
      </c>
      <c r="C614" s="706" t="s">
        <v>1126</v>
      </c>
      <c r="D614" s="706" t="s">
        <v>1126</v>
      </c>
      <c r="E614" s="735">
        <v>0</v>
      </c>
      <c r="F614" s="735">
        <v>0</v>
      </c>
      <c r="G614" s="735">
        <v>0</v>
      </c>
      <c r="H614" s="735">
        <v>0</v>
      </c>
      <c r="I614" s="735">
        <v>0</v>
      </c>
      <c r="J614" s="735">
        <v>0</v>
      </c>
      <c r="K614" s="735">
        <v>0</v>
      </c>
      <c r="L614" s="735">
        <v>0</v>
      </c>
      <c r="M614" s="735">
        <v>0</v>
      </c>
      <c r="N614" s="735">
        <v>0</v>
      </c>
      <c r="O614" s="735">
        <v>0</v>
      </c>
      <c r="P614" s="735">
        <v>0</v>
      </c>
      <c r="Q614" s="735">
        <v>0</v>
      </c>
      <c r="R614" s="735">
        <v>0</v>
      </c>
      <c r="S614" s="735">
        <v>0</v>
      </c>
      <c r="T614" s="735">
        <v>0</v>
      </c>
      <c r="U614" s="735">
        <v>0</v>
      </c>
      <c r="V614" s="735">
        <v>0</v>
      </c>
    </row>
    <row r="615" spans="2:22" x14ac:dyDescent="0.25">
      <c r="B615" s="706" t="s">
        <v>1126</v>
      </c>
      <c r="C615" s="706" t="s">
        <v>1126</v>
      </c>
      <c r="D615" s="706" t="s">
        <v>1126</v>
      </c>
      <c r="E615" s="735">
        <v>0</v>
      </c>
      <c r="F615" s="735">
        <v>0</v>
      </c>
      <c r="G615" s="735">
        <v>0</v>
      </c>
      <c r="H615" s="735">
        <v>0</v>
      </c>
      <c r="I615" s="735">
        <v>0</v>
      </c>
      <c r="J615" s="735">
        <v>0</v>
      </c>
      <c r="K615" s="735">
        <v>0</v>
      </c>
      <c r="L615" s="735">
        <v>0</v>
      </c>
      <c r="M615" s="735">
        <v>0</v>
      </c>
      <c r="N615" s="735">
        <v>0</v>
      </c>
      <c r="O615" s="735">
        <v>0</v>
      </c>
      <c r="P615" s="735">
        <v>0</v>
      </c>
      <c r="Q615" s="735">
        <v>0</v>
      </c>
      <c r="R615" s="735">
        <v>0</v>
      </c>
      <c r="S615" s="735">
        <v>0</v>
      </c>
      <c r="T615" s="735">
        <v>0</v>
      </c>
      <c r="U615" s="735">
        <v>0</v>
      </c>
      <c r="V615" s="735">
        <v>0</v>
      </c>
    </row>
    <row r="616" spans="2:22" x14ac:dyDescent="0.25">
      <c r="B616" s="706" t="s">
        <v>1126</v>
      </c>
      <c r="C616" s="706" t="s">
        <v>1126</v>
      </c>
      <c r="D616" s="706" t="s">
        <v>1126</v>
      </c>
      <c r="E616" s="735">
        <v>0</v>
      </c>
      <c r="F616" s="735">
        <v>0</v>
      </c>
      <c r="G616" s="735">
        <v>0</v>
      </c>
      <c r="H616" s="735">
        <v>0</v>
      </c>
      <c r="I616" s="735">
        <v>0</v>
      </c>
      <c r="J616" s="735">
        <v>0</v>
      </c>
      <c r="K616" s="735">
        <v>0</v>
      </c>
      <c r="L616" s="735">
        <v>0</v>
      </c>
      <c r="M616" s="735">
        <v>0</v>
      </c>
      <c r="N616" s="735">
        <v>0</v>
      </c>
      <c r="O616" s="735">
        <v>0</v>
      </c>
      <c r="P616" s="735">
        <v>0</v>
      </c>
      <c r="Q616" s="735">
        <v>0</v>
      </c>
      <c r="R616" s="735">
        <v>0</v>
      </c>
      <c r="S616" s="735">
        <v>0</v>
      </c>
      <c r="T616" s="735">
        <v>0</v>
      </c>
      <c r="U616" s="735">
        <v>0</v>
      </c>
      <c r="V616" s="735">
        <v>0</v>
      </c>
    </row>
    <row r="617" spans="2:22" x14ac:dyDescent="0.25">
      <c r="B617" s="706" t="s">
        <v>1126</v>
      </c>
      <c r="C617" s="706" t="s">
        <v>1126</v>
      </c>
      <c r="D617" s="706" t="s">
        <v>1126</v>
      </c>
      <c r="E617" s="735">
        <v>0</v>
      </c>
      <c r="F617" s="735">
        <v>0</v>
      </c>
      <c r="G617" s="735">
        <v>0</v>
      </c>
      <c r="H617" s="735">
        <v>0</v>
      </c>
      <c r="I617" s="735">
        <v>0</v>
      </c>
      <c r="J617" s="735">
        <v>0</v>
      </c>
      <c r="K617" s="735">
        <v>0</v>
      </c>
      <c r="L617" s="735">
        <v>0</v>
      </c>
      <c r="M617" s="735">
        <v>0</v>
      </c>
      <c r="N617" s="735">
        <v>0</v>
      </c>
      <c r="O617" s="735">
        <v>0</v>
      </c>
      <c r="P617" s="735">
        <v>0</v>
      </c>
      <c r="Q617" s="735">
        <v>0</v>
      </c>
      <c r="R617" s="735">
        <v>0</v>
      </c>
      <c r="S617" s="735">
        <v>0</v>
      </c>
      <c r="T617" s="735">
        <v>0</v>
      </c>
      <c r="U617" s="735">
        <v>0</v>
      </c>
      <c r="V617" s="735">
        <v>0</v>
      </c>
    </row>
    <row r="618" spans="2:22" x14ac:dyDescent="0.25">
      <c r="B618" s="706" t="s">
        <v>1126</v>
      </c>
      <c r="C618" s="706" t="s">
        <v>1126</v>
      </c>
      <c r="D618" s="706" t="s">
        <v>1126</v>
      </c>
      <c r="E618" s="735">
        <v>0</v>
      </c>
      <c r="F618" s="735">
        <v>0</v>
      </c>
      <c r="G618" s="735">
        <v>0</v>
      </c>
      <c r="H618" s="735">
        <v>0</v>
      </c>
      <c r="I618" s="735">
        <v>0</v>
      </c>
      <c r="J618" s="735">
        <v>0</v>
      </c>
      <c r="K618" s="735">
        <v>0</v>
      </c>
      <c r="L618" s="735">
        <v>0</v>
      </c>
      <c r="M618" s="735">
        <v>0</v>
      </c>
      <c r="N618" s="735">
        <v>0</v>
      </c>
      <c r="O618" s="735">
        <v>0</v>
      </c>
      <c r="P618" s="735">
        <v>0</v>
      </c>
      <c r="Q618" s="735">
        <v>0</v>
      </c>
      <c r="R618" s="735">
        <v>0</v>
      </c>
      <c r="S618" s="735">
        <v>0</v>
      </c>
      <c r="T618" s="735">
        <v>0</v>
      </c>
      <c r="U618" s="735">
        <v>0</v>
      </c>
      <c r="V618" s="735">
        <v>0</v>
      </c>
    </row>
    <row r="619" spans="2:22" x14ac:dyDescent="0.25">
      <c r="B619" s="706" t="s">
        <v>1126</v>
      </c>
      <c r="C619" s="706" t="s">
        <v>1126</v>
      </c>
      <c r="D619" s="706" t="s">
        <v>1126</v>
      </c>
      <c r="E619" s="735">
        <v>0</v>
      </c>
      <c r="F619" s="735">
        <v>0</v>
      </c>
      <c r="G619" s="735">
        <v>0</v>
      </c>
      <c r="H619" s="735">
        <v>0</v>
      </c>
      <c r="I619" s="735">
        <v>0</v>
      </c>
      <c r="J619" s="735">
        <v>0</v>
      </c>
      <c r="K619" s="735">
        <v>0</v>
      </c>
      <c r="L619" s="735">
        <v>0</v>
      </c>
      <c r="M619" s="735">
        <v>0</v>
      </c>
      <c r="N619" s="735">
        <v>0</v>
      </c>
      <c r="O619" s="735">
        <v>0</v>
      </c>
      <c r="P619" s="735">
        <v>0</v>
      </c>
      <c r="Q619" s="735">
        <v>0</v>
      </c>
      <c r="R619" s="735">
        <v>0</v>
      </c>
      <c r="S619" s="735">
        <v>0</v>
      </c>
      <c r="T619" s="735">
        <v>0</v>
      </c>
      <c r="U619" s="735">
        <v>0</v>
      </c>
      <c r="V619" s="735">
        <v>0</v>
      </c>
    </row>
    <row r="620" spans="2:22" x14ac:dyDescent="0.25">
      <c r="B620" s="706" t="s">
        <v>1126</v>
      </c>
      <c r="C620" s="706" t="s">
        <v>1126</v>
      </c>
      <c r="D620" s="706" t="s">
        <v>1126</v>
      </c>
      <c r="E620" s="735">
        <v>0</v>
      </c>
      <c r="F620" s="735">
        <v>0</v>
      </c>
      <c r="G620" s="735">
        <v>0</v>
      </c>
      <c r="H620" s="735">
        <v>0</v>
      </c>
      <c r="I620" s="735">
        <v>0</v>
      </c>
      <c r="J620" s="735">
        <v>0</v>
      </c>
      <c r="K620" s="735">
        <v>0</v>
      </c>
      <c r="L620" s="735">
        <v>0</v>
      </c>
      <c r="M620" s="735">
        <v>0</v>
      </c>
      <c r="N620" s="735">
        <v>0</v>
      </c>
      <c r="O620" s="735">
        <v>0</v>
      </c>
      <c r="P620" s="735">
        <v>0</v>
      </c>
      <c r="Q620" s="735">
        <v>0</v>
      </c>
      <c r="R620" s="735">
        <v>0</v>
      </c>
      <c r="S620" s="735">
        <v>0</v>
      </c>
      <c r="T620" s="735">
        <v>0</v>
      </c>
      <c r="U620" s="735">
        <v>0</v>
      </c>
      <c r="V620" s="735">
        <v>0</v>
      </c>
    </row>
    <row r="621" spans="2:22" x14ac:dyDescent="0.25">
      <c r="B621" s="706" t="s">
        <v>1126</v>
      </c>
      <c r="C621" s="706" t="s">
        <v>1126</v>
      </c>
      <c r="D621" s="706" t="s">
        <v>1126</v>
      </c>
      <c r="E621" s="735">
        <v>0</v>
      </c>
      <c r="F621" s="735">
        <v>0</v>
      </c>
      <c r="G621" s="735">
        <v>0</v>
      </c>
      <c r="H621" s="735">
        <v>0</v>
      </c>
      <c r="I621" s="735">
        <v>0</v>
      </c>
      <c r="J621" s="735">
        <v>0</v>
      </c>
      <c r="K621" s="735">
        <v>0</v>
      </c>
      <c r="L621" s="735">
        <v>0</v>
      </c>
      <c r="M621" s="735">
        <v>0</v>
      </c>
      <c r="N621" s="735">
        <v>0</v>
      </c>
      <c r="O621" s="735">
        <v>0</v>
      </c>
      <c r="P621" s="735">
        <v>0</v>
      </c>
      <c r="Q621" s="735">
        <v>0</v>
      </c>
      <c r="R621" s="735">
        <v>0</v>
      </c>
      <c r="S621" s="735">
        <v>0</v>
      </c>
      <c r="T621" s="735">
        <v>0</v>
      </c>
      <c r="U621" s="735">
        <v>0</v>
      </c>
      <c r="V621" s="735">
        <v>0</v>
      </c>
    </row>
    <row r="622" spans="2:22" x14ac:dyDescent="0.25">
      <c r="B622" s="706" t="s">
        <v>1126</v>
      </c>
      <c r="C622" s="706" t="s">
        <v>1126</v>
      </c>
      <c r="D622" s="706" t="s">
        <v>1126</v>
      </c>
      <c r="E622" s="735">
        <v>0</v>
      </c>
      <c r="F622" s="735">
        <v>0</v>
      </c>
      <c r="G622" s="735">
        <v>0</v>
      </c>
      <c r="H622" s="735">
        <v>0</v>
      </c>
      <c r="I622" s="735">
        <v>0</v>
      </c>
      <c r="J622" s="735">
        <v>0</v>
      </c>
      <c r="K622" s="735">
        <v>0</v>
      </c>
      <c r="L622" s="735">
        <v>0</v>
      </c>
      <c r="M622" s="735">
        <v>0</v>
      </c>
      <c r="N622" s="735">
        <v>0</v>
      </c>
      <c r="O622" s="735">
        <v>0</v>
      </c>
      <c r="P622" s="735">
        <v>0</v>
      </c>
      <c r="Q622" s="735">
        <v>0</v>
      </c>
      <c r="R622" s="735">
        <v>0</v>
      </c>
      <c r="S622" s="735">
        <v>0</v>
      </c>
      <c r="T622" s="735">
        <v>0</v>
      </c>
      <c r="U622" s="735">
        <v>0</v>
      </c>
      <c r="V622" s="735">
        <v>0</v>
      </c>
    </row>
    <row r="623" spans="2:22" x14ac:dyDescent="0.25">
      <c r="B623" s="706" t="s">
        <v>1126</v>
      </c>
      <c r="C623" s="706" t="s">
        <v>1126</v>
      </c>
      <c r="D623" s="706" t="s">
        <v>1126</v>
      </c>
      <c r="E623" s="735">
        <v>0</v>
      </c>
      <c r="F623" s="735">
        <v>0</v>
      </c>
      <c r="G623" s="735">
        <v>0</v>
      </c>
      <c r="H623" s="735">
        <v>0</v>
      </c>
      <c r="I623" s="735">
        <v>0</v>
      </c>
      <c r="J623" s="735">
        <v>0</v>
      </c>
      <c r="K623" s="735">
        <v>0</v>
      </c>
      <c r="L623" s="735">
        <v>0</v>
      </c>
      <c r="M623" s="735">
        <v>0</v>
      </c>
      <c r="N623" s="735">
        <v>0</v>
      </c>
      <c r="O623" s="735">
        <v>0</v>
      </c>
      <c r="P623" s="735">
        <v>0</v>
      </c>
      <c r="Q623" s="735">
        <v>0</v>
      </c>
      <c r="R623" s="735">
        <v>0</v>
      </c>
      <c r="S623" s="735">
        <v>0</v>
      </c>
      <c r="T623" s="735">
        <v>0</v>
      </c>
      <c r="U623" s="735">
        <v>0</v>
      </c>
      <c r="V623" s="735">
        <v>0</v>
      </c>
    </row>
    <row r="624" spans="2:22" x14ac:dyDescent="0.25">
      <c r="B624" s="706" t="s">
        <v>1126</v>
      </c>
      <c r="C624" s="706" t="s">
        <v>1126</v>
      </c>
      <c r="D624" s="706" t="s">
        <v>1126</v>
      </c>
      <c r="E624" s="735">
        <v>0</v>
      </c>
      <c r="F624" s="735">
        <v>0</v>
      </c>
      <c r="G624" s="735">
        <v>0</v>
      </c>
      <c r="H624" s="735">
        <v>0</v>
      </c>
      <c r="I624" s="735">
        <v>0</v>
      </c>
      <c r="J624" s="735">
        <v>0</v>
      </c>
      <c r="K624" s="735">
        <v>0</v>
      </c>
      <c r="L624" s="735">
        <v>0</v>
      </c>
      <c r="M624" s="735">
        <v>0</v>
      </c>
      <c r="N624" s="735">
        <v>0</v>
      </c>
      <c r="O624" s="735">
        <v>0</v>
      </c>
      <c r="P624" s="735">
        <v>0</v>
      </c>
      <c r="Q624" s="735">
        <v>0</v>
      </c>
      <c r="R624" s="735">
        <v>0</v>
      </c>
      <c r="S624" s="735">
        <v>0</v>
      </c>
      <c r="T624" s="735">
        <v>0</v>
      </c>
      <c r="U624" s="735">
        <v>0</v>
      </c>
      <c r="V624" s="735">
        <v>0</v>
      </c>
    </row>
    <row r="625" spans="2:22" x14ac:dyDescent="0.25">
      <c r="B625" s="706" t="s">
        <v>1126</v>
      </c>
      <c r="C625" s="706" t="s">
        <v>1126</v>
      </c>
      <c r="D625" s="706" t="s">
        <v>1126</v>
      </c>
      <c r="E625" s="735">
        <v>0</v>
      </c>
      <c r="F625" s="735">
        <v>0</v>
      </c>
      <c r="G625" s="735">
        <v>0</v>
      </c>
      <c r="H625" s="735">
        <v>0</v>
      </c>
      <c r="I625" s="735">
        <v>0</v>
      </c>
      <c r="J625" s="735">
        <v>0</v>
      </c>
      <c r="K625" s="735">
        <v>0</v>
      </c>
      <c r="L625" s="735">
        <v>0</v>
      </c>
      <c r="M625" s="735">
        <v>0</v>
      </c>
      <c r="N625" s="735">
        <v>0</v>
      </c>
      <c r="O625" s="735">
        <v>0</v>
      </c>
      <c r="P625" s="735">
        <v>0</v>
      </c>
      <c r="Q625" s="735">
        <v>0</v>
      </c>
      <c r="R625" s="735">
        <v>0</v>
      </c>
      <c r="S625" s="735">
        <v>0</v>
      </c>
      <c r="T625" s="735">
        <v>0</v>
      </c>
      <c r="U625" s="735">
        <v>0</v>
      </c>
      <c r="V625" s="735">
        <v>0</v>
      </c>
    </row>
    <row r="626" spans="2:22" x14ac:dyDescent="0.25">
      <c r="B626" s="706" t="s">
        <v>1126</v>
      </c>
      <c r="C626" s="706" t="s">
        <v>1126</v>
      </c>
      <c r="D626" s="706" t="s">
        <v>1126</v>
      </c>
      <c r="E626" s="735">
        <v>0</v>
      </c>
      <c r="F626" s="735">
        <v>0</v>
      </c>
      <c r="G626" s="735">
        <v>0</v>
      </c>
      <c r="H626" s="735">
        <v>0</v>
      </c>
      <c r="I626" s="735">
        <v>0</v>
      </c>
      <c r="J626" s="735">
        <v>0</v>
      </c>
      <c r="K626" s="735">
        <v>0</v>
      </c>
      <c r="L626" s="735">
        <v>0</v>
      </c>
      <c r="M626" s="735">
        <v>0</v>
      </c>
      <c r="N626" s="735">
        <v>0</v>
      </c>
      <c r="O626" s="735">
        <v>0</v>
      </c>
      <c r="P626" s="735">
        <v>0</v>
      </c>
      <c r="Q626" s="735">
        <v>0</v>
      </c>
      <c r="R626" s="735">
        <v>0</v>
      </c>
      <c r="S626" s="735">
        <v>0</v>
      </c>
      <c r="T626" s="735">
        <v>0</v>
      </c>
      <c r="U626" s="735">
        <v>0</v>
      </c>
      <c r="V626" s="735">
        <v>0</v>
      </c>
    </row>
    <row r="627" spans="2:22" x14ac:dyDescent="0.25">
      <c r="B627" s="706" t="s">
        <v>1126</v>
      </c>
      <c r="C627" s="706" t="s">
        <v>1126</v>
      </c>
      <c r="D627" s="706" t="s">
        <v>1126</v>
      </c>
      <c r="E627" s="735">
        <v>0</v>
      </c>
      <c r="F627" s="735">
        <v>0</v>
      </c>
      <c r="G627" s="735">
        <v>0</v>
      </c>
      <c r="H627" s="735">
        <v>0</v>
      </c>
      <c r="I627" s="735">
        <v>0</v>
      </c>
      <c r="J627" s="735">
        <v>0</v>
      </c>
      <c r="K627" s="735">
        <v>0</v>
      </c>
      <c r="L627" s="735">
        <v>0</v>
      </c>
      <c r="M627" s="735">
        <v>0</v>
      </c>
      <c r="N627" s="735">
        <v>0</v>
      </c>
      <c r="O627" s="735">
        <v>0</v>
      </c>
      <c r="P627" s="735">
        <v>0</v>
      </c>
      <c r="Q627" s="735">
        <v>0</v>
      </c>
      <c r="R627" s="735">
        <v>0</v>
      </c>
      <c r="S627" s="735">
        <v>0</v>
      </c>
      <c r="T627" s="735">
        <v>0</v>
      </c>
      <c r="U627" s="735">
        <v>0</v>
      </c>
      <c r="V627" s="735">
        <v>0</v>
      </c>
    </row>
    <row r="628" spans="2:22" x14ac:dyDescent="0.25">
      <c r="B628" s="706" t="s">
        <v>1126</v>
      </c>
      <c r="C628" s="706" t="s">
        <v>1126</v>
      </c>
      <c r="D628" s="706" t="s">
        <v>1126</v>
      </c>
      <c r="E628" s="735">
        <v>0</v>
      </c>
      <c r="F628" s="735">
        <v>0</v>
      </c>
      <c r="G628" s="735">
        <v>0</v>
      </c>
      <c r="H628" s="735">
        <v>0</v>
      </c>
      <c r="I628" s="735">
        <v>0</v>
      </c>
      <c r="J628" s="735">
        <v>0</v>
      </c>
      <c r="K628" s="735">
        <v>0</v>
      </c>
      <c r="L628" s="735">
        <v>0</v>
      </c>
      <c r="M628" s="735">
        <v>0</v>
      </c>
      <c r="N628" s="735">
        <v>0</v>
      </c>
      <c r="O628" s="735">
        <v>0</v>
      </c>
      <c r="P628" s="735">
        <v>0</v>
      </c>
      <c r="Q628" s="735">
        <v>0</v>
      </c>
      <c r="R628" s="735">
        <v>0</v>
      </c>
      <c r="S628" s="735">
        <v>0</v>
      </c>
      <c r="T628" s="735">
        <v>0</v>
      </c>
      <c r="U628" s="735">
        <v>0</v>
      </c>
      <c r="V628" s="735">
        <v>0</v>
      </c>
    </row>
    <row r="629" spans="2:22" x14ac:dyDescent="0.25">
      <c r="B629" s="706" t="s">
        <v>1126</v>
      </c>
      <c r="C629" s="706" t="s">
        <v>1126</v>
      </c>
      <c r="D629" s="706" t="s">
        <v>1126</v>
      </c>
      <c r="E629" s="735">
        <v>0</v>
      </c>
      <c r="F629" s="735">
        <v>0</v>
      </c>
      <c r="G629" s="735">
        <v>0</v>
      </c>
      <c r="H629" s="735">
        <v>0</v>
      </c>
      <c r="I629" s="735">
        <v>0</v>
      </c>
      <c r="J629" s="735">
        <v>0</v>
      </c>
      <c r="K629" s="735">
        <v>0</v>
      </c>
      <c r="L629" s="735">
        <v>0</v>
      </c>
      <c r="M629" s="735">
        <v>0</v>
      </c>
      <c r="N629" s="735">
        <v>0</v>
      </c>
      <c r="O629" s="735">
        <v>0</v>
      </c>
      <c r="P629" s="735">
        <v>0</v>
      </c>
      <c r="Q629" s="735">
        <v>0</v>
      </c>
      <c r="R629" s="735">
        <v>0</v>
      </c>
      <c r="S629" s="735">
        <v>0</v>
      </c>
      <c r="T629" s="735">
        <v>0</v>
      </c>
      <c r="U629" s="735">
        <v>0</v>
      </c>
      <c r="V629" s="735">
        <v>0</v>
      </c>
    </row>
    <row r="630" spans="2:22" x14ac:dyDescent="0.25">
      <c r="B630" s="706" t="s">
        <v>1126</v>
      </c>
      <c r="C630" s="706" t="s">
        <v>1126</v>
      </c>
      <c r="D630" s="706" t="s">
        <v>1126</v>
      </c>
      <c r="E630" s="735">
        <v>0</v>
      </c>
      <c r="F630" s="735">
        <v>0</v>
      </c>
      <c r="G630" s="735">
        <v>0</v>
      </c>
      <c r="H630" s="735">
        <v>0</v>
      </c>
      <c r="I630" s="735">
        <v>0</v>
      </c>
      <c r="J630" s="735">
        <v>0</v>
      </c>
      <c r="K630" s="735">
        <v>0</v>
      </c>
      <c r="L630" s="735">
        <v>0</v>
      </c>
      <c r="M630" s="735">
        <v>0</v>
      </c>
      <c r="N630" s="735">
        <v>0</v>
      </c>
      <c r="O630" s="735">
        <v>0</v>
      </c>
      <c r="P630" s="735">
        <v>0</v>
      </c>
      <c r="Q630" s="735">
        <v>0</v>
      </c>
      <c r="R630" s="735">
        <v>0</v>
      </c>
      <c r="S630" s="735">
        <v>0</v>
      </c>
      <c r="T630" s="735">
        <v>0</v>
      </c>
      <c r="U630" s="735">
        <v>0</v>
      </c>
      <c r="V630" s="735">
        <v>0</v>
      </c>
    </row>
    <row r="631" spans="2:22" x14ac:dyDescent="0.25">
      <c r="B631" s="706" t="s">
        <v>1126</v>
      </c>
      <c r="C631" s="706" t="s">
        <v>1126</v>
      </c>
      <c r="D631" s="706" t="s">
        <v>1126</v>
      </c>
      <c r="E631" s="735">
        <v>0</v>
      </c>
      <c r="F631" s="735">
        <v>0</v>
      </c>
      <c r="G631" s="735">
        <v>0</v>
      </c>
      <c r="H631" s="735">
        <v>0</v>
      </c>
      <c r="I631" s="735">
        <v>0</v>
      </c>
      <c r="J631" s="735">
        <v>0</v>
      </c>
      <c r="K631" s="735">
        <v>0</v>
      </c>
      <c r="L631" s="735">
        <v>0</v>
      </c>
      <c r="M631" s="735">
        <v>0</v>
      </c>
      <c r="N631" s="735">
        <v>0</v>
      </c>
      <c r="O631" s="735">
        <v>0</v>
      </c>
      <c r="P631" s="735">
        <v>0</v>
      </c>
      <c r="Q631" s="735">
        <v>0</v>
      </c>
      <c r="R631" s="735">
        <v>0</v>
      </c>
      <c r="S631" s="735">
        <v>0</v>
      </c>
      <c r="T631" s="735">
        <v>0</v>
      </c>
      <c r="U631" s="735">
        <v>0</v>
      </c>
      <c r="V631" s="735">
        <v>0</v>
      </c>
    </row>
    <row r="632" spans="2:22" x14ac:dyDescent="0.25">
      <c r="B632" s="706" t="s">
        <v>1126</v>
      </c>
      <c r="C632" s="706" t="s">
        <v>1126</v>
      </c>
      <c r="D632" s="706" t="s">
        <v>1126</v>
      </c>
      <c r="E632" s="735">
        <v>0</v>
      </c>
      <c r="F632" s="735">
        <v>0</v>
      </c>
      <c r="G632" s="735">
        <v>0</v>
      </c>
      <c r="H632" s="735">
        <v>0</v>
      </c>
      <c r="I632" s="735">
        <v>0</v>
      </c>
      <c r="J632" s="735">
        <v>0</v>
      </c>
      <c r="K632" s="735">
        <v>0</v>
      </c>
      <c r="L632" s="735">
        <v>0</v>
      </c>
      <c r="M632" s="735">
        <v>0</v>
      </c>
      <c r="N632" s="735">
        <v>0</v>
      </c>
      <c r="O632" s="735">
        <v>0</v>
      </c>
      <c r="P632" s="735">
        <v>0</v>
      </c>
      <c r="Q632" s="735">
        <v>0</v>
      </c>
      <c r="R632" s="735">
        <v>0</v>
      </c>
      <c r="S632" s="735">
        <v>0</v>
      </c>
      <c r="T632" s="735">
        <v>0</v>
      </c>
      <c r="U632" s="735">
        <v>0</v>
      </c>
      <c r="V632" s="735">
        <v>0</v>
      </c>
    </row>
    <row r="633" spans="2:22" x14ac:dyDescent="0.25">
      <c r="B633" s="706" t="s">
        <v>1126</v>
      </c>
      <c r="C633" s="706" t="s">
        <v>1126</v>
      </c>
      <c r="D633" s="706" t="s">
        <v>1126</v>
      </c>
      <c r="E633" s="735">
        <v>0</v>
      </c>
      <c r="F633" s="735">
        <v>0</v>
      </c>
      <c r="G633" s="735">
        <v>0</v>
      </c>
      <c r="H633" s="735">
        <v>0</v>
      </c>
      <c r="I633" s="735">
        <v>0</v>
      </c>
      <c r="J633" s="735">
        <v>0</v>
      </c>
      <c r="K633" s="735">
        <v>0</v>
      </c>
      <c r="L633" s="735">
        <v>0</v>
      </c>
      <c r="M633" s="735">
        <v>0</v>
      </c>
      <c r="N633" s="735">
        <v>0</v>
      </c>
      <c r="O633" s="735">
        <v>0</v>
      </c>
      <c r="P633" s="735">
        <v>0</v>
      </c>
      <c r="Q633" s="735">
        <v>0</v>
      </c>
      <c r="R633" s="735">
        <v>0</v>
      </c>
      <c r="S633" s="735">
        <v>0</v>
      </c>
      <c r="T633" s="735">
        <v>0</v>
      </c>
      <c r="U633" s="735">
        <v>0</v>
      </c>
      <c r="V633" s="735">
        <v>0</v>
      </c>
    </row>
    <row r="634" spans="2:22" x14ac:dyDescent="0.25">
      <c r="B634" s="706" t="s">
        <v>1126</v>
      </c>
      <c r="C634" s="706" t="s">
        <v>1126</v>
      </c>
      <c r="D634" s="706" t="s">
        <v>1126</v>
      </c>
      <c r="E634" s="735">
        <v>0</v>
      </c>
      <c r="F634" s="735">
        <v>0</v>
      </c>
      <c r="G634" s="735">
        <v>0</v>
      </c>
      <c r="H634" s="735">
        <v>0</v>
      </c>
      <c r="I634" s="735">
        <v>0</v>
      </c>
      <c r="J634" s="735">
        <v>0</v>
      </c>
      <c r="K634" s="735">
        <v>0</v>
      </c>
      <c r="L634" s="735">
        <v>0</v>
      </c>
      <c r="M634" s="735">
        <v>0</v>
      </c>
      <c r="N634" s="735">
        <v>0</v>
      </c>
      <c r="O634" s="735">
        <v>0</v>
      </c>
      <c r="P634" s="735">
        <v>0</v>
      </c>
      <c r="Q634" s="735">
        <v>0</v>
      </c>
      <c r="R634" s="735">
        <v>0</v>
      </c>
      <c r="S634" s="735">
        <v>0</v>
      </c>
      <c r="T634" s="735">
        <v>0</v>
      </c>
      <c r="U634" s="735">
        <v>0</v>
      </c>
      <c r="V634" s="735">
        <v>0</v>
      </c>
    </row>
    <row r="635" spans="2:22" x14ac:dyDescent="0.25">
      <c r="B635" s="706" t="s">
        <v>1126</v>
      </c>
      <c r="C635" s="706" t="s">
        <v>1126</v>
      </c>
      <c r="D635" s="706" t="s">
        <v>1126</v>
      </c>
      <c r="E635" s="735">
        <v>0</v>
      </c>
      <c r="F635" s="735">
        <v>0</v>
      </c>
      <c r="G635" s="735">
        <v>0</v>
      </c>
      <c r="H635" s="735">
        <v>0</v>
      </c>
      <c r="I635" s="735">
        <v>0</v>
      </c>
      <c r="J635" s="735">
        <v>0</v>
      </c>
      <c r="K635" s="735">
        <v>0</v>
      </c>
      <c r="L635" s="735">
        <v>0</v>
      </c>
      <c r="M635" s="735">
        <v>0</v>
      </c>
      <c r="N635" s="735">
        <v>0</v>
      </c>
      <c r="O635" s="735">
        <v>0</v>
      </c>
      <c r="P635" s="735">
        <v>0</v>
      </c>
      <c r="Q635" s="735">
        <v>0</v>
      </c>
      <c r="R635" s="735">
        <v>0</v>
      </c>
      <c r="S635" s="735">
        <v>0</v>
      </c>
      <c r="T635" s="735">
        <v>0</v>
      </c>
      <c r="U635" s="735">
        <v>0</v>
      </c>
      <c r="V635" s="735">
        <v>0</v>
      </c>
    </row>
    <row r="636" spans="2:22" x14ac:dyDescent="0.25">
      <c r="B636" s="706" t="s">
        <v>1126</v>
      </c>
      <c r="C636" s="706" t="s">
        <v>1126</v>
      </c>
      <c r="D636" s="706" t="s">
        <v>1126</v>
      </c>
      <c r="E636" s="735">
        <v>0</v>
      </c>
      <c r="F636" s="735">
        <v>0</v>
      </c>
      <c r="G636" s="735">
        <v>0</v>
      </c>
      <c r="H636" s="735">
        <v>0</v>
      </c>
      <c r="I636" s="735">
        <v>0</v>
      </c>
      <c r="J636" s="735">
        <v>0</v>
      </c>
      <c r="K636" s="735">
        <v>0</v>
      </c>
      <c r="L636" s="735">
        <v>0</v>
      </c>
      <c r="M636" s="735">
        <v>0</v>
      </c>
      <c r="N636" s="735">
        <v>0</v>
      </c>
      <c r="O636" s="735">
        <v>0</v>
      </c>
      <c r="P636" s="735">
        <v>0</v>
      </c>
      <c r="Q636" s="735">
        <v>0</v>
      </c>
      <c r="R636" s="735">
        <v>0</v>
      </c>
      <c r="S636" s="735">
        <v>0</v>
      </c>
      <c r="T636" s="735">
        <v>0</v>
      </c>
      <c r="U636" s="735">
        <v>0</v>
      </c>
      <c r="V636" s="735">
        <v>0</v>
      </c>
    </row>
    <row r="637" spans="2:22" x14ac:dyDescent="0.25">
      <c r="B637" s="706" t="s">
        <v>1126</v>
      </c>
      <c r="C637" s="706" t="s">
        <v>1126</v>
      </c>
      <c r="D637" s="706" t="s">
        <v>1126</v>
      </c>
      <c r="E637" s="735">
        <v>0</v>
      </c>
      <c r="F637" s="735">
        <v>0</v>
      </c>
      <c r="G637" s="735">
        <v>0</v>
      </c>
      <c r="H637" s="735">
        <v>0</v>
      </c>
      <c r="I637" s="735">
        <v>0</v>
      </c>
      <c r="J637" s="735">
        <v>0</v>
      </c>
      <c r="K637" s="735">
        <v>0</v>
      </c>
      <c r="L637" s="735">
        <v>0</v>
      </c>
      <c r="M637" s="735">
        <v>0</v>
      </c>
      <c r="N637" s="735">
        <v>0</v>
      </c>
      <c r="O637" s="735">
        <v>0</v>
      </c>
      <c r="P637" s="735">
        <v>0</v>
      </c>
      <c r="Q637" s="735">
        <v>0</v>
      </c>
      <c r="R637" s="735">
        <v>0</v>
      </c>
      <c r="S637" s="735">
        <v>0</v>
      </c>
      <c r="T637" s="735">
        <v>0</v>
      </c>
      <c r="U637" s="735">
        <v>0</v>
      </c>
      <c r="V637" s="735">
        <v>0</v>
      </c>
    </row>
    <row r="638" spans="2:22" x14ac:dyDescent="0.25">
      <c r="B638" s="706" t="s">
        <v>1126</v>
      </c>
      <c r="C638" s="706" t="s">
        <v>1126</v>
      </c>
      <c r="D638" s="706" t="s">
        <v>1126</v>
      </c>
      <c r="E638" s="735">
        <v>0</v>
      </c>
      <c r="F638" s="735">
        <v>0</v>
      </c>
      <c r="G638" s="735">
        <v>0</v>
      </c>
      <c r="H638" s="735">
        <v>0</v>
      </c>
      <c r="I638" s="735">
        <v>0</v>
      </c>
      <c r="J638" s="735">
        <v>0</v>
      </c>
      <c r="K638" s="735">
        <v>0</v>
      </c>
      <c r="L638" s="735">
        <v>0</v>
      </c>
      <c r="M638" s="735">
        <v>0</v>
      </c>
      <c r="N638" s="735">
        <v>0</v>
      </c>
      <c r="O638" s="735">
        <v>0</v>
      </c>
      <c r="P638" s="735">
        <v>0</v>
      </c>
      <c r="Q638" s="735">
        <v>0</v>
      </c>
      <c r="R638" s="735">
        <v>0</v>
      </c>
      <c r="S638" s="735">
        <v>0</v>
      </c>
      <c r="T638" s="735">
        <v>0</v>
      </c>
      <c r="U638" s="735">
        <v>0</v>
      </c>
      <c r="V638" s="735">
        <v>0</v>
      </c>
    </row>
    <row r="639" spans="2:22" x14ac:dyDescent="0.25">
      <c r="B639" s="706" t="s">
        <v>1126</v>
      </c>
      <c r="C639" s="706" t="s">
        <v>1126</v>
      </c>
      <c r="D639" s="706" t="s">
        <v>1126</v>
      </c>
      <c r="E639" s="735">
        <v>0</v>
      </c>
      <c r="F639" s="735">
        <v>0</v>
      </c>
      <c r="G639" s="735">
        <v>0</v>
      </c>
      <c r="H639" s="735">
        <v>0</v>
      </c>
      <c r="I639" s="735">
        <v>0</v>
      </c>
      <c r="J639" s="735">
        <v>0</v>
      </c>
      <c r="K639" s="735">
        <v>0</v>
      </c>
      <c r="L639" s="735">
        <v>0</v>
      </c>
      <c r="M639" s="735">
        <v>0</v>
      </c>
      <c r="N639" s="735">
        <v>0</v>
      </c>
      <c r="O639" s="735">
        <v>0</v>
      </c>
      <c r="P639" s="735">
        <v>0</v>
      </c>
      <c r="Q639" s="735">
        <v>0</v>
      </c>
      <c r="R639" s="735">
        <v>0</v>
      </c>
      <c r="S639" s="735">
        <v>0</v>
      </c>
      <c r="T639" s="735">
        <v>0</v>
      </c>
      <c r="U639" s="735">
        <v>0</v>
      </c>
      <c r="V639" s="735">
        <v>0</v>
      </c>
    </row>
    <row r="640" spans="2:22" x14ac:dyDescent="0.25">
      <c r="B640" s="706" t="s">
        <v>1126</v>
      </c>
      <c r="C640" s="706" t="s">
        <v>1126</v>
      </c>
      <c r="D640" s="706" t="s">
        <v>1126</v>
      </c>
      <c r="E640" s="735">
        <v>0</v>
      </c>
      <c r="F640" s="735">
        <v>0</v>
      </c>
      <c r="G640" s="735">
        <v>0</v>
      </c>
      <c r="H640" s="735">
        <v>0</v>
      </c>
      <c r="I640" s="735">
        <v>0</v>
      </c>
      <c r="J640" s="735">
        <v>0</v>
      </c>
      <c r="K640" s="735">
        <v>0</v>
      </c>
      <c r="L640" s="735">
        <v>0</v>
      </c>
      <c r="M640" s="735">
        <v>0</v>
      </c>
      <c r="N640" s="735">
        <v>0</v>
      </c>
      <c r="O640" s="735">
        <v>0</v>
      </c>
      <c r="P640" s="735">
        <v>0</v>
      </c>
      <c r="Q640" s="735">
        <v>0</v>
      </c>
      <c r="R640" s="735">
        <v>0</v>
      </c>
      <c r="S640" s="735">
        <v>0</v>
      </c>
      <c r="T640" s="735">
        <v>0</v>
      </c>
      <c r="U640" s="735">
        <v>0</v>
      </c>
      <c r="V640" s="735">
        <v>0</v>
      </c>
    </row>
    <row r="641" spans="2:22" x14ac:dyDescent="0.25">
      <c r="B641" s="706" t="s">
        <v>1126</v>
      </c>
      <c r="C641" s="706" t="s">
        <v>1126</v>
      </c>
      <c r="D641" s="706" t="s">
        <v>1126</v>
      </c>
      <c r="E641" s="735">
        <v>0</v>
      </c>
      <c r="F641" s="735">
        <v>0</v>
      </c>
      <c r="G641" s="735">
        <v>0</v>
      </c>
      <c r="H641" s="735">
        <v>0</v>
      </c>
      <c r="I641" s="735">
        <v>0</v>
      </c>
      <c r="J641" s="735">
        <v>0</v>
      </c>
      <c r="K641" s="735">
        <v>0</v>
      </c>
      <c r="L641" s="735">
        <v>0</v>
      </c>
      <c r="M641" s="735">
        <v>0</v>
      </c>
      <c r="N641" s="735">
        <v>0</v>
      </c>
      <c r="O641" s="735">
        <v>0</v>
      </c>
      <c r="P641" s="735">
        <v>0</v>
      </c>
      <c r="Q641" s="735">
        <v>0</v>
      </c>
      <c r="R641" s="735">
        <v>0</v>
      </c>
      <c r="S641" s="735">
        <v>0</v>
      </c>
      <c r="T641" s="735">
        <v>0</v>
      </c>
      <c r="U641" s="735">
        <v>0</v>
      </c>
      <c r="V641" s="735">
        <v>0</v>
      </c>
    </row>
    <row r="642" spans="2:22" x14ac:dyDescent="0.25">
      <c r="B642" s="706" t="s">
        <v>1126</v>
      </c>
      <c r="C642" s="706" t="s">
        <v>1126</v>
      </c>
      <c r="D642" s="706" t="s">
        <v>1126</v>
      </c>
      <c r="E642" s="735">
        <v>0</v>
      </c>
      <c r="F642" s="735">
        <v>0</v>
      </c>
      <c r="G642" s="735">
        <v>0</v>
      </c>
      <c r="H642" s="735">
        <v>0</v>
      </c>
      <c r="I642" s="735">
        <v>0</v>
      </c>
      <c r="J642" s="735">
        <v>0</v>
      </c>
      <c r="K642" s="735">
        <v>0</v>
      </c>
      <c r="L642" s="735">
        <v>0</v>
      </c>
      <c r="M642" s="735">
        <v>0</v>
      </c>
      <c r="N642" s="735">
        <v>0</v>
      </c>
      <c r="O642" s="735">
        <v>0</v>
      </c>
      <c r="P642" s="735">
        <v>0</v>
      </c>
      <c r="Q642" s="735">
        <v>0</v>
      </c>
      <c r="R642" s="735">
        <v>0</v>
      </c>
      <c r="S642" s="735">
        <v>0</v>
      </c>
      <c r="T642" s="735">
        <v>0</v>
      </c>
      <c r="U642" s="735">
        <v>0</v>
      </c>
      <c r="V642" s="735">
        <v>0</v>
      </c>
    </row>
    <row r="643" spans="2:22" x14ac:dyDescent="0.25">
      <c r="B643" s="706" t="s">
        <v>1126</v>
      </c>
      <c r="C643" s="706" t="s">
        <v>1126</v>
      </c>
      <c r="D643" s="706" t="s">
        <v>1126</v>
      </c>
      <c r="E643" s="735">
        <v>0</v>
      </c>
      <c r="F643" s="735">
        <v>0</v>
      </c>
      <c r="G643" s="735">
        <v>0</v>
      </c>
      <c r="H643" s="735">
        <v>0</v>
      </c>
      <c r="I643" s="735">
        <v>0</v>
      </c>
      <c r="J643" s="735">
        <v>0</v>
      </c>
      <c r="K643" s="735">
        <v>0</v>
      </c>
      <c r="L643" s="735">
        <v>0</v>
      </c>
      <c r="M643" s="735">
        <v>0</v>
      </c>
      <c r="N643" s="735">
        <v>0</v>
      </c>
      <c r="O643" s="735">
        <v>0</v>
      </c>
      <c r="P643" s="735">
        <v>0</v>
      </c>
      <c r="Q643" s="735">
        <v>0</v>
      </c>
      <c r="R643" s="735">
        <v>0</v>
      </c>
      <c r="S643" s="735">
        <v>0</v>
      </c>
      <c r="T643" s="735">
        <v>0</v>
      </c>
      <c r="U643" s="735">
        <v>0</v>
      </c>
      <c r="V643" s="735">
        <v>0</v>
      </c>
    </row>
    <row r="644" spans="2:22" x14ac:dyDescent="0.25">
      <c r="B644" s="706" t="s">
        <v>1126</v>
      </c>
      <c r="C644" s="706" t="s">
        <v>1126</v>
      </c>
      <c r="D644" s="706" t="s">
        <v>1126</v>
      </c>
      <c r="E644" s="735">
        <v>0</v>
      </c>
      <c r="F644" s="735">
        <v>0</v>
      </c>
      <c r="G644" s="735">
        <v>0</v>
      </c>
      <c r="H644" s="735">
        <v>0</v>
      </c>
      <c r="I644" s="735">
        <v>0</v>
      </c>
      <c r="J644" s="735">
        <v>0</v>
      </c>
      <c r="K644" s="735">
        <v>0</v>
      </c>
      <c r="L644" s="735">
        <v>0</v>
      </c>
      <c r="M644" s="735">
        <v>0</v>
      </c>
      <c r="N644" s="735">
        <v>0</v>
      </c>
      <c r="O644" s="735">
        <v>0</v>
      </c>
      <c r="P644" s="735">
        <v>0</v>
      </c>
      <c r="Q644" s="735">
        <v>0</v>
      </c>
      <c r="R644" s="735">
        <v>0</v>
      </c>
      <c r="S644" s="735">
        <v>0</v>
      </c>
      <c r="T644" s="735">
        <v>0</v>
      </c>
      <c r="U644" s="735">
        <v>0</v>
      </c>
      <c r="V644" s="735">
        <v>0</v>
      </c>
    </row>
    <row r="645" spans="2:22" x14ac:dyDescent="0.25">
      <c r="B645" s="706" t="s">
        <v>1126</v>
      </c>
      <c r="C645" s="706" t="s">
        <v>1126</v>
      </c>
      <c r="D645" s="706" t="s">
        <v>1126</v>
      </c>
      <c r="E645" s="735">
        <v>0</v>
      </c>
      <c r="F645" s="735">
        <v>0</v>
      </c>
      <c r="G645" s="735">
        <v>0</v>
      </c>
      <c r="H645" s="735">
        <v>0</v>
      </c>
      <c r="I645" s="735">
        <v>0</v>
      </c>
      <c r="J645" s="735">
        <v>0</v>
      </c>
      <c r="K645" s="735">
        <v>0</v>
      </c>
      <c r="L645" s="735">
        <v>0</v>
      </c>
      <c r="M645" s="735">
        <v>0</v>
      </c>
      <c r="N645" s="735">
        <v>0</v>
      </c>
      <c r="O645" s="735">
        <v>0</v>
      </c>
      <c r="P645" s="735">
        <v>0</v>
      </c>
      <c r="Q645" s="735">
        <v>0</v>
      </c>
      <c r="R645" s="735">
        <v>0</v>
      </c>
      <c r="S645" s="735">
        <v>0</v>
      </c>
      <c r="T645" s="735">
        <v>0</v>
      </c>
      <c r="U645" s="735">
        <v>0</v>
      </c>
      <c r="V645" s="735">
        <v>0</v>
      </c>
    </row>
    <row r="646" spans="2:22" x14ac:dyDescent="0.25">
      <c r="B646" s="706" t="s">
        <v>1126</v>
      </c>
      <c r="C646" s="706" t="s">
        <v>1126</v>
      </c>
      <c r="D646" s="706" t="s">
        <v>1126</v>
      </c>
      <c r="E646" s="735">
        <v>0</v>
      </c>
      <c r="F646" s="735">
        <v>0</v>
      </c>
      <c r="G646" s="735">
        <v>0</v>
      </c>
      <c r="H646" s="735">
        <v>0</v>
      </c>
      <c r="I646" s="735">
        <v>0</v>
      </c>
      <c r="J646" s="735">
        <v>0</v>
      </c>
      <c r="K646" s="735">
        <v>0</v>
      </c>
      <c r="L646" s="735">
        <v>0</v>
      </c>
      <c r="M646" s="735">
        <v>0</v>
      </c>
      <c r="N646" s="735">
        <v>0</v>
      </c>
      <c r="O646" s="735">
        <v>0</v>
      </c>
      <c r="P646" s="735">
        <v>0</v>
      </c>
      <c r="Q646" s="735">
        <v>0</v>
      </c>
      <c r="R646" s="735">
        <v>0</v>
      </c>
      <c r="S646" s="735">
        <v>0</v>
      </c>
      <c r="T646" s="735">
        <v>0</v>
      </c>
      <c r="U646" s="735">
        <v>0</v>
      </c>
      <c r="V646" s="735">
        <v>0</v>
      </c>
    </row>
    <row r="647" spans="2:22" x14ac:dyDescent="0.25">
      <c r="B647" s="706" t="s">
        <v>1126</v>
      </c>
      <c r="C647" s="706" t="s">
        <v>1126</v>
      </c>
      <c r="D647" s="706" t="s">
        <v>1126</v>
      </c>
      <c r="E647" s="735">
        <v>0</v>
      </c>
      <c r="F647" s="735">
        <v>0</v>
      </c>
      <c r="G647" s="735">
        <v>0</v>
      </c>
      <c r="H647" s="735">
        <v>0</v>
      </c>
      <c r="I647" s="735">
        <v>0</v>
      </c>
      <c r="J647" s="735">
        <v>0</v>
      </c>
      <c r="K647" s="735">
        <v>0</v>
      </c>
      <c r="L647" s="735">
        <v>0</v>
      </c>
      <c r="M647" s="735">
        <v>0</v>
      </c>
      <c r="N647" s="735">
        <v>0</v>
      </c>
      <c r="O647" s="735">
        <v>0</v>
      </c>
      <c r="P647" s="735">
        <v>0</v>
      </c>
      <c r="Q647" s="735">
        <v>0</v>
      </c>
      <c r="R647" s="735">
        <v>0</v>
      </c>
      <c r="S647" s="735">
        <v>0</v>
      </c>
      <c r="T647" s="735">
        <v>0</v>
      </c>
      <c r="U647" s="735">
        <v>0</v>
      </c>
      <c r="V647" s="735">
        <v>0</v>
      </c>
    </row>
    <row r="648" spans="2:22" x14ac:dyDescent="0.25">
      <c r="B648" s="706" t="s">
        <v>1126</v>
      </c>
      <c r="C648" s="706" t="s">
        <v>1126</v>
      </c>
      <c r="D648" s="706" t="s">
        <v>1126</v>
      </c>
      <c r="E648" s="735">
        <v>0</v>
      </c>
      <c r="F648" s="735">
        <v>0</v>
      </c>
      <c r="G648" s="735">
        <v>0</v>
      </c>
      <c r="H648" s="735">
        <v>0</v>
      </c>
      <c r="I648" s="735">
        <v>0</v>
      </c>
      <c r="J648" s="735">
        <v>0</v>
      </c>
      <c r="K648" s="735">
        <v>0</v>
      </c>
      <c r="L648" s="735">
        <v>0</v>
      </c>
      <c r="M648" s="735">
        <v>0</v>
      </c>
      <c r="N648" s="735">
        <v>0</v>
      </c>
      <c r="O648" s="735">
        <v>0</v>
      </c>
      <c r="P648" s="735">
        <v>0</v>
      </c>
      <c r="Q648" s="735">
        <v>0</v>
      </c>
      <c r="R648" s="735">
        <v>0</v>
      </c>
      <c r="S648" s="735">
        <v>0</v>
      </c>
      <c r="T648" s="735">
        <v>0</v>
      </c>
      <c r="U648" s="735">
        <v>0</v>
      </c>
      <c r="V648" s="735">
        <v>0</v>
      </c>
    </row>
    <row r="649" spans="2:22" x14ac:dyDescent="0.25">
      <c r="B649" s="706" t="s">
        <v>1126</v>
      </c>
      <c r="C649" s="706" t="s">
        <v>1126</v>
      </c>
      <c r="D649" s="706" t="s">
        <v>1126</v>
      </c>
      <c r="E649" s="735">
        <v>0</v>
      </c>
      <c r="F649" s="735">
        <v>0</v>
      </c>
      <c r="G649" s="735">
        <v>0</v>
      </c>
      <c r="H649" s="735">
        <v>0</v>
      </c>
      <c r="I649" s="735">
        <v>0</v>
      </c>
      <c r="J649" s="735">
        <v>0</v>
      </c>
      <c r="K649" s="735">
        <v>0</v>
      </c>
      <c r="L649" s="735">
        <v>0</v>
      </c>
      <c r="M649" s="735">
        <v>0</v>
      </c>
      <c r="N649" s="735">
        <v>0</v>
      </c>
      <c r="O649" s="735">
        <v>0</v>
      </c>
      <c r="P649" s="735">
        <v>0</v>
      </c>
      <c r="Q649" s="735">
        <v>0</v>
      </c>
      <c r="R649" s="735">
        <v>0</v>
      </c>
      <c r="S649" s="735">
        <v>0</v>
      </c>
      <c r="T649" s="735">
        <v>0</v>
      </c>
      <c r="U649" s="735">
        <v>0</v>
      </c>
      <c r="V649" s="735">
        <v>0</v>
      </c>
    </row>
    <row r="650" spans="2:22" x14ac:dyDescent="0.25">
      <c r="B650" s="706" t="s">
        <v>1126</v>
      </c>
      <c r="C650" s="706" t="s">
        <v>1126</v>
      </c>
      <c r="D650" s="706" t="s">
        <v>1126</v>
      </c>
      <c r="E650" s="735">
        <v>0</v>
      </c>
      <c r="F650" s="735">
        <v>0</v>
      </c>
      <c r="G650" s="735">
        <v>0</v>
      </c>
      <c r="H650" s="735">
        <v>0</v>
      </c>
      <c r="I650" s="735">
        <v>0</v>
      </c>
      <c r="J650" s="735">
        <v>0</v>
      </c>
      <c r="K650" s="735">
        <v>0</v>
      </c>
      <c r="L650" s="735">
        <v>0</v>
      </c>
      <c r="M650" s="735">
        <v>0</v>
      </c>
      <c r="N650" s="735">
        <v>0</v>
      </c>
      <c r="O650" s="735">
        <v>0</v>
      </c>
      <c r="P650" s="735">
        <v>0</v>
      </c>
      <c r="Q650" s="735">
        <v>0</v>
      </c>
      <c r="R650" s="735">
        <v>0</v>
      </c>
      <c r="S650" s="735">
        <v>0</v>
      </c>
      <c r="T650" s="735">
        <v>0</v>
      </c>
      <c r="U650" s="735">
        <v>0</v>
      </c>
      <c r="V650" s="735">
        <v>0</v>
      </c>
    </row>
    <row r="651" spans="2:22" x14ac:dyDescent="0.25">
      <c r="B651" s="706" t="s">
        <v>1126</v>
      </c>
      <c r="C651" s="706" t="s">
        <v>1126</v>
      </c>
      <c r="D651" s="706" t="s">
        <v>1126</v>
      </c>
      <c r="E651" s="735">
        <v>0</v>
      </c>
      <c r="F651" s="735">
        <v>0</v>
      </c>
      <c r="G651" s="735">
        <v>0</v>
      </c>
      <c r="H651" s="735">
        <v>0</v>
      </c>
      <c r="I651" s="735">
        <v>0</v>
      </c>
      <c r="J651" s="735">
        <v>0</v>
      </c>
      <c r="K651" s="735">
        <v>0</v>
      </c>
      <c r="L651" s="735">
        <v>0</v>
      </c>
      <c r="M651" s="735">
        <v>0</v>
      </c>
      <c r="N651" s="735">
        <v>0</v>
      </c>
      <c r="O651" s="735">
        <v>0</v>
      </c>
      <c r="P651" s="735">
        <v>0</v>
      </c>
      <c r="Q651" s="735">
        <v>0</v>
      </c>
      <c r="R651" s="735">
        <v>0</v>
      </c>
      <c r="S651" s="735">
        <v>0</v>
      </c>
      <c r="T651" s="735">
        <v>0</v>
      </c>
      <c r="U651" s="735">
        <v>0</v>
      </c>
      <c r="V651" s="735">
        <v>0</v>
      </c>
    </row>
    <row r="652" spans="2:22" x14ac:dyDescent="0.25">
      <c r="B652" s="706" t="s">
        <v>1126</v>
      </c>
      <c r="C652" s="706" t="s">
        <v>1126</v>
      </c>
      <c r="D652" s="706" t="s">
        <v>1126</v>
      </c>
      <c r="E652" s="735">
        <v>0</v>
      </c>
      <c r="F652" s="735">
        <v>0</v>
      </c>
      <c r="G652" s="735">
        <v>0</v>
      </c>
      <c r="H652" s="735">
        <v>0</v>
      </c>
      <c r="I652" s="735">
        <v>0</v>
      </c>
      <c r="J652" s="735">
        <v>0</v>
      </c>
      <c r="K652" s="735">
        <v>0</v>
      </c>
      <c r="L652" s="735">
        <v>0</v>
      </c>
      <c r="M652" s="735">
        <v>0</v>
      </c>
      <c r="N652" s="735">
        <v>0</v>
      </c>
      <c r="O652" s="735">
        <v>0</v>
      </c>
      <c r="P652" s="735">
        <v>0</v>
      </c>
      <c r="Q652" s="735">
        <v>0</v>
      </c>
      <c r="R652" s="735">
        <v>0</v>
      </c>
      <c r="S652" s="735">
        <v>0</v>
      </c>
      <c r="T652" s="735">
        <v>0</v>
      </c>
      <c r="U652" s="735">
        <v>0</v>
      </c>
      <c r="V652" s="735">
        <v>0</v>
      </c>
    </row>
    <row r="653" spans="2:22" x14ac:dyDescent="0.25">
      <c r="B653" s="706" t="s">
        <v>1126</v>
      </c>
      <c r="C653" s="706" t="s">
        <v>1126</v>
      </c>
      <c r="D653" s="706" t="s">
        <v>1126</v>
      </c>
      <c r="E653" s="735">
        <v>0</v>
      </c>
      <c r="F653" s="735">
        <v>0</v>
      </c>
      <c r="G653" s="735">
        <v>0</v>
      </c>
      <c r="H653" s="735">
        <v>0</v>
      </c>
      <c r="I653" s="735">
        <v>0</v>
      </c>
      <c r="J653" s="735">
        <v>0</v>
      </c>
      <c r="K653" s="735">
        <v>0</v>
      </c>
      <c r="L653" s="735">
        <v>0</v>
      </c>
      <c r="M653" s="735">
        <v>0</v>
      </c>
      <c r="N653" s="735">
        <v>0</v>
      </c>
      <c r="O653" s="735">
        <v>0</v>
      </c>
      <c r="P653" s="735">
        <v>0</v>
      </c>
      <c r="Q653" s="735">
        <v>0</v>
      </c>
      <c r="R653" s="735">
        <v>0</v>
      </c>
      <c r="S653" s="735">
        <v>0</v>
      </c>
      <c r="T653" s="735">
        <v>0</v>
      </c>
      <c r="U653" s="735">
        <v>0</v>
      </c>
      <c r="V653" s="735">
        <v>0</v>
      </c>
    </row>
    <row r="654" spans="2:22" x14ac:dyDescent="0.25">
      <c r="B654" s="706" t="s">
        <v>1126</v>
      </c>
      <c r="C654" s="706" t="s">
        <v>1126</v>
      </c>
      <c r="D654" s="706" t="s">
        <v>1126</v>
      </c>
      <c r="E654" s="735">
        <v>0</v>
      </c>
      <c r="F654" s="735">
        <v>0</v>
      </c>
      <c r="G654" s="735">
        <v>0</v>
      </c>
      <c r="H654" s="735">
        <v>0</v>
      </c>
      <c r="I654" s="735">
        <v>0</v>
      </c>
      <c r="J654" s="735">
        <v>0</v>
      </c>
      <c r="K654" s="735">
        <v>0</v>
      </c>
      <c r="L654" s="735">
        <v>0</v>
      </c>
      <c r="M654" s="735">
        <v>0</v>
      </c>
      <c r="N654" s="735">
        <v>0</v>
      </c>
      <c r="O654" s="735">
        <v>0</v>
      </c>
      <c r="P654" s="735">
        <v>0</v>
      </c>
      <c r="Q654" s="735">
        <v>0</v>
      </c>
      <c r="R654" s="735">
        <v>0</v>
      </c>
      <c r="S654" s="735">
        <v>0</v>
      </c>
      <c r="T654" s="735">
        <v>0</v>
      </c>
      <c r="U654" s="735">
        <v>0</v>
      </c>
      <c r="V654" s="735">
        <v>0</v>
      </c>
    </row>
    <row r="655" spans="2:22" x14ac:dyDescent="0.25">
      <c r="B655" s="706" t="s">
        <v>1126</v>
      </c>
      <c r="C655" s="706" t="s">
        <v>1126</v>
      </c>
      <c r="D655" s="706" t="s">
        <v>1126</v>
      </c>
      <c r="E655" s="735">
        <v>0</v>
      </c>
      <c r="F655" s="735">
        <v>0</v>
      </c>
      <c r="G655" s="735">
        <v>0</v>
      </c>
      <c r="H655" s="735">
        <v>0</v>
      </c>
      <c r="I655" s="735">
        <v>0</v>
      </c>
      <c r="J655" s="735">
        <v>0</v>
      </c>
      <c r="K655" s="735">
        <v>0</v>
      </c>
      <c r="L655" s="735">
        <v>0</v>
      </c>
      <c r="M655" s="735">
        <v>0</v>
      </c>
      <c r="N655" s="735">
        <v>0</v>
      </c>
      <c r="O655" s="735">
        <v>0</v>
      </c>
      <c r="P655" s="735">
        <v>0</v>
      </c>
      <c r="Q655" s="735">
        <v>0</v>
      </c>
      <c r="R655" s="735">
        <v>0</v>
      </c>
      <c r="S655" s="735">
        <v>0</v>
      </c>
      <c r="T655" s="735">
        <v>0</v>
      </c>
      <c r="U655" s="735">
        <v>0</v>
      </c>
      <c r="V655" s="735">
        <v>0</v>
      </c>
    </row>
    <row r="656" spans="2:22" x14ac:dyDescent="0.25">
      <c r="B656" s="706" t="s">
        <v>1126</v>
      </c>
      <c r="C656" s="706" t="s">
        <v>1126</v>
      </c>
      <c r="D656" s="706" t="s">
        <v>1126</v>
      </c>
      <c r="E656" s="735">
        <v>0</v>
      </c>
      <c r="F656" s="735">
        <v>0</v>
      </c>
      <c r="G656" s="735">
        <v>0</v>
      </c>
      <c r="H656" s="735">
        <v>0</v>
      </c>
      <c r="I656" s="735">
        <v>0</v>
      </c>
      <c r="J656" s="735">
        <v>0</v>
      </c>
      <c r="K656" s="735">
        <v>0</v>
      </c>
      <c r="L656" s="735">
        <v>0</v>
      </c>
      <c r="M656" s="735">
        <v>0</v>
      </c>
      <c r="N656" s="735">
        <v>0</v>
      </c>
      <c r="O656" s="735">
        <v>0</v>
      </c>
      <c r="P656" s="735">
        <v>0</v>
      </c>
      <c r="Q656" s="735">
        <v>0</v>
      </c>
      <c r="R656" s="735">
        <v>0</v>
      </c>
      <c r="S656" s="735">
        <v>0</v>
      </c>
      <c r="T656" s="735">
        <v>0</v>
      </c>
      <c r="U656" s="735">
        <v>0</v>
      </c>
      <c r="V656" s="735">
        <v>0</v>
      </c>
    </row>
    <row r="657" spans="2:22" x14ac:dyDescent="0.25">
      <c r="B657" s="706" t="s">
        <v>1126</v>
      </c>
      <c r="C657" s="706" t="s">
        <v>1126</v>
      </c>
      <c r="D657" s="706" t="s">
        <v>1126</v>
      </c>
      <c r="E657" s="735">
        <v>0</v>
      </c>
      <c r="F657" s="735">
        <v>0</v>
      </c>
      <c r="G657" s="735">
        <v>0</v>
      </c>
      <c r="H657" s="735">
        <v>0</v>
      </c>
      <c r="I657" s="735">
        <v>0</v>
      </c>
      <c r="J657" s="735">
        <v>0</v>
      </c>
      <c r="K657" s="735">
        <v>0</v>
      </c>
      <c r="L657" s="735">
        <v>0</v>
      </c>
      <c r="M657" s="735">
        <v>0</v>
      </c>
      <c r="N657" s="735">
        <v>0</v>
      </c>
      <c r="O657" s="735">
        <v>0</v>
      </c>
      <c r="P657" s="735">
        <v>0</v>
      </c>
      <c r="Q657" s="735">
        <v>0</v>
      </c>
      <c r="R657" s="735">
        <v>0</v>
      </c>
      <c r="S657" s="735">
        <v>0</v>
      </c>
      <c r="T657" s="735">
        <v>0</v>
      </c>
      <c r="U657" s="735">
        <v>0</v>
      </c>
      <c r="V657" s="735">
        <v>0</v>
      </c>
    </row>
    <row r="658" spans="2:22" x14ac:dyDescent="0.25">
      <c r="B658" s="706" t="s">
        <v>1126</v>
      </c>
      <c r="C658" s="706" t="s">
        <v>1126</v>
      </c>
      <c r="D658" s="706" t="s">
        <v>1126</v>
      </c>
      <c r="E658" s="735">
        <v>0</v>
      </c>
      <c r="F658" s="735">
        <v>0</v>
      </c>
      <c r="G658" s="735">
        <v>0</v>
      </c>
      <c r="H658" s="735">
        <v>0</v>
      </c>
      <c r="I658" s="735">
        <v>0</v>
      </c>
      <c r="J658" s="735">
        <v>0</v>
      </c>
      <c r="K658" s="735">
        <v>0</v>
      </c>
      <c r="L658" s="735">
        <v>0</v>
      </c>
      <c r="M658" s="735">
        <v>0</v>
      </c>
      <c r="N658" s="735">
        <v>0</v>
      </c>
      <c r="O658" s="735">
        <v>0</v>
      </c>
      <c r="P658" s="735">
        <v>0</v>
      </c>
      <c r="Q658" s="735">
        <v>0</v>
      </c>
      <c r="R658" s="735">
        <v>0</v>
      </c>
      <c r="S658" s="735">
        <v>0</v>
      </c>
      <c r="T658" s="735">
        <v>0</v>
      </c>
      <c r="U658" s="735">
        <v>0</v>
      </c>
      <c r="V658" s="735">
        <v>0</v>
      </c>
    </row>
    <row r="659" spans="2:22" x14ac:dyDescent="0.25">
      <c r="B659" s="706" t="s">
        <v>1126</v>
      </c>
      <c r="C659" s="706" t="s">
        <v>1126</v>
      </c>
      <c r="D659" s="706" t="s">
        <v>1126</v>
      </c>
      <c r="E659" s="735">
        <v>0</v>
      </c>
      <c r="F659" s="735">
        <v>0</v>
      </c>
      <c r="G659" s="735">
        <v>0</v>
      </c>
      <c r="H659" s="735">
        <v>0</v>
      </c>
      <c r="I659" s="735">
        <v>0</v>
      </c>
      <c r="J659" s="735">
        <v>0</v>
      </c>
      <c r="K659" s="735">
        <v>0</v>
      </c>
      <c r="L659" s="735">
        <v>0</v>
      </c>
      <c r="M659" s="735">
        <v>0</v>
      </c>
      <c r="N659" s="735">
        <v>0</v>
      </c>
      <c r="O659" s="735">
        <v>0</v>
      </c>
      <c r="P659" s="735">
        <v>0</v>
      </c>
      <c r="Q659" s="735">
        <v>0</v>
      </c>
      <c r="R659" s="735">
        <v>0</v>
      </c>
      <c r="S659" s="735">
        <v>0</v>
      </c>
      <c r="T659" s="735">
        <v>0</v>
      </c>
      <c r="U659" s="735">
        <v>0</v>
      </c>
      <c r="V659" s="735">
        <v>0</v>
      </c>
    </row>
    <row r="660" spans="2:22" x14ac:dyDescent="0.25">
      <c r="B660" s="706" t="s">
        <v>1126</v>
      </c>
      <c r="C660" s="706" t="s">
        <v>1126</v>
      </c>
      <c r="D660" s="706" t="s">
        <v>1126</v>
      </c>
      <c r="E660" s="735">
        <v>0</v>
      </c>
      <c r="F660" s="735">
        <v>0</v>
      </c>
      <c r="G660" s="735">
        <v>0</v>
      </c>
      <c r="H660" s="735">
        <v>0</v>
      </c>
      <c r="I660" s="735">
        <v>0</v>
      </c>
      <c r="J660" s="735">
        <v>0</v>
      </c>
      <c r="K660" s="735">
        <v>0</v>
      </c>
      <c r="L660" s="735">
        <v>0</v>
      </c>
      <c r="M660" s="735">
        <v>0</v>
      </c>
      <c r="N660" s="735">
        <v>0</v>
      </c>
      <c r="O660" s="735">
        <v>0</v>
      </c>
      <c r="P660" s="735">
        <v>0</v>
      </c>
      <c r="Q660" s="735">
        <v>0</v>
      </c>
      <c r="R660" s="735">
        <v>0</v>
      </c>
      <c r="S660" s="735">
        <v>0</v>
      </c>
      <c r="T660" s="735">
        <v>0</v>
      </c>
      <c r="U660" s="735">
        <v>0</v>
      </c>
      <c r="V660" s="735">
        <v>0</v>
      </c>
    </row>
    <row r="661" spans="2:22" x14ac:dyDescent="0.25">
      <c r="B661" s="706" t="s">
        <v>1126</v>
      </c>
      <c r="C661" s="706" t="s">
        <v>1126</v>
      </c>
      <c r="D661" s="706" t="s">
        <v>1126</v>
      </c>
      <c r="E661" s="735">
        <v>0</v>
      </c>
      <c r="F661" s="735">
        <v>0</v>
      </c>
      <c r="G661" s="735">
        <v>0</v>
      </c>
      <c r="H661" s="735">
        <v>0</v>
      </c>
      <c r="I661" s="735">
        <v>0</v>
      </c>
      <c r="J661" s="735">
        <v>0</v>
      </c>
      <c r="K661" s="735">
        <v>0</v>
      </c>
      <c r="L661" s="735">
        <v>0</v>
      </c>
      <c r="M661" s="735">
        <v>0</v>
      </c>
      <c r="N661" s="735">
        <v>0</v>
      </c>
      <c r="O661" s="735">
        <v>0</v>
      </c>
      <c r="P661" s="735">
        <v>0</v>
      </c>
      <c r="Q661" s="735">
        <v>0</v>
      </c>
      <c r="R661" s="735">
        <v>0</v>
      </c>
      <c r="S661" s="735">
        <v>0</v>
      </c>
      <c r="T661" s="735">
        <v>0</v>
      </c>
      <c r="U661" s="735">
        <v>0</v>
      </c>
      <c r="V661" s="735">
        <v>0</v>
      </c>
    </row>
    <row r="662" spans="2:22" x14ac:dyDescent="0.25">
      <c r="B662" s="706" t="s">
        <v>1126</v>
      </c>
      <c r="C662" s="706" t="s">
        <v>1126</v>
      </c>
      <c r="D662" s="706" t="s">
        <v>1126</v>
      </c>
      <c r="E662" s="735">
        <v>0</v>
      </c>
      <c r="F662" s="735">
        <v>0</v>
      </c>
      <c r="G662" s="735">
        <v>0</v>
      </c>
      <c r="H662" s="735">
        <v>0</v>
      </c>
      <c r="I662" s="735">
        <v>0</v>
      </c>
      <c r="J662" s="735">
        <v>0</v>
      </c>
      <c r="K662" s="735">
        <v>0</v>
      </c>
      <c r="L662" s="735">
        <v>0</v>
      </c>
      <c r="M662" s="735">
        <v>0</v>
      </c>
      <c r="N662" s="735">
        <v>0</v>
      </c>
      <c r="O662" s="735">
        <v>0</v>
      </c>
      <c r="P662" s="735">
        <v>0</v>
      </c>
      <c r="Q662" s="735">
        <v>0</v>
      </c>
      <c r="R662" s="735">
        <v>0</v>
      </c>
      <c r="S662" s="735">
        <v>0</v>
      </c>
      <c r="T662" s="735">
        <v>0</v>
      </c>
      <c r="U662" s="735">
        <v>0</v>
      </c>
      <c r="V662" s="735">
        <v>0</v>
      </c>
    </row>
    <row r="663" spans="2:22" x14ac:dyDescent="0.25">
      <c r="B663" s="706" t="s">
        <v>1126</v>
      </c>
      <c r="C663" s="706" t="s">
        <v>1126</v>
      </c>
      <c r="D663" s="706" t="s">
        <v>1126</v>
      </c>
      <c r="E663" s="735">
        <v>0</v>
      </c>
      <c r="F663" s="735">
        <v>0</v>
      </c>
      <c r="G663" s="735">
        <v>0</v>
      </c>
      <c r="H663" s="735">
        <v>0</v>
      </c>
      <c r="I663" s="735">
        <v>0</v>
      </c>
      <c r="J663" s="735">
        <v>0</v>
      </c>
      <c r="K663" s="735">
        <v>0</v>
      </c>
      <c r="L663" s="735">
        <v>0</v>
      </c>
      <c r="M663" s="735">
        <v>0</v>
      </c>
      <c r="N663" s="735">
        <v>0</v>
      </c>
      <c r="O663" s="735">
        <v>0</v>
      </c>
      <c r="P663" s="735">
        <v>0</v>
      </c>
      <c r="Q663" s="735">
        <v>0</v>
      </c>
      <c r="R663" s="735">
        <v>0</v>
      </c>
      <c r="S663" s="735">
        <v>0</v>
      </c>
      <c r="T663" s="735">
        <v>0</v>
      </c>
      <c r="U663" s="735">
        <v>0</v>
      </c>
      <c r="V663" s="735">
        <v>0</v>
      </c>
    </row>
    <row r="664" spans="2:22" x14ac:dyDescent="0.25">
      <c r="B664" s="706" t="s">
        <v>1126</v>
      </c>
      <c r="C664" s="706" t="s">
        <v>1126</v>
      </c>
      <c r="D664" s="706" t="s">
        <v>1126</v>
      </c>
      <c r="E664" s="735">
        <v>0</v>
      </c>
      <c r="F664" s="735">
        <v>0</v>
      </c>
      <c r="G664" s="735">
        <v>0</v>
      </c>
      <c r="H664" s="735">
        <v>0</v>
      </c>
      <c r="I664" s="735">
        <v>0</v>
      </c>
      <c r="J664" s="735">
        <v>0</v>
      </c>
      <c r="K664" s="735">
        <v>0</v>
      </c>
      <c r="L664" s="735">
        <v>0</v>
      </c>
      <c r="M664" s="735">
        <v>0</v>
      </c>
      <c r="N664" s="735">
        <v>0</v>
      </c>
      <c r="O664" s="735">
        <v>0</v>
      </c>
      <c r="P664" s="735">
        <v>0</v>
      </c>
      <c r="Q664" s="735">
        <v>0</v>
      </c>
      <c r="R664" s="735">
        <v>0</v>
      </c>
      <c r="S664" s="735">
        <v>0</v>
      </c>
      <c r="T664" s="735">
        <v>0</v>
      </c>
      <c r="U664" s="735">
        <v>0</v>
      </c>
      <c r="V664" s="735">
        <v>0</v>
      </c>
    </row>
    <row r="665" spans="2:22" x14ac:dyDescent="0.25">
      <c r="B665" s="706" t="s">
        <v>1126</v>
      </c>
      <c r="C665" s="706" t="s">
        <v>1126</v>
      </c>
      <c r="D665" s="706" t="s">
        <v>1126</v>
      </c>
      <c r="E665" s="735">
        <v>0</v>
      </c>
      <c r="F665" s="735">
        <v>0</v>
      </c>
      <c r="G665" s="735">
        <v>0</v>
      </c>
      <c r="H665" s="735">
        <v>0</v>
      </c>
      <c r="I665" s="735">
        <v>0</v>
      </c>
      <c r="J665" s="735">
        <v>0</v>
      </c>
      <c r="K665" s="735">
        <v>0</v>
      </c>
      <c r="L665" s="735">
        <v>0</v>
      </c>
      <c r="M665" s="735">
        <v>0</v>
      </c>
      <c r="N665" s="735">
        <v>0</v>
      </c>
      <c r="O665" s="735">
        <v>0</v>
      </c>
      <c r="P665" s="735">
        <v>0</v>
      </c>
      <c r="Q665" s="735">
        <v>0</v>
      </c>
      <c r="R665" s="735">
        <v>0</v>
      </c>
      <c r="S665" s="735">
        <v>0</v>
      </c>
      <c r="T665" s="735">
        <v>0</v>
      </c>
      <c r="U665" s="735">
        <v>0</v>
      </c>
      <c r="V665" s="735">
        <v>0</v>
      </c>
    </row>
    <row r="666" spans="2:22" x14ac:dyDescent="0.25">
      <c r="B666" s="706" t="s">
        <v>1126</v>
      </c>
      <c r="C666" s="706" t="s">
        <v>1126</v>
      </c>
      <c r="D666" s="706" t="s">
        <v>1126</v>
      </c>
      <c r="E666" s="735">
        <v>0</v>
      </c>
      <c r="F666" s="735">
        <v>0</v>
      </c>
      <c r="G666" s="735">
        <v>0</v>
      </c>
      <c r="H666" s="735">
        <v>0</v>
      </c>
      <c r="I666" s="735">
        <v>0</v>
      </c>
      <c r="J666" s="735">
        <v>0</v>
      </c>
      <c r="K666" s="735">
        <v>0</v>
      </c>
      <c r="L666" s="735">
        <v>0</v>
      </c>
      <c r="M666" s="735">
        <v>0</v>
      </c>
      <c r="N666" s="735">
        <v>0</v>
      </c>
      <c r="O666" s="735">
        <v>0</v>
      </c>
      <c r="P666" s="735">
        <v>0</v>
      </c>
      <c r="Q666" s="735">
        <v>0</v>
      </c>
      <c r="R666" s="735">
        <v>0</v>
      </c>
      <c r="S666" s="735">
        <v>0</v>
      </c>
      <c r="T666" s="735">
        <v>0</v>
      </c>
      <c r="U666" s="735">
        <v>0</v>
      </c>
      <c r="V666" s="735">
        <v>0</v>
      </c>
    </row>
    <row r="667" spans="2:22" x14ac:dyDescent="0.25">
      <c r="B667" s="706" t="s">
        <v>1126</v>
      </c>
      <c r="C667" s="706" t="s">
        <v>1126</v>
      </c>
      <c r="D667" s="706" t="s">
        <v>1126</v>
      </c>
      <c r="E667" s="735">
        <v>0</v>
      </c>
      <c r="F667" s="735">
        <v>0</v>
      </c>
      <c r="G667" s="735">
        <v>0</v>
      </c>
      <c r="H667" s="735">
        <v>0</v>
      </c>
      <c r="I667" s="735">
        <v>0</v>
      </c>
      <c r="J667" s="735">
        <v>0</v>
      </c>
      <c r="K667" s="735">
        <v>0</v>
      </c>
      <c r="L667" s="735">
        <v>0</v>
      </c>
      <c r="M667" s="735">
        <v>0</v>
      </c>
      <c r="N667" s="735">
        <v>0</v>
      </c>
      <c r="O667" s="735">
        <v>0</v>
      </c>
      <c r="P667" s="735">
        <v>0</v>
      </c>
      <c r="Q667" s="735">
        <v>0</v>
      </c>
      <c r="R667" s="735">
        <v>0</v>
      </c>
      <c r="S667" s="735">
        <v>0</v>
      </c>
      <c r="T667" s="735">
        <v>0</v>
      </c>
      <c r="U667" s="735">
        <v>0</v>
      </c>
      <c r="V667" s="735">
        <v>0</v>
      </c>
    </row>
    <row r="668" spans="2:22" x14ac:dyDescent="0.25">
      <c r="B668" s="706" t="s">
        <v>1126</v>
      </c>
      <c r="C668" s="706" t="s">
        <v>1126</v>
      </c>
      <c r="D668" s="706" t="s">
        <v>1126</v>
      </c>
      <c r="E668" s="735">
        <v>0</v>
      </c>
      <c r="F668" s="735">
        <v>0</v>
      </c>
      <c r="G668" s="735">
        <v>0</v>
      </c>
      <c r="H668" s="735">
        <v>0</v>
      </c>
      <c r="I668" s="735">
        <v>0</v>
      </c>
      <c r="J668" s="735">
        <v>0</v>
      </c>
      <c r="K668" s="735">
        <v>0</v>
      </c>
      <c r="L668" s="735">
        <v>0</v>
      </c>
      <c r="M668" s="735">
        <v>0</v>
      </c>
      <c r="N668" s="735">
        <v>0</v>
      </c>
      <c r="O668" s="735">
        <v>0</v>
      </c>
      <c r="P668" s="735">
        <v>0</v>
      </c>
      <c r="Q668" s="735">
        <v>0</v>
      </c>
      <c r="R668" s="735">
        <v>0</v>
      </c>
      <c r="S668" s="735">
        <v>0</v>
      </c>
      <c r="T668" s="735">
        <v>0</v>
      </c>
      <c r="U668" s="735">
        <v>0</v>
      </c>
      <c r="V668" s="735">
        <v>0</v>
      </c>
    </row>
    <row r="669" spans="2:22" x14ac:dyDescent="0.25">
      <c r="B669" s="706" t="s">
        <v>1126</v>
      </c>
      <c r="C669" s="706" t="s">
        <v>1126</v>
      </c>
      <c r="D669" s="706" t="s">
        <v>1126</v>
      </c>
      <c r="E669" s="735">
        <v>0</v>
      </c>
      <c r="F669" s="735">
        <v>0</v>
      </c>
      <c r="G669" s="735">
        <v>0</v>
      </c>
      <c r="H669" s="735">
        <v>0</v>
      </c>
      <c r="I669" s="735">
        <v>0</v>
      </c>
      <c r="J669" s="735">
        <v>0</v>
      </c>
      <c r="K669" s="735">
        <v>0</v>
      </c>
      <c r="L669" s="735">
        <v>0</v>
      </c>
      <c r="M669" s="735">
        <v>0</v>
      </c>
      <c r="N669" s="735">
        <v>0</v>
      </c>
      <c r="O669" s="735">
        <v>0</v>
      </c>
      <c r="P669" s="735">
        <v>0</v>
      </c>
      <c r="Q669" s="735">
        <v>0</v>
      </c>
      <c r="R669" s="735">
        <v>0</v>
      </c>
      <c r="S669" s="735">
        <v>0</v>
      </c>
      <c r="T669" s="735">
        <v>0</v>
      </c>
      <c r="U669" s="735">
        <v>0</v>
      </c>
      <c r="V669" s="735">
        <v>0</v>
      </c>
    </row>
    <row r="670" spans="2:22" x14ac:dyDescent="0.25">
      <c r="B670" s="706" t="s">
        <v>1126</v>
      </c>
      <c r="C670" s="706" t="s">
        <v>1126</v>
      </c>
      <c r="D670" s="706" t="s">
        <v>1126</v>
      </c>
      <c r="E670" s="735">
        <v>0</v>
      </c>
      <c r="F670" s="735">
        <v>0</v>
      </c>
      <c r="G670" s="735">
        <v>0</v>
      </c>
      <c r="H670" s="735">
        <v>0</v>
      </c>
      <c r="I670" s="735">
        <v>0</v>
      </c>
      <c r="J670" s="735">
        <v>0</v>
      </c>
      <c r="K670" s="735">
        <v>0</v>
      </c>
      <c r="L670" s="735">
        <v>0</v>
      </c>
      <c r="M670" s="735">
        <v>0</v>
      </c>
      <c r="N670" s="735">
        <v>0</v>
      </c>
      <c r="O670" s="735">
        <v>0</v>
      </c>
      <c r="P670" s="735">
        <v>0</v>
      </c>
      <c r="Q670" s="735">
        <v>0</v>
      </c>
      <c r="R670" s="735">
        <v>0</v>
      </c>
      <c r="S670" s="735">
        <v>0</v>
      </c>
      <c r="T670" s="735">
        <v>0</v>
      </c>
      <c r="U670" s="735">
        <v>0</v>
      </c>
      <c r="V670" s="735">
        <v>0</v>
      </c>
    </row>
    <row r="671" spans="2:22" x14ac:dyDescent="0.25">
      <c r="B671" s="706" t="s">
        <v>1126</v>
      </c>
      <c r="C671" s="706" t="s">
        <v>1126</v>
      </c>
      <c r="D671" s="706" t="s">
        <v>1126</v>
      </c>
      <c r="E671" s="735">
        <v>0</v>
      </c>
      <c r="F671" s="735">
        <v>0</v>
      </c>
      <c r="G671" s="735">
        <v>0</v>
      </c>
      <c r="H671" s="735">
        <v>0</v>
      </c>
      <c r="I671" s="735">
        <v>0</v>
      </c>
      <c r="J671" s="735">
        <v>0</v>
      </c>
      <c r="K671" s="735">
        <v>0</v>
      </c>
      <c r="L671" s="735">
        <v>0</v>
      </c>
      <c r="M671" s="735">
        <v>0</v>
      </c>
      <c r="N671" s="735">
        <v>0</v>
      </c>
      <c r="O671" s="735">
        <v>0</v>
      </c>
      <c r="P671" s="735">
        <v>0</v>
      </c>
      <c r="Q671" s="735">
        <v>0</v>
      </c>
      <c r="R671" s="735">
        <v>0</v>
      </c>
      <c r="S671" s="735">
        <v>0</v>
      </c>
      <c r="T671" s="735">
        <v>0</v>
      </c>
      <c r="U671" s="735">
        <v>0</v>
      </c>
      <c r="V671" s="735">
        <v>0</v>
      </c>
    </row>
    <row r="672" spans="2:22" x14ac:dyDescent="0.25">
      <c r="B672" s="706" t="s">
        <v>1126</v>
      </c>
      <c r="C672" s="706" t="s">
        <v>1126</v>
      </c>
      <c r="D672" s="706" t="s">
        <v>1126</v>
      </c>
      <c r="E672" s="735">
        <v>0</v>
      </c>
      <c r="F672" s="735">
        <v>0</v>
      </c>
      <c r="G672" s="735">
        <v>0</v>
      </c>
      <c r="H672" s="735">
        <v>0</v>
      </c>
      <c r="I672" s="735">
        <v>0</v>
      </c>
      <c r="J672" s="735">
        <v>0</v>
      </c>
      <c r="K672" s="735">
        <v>0</v>
      </c>
      <c r="L672" s="735">
        <v>0</v>
      </c>
      <c r="M672" s="735">
        <v>0</v>
      </c>
      <c r="N672" s="735">
        <v>0</v>
      </c>
      <c r="O672" s="735">
        <v>0</v>
      </c>
      <c r="P672" s="735">
        <v>0</v>
      </c>
      <c r="Q672" s="735">
        <v>0</v>
      </c>
      <c r="R672" s="735">
        <v>0</v>
      </c>
      <c r="S672" s="735">
        <v>0</v>
      </c>
      <c r="T672" s="735">
        <v>0</v>
      </c>
      <c r="U672" s="735">
        <v>0</v>
      </c>
      <c r="V672" s="735">
        <v>0</v>
      </c>
    </row>
    <row r="673" spans="2:22" x14ac:dyDescent="0.25">
      <c r="B673" s="706" t="s">
        <v>1126</v>
      </c>
      <c r="C673" s="706" t="s">
        <v>1126</v>
      </c>
      <c r="D673" s="706" t="s">
        <v>1126</v>
      </c>
      <c r="E673" s="735">
        <v>0</v>
      </c>
      <c r="F673" s="735">
        <v>0</v>
      </c>
      <c r="G673" s="735">
        <v>0</v>
      </c>
      <c r="H673" s="735">
        <v>0</v>
      </c>
      <c r="I673" s="735">
        <v>0</v>
      </c>
      <c r="J673" s="735">
        <v>0</v>
      </c>
      <c r="K673" s="735">
        <v>0</v>
      </c>
      <c r="L673" s="735">
        <v>0</v>
      </c>
      <c r="M673" s="735">
        <v>0</v>
      </c>
      <c r="N673" s="735">
        <v>0</v>
      </c>
      <c r="O673" s="735">
        <v>0</v>
      </c>
      <c r="P673" s="735">
        <v>0</v>
      </c>
      <c r="Q673" s="735">
        <v>0</v>
      </c>
      <c r="R673" s="735">
        <v>0</v>
      </c>
      <c r="S673" s="735">
        <v>0</v>
      </c>
      <c r="T673" s="735">
        <v>0</v>
      </c>
      <c r="U673" s="735">
        <v>0</v>
      </c>
      <c r="V673" s="735">
        <v>0</v>
      </c>
    </row>
    <row r="674" spans="2:22" x14ac:dyDescent="0.25">
      <c r="B674" s="706" t="s">
        <v>1126</v>
      </c>
      <c r="C674" s="706" t="s">
        <v>1126</v>
      </c>
      <c r="D674" s="706" t="s">
        <v>1126</v>
      </c>
      <c r="E674" s="735">
        <v>0</v>
      </c>
      <c r="F674" s="735">
        <v>0</v>
      </c>
      <c r="G674" s="735">
        <v>0</v>
      </c>
      <c r="H674" s="735">
        <v>0</v>
      </c>
      <c r="I674" s="735">
        <v>0</v>
      </c>
      <c r="J674" s="735">
        <v>0</v>
      </c>
      <c r="K674" s="735">
        <v>0</v>
      </c>
      <c r="L674" s="735">
        <v>0</v>
      </c>
      <c r="M674" s="735">
        <v>0</v>
      </c>
      <c r="N674" s="735">
        <v>0</v>
      </c>
      <c r="O674" s="735">
        <v>0</v>
      </c>
      <c r="P674" s="735">
        <v>0</v>
      </c>
      <c r="Q674" s="735">
        <v>0</v>
      </c>
      <c r="R674" s="735">
        <v>0</v>
      </c>
      <c r="S674" s="735">
        <v>0</v>
      </c>
      <c r="T674" s="735">
        <v>0</v>
      </c>
      <c r="U674" s="735">
        <v>0</v>
      </c>
      <c r="V674" s="735">
        <v>0</v>
      </c>
    </row>
    <row r="675" spans="2:22" x14ac:dyDescent="0.25">
      <c r="B675" s="706" t="s">
        <v>1126</v>
      </c>
      <c r="C675" s="706" t="s">
        <v>1126</v>
      </c>
      <c r="D675" s="706" t="s">
        <v>1126</v>
      </c>
      <c r="E675" s="735">
        <v>0</v>
      </c>
      <c r="F675" s="735">
        <v>0</v>
      </c>
      <c r="G675" s="735">
        <v>0</v>
      </c>
      <c r="H675" s="735">
        <v>0</v>
      </c>
      <c r="I675" s="735">
        <v>0</v>
      </c>
      <c r="J675" s="735">
        <v>0</v>
      </c>
      <c r="K675" s="735">
        <v>0</v>
      </c>
      <c r="L675" s="735">
        <v>0</v>
      </c>
      <c r="M675" s="735">
        <v>0</v>
      </c>
      <c r="N675" s="735">
        <v>0</v>
      </c>
      <c r="O675" s="735">
        <v>0</v>
      </c>
      <c r="P675" s="735">
        <v>0</v>
      </c>
      <c r="Q675" s="735">
        <v>0</v>
      </c>
      <c r="R675" s="735">
        <v>0</v>
      </c>
      <c r="S675" s="735">
        <v>0</v>
      </c>
      <c r="T675" s="735">
        <v>0</v>
      </c>
      <c r="U675" s="735">
        <v>0</v>
      </c>
      <c r="V675" s="735">
        <v>0</v>
      </c>
    </row>
    <row r="676" spans="2:22" x14ac:dyDescent="0.25">
      <c r="B676" s="706" t="s">
        <v>1126</v>
      </c>
      <c r="C676" s="706" t="s">
        <v>1126</v>
      </c>
      <c r="D676" s="706" t="s">
        <v>1126</v>
      </c>
      <c r="E676" s="735">
        <v>0</v>
      </c>
      <c r="F676" s="735">
        <v>0</v>
      </c>
      <c r="G676" s="735">
        <v>0</v>
      </c>
      <c r="H676" s="735">
        <v>0</v>
      </c>
      <c r="I676" s="735">
        <v>0</v>
      </c>
      <c r="J676" s="735">
        <v>0</v>
      </c>
      <c r="K676" s="735">
        <v>0</v>
      </c>
      <c r="L676" s="735">
        <v>0</v>
      </c>
      <c r="M676" s="735">
        <v>0</v>
      </c>
      <c r="N676" s="735">
        <v>0</v>
      </c>
      <c r="O676" s="735">
        <v>0</v>
      </c>
      <c r="P676" s="735">
        <v>0</v>
      </c>
      <c r="Q676" s="735">
        <v>0</v>
      </c>
      <c r="R676" s="735">
        <v>0</v>
      </c>
      <c r="S676" s="735">
        <v>0</v>
      </c>
      <c r="T676" s="735">
        <v>0</v>
      </c>
      <c r="U676" s="735">
        <v>0</v>
      </c>
      <c r="V676" s="735">
        <v>0</v>
      </c>
    </row>
    <row r="677" spans="2:22" x14ac:dyDescent="0.25">
      <c r="B677" s="706" t="s">
        <v>1126</v>
      </c>
      <c r="C677" s="706" t="s">
        <v>1126</v>
      </c>
      <c r="D677" s="706" t="s">
        <v>1126</v>
      </c>
      <c r="E677" s="735">
        <v>0</v>
      </c>
      <c r="F677" s="735">
        <v>0</v>
      </c>
      <c r="G677" s="735">
        <v>0</v>
      </c>
      <c r="H677" s="735">
        <v>0</v>
      </c>
      <c r="I677" s="735">
        <v>0</v>
      </c>
      <c r="J677" s="735">
        <v>0</v>
      </c>
      <c r="K677" s="735">
        <v>0</v>
      </c>
      <c r="L677" s="735">
        <v>0</v>
      </c>
      <c r="M677" s="735">
        <v>0</v>
      </c>
      <c r="N677" s="735">
        <v>0</v>
      </c>
      <c r="O677" s="735">
        <v>0</v>
      </c>
      <c r="P677" s="735">
        <v>0</v>
      </c>
      <c r="Q677" s="735">
        <v>0</v>
      </c>
      <c r="R677" s="735">
        <v>0</v>
      </c>
      <c r="S677" s="735">
        <v>0</v>
      </c>
      <c r="T677" s="735">
        <v>0</v>
      </c>
      <c r="U677" s="735">
        <v>0</v>
      </c>
      <c r="V677" s="735">
        <v>0</v>
      </c>
    </row>
    <row r="678" spans="2:22" x14ac:dyDescent="0.25">
      <c r="B678" s="706" t="s">
        <v>1126</v>
      </c>
      <c r="C678" s="706" t="s">
        <v>1126</v>
      </c>
      <c r="D678" s="706" t="s">
        <v>1126</v>
      </c>
      <c r="E678" s="735">
        <v>0</v>
      </c>
      <c r="F678" s="735">
        <v>0</v>
      </c>
      <c r="G678" s="735">
        <v>0</v>
      </c>
      <c r="H678" s="735">
        <v>0</v>
      </c>
      <c r="I678" s="735">
        <v>0</v>
      </c>
      <c r="J678" s="735">
        <v>0</v>
      </c>
      <c r="K678" s="735">
        <v>0</v>
      </c>
      <c r="L678" s="735">
        <v>0</v>
      </c>
      <c r="M678" s="735">
        <v>0</v>
      </c>
      <c r="N678" s="735">
        <v>0</v>
      </c>
      <c r="O678" s="735">
        <v>0</v>
      </c>
      <c r="P678" s="735">
        <v>0</v>
      </c>
      <c r="Q678" s="735">
        <v>0</v>
      </c>
      <c r="R678" s="735">
        <v>0</v>
      </c>
      <c r="S678" s="735">
        <v>0</v>
      </c>
      <c r="T678" s="735">
        <v>0</v>
      </c>
      <c r="U678" s="735">
        <v>0</v>
      </c>
      <c r="V678" s="735">
        <v>0</v>
      </c>
    </row>
    <row r="679" spans="2:22" x14ac:dyDescent="0.25">
      <c r="B679" s="706" t="s">
        <v>1126</v>
      </c>
      <c r="C679" s="706" t="s">
        <v>1126</v>
      </c>
      <c r="D679" s="706" t="s">
        <v>1126</v>
      </c>
      <c r="E679" s="735">
        <v>0</v>
      </c>
      <c r="F679" s="735">
        <v>0</v>
      </c>
      <c r="G679" s="735">
        <v>0</v>
      </c>
      <c r="H679" s="735">
        <v>0</v>
      </c>
      <c r="I679" s="735">
        <v>0</v>
      </c>
      <c r="J679" s="735">
        <v>0</v>
      </c>
      <c r="K679" s="735">
        <v>0</v>
      </c>
      <c r="L679" s="735">
        <v>0</v>
      </c>
      <c r="M679" s="735">
        <v>0</v>
      </c>
      <c r="N679" s="735">
        <v>0</v>
      </c>
      <c r="O679" s="735">
        <v>0</v>
      </c>
      <c r="P679" s="735">
        <v>0</v>
      </c>
      <c r="Q679" s="735">
        <v>0</v>
      </c>
      <c r="R679" s="735">
        <v>0</v>
      </c>
      <c r="S679" s="735">
        <v>0</v>
      </c>
      <c r="T679" s="735">
        <v>0</v>
      </c>
      <c r="U679" s="735">
        <v>0</v>
      </c>
      <c r="V679" s="735">
        <v>0</v>
      </c>
    </row>
    <row r="680" spans="2:22" x14ac:dyDescent="0.25">
      <c r="B680" s="706" t="s">
        <v>1126</v>
      </c>
      <c r="C680" s="706" t="s">
        <v>1126</v>
      </c>
      <c r="D680" s="706" t="s">
        <v>1126</v>
      </c>
      <c r="E680" s="735">
        <v>0</v>
      </c>
      <c r="F680" s="735">
        <v>0</v>
      </c>
      <c r="G680" s="735">
        <v>0</v>
      </c>
      <c r="H680" s="735">
        <v>0</v>
      </c>
      <c r="I680" s="735">
        <v>0</v>
      </c>
      <c r="J680" s="735">
        <v>0</v>
      </c>
      <c r="K680" s="735">
        <v>0</v>
      </c>
      <c r="L680" s="735">
        <v>0</v>
      </c>
      <c r="M680" s="735">
        <v>0</v>
      </c>
      <c r="N680" s="735">
        <v>0</v>
      </c>
      <c r="O680" s="735">
        <v>0</v>
      </c>
      <c r="P680" s="735">
        <v>0</v>
      </c>
      <c r="Q680" s="735">
        <v>0</v>
      </c>
      <c r="R680" s="735">
        <v>0</v>
      </c>
      <c r="S680" s="735">
        <v>0</v>
      </c>
      <c r="T680" s="735">
        <v>0</v>
      </c>
      <c r="U680" s="735">
        <v>0</v>
      </c>
      <c r="V680" s="735">
        <v>0</v>
      </c>
    </row>
    <row r="681" spans="2:22" x14ac:dyDescent="0.25">
      <c r="B681" s="706" t="s">
        <v>1126</v>
      </c>
      <c r="C681" s="706" t="s">
        <v>1126</v>
      </c>
      <c r="D681" s="706" t="s">
        <v>1126</v>
      </c>
      <c r="E681" s="735">
        <v>0</v>
      </c>
      <c r="F681" s="735">
        <v>0</v>
      </c>
      <c r="G681" s="735">
        <v>0</v>
      </c>
      <c r="H681" s="735">
        <v>0</v>
      </c>
      <c r="I681" s="735">
        <v>0</v>
      </c>
      <c r="J681" s="735">
        <v>0</v>
      </c>
      <c r="K681" s="735">
        <v>0</v>
      </c>
      <c r="L681" s="735">
        <v>0</v>
      </c>
      <c r="M681" s="735">
        <v>0</v>
      </c>
      <c r="N681" s="735">
        <v>0</v>
      </c>
      <c r="O681" s="735">
        <v>0</v>
      </c>
      <c r="P681" s="735">
        <v>0</v>
      </c>
      <c r="Q681" s="735">
        <v>0</v>
      </c>
      <c r="R681" s="735">
        <v>0</v>
      </c>
      <c r="S681" s="735">
        <v>0</v>
      </c>
      <c r="T681" s="735">
        <v>0</v>
      </c>
      <c r="U681" s="735">
        <v>0</v>
      </c>
      <c r="V681" s="735">
        <v>0</v>
      </c>
    </row>
    <row r="682" spans="2:22" x14ac:dyDescent="0.25">
      <c r="B682" s="706" t="s">
        <v>1126</v>
      </c>
      <c r="C682" s="706" t="s">
        <v>1126</v>
      </c>
      <c r="D682" s="706" t="s">
        <v>1126</v>
      </c>
      <c r="E682" s="735">
        <v>0</v>
      </c>
      <c r="F682" s="735">
        <v>0</v>
      </c>
      <c r="G682" s="735">
        <v>0</v>
      </c>
      <c r="H682" s="735">
        <v>0</v>
      </c>
      <c r="I682" s="735">
        <v>0</v>
      </c>
      <c r="J682" s="735">
        <v>0</v>
      </c>
      <c r="K682" s="735">
        <v>0</v>
      </c>
      <c r="L682" s="735">
        <v>0</v>
      </c>
      <c r="M682" s="735">
        <v>0</v>
      </c>
      <c r="N682" s="735">
        <v>0</v>
      </c>
      <c r="O682" s="735">
        <v>0</v>
      </c>
      <c r="P682" s="735">
        <v>0</v>
      </c>
      <c r="Q682" s="735">
        <v>0</v>
      </c>
      <c r="R682" s="735">
        <v>0</v>
      </c>
      <c r="S682" s="735">
        <v>0</v>
      </c>
      <c r="T682" s="735">
        <v>0</v>
      </c>
      <c r="U682" s="735">
        <v>0</v>
      </c>
      <c r="V682" s="735">
        <v>0</v>
      </c>
    </row>
    <row r="683" spans="2:22" x14ac:dyDescent="0.25">
      <c r="B683" s="706" t="s">
        <v>1126</v>
      </c>
      <c r="C683" s="706" t="s">
        <v>1126</v>
      </c>
      <c r="D683" s="706" t="s">
        <v>1126</v>
      </c>
      <c r="E683" s="735">
        <v>0</v>
      </c>
      <c r="F683" s="735">
        <v>0</v>
      </c>
      <c r="G683" s="735">
        <v>0</v>
      </c>
      <c r="H683" s="735">
        <v>0</v>
      </c>
      <c r="I683" s="735">
        <v>0</v>
      </c>
      <c r="J683" s="735">
        <v>0</v>
      </c>
      <c r="K683" s="735">
        <v>0</v>
      </c>
      <c r="L683" s="735">
        <v>0</v>
      </c>
      <c r="M683" s="735">
        <v>0</v>
      </c>
      <c r="N683" s="735">
        <v>0</v>
      </c>
      <c r="O683" s="735">
        <v>0</v>
      </c>
      <c r="P683" s="735">
        <v>0</v>
      </c>
      <c r="Q683" s="735">
        <v>0</v>
      </c>
      <c r="R683" s="735">
        <v>0</v>
      </c>
      <c r="S683" s="735">
        <v>0</v>
      </c>
      <c r="T683" s="735">
        <v>0</v>
      </c>
      <c r="U683" s="735">
        <v>0</v>
      </c>
      <c r="V683" s="735">
        <v>0</v>
      </c>
    </row>
    <row r="684" spans="2:22" x14ac:dyDescent="0.25">
      <c r="B684" s="706" t="s">
        <v>1126</v>
      </c>
      <c r="C684" s="706" t="s">
        <v>1126</v>
      </c>
      <c r="D684" s="706" t="s">
        <v>1126</v>
      </c>
      <c r="E684" s="735">
        <v>0</v>
      </c>
      <c r="F684" s="735">
        <v>0</v>
      </c>
      <c r="G684" s="735">
        <v>0</v>
      </c>
      <c r="H684" s="735">
        <v>0</v>
      </c>
      <c r="I684" s="735">
        <v>0</v>
      </c>
      <c r="J684" s="735">
        <v>0</v>
      </c>
      <c r="K684" s="735">
        <v>0</v>
      </c>
      <c r="L684" s="735">
        <v>0</v>
      </c>
      <c r="M684" s="735">
        <v>0</v>
      </c>
      <c r="N684" s="735">
        <v>0</v>
      </c>
      <c r="O684" s="735">
        <v>0</v>
      </c>
      <c r="P684" s="735">
        <v>0</v>
      </c>
      <c r="Q684" s="735">
        <v>0</v>
      </c>
      <c r="R684" s="735">
        <v>0</v>
      </c>
      <c r="S684" s="735">
        <v>0</v>
      </c>
      <c r="T684" s="735">
        <v>0</v>
      </c>
      <c r="U684" s="735">
        <v>0</v>
      </c>
      <c r="V684" s="735">
        <v>0</v>
      </c>
    </row>
    <row r="685" spans="2:22" x14ac:dyDescent="0.25">
      <c r="B685" s="706" t="s">
        <v>1126</v>
      </c>
      <c r="C685" s="706" t="s">
        <v>1126</v>
      </c>
      <c r="D685" s="706" t="s">
        <v>1126</v>
      </c>
      <c r="E685" s="735">
        <v>0</v>
      </c>
      <c r="F685" s="735">
        <v>0</v>
      </c>
      <c r="G685" s="735">
        <v>0</v>
      </c>
      <c r="H685" s="735">
        <v>0</v>
      </c>
      <c r="I685" s="735">
        <v>0</v>
      </c>
      <c r="J685" s="735">
        <v>0</v>
      </c>
      <c r="K685" s="735">
        <v>0</v>
      </c>
      <c r="L685" s="735">
        <v>0</v>
      </c>
      <c r="M685" s="735">
        <v>0</v>
      </c>
      <c r="N685" s="735">
        <v>0</v>
      </c>
      <c r="O685" s="735">
        <v>0</v>
      </c>
      <c r="P685" s="735">
        <v>0</v>
      </c>
      <c r="Q685" s="735">
        <v>0</v>
      </c>
      <c r="R685" s="735">
        <v>0</v>
      </c>
      <c r="S685" s="735">
        <v>0</v>
      </c>
      <c r="T685" s="735">
        <v>0</v>
      </c>
      <c r="U685" s="735">
        <v>0</v>
      </c>
      <c r="V685" s="735">
        <v>0</v>
      </c>
    </row>
    <row r="686" spans="2:22" x14ac:dyDescent="0.25">
      <c r="B686" s="706" t="s">
        <v>1126</v>
      </c>
      <c r="C686" s="706" t="s">
        <v>1126</v>
      </c>
      <c r="D686" s="706" t="s">
        <v>1126</v>
      </c>
      <c r="E686" s="735">
        <v>0</v>
      </c>
      <c r="F686" s="735">
        <v>0</v>
      </c>
      <c r="G686" s="735">
        <v>0</v>
      </c>
      <c r="H686" s="735">
        <v>0</v>
      </c>
      <c r="I686" s="735">
        <v>0</v>
      </c>
      <c r="J686" s="735">
        <v>0</v>
      </c>
      <c r="K686" s="735">
        <v>0</v>
      </c>
      <c r="L686" s="735">
        <v>0</v>
      </c>
      <c r="M686" s="735">
        <v>0</v>
      </c>
      <c r="N686" s="735">
        <v>0</v>
      </c>
      <c r="O686" s="735">
        <v>0</v>
      </c>
      <c r="P686" s="735">
        <v>0</v>
      </c>
      <c r="Q686" s="735">
        <v>0</v>
      </c>
      <c r="R686" s="735">
        <v>0</v>
      </c>
      <c r="S686" s="735">
        <v>0</v>
      </c>
      <c r="T686" s="735">
        <v>0</v>
      </c>
      <c r="U686" s="735">
        <v>0</v>
      </c>
      <c r="V686" s="735">
        <v>0</v>
      </c>
    </row>
    <row r="687" spans="2:22" x14ac:dyDescent="0.25">
      <c r="B687" s="706" t="s">
        <v>1126</v>
      </c>
      <c r="C687" s="706" t="s">
        <v>1126</v>
      </c>
      <c r="D687" s="706" t="s">
        <v>1126</v>
      </c>
      <c r="E687" s="735">
        <v>0</v>
      </c>
      <c r="F687" s="735">
        <v>0</v>
      </c>
      <c r="G687" s="735">
        <v>0</v>
      </c>
      <c r="H687" s="735">
        <v>0</v>
      </c>
      <c r="I687" s="735">
        <v>0</v>
      </c>
      <c r="J687" s="735">
        <v>0</v>
      </c>
      <c r="K687" s="735">
        <v>0</v>
      </c>
      <c r="L687" s="735">
        <v>0</v>
      </c>
      <c r="M687" s="735">
        <v>0</v>
      </c>
      <c r="N687" s="735">
        <v>0</v>
      </c>
      <c r="O687" s="735">
        <v>0</v>
      </c>
      <c r="P687" s="735">
        <v>0</v>
      </c>
      <c r="Q687" s="735">
        <v>0</v>
      </c>
      <c r="R687" s="735">
        <v>0</v>
      </c>
      <c r="S687" s="735">
        <v>0</v>
      </c>
      <c r="T687" s="735">
        <v>0</v>
      </c>
      <c r="U687" s="735">
        <v>0</v>
      </c>
      <c r="V687" s="735">
        <v>0</v>
      </c>
    </row>
  </sheetData>
  <mergeCells count="34">
    <mergeCell ref="B13:C13"/>
    <mergeCell ref="B14:C14"/>
    <mergeCell ref="B1:J2"/>
    <mergeCell ref="D6:E6"/>
    <mergeCell ref="F6:G6"/>
    <mergeCell ref="H6:I6"/>
    <mergeCell ref="J6:K6"/>
    <mergeCell ref="B12:C12"/>
    <mergeCell ref="Z6:AA6"/>
    <mergeCell ref="B8:C8"/>
    <mergeCell ref="B9:C9"/>
    <mergeCell ref="B10:C10"/>
    <mergeCell ref="B11:C11"/>
    <mergeCell ref="V6:W6"/>
    <mergeCell ref="X6:Y6"/>
    <mergeCell ref="N6:O6"/>
    <mergeCell ref="P6:Q6"/>
    <mergeCell ref="R6:S6"/>
    <mergeCell ref="T6:U6"/>
    <mergeCell ref="L6:M6"/>
    <mergeCell ref="B15:C15"/>
    <mergeCell ref="B16:C16"/>
    <mergeCell ref="B17:C17"/>
    <mergeCell ref="F25:AA25"/>
    <mergeCell ref="B26:C26"/>
    <mergeCell ref="B18:C18"/>
    <mergeCell ref="X27:Y27"/>
    <mergeCell ref="B31:C31"/>
    <mergeCell ref="B19:C19"/>
    <mergeCell ref="B20:C20"/>
    <mergeCell ref="B21:C21"/>
    <mergeCell ref="B22:C22"/>
    <mergeCell ref="B23:C23"/>
    <mergeCell ref="B24:C24"/>
  </mergeCells>
  <conditionalFormatting sqref="X26:Y26">
    <cfRule type="expression" dxfId="1" priority="1" stopIfTrue="1">
      <formula>X$26&gt;1</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B2:P31"/>
  <sheetViews>
    <sheetView showGridLines="0" showRowColHeaders="0" workbookViewId="0">
      <pane ySplit="44" topLeftCell="A45" activePane="bottomLeft" state="frozen"/>
      <selection sqref="A1:XFD1048576"/>
      <selection pane="bottomLeft" activeCell="B6" sqref="B6"/>
    </sheetView>
  </sheetViews>
  <sheetFormatPr defaultColWidth="9.140625" defaultRowHeight="12.75" x14ac:dyDescent="0.2"/>
  <cols>
    <col min="1" max="16384" width="9.140625" style="1"/>
  </cols>
  <sheetData>
    <row r="2" spans="2:16" x14ac:dyDescent="0.2">
      <c r="B2" s="26"/>
      <c r="C2" s="49"/>
      <c r="D2" s="49"/>
      <c r="E2" s="49"/>
      <c r="F2" s="49"/>
      <c r="G2" s="49"/>
      <c r="H2" s="49"/>
      <c r="I2" s="49"/>
      <c r="J2" s="49"/>
      <c r="K2" s="49"/>
      <c r="L2" s="49"/>
      <c r="M2" s="49"/>
      <c r="N2" s="49"/>
      <c r="O2" s="49"/>
      <c r="P2" s="27"/>
    </row>
    <row r="3" spans="2:16" ht="24" customHeight="1" x14ac:dyDescent="0.2">
      <c r="B3" s="855" t="s">
        <v>37</v>
      </c>
      <c r="C3" s="856"/>
      <c r="D3" s="856"/>
      <c r="E3" s="856"/>
      <c r="F3" s="856"/>
      <c r="G3" s="856"/>
      <c r="H3" s="856"/>
      <c r="I3" s="856"/>
      <c r="J3" s="856"/>
      <c r="K3" s="856"/>
      <c r="L3" s="856"/>
      <c r="M3" s="856"/>
      <c r="N3" s="856"/>
      <c r="O3" s="856"/>
      <c r="P3" s="857"/>
    </row>
    <row r="4" spans="2:16" x14ac:dyDescent="0.2">
      <c r="B4" s="50"/>
      <c r="C4" s="51"/>
      <c r="D4" s="566"/>
      <c r="E4" s="51"/>
      <c r="F4" s="51"/>
      <c r="G4" s="51"/>
      <c r="H4" s="51"/>
      <c r="I4" s="51"/>
      <c r="J4" s="51"/>
      <c r="K4" s="51"/>
      <c r="L4" s="51"/>
      <c r="M4" s="51"/>
      <c r="N4" s="51"/>
      <c r="O4" s="51"/>
      <c r="P4" s="52"/>
    </row>
    <row r="5" spans="2:16" x14ac:dyDescent="0.2">
      <c r="B5" s="884" t="s">
        <v>38</v>
      </c>
      <c r="C5" s="885"/>
      <c r="D5" s="885"/>
      <c r="E5" s="885"/>
      <c r="F5" s="885"/>
      <c r="G5" s="885"/>
      <c r="H5" s="885"/>
      <c r="I5" s="885"/>
      <c r="J5" s="885"/>
      <c r="K5" s="885"/>
      <c r="L5" s="885"/>
      <c r="M5" s="885"/>
      <c r="N5" s="885"/>
      <c r="O5" s="885"/>
      <c r="P5" s="886"/>
    </row>
    <row r="6" spans="2:16" x14ac:dyDescent="0.2">
      <c r="B6" s="50"/>
      <c r="C6" s="51"/>
      <c r="D6" s="51"/>
      <c r="E6" s="51"/>
      <c r="F6" s="51"/>
      <c r="G6" s="51"/>
      <c r="H6" s="51"/>
      <c r="I6" s="51"/>
      <c r="J6" s="51"/>
      <c r="K6" s="51"/>
      <c r="L6" s="51"/>
      <c r="M6" s="51"/>
      <c r="N6" s="51"/>
      <c r="O6" s="51"/>
      <c r="P6" s="52"/>
    </row>
    <row r="7" spans="2:16" x14ac:dyDescent="0.2">
      <c r="B7" s="50"/>
      <c r="C7" s="51"/>
      <c r="D7" s="51"/>
      <c r="E7" s="51"/>
      <c r="F7" s="51"/>
      <c r="G7" s="51"/>
      <c r="H7" s="51"/>
      <c r="I7" s="51"/>
      <c r="J7" s="51"/>
      <c r="K7" s="51"/>
      <c r="L7" s="51"/>
      <c r="M7" s="51"/>
      <c r="N7" s="51"/>
      <c r="O7" s="51"/>
      <c r="P7" s="52"/>
    </row>
    <row r="8" spans="2:16" x14ac:dyDescent="0.2">
      <c r="B8" s="50"/>
      <c r="C8" s="51"/>
      <c r="D8" s="51"/>
      <c r="E8" s="51"/>
      <c r="F8" s="51"/>
      <c r="G8" s="51"/>
      <c r="H8" s="51"/>
      <c r="I8" s="51"/>
      <c r="J8" s="51"/>
      <c r="K8" s="51"/>
      <c r="L8" s="51"/>
      <c r="M8" s="51"/>
      <c r="N8" s="51"/>
      <c r="O8" s="51"/>
      <c r="P8" s="52"/>
    </row>
    <row r="9" spans="2:16" x14ac:dyDescent="0.2">
      <c r="B9" s="50"/>
      <c r="C9" s="51"/>
      <c r="D9" s="51"/>
      <c r="E9" s="51"/>
      <c r="F9" s="51"/>
      <c r="G9" s="51"/>
      <c r="H9" s="51"/>
      <c r="I9" s="51"/>
      <c r="J9" s="51"/>
      <c r="K9" s="51"/>
      <c r="L9" s="51"/>
      <c r="M9" s="51"/>
      <c r="N9" s="51"/>
      <c r="O9" s="51"/>
      <c r="P9" s="52"/>
    </row>
    <row r="10" spans="2:16" ht="12.75" customHeight="1" x14ac:dyDescent="0.2">
      <c r="B10" s="887" t="s">
        <v>39</v>
      </c>
      <c r="C10" s="888" t="s">
        <v>963</v>
      </c>
      <c r="D10" s="51"/>
      <c r="E10" s="51"/>
      <c r="F10" s="51"/>
      <c r="G10" s="51"/>
      <c r="H10" s="51"/>
      <c r="I10" s="51"/>
      <c r="J10" s="51"/>
      <c r="K10" s="51"/>
      <c r="L10" s="51"/>
      <c r="M10" s="51"/>
      <c r="N10" s="51"/>
      <c r="O10" s="51"/>
      <c r="P10" s="52"/>
    </row>
    <row r="11" spans="2:16" ht="12.75" customHeight="1" x14ac:dyDescent="0.2">
      <c r="B11" s="887"/>
      <c r="C11" s="889"/>
      <c r="D11" s="51"/>
      <c r="E11" s="51"/>
      <c r="F11" s="51"/>
      <c r="G11" s="51"/>
      <c r="H11" s="51"/>
      <c r="I11" s="51"/>
      <c r="J11" s="51"/>
      <c r="K11" s="51"/>
      <c r="L11" s="51"/>
      <c r="M11" s="51"/>
      <c r="N11" s="51"/>
      <c r="O11" s="51"/>
      <c r="P11" s="52"/>
    </row>
    <row r="12" spans="2:16" x14ac:dyDescent="0.2">
      <c r="B12" s="887"/>
      <c r="C12" s="889"/>
      <c r="D12" s="51"/>
      <c r="E12" s="51"/>
      <c r="F12" s="51"/>
      <c r="G12" s="51"/>
      <c r="H12" s="51"/>
      <c r="I12" s="51"/>
      <c r="J12" s="51"/>
      <c r="K12" s="51"/>
      <c r="L12" s="51"/>
      <c r="M12" s="51"/>
      <c r="N12" s="51"/>
      <c r="O12" s="51"/>
      <c r="P12" s="52"/>
    </row>
    <row r="13" spans="2:16" x14ac:dyDescent="0.2">
      <c r="B13" s="887"/>
      <c r="C13" s="889"/>
      <c r="D13" s="51"/>
      <c r="E13" s="51"/>
      <c r="F13" s="51"/>
      <c r="G13" s="51"/>
      <c r="H13" s="51"/>
      <c r="I13" s="51"/>
      <c r="J13" s="51"/>
      <c r="K13" s="51"/>
      <c r="L13" s="51"/>
      <c r="M13" s="51"/>
      <c r="N13" s="51"/>
      <c r="O13" s="51"/>
      <c r="P13" s="52"/>
    </row>
    <row r="14" spans="2:16" x14ac:dyDescent="0.2">
      <c r="B14" s="887"/>
      <c r="C14" s="889"/>
      <c r="D14" s="51"/>
      <c r="E14" s="51"/>
      <c r="F14" s="51"/>
      <c r="G14" s="51"/>
      <c r="H14" s="51"/>
      <c r="I14" s="51"/>
      <c r="J14" s="51"/>
      <c r="K14" s="51"/>
      <c r="L14" s="51"/>
      <c r="M14" s="51"/>
      <c r="N14" s="51"/>
      <c r="O14" s="51"/>
      <c r="P14" s="52"/>
    </row>
    <row r="15" spans="2:16" x14ac:dyDescent="0.2">
      <c r="B15" s="887"/>
      <c r="C15" s="888" t="s">
        <v>964</v>
      </c>
      <c r="D15" s="51"/>
      <c r="E15" s="51"/>
      <c r="F15" s="51"/>
      <c r="G15" s="51"/>
      <c r="H15" s="51"/>
      <c r="I15" s="51"/>
      <c r="J15" s="51"/>
      <c r="K15" s="51"/>
      <c r="L15" s="51"/>
      <c r="M15" s="51"/>
      <c r="N15" s="51"/>
      <c r="O15" s="51"/>
      <c r="P15" s="52"/>
    </row>
    <row r="16" spans="2:16" x14ac:dyDescent="0.2">
      <c r="B16" s="887"/>
      <c r="C16" s="889"/>
      <c r="D16" s="51"/>
      <c r="E16" s="51"/>
      <c r="F16" s="51"/>
      <c r="G16" s="51"/>
      <c r="H16" s="51"/>
      <c r="I16" s="51"/>
      <c r="J16" s="51"/>
      <c r="K16" s="51"/>
      <c r="L16" s="51"/>
      <c r="M16" s="51"/>
      <c r="N16" s="51"/>
      <c r="O16" s="51"/>
      <c r="P16" s="52"/>
    </row>
    <row r="17" spans="2:16" x14ac:dyDescent="0.2">
      <c r="B17" s="887"/>
      <c r="C17" s="889"/>
      <c r="D17" s="51"/>
      <c r="E17" s="51"/>
      <c r="F17" s="51"/>
      <c r="G17" s="51"/>
      <c r="H17" s="51"/>
      <c r="I17" s="51"/>
      <c r="J17" s="51"/>
      <c r="K17" s="51"/>
      <c r="L17" s="51"/>
      <c r="M17" s="51"/>
      <c r="N17" s="51"/>
      <c r="O17" s="51"/>
      <c r="P17" s="52"/>
    </row>
    <row r="18" spans="2:16" x14ac:dyDescent="0.2">
      <c r="B18" s="887"/>
      <c r="C18" s="889"/>
      <c r="D18" s="51"/>
      <c r="E18" s="51"/>
      <c r="F18" s="51"/>
      <c r="G18" s="51"/>
      <c r="H18" s="51"/>
      <c r="I18" s="51"/>
      <c r="J18" s="51"/>
      <c r="K18" s="51"/>
      <c r="L18" s="51"/>
      <c r="M18" s="51"/>
      <c r="N18" s="51"/>
      <c r="O18" s="51"/>
      <c r="P18" s="52"/>
    </row>
    <row r="19" spans="2:16" x14ac:dyDescent="0.2">
      <c r="B19" s="887"/>
      <c r="C19" s="889"/>
      <c r="D19" s="51"/>
      <c r="E19" s="51"/>
      <c r="F19" s="51"/>
      <c r="G19" s="51"/>
      <c r="H19" s="51"/>
      <c r="I19" s="51"/>
      <c r="J19" s="51"/>
      <c r="K19" s="51"/>
      <c r="L19" s="51"/>
      <c r="M19" s="51"/>
      <c r="N19" s="51"/>
      <c r="O19" s="51"/>
      <c r="P19" s="52"/>
    </row>
    <row r="20" spans="2:16" x14ac:dyDescent="0.2">
      <c r="B20" s="887"/>
      <c r="C20" s="889"/>
      <c r="D20" s="51"/>
      <c r="E20" s="51"/>
      <c r="F20" s="51"/>
      <c r="G20" s="51"/>
      <c r="H20" s="51"/>
      <c r="I20" s="51"/>
      <c r="J20" s="51"/>
      <c r="K20" s="51"/>
      <c r="L20" s="51"/>
      <c r="M20" s="51"/>
      <c r="N20" s="51"/>
      <c r="O20" s="51"/>
      <c r="P20" s="52"/>
    </row>
    <row r="21" spans="2:16" x14ac:dyDescent="0.2">
      <c r="B21" s="887"/>
      <c r="C21" s="889"/>
      <c r="D21" s="51"/>
      <c r="E21" s="51"/>
      <c r="F21" s="51"/>
      <c r="G21" s="51"/>
      <c r="H21" s="51"/>
      <c r="I21" s="51"/>
      <c r="J21" s="51"/>
      <c r="K21" s="51"/>
      <c r="L21" s="51"/>
      <c r="M21" s="51"/>
      <c r="N21" s="51"/>
      <c r="O21" s="51"/>
      <c r="P21" s="52"/>
    </row>
    <row r="22" spans="2:16" x14ac:dyDescent="0.2">
      <c r="B22" s="887"/>
      <c r="C22" s="888" t="s">
        <v>965</v>
      </c>
      <c r="D22" s="51"/>
      <c r="E22" s="51"/>
      <c r="F22" s="51"/>
      <c r="G22" s="51"/>
      <c r="H22" s="51"/>
      <c r="I22" s="51"/>
      <c r="J22" s="51"/>
      <c r="K22" s="51"/>
      <c r="L22" s="51"/>
      <c r="M22" s="51"/>
      <c r="N22" s="51"/>
      <c r="O22" s="51"/>
      <c r="P22" s="52"/>
    </row>
    <row r="23" spans="2:16" x14ac:dyDescent="0.2">
      <c r="B23" s="887"/>
      <c r="C23" s="889"/>
      <c r="D23" s="51"/>
      <c r="E23" s="51"/>
      <c r="F23" s="51"/>
      <c r="G23" s="51"/>
      <c r="H23" s="51"/>
      <c r="I23" s="51"/>
      <c r="J23" s="51"/>
      <c r="K23" s="51"/>
      <c r="L23" s="51"/>
      <c r="M23" s="51"/>
      <c r="N23" s="51"/>
      <c r="O23" s="51"/>
      <c r="P23" s="52"/>
    </row>
    <row r="24" spans="2:16" x14ac:dyDescent="0.2">
      <c r="B24" s="887"/>
      <c r="C24" s="889"/>
      <c r="D24" s="51"/>
      <c r="E24" s="51"/>
      <c r="F24" s="51"/>
      <c r="G24" s="51"/>
      <c r="H24" s="51"/>
      <c r="I24" s="51"/>
      <c r="J24" s="51"/>
      <c r="K24" s="51"/>
      <c r="L24" s="51"/>
      <c r="M24" s="51"/>
      <c r="N24" s="51"/>
      <c r="O24" s="51"/>
      <c r="P24" s="52"/>
    </row>
    <row r="25" spans="2:16" x14ac:dyDescent="0.2">
      <c r="B25" s="887"/>
      <c r="C25" s="889"/>
      <c r="D25" s="51"/>
      <c r="E25" s="51"/>
      <c r="F25" s="51"/>
      <c r="G25" s="51"/>
      <c r="H25" s="51"/>
      <c r="I25" s="51"/>
      <c r="J25" s="51"/>
      <c r="K25" s="51"/>
      <c r="L25" s="51"/>
      <c r="M25" s="51"/>
      <c r="N25" s="51"/>
      <c r="O25" s="51"/>
      <c r="P25" s="52"/>
    </row>
    <row r="26" spans="2:16" x14ac:dyDescent="0.2">
      <c r="B26" s="887"/>
      <c r="C26" s="889"/>
      <c r="D26" s="51"/>
      <c r="E26" s="51"/>
      <c r="F26" s="51"/>
      <c r="G26" s="51"/>
      <c r="H26" s="51"/>
      <c r="I26" s="51"/>
      <c r="J26" s="51"/>
      <c r="K26" s="51"/>
      <c r="L26" s="51"/>
      <c r="M26" s="51"/>
      <c r="N26" s="51"/>
      <c r="O26" s="51"/>
      <c r="P26" s="52"/>
    </row>
    <row r="27" spans="2:16" x14ac:dyDescent="0.2">
      <c r="B27" s="54"/>
      <c r="C27" s="53"/>
      <c r="D27" s="51"/>
      <c r="E27" s="51"/>
      <c r="F27" s="51"/>
      <c r="G27" s="51"/>
      <c r="H27" s="51"/>
      <c r="I27" s="51"/>
      <c r="J27" s="51"/>
      <c r="K27" s="51"/>
      <c r="L27" s="51"/>
      <c r="M27" s="51"/>
      <c r="N27" s="51"/>
      <c r="O27" s="51"/>
      <c r="P27" s="52"/>
    </row>
    <row r="28" spans="2:16" x14ac:dyDescent="0.2">
      <c r="B28" s="54"/>
      <c r="C28" s="51"/>
      <c r="D28" s="51"/>
      <c r="E28" s="51"/>
      <c r="F28" s="51"/>
      <c r="G28" s="51"/>
      <c r="H28" s="51"/>
      <c r="I28" s="51"/>
      <c r="J28" s="51"/>
      <c r="K28" s="51"/>
      <c r="L28" s="51"/>
      <c r="M28" s="51"/>
      <c r="N28" s="51"/>
      <c r="O28" s="51"/>
      <c r="P28" s="52"/>
    </row>
    <row r="29" spans="2:16" x14ac:dyDescent="0.2">
      <c r="B29" s="54"/>
      <c r="C29" s="51"/>
      <c r="D29" s="51"/>
      <c r="E29" s="51"/>
      <c r="F29" s="51"/>
      <c r="G29" s="51"/>
      <c r="H29" s="51"/>
      <c r="I29" s="51"/>
      <c r="J29" s="51"/>
      <c r="K29" s="51"/>
      <c r="L29" s="51"/>
      <c r="M29" s="51"/>
      <c r="N29" s="51"/>
      <c r="O29" s="51"/>
      <c r="P29" s="52"/>
    </row>
    <row r="30" spans="2:16" x14ac:dyDescent="0.2">
      <c r="B30" s="54"/>
      <c r="C30" s="51"/>
      <c r="D30" s="51"/>
      <c r="E30" s="51"/>
      <c r="F30" s="51"/>
      <c r="G30" s="51"/>
      <c r="H30" s="51"/>
      <c r="I30" s="51"/>
      <c r="J30" s="51"/>
      <c r="K30" s="51"/>
      <c r="L30" s="51"/>
      <c r="M30" s="51"/>
      <c r="N30" s="51"/>
      <c r="O30" s="51"/>
      <c r="P30" s="52"/>
    </row>
    <row r="31" spans="2:16" x14ac:dyDescent="0.2">
      <c r="B31" s="28"/>
      <c r="C31" s="55"/>
      <c r="D31" s="55"/>
      <c r="E31" s="55"/>
      <c r="F31" s="55"/>
      <c r="G31" s="55"/>
      <c r="H31" s="55"/>
      <c r="I31" s="55"/>
      <c r="J31" s="55"/>
      <c r="K31" s="55"/>
      <c r="L31" s="55"/>
      <c r="M31" s="55"/>
      <c r="N31" s="55"/>
      <c r="O31" s="55"/>
      <c r="P31" s="29"/>
    </row>
  </sheetData>
  <mergeCells count="6">
    <mergeCell ref="B3:P3"/>
    <mergeCell ref="B5:P5"/>
    <mergeCell ref="B10:B26"/>
    <mergeCell ref="C22:C26"/>
    <mergeCell ref="C15:C21"/>
    <mergeCell ref="C10:C14"/>
  </mergeCells>
  <phoneticPr fontId="0"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0EB29-400E-40A2-8570-D69B3BD39E7D}">
  <sheetPr codeName="Sheet25">
    <tabColor rgb="FFFFC000"/>
  </sheetPr>
  <dimension ref="B1:AY687"/>
  <sheetViews>
    <sheetView workbookViewId="0">
      <selection activeCell="A9" sqref="A9:A11 A16:A17 A19 A21 A23 A26 A34 A51 A61 A64 A66 A70:A72 A87:A90 A92:A93 A96:A98 A101:A102 A104 A107:A109 A113:A114 A121:A122 A130 A132 A136:A138 A146 A148:A152 A154:A155 A157:A158 A161 A163 A165:A173 A183 A190 A193:A196 A198 A200:A201 A203:A206 A208 A210 A212 A214:A215 A220:A222 A228 A233:A236 A239:A241 A248:A249 A252 A255 A257 A261 A263 A267 A270:A272 A275 A278 A285:A286 A293 A311:A315 A325"/>
    </sheetView>
  </sheetViews>
  <sheetFormatPr defaultColWidth="9.140625" defaultRowHeight="15" x14ac:dyDescent="0.25"/>
  <cols>
    <col min="1" max="1" width="2.85546875" style="726" customWidth="1"/>
    <col min="2" max="2" width="9.42578125" style="749" customWidth="1"/>
    <col min="3" max="3" width="57.28515625" style="749" customWidth="1"/>
    <col min="4" max="4" width="13.85546875" style="762" customWidth="1"/>
    <col min="5" max="5" width="13" style="763" customWidth="1"/>
    <col min="6" max="6" width="11.5703125" style="763" customWidth="1"/>
    <col min="7" max="12" width="10.7109375" style="763" customWidth="1"/>
    <col min="13" max="13" width="11.28515625" style="763" customWidth="1"/>
    <col min="14" max="15" width="11.140625" style="763" customWidth="1"/>
    <col min="16" max="16" width="10.7109375" style="763" customWidth="1"/>
    <col min="17" max="17" width="13.85546875" style="763" bestFit="1" customWidth="1"/>
    <col min="18" max="19" width="12.7109375" style="763" bestFit="1" customWidth="1"/>
    <col min="20" max="20" width="13.28515625" style="751" customWidth="1"/>
    <col min="21" max="21" width="12.42578125" style="751" customWidth="1"/>
    <col min="22" max="23" width="12.85546875" style="726" customWidth="1"/>
    <col min="24" max="24" width="13.85546875" style="726" bestFit="1" customWidth="1"/>
    <col min="25" max="27" width="12.7109375" style="726" customWidth="1"/>
    <col min="28" max="28" width="9.85546875" style="726" bestFit="1" customWidth="1"/>
    <col min="29" max="29" width="28.5703125" style="726" customWidth="1"/>
    <col min="30" max="30" width="9.5703125" style="726" bestFit="1" customWidth="1"/>
    <col min="31" max="31" width="10.42578125" style="726" bestFit="1" customWidth="1"/>
    <col min="32" max="33" width="10.28515625" style="726" bestFit="1" customWidth="1"/>
    <col min="34" max="34" width="7.85546875" style="726" bestFit="1" customWidth="1"/>
    <col min="35" max="35" width="10.42578125" style="726" bestFit="1" customWidth="1"/>
    <col min="36" max="47" width="9.28515625" style="726" bestFit="1" customWidth="1"/>
    <col min="48" max="49" width="15" style="726" bestFit="1" customWidth="1"/>
    <col min="50" max="16384" width="9.140625" style="726"/>
  </cols>
  <sheetData>
    <row r="1" spans="2:51" x14ac:dyDescent="0.25">
      <c r="B1" s="1433" t="s">
        <v>1129</v>
      </c>
      <c r="C1" s="1434"/>
      <c r="D1" s="1434"/>
      <c r="E1" s="1434"/>
      <c r="F1" s="1434"/>
      <c r="G1" s="1434"/>
      <c r="H1" s="1434"/>
      <c r="I1" s="1434"/>
      <c r="J1" s="1435"/>
      <c r="K1" s="726"/>
      <c r="L1" s="726"/>
      <c r="M1" s="726"/>
      <c r="N1" s="726"/>
      <c r="O1" s="726"/>
      <c r="P1" s="726"/>
      <c r="Q1" s="726"/>
      <c r="R1" s="726"/>
      <c r="S1" s="726"/>
      <c r="T1" s="726"/>
      <c r="U1" s="726"/>
    </row>
    <row r="2" spans="2:51" ht="15.75" thickBot="1" x14ac:dyDescent="0.3">
      <c r="B2" s="1436"/>
      <c r="C2" s="1437"/>
      <c r="D2" s="1437"/>
      <c r="E2" s="1437"/>
      <c r="F2" s="1437"/>
      <c r="G2" s="1437"/>
      <c r="H2" s="1437"/>
      <c r="I2" s="1437"/>
      <c r="J2" s="1438"/>
      <c r="K2" s="726"/>
      <c r="L2" s="726"/>
      <c r="M2" s="726"/>
      <c r="N2" s="726"/>
      <c r="O2" s="726"/>
      <c r="P2" s="726"/>
      <c r="Q2" s="726"/>
      <c r="R2" s="726"/>
      <c r="S2" s="726"/>
      <c r="T2" s="726"/>
      <c r="U2" s="726"/>
      <c r="AB2" s="727"/>
      <c r="AC2" s="727"/>
      <c r="AD2" s="727"/>
      <c r="AE2" s="727"/>
      <c r="AF2" s="727"/>
      <c r="AG2" s="727"/>
      <c r="AH2" s="727"/>
      <c r="AI2" s="727"/>
      <c r="AJ2" s="727"/>
      <c r="AK2" s="727"/>
      <c r="AL2" s="727"/>
      <c r="AM2" s="727"/>
      <c r="AN2" s="727"/>
      <c r="AO2" s="727"/>
      <c r="AP2" s="727"/>
      <c r="AQ2" s="727"/>
      <c r="AR2" s="727"/>
      <c r="AS2" s="727"/>
      <c r="AT2" s="727"/>
      <c r="AU2" s="727"/>
      <c r="AV2" s="727"/>
      <c r="AW2" s="727"/>
    </row>
    <row r="3" spans="2:51" x14ac:dyDescent="0.25">
      <c r="B3" s="726"/>
      <c r="C3" s="726"/>
      <c r="D3" s="726"/>
      <c r="E3" s="726"/>
      <c r="F3" s="726"/>
      <c r="G3" s="726"/>
      <c r="H3" s="726"/>
      <c r="I3" s="726"/>
      <c r="J3" s="726"/>
      <c r="K3" s="726"/>
      <c r="L3" s="726"/>
      <c r="M3" s="726"/>
      <c r="N3" s="726"/>
      <c r="O3" s="726"/>
      <c r="P3" s="726"/>
      <c r="Q3" s="726"/>
      <c r="R3" s="726"/>
      <c r="S3" s="726"/>
      <c r="T3" s="726"/>
      <c r="U3" s="726"/>
      <c r="AB3" s="727"/>
      <c r="AC3" s="727"/>
      <c r="AD3" s="727"/>
      <c r="AE3" s="727"/>
      <c r="AF3" s="727"/>
      <c r="AG3" s="727"/>
      <c r="AH3" s="727"/>
      <c r="AI3" s="727"/>
      <c r="AJ3" s="727"/>
      <c r="AK3" s="727"/>
      <c r="AL3" s="727"/>
      <c r="AM3" s="727"/>
      <c r="AN3" s="727"/>
      <c r="AO3" s="727"/>
      <c r="AP3" s="727"/>
      <c r="AQ3" s="727"/>
      <c r="AR3" s="727"/>
      <c r="AS3" s="727"/>
      <c r="AT3" s="727"/>
      <c r="AU3" s="727"/>
      <c r="AV3" s="727"/>
      <c r="AW3" s="727"/>
    </row>
    <row r="4" spans="2:51" x14ac:dyDescent="0.25">
      <c r="B4" s="726"/>
      <c r="C4" s="726"/>
      <c r="D4" s="726"/>
      <c r="E4" s="726"/>
      <c r="F4" s="728" t="s">
        <v>1130</v>
      </c>
      <c r="G4" s="726"/>
      <c r="H4" s="726"/>
      <c r="I4" s="726"/>
      <c r="J4" s="726"/>
      <c r="K4" s="726"/>
      <c r="L4" s="726"/>
      <c r="M4" s="726"/>
      <c r="N4" s="726"/>
      <c r="O4" s="726"/>
      <c r="P4" s="726"/>
      <c r="Q4" s="726"/>
      <c r="R4" s="726"/>
      <c r="S4" s="726"/>
      <c r="T4" s="726"/>
      <c r="U4" s="726"/>
      <c r="AD4" s="727"/>
      <c r="AE4" s="727"/>
      <c r="AF4" s="727"/>
      <c r="AG4" s="727"/>
      <c r="AH4" s="727"/>
      <c r="AI4" s="727"/>
      <c r="AJ4" s="727"/>
      <c r="AK4" s="727"/>
      <c r="AL4" s="727"/>
      <c r="AM4" s="727"/>
      <c r="AN4" s="727"/>
      <c r="AO4" s="727"/>
      <c r="AP4" s="727"/>
      <c r="AQ4" s="727"/>
      <c r="AR4" s="727"/>
      <c r="AS4" s="727"/>
      <c r="AT4" s="727"/>
      <c r="AU4" s="727"/>
      <c r="AV4" s="727"/>
      <c r="AW4" s="727"/>
      <c r="AX4" s="727"/>
      <c r="AY4" s="727"/>
    </row>
    <row r="5" spans="2:51" x14ac:dyDescent="0.25">
      <c r="B5" s="726"/>
      <c r="C5" s="726"/>
      <c r="D5" s="726"/>
      <c r="E5" s="726"/>
      <c r="F5" s="726"/>
      <c r="G5" s="726"/>
      <c r="H5" s="726"/>
      <c r="I5" s="726"/>
      <c r="J5" s="726"/>
      <c r="K5" s="726"/>
      <c r="L5" s="726"/>
      <c r="M5" s="726"/>
      <c r="N5" s="726"/>
      <c r="O5" s="726"/>
      <c r="P5" s="726"/>
      <c r="Q5" s="726"/>
      <c r="R5" s="726"/>
      <c r="S5" s="726"/>
      <c r="T5" s="726"/>
      <c r="U5" s="726"/>
    </row>
    <row r="6" spans="2:51" ht="73.5" customHeight="1" x14ac:dyDescent="0.25">
      <c r="B6" s="729"/>
      <c r="C6" s="726"/>
      <c r="D6" s="1439" t="s">
        <v>1423</v>
      </c>
      <c r="E6" s="1439"/>
      <c r="F6" s="1430" t="s">
        <v>970</v>
      </c>
      <c r="G6" s="1431"/>
      <c r="H6" s="1430" t="s">
        <v>1424</v>
      </c>
      <c r="I6" s="1431"/>
      <c r="J6" s="1430" t="s">
        <v>971</v>
      </c>
      <c r="K6" s="1431"/>
      <c r="L6" s="1430" t="s">
        <v>972</v>
      </c>
      <c r="M6" s="1431"/>
      <c r="N6" s="1430" t="s">
        <v>1425</v>
      </c>
      <c r="O6" s="1431"/>
      <c r="P6" s="1430" t="s">
        <v>974</v>
      </c>
      <c r="Q6" s="1431"/>
      <c r="R6" s="1430" t="s">
        <v>975</v>
      </c>
      <c r="S6" s="1431"/>
      <c r="T6" s="1432" t="s">
        <v>1426</v>
      </c>
      <c r="U6" s="1432"/>
      <c r="V6" s="1430" t="s">
        <v>976</v>
      </c>
      <c r="W6" s="1431"/>
      <c r="X6" s="1428" t="s">
        <v>1427</v>
      </c>
      <c r="Y6" s="1429"/>
      <c r="Z6" s="1428" t="s">
        <v>1428</v>
      </c>
      <c r="AA6" s="1429"/>
      <c r="AB6" s="730"/>
    </row>
    <row r="7" spans="2:51" x14ac:dyDescent="0.25">
      <c r="B7" s="726"/>
      <c r="C7" s="726"/>
      <c r="D7" s="731" t="s">
        <v>469</v>
      </c>
      <c r="E7" s="732" t="s">
        <v>969</v>
      </c>
      <c r="F7" s="731" t="s">
        <v>469</v>
      </c>
      <c r="G7" s="732" t="s">
        <v>969</v>
      </c>
      <c r="H7" s="731" t="s">
        <v>469</v>
      </c>
      <c r="I7" s="732" t="s">
        <v>969</v>
      </c>
      <c r="J7" s="731" t="s">
        <v>469</v>
      </c>
      <c r="K7" s="732" t="s">
        <v>969</v>
      </c>
      <c r="L7" s="731" t="s">
        <v>469</v>
      </c>
      <c r="M7" s="732" t="s">
        <v>969</v>
      </c>
      <c r="N7" s="731" t="s">
        <v>469</v>
      </c>
      <c r="O7" s="732" t="s">
        <v>969</v>
      </c>
      <c r="P7" s="731" t="s">
        <v>469</v>
      </c>
      <c r="Q7" s="732" t="s">
        <v>969</v>
      </c>
      <c r="R7" s="731" t="s">
        <v>469</v>
      </c>
      <c r="S7" s="732" t="s">
        <v>969</v>
      </c>
      <c r="T7" s="731" t="s">
        <v>469</v>
      </c>
      <c r="U7" s="732" t="s">
        <v>969</v>
      </c>
      <c r="V7" s="732" t="s">
        <v>469</v>
      </c>
      <c r="W7" s="732" t="s">
        <v>969</v>
      </c>
      <c r="X7" s="731" t="s">
        <v>469</v>
      </c>
      <c r="Y7" s="731" t="s">
        <v>969</v>
      </c>
      <c r="Z7" s="731" t="s">
        <v>469</v>
      </c>
      <c r="AA7" s="731" t="s">
        <v>969</v>
      </c>
      <c r="AB7" s="730"/>
    </row>
    <row r="8" spans="2:51" x14ac:dyDescent="0.25">
      <c r="B8" s="1423" t="s">
        <v>1078</v>
      </c>
      <c r="C8" s="1423"/>
      <c r="D8" s="733">
        <v>23007</v>
      </c>
      <c r="E8" s="734"/>
      <c r="F8" s="515">
        <v>11</v>
      </c>
      <c r="G8" s="516"/>
      <c r="H8" s="517"/>
      <c r="I8" s="516"/>
      <c r="J8" s="515"/>
      <c r="K8" s="516"/>
      <c r="L8" s="515"/>
      <c r="M8" s="516"/>
      <c r="N8" s="515">
        <v>1.5</v>
      </c>
      <c r="O8" s="516"/>
      <c r="P8" s="515">
        <v>1.91</v>
      </c>
      <c r="Q8" s="516"/>
      <c r="R8" s="515">
        <v>12.18</v>
      </c>
      <c r="S8" s="516"/>
      <c r="T8" s="515"/>
      <c r="U8" s="516"/>
      <c r="V8" s="515"/>
      <c r="W8" s="516"/>
      <c r="X8" s="735">
        <v>26.59</v>
      </c>
      <c r="Y8" s="736"/>
      <c r="Z8" s="737">
        <v>611756.13</v>
      </c>
      <c r="AA8" s="738"/>
      <c r="AB8" s="739"/>
    </row>
    <row r="9" spans="2:51" x14ac:dyDescent="0.25">
      <c r="B9" s="1423" t="s">
        <v>1079</v>
      </c>
      <c r="C9" s="1423"/>
      <c r="D9" s="734"/>
      <c r="E9" s="733">
        <v>4573</v>
      </c>
      <c r="F9" s="516"/>
      <c r="G9" s="515">
        <v>9.68</v>
      </c>
      <c r="H9" s="516"/>
      <c r="I9" s="517"/>
      <c r="J9" s="516"/>
      <c r="K9" s="515"/>
      <c r="L9" s="516"/>
      <c r="M9" s="515"/>
      <c r="N9" s="516"/>
      <c r="O9" s="515">
        <v>1.5</v>
      </c>
      <c r="P9" s="516"/>
      <c r="Q9" s="515">
        <v>1.91</v>
      </c>
      <c r="R9" s="516"/>
      <c r="S9" s="515">
        <v>12.18</v>
      </c>
      <c r="T9" s="516"/>
      <c r="U9" s="515"/>
      <c r="V9" s="516"/>
      <c r="W9" s="515"/>
      <c r="X9" s="736"/>
      <c r="Y9" s="735">
        <v>25.27</v>
      </c>
      <c r="Z9" s="738"/>
      <c r="AA9" s="737">
        <v>115559.70999999999</v>
      </c>
      <c r="AB9" s="739"/>
    </row>
    <row r="10" spans="2:51" ht="15" customHeight="1" x14ac:dyDescent="0.25">
      <c r="B10" s="1422" t="s">
        <v>1134</v>
      </c>
      <c r="C10" s="1422"/>
      <c r="D10" s="733">
        <v>2664.9438202247202</v>
      </c>
      <c r="E10" s="733">
        <v>416.00000000000011</v>
      </c>
      <c r="F10" s="740"/>
      <c r="G10" s="740"/>
      <c r="H10" s="740"/>
      <c r="I10" s="740"/>
      <c r="J10" s="740"/>
      <c r="K10" s="740"/>
      <c r="L10" s="740"/>
      <c r="M10" s="740"/>
      <c r="N10" s="740"/>
      <c r="O10" s="740"/>
      <c r="P10" s="740"/>
      <c r="Q10" s="740"/>
      <c r="R10" s="740"/>
      <c r="S10" s="740"/>
      <c r="T10" s="740"/>
      <c r="U10" s="740"/>
      <c r="V10" s="740"/>
      <c r="W10" s="740"/>
      <c r="X10" s="735">
        <v>0</v>
      </c>
      <c r="Y10" s="735">
        <v>0</v>
      </c>
      <c r="Z10" s="737">
        <v>0</v>
      </c>
      <c r="AA10" s="737">
        <v>0</v>
      </c>
      <c r="AB10" s="739"/>
    </row>
    <row r="11" spans="2:51" x14ac:dyDescent="0.25">
      <c r="B11" s="1422" t="s">
        <v>1285</v>
      </c>
      <c r="C11" s="1422"/>
      <c r="D11" s="733">
        <v>3497.0547311666437</v>
      </c>
      <c r="E11" s="733">
        <v>804.78318169273234</v>
      </c>
      <c r="F11" s="740"/>
      <c r="G11" s="740"/>
      <c r="H11" s="740"/>
      <c r="I11" s="740"/>
      <c r="J11" s="740"/>
      <c r="K11" s="740"/>
      <c r="L11" s="740"/>
      <c r="M11" s="740"/>
      <c r="N11" s="740"/>
      <c r="O11" s="740"/>
      <c r="P11" s="740"/>
      <c r="Q11" s="740"/>
      <c r="R11" s="740"/>
      <c r="S11" s="740"/>
      <c r="T11" s="740"/>
      <c r="U11" s="740"/>
      <c r="V11" s="740"/>
      <c r="W11" s="740"/>
      <c r="X11" s="735">
        <v>0</v>
      </c>
      <c r="Y11" s="735">
        <v>0</v>
      </c>
      <c r="Z11" s="737">
        <v>0</v>
      </c>
      <c r="AA11" s="737">
        <v>0</v>
      </c>
      <c r="AB11" s="739"/>
    </row>
    <row r="12" spans="2:51" x14ac:dyDescent="0.25">
      <c r="B12" s="1440" t="s">
        <v>1072</v>
      </c>
      <c r="C12" s="1440"/>
      <c r="D12" s="733">
        <v>1974.6849855767998</v>
      </c>
      <c r="E12" s="733">
        <v>458.24609400751558</v>
      </c>
      <c r="F12" s="515"/>
      <c r="G12" s="515"/>
      <c r="H12" s="517"/>
      <c r="I12" s="517"/>
      <c r="J12" s="515"/>
      <c r="K12" s="515"/>
      <c r="L12" s="515"/>
      <c r="M12" s="515"/>
      <c r="N12" s="515"/>
      <c r="O12" s="515"/>
      <c r="P12" s="515"/>
      <c r="Q12" s="515"/>
      <c r="R12" s="515"/>
      <c r="S12" s="515"/>
      <c r="T12" s="515"/>
      <c r="U12" s="515"/>
      <c r="V12" s="515"/>
      <c r="W12" s="515"/>
      <c r="X12" s="735">
        <v>0</v>
      </c>
      <c r="Y12" s="735">
        <v>0</v>
      </c>
      <c r="Z12" s="737">
        <v>0</v>
      </c>
      <c r="AA12" s="737">
        <v>0</v>
      </c>
      <c r="AB12" s="739"/>
    </row>
    <row r="13" spans="2:51" x14ac:dyDescent="0.25">
      <c r="B13" s="1423" t="s">
        <v>1073</v>
      </c>
      <c r="C13" s="1423"/>
      <c r="D13" s="733">
        <v>996.14434281166223</v>
      </c>
      <c r="E13" s="733">
        <v>184.02513019974916</v>
      </c>
      <c r="F13" s="515"/>
      <c r="G13" s="515"/>
      <c r="H13" s="517"/>
      <c r="I13" s="517"/>
      <c r="J13" s="515"/>
      <c r="K13" s="515"/>
      <c r="L13" s="515"/>
      <c r="M13" s="515"/>
      <c r="N13" s="515"/>
      <c r="O13" s="515"/>
      <c r="P13" s="515"/>
      <c r="Q13" s="515"/>
      <c r="R13" s="515"/>
      <c r="S13" s="515"/>
      <c r="T13" s="515"/>
      <c r="U13" s="515"/>
      <c r="V13" s="515"/>
      <c r="W13" s="515"/>
      <c r="X13" s="735">
        <v>0</v>
      </c>
      <c r="Y13" s="735">
        <v>0</v>
      </c>
      <c r="Z13" s="737">
        <v>0</v>
      </c>
      <c r="AA13" s="737">
        <v>0</v>
      </c>
      <c r="AB13" s="739"/>
    </row>
    <row r="14" spans="2:51" x14ac:dyDescent="0.25">
      <c r="B14" s="1423" t="s">
        <v>1074</v>
      </c>
      <c r="C14" s="1423"/>
      <c r="D14" s="733">
        <v>997.92823508288552</v>
      </c>
      <c r="E14" s="733">
        <v>108.09713230931513</v>
      </c>
      <c r="F14" s="515"/>
      <c r="G14" s="515"/>
      <c r="H14" s="517"/>
      <c r="I14" s="517"/>
      <c r="J14" s="515"/>
      <c r="K14" s="515"/>
      <c r="L14" s="515"/>
      <c r="M14" s="515"/>
      <c r="N14" s="515"/>
      <c r="O14" s="515"/>
      <c r="P14" s="515"/>
      <c r="Q14" s="515"/>
      <c r="R14" s="515"/>
      <c r="S14" s="515"/>
      <c r="T14" s="515"/>
      <c r="U14" s="515"/>
      <c r="V14" s="515"/>
      <c r="W14" s="515"/>
      <c r="X14" s="735">
        <v>0</v>
      </c>
      <c r="Y14" s="735">
        <v>0</v>
      </c>
      <c r="Z14" s="737">
        <v>0</v>
      </c>
      <c r="AA14" s="737">
        <v>0</v>
      </c>
      <c r="AB14" s="739"/>
    </row>
    <row r="15" spans="2:51" x14ac:dyDescent="0.25">
      <c r="B15" s="1423" t="s">
        <v>1075</v>
      </c>
      <c r="C15" s="1423"/>
      <c r="D15" s="733">
        <v>437.29509226074231</v>
      </c>
      <c r="E15" s="733">
        <v>25.010389610389595</v>
      </c>
      <c r="F15" s="515"/>
      <c r="G15" s="515"/>
      <c r="H15" s="517"/>
      <c r="I15" s="517"/>
      <c r="J15" s="515"/>
      <c r="K15" s="515"/>
      <c r="L15" s="515"/>
      <c r="M15" s="515"/>
      <c r="N15" s="515"/>
      <c r="O15" s="515"/>
      <c r="P15" s="515"/>
      <c r="Q15" s="515"/>
      <c r="R15" s="515"/>
      <c r="S15" s="515"/>
      <c r="T15" s="515"/>
      <c r="U15" s="515"/>
      <c r="V15" s="515"/>
      <c r="W15" s="515"/>
      <c r="X15" s="735">
        <v>0</v>
      </c>
      <c r="Y15" s="735">
        <v>0</v>
      </c>
      <c r="Z15" s="737">
        <v>0</v>
      </c>
      <c r="AA15" s="737">
        <v>0</v>
      </c>
      <c r="AB15" s="739"/>
    </row>
    <row r="16" spans="2:51" x14ac:dyDescent="0.25">
      <c r="B16" s="1423" t="s">
        <v>1076</v>
      </c>
      <c r="C16" s="1423"/>
      <c r="D16" s="733">
        <v>89.194761551766746</v>
      </c>
      <c r="E16" s="733">
        <v>15.033344320653985</v>
      </c>
      <c r="F16" s="515"/>
      <c r="G16" s="515"/>
      <c r="H16" s="517"/>
      <c r="I16" s="517"/>
      <c r="J16" s="515"/>
      <c r="K16" s="515"/>
      <c r="L16" s="515"/>
      <c r="M16" s="515"/>
      <c r="N16" s="515"/>
      <c r="O16" s="515"/>
      <c r="P16" s="515"/>
      <c r="Q16" s="515"/>
      <c r="R16" s="515"/>
      <c r="S16" s="515"/>
      <c r="T16" s="515"/>
      <c r="U16" s="515"/>
      <c r="V16" s="515"/>
      <c r="W16" s="515"/>
      <c r="X16" s="735">
        <v>0</v>
      </c>
      <c r="Y16" s="735">
        <v>0</v>
      </c>
      <c r="Z16" s="737">
        <v>0</v>
      </c>
      <c r="AA16" s="737">
        <v>0</v>
      </c>
      <c r="AB16" s="739"/>
    </row>
    <row r="17" spans="2:28" x14ac:dyDescent="0.25">
      <c r="B17" s="1423" t="s">
        <v>1077</v>
      </c>
      <c r="C17" s="1423"/>
      <c r="D17" s="733">
        <v>22.080129313895057</v>
      </c>
      <c r="E17" s="733">
        <v>0</v>
      </c>
      <c r="F17" s="515"/>
      <c r="G17" s="515"/>
      <c r="H17" s="517"/>
      <c r="I17" s="517"/>
      <c r="J17" s="515"/>
      <c r="K17" s="515"/>
      <c r="L17" s="515"/>
      <c r="M17" s="515"/>
      <c r="N17" s="515"/>
      <c r="O17" s="515"/>
      <c r="P17" s="515"/>
      <c r="Q17" s="515"/>
      <c r="R17" s="515"/>
      <c r="S17" s="515"/>
      <c r="T17" s="515"/>
      <c r="U17" s="515"/>
      <c r="V17" s="515"/>
      <c r="W17" s="515"/>
      <c r="X17" s="735">
        <v>0</v>
      </c>
      <c r="Y17" s="735">
        <v>0</v>
      </c>
      <c r="Z17" s="737">
        <v>0</v>
      </c>
      <c r="AA17" s="737">
        <v>0</v>
      </c>
      <c r="AB17" s="739"/>
    </row>
    <row r="18" spans="2:28" x14ac:dyDescent="0.25">
      <c r="B18" s="1422" t="s">
        <v>1509</v>
      </c>
      <c r="C18" s="1422"/>
      <c r="D18" s="733">
        <v>71.612490839568707</v>
      </c>
      <c r="E18" s="733">
        <v>24.29823421317154</v>
      </c>
      <c r="F18" s="740"/>
      <c r="G18" s="515"/>
      <c r="H18" s="517"/>
      <c r="I18" s="517"/>
      <c r="J18" s="740"/>
      <c r="K18" s="740"/>
      <c r="L18" s="740"/>
      <c r="M18" s="740"/>
      <c r="N18" s="740"/>
      <c r="O18" s="740"/>
      <c r="P18" s="740"/>
      <c r="Q18" s="740"/>
      <c r="R18" s="740"/>
      <c r="S18" s="740"/>
      <c r="T18" s="740"/>
      <c r="U18" s="740"/>
      <c r="V18" s="740"/>
      <c r="W18" s="740"/>
      <c r="X18" s="735">
        <v>0</v>
      </c>
      <c r="Y18" s="735">
        <v>0</v>
      </c>
      <c r="Z18" s="737">
        <v>0</v>
      </c>
      <c r="AA18" s="737">
        <v>0</v>
      </c>
      <c r="AB18" s="739"/>
    </row>
    <row r="19" spans="2:28" ht="15" customHeight="1" x14ac:dyDescent="0.25">
      <c r="B19" s="1422" t="s">
        <v>1429</v>
      </c>
      <c r="C19" s="1422"/>
      <c r="D19" s="733">
        <v>6540.1534275966224</v>
      </c>
      <c r="E19" s="741"/>
      <c r="F19" s="740"/>
      <c r="G19" s="742"/>
      <c r="H19" s="517"/>
      <c r="I19" s="742"/>
      <c r="J19" s="740"/>
      <c r="K19" s="742"/>
      <c r="L19" s="740"/>
      <c r="M19" s="742"/>
      <c r="N19" s="740"/>
      <c r="O19" s="742"/>
      <c r="P19" s="740"/>
      <c r="Q19" s="742"/>
      <c r="R19" s="740"/>
      <c r="S19" s="742"/>
      <c r="T19" s="740"/>
      <c r="U19" s="742"/>
      <c r="V19" s="740"/>
      <c r="W19" s="742"/>
      <c r="X19" s="735">
        <v>0</v>
      </c>
      <c r="Y19" s="736"/>
      <c r="Z19" s="737">
        <v>0</v>
      </c>
      <c r="AA19" s="738"/>
      <c r="AB19" s="739"/>
    </row>
    <row r="20" spans="2:28" x14ac:dyDescent="0.25">
      <c r="B20" s="1423" t="s">
        <v>1131</v>
      </c>
      <c r="C20" s="1423"/>
      <c r="D20" s="734"/>
      <c r="E20" s="733">
        <v>1038.3144107101225</v>
      </c>
      <c r="F20" s="516"/>
      <c r="G20" s="515"/>
      <c r="H20" s="516"/>
      <c r="I20" s="517"/>
      <c r="J20" s="516"/>
      <c r="K20" s="515"/>
      <c r="L20" s="516"/>
      <c r="M20" s="515"/>
      <c r="N20" s="516"/>
      <c r="O20" s="515"/>
      <c r="P20" s="516"/>
      <c r="Q20" s="515"/>
      <c r="R20" s="516"/>
      <c r="S20" s="515"/>
      <c r="T20" s="516"/>
      <c r="U20" s="515"/>
      <c r="V20" s="516"/>
      <c r="W20" s="515"/>
      <c r="X20" s="736"/>
      <c r="Y20" s="735">
        <v>0</v>
      </c>
      <c r="Z20" s="738"/>
      <c r="AA20" s="737">
        <v>0</v>
      </c>
      <c r="AB20" s="739"/>
    </row>
    <row r="21" spans="2:28" ht="15" customHeight="1" x14ac:dyDescent="0.25">
      <c r="B21" s="1424" t="s">
        <v>1180</v>
      </c>
      <c r="C21" s="1424"/>
      <c r="D21" s="733">
        <v>988.8617169986843</v>
      </c>
      <c r="E21" s="741"/>
      <c r="F21" s="740"/>
      <c r="G21" s="742"/>
      <c r="H21" s="517"/>
      <c r="I21" s="742"/>
      <c r="J21" s="740"/>
      <c r="K21" s="742"/>
      <c r="L21" s="740"/>
      <c r="M21" s="742"/>
      <c r="N21" s="740"/>
      <c r="O21" s="742"/>
      <c r="P21" s="740"/>
      <c r="Q21" s="742"/>
      <c r="R21" s="740"/>
      <c r="S21" s="742"/>
      <c r="T21" s="740"/>
      <c r="U21" s="742"/>
      <c r="V21" s="740"/>
      <c r="W21" s="742"/>
      <c r="X21" s="735">
        <v>0</v>
      </c>
      <c r="Y21" s="736"/>
      <c r="Z21" s="737">
        <v>0</v>
      </c>
      <c r="AA21" s="738"/>
      <c r="AB21" s="739"/>
    </row>
    <row r="22" spans="2:28" x14ac:dyDescent="0.25">
      <c r="B22" s="1424" t="s">
        <v>1181</v>
      </c>
      <c r="C22" s="1424"/>
      <c r="D22" s="741"/>
      <c r="E22" s="733">
        <v>46.029780564263241</v>
      </c>
      <c r="F22" s="742"/>
      <c r="G22" s="740"/>
      <c r="H22" s="742"/>
      <c r="I22" s="517"/>
      <c r="J22" s="742"/>
      <c r="K22" s="740"/>
      <c r="L22" s="742"/>
      <c r="M22" s="740"/>
      <c r="N22" s="742"/>
      <c r="O22" s="740"/>
      <c r="P22" s="742"/>
      <c r="Q22" s="740"/>
      <c r="R22" s="742"/>
      <c r="S22" s="740"/>
      <c r="T22" s="742"/>
      <c r="U22" s="740"/>
      <c r="V22" s="742"/>
      <c r="W22" s="740"/>
      <c r="X22" s="736"/>
      <c r="Y22" s="735">
        <v>0</v>
      </c>
      <c r="Z22" s="738"/>
      <c r="AA22" s="737">
        <v>0</v>
      </c>
      <c r="AB22" s="739"/>
    </row>
    <row r="23" spans="2:28" x14ac:dyDescent="0.25">
      <c r="B23" s="1423" t="s">
        <v>1086</v>
      </c>
      <c r="C23" s="1423"/>
      <c r="D23" s="733">
        <v>249.85999999999999</v>
      </c>
      <c r="E23" s="733">
        <v>0.74095979247730281</v>
      </c>
      <c r="F23" s="515"/>
      <c r="G23" s="515"/>
      <c r="H23" s="518"/>
      <c r="I23" s="517"/>
      <c r="J23" s="515"/>
      <c r="K23" s="515"/>
      <c r="L23" s="515"/>
      <c r="M23" s="515"/>
      <c r="N23" s="515"/>
      <c r="O23" s="515"/>
      <c r="P23" s="515"/>
      <c r="Q23" s="515"/>
      <c r="R23" s="515"/>
      <c r="S23" s="515"/>
      <c r="T23" s="515"/>
      <c r="U23" s="515"/>
      <c r="V23" s="515"/>
      <c r="W23" s="515"/>
      <c r="X23" s="735">
        <v>0</v>
      </c>
      <c r="Y23" s="735">
        <v>0</v>
      </c>
      <c r="Z23" s="737">
        <v>0</v>
      </c>
      <c r="AA23" s="737">
        <v>0</v>
      </c>
      <c r="AB23" s="739"/>
    </row>
    <row r="24" spans="2:28" x14ac:dyDescent="0.25">
      <c r="B24" s="1425" t="s">
        <v>475</v>
      </c>
      <c r="C24" s="1425"/>
      <c r="D24" s="733">
        <v>112</v>
      </c>
      <c r="E24" s="733">
        <v>4</v>
      </c>
      <c r="F24" s="743"/>
      <c r="G24" s="743"/>
      <c r="H24" s="517"/>
      <c r="I24" s="517"/>
      <c r="J24" s="743"/>
      <c r="K24" s="743"/>
      <c r="L24" s="743"/>
      <c r="M24" s="743"/>
      <c r="N24" s="743"/>
      <c r="O24" s="743"/>
      <c r="P24" s="743"/>
      <c r="Q24" s="743"/>
      <c r="R24" s="743"/>
      <c r="S24" s="743"/>
      <c r="T24" s="743"/>
      <c r="U24" s="743"/>
      <c r="V24" s="743"/>
      <c r="W24" s="743"/>
      <c r="X24" s="735">
        <v>0</v>
      </c>
      <c r="Y24" s="735">
        <v>0</v>
      </c>
      <c r="Z24" s="737">
        <v>0</v>
      </c>
      <c r="AA24" s="737">
        <v>0</v>
      </c>
      <c r="AB24" s="739"/>
    </row>
    <row r="25" spans="2:28" x14ac:dyDescent="0.25">
      <c r="B25" s="744" t="s">
        <v>1510</v>
      </c>
      <c r="C25" s="745"/>
      <c r="D25" s="745"/>
      <c r="E25" s="745"/>
      <c r="F25" s="1426"/>
      <c r="G25" s="1426"/>
      <c r="H25" s="1426"/>
      <c r="I25" s="1426"/>
      <c r="J25" s="1426"/>
      <c r="K25" s="1426"/>
      <c r="L25" s="1426"/>
      <c r="M25" s="1426"/>
      <c r="N25" s="1426"/>
      <c r="O25" s="1426"/>
      <c r="P25" s="1426"/>
      <c r="Q25" s="1426"/>
      <c r="R25" s="1426"/>
      <c r="S25" s="1426"/>
      <c r="T25" s="1426"/>
      <c r="U25" s="1426"/>
      <c r="V25" s="1426"/>
      <c r="W25" s="1426"/>
      <c r="X25" s="1426"/>
      <c r="Y25" s="1426"/>
      <c r="Z25" s="1426"/>
      <c r="AA25" s="1427"/>
      <c r="AB25" s="739"/>
    </row>
    <row r="26" spans="2:28" x14ac:dyDescent="0.25">
      <c r="B26" s="1425" t="s">
        <v>1132</v>
      </c>
      <c r="C26" s="1425"/>
      <c r="D26" s="733">
        <v>17</v>
      </c>
      <c r="E26" s="733">
        <v>0</v>
      </c>
      <c r="F26" s="746"/>
      <c r="G26" s="746"/>
      <c r="H26" s="519"/>
      <c r="I26" s="519"/>
      <c r="J26" s="746"/>
      <c r="K26" s="746"/>
      <c r="L26" s="746"/>
      <c r="M26" s="746"/>
      <c r="N26" s="746"/>
      <c r="O26" s="746"/>
      <c r="P26" s="746"/>
      <c r="Q26" s="746"/>
      <c r="R26" s="746"/>
      <c r="S26" s="746"/>
      <c r="T26" s="746"/>
      <c r="U26" s="746"/>
      <c r="V26" s="746"/>
      <c r="W26" s="746"/>
      <c r="X26" s="747">
        <v>0</v>
      </c>
      <c r="Y26" s="747">
        <v>0</v>
      </c>
      <c r="Z26" s="748">
        <v>0</v>
      </c>
      <c r="AA26" s="748">
        <v>0</v>
      </c>
      <c r="AB26" s="739"/>
    </row>
    <row r="27" spans="2:28" x14ac:dyDescent="0.25">
      <c r="D27" s="749"/>
      <c r="E27" s="749"/>
      <c r="F27" s="750"/>
      <c r="G27" s="750"/>
      <c r="H27" s="751"/>
      <c r="I27" s="751"/>
      <c r="J27" s="750"/>
      <c r="K27" s="750"/>
      <c r="L27" s="751"/>
      <c r="M27" s="751"/>
      <c r="N27" s="751"/>
      <c r="O27" s="751"/>
      <c r="P27" s="751"/>
      <c r="Q27" s="751"/>
      <c r="R27" s="751"/>
      <c r="S27" s="751"/>
      <c r="V27" s="751"/>
      <c r="W27" s="751"/>
      <c r="X27" s="1419" t="s">
        <v>1428</v>
      </c>
      <c r="Y27" s="1419"/>
      <c r="Z27" s="752">
        <v>611756.13</v>
      </c>
      <c r="AA27" s="752">
        <v>115559.70999999999</v>
      </c>
      <c r="AB27" s="739"/>
    </row>
    <row r="28" spans="2:28" x14ac:dyDescent="0.25">
      <c r="B28" s="726"/>
      <c r="C28" s="726"/>
      <c r="D28" s="728" t="s">
        <v>1133</v>
      </c>
      <c r="E28" s="726"/>
      <c r="F28" s="753"/>
      <c r="G28" s="753"/>
      <c r="H28" s="753"/>
      <c r="I28" s="753"/>
      <c r="J28" s="753"/>
      <c r="K28" s="753"/>
      <c r="L28" s="753"/>
      <c r="M28" s="753"/>
      <c r="N28" s="753"/>
      <c r="O28" s="753"/>
      <c r="P28" s="753"/>
      <c r="Q28" s="753"/>
      <c r="R28" s="753"/>
      <c r="S28" s="726"/>
      <c r="T28" s="726"/>
      <c r="U28" s="726"/>
    </row>
    <row r="29" spans="2:28" s="727" customFormat="1" ht="15" customHeight="1" x14ac:dyDescent="0.25">
      <c r="E29" s="754">
        <v>727315.84</v>
      </c>
      <c r="F29" s="754">
        <v>0</v>
      </c>
      <c r="G29" s="754">
        <v>0</v>
      </c>
      <c r="H29" s="754">
        <v>0</v>
      </c>
      <c r="I29" s="754">
        <v>0</v>
      </c>
      <c r="J29" s="754">
        <v>0</v>
      </c>
      <c r="K29" s="754">
        <v>0</v>
      </c>
      <c r="L29" s="754">
        <v>0</v>
      </c>
      <c r="M29" s="754">
        <v>0</v>
      </c>
      <c r="N29" s="754">
        <v>0</v>
      </c>
      <c r="O29" s="754">
        <v>0</v>
      </c>
      <c r="P29" s="754">
        <v>0</v>
      </c>
      <c r="Q29" s="754">
        <v>0</v>
      </c>
      <c r="R29" s="755">
        <v>0</v>
      </c>
      <c r="S29" s="754">
        <v>0</v>
      </c>
      <c r="T29" s="754">
        <v>727315.84</v>
      </c>
      <c r="U29" s="756">
        <v>0</v>
      </c>
    </row>
    <row r="30" spans="2:28" s="730" customFormat="1" ht="45" x14ac:dyDescent="0.2">
      <c r="B30" s="695" t="s">
        <v>978</v>
      </c>
      <c r="C30" s="757" t="s">
        <v>979</v>
      </c>
      <c r="D30" s="757" t="s">
        <v>980</v>
      </c>
      <c r="E30" s="758" t="s">
        <v>473</v>
      </c>
      <c r="F30" s="758" t="s">
        <v>1134</v>
      </c>
      <c r="G30" s="758" t="s">
        <v>1285</v>
      </c>
      <c r="H30" s="759" t="s">
        <v>1080</v>
      </c>
      <c r="I30" s="759" t="s">
        <v>1081</v>
      </c>
      <c r="J30" s="759" t="s">
        <v>1082</v>
      </c>
      <c r="K30" s="759" t="s">
        <v>1083</v>
      </c>
      <c r="L30" s="759" t="s">
        <v>1084</v>
      </c>
      <c r="M30" s="759" t="s">
        <v>1085</v>
      </c>
      <c r="N30" s="759" t="s">
        <v>578</v>
      </c>
      <c r="O30" s="759" t="s">
        <v>1135</v>
      </c>
      <c r="P30" s="759" t="s">
        <v>579</v>
      </c>
      <c r="Q30" s="759" t="s">
        <v>580</v>
      </c>
      <c r="R30" s="759" t="s">
        <v>474</v>
      </c>
      <c r="S30" s="759" t="s">
        <v>475</v>
      </c>
      <c r="T30" s="759" t="s">
        <v>1087</v>
      </c>
      <c r="U30" s="759" t="s">
        <v>1136</v>
      </c>
      <c r="V30" s="759" t="s">
        <v>490</v>
      </c>
    </row>
    <row r="31" spans="2:28" x14ac:dyDescent="0.25">
      <c r="B31" s="1420" t="s">
        <v>490</v>
      </c>
      <c r="C31" s="1421"/>
      <c r="D31" s="760"/>
      <c r="E31" s="761">
        <v>727315.83999999973</v>
      </c>
      <c r="F31" s="761">
        <v>0</v>
      </c>
      <c r="G31" s="761">
        <v>0</v>
      </c>
      <c r="H31" s="761">
        <v>0</v>
      </c>
      <c r="I31" s="761">
        <v>0</v>
      </c>
      <c r="J31" s="761">
        <v>0</v>
      </c>
      <c r="K31" s="761">
        <v>0</v>
      </c>
      <c r="L31" s="761">
        <v>0</v>
      </c>
      <c r="M31" s="761">
        <v>0</v>
      </c>
      <c r="N31" s="761">
        <v>0</v>
      </c>
      <c r="O31" s="761">
        <v>0</v>
      </c>
      <c r="P31" s="761">
        <v>0</v>
      </c>
      <c r="Q31" s="761">
        <v>0</v>
      </c>
      <c r="R31" s="761">
        <v>0</v>
      </c>
      <c r="S31" s="761">
        <v>0</v>
      </c>
      <c r="T31" s="761">
        <v>0</v>
      </c>
      <c r="U31" s="761">
        <v>0</v>
      </c>
      <c r="V31" s="761">
        <v>727315.83999999973</v>
      </c>
    </row>
    <row r="32" spans="2:28" x14ac:dyDescent="0.25">
      <c r="B32" s="706">
        <v>9352002</v>
      </c>
      <c r="C32" s="706" t="s">
        <v>731</v>
      </c>
      <c r="D32" s="706" t="s">
        <v>1458</v>
      </c>
      <c r="E32" s="735">
        <v>2632.41</v>
      </c>
      <c r="F32" s="735">
        <v>0</v>
      </c>
      <c r="G32" s="735">
        <v>0</v>
      </c>
      <c r="H32" s="735">
        <v>0</v>
      </c>
      <c r="I32" s="735">
        <v>0</v>
      </c>
      <c r="J32" s="735">
        <v>0</v>
      </c>
      <c r="K32" s="735">
        <v>0</v>
      </c>
      <c r="L32" s="735">
        <v>0</v>
      </c>
      <c r="M32" s="735">
        <v>0</v>
      </c>
      <c r="N32" s="735">
        <v>0</v>
      </c>
      <c r="O32" s="735">
        <v>0</v>
      </c>
      <c r="P32" s="735">
        <v>0</v>
      </c>
      <c r="Q32" s="735">
        <v>0</v>
      </c>
      <c r="R32" s="735">
        <v>0</v>
      </c>
      <c r="S32" s="735">
        <v>0</v>
      </c>
      <c r="T32" s="735">
        <v>0</v>
      </c>
      <c r="U32" s="735">
        <v>0</v>
      </c>
      <c r="V32" s="735">
        <v>2632.41</v>
      </c>
    </row>
    <row r="33" spans="2:22" x14ac:dyDescent="0.25">
      <c r="B33" s="706">
        <v>9352007</v>
      </c>
      <c r="C33" s="706" t="s">
        <v>855</v>
      </c>
      <c r="D33" s="706" t="s">
        <v>1458</v>
      </c>
      <c r="E33" s="735">
        <v>7657.92</v>
      </c>
      <c r="F33" s="735">
        <v>0</v>
      </c>
      <c r="G33" s="735">
        <v>0</v>
      </c>
      <c r="H33" s="735">
        <v>0</v>
      </c>
      <c r="I33" s="735">
        <v>0</v>
      </c>
      <c r="J33" s="735">
        <v>0</v>
      </c>
      <c r="K33" s="735">
        <v>0</v>
      </c>
      <c r="L33" s="735">
        <v>0</v>
      </c>
      <c r="M33" s="735">
        <v>0</v>
      </c>
      <c r="N33" s="735">
        <v>0</v>
      </c>
      <c r="O33" s="735">
        <v>0</v>
      </c>
      <c r="P33" s="735">
        <v>0</v>
      </c>
      <c r="Q33" s="735">
        <v>0</v>
      </c>
      <c r="R33" s="735">
        <v>0</v>
      </c>
      <c r="S33" s="735">
        <v>0</v>
      </c>
      <c r="T33" s="735">
        <v>0</v>
      </c>
      <c r="U33" s="735">
        <v>0</v>
      </c>
      <c r="V33" s="735">
        <v>7657.92</v>
      </c>
    </row>
    <row r="34" spans="2:22" x14ac:dyDescent="0.25">
      <c r="B34" s="706">
        <v>9352009</v>
      </c>
      <c r="C34" s="706" t="s">
        <v>860</v>
      </c>
      <c r="D34" s="706" t="s">
        <v>1458</v>
      </c>
      <c r="E34" s="735">
        <v>7790.87</v>
      </c>
      <c r="F34" s="735">
        <v>0</v>
      </c>
      <c r="G34" s="735">
        <v>0</v>
      </c>
      <c r="H34" s="735">
        <v>0</v>
      </c>
      <c r="I34" s="735">
        <v>0</v>
      </c>
      <c r="J34" s="735">
        <v>0</v>
      </c>
      <c r="K34" s="735">
        <v>0</v>
      </c>
      <c r="L34" s="735">
        <v>0</v>
      </c>
      <c r="M34" s="735">
        <v>0</v>
      </c>
      <c r="N34" s="735">
        <v>0</v>
      </c>
      <c r="O34" s="735">
        <v>0</v>
      </c>
      <c r="P34" s="735">
        <v>0</v>
      </c>
      <c r="Q34" s="735">
        <v>0</v>
      </c>
      <c r="R34" s="735">
        <v>0</v>
      </c>
      <c r="S34" s="735">
        <v>0</v>
      </c>
      <c r="T34" s="735">
        <v>0</v>
      </c>
      <c r="U34" s="735">
        <v>0</v>
      </c>
      <c r="V34" s="735">
        <v>7790.87</v>
      </c>
    </row>
    <row r="35" spans="2:22" x14ac:dyDescent="0.25">
      <c r="B35" s="706">
        <v>9352011</v>
      </c>
      <c r="C35" s="706" t="s">
        <v>868</v>
      </c>
      <c r="D35" s="706" t="s">
        <v>1458</v>
      </c>
      <c r="E35" s="735">
        <v>5504.13</v>
      </c>
      <c r="F35" s="735">
        <v>0</v>
      </c>
      <c r="G35" s="735">
        <v>0</v>
      </c>
      <c r="H35" s="735">
        <v>0</v>
      </c>
      <c r="I35" s="735">
        <v>0</v>
      </c>
      <c r="J35" s="735">
        <v>0</v>
      </c>
      <c r="K35" s="735">
        <v>0</v>
      </c>
      <c r="L35" s="735">
        <v>0</v>
      </c>
      <c r="M35" s="735">
        <v>0</v>
      </c>
      <c r="N35" s="735">
        <v>0</v>
      </c>
      <c r="O35" s="735">
        <v>0</v>
      </c>
      <c r="P35" s="735">
        <v>0</v>
      </c>
      <c r="Q35" s="735">
        <v>0</v>
      </c>
      <c r="R35" s="735">
        <v>0</v>
      </c>
      <c r="S35" s="735">
        <v>0</v>
      </c>
      <c r="T35" s="735">
        <v>0</v>
      </c>
      <c r="U35" s="735">
        <v>0</v>
      </c>
      <c r="V35" s="735">
        <v>5504.13</v>
      </c>
    </row>
    <row r="36" spans="2:22" x14ac:dyDescent="0.25">
      <c r="B36" s="706">
        <v>9352012</v>
      </c>
      <c r="C36" s="706" t="s">
        <v>875</v>
      </c>
      <c r="D36" s="706" t="s">
        <v>1458</v>
      </c>
      <c r="E36" s="735">
        <v>2020.84</v>
      </c>
      <c r="F36" s="735">
        <v>0</v>
      </c>
      <c r="G36" s="735">
        <v>0</v>
      </c>
      <c r="H36" s="735">
        <v>0</v>
      </c>
      <c r="I36" s="735">
        <v>0</v>
      </c>
      <c r="J36" s="735">
        <v>0</v>
      </c>
      <c r="K36" s="735">
        <v>0</v>
      </c>
      <c r="L36" s="735">
        <v>0</v>
      </c>
      <c r="M36" s="735">
        <v>0</v>
      </c>
      <c r="N36" s="735">
        <v>0</v>
      </c>
      <c r="O36" s="735">
        <v>0</v>
      </c>
      <c r="P36" s="735">
        <v>0</v>
      </c>
      <c r="Q36" s="735">
        <v>0</v>
      </c>
      <c r="R36" s="735">
        <v>0</v>
      </c>
      <c r="S36" s="735">
        <v>0</v>
      </c>
      <c r="T36" s="735">
        <v>0</v>
      </c>
      <c r="U36" s="735">
        <v>0</v>
      </c>
      <c r="V36" s="735">
        <v>2020.84</v>
      </c>
    </row>
    <row r="37" spans="2:22" x14ac:dyDescent="0.25">
      <c r="B37" s="706">
        <v>9352013</v>
      </c>
      <c r="C37" s="706" t="s">
        <v>879</v>
      </c>
      <c r="D37" s="706" t="s">
        <v>1458</v>
      </c>
      <c r="E37" s="735">
        <v>7631.33</v>
      </c>
      <c r="F37" s="735">
        <v>0</v>
      </c>
      <c r="G37" s="735">
        <v>0</v>
      </c>
      <c r="H37" s="735">
        <v>0</v>
      </c>
      <c r="I37" s="735">
        <v>0</v>
      </c>
      <c r="J37" s="735">
        <v>0</v>
      </c>
      <c r="K37" s="735">
        <v>0</v>
      </c>
      <c r="L37" s="735">
        <v>0</v>
      </c>
      <c r="M37" s="735">
        <v>0</v>
      </c>
      <c r="N37" s="735">
        <v>0</v>
      </c>
      <c r="O37" s="735">
        <v>0</v>
      </c>
      <c r="P37" s="735">
        <v>0</v>
      </c>
      <c r="Q37" s="735">
        <v>0</v>
      </c>
      <c r="R37" s="735">
        <v>0</v>
      </c>
      <c r="S37" s="735">
        <v>0</v>
      </c>
      <c r="T37" s="735">
        <v>0</v>
      </c>
      <c r="U37" s="735">
        <v>0</v>
      </c>
      <c r="V37" s="735">
        <v>7631.33</v>
      </c>
    </row>
    <row r="38" spans="2:22" x14ac:dyDescent="0.25">
      <c r="B38" s="706">
        <v>9352015</v>
      </c>
      <c r="C38" s="706" t="s">
        <v>880</v>
      </c>
      <c r="D38" s="706" t="s">
        <v>1458</v>
      </c>
      <c r="E38" s="735">
        <v>2898.31</v>
      </c>
      <c r="F38" s="735">
        <v>0</v>
      </c>
      <c r="G38" s="735">
        <v>0</v>
      </c>
      <c r="H38" s="735">
        <v>0</v>
      </c>
      <c r="I38" s="735">
        <v>0</v>
      </c>
      <c r="J38" s="735">
        <v>0</v>
      </c>
      <c r="K38" s="735">
        <v>0</v>
      </c>
      <c r="L38" s="735">
        <v>0</v>
      </c>
      <c r="M38" s="735">
        <v>0</v>
      </c>
      <c r="N38" s="735">
        <v>0</v>
      </c>
      <c r="O38" s="735">
        <v>0</v>
      </c>
      <c r="P38" s="735">
        <v>0</v>
      </c>
      <c r="Q38" s="735">
        <v>0</v>
      </c>
      <c r="R38" s="735">
        <v>0</v>
      </c>
      <c r="S38" s="735">
        <v>0</v>
      </c>
      <c r="T38" s="735">
        <v>0</v>
      </c>
      <c r="U38" s="735">
        <v>0</v>
      </c>
      <c r="V38" s="735">
        <v>2898.31</v>
      </c>
    </row>
    <row r="39" spans="2:22" x14ac:dyDescent="0.25">
      <c r="B39" s="706">
        <v>9352016</v>
      </c>
      <c r="C39" s="706" t="s">
        <v>1088</v>
      </c>
      <c r="D39" s="706" t="s">
        <v>1458</v>
      </c>
      <c r="E39" s="735">
        <v>3563.06</v>
      </c>
      <c r="F39" s="735">
        <v>0</v>
      </c>
      <c r="G39" s="735">
        <v>0</v>
      </c>
      <c r="H39" s="735">
        <v>0</v>
      </c>
      <c r="I39" s="735">
        <v>0</v>
      </c>
      <c r="J39" s="735">
        <v>0</v>
      </c>
      <c r="K39" s="735">
        <v>0</v>
      </c>
      <c r="L39" s="735">
        <v>0</v>
      </c>
      <c r="M39" s="735">
        <v>0</v>
      </c>
      <c r="N39" s="735">
        <v>0</v>
      </c>
      <c r="O39" s="735">
        <v>0</v>
      </c>
      <c r="P39" s="735">
        <v>0</v>
      </c>
      <c r="Q39" s="735">
        <v>0</v>
      </c>
      <c r="R39" s="735">
        <v>0</v>
      </c>
      <c r="S39" s="735">
        <v>0</v>
      </c>
      <c r="T39" s="735">
        <v>0</v>
      </c>
      <c r="U39" s="735">
        <v>0</v>
      </c>
      <c r="V39" s="735">
        <v>3563.06</v>
      </c>
    </row>
    <row r="40" spans="2:22" x14ac:dyDescent="0.25">
      <c r="B40" s="706">
        <v>9352020</v>
      </c>
      <c r="C40" s="706" t="s">
        <v>889</v>
      </c>
      <c r="D40" s="706" t="s">
        <v>1458</v>
      </c>
      <c r="E40" s="735">
        <v>5477.54</v>
      </c>
      <c r="F40" s="735">
        <v>0</v>
      </c>
      <c r="G40" s="735">
        <v>0</v>
      </c>
      <c r="H40" s="735">
        <v>0</v>
      </c>
      <c r="I40" s="735">
        <v>0</v>
      </c>
      <c r="J40" s="735">
        <v>0</v>
      </c>
      <c r="K40" s="735">
        <v>0</v>
      </c>
      <c r="L40" s="735">
        <v>0</v>
      </c>
      <c r="M40" s="735">
        <v>0</v>
      </c>
      <c r="N40" s="735">
        <v>0</v>
      </c>
      <c r="O40" s="735">
        <v>0</v>
      </c>
      <c r="P40" s="735">
        <v>0</v>
      </c>
      <c r="Q40" s="735">
        <v>0</v>
      </c>
      <c r="R40" s="735">
        <v>0</v>
      </c>
      <c r="S40" s="735">
        <v>0</v>
      </c>
      <c r="T40" s="735">
        <v>0</v>
      </c>
      <c r="U40" s="735">
        <v>0</v>
      </c>
      <c r="V40" s="735">
        <v>5477.54</v>
      </c>
    </row>
    <row r="41" spans="2:22" x14ac:dyDescent="0.25">
      <c r="B41" s="706">
        <v>9352021</v>
      </c>
      <c r="C41" s="706" t="s">
        <v>892</v>
      </c>
      <c r="D41" s="706" t="s">
        <v>1458</v>
      </c>
      <c r="E41" s="735">
        <v>5583.9</v>
      </c>
      <c r="F41" s="735">
        <v>0</v>
      </c>
      <c r="G41" s="735">
        <v>0</v>
      </c>
      <c r="H41" s="735">
        <v>0</v>
      </c>
      <c r="I41" s="735">
        <v>0</v>
      </c>
      <c r="J41" s="735">
        <v>0</v>
      </c>
      <c r="K41" s="735">
        <v>0</v>
      </c>
      <c r="L41" s="735">
        <v>0</v>
      </c>
      <c r="M41" s="735">
        <v>0</v>
      </c>
      <c r="N41" s="735">
        <v>0</v>
      </c>
      <c r="O41" s="735">
        <v>0</v>
      </c>
      <c r="P41" s="735">
        <v>0</v>
      </c>
      <c r="Q41" s="735">
        <v>0</v>
      </c>
      <c r="R41" s="735">
        <v>0</v>
      </c>
      <c r="S41" s="735">
        <v>0</v>
      </c>
      <c r="T41" s="735">
        <v>0</v>
      </c>
      <c r="U41" s="735">
        <v>0</v>
      </c>
      <c r="V41" s="735">
        <v>5583.9</v>
      </c>
    </row>
    <row r="42" spans="2:22" x14ac:dyDescent="0.25">
      <c r="B42" s="706">
        <v>9352026</v>
      </c>
      <c r="C42" s="706" t="s">
        <v>903</v>
      </c>
      <c r="D42" s="706" t="s">
        <v>1458</v>
      </c>
      <c r="E42" s="735">
        <v>5291.41</v>
      </c>
      <c r="F42" s="735">
        <v>0</v>
      </c>
      <c r="G42" s="735">
        <v>0</v>
      </c>
      <c r="H42" s="735">
        <v>0</v>
      </c>
      <c r="I42" s="735">
        <v>0</v>
      </c>
      <c r="J42" s="735">
        <v>0</v>
      </c>
      <c r="K42" s="735">
        <v>0</v>
      </c>
      <c r="L42" s="735">
        <v>0</v>
      </c>
      <c r="M42" s="735">
        <v>0</v>
      </c>
      <c r="N42" s="735">
        <v>0</v>
      </c>
      <c r="O42" s="735">
        <v>0</v>
      </c>
      <c r="P42" s="735">
        <v>0</v>
      </c>
      <c r="Q42" s="735">
        <v>0</v>
      </c>
      <c r="R42" s="735">
        <v>0</v>
      </c>
      <c r="S42" s="735">
        <v>0</v>
      </c>
      <c r="T42" s="735">
        <v>0</v>
      </c>
      <c r="U42" s="735">
        <v>0</v>
      </c>
      <c r="V42" s="735">
        <v>5291.41</v>
      </c>
    </row>
    <row r="43" spans="2:22" x14ac:dyDescent="0.25">
      <c r="B43" s="706">
        <v>9352032</v>
      </c>
      <c r="C43" s="706" t="s">
        <v>840</v>
      </c>
      <c r="D43" s="706" t="s">
        <v>1458</v>
      </c>
      <c r="E43" s="735">
        <v>9785.1200000000008</v>
      </c>
      <c r="F43" s="735">
        <v>0</v>
      </c>
      <c r="G43" s="735">
        <v>0</v>
      </c>
      <c r="H43" s="735">
        <v>0</v>
      </c>
      <c r="I43" s="735">
        <v>0</v>
      </c>
      <c r="J43" s="735">
        <v>0</v>
      </c>
      <c r="K43" s="735">
        <v>0</v>
      </c>
      <c r="L43" s="735">
        <v>0</v>
      </c>
      <c r="M43" s="735">
        <v>0</v>
      </c>
      <c r="N43" s="735">
        <v>0</v>
      </c>
      <c r="O43" s="735">
        <v>0</v>
      </c>
      <c r="P43" s="735">
        <v>0</v>
      </c>
      <c r="Q43" s="735">
        <v>0</v>
      </c>
      <c r="R43" s="735">
        <v>0</v>
      </c>
      <c r="S43" s="735">
        <v>0</v>
      </c>
      <c r="T43" s="735">
        <v>0</v>
      </c>
      <c r="U43" s="735">
        <v>0</v>
      </c>
      <c r="V43" s="735">
        <v>9785.1200000000008</v>
      </c>
    </row>
    <row r="44" spans="2:22" x14ac:dyDescent="0.25">
      <c r="B44" s="706">
        <v>9352034</v>
      </c>
      <c r="C44" s="706" t="s">
        <v>1493</v>
      </c>
      <c r="D44" s="706" t="s">
        <v>1458</v>
      </c>
      <c r="E44" s="735">
        <v>8721.52</v>
      </c>
      <c r="F44" s="735">
        <v>0</v>
      </c>
      <c r="G44" s="735">
        <v>0</v>
      </c>
      <c r="H44" s="735">
        <v>0</v>
      </c>
      <c r="I44" s="735">
        <v>0</v>
      </c>
      <c r="J44" s="735">
        <v>0</v>
      </c>
      <c r="K44" s="735">
        <v>0</v>
      </c>
      <c r="L44" s="735">
        <v>0</v>
      </c>
      <c r="M44" s="735">
        <v>0</v>
      </c>
      <c r="N44" s="735">
        <v>0</v>
      </c>
      <c r="O44" s="735">
        <v>0</v>
      </c>
      <c r="P44" s="735">
        <v>0</v>
      </c>
      <c r="Q44" s="735">
        <v>0</v>
      </c>
      <c r="R44" s="735">
        <v>0</v>
      </c>
      <c r="S44" s="735">
        <v>0</v>
      </c>
      <c r="T44" s="735">
        <v>0</v>
      </c>
      <c r="U44" s="735">
        <v>0</v>
      </c>
      <c r="V44" s="735">
        <v>8721.52</v>
      </c>
    </row>
    <row r="45" spans="2:22" x14ac:dyDescent="0.25">
      <c r="B45" s="706">
        <v>9352035</v>
      </c>
      <c r="C45" s="706" t="s">
        <v>1184</v>
      </c>
      <c r="D45" s="706" t="s">
        <v>1458</v>
      </c>
      <c r="E45" s="735">
        <v>4653.25</v>
      </c>
      <c r="F45" s="735">
        <v>0</v>
      </c>
      <c r="G45" s="735">
        <v>0</v>
      </c>
      <c r="H45" s="735">
        <v>0</v>
      </c>
      <c r="I45" s="735">
        <v>0</v>
      </c>
      <c r="J45" s="735">
        <v>0</v>
      </c>
      <c r="K45" s="735">
        <v>0</v>
      </c>
      <c r="L45" s="735">
        <v>0</v>
      </c>
      <c r="M45" s="735">
        <v>0</v>
      </c>
      <c r="N45" s="735">
        <v>0</v>
      </c>
      <c r="O45" s="735">
        <v>0</v>
      </c>
      <c r="P45" s="735">
        <v>0</v>
      </c>
      <c r="Q45" s="735">
        <v>0</v>
      </c>
      <c r="R45" s="735">
        <v>0</v>
      </c>
      <c r="S45" s="735">
        <v>0</v>
      </c>
      <c r="T45" s="735">
        <v>0</v>
      </c>
      <c r="U45" s="735">
        <v>0</v>
      </c>
      <c r="V45" s="735">
        <v>4653.25</v>
      </c>
    </row>
    <row r="46" spans="2:22" x14ac:dyDescent="0.25">
      <c r="B46" s="706">
        <v>9352042</v>
      </c>
      <c r="C46" s="706" t="s">
        <v>751</v>
      </c>
      <c r="D46" s="706" t="s">
        <v>1458</v>
      </c>
      <c r="E46" s="735">
        <v>13215.23</v>
      </c>
      <c r="F46" s="735">
        <v>0</v>
      </c>
      <c r="G46" s="735">
        <v>0</v>
      </c>
      <c r="H46" s="735">
        <v>0</v>
      </c>
      <c r="I46" s="735">
        <v>0</v>
      </c>
      <c r="J46" s="735">
        <v>0</v>
      </c>
      <c r="K46" s="735">
        <v>0</v>
      </c>
      <c r="L46" s="735">
        <v>0</v>
      </c>
      <c r="M46" s="735">
        <v>0</v>
      </c>
      <c r="N46" s="735">
        <v>0</v>
      </c>
      <c r="O46" s="735">
        <v>0</v>
      </c>
      <c r="P46" s="735">
        <v>0</v>
      </c>
      <c r="Q46" s="735">
        <v>0</v>
      </c>
      <c r="R46" s="735">
        <v>0</v>
      </c>
      <c r="S46" s="735">
        <v>0</v>
      </c>
      <c r="T46" s="735">
        <v>0</v>
      </c>
      <c r="U46" s="735">
        <v>0</v>
      </c>
      <c r="V46" s="735">
        <v>13215.23</v>
      </c>
    </row>
    <row r="47" spans="2:22" x14ac:dyDescent="0.25">
      <c r="B47" s="706">
        <v>9352045</v>
      </c>
      <c r="C47" s="706" t="s">
        <v>841</v>
      </c>
      <c r="D47" s="706" t="s">
        <v>1458</v>
      </c>
      <c r="E47" s="735">
        <v>7471.79</v>
      </c>
      <c r="F47" s="735">
        <v>0</v>
      </c>
      <c r="G47" s="735">
        <v>0</v>
      </c>
      <c r="H47" s="735">
        <v>0</v>
      </c>
      <c r="I47" s="735">
        <v>0</v>
      </c>
      <c r="J47" s="735">
        <v>0</v>
      </c>
      <c r="K47" s="735">
        <v>0</v>
      </c>
      <c r="L47" s="735">
        <v>0</v>
      </c>
      <c r="M47" s="735">
        <v>0</v>
      </c>
      <c r="N47" s="735">
        <v>0</v>
      </c>
      <c r="O47" s="735">
        <v>0</v>
      </c>
      <c r="P47" s="735">
        <v>0</v>
      </c>
      <c r="Q47" s="735">
        <v>0</v>
      </c>
      <c r="R47" s="735">
        <v>0</v>
      </c>
      <c r="S47" s="735">
        <v>0</v>
      </c>
      <c r="T47" s="735">
        <v>0</v>
      </c>
      <c r="U47" s="735">
        <v>0</v>
      </c>
      <c r="V47" s="735">
        <v>7471.79</v>
      </c>
    </row>
    <row r="48" spans="2:22" x14ac:dyDescent="0.25">
      <c r="B48" s="706">
        <v>9352055</v>
      </c>
      <c r="C48" s="706" t="s">
        <v>895</v>
      </c>
      <c r="D48" s="706" t="s">
        <v>1458</v>
      </c>
      <c r="E48" s="735">
        <v>5211.6400000000003</v>
      </c>
      <c r="F48" s="735">
        <v>0</v>
      </c>
      <c r="G48" s="735">
        <v>0</v>
      </c>
      <c r="H48" s="735">
        <v>0</v>
      </c>
      <c r="I48" s="735">
        <v>0</v>
      </c>
      <c r="J48" s="735">
        <v>0</v>
      </c>
      <c r="K48" s="735">
        <v>0</v>
      </c>
      <c r="L48" s="735">
        <v>0</v>
      </c>
      <c r="M48" s="735">
        <v>0</v>
      </c>
      <c r="N48" s="735">
        <v>0</v>
      </c>
      <c r="O48" s="735">
        <v>0</v>
      </c>
      <c r="P48" s="735">
        <v>0</v>
      </c>
      <c r="Q48" s="735">
        <v>0</v>
      </c>
      <c r="R48" s="735">
        <v>0</v>
      </c>
      <c r="S48" s="735">
        <v>0</v>
      </c>
      <c r="T48" s="735">
        <v>0</v>
      </c>
      <c r="U48" s="735">
        <v>0</v>
      </c>
      <c r="V48" s="735">
        <v>5211.6400000000003</v>
      </c>
    </row>
    <row r="49" spans="2:22" x14ac:dyDescent="0.25">
      <c r="B49" s="706">
        <v>9352066</v>
      </c>
      <c r="C49" s="706" t="s">
        <v>734</v>
      </c>
      <c r="D49" s="706" t="s">
        <v>1458</v>
      </c>
      <c r="E49" s="735">
        <v>2579.23</v>
      </c>
      <c r="F49" s="735">
        <v>0</v>
      </c>
      <c r="G49" s="735">
        <v>0</v>
      </c>
      <c r="H49" s="735">
        <v>0</v>
      </c>
      <c r="I49" s="735">
        <v>0</v>
      </c>
      <c r="J49" s="735">
        <v>0</v>
      </c>
      <c r="K49" s="735">
        <v>0</v>
      </c>
      <c r="L49" s="735">
        <v>0</v>
      </c>
      <c r="M49" s="735">
        <v>0</v>
      </c>
      <c r="N49" s="735">
        <v>0</v>
      </c>
      <c r="O49" s="735">
        <v>0</v>
      </c>
      <c r="P49" s="735">
        <v>0</v>
      </c>
      <c r="Q49" s="735">
        <v>0</v>
      </c>
      <c r="R49" s="735">
        <v>0</v>
      </c>
      <c r="S49" s="735">
        <v>0</v>
      </c>
      <c r="T49" s="735">
        <v>0</v>
      </c>
      <c r="U49" s="735">
        <v>0</v>
      </c>
      <c r="V49" s="735">
        <v>2579.23</v>
      </c>
    </row>
    <row r="50" spans="2:22" x14ac:dyDescent="0.25">
      <c r="B50" s="706">
        <v>9352068</v>
      </c>
      <c r="C50" s="706" t="s">
        <v>615</v>
      </c>
      <c r="D50" s="706" t="s">
        <v>1458</v>
      </c>
      <c r="E50" s="735">
        <v>11114.62</v>
      </c>
      <c r="F50" s="735">
        <v>0</v>
      </c>
      <c r="G50" s="735">
        <v>0</v>
      </c>
      <c r="H50" s="735">
        <v>0</v>
      </c>
      <c r="I50" s="735">
        <v>0</v>
      </c>
      <c r="J50" s="735">
        <v>0</v>
      </c>
      <c r="K50" s="735">
        <v>0</v>
      </c>
      <c r="L50" s="735">
        <v>0</v>
      </c>
      <c r="M50" s="735">
        <v>0</v>
      </c>
      <c r="N50" s="735">
        <v>0</v>
      </c>
      <c r="O50" s="735">
        <v>0</v>
      </c>
      <c r="P50" s="735">
        <v>0</v>
      </c>
      <c r="Q50" s="735">
        <v>0</v>
      </c>
      <c r="R50" s="735">
        <v>0</v>
      </c>
      <c r="S50" s="735">
        <v>0</v>
      </c>
      <c r="T50" s="735">
        <v>0</v>
      </c>
      <c r="U50" s="735">
        <v>0</v>
      </c>
      <c r="V50" s="735">
        <v>11114.62</v>
      </c>
    </row>
    <row r="51" spans="2:22" x14ac:dyDescent="0.25">
      <c r="B51" s="706">
        <v>9352070</v>
      </c>
      <c r="C51" s="706" t="s">
        <v>853</v>
      </c>
      <c r="D51" s="706" t="s">
        <v>1458</v>
      </c>
      <c r="E51" s="735">
        <v>9838.2999999999993</v>
      </c>
      <c r="F51" s="735">
        <v>0</v>
      </c>
      <c r="G51" s="735">
        <v>0</v>
      </c>
      <c r="H51" s="735">
        <v>0</v>
      </c>
      <c r="I51" s="735">
        <v>0</v>
      </c>
      <c r="J51" s="735">
        <v>0</v>
      </c>
      <c r="K51" s="735">
        <v>0</v>
      </c>
      <c r="L51" s="735">
        <v>0</v>
      </c>
      <c r="M51" s="735">
        <v>0</v>
      </c>
      <c r="N51" s="735">
        <v>0</v>
      </c>
      <c r="O51" s="735">
        <v>0</v>
      </c>
      <c r="P51" s="735">
        <v>0</v>
      </c>
      <c r="Q51" s="735">
        <v>0</v>
      </c>
      <c r="R51" s="735">
        <v>0</v>
      </c>
      <c r="S51" s="735">
        <v>0</v>
      </c>
      <c r="T51" s="735">
        <v>0</v>
      </c>
      <c r="U51" s="735">
        <v>0</v>
      </c>
      <c r="V51" s="735">
        <v>9838.2999999999993</v>
      </c>
    </row>
    <row r="52" spans="2:22" x14ac:dyDescent="0.25">
      <c r="B52" s="706">
        <v>9352071</v>
      </c>
      <c r="C52" s="706" t="s">
        <v>738</v>
      </c>
      <c r="D52" s="706" t="s">
        <v>1458</v>
      </c>
      <c r="E52" s="735">
        <v>2153.79</v>
      </c>
      <c r="F52" s="735">
        <v>0</v>
      </c>
      <c r="G52" s="735">
        <v>0</v>
      </c>
      <c r="H52" s="735">
        <v>0</v>
      </c>
      <c r="I52" s="735">
        <v>0</v>
      </c>
      <c r="J52" s="735">
        <v>0</v>
      </c>
      <c r="K52" s="735">
        <v>0</v>
      </c>
      <c r="L52" s="735">
        <v>0</v>
      </c>
      <c r="M52" s="735">
        <v>0</v>
      </c>
      <c r="N52" s="735">
        <v>0</v>
      </c>
      <c r="O52" s="735">
        <v>0</v>
      </c>
      <c r="P52" s="735">
        <v>0</v>
      </c>
      <c r="Q52" s="735">
        <v>0</v>
      </c>
      <c r="R52" s="735">
        <v>0</v>
      </c>
      <c r="S52" s="735">
        <v>0</v>
      </c>
      <c r="T52" s="735">
        <v>0</v>
      </c>
      <c r="U52" s="735">
        <v>0</v>
      </c>
      <c r="V52" s="735">
        <v>2153.79</v>
      </c>
    </row>
    <row r="53" spans="2:22" x14ac:dyDescent="0.25">
      <c r="B53" s="706">
        <v>9352072</v>
      </c>
      <c r="C53" s="706" t="s">
        <v>627</v>
      </c>
      <c r="D53" s="706" t="s">
        <v>1458</v>
      </c>
      <c r="E53" s="735">
        <v>1542.22</v>
      </c>
      <c r="F53" s="735">
        <v>0</v>
      </c>
      <c r="G53" s="735">
        <v>0</v>
      </c>
      <c r="H53" s="735">
        <v>0</v>
      </c>
      <c r="I53" s="735">
        <v>0</v>
      </c>
      <c r="J53" s="735">
        <v>0</v>
      </c>
      <c r="K53" s="735">
        <v>0</v>
      </c>
      <c r="L53" s="735">
        <v>0</v>
      </c>
      <c r="M53" s="735">
        <v>0</v>
      </c>
      <c r="N53" s="735">
        <v>0</v>
      </c>
      <c r="O53" s="735">
        <v>0</v>
      </c>
      <c r="P53" s="735">
        <v>0</v>
      </c>
      <c r="Q53" s="735">
        <v>0</v>
      </c>
      <c r="R53" s="735">
        <v>0</v>
      </c>
      <c r="S53" s="735">
        <v>0</v>
      </c>
      <c r="T53" s="735">
        <v>0</v>
      </c>
      <c r="U53" s="735">
        <v>0</v>
      </c>
      <c r="V53" s="735">
        <v>1542.22</v>
      </c>
    </row>
    <row r="54" spans="2:22" x14ac:dyDescent="0.25">
      <c r="B54" s="706">
        <v>9352076</v>
      </c>
      <c r="C54" s="706" t="s">
        <v>744</v>
      </c>
      <c r="D54" s="706" t="s">
        <v>1458</v>
      </c>
      <c r="E54" s="735">
        <v>6780.45</v>
      </c>
      <c r="F54" s="735">
        <v>0</v>
      </c>
      <c r="G54" s="735">
        <v>0</v>
      </c>
      <c r="H54" s="735">
        <v>0</v>
      </c>
      <c r="I54" s="735">
        <v>0</v>
      </c>
      <c r="J54" s="735">
        <v>0</v>
      </c>
      <c r="K54" s="735">
        <v>0</v>
      </c>
      <c r="L54" s="735">
        <v>0</v>
      </c>
      <c r="M54" s="735">
        <v>0</v>
      </c>
      <c r="N54" s="735">
        <v>0</v>
      </c>
      <c r="O54" s="735">
        <v>0</v>
      </c>
      <c r="P54" s="735">
        <v>0</v>
      </c>
      <c r="Q54" s="735">
        <v>0</v>
      </c>
      <c r="R54" s="735">
        <v>0</v>
      </c>
      <c r="S54" s="735">
        <v>0</v>
      </c>
      <c r="T54" s="735">
        <v>0</v>
      </c>
      <c r="U54" s="735">
        <v>0</v>
      </c>
      <c r="V54" s="735">
        <v>6780.45</v>
      </c>
    </row>
    <row r="55" spans="2:22" x14ac:dyDescent="0.25">
      <c r="B55" s="706">
        <v>9352079</v>
      </c>
      <c r="C55" s="706" t="s">
        <v>749</v>
      </c>
      <c r="D55" s="706" t="s">
        <v>1458</v>
      </c>
      <c r="E55" s="735">
        <v>4520.3</v>
      </c>
      <c r="F55" s="735">
        <v>0</v>
      </c>
      <c r="G55" s="735">
        <v>0</v>
      </c>
      <c r="H55" s="735">
        <v>0</v>
      </c>
      <c r="I55" s="735">
        <v>0</v>
      </c>
      <c r="J55" s="735">
        <v>0</v>
      </c>
      <c r="K55" s="735">
        <v>0</v>
      </c>
      <c r="L55" s="735">
        <v>0</v>
      </c>
      <c r="M55" s="735">
        <v>0</v>
      </c>
      <c r="N55" s="735">
        <v>0</v>
      </c>
      <c r="O55" s="735">
        <v>0</v>
      </c>
      <c r="P55" s="735">
        <v>0</v>
      </c>
      <c r="Q55" s="735">
        <v>0</v>
      </c>
      <c r="R55" s="735">
        <v>0</v>
      </c>
      <c r="S55" s="735">
        <v>0</v>
      </c>
      <c r="T55" s="735">
        <v>0</v>
      </c>
      <c r="U55" s="735">
        <v>0</v>
      </c>
      <c r="V55" s="735">
        <v>4520.3</v>
      </c>
    </row>
    <row r="56" spans="2:22" x14ac:dyDescent="0.25">
      <c r="B56" s="706">
        <v>9352084</v>
      </c>
      <c r="C56" s="706" t="s">
        <v>755</v>
      </c>
      <c r="D56" s="706" t="s">
        <v>1458</v>
      </c>
      <c r="E56" s="735">
        <v>4467.12</v>
      </c>
      <c r="F56" s="735">
        <v>0</v>
      </c>
      <c r="G56" s="735">
        <v>0</v>
      </c>
      <c r="H56" s="735">
        <v>0</v>
      </c>
      <c r="I56" s="735">
        <v>0</v>
      </c>
      <c r="J56" s="735">
        <v>0</v>
      </c>
      <c r="K56" s="735">
        <v>0</v>
      </c>
      <c r="L56" s="735">
        <v>0</v>
      </c>
      <c r="M56" s="735">
        <v>0</v>
      </c>
      <c r="N56" s="735">
        <v>0</v>
      </c>
      <c r="O56" s="735">
        <v>0</v>
      </c>
      <c r="P56" s="735">
        <v>0</v>
      </c>
      <c r="Q56" s="735">
        <v>0</v>
      </c>
      <c r="R56" s="735">
        <v>0</v>
      </c>
      <c r="S56" s="735">
        <v>0</v>
      </c>
      <c r="T56" s="735">
        <v>0</v>
      </c>
      <c r="U56" s="735">
        <v>0</v>
      </c>
      <c r="V56" s="735">
        <v>4467.12</v>
      </c>
    </row>
    <row r="57" spans="2:22" x14ac:dyDescent="0.25">
      <c r="B57" s="706">
        <v>9352085</v>
      </c>
      <c r="C57" s="706" t="s">
        <v>756</v>
      </c>
      <c r="D57" s="706" t="s">
        <v>1458</v>
      </c>
      <c r="E57" s="735">
        <v>2552.64</v>
      </c>
      <c r="F57" s="735">
        <v>0</v>
      </c>
      <c r="G57" s="735">
        <v>0</v>
      </c>
      <c r="H57" s="735">
        <v>0</v>
      </c>
      <c r="I57" s="735">
        <v>0</v>
      </c>
      <c r="J57" s="735">
        <v>0</v>
      </c>
      <c r="K57" s="735">
        <v>0</v>
      </c>
      <c r="L57" s="735">
        <v>0</v>
      </c>
      <c r="M57" s="735">
        <v>0</v>
      </c>
      <c r="N57" s="735">
        <v>0</v>
      </c>
      <c r="O57" s="735">
        <v>0</v>
      </c>
      <c r="P57" s="735">
        <v>0</v>
      </c>
      <c r="Q57" s="735">
        <v>0</v>
      </c>
      <c r="R57" s="735">
        <v>0</v>
      </c>
      <c r="S57" s="735">
        <v>0</v>
      </c>
      <c r="T57" s="735">
        <v>0</v>
      </c>
      <c r="U57" s="735">
        <v>0</v>
      </c>
      <c r="V57" s="735">
        <v>2552.64</v>
      </c>
    </row>
    <row r="58" spans="2:22" x14ac:dyDescent="0.25">
      <c r="B58" s="706">
        <v>9352089</v>
      </c>
      <c r="C58" s="706" t="s">
        <v>1185</v>
      </c>
      <c r="D58" s="706" t="s">
        <v>1458</v>
      </c>
      <c r="E58" s="735">
        <v>16033.77</v>
      </c>
      <c r="F58" s="735">
        <v>0</v>
      </c>
      <c r="G58" s="735">
        <v>0</v>
      </c>
      <c r="H58" s="735">
        <v>0</v>
      </c>
      <c r="I58" s="735">
        <v>0</v>
      </c>
      <c r="J58" s="735">
        <v>0</v>
      </c>
      <c r="K58" s="735">
        <v>0</v>
      </c>
      <c r="L58" s="735">
        <v>0</v>
      </c>
      <c r="M58" s="735">
        <v>0</v>
      </c>
      <c r="N58" s="735">
        <v>0</v>
      </c>
      <c r="O58" s="735">
        <v>0</v>
      </c>
      <c r="P58" s="735">
        <v>0</v>
      </c>
      <c r="Q58" s="735">
        <v>0</v>
      </c>
      <c r="R58" s="735">
        <v>0</v>
      </c>
      <c r="S58" s="735">
        <v>0</v>
      </c>
      <c r="T58" s="735">
        <v>0</v>
      </c>
      <c r="U58" s="735">
        <v>0</v>
      </c>
      <c r="V58" s="735">
        <v>16033.77</v>
      </c>
    </row>
    <row r="59" spans="2:22" x14ac:dyDescent="0.25">
      <c r="B59" s="706">
        <v>9352092</v>
      </c>
      <c r="C59" s="706" t="s">
        <v>792</v>
      </c>
      <c r="D59" s="706" t="s">
        <v>1458</v>
      </c>
      <c r="E59" s="735">
        <v>2924.9</v>
      </c>
      <c r="F59" s="735">
        <v>0</v>
      </c>
      <c r="G59" s="735">
        <v>0</v>
      </c>
      <c r="H59" s="735">
        <v>0</v>
      </c>
      <c r="I59" s="735">
        <v>0</v>
      </c>
      <c r="J59" s="735">
        <v>0</v>
      </c>
      <c r="K59" s="735">
        <v>0</v>
      </c>
      <c r="L59" s="735">
        <v>0</v>
      </c>
      <c r="M59" s="735">
        <v>0</v>
      </c>
      <c r="N59" s="735">
        <v>0</v>
      </c>
      <c r="O59" s="735">
        <v>0</v>
      </c>
      <c r="P59" s="735">
        <v>0</v>
      </c>
      <c r="Q59" s="735">
        <v>0</v>
      </c>
      <c r="R59" s="735">
        <v>0</v>
      </c>
      <c r="S59" s="735">
        <v>0</v>
      </c>
      <c r="T59" s="735">
        <v>0</v>
      </c>
      <c r="U59" s="735">
        <v>0</v>
      </c>
      <c r="V59" s="735">
        <v>2924.9</v>
      </c>
    </row>
    <row r="60" spans="2:22" x14ac:dyDescent="0.25">
      <c r="B60" s="706">
        <v>9352095</v>
      </c>
      <c r="C60" s="706" t="s">
        <v>795</v>
      </c>
      <c r="D60" s="706" t="s">
        <v>1458</v>
      </c>
      <c r="E60" s="735">
        <v>4573.4799999999996</v>
      </c>
      <c r="F60" s="735">
        <v>0</v>
      </c>
      <c r="G60" s="735">
        <v>0</v>
      </c>
      <c r="H60" s="735">
        <v>0</v>
      </c>
      <c r="I60" s="735">
        <v>0</v>
      </c>
      <c r="J60" s="735">
        <v>0</v>
      </c>
      <c r="K60" s="735">
        <v>0</v>
      </c>
      <c r="L60" s="735">
        <v>0</v>
      </c>
      <c r="M60" s="735">
        <v>0</v>
      </c>
      <c r="N60" s="735">
        <v>0</v>
      </c>
      <c r="O60" s="735">
        <v>0</v>
      </c>
      <c r="P60" s="735">
        <v>0</v>
      </c>
      <c r="Q60" s="735">
        <v>0</v>
      </c>
      <c r="R60" s="735">
        <v>0</v>
      </c>
      <c r="S60" s="735">
        <v>0</v>
      </c>
      <c r="T60" s="735">
        <v>0</v>
      </c>
      <c r="U60" s="735">
        <v>0</v>
      </c>
      <c r="V60" s="735">
        <v>4573.4799999999996</v>
      </c>
    </row>
    <row r="61" spans="2:22" x14ac:dyDescent="0.25">
      <c r="B61" s="706">
        <v>9352101</v>
      </c>
      <c r="C61" s="706" t="s">
        <v>798</v>
      </c>
      <c r="D61" s="706" t="s">
        <v>1458</v>
      </c>
      <c r="E61" s="735">
        <v>1489.04</v>
      </c>
      <c r="F61" s="735">
        <v>0</v>
      </c>
      <c r="G61" s="735">
        <v>0</v>
      </c>
      <c r="H61" s="735">
        <v>0</v>
      </c>
      <c r="I61" s="735">
        <v>0</v>
      </c>
      <c r="J61" s="735">
        <v>0</v>
      </c>
      <c r="K61" s="735">
        <v>0</v>
      </c>
      <c r="L61" s="735">
        <v>0</v>
      </c>
      <c r="M61" s="735">
        <v>0</v>
      </c>
      <c r="N61" s="735">
        <v>0</v>
      </c>
      <c r="O61" s="735">
        <v>0</v>
      </c>
      <c r="P61" s="735">
        <v>0</v>
      </c>
      <c r="Q61" s="735">
        <v>0</v>
      </c>
      <c r="R61" s="735">
        <v>0</v>
      </c>
      <c r="S61" s="735">
        <v>0</v>
      </c>
      <c r="T61" s="735">
        <v>0</v>
      </c>
      <c r="U61" s="735">
        <v>0</v>
      </c>
      <c r="V61" s="735">
        <v>1489.04</v>
      </c>
    </row>
    <row r="62" spans="2:22" x14ac:dyDescent="0.25">
      <c r="B62" s="706">
        <v>9352105</v>
      </c>
      <c r="C62" s="706" t="s">
        <v>900</v>
      </c>
      <c r="D62" s="706" t="s">
        <v>1458</v>
      </c>
      <c r="E62" s="735">
        <v>3430.11</v>
      </c>
      <c r="F62" s="735">
        <v>0</v>
      </c>
      <c r="G62" s="735">
        <v>0</v>
      </c>
      <c r="H62" s="735">
        <v>0</v>
      </c>
      <c r="I62" s="735">
        <v>0</v>
      </c>
      <c r="J62" s="735">
        <v>0</v>
      </c>
      <c r="K62" s="735">
        <v>0</v>
      </c>
      <c r="L62" s="735">
        <v>0</v>
      </c>
      <c r="M62" s="735">
        <v>0</v>
      </c>
      <c r="N62" s="735">
        <v>0</v>
      </c>
      <c r="O62" s="735">
        <v>0</v>
      </c>
      <c r="P62" s="735">
        <v>0</v>
      </c>
      <c r="Q62" s="735">
        <v>0</v>
      </c>
      <c r="R62" s="735">
        <v>0</v>
      </c>
      <c r="S62" s="735">
        <v>0</v>
      </c>
      <c r="T62" s="735">
        <v>0</v>
      </c>
      <c r="U62" s="735">
        <v>0</v>
      </c>
      <c r="V62" s="735">
        <v>3430.11</v>
      </c>
    </row>
    <row r="63" spans="2:22" x14ac:dyDescent="0.25">
      <c r="B63" s="706">
        <v>9352108</v>
      </c>
      <c r="C63" s="706" t="s">
        <v>702</v>
      </c>
      <c r="D63" s="706" t="s">
        <v>1458</v>
      </c>
      <c r="E63" s="735">
        <v>1462.45</v>
      </c>
      <c r="F63" s="735">
        <v>0</v>
      </c>
      <c r="G63" s="735">
        <v>0</v>
      </c>
      <c r="H63" s="735">
        <v>0</v>
      </c>
      <c r="I63" s="735">
        <v>0</v>
      </c>
      <c r="J63" s="735">
        <v>0</v>
      </c>
      <c r="K63" s="735">
        <v>0</v>
      </c>
      <c r="L63" s="735">
        <v>0</v>
      </c>
      <c r="M63" s="735">
        <v>0</v>
      </c>
      <c r="N63" s="735">
        <v>0</v>
      </c>
      <c r="O63" s="735">
        <v>0</v>
      </c>
      <c r="P63" s="735">
        <v>0</v>
      </c>
      <c r="Q63" s="735">
        <v>0</v>
      </c>
      <c r="R63" s="735">
        <v>0</v>
      </c>
      <c r="S63" s="735">
        <v>0</v>
      </c>
      <c r="T63" s="735">
        <v>0</v>
      </c>
      <c r="U63" s="735">
        <v>0</v>
      </c>
      <c r="V63" s="735">
        <v>1462.45</v>
      </c>
    </row>
    <row r="64" spans="2:22" x14ac:dyDescent="0.25">
      <c r="B64" s="706">
        <v>9352110</v>
      </c>
      <c r="C64" s="706" t="s">
        <v>801</v>
      </c>
      <c r="D64" s="706" t="s">
        <v>1458</v>
      </c>
      <c r="E64" s="735">
        <v>2526.0500000000002</v>
      </c>
      <c r="F64" s="735">
        <v>0</v>
      </c>
      <c r="G64" s="735">
        <v>0</v>
      </c>
      <c r="H64" s="735">
        <v>0</v>
      </c>
      <c r="I64" s="735">
        <v>0</v>
      </c>
      <c r="J64" s="735">
        <v>0</v>
      </c>
      <c r="K64" s="735">
        <v>0</v>
      </c>
      <c r="L64" s="735">
        <v>0</v>
      </c>
      <c r="M64" s="735">
        <v>0</v>
      </c>
      <c r="N64" s="735">
        <v>0</v>
      </c>
      <c r="O64" s="735">
        <v>0</v>
      </c>
      <c r="P64" s="735">
        <v>0</v>
      </c>
      <c r="Q64" s="735">
        <v>0</v>
      </c>
      <c r="R64" s="735">
        <v>0</v>
      </c>
      <c r="S64" s="735">
        <v>0</v>
      </c>
      <c r="T64" s="735">
        <v>0</v>
      </c>
      <c r="U64" s="735">
        <v>0</v>
      </c>
      <c r="V64" s="735">
        <v>2526.0500000000002</v>
      </c>
    </row>
    <row r="65" spans="2:22" x14ac:dyDescent="0.25">
      <c r="B65" s="706">
        <v>9352114</v>
      </c>
      <c r="C65" s="706" t="s">
        <v>1186</v>
      </c>
      <c r="D65" s="706" t="s">
        <v>1458</v>
      </c>
      <c r="E65" s="735">
        <v>5504.13</v>
      </c>
      <c r="F65" s="735">
        <v>0</v>
      </c>
      <c r="G65" s="735">
        <v>0</v>
      </c>
      <c r="H65" s="735">
        <v>0</v>
      </c>
      <c r="I65" s="735">
        <v>0</v>
      </c>
      <c r="J65" s="735">
        <v>0</v>
      </c>
      <c r="K65" s="735">
        <v>0</v>
      </c>
      <c r="L65" s="735">
        <v>0</v>
      </c>
      <c r="M65" s="735">
        <v>0</v>
      </c>
      <c r="N65" s="735">
        <v>0</v>
      </c>
      <c r="O65" s="735">
        <v>0</v>
      </c>
      <c r="P65" s="735">
        <v>0</v>
      </c>
      <c r="Q65" s="735">
        <v>0</v>
      </c>
      <c r="R65" s="735">
        <v>0</v>
      </c>
      <c r="S65" s="735">
        <v>0</v>
      </c>
      <c r="T65" s="735">
        <v>0</v>
      </c>
      <c r="U65" s="735">
        <v>0</v>
      </c>
      <c r="V65" s="735">
        <v>5504.13</v>
      </c>
    </row>
    <row r="66" spans="2:22" x14ac:dyDescent="0.25">
      <c r="B66" s="706">
        <v>9352117</v>
      </c>
      <c r="C66" s="706" t="s">
        <v>807</v>
      </c>
      <c r="D66" s="706" t="s">
        <v>1458</v>
      </c>
      <c r="E66" s="735">
        <v>10449.870000000001</v>
      </c>
      <c r="F66" s="735">
        <v>0</v>
      </c>
      <c r="G66" s="735">
        <v>0</v>
      </c>
      <c r="H66" s="735">
        <v>0</v>
      </c>
      <c r="I66" s="735">
        <v>0</v>
      </c>
      <c r="J66" s="735">
        <v>0</v>
      </c>
      <c r="K66" s="735">
        <v>0</v>
      </c>
      <c r="L66" s="735">
        <v>0</v>
      </c>
      <c r="M66" s="735">
        <v>0</v>
      </c>
      <c r="N66" s="735">
        <v>0</v>
      </c>
      <c r="O66" s="735">
        <v>0</v>
      </c>
      <c r="P66" s="735">
        <v>0</v>
      </c>
      <c r="Q66" s="735">
        <v>0</v>
      </c>
      <c r="R66" s="735">
        <v>0</v>
      </c>
      <c r="S66" s="735">
        <v>0</v>
      </c>
      <c r="T66" s="735">
        <v>0</v>
      </c>
      <c r="U66" s="735">
        <v>0</v>
      </c>
      <c r="V66" s="735">
        <v>10449.870000000001</v>
      </c>
    </row>
    <row r="67" spans="2:22" x14ac:dyDescent="0.25">
      <c r="B67" s="706">
        <v>9352118</v>
      </c>
      <c r="C67" s="706" t="s">
        <v>806</v>
      </c>
      <c r="D67" s="706" t="s">
        <v>1458</v>
      </c>
      <c r="E67" s="735">
        <v>5450.95</v>
      </c>
      <c r="F67" s="735">
        <v>0</v>
      </c>
      <c r="G67" s="735">
        <v>0</v>
      </c>
      <c r="H67" s="735">
        <v>0</v>
      </c>
      <c r="I67" s="735">
        <v>0</v>
      </c>
      <c r="J67" s="735">
        <v>0</v>
      </c>
      <c r="K67" s="735">
        <v>0</v>
      </c>
      <c r="L67" s="735">
        <v>0</v>
      </c>
      <c r="M67" s="735">
        <v>0</v>
      </c>
      <c r="N67" s="735">
        <v>0</v>
      </c>
      <c r="O67" s="735">
        <v>0</v>
      </c>
      <c r="P67" s="735">
        <v>0</v>
      </c>
      <c r="Q67" s="735">
        <v>0</v>
      </c>
      <c r="R67" s="735">
        <v>0</v>
      </c>
      <c r="S67" s="735">
        <v>0</v>
      </c>
      <c r="T67" s="735">
        <v>0</v>
      </c>
      <c r="U67" s="735">
        <v>0</v>
      </c>
      <c r="V67" s="735">
        <v>5450.95</v>
      </c>
    </row>
    <row r="68" spans="2:22" x14ac:dyDescent="0.25">
      <c r="B68" s="706">
        <v>9352121</v>
      </c>
      <c r="C68" s="706" t="s">
        <v>808</v>
      </c>
      <c r="D68" s="706" t="s">
        <v>1458</v>
      </c>
      <c r="E68" s="735">
        <v>2526.0500000000002</v>
      </c>
      <c r="F68" s="735">
        <v>0</v>
      </c>
      <c r="G68" s="735">
        <v>0</v>
      </c>
      <c r="H68" s="735">
        <v>0</v>
      </c>
      <c r="I68" s="735">
        <v>0</v>
      </c>
      <c r="J68" s="735">
        <v>0</v>
      </c>
      <c r="K68" s="735">
        <v>0</v>
      </c>
      <c r="L68" s="735">
        <v>0</v>
      </c>
      <c r="M68" s="735">
        <v>0</v>
      </c>
      <c r="N68" s="735">
        <v>0</v>
      </c>
      <c r="O68" s="735">
        <v>0</v>
      </c>
      <c r="P68" s="735">
        <v>0</v>
      </c>
      <c r="Q68" s="735">
        <v>0</v>
      </c>
      <c r="R68" s="735">
        <v>0</v>
      </c>
      <c r="S68" s="735">
        <v>0</v>
      </c>
      <c r="T68" s="735">
        <v>0</v>
      </c>
      <c r="U68" s="735">
        <v>0</v>
      </c>
      <c r="V68" s="735">
        <v>2526.0500000000002</v>
      </c>
    </row>
    <row r="69" spans="2:22" x14ac:dyDescent="0.25">
      <c r="B69" s="706">
        <v>9352124</v>
      </c>
      <c r="C69" s="706" t="s">
        <v>810</v>
      </c>
      <c r="D69" s="706" t="s">
        <v>1458</v>
      </c>
      <c r="E69" s="735">
        <v>2632.41</v>
      </c>
      <c r="F69" s="735">
        <v>0</v>
      </c>
      <c r="G69" s="735">
        <v>0</v>
      </c>
      <c r="H69" s="735">
        <v>0</v>
      </c>
      <c r="I69" s="735">
        <v>0</v>
      </c>
      <c r="J69" s="735">
        <v>0</v>
      </c>
      <c r="K69" s="735">
        <v>0</v>
      </c>
      <c r="L69" s="735">
        <v>0</v>
      </c>
      <c r="M69" s="735">
        <v>0</v>
      </c>
      <c r="N69" s="735">
        <v>0</v>
      </c>
      <c r="O69" s="735">
        <v>0</v>
      </c>
      <c r="P69" s="735">
        <v>0</v>
      </c>
      <c r="Q69" s="735">
        <v>0</v>
      </c>
      <c r="R69" s="735">
        <v>0</v>
      </c>
      <c r="S69" s="735">
        <v>0</v>
      </c>
      <c r="T69" s="735">
        <v>0</v>
      </c>
      <c r="U69" s="735">
        <v>0</v>
      </c>
      <c r="V69" s="735">
        <v>2632.41</v>
      </c>
    </row>
    <row r="70" spans="2:22" x14ac:dyDescent="0.25">
      <c r="B70" s="706">
        <v>9352125</v>
      </c>
      <c r="C70" s="706" t="s">
        <v>812</v>
      </c>
      <c r="D70" s="706" t="s">
        <v>1458</v>
      </c>
      <c r="E70" s="735">
        <v>5583.9</v>
      </c>
      <c r="F70" s="735">
        <v>0</v>
      </c>
      <c r="G70" s="735">
        <v>0</v>
      </c>
      <c r="H70" s="735">
        <v>0</v>
      </c>
      <c r="I70" s="735">
        <v>0</v>
      </c>
      <c r="J70" s="735">
        <v>0</v>
      </c>
      <c r="K70" s="735">
        <v>0</v>
      </c>
      <c r="L70" s="735">
        <v>0</v>
      </c>
      <c r="M70" s="735">
        <v>0</v>
      </c>
      <c r="N70" s="735">
        <v>0</v>
      </c>
      <c r="O70" s="735">
        <v>0</v>
      </c>
      <c r="P70" s="735">
        <v>0</v>
      </c>
      <c r="Q70" s="735">
        <v>0</v>
      </c>
      <c r="R70" s="735">
        <v>0</v>
      </c>
      <c r="S70" s="735">
        <v>0</v>
      </c>
      <c r="T70" s="735">
        <v>0</v>
      </c>
      <c r="U70" s="735">
        <v>0</v>
      </c>
      <c r="V70" s="735">
        <v>5583.9</v>
      </c>
    </row>
    <row r="71" spans="2:22" x14ac:dyDescent="0.25">
      <c r="B71" s="706">
        <v>9352129</v>
      </c>
      <c r="C71" s="706" t="s">
        <v>905</v>
      </c>
      <c r="D71" s="706" t="s">
        <v>1458</v>
      </c>
      <c r="E71" s="735">
        <v>3988.5</v>
      </c>
      <c r="F71" s="735">
        <v>0</v>
      </c>
      <c r="G71" s="735">
        <v>0</v>
      </c>
      <c r="H71" s="735">
        <v>0</v>
      </c>
      <c r="I71" s="735">
        <v>0</v>
      </c>
      <c r="J71" s="735">
        <v>0</v>
      </c>
      <c r="K71" s="735">
        <v>0</v>
      </c>
      <c r="L71" s="735">
        <v>0</v>
      </c>
      <c r="M71" s="735">
        <v>0</v>
      </c>
      <c r="N71" s="735">
        <v>0</v>
      </c>
      <c r="O71" s="735">
        <v>0</v>
      </c>
      <c r="P71" s="735">
        <v>0</v>
      </c>
      <c r="Q71" s="735">
        <v>0</v>
      </c>
      <c r="R71" s="735">
        <v>0</v>
      </c>
      <c r="S71" s="735">
        <v>0</v>
      </c>
      <c r="T71" s="735">
        <v>0</v>
      </c>
      <c r="U71" s="735">
        <v>0</v>
      </c>
      <c r="V71" s="735">
        <v>3988.5</v>
      </c>
    </row>
    <row r="72" spans="2:22" x14ac:dyDescent="0.25">
      <c r="B72" s="706">
        <v>9352131</v>
      </c>
      <c r="C72" s="706" t="s">
        <v>743</v>
      </c>
      <c r="D72" s="706" t="s">
        <v>1458</v>
      </c>
      <c r="E72" s="735">
        <v>9386.27</v>
      </c>
      <c r="F72" s="735">
        <v>0</v>
      </c>
      <c r="G72" s="735">
        <v>0</v>
      </c>
      <c r="H72" s="735">
        <v>0</v>
      </c>
      <c r="I72" s="735">
        <v>0</v>
      </c>
      <c r="J72" s="735">
        <v>0</v>
      </c>
      <c r="K72" s="735">
        <v>0</v>
      </c>
      <c r="L72" s="735">
        <v>0</v>
      </c>
      <c r="M72" s="735">
        <v>0</v>
      </c>
      <c r="N72" s="735">
        <v>0</v>
      </c>
      <c r="O72" s="735">
        <v>0</v>
      </c>
      <c r="P72" s="735">
        <v>0</v>
      </c>
      <c r="Q72" s="735">
        <v>0</v>
      </c>
      <c r="R72" s="735">
        <v>0</v>
      </c>
      <c r="S72" s="735">
        <v>0</v>
      </c>
      <c r="T72" s="735">
        <v>0</v>
      </c>
      <c r="U72" s="735">
        <v>0</v>
      </c>
      <c r="V72" s="735">
        <v>9386.27</v>
      </c>
    </row>
    <row r="73" spans="2:22" x14ac:dyDescent="0.25">
      <c r="B73" s="706">
        <v>9352132</v>
      </c>
      <c r="C73" s="706" t="s">
        <v>794</v>
      </c>
      <c r="D73" s="706" t="s">
        <v>1458</v>
      </c>
      <c r="E73" s="735">
        <v>12151.63</v>
      </c>
      <c r="F73" s="735">
        <v>0</v>
      </c>
      <c r="G73" s="735">
        <v>0</v>
      </c>
      <c r="H73" s="735">
        <v>0</v>
      </c>
      <c r="I73" s="735">
        <v>0</v>
      </c>
      <c r="J73" s="735">
        <v>0</v>
      </c>
      <c r="K73" s="735">
        <v>0</v>
      </c>
      <c r="L73" s="735">
        <v>0</v>
      </c>
      <c r="M73" s="735">
        <v>0</v>
      </c>
      <c r="N73" s="735">
        <v>0</v>
      </c>
      <c r="O73" s="735">
        <v>0</v>
      </c>
      <c r="P73" s="735">
        <v>0</v>
      </c>
      <c r="Q73" s="735">
        <v>0</v>
      </c>
      <c r="R73" s="735">
        <v>0</v>
      </c>
      <c r="S73" s="735">
        <v>0</v>
      </c>
      <c r="T73" s="735">
        <v>0</v>
      </c>
      <c r="U73" s="735">
        <v>0</v>
      </c>
      <c r="V73" s="735">
        <v>12151.63</v>
      </c>
    </row>
    <row r="74" spans="2:22" x14ac:dyDescent="0.25">
      <c r="B74" s="706">
        <v>9352134</v>
      </c>
      <c r="C74" s="706" t="s">
        <v>746</v>
      </c>
      <c r="D74" s="706" t="s">
        <v>1458</v>
      </c>
      <c r="E74" s="735">
        <v>5371.18</v>
      </c>
      <c r="F74" s="735">
        <v>0</v>
      </c>
      <c r="G74" s="735">
        <v>0</v>
      </c>
      <c r="H74" s="735">
        <v>0</v>
      </c>
      <c r="I74" s="735">
        <v>0</v>
      </c>
      <c r="J74" s="735">
        <v>0</v>
      </c>
      <c r="K74" s="735">
        <v>0</v>
      </c>
      <c r="L74" s="735">
        <v>0</v>
      </c>
      <c r="M74" s="735">
        <v>0</v>
      </c>
      <c r="N74" s="735">
        <v>0</v>
      </c>
      <c r="O74" s="735">
        <v>0</v>
      </c>
      <c r="P74" s="735">
        <v>0</v>
      </c>
      <c r="Q74" s="735">
        <v>0</v>
      </c>
      <c r="R74" s="735">
        <v>0</v>
      </c>
      <c r="S74" s="735">
        <v>0</v>
      </c>
      <c r="T74" s="735">
        <v>0</v>
      </c>
      <c r="U74" s="735">
        <v>0</v>
      </c>
      <c r="V74" s="735">
        <v>5371.18</v>
      </c>
    </row>
    <row r="75" spans="2:22" x14ac:dyDescent="0.25">
      <c r="B75" s="706">
        <v>9352135</v>
      </c>
      <c r="C75" s="706" t="s">
        <v>813</v>
      </c>
      <c r="D75" s="706" t="s">
        <v>1458</v>
      </c>
      <c r="E75" s="735">
        <v>10742.36</v>
      </c>
      <c r="F75" s="735">
        <v>0</v>
      </c>
      <c r="G75" s="735">
        <v>0</v>
      </c>
      <c r="H75" s="735">
        <v>0</v>
      </c>
      <c r="I75" s="735">
        <v>0</v>
      </c>
      <c r="J75" s="735">
        <v>0</v>
      </c>
      <c r="K75" s="735">
        <v>0</v>
      </c>
      <c r="L75" s="735">
        <v>0</v>
      </c>
      <c r="M75" s="735">
        <v>0</v>
      </c>
      <c r="N75" s="735">
        <v>0</v>
      </c>
      <c r="O75" s="735">
        <v>0</v>
      </c>
      <c r="P75" s="735">
        <v>0</v>
      </c>
      <c r="Q75" s="735">
        <v>0</v>
      </c>
      <c r="R75" s="735">
        <v>0</v>
      </c>
      <c r="S75" s="735">
        <v>0</v>
      </c>
      <c r="T75" s="735">
        <v>0</v>
      </c>
      <c r="U75" s="735">
        <v>0</v>
      </c>
      <c r="V75" s="735">
        <v>10742.36</v>
      </c>
    </row>
    <row r="76" spans="2:22" x14ac:dyDescent="0.25">
      <c r="B76" s="706">
        <v>9352138</v>
      </c>
      <c r="C76" s="706" t="s">
        <v>1188</v>
      </c>
      <c r="D76" s="706" t="s">
        <v>1458</v>
      </c>
      <c r="E76" s="735">
        <v>10742.36</v>
      </c>
      <c r="F76" s="735">
        <v>0</v>
      </c>
      <c r="G76" s="735">
        <v>0</v>
      </c>
      <c r="H76" s="735">
        <v>0</v>
      </c>
      <c r="I76" s="735">
        <v>0</v>
      </c>
      <c r="J76" s="735">
        <v>0</v>
      </c>
      <c r="K76" s="735">
        <v>0</v>
      </c>
      <c r="L76" s="735">
        <v>0</v>
      </c>
      <c r="M76" s="735">
        <v>0</v>
      </c>
      <c r="N76" s="735">
        <v>0</v>
      </c>
      <c r="O76" s="735">
        <v>0</v>
      </c>
      <c r="P76" s="735">
        <v>0</v>
      </c>
      <c r="Q76" s="735">
        <v>0</v>
      </c>
      <c r="R76" s="735">
        <v>0</v>
      </c>
      <c r="S76" s="735">
        <v>0</v>
      </c>
      <c r="T76" s="735">
        <v>0</v>
      </c>
      <c r="U76" s="735">
        <v>0</v>
      </c>
      <c r="V76" s="735">
        <v>10742.36</v>
      </c>
    </row>
    <row r="77" spans="2:22" x14ac:dyDescent="0.25">
      <c r="B77" s="706">
        <v>9352157</v>
      </c>
      <c r="C77" s="706" t="s">
        <v>773</v>
      </c>
      <c r="D77" s="706" t="s">
        <v>1458</v>
      </c>
      <c r="E77" s="735">
        <v>7578.15</v>
      </c>
      <c r="F77" s="735">
        <v>0</v>
      </c>
      <c r="G77" s="735">
        <v>0</v>
      </c>
      <c r="H77" s="735">
        <v>0</v>
      </c>
      <c r="I77" s="735">
        <v>0</v>
      </c>
      <c r="J77" s="735">
        <v>0</v>
      </c>
      <c r="K77" s="735">
        <v>0</v>
      </c>
      <c r="L77" s="735">
        <v>0</v>
      </c>
      <c r="M77" s="735">
        <v>0</v>
      </c>
      <c r="N77" s="735">
        <v>0</v>
      </c>
      <c r="O77" s="735">
        <v>0</v>
      </c>
      <c r="P77" s="735">
        <v>0</v>
      </c>
      <c r="Q77" s="735">
        <v>0</v>
      </c>
      <c r="R77" s="735">
        <v>0</v>
      </c>
      <c r="S77" s="735">
        <v>0</v>
      </c>
      <c r="T77" s="735">
        <v>0</v>
      </c>
      <c r="U77" s="735">
        <v>0</v>
      </c>
      <c r="V77" s="735">
        <v>7578.15</v>
      </c>
    </row>
    <row r="78" spans="2:22" x14ac:dyDescent="0.25">
      <c r="B78" s="706">
        <v>9352162</v>
      </c>
      <c r="C78" s="706" t="s">
        <v>1189</v>
      </c>
      <c r="D78" s="706" t="s">
        <v>1458</v>
      </c>
      <c r="E78" s="735">
        <v>10822.13</v>
      </c>
      <c r="F78" s="735">
        <v>0</v>
      </c>
      <c r="G78" s="735">
        <v>0</v>
      </c>
      <c r="H78" s="735">
        <v>0</v>
      </c>
      <c r="I78" s="735">
        <v>0</v>
      </c>
      <c r="J78" s="735">
        <v>0</v>
      </c>
      <c r="K78" s="735">
        <v>0</v>
      </c>
      <c r="L78" s="735">
        <v>0</v>
      </c>
      <c r="M78" s="735">
        <v>0</v>
      </c>
      <c r="N78" s="735">
        <v>0</v>
      </c>
      <c r="O78" s="735">
        <v>0</v>
      </c>
      <c r="P78" s="735">
        <v>0</v>
      </c>
      <c r="Q78" s="735">
        <v>0</v>
      </c>
      <c r="R78" s="735">
        <v>0</v>
      </c>
      <c r="S78" s="735">
        <v>0</v>
      </c>
      <c r="T78" s="735">
        <v>0</v>
      </c>
      <c r="U78" s="735">
        <v>0</v>
      </c>
      <c r="V78" s="735">
        <v>10822.13</v>
      </c>
    </row>
    <row r="79" spans="2:22" x14ac:dyDescent="0.25">
      <c r="B79" s="706">
        <v>9352166</v>
      </c>
      <c r="C79" s="706" t="s">
        <v>763</v>
      </c>
      <c r="D79" s="706" t="s">
        <v>1458</v>
      </c>
      <c r="E79" s="735">
        <v>10875.31</v>
      </c>
      <c r="F79" s="735">
        <v>0</v>
      </c>
      <c r="G79" s="735">
        <v>0</v>
      </c>
      <c r="H79" s="735">
        <v>0</v>
      </c>
      <c r="I79" s="735">
        <v>0</v>
      </c>
      <c r="J79" s="735">
        <v>0</v>
      </c>
      <c r="K79" s="735">
        <v>0</v>
      </c>
      <c r="L79" s="735">
        <v>0</v>
      </c>
      <c r="M79" s="735">
        <v>0</v>
      </c>
      <c r="N79" s="735">
        <v>0</v>
      </c>
      <c r="O79" s="735">
        <v>0</v>
      </c>
      <c r="P79" s="735">
        <v>0</v>
      </c>
      <c r="Q79" s="735">
        <v>0</v>
      </c>
      <c r="R79" s="735">
        <v>0</v>
      </c>
      <c r="S79" s="735">
        <v>0</v>
      </c>
      <c r="T79" s="735">
        <v>0</v>
      </c>
      <c r="U79" s="735">
        <v>0</v>
      </c>
      <c r="V79" s="735">
        <v>10875.31</v>
      </c>
    </row>
    <row r="80" spans="2:22" x14ac:dyDescent="0.25">
      <c r="B80" s="706">
        <v>9352176</v>
      </c>
      <c r="C80" s="706" t="s">
        <v>787</v>
      </c>
      <c r="D80" s="706" t="s">
        <v>1458</v>
      </c>
      <c r="E80" s="735">
        <v>14837.22</v>
      </c>
      <c r="F80" s="735">
        <v>0</v>
      </c>
      <c r="G80" s="735">
        <v>0</v>
      </c>
      <c r="H80" s="735">
        <v>0</v>
      </c>
      <c r="I80" s="735">
        <v>0</v>
      </c>
      <c r="J80" s="735">
        <v>0</v>
      </c>
      <c r="K80" s="735">
        <v>0</v>
      </c>
      <c r="L80" s="735">
        <v>0</v>
      </c>
      <c r="M80" s="735">
        <v>0</v>
      </c>
      <c r="N80" s="735">
        <v>0</v>
      </c>
      <c r="O80" s="735">
        <v>0</v>
      </c>
      <c r="P80" s="735">
        <v>0</v>
      </c>
      <c r="Q80" s="735">
        <v>0</v>
      </c>
      <c r="R80" s="735">
        <v>0</v>
      </c>
      <c r="S80" s="735">
        <v>0</v>
      </c>
      <c r="T80" s="735">
        <v>0</v>
      </c>
      <c r="U80" s="735">
        <v>0</v>
      </c>
      <c r="V80" s="735">
        <v>14837.22</v>
      </c>
    </row>
    <row r="81" spans="2:22" x14ac:dyDescent="0.25">
      <c r="B81" s="706">
        <v>9352184</v>
      </c>
      <c r="C81" s="706" t="s">
        <v>764</v>
      </c>
      <c r="D81" s="706" t="s">
        <v>1458</v>
      </c>
      <c r="E81" s="735">
        <v>10955.08</v>
      </c>
      <c r="F81" s="735">
        <v>0</v>
      </c>
      <c r="G81" s="735">
        <v>0</v>
      </c>
      <c r="H81" s="735">
        <v>0</v>
      </c>
      <c r="I81" s="735">
        <v>0</v>
      </c>
      <c r="J81" s="735">
        <v>0</v>
      </c>
      <c r="K81" s="735">
        <v>0</v>
      </c>
      <c r="L81" s="735">
        <v>0</v>
      </c>
      <c r="M81" s="735">
        <v>0</v>
      </c>
      <c r="N81" s="735">
        <v>0</v>
      </c>
      <c r="O81" s="735">
        <v>0</v>
      </c>
      <c r="P81" s="735">
        <v>0</v>
      </c>
      <c r="Q81" s="735">
        <v>0</v>
      </c>
      <c r="R81" s="735">
        <v>0</v>
      </c>
      <c r="S81" s="735">
        <v>0</v>
      </c>
      <c r="T81" s="735">
        <v>0</v>
      </c>
      <c r="U81" s="735">
        <v>0</v>
      </c>
      <c r="V81" s="735">
        <v>10955.08</v>
      </c>
    </row>
    <row r="82" spans="2:22" x14ac:dyDescent="0.25">
      <c r="B82" s="706">
        <v>9352229</v>
      </c>
      <c r="C82" s="706" t="s">
        <v>1494</v>
      </c>
      <c r="D82" s="706" t="s">
        <v>1458</v>
      </c>
      <c r="E82" s="735">
        <v>2605.8200000000002</v>
      </c>
      <c r="F82" s="735">
        <v>0</v>
      </c>
      <c r="G82" s="735">
        <v>0</v>
      </c>
      <c r="H82" s="735">
        <v>0</v>
      </c>
      <c r="I82" s="735">
        <v>0</v>
      </c>
      <c r="J82" s="735">
        <v>0</v>
      </c>
      <c r="K82" s="735">
        <v>0</v>
      </c>
      <c r="L82" s="735">
        <v>0</v>
      </c>
      <c r="M82" s="735">
        <v>0</v>
      </c>
      <c r="N82" s="735">
        <v>0</v>
      </c>
      <c r="O82" s="735">
        <v>0</v>
      </c>
      <c r="P82" s="735">
        <v>0</v>
      </c>
      <c r="Q82" s="735">
        <v>0</v>
      </c>
      <c r="R82" s="735">
        <v>0</v>
      </c>
      <c r="S82" s="735">
        <v>0</v>
      </c>
      <c r="T82" s="735">
        <v>0</v>
      </c>
      <c r="U82" s="735">
        <v>0</v>
      </c>
      <c r="V82" s="735">
        <v>2605.8200000000002</v>
      </c>
    </row>
    <row r="83" spans="2:22" x14ac:dyDescent="0.25">
      <c r="B83" s="706">
        <v>9352916</v>
      </c>
      <c r="C83" s="706" t="s">
        <v>890</v>
      </c>
      <c r="D83" s="706" t="s">
        <v>1458</v>
      </c>
      <c r="E83" s="735">
        <v>7179.3</v>
      </c>
      <c r="F83" s="735">
        <v>0</v>
      </c>
      <c r="G83" s="735">
        <v>0</v>
      </c>
      <c r="H83" s="735">
        <v>0</v>
      </c>
      <c r="I83" s="735">
        <v>0</v>
      </c>
      <c r="J83" s="735">
        <v>0</v>
      </c>
      <c r="K83" s="735">
        <v>0</v>
      </c>
      <c r="L83" s="735">
        <v>0</v>
      </c>
      <c r="M83" s="735">
        <v>0</v>
      </c>
      <c r="N83" s="735">
        <v>0</v>
      </c>
      <c r="O83" s="735">
        <v>0</v>
      </c>
      <c r="P83" s="735">
        <v>0</v>
      </c>
      <c r="Q83" s="735">
        <v>0</v>
      </c>
      <c r="R83" s="735">
        <v>0</v>
      </c>
      <c r="S83" s="735">
        <v>0</v>
      </c>
      <c r="T83" s="735">
        <v>0</v>
      </c>
      <c r="U83" s="735">
        <v>0</v>
      </c>
      <c r="V83" s="735">
        <v>7179.3</v>
      </c>
    </row>
    <row r="84" spans="2:22" x14ac:dyDescent="0.25">
      <c r="B84" s="706">
        <v>9352918</v>
      </c>
      <c r="C84" s="706" t="s">
        <v>803</v>
      </c>
      <c r="D84" s="706" t="s">
        <v>1458</v>
      </c>
      <c r="E84" s="735">
        <v>2579.23</v>
      </c>
      <c r="F84" s="735">
        <v>0</v>
      </c>
      <c r="G84" s="735">
        <v>0</v>
      </c>
      <c r="H84" s="735">
        <v>0</v>
      </c>
      <c r="I84" s="735">
        <v>0</v>
      </c>
      <c r="J84" s="735">
        <v>0</v>
      </c>
      <c r="K84" s="735">
        <v>0</v>
      </c>
      <c r="L84" s="735">
        <v>0</v>
      </c>
      <c r="M84" s="735">
        <v>0</v>
      </c>
      <c r="N84" s="735">
        <v>0</v>
      </c>
      <c r="O84" s="735">
        <v>0</v>
      </c>
      <c r="P84" s="735">
        <v>0</v>
      </c>
      <c r="Q84" s="735">
        <v>0</v>
      </c>
      <c r="R84" s="735">
        <v>0</v>
      </c>
      <c r="S84" s="735">
        <v>0</v>
      </c>
      <c r="T84" s="735">
        <v>0</v>
      </c>
      <c r="U84" s="735">
        <v>0</v>
      </c>
      <c r="V84" s="735">
        <v>2579.23</v>
      </c>
    </row>
    <row r="85" spans="2:22" x14ac:dyDescent="0.25">
      <c r="B85" s="706">
        <v>9352919</v>
      </c>
      <c r="C85" s="706" t="s">
        <v>682</v>
      </c>
      <c r="D85" s="706" t="s">
        <v>1458</v>
      </c>
      <c r="E85" s="735">
        <v>7604.74</v>
      </c>
      <c r="F85" s="735">
        <v>0</v>
      </c>
      <c r="G85" s="735">
        <v>0</v>
      </c>
      <c r="H85" s="735">
        <v>0</v>
      </c>
      <c r="I85" s="735">
        <v>0</v>
      </c>
      <c r="J85" s="735">
        <v>0</v>
      </c>
      <c r="K85" s="735">
        <v>0</v>
      </c>
      <c r="L85" s="735">
        <v>0</v>
      </c>
      <c r="M85" s="735">
        <v>0</v>
      </c>
      <c r="N85" s="735">
        <v>0</v>
      </c>
      <c r="O85" s="735">
        <v>0</v>
      </c>
      <c r="P85" s="735">
        <v>0</v>
      </c>
      <c r="Q85" s="735">
        <v>0</v>
      </c>
      <c r="R85" s="735">
        <v>0</v>
      </c>
      <c r="S85" s="735">
        <v>0</v>
      </c>
      <c r="T85" s="735">
        <v>0</v>
      </c>
      <c r="U85" s="735">
        <v>0</v>
      </c>
      <c r="V85" s="735">
        <v>7604.74</v>
      </c>
    </row>
    <row r="86" spans="2:22" x14ac:dyDescent="0.25">
      <c r="B86" s="706">
        <v>9352921</v>
      </c>
      <c r="C86" s="706" t="s">
        <v>876</v>
      </c>
      <c r="D86" s="706" t="s">
        <v>1458</v>
      </c>
      <c r="E86" s="735">
        <v>5583.9</v>
      </c>
      <c r="F86" s="735">
        <v>0</v>
      </c>
      <c r="G86" s="735">
        <v>0</v>
      </c>
      <c r="H86" s="735">
        <v>0</v>
      </c>
      <c r="I86" s="735">
        <v>0</v>
      </c>
      <c r="J86" s="735">
        <v>0</v>
      </c>
      <c r="K86" s="735">
        <v>0</v>
      </c>
      <c r="L86" s="735">
        <v>0</v>
      </c>
      <c r="M86" s="735">
        <v>0</v>
      </c>
      <c r="N86" s="735">
        <v>0</v>
      </c>
      <c r="O86" s="735">
        <v>0</v>
      </c>
      <c r="P86" s="735">
        <v>0</v>
      </c>
      <c r="Q86" s="735">
        <v>0</v>
      </c>
      <c r="R86" s="735">
        <v>0</v>
      </c>
      <c r="S86" s="735">
        <v>0</v>
      </c>
      <c r="T86" s="735">
        <v>0</v>
      </c>
      <c r="U86" s="735">
        <v>0</v>
      </c>
      <c r="V86" s="735">
        <v>5583.9</v>
      </c>
    </row>
    <row r="87" spans="2:22" x14ac:dyDescent="0.25">
      <c r="B87" s="706">
        <v>9352922</v>
      </c>
      <c r="C87" s="706" t="s">
        <v>775</v>
      </c>
      <c r="D87" s="706" t="s">
        <v>1458</v>
      </c>
      <c r="E87" s="735">
        <v>15874.23</v>
      </c>
      <c r="F87" s="735">
        <v>0</v>
      </c>
      <c r="G87" s="735">
        <v>0</v>
      </c>
      <c r="H87" s="735">
        <v>0</v>
      </c>
      <c r="I87" s="735">
        <v>0</v>
      </c>
      <c r="J87" s="735">
        <v>0</v>
      </c>
      <c r="K87" s="735">
        <v>0</v>
      </c>
      <c r="L87" s="735">
        <v>0</v>
      </c>
      <c r="M87" s="735">
        <v>0</v>
      </c>
      <c r="N87" s="735">
        <v>0</v>
      </c>
      <c r="O87" s="735">
        <v>0</v>
      </c>
      <c r="P87" s="735">
        <v>0</v>
      </c>
      <c r="Q87" s="735">
        <v>0</v>
      </c>
      <c r="R87" s="735">
        <v>0</v>
      </c>
      <c r="S87" s="735">
        <v>0</v>
      </c>
      <c r="T87" s="735">
        <v>0</v>
      </c>
      <c r="U87" s="735">
        <v>0</v>
      </c>
      <c r="V87" s="735">
        <v>15874.23</v>
      </c>
    </row>
    <row r="88" spans="2:22" x14ac:dyDescent="0.25">
      <c r="B88" s="706">
        <v>9352923</v>
      </c>
      <c r="C88" s="706" t="s">
        <v>907</v>
      </c>
      <c r="D88" s="706" t="s">
        <v>1458</v>
      </c>
      <c r="E88" s="735">
        <v>8189.72</v>
      </c>
      <c r="F88" s="735">
        <v>0</v>
      </c>
      <c r="G88" s="735">
        <v>0</v>
      </c>
      <c r="H88" s="735">
        <v>0</v>
      </c>
      <c r="I88" s="735">
        <v>0</v>
      </c>
      <c r="J88" s="735">
        <v>0</v>
      </c>
      <c r="K88" s="735">
        <v>0</v>
      </c>
      <c r="L88" s="735">
        <v>0</v>
      </c>
      <c r="M88" s="735">
        <v>0</v>
      </c>
      <c r="N88" s="735">
        <v>0</v>
      </c>
      <c r="O88" s="735">
        <v>0</v>
      </c>
      <c r="P88" s="735">
        <v>0</v>
      </c>
      <c r="Q88" s="735">
        <v>0</v>
      </c>
      <c r="R88" s="735">
        <v>0</v>
      </c>
      <c r="S88" s="735">
        <v>0</v>
      </c>
      <c r="T88" s="735">
        <v>0</v>
      </c>
      <c r="U88" s="735">
        <v>0</v>
      </c>
      <c r="V88" s="735">
        <v>8189.72</v>
      </c>
    </row>
    <row r="89" spans="2:22" x14ac:dyDescent="0.25">
      <c r="B89" s="706">
        <v>9352924</v>
      </c>
      <c r="C89" s="706" t="s">
        <v>793</v>
      </c>
      <c r="D89" s="706" t="s">
        <v>1458</v>
      </c>
      <c r="E89" s="735">
        <v>5610.49</v>
      </c>
      <c r="F89" s="735">
        <v>0</v>
      </c>
      <c r="G89" s="735">
        <v>0</v>
      </c>
      <c r="H89" s="735">
        <v>0</v>
      </c>
      <c r="I89" s="735">
        <v>0</v>
      </c>
      <c r="J89" s="735">
        <v>0</v>
      </c>
      <c r="K89" s="735">
        <v>0</v>
      </c>
      <c r="L89" s="735">
        <v>0</v>
      </c>
      <c r="M89" s="735">
        <v>0</v>
      </c>
      <c r="N89" s="735">
        <v>0</v>
      </c>
      <c r="O89" s="735">
        <v>0</v>
      </c>
      <c r="P89" s="735">
        <v>0</v>
      </c>
      <c r="Q89" s="735">
        <v>0</v>
      </c>
      <c r="R89" s="735">
        <v>0</v>
      </c>
      <c r="S89" s="735">
        <v>0</v>
      </c>
      <c r="T89" s="735">
        <v>0</v>
      </c>
      <c r="U89" s="735">
        <v>0</v>
      </c>
      <c r="V89" s="735">
        <v>5610.49</v>
      </c>
    </row>
    <row r="90" spans="2:22" x14ac:dyDescent="0.25">
      <c r="B90" s="706">
        <v>9352925</v>
      </c>
      <c r="C90" s="706" t="s">
        <v>843</v>
      </c>
      <c r="D90" s="706" t="s">
        <v>1458</v>
      </c>
      <c r="E90" s="735">
        <v>10715.77</v>
      </c>
      <c r="F90" s="735">
        <v>0</v>
      </c>
      <c r="G90" s="735">
        <v>0</v>
      </c>
      <c r="H90" s="735">
        <v>0</v>
      </c>
      <c r="I90" s="735">
        <v>0</v>
      </c>
      <c r="J90" s="735">
        <v>0</v>
      </c>
      <c r="K90" s="735">
        <v>0</v>
      </c>
      <c r="L90" s="735">
        <v>0</v>
      </c>
      <c r="M90" s="735">
        <v>0</v>
      </c>
      <c r="N90" s="735">
        <v>0</v>
      </c>
      <c r="O90" s="735">
        <v>0</v>
      </c>
      <c r="P90" s="735">
        <v>0</v>
      </c>
      <c r="Q90" s="735">
        <v>0</v>
      </c>
      <c r="R90" s="735">
        <v>0</v>
      </c>
      <c r="S90" s="735">
        <v>0</v>
      </c>
      <c r="T90" s="735">
        <v>0</v>
      </c>
      <c r="U90" s="735">
        <v>0</v>
      </c>
      <c r="V90" s="735">
        <v>10715.77</v>
      </c>
    </row>
    <row r="91" spans="2:22" x14ac:dyDescent="0.25">
      <c r="B91" s="706">
        <v>9352928</v>
      </c>
      <c r="C91" s="706" t="s">
        <v>811</v>
      </c>
      <c r="D91" s="706" t="s">
        <v>1458</v>
      </c>
      <c r="E91" s="735">
        <v>2393.1</v>
      </c>
      <c r="F91" s="735">
        <v>0</v>
      </c>
      <c r="G91" s="735">
        <v>0</v>
      </c>
      <c r="H91" s="735">
        <v>0</v>
      </c>
      <c r="I91" s="735">
        <v>0</v>
      </c>
      <c r="J91" s="735">
        <v>0</v>
      </c>
      <c r="K91" s="735">
        <v>0</v>
      </c>
      <c r="L91" s="735">
        <v>0</v>
      </c>
      <c r="M91" s="735">
        <v>0</v>
      </c>
      <c r="N91" s="735">
        <v>0</v>
      </c>
      <c r="O91" s="735">
        <v>0</v>
      </c>
      <c r="P91" s="735">
        <v>0</v>
      </c>
      <c r="Q91" s="735">
        <v>0</v>
      </c>
      <c r="R91" s="735">
        <v>0</v>
      </c>
      <c r="S91" s="735">
        <v>0</v>
      </c>
      <c r="T91" s="735">
        <v>0</v>
      </c>
      <c r="U91" s="735">
        <v>0</v>
      </c>
      <c r="V91" s="735">
        <v>2393.1</v>
      </c>
    </row>
    <row r="92" spans="2:22" x14ac:dyDescent="0.25">
      <c r="B92" s="706">
        <v>9352929</v>
      </c>
      <c r="C92" s="706" t="s">
        <v>1190</v>
      </c>
      <c r="D92" s="706" t="s">
        <v>1458</v>
      </c>
      <c r="E92" s="735">
        <v>11034.85</v>
      </c>
      <c r="F92" s="735">
        <v>0</v>
      </c>
      <c r="G92" s="735">
        <v>0</v>
      </c>
      <c r="H92" s="735">
        <v>0</v>
      </c>
      <c r="I92" s="735">
        <v>0</v>
      </c>
      <c r="J92" s="735">
        <v>0</v>
      </c>
      <c r="K92" s="735">
        <v>0</v>
      </c>
      <c r="L92" s="735">
        <v>0</v>
      </c>
      <c r="M92" s="735">
        <v>0</v>
      </c>
      <c r="N92" s="735">
        <v>0</v>
      </c>
      <c r="O92" s="735">
        <v>0</v>
      </c>
      <c r="P92" s="735">
        <v>0</v>
      </c>
      <c r="Q92" s="735">
        <v>0</v>
      </c>
      <c r="R92" s="735">
        <v>0</v>
      </c>
      <c r="S92" s="735">
        <v>0</v>
      </c>
      <c r="T92" s="735">
        <v>0</v>
      </c>
      <c r="U92" s="735">
        <v>0</v>
      </c>
      <c r="V92" s="735">
        <v>11034.85</v>
      </c>
    </row>
    <row r="93" spans="2:22" x14ac:dyDescent="0.25">
      <c r="B93" s="706">
        <v>9352931</v>
      </c>
      <c r="C93" s="706" t="s">
        <v>750</v>
      </c>
      <c r="D93" s="706" t="s">
        <v>1458</v>
      </c>
      <c r="E93" s="735">
        <v>2366.5099999999998</v>
      </c>
      <c r="F93" s="735">
        <v>0</v>
      </c>
      <c r="G93" s="735">
        <v>0</v>
      </c>
      <c r="H93" s="735">
        <v>0</v>
      </c>
      <c r="I93" s="735">
        <v>0</v>
      </c>
      <c r="J93" s="735">
        <v>0</v>
      </c>
      <c r="K93" s="735">
        <v>0</v>
      </c>
      <c r="L93" s="735">
        <v>0</v>
      </c>
      <c r="M93" s="735">
        <v>0</v>
      </c>
      <c r="N93" s="735">
        <v>0</v>
      </c>
      <c r="O93" s="735">
        <v>0</v>
      </c>
      <c r="P93" s="735">
        <v>0</v>
      </c>
      <c r="Q93" s="735">
        <v>0</v>
      </c>
      <c r="R93" s="735">
        <v>0</v>
      </c>
      <c r="S93" s="735">
        <v>0</v>
      </c>
      <c r="T93" s="735">
        <v>0</v>
      </c>
      <c r="U93" s="735">
        <v>0</v>
      </c>
      <c r="V93" s="735">
        <v>2366.5099999999998</v>
      </c>
    </row>
    <row r="94" spans="2:22" x14ac:dyDescent="0.25">
      <c r="B94" s="706">
        <v>9353000</v>
      </c>
      <c r="C94" s="706" t="s">
        <v>1191</v>
      </c>
      <c r="D94" s="706" t="s">
        <v>1458</v>
      </c>
      <c r="E94" s="735">
        <v>4706.43</v>
      </c>
      <c r="F94" s="735">
        <v>0</v>
      </c>
      <c r="G94" s="735">
        <v>0</v>
      </c>
      <c r="H94" s="735">
        <v>0</v>
      </c>
      <c r="I94" s="735">
        <v>0</v>
      </c>
      <c r="J94" s="735">
        <v>0</v>
      </c>
      <c r="K94" s="735">
        <v>0</v>
      </c>
      <c r="L94" s="735">
        <v>0</v>
      </c>
      <c r="M94" s="735">
        <v>0</v>
      </c>
      <c r="N94" s="735">
        <v>0</v>
      </c>
      <c r="O94" s="735">
        <v>0</v>
      </c>
      <c r="P94" s="735">
        <v>0</v>
      </c>
      <c r="Q94" s="735">
        <v>0</v>
      </c>
      <c r="R94" s="735">
        <v>0</v>
      </c>
      <c r="S94" s="735">
        <v>0</v>
      </c>
      <c r="T94" s="735">
        <v>0</v>
      </c>
      <c r="U94" s="735">
        <v>0</v>
      </c>
      <c r="V94" s="735">
        <v>4706.43</v>
      </c>
    </row>
    <row r="95" spans="2:22" x14ac:dyDescent="0.25">
      <c r="B95" s="706">
        <v>9353003</v>
      </c>
      <c r="C95" s="706" t="s">
        <v>1192</v>
      </c>
      <c r="D95" s="706" t="s">
        <v>1458</v>
      </c>
      <c r="E95" s="735">
        <v>4387.3500000000004</v>
      </c>
      <c r="F95" s="735">
        <v>0</v>
      </c>
      <c r="G95" s="735">
        <v>0</v>
      </c>
      <c r="H95" s="735">
        <v>0</v>
      </c>
      <c r="I95" s="735">
        <v>0</v>
      </c>
      <c r="J95" s="735">
        <v>0</v>
      </c>
      <c r="K95" s="735">
        <v>0</v>
      </c>
      <c r="L95" s="735">
        <v>0</v>
      </c>
      <c r="M95" s="735">
        <v>0</v>
      </c>
      <c r="N95" s="735">
        <v>0</v>
      </c>
      <c r="O95" s="735">
        <v>0</v>
      </c>
      <c r="P95" s="735">
        <v>0</v>
      </c>
      <c r="Q95" s="735">
        <v>0</v>
      </c>
      <c r="R95" s="735">
        <v>0</v>
      </c>
      <c r="S95" s="735">
        <v>0</v>
      </c>
      <c r="T95" s="735">
        <v>0</v>
      </c>
      <c r="U95" s="735">
        <v>0</v>
      </c>
      <c r="V95" s="735">
        <v>4387.3500000000004</v>
      </c>
    </row>
    <row r="96" spans="2:22" x14ac:dyDescent="0.25">
      <c r="B96" s="706">
        <v>9353004</v>
      </c>
      <c r="C96" s="706" t="s">
        <v>1193</v>
      </c>
      <c r="D96" s="706" t="s">
        <v>1458</v>
      </c>
      <c r="E96" s="735">
        <v>2552.64</v>
      </c>
      <c r="F96" s="735">
        <v>0</v>
      </c>
      <c r="G96" s="735">
        <v>0</v>
      </c>
      <c r="H96" s="735">
        <v>0</v>
      </c>
      <c r="I96" s="735">
        <v>0</v>
      </c>
      <c r="J96" s="735">
        <v>0</v>
      </c>
      <c r="K96" s="735">
        <v>0</v>
      </c>
      <c r="L96" s="735">
        <v>0</v>
      </c>
      <c r="M96" s="735">
        <v>0</v>
      </c>
      <c r="N96" s="735">
        <v>0</v>
      </c>
      <c r="O96" s="735">
        <v>0</v>
      </c>
      <c r="P96" s="735">
        <v>0</v>
      </c>
      <c r="Q96" s="735">
        <v>0</v>
      </c>
      <c r="R96" s="735">
        <v>0</v>
      </c>
      <c r="S96" s="735">
        <v>0</v>
      </c>
      <c r="T96" s="735">
        <v>0</v>
      </c>
      <c r="U96" s="735">
        <v>0</v>
      </c>
      <c r="V96" s="735">
        <v>2552.64</v>
      </c>
    </row>
    <row r="97" spans="2:22" x14ac:dyDescent="0.25">
      <c r="B97" s="706">
        <v>9353005</v>
      </c>
      <c r="C97" s="706" t="s">
        <v>1194</v>
      </c>
      <c r="D97" s="706" t="s">
        <v>1458</v>
      </c>
      <c r="E97" s="735">
        <v>3828.96</v>
      </c>
      <c r="F97" s="735">
        <v>0</v>
      </c>
      <c r="G97" s="735">
        <v>0</v>
      </c>
      <c r="H97" s="735">
        <v>0</v>
      </c>
      <c r="I97" s="735">
        <v>0</v>
      </c>
      <c r="J97" s="735">
        <v>0</v>
      </c>
      <c r="K97" s="735">
        <v>0</v>
      </c>
      <c r="L97" s="735">
        <v>0</v>
      </c>
      <c r="M97" s="735">
        <v>0</v>
      </c>
      <c r="N97" s="735">
        <v>0</v>
      </c>
      <c r="O97" s="735">
        <v>0</v>
      </c>
      <c r="P97" s="735">
        <v>0</v>
      </c>
      <c r="Q97" s="735">
        <v>0</v>
      </c>
      <c r="R97" s="735">
        <v>0</v>
      </c>
      <c r="S97" s="735">
        <v>0</v>
      </c>
      <c r="T97" s="735">
        <v>0</v>
      </c>
      <c r="U97" s="735">
        <v>0</v>
      </c>
      <c r="V97" s="735">
        <v>3828.96</v>
      </c>
    </row>
    <row r="98" spans="2:22" x14ac:dyDescent="0.25">
      <c r="B98" s="706">
        <v>9353006</v>
      </c>
      <c r="C98" s="706" t="s">
        <v>1195</v>
      </c>
      <c r="D98" s="706" t="s">
        <v>1458</v>
      </c>
      <c r="E98" s="735">
        <v>5052.1000000000004</v>
      </c>
      <c r="F98" s="735">
        <v>0</v>
      </c>
      <c r="G98" s="735">
        <v>0</v>
      </c>
      <c r="H98" s="735">
        <v>0</v>
      </c>
      <c r="I98" s="735">
        <v>0</v>
      </c>
      <c r="J98" s="735">
        <v>0</v>
      </c>
      <c r="K98" s="735">
        <v>0</v>
      </c>
      <c r="L98" s="735">
        <v>0</v>
      </c>
      <c r="M98" s="735">
        <v>0</v>
      </c>
      <c r="N98" s="735">
        <v>0</v>
      </c>
      <c r="O98" s="735">
        <v>0</v>
      </c>
      <c r="P98" s="735">
        <v>0</v>
      </c>
      <c r="Q98" s="735">
        <v>0</v>
      </c>
      <c r="R98" s="735">
        <v>0</v>
      </c>
      <c r="S98" s="735">
        <v>0</v>
      </c>
      <c r="T98" s="735">
        <v>0</v>
      </c>
      <c r="U98" s="735">
        <v>0</v>
      </c>
      <c r="V98" s="735">
        <v>5052.1000000000004</v>
      </c>
    </row>
    <row r="99" spans="2:22" x14ac:dyDescent="0.25">
      <c r="B99" s="706">
        <v>9353009</v>
      </c>
      <c r="C99" s="706" t="s">
        <v>1196</v>
      </c>
      <c r="D99" s="706" t="s">
        <v>1458</v>
      </c>
      <c r="E99" s="735">
        <v>5371.18</v>
      </c>
      <c r="F99" s="735">
        <v>0</v>
      </c>
      <c r="G99" s="735">
        <v>0</v>
      </c>
      <c r="H99" s="735">
        <v>0</v>
      </c>
      <c r="I99" s="735">
        <v>0</v>
      </c>
      <c r="J99" s="735">
        <v>0</v>
      </c>
      <c r="K99" s="735">
        <v>0</v>
      </c>
      <c r="L99" s="735">
        <v>0</v>
      </c>
      <c r="M99" s="735">
        <v>0</v>
      </c>
      <c r="N99" s="735">
        <v>0</v>
      </c>
      <c r="O99" s="735">
        <v>0</v>
      </c>
      <c r="P99" s="735">
        <v>0</v>
      </c>
      <c r="Q99" s="735">
        <v>0</v>
      </c>
      <c r="R99" s="735">
        <v>0</v>
      </c>
      <c r="S99" s="735">
        <v>0</v>
      </c>
      <c r="T99" s="735">
        <v>0</v>
      </c>
      <c r="U99" s="735">
        <v>0</v>
      </c>
      <c r="V99" s="735">
        <v>5371.18</v>
      </c>
    </row>
    <row r="100" spans="2:22" x14ac:dyDescent="0.25">
      <c r="B100" s="706">
        <v>9353010</v>
      </c>
      <c r="C100" s="706" t="s">
        <v>1197</v>
      </c>
      <c r="D100" s="706" t="s">
        <v>1458</v>
      </c>
      <c r="E100" s="735">
        <v>2260.15</v>
      </c>
      <c r="F100" s="735">
        <v>0</v>
      </c>
      <c r="G100" s="735">
        <v>0</v>
      </c>
      <c r="H100" s="735">
        <v>0</v>
      </c>
      <c r="I100" s="735">
        <v>0</v>
      </c>
      <c r="J100" s="735">
        <v>0</v>
      </c>
      <c r="K100" s="735">
        <v>0</v>
      </c>
      <c r="L100" s="735">
        <v>0</v>
      </c>
      <c r="M100" s="735">
        <v>0</v>
      </c>
      <c r="N100" s="735">
        <v>0</v>
      </c>
      <c r="O100" s="735">
        <v>0</v>
      </c>
      <c r="P100" s="735">
        <v>0</v>
      </c>
      <c r="Q100" s="735">
        <v>0</v>
      </c>
      <c r="R100" s="735">
        <v>0</v>
      </c>
      <c r="S100" s="735">
        <v>0</v>
      </c>
      <c r="T100" s="735">
        <v>0</v>
      </c>
      <c r="U100" s="735">
        <v>0</v>
      </c>
      <c r="V100" s="735">
        <v>2260.15</v>
      </c>
    </row>
    <row r="101" spans="2:22" x14ac:dyDescent="0.25">
      <c r="B101" s="706">
        <v>9353013</v>
      </c>
      <c r="C101" s="706" t="s">
        <v>1198</v>
      </c>
      <c r="D101" s="706" t="s">
        <v>1458</v>
      </c>
      <c r="E101" s="735">
        <v>1967.66</v>
      </c>
      <c r="F101" s="735">
        <v>0</v>
      </c>
      <c r="G101" s="735">
        <v>0</v>
      </c>
      <c r="H101" s="735">
        <v>0</v>
      </c>
      <c r="I101" s="735">
        <v>0</v>
      </c>
      <c r="J101" s="735">
        <v>0</v>
      </c>
      <c r="K101" s="735">
        <v>0</v>
      </c>
      <c r="L101" s="735">
        <v>0</v>
      </c>
      <c r="M101" s="735">
        <v>0</v>
      </c>
      <c r="N101" s="735">
        <v>0</v>
      </c>
      <c r="O101" s="735">
        <v>0</v>
      </c>
      <c r="P101" s="735">
        <v>0</v>
      </c>
      <c r="Q101" s="735">
        <v>0</v>
      </c>
      <c r="R101" s="735">
        <v>0</v>
      </c>
      <c r="S101" s="735">
        <v>0</v>
      </c>
      <c r="T101" s="735">
        <v>0</v>
      </c>
      <c r="U101" s="735">
        <v>0</v>
      </c>
      <c r="V101" s="735">
        <v>1967.66</v>
      </c>
    </row>
    <row r="102" spans="2:22" x14ac:dyDescent="0.25">
      <c r="B102" s="706">
        <v>9353020</v>
      </c>
      <c r="C102" s="706" t="s">
        <v>1199</v>
      </c>
      <c r="D102" s="706" t="s">
        <v>1458</v>
      </c>
      <c r="E102" s="735">
        <v>1701.76</v>
      </c>
      <c r="F102" s="735">
        <v>0</v>
      </c>
      <c r="G102" s="735">
        <v>0</v>
      </c>
      <c r="H102" s="735">
        <v>0</v>
      </c>
      <c r="I102" s="735">
        <v>0</v>
      </c>
      <c r="J102" s="735">
        <v>0</v>
      </c>
      <c r="K102" s="735">
        <v>0</v>
      </c>
      <c r="L102" s="735">
        <v>0</v>
      </c>
      <c r="M102" s="735">
        <v>0</v>
      </c>
      <c r="N102" s="735">
        <v>0</v>
      </c>
      <c r="O102" s="735">
        <v>0</v>
      </c>
      <c r="P102" s="735">
        <v>0</v>
      </c>
      <c r="Q102" s="735">
        <v>0</v>
      </c>
      <c r="R102" s="735">
        <v>0</v>
      </c>
      <c r="S102" s="735">
        <v>0</v>
      </c>
      <c r="T102" s="735">
        <v>0</v>
      </c>
      <c r="U102" s="735">
        <v>0</v>
      </c>
      <c r="V102" s="735">
        <v>1701.76</v>
      </c>
    </row>
    <row r="103" spans="2:22" x14ac:dyDescent="0.25">
      <c r="B103" s="706">
        <v>9353026</v>
      </c>
      <c r="C103" s="706" t="s">
        <v>1200</v>
      </c>
      <c r="D103" s="706" t="s">
        <v>1458</v>
      </c>
      <c r="E103" s="735">
        <v>2366.5099999999998</v>
      </c>
      <c r="F103" s="735">
        <v>0</v>
      </c>
      <c r="G103" s="735">
        <v>0</v>
      </c>
      <c r="H103" s="735">
        <v>0</v>
      </c>
      <c r="I103" s="735">
        <v>0</v>
      </c>
      <c r="J103" s="735">
        <v>0</v>
      </c>
      <c r="K103" s="735">
        <v>0</v>
      </c>
      <c r="L103" s="735">
        <v>0</v>
      </c>
      <c r="M103" s="735">
        <v>0</v>
      </c>
      <c r="N103" s="735">
        <v>0</v>
      </c>
      <c r="O103" s="735">
        <v>0</v>
      </c>
      <c r="P103" s="735">
        <v>0</v>
      </c>
      <c r="Q103" s="735">
        <v>0</v>
      </c>
      <c r="R103" s="735">
        <v>0</v>
      </c>
      <c r="S103" s="735">
        <v>0</v>
      </c>
      <c r="T103" s="735">
        <v>0</v>
      </c>
      <c r="U103" s="735">
        <v>0</v>
      </c>
      <c r="V103" s="735">
        <v>2366.5099999999998</v>
      </c>
    </row>
    <row r="104" spans="2:22" x14ac:dyDescent="0.25">
      <c r="B104" s="706">
        <v>9353027</v>
      </c>
      <c r="C104" s="706" t="s">
        <v>1201</v>
      </c>
      <c r="D104" s="706" t="s">
        <v>1458</v>
      </c>
      <c r="E104" s="735">
        <v>4865.97</v>
      </c>
      <c r="F104" s="735">
        <v>0</v>
      </c>
      <c r="G104" s="735">
        <v>0</v>
      </c>
      <c r="H104" s="735">
        <v>0</v>
      </c>
      <c r="I104" s="735">
        <v>0</v>
      </c>
      <c r="J104" s="735">
        <v>0</v>
      </c>
      <c r="K104" s="735">
        <v>0</v>
      </c>
      <c r="L104" s="735">
        <v>0</v>
      </c>
      <c r="M104" s="735">
        <v>0</v>
      </c>
      <c r="N104" s="735">
        <v>0</v>
      </c>
      <c r="O104" s="735">
        <v>0</v>
      </c>
      <c r="P104" s="735">
        <v>0</v>
      </c>
      <c r="Q104" s="735">
        <v>0</v>
      </c>
      <c r="R104" s="735">
        <v>0</v>
      </c>
      <c r="S104" s="735">
        <v>0</v>
      </c>
      <c r="T104" s="735">
        <v>0</v>
      </c>
      <c r="U104" s="735">
        <v>0</v>
      </c>
      <c r="V104" s="735">
        <v>4865.97</v>
      </c>
    </row>
    <row r="105" spans="2:22" x14ac:dyDescent="0.25">
      <c r="B105" s="706">
        <v>9353036</v>
      </c>
      <c r="C105" s="706" t="s">
        <v>1202</v>
      </c>
      <c r="D105" s="706" t="s">
        <v>1458</v>
      </c>
      <c r="E105" s="735">
        <v>4839.38</v>
      </c>
      <c r="F105" s="735">
        <v>0</v>
      </c>
      <c r="G105" s="735">
        <v>0</v>
      </c>
      <c r="H105" s="735">
        <v>0</v>
      </c>
      <c r="I105" s="735">
        <v>0</v>
      </c>
      <c r="J105" s="735">
        <v>0</v>
      </c>
      <c r="K105" s="735">
        <v>0</v>
      </c>
      <c r="L105" s="735">
        <v>0</v>
      </c>
      <c r="M105" s="735">
        <v>0</v>
      </c>
      <c r="N105" s="735">
        <v>0</v>
      </c>
      <c r="O105" s="735">
        <v>0</v>
      </c>
      <c r="P105" s="735">
        <v>0</v>
      </c>
      <c r="Q105" s="735">
        <v>0</v>
      </c>
      <c r="R105" s="735">
        <v>0</v>
      </c>
      <c r="S105" s="735">
        <v>0</v>
      </c>
      <c r="T105" s="735">
        <v>0</v>
      </c>
      <c r="U105" s="735">
        <v>0</v>
      </c>
      <c r="V105" s="735">
        <v>4839.38</v>
      </c>
    </row>
    <row r="106" spans="2:22" x14ac:dyDescent="0.25">
      <c r="B106" s="706">
        <v>9353037</v>
      </c>
      <c r="C106" s="706" t="s">
        <v>1203</v>
      </c>
      <c r="D106" s="706" t="s">
        <v>1458</v>
      </c>
      <c r="E106" s="735">
        <v>2419.69</v>
      </c>
      <c r="F106" s="735">
        <v>0</v>
      </c>
      <c r="G106" s="735">
        <v>0</v>
      </c>
      <c r="H106" s="735">
        <v>0</v>
      </c>
      <c r="I106" s="735">
        <v>0</v>
      </c>
      <c r="J106" s="735">
        <v>0</v>
      </c>
      <c r="K106" s="735">
        <v>0</v>
      </c>
      <c r="L106" s="735">
        <v>0</v>
      </c>
      <c r="M106" s="735">
        <v>0</v>
      </c>
      <c r="N106" s="735">
        <v>0</v>
      </c>
      <c r="O106" s="735">
        <v>0</v>
      </c>
      <c r="P106" s="735">
        <v>0</v>
      </c>
      <c r="Q106" s="735">
        <v>0</v>
      </c>
      <c r="R106" s="735">
        <v>0</v>
      </c>
      <c r="S106" s="735">
        <v>0</v>
      </c>
      <c r="T106" s="735">
        <v>0</v>
      </c>
      <c r="U106" s="735">
        <v>0</v>
      </c>
      <c r="V106" s="735">
        <v>2419.69</v>
      </c>
    </row>
    <row r="107" spans="2:22" x14ac:dyDescent="0.25">
      <c r="B107" s="706">
        <v>9353042</v>
      </c>
      <c r="C107" s="706" t="s">
        <v>1204</v>
      </c>
      <c r="D107" s="706" t="s">
        <v>1458</v>
      </c>
      <c r="E107" s="735">
        <v>1249.73</v>
      </c>
      <c r="F107" s="735">
        <v>0</v>
      </c>
      <c r="G107" s="735">
        <v>0</v>
      </c>
      <c r="H107" s="735">
        <v>0</v>
      </c>
      <c r="I107" s="735">
        <v>0</v>
      </c>
      <c r="J107" s="735">
        <v>0</v>
      </c>
      <c r="K107" s="735">
        <v>0</v>
      </c>
      <c r="L107" s="735">
        <v>0</v>
      </c>
      <c r="M107" s="735">
        <v>0</v>
      </c>
      <c r="N107" s="735">
        <v>0</v>
      </c>
      <c r="O107" s="735">
        <v>0</v>
      </c>
      <c r="P107" s="735">
        <v>0</v>
      </c>
      <c r="Q107" s="735">
        <v>0</v>
      </c>
      <c r="R107" s="735">
        <v>0</v>
      </c>
      <c r="S107" s="735">
        <v>0</v>
      </c>
      <c r="T107" s="735">
        <v>0</v>
      </c>
      <c r="U107" s="735">
        <v>0</v>
      </c>
      <c r="V107" s="735">
        <v>1249.73</v>
      </c>
    </row>
    <row r="108" spans="2:22" x14ac:dyDescent="0.25">
      <c r="B108" s="706">
        <v>9353043</v>
      </c>
      <c r="C108" s="706" t="s">
        <v>1205</v>
      </c>
      <c r="D108" s="706" t="s">
        <v>1458</v>
      </c>
      <c r="E108" s="735">
        <v>4626.66</v>
      </c>
      <c r="F108" s="735">
        <v>0</v>
      </c>
      <c r="G108" s="735">
        <v>0</v>
      </c>
      <c r="H108" s="735">
        <v>0</v>
      </c>
      <c r="I108" s="735">
        <v>0</v>
      </c>
      <c r="J108" s="735">
        <v>0</v>
      </c>
      <c r="K108" s="735">
        <v>0</v>
      </c>
      <c r="L108" s="735">
        <v>0</v>
      </c>
      <c r="M108" s="735">
        <v>0</v>
      </c>
      <c r="N108" s="735">
        <v>0</v>
      </c>
      <c r="O108" s="735">
        <v>0</v>
      </c>
      <c r="P108" s="735">
        <v>0</v>
      </c>
      <c r="Q108" s="735">
        <v>0</v>
      </c>
      <c r="R108" s="735">
        <v>0</v>
      </c>
      <c r="S108" s="735">
        <v>0</v>
      </c>
      <c r="T108" s="735">
        <v>0</v>
      </c>
      <c r="U108" s="735">
        <v>0</v>
      </c>
      <c r="V108" s="735">
        <v>4626.66</v>
      </c>
    </row>
    <row r="109" spans="2:22" x14ac:dyDescent="0.25">
      <c r="B109" s="706">
        <v>9353048</v>
      </c>
      <c r="C109" s="706" t="s">
        <v>1206</v>
      </c>
      <c r="D109" s="706" t="s">
        <v>1458</v>
      </c>
      <c r="E109" s="735">
        <v>5052.1000000000004</v>
      </c>
      <c r="F109" s="735">
        <v>0</v>
      </c>
      <c r="G109" s="735">
        <v>0</v>
      </c>
      <c r="H109" s="735">
        <v>0</v>
      </c>
      <c r="I109" s="735">
        <v>0</v>
      </c>
      <c r="J109" s="735">
        <v>0</v>
      </c>
      <c r="K109" s="735">
        <v>0</v>
      </c>
      <c r="L109" s="735">
        <v>0</v>
      </c>
      <c r="M109" s="735">
        <v>0</v>
      </c>
      <c r="N109" s="735">
        <v>0</v>
      </c>
      <c r="O109" s="735">
        <v>0</v>
      </c>
      <c r="P109" s="735">
        <v>0</v>
      </c>
      <c r="Q109" s="735">
        <v>0</v>
      </c>
      <c r="R109" s="735">
        <v>0</v>
      </c>
      <c r="S109" s="735">
        <v>0</v>
      </c>
      <c r="T109" s="735">
        <v>0</v>
      </c>
      <c r="U109" s="735">
        <v>0</v>
      </c>
      <c r="V109" s="735">
        <v>5052.1000000000004</v>
      </c>
    </row>
    <row r="110" spans="2:22" x14ac:dyDescent="0.25">
      <c r="B110" s="706">
        <v>9353049</v>
      </c>
      <c r="C110" s="706" t="s">
        <v>1207</v>
      </c>
      <c r="D110" s="706" t="s">
        <v>1458</v>
      </c>
      <c r="E110" s="735">
        <v>5424.36</v>
      </c>
      <c r="F110" s="735">
        <v>0</v>
      </c>
      <c r="G110" s="735">
        <v>0</v>
      </c>
      <c r="H110" s="735">
        <v>0</v>
      </c>
      <c r="I110" s="735">
        <v>0</v>
      </c>
      <c r="J110" s="735">
        <v>0</v>
      </c>
      <c r="K110" s="735">
        <v>0</v>
      </c>
      <c r="L110" s="735">
        <v>0</v>
      </c>
      <c r="M110" s="735">
        <v>0</v>
      </c>
      <c r="N110" s="735">
        <v>0</v>
      </c>
      <c r="O110" s="735">
        <v>0</v>
      </c>
      <c r="P110" s="735">
        <v>0</v>
      </c>
      <c r="Q110" s="735">
        <v>0</v>
      </c>
      <c r="R110" s="735">
        <v>0</v>
      </c>
      <c r="S110" s="735">
        <v>0</v>
      </c>
      <c r="T110" s="735">
        <v>0</v>
      </c>
      <c r="U110" s="735">
        <v>0</v>
      </c>
      <c r="V110" s="735">
        <v>5424.36</v>
      </c>
    </row>
    <row r="111" spans="2:22" x14ac:dyDescent="0.25">
      <c r="B111" s="706">
        <v>9353056</v>
      </c>
      <c r="C111" s="706" t="s">
        <v>1208</v>
      </c>
      <c r="D111" s="706" t="s">
        <v>1458</v>
      </c>
      <c r="E111" s="735">
        <v>4626.66</v>
      </c>
      <c r="F111" s="735">
        <v>0</v>
      </c>
      <c r="G111" s="735">
        <v>0</v>
      </c>
      <c r="H111" s="735">
        <v>0</v>
      </c>
      <c r="I111" s="735">
        <v>0</v>
      </c>
      <c r="J111" s="735">
        <v>0</v>
      </c>
      <c r="K111" s="735">
        <v>0</v>
      </c>
      <c r="L111" s="735">
        <v>0</v>
      </c>
      <c r="M111" s="735">
        <v>0</v>
      </c>
      <c r="N111" s="735">
        <v>0</v>
      </c>
      <c r="O111" s="735">
        <v>0</v>
      </c>
      <c r="P111" s="735">
        <v>0</v>
      </c>
      <c r="Q111" s="735">
        <v>0</v>
      </c>
      <c r="R111" s="735">
        <v>0</v>
      </c>
      <c r="S111" s="735">
        <v>0</v>
      </c>
      <c r="T111" s="735">
        <v>0</v>
      </c>
      <c r="U111" s="735">
        <v>0</v>
      </c>
      <c r="V111" s="735">
        <v>4626.66</v>
      </c>
    </row>
    <row r="112" spans="2:22" x14ac:dyDescent="0.25">
      <c r="B112" s="706">
        <v>9353064</v>
      </c>
      <c r="C112" s="706" t="s">
        <v>1209</v>
      </c>
      <c r="D112" s="706" t="s">
        <v>1458</v>
      </c>
      <c r="E112" s="735">
        <v>3456.7</v>
      </c>
      <c r="F112" s="735">
        <v>0</v>
      </c>
      <c r="G112" s="735">
        <v>0</v>
      </c>
      <c r="H112" s="735">
        <v>0</v>
      </c>
      <c r="I112" s="735">
        <v>0</v>
      </c>
      <c r="J112" s="735">
        <v>0</v>
      </c>
      <c r="K112" s="735">
        <v>0</v>
      </c>
      <c r="L112" s="735">
        <v>0</v>
      </c>
      <c r="M112" s="735">
        <v>0</v>
      </c>
      <c r="N112" s="735">
        <v>0</v>
      </c>
      <c r="O112" s="735">
        <v>0</v>
      </c>
      <c r="P112" s="735">
        <v>0</v>
      </c>
      <c r="Q112" s="735">
        <v>0</v>
      </c>
      <c r="R112" s="735">
        <v>0</v>
      </c>
      <c r="S112" s="735">
        <v>0</v>
      </c>
      <c r="T112" s="735">
        <v>0</v>
      </c>
      <c r="U112" s="735">
        <v>0</v>
      </c>
      <c r="V112" s="735">
        <v>3456.7</v>
      </c>
    </row>
    <row r="113" spans="2:22" x14ac:dyDescent="0.25">
      <c r="B113" s="706">
        <v>9353066</v>
      </c>
      <c r="C113" s="706" t="s">
        <v>1210</v>
      </c>
      <c r="D113" s="706" t="s">
        <v>1458</v>
      </c>
      <c r="E113" s="735">
        <v>1196.55</v>
      </c>
      <c r="F113" s="735">
        <v>0</v>
      </c>
      <c r="G113" s="735">
        <v>0</v>
      </c>
      <c r="H113" s="735">
        <v>0</v>
      </c>
      <c r="I113" s="735">
        <v>0</v>
      </c>
      <c r="J113" s="735">
        <v>0</v>
      </c>
      <c r="K113" s="735">
        <v>0</v>
      </c>
      <c r="L113" s="735">
        <v>0</v>
      </c>
      <c r="M113" s="735">
        <v>0</v>
      </c>
      <c r="N113" s="735">
        <v>0</v>
      </c>
      <c r="O113" s="735">
        <v>0</v>
      </c>
      <c r="P113" s="735">
        <v>0</v>
      </c>
      <c r="Q113" s="735">
        <v>0</v>
      </c>
      <c r="R113" s="735">
        <v>0</v>
      </c>
      <c r="S113" s="735">
        <v>0</v>
      </c>
      <c r="T113" s="735">
        <v>0</v>
      </c>
      <c r="U113" s="735">
        <v>0</v>
      </c>
      <c r="V113" s="735">
        <v>1196.55</v>
      </c>
    </row>
    <row r="114" spans="2:22" x14ac:dyDescent="0.25">
      <c r="B114" s="706">
        <v>9353074</v>
      </c>
      <c r="C114" s="706" t="s">
        <v>1211</v>
      </c>
      <c r="D114" s="706" t="s">
        <v>1458</v>
      </c>
      <c r="E114" s="735">
        <v>1196.55</v>
      </c>
      <c r="F114" s="735">
        <v>0</v>
      </c>
      <c r="G114" s="735">
        <v>0</v>
      </c>
      <c r="H114" s="735">
        <v>0</v>
      </c>
      <c r="I114" s="735">
        <v>0</v>
      </c>
      <c r="J114" s="735">
        <v>0</v>
      </c>
      <c r="K114" s="735">
        <v>0</v>
      </c>
      <c r="L114" s="735">
        <v>0</v>
      </c>
      <c r="M114" s="735">
        <v>0</v>
      </c>
      <c r="N114" s="735">
        <v>0</v>
      </c>
      <c r="O114" s="735">
        <v>0</v>
      </c>
      <c r="P114" s="735">
        <v>0</v>
      </c>
      <c r="Q114" s="735">
        <v>0</v>
      </c>
      <c r="R114" s="735">
        <v>0</v>
      </c>
      <c r="S114" s="735">
        <v>0</v>
      </c>
      <c r="T114" s="735">
        <v>0</v>
      </c>
      <c r="U114" s="735">
        <v>0</v>
      </c>
      <c r="V114" s="735">
        <v>1196.55</v>
      </c>
    </row>
    <row r="115" spans="2:22" x14ac:dyDescent="0.25">
      <c r="B115" s="706">
        <v>9353075</v>
      </c>
      <c r="C115" s="706" t="s">
        <v>1212</v>
      </c>
      <c r="D115" s="706" t="s">
        <v>1458</v>
      </c>
      <c r="E115" s="735">
        <v>1196.55</v>
      </c>
      <c r="F115" s="735">
        <v>0</v>
      </c>
      <c r="G115" s="735">
        <v>0</v>
      </c>
      <c r="H115" s="735">
        <v>0</v>
      </c>
      <c r="I115" s="735">
        <v>0</v>
      </c>
      <c r="J115" s="735">
        <v>0</v>
      </c>
      <c r="K115" s="735">
        <v>0</v>
      </c>
      <c r="L115" s="735">
        <v>0</v>
      </c>
      <c r="M115" s="735">
        <v>0</v>
      </c>
      <c r="N115" s="735">
        <v>0</v>
      </c>
      <c r="O115" s="735">
        <v>0</v>
      </c>
      <c r="P115" s="735">
        <v>0</v>
      </c>
      <c r="Q115" s="735">
        <v>0</v>
      </c>
      <c r="R115" s="735">
        <v>0</v>
      </c>
      <c r="S115" s="735">
        <v>0</v>
      </c>
      <c r="T115" s="735">
        <v>0</v>
      </c>
      <c r="U115" s="735">
        <v>0</v>
      </c>
      <c r="V115" s="735">
        <v>1196.55</v>
      </c>
    </row>
    <row r="116" spans="2:22" x14ac:dyDescent="0.25">
      <c r="B116" s="706">
        <v>9353076</v>
      </c>
      <c r="C116" s="706" t="s">
        <v>1213</v>
      </c>
      <c r="D116" s="706" t="s">
        <v>1458</v>
      </c>
      <c r="E116" s="735">
        <v>2579.23</v>
      </c>
      <c r="F116" s="735">
        <v>0</v>
      </c>
      <c r="G116" s="735">
        <v>0</v>
      </c>
      <c r="H116" s="735">
        <v>0</v>
      </c>
      <c r="I116" s="735">
        <v>0</v>
      </c>
      <c r="J116" s="735">
        <v>0</v>
      </c>
      <c r="K116" s="735">
        <v>0</v>
      </c>
      <c r="L116" s="735">
        <v>0</v>
      </c>
      <c r="M116" s="735">
        <v>0</v>
      </c>
      <c r="N116" s="735">
        <v>0</v>
      </c>
      <c r="O116" s="735">
        <v>0</v>
      </c>
      <c r="P116" s="735">
        <v>0</v>
      </c>
      <c r="Q116" s="735">
        <v>0</v>
      </c>
      <c r="R116" s="735">
        <v>0</v>
      </c>
      <c r="S116" s="735">
        <v>0</v>
      </c>
      <c r="T116" s="735">
        <v>0</v>
      </c>
      <c r="U116" s="735">
        <v>0</v>
      </c>
      <c r="V116" s="735">
        <v>2579.23</v>
      </c>
    </row>
    <row r="117" spans="2:22" x14ac:dyDescent="0.25">
      <c r="B117" s="706">
        <v>9353078</v>
      </c>
      <c r="C117" s="706" t="s">
        <v>1214</v>
      </c>
      <c r="D117" s="706" t="s">
        <v>1458</v>
      </c>
      <c r="E117" s="735">
        <v>5450.95</v>
      </c>
      <c r="F117" s="735">
        <v>0</v>
      </c>
      <c r="G117" s="735">
        <v>0</v>
      </c>
      <c r="H117" s="735">
        <v>0</v>
      </c>
      <c r="I117" s="735">
        <v>0</v>
      </c>
      <c r="J117" s="735">
        <v>0</v>
      </c>
      <c r="K117" s="735">
        <v>0</v>
      </c>
      <c r="L117" s="735">
        <v>0</v>
      </c>
      <c r="M117" s="735">
        <v>0</v>
      </c>
      <c r="N117" s="735">
        <v>0</v>
      </c>
      <c r="O117" s="735">
        <v>0</v>
      </c>
      <c r="P117" s="735">
        <v>0</v>
      </c>
      <c r="Q117" s="735">
        <v>0</v>
      </c>
      <c r="R117" s="735">
        <v>0</v>
      </c>
      <c r="S117" s="735">
        <v>0</v>
      </c>
      <c r="T117" s="735">
        <v>0</v>
      </c>
      <c r="U117" s="735">
        <v>0</v>
      </c>
      <c r="V117" s="735">
        <v>5450.95</v>
      </c>
    </row>
    <row r="118" spans="2:22" x14ac:dyDescent="0.25">
      <c r="B118" s="706">
        <v>9353083</v>
      </c>
      <c r="C118" s="706" t="s">
        <v>619</v>
      </c>
      <c r="D118" s="706" t="s">
        <v>1458</v>
      </c>
      <c r="E118" s="735">
        <v>2951.49</v>
      </c>
      <c r="F118" s="735">
        <v>0</v>
      </c>
      <c r="G118" s="735">
        <v>0</v>
      </c>
      <c r="H118" s="735">
        <v>0</v>
      </c>
      <c r="I118" s="735">
        <v>0</v>
      </c>
      <c r="J118" s="735">
        <v>0</v>
      </c>
      <c r="K118" s="735">
        <v>0</v>
      </c>
      <c r="L118" s="735">
        <v>0</v>
      </c>
      <c r="M118" s="735">
        <v>0</v>
      </c>
      <c r="N118" s="735">
        <v>0</v>
      </c>
      <c r="O118" s="735">
        <v>0</v>
      </c>
      <c r="P118" s="735">
        <v>0</v>
      </c>
      <c r="Q118" s="735">
        <v>0</v>
      </c>
      <c r="R118" s="735">
        <v>0</v>
      </c>
      <c r="S118" s="735">
        <v>0</v>
      </c>
      <c r="T118" s="735">
        <v>0</v>
      </c>
      <c r="U118" s="735">
        <v>0</v>
      </c>
      <c r="V118" s="735">
        <v>2951.49</v>
      </c>
    </row>
    <row r="119" spans="2:22" x14ac:dyDescent="0.25">
      <c r="B119" s="706">
        <v>9353085</v>
      </c>
      <c r="C119" s="706" t="s">
        <v>1215</v>
      </c>
      <c r="D119" s="706" t="s">
        <v>1458</v>
      </c>
      <c r="E119" s="735">
        <v>5371.18</v>
      </c>
      <c r="F119" s="735">
        <v>0</v>
      </c>
      <c r="G119" s="735">
        <v>0</v>
      </c>
      <c r="H119" s="735">
        <v>0</v>
      </c>
      <c r="I119" s="735">
        <v>0</v>
      </c>
      <c r="J119" s="735">
        <v>0</v>
      </c>
      <c r="K119" s="735">
        <v>0</v>
      </c>
      <c r="L119" s="735">
        <v>0</v>
      </c>
      <c r="M119" s="735">
        <v>0</v>
      </c>
      <c r="N119" s="735">
        <v>0</v>
      </c>
      <c r="O119" s="735">
        <v>0</v>
      </c>
      <c r="P119" s="735">
        <v>0</v>
      </c>
      <c r="Q119" s="735">
        <v>0</v>
      </c>
      <c r="R119" s="735">
        <v>0</v>
      </c>
      <c r="S119" s="735">
        <v>0</v>
      </c>
      <c r="T119" s="735">
        <v>0</v>
      </c>
      <c r="U119" s="735">
        <v>0</v>
      </c>
      <c r="V119" s="735">
        <v>5371.18</v>
      </c>
    </row>
    <row r="120" spans="2:22" x14ac:dyDescent="0.25">
      <c r="B120" s="706">
        <v>9353090</v>
      </c>
      <c r="C120" s="706" t="s">
        <v>1216</v>
      </c>
      <c r="D120" s="706" t="s">
        <v>1458</v>
      </c>
      <c r="E120" s="735">
        <v>3563.06</v>
      </c>
      <c r="F120" s="735">
        <v>0</v>
      </c>
      <c r="G120" s="735">
        <v>0</v>
      </c>
      <c r="H120" s="735">
        <v>0</v>
      </c>
      <c r="I120" s="735">
        <v>0</v>
      </c>
      <c r="J120" s="735">
        <v>0</v>
      </c>
      <c r="K120" s="735">
        <v>0</v>
      </c>
      <c r="L120" s="735">
        <v>0</v>
      </c>
      <c r="M120" s="735">
        <v>0</v>
      </c>
      <c r="N120" s="735">
        <v>0</v>
      </c>
      <c r="O120" s="735">
        <v>0</v>
      </c>
      <c r="P120" s="735">
        <v>0</v>
      </c>
      <c r="Q120" s="735">
        <v>0</v>
      </c>
      <c r="R120" s="735">
        <v>0</v>
      </c>
      <c r="S120" s="735">
        <v>0</v>
      </c>
      <c r="T120" s="735">
        <v>0</v>
      </c>
      <c r="U120" s="735">
        <v>0</v>
      </c>
      <c r="V120" s="735">
        <v>3563.06</v>
      </c>
    </row>
    <row r="121" spans="2:22" x14ac:dyDescent="0.25">
      <c r="B121" s="706">
        <v>9353093</v>
      </c>
      <c r="C121" s="706" t="s">
        <v>1217</v>
      </c>
      <c r="D121" s="706" t="s">
        <v>1458</v>
      </c>
      <c r="E121" s="735">
        <v>4387.3500000000004</v>
      </c>
      <c r="F121" s="735">
        <v>0</v>
      </c>
      <c r="G121" s="735">
        <v>0</v>
      </c>
      <c r="H121" s="735">
        <v>0</v>
      </c>
      <c r="I121" s="735">
        <v>0</v>
      </c>
      <c r="J121" s="735">
        <v>0</v>
      </c>
      <c r="K121" s="735">
        <v>0</v>
      </c>
      <c r="L121" s="735">
        <v>0</v>
      </c>
      <c r="M121" s="735">
        <v>0</v>
      </c>
      <c r="N121" s="735">
        <v>0</v>
      </c>
      <c r="O121" s="735">
        <v>0</v>
      </c>
      <c r="P121" s="735">
        <v>0</v>
      </c>
      <c r="Q121" s="735">
        <v>0</v>
      </c>
      <c r="R121" s="735">
        <v>0</v>
      </c>
      <c r="S121" s="735">
        <v>0</v>
      </c>
      <c r="T121" s="735">
        <v>0</v>
      </c>
      <c r="U121" s="735">
        <v>0</v>
      </c>
      <c r="V121" s="735">
        <v>4387.3500000000004</v>
      </c>
    </row>
    <row r="122" spans="2:22" x14ac:dyDescent="0.25">
      <c r="B122" s="706">
        <v>9353104</v>
      </c>
      <c r="C122" s="706" t="s">
        <v>1218</v>
      </c>
      <c r="D122" s="706" t="s">
        <v>1458</v>
      </c>
      <c r="E122" s="735">
        <v>2472.87</v>
      </c>
      <c r="F122" s="735">
        <v>0</v>
      </c>
      <c r="G122" s="735">
        <v>0</v>
      </c>
      <c r="H122" s="735">
        <v>0</v>
      </c>
      <c r="I122" s="735">
        <v>0</v>
      </c>
      <c r="J122" s="735">
        <v>0</v>
      </c>
      <c r="K122" s="735">
        <v>0</v>
      </c>
      <c r="L122" s="735">
        <v>0</v>
      </c>
      <c r="M122" s="735">
        <v>0</v>
      </c>
      <c r="N122" s="735">
        <v>0</v>
      </c>
      <c r="O122" s="735">
        <v>0</v>
      </c>
      <c r="P122" s="735">
        <v>0</v>
      </c>
      <c r="Q122" s="735">
        <v>0</v>
      </c>
      <c r="R122" s="735">
        <v>0</v>
      </c>
      <c r="S122" s="735">
        <v>0</v>
      </c>
      <c r="T122" s="735">
        <v>0</v>
      </c>
      <c r="U122" s="735">
        <v>0</v>
      </c>
      <c r="V122" s="735">
        <v>2472.87</v>
      </c>
    </row>
    <row r="123" spans="2:22" x14ac:dyDescent="0.25">
      <c r="B123" s="706">
        <v>9353105</v>
      </c>
      <c r="C123" s="706" t="s">
        <v>1219</v>
      </c>
      <c r="D123" s="706" t="s">
        <v>1458</v>
      </c>
      <c r="E123" s="735">
        <v>1728.35</v>
      </c>
      <c r="F123" s="735">
        <v>0</v>
      </c>
      <c r="G123" s="735">
        <v>0</v>
      </c>
      <c r="H123" s="735">
        <v>0</v>
      </c>
      <c r="I123" s="735">
        <v>0</v>
      </c>
      <c r="J123" s="735">
        <v>0</v>
      </c>
      <c r="K123" s="735">
        <v>0</v>
      </c>
      <c r="L123" s="735">
        <v>0</v>
      </c>
      <c r="M123" s="735">
        <v>0</v>
      </c>
      <c r="N123" s="735">
        <v>0</v>
      </c>
      <c r="O123" s="735">
        <v>0</v>
      </c>
      <c r="P123" s="735">
        <v>0</v>
      </c>
      <c r="Q123" s="735">
        <v>0</v>
      </c>
      <c r="R123" s="735">
        <v>0</v>
      </c>
      <c r="S123" s="735">
        <v>0</v>
      </c>
      <c r="T123" s="735">
        <v>0</v>
      </c>
      <c r="U123" s="735">
        <v>0</v>
      </c>
      <c r="V123" s="735">
        <v>1728.35</v>
      </c>
    </row>
    <row r="124" spans="2:22" x14ac:dyDescent="0.25">
      <c r="B124" s="706">
        <v>9353108</v>
      </c>
      <c r="C124" s="706" t="s">
        <v>1220</v>
      </c>
      <c r="D124" s="706" t="s">
        <v>1458</v>
      </c>
      <c r="E124" s="735">
        <v>691.34</v>
      </c>
      <c r="F124" s="735">
        <v>0</v>
      </c>
      <c r="G124" s="735">
        <v>0</v>
      </c>
      <c r="H124" s="735">
        <v>0</v>
      </c>
      <c r="I124" s="735">
        <v>0</v>
      </c>
      <c r="J124" s="735">
        <v>0</v>
      </c>
      <c r="K124" s="735">
        <v>0</v>
      </c>
      <c r="L124" s="735">
        <v>0</v>
      </c>
      <c r="M124" s="735">
        <v>0</v>
      </c>
      <c r="N124" s="735">
        <v>0</v>
      </c>
      <c r="O124" s="735">
        <v>0</v>
      </c>
      <c r="P124" s="735">
        <v>0</v>
      </c>
      <c r="Q124" s="735">
        <v>0</v>
      </c>
      <c r="R124" s="735">
        <v>0</v>
      </c>
      <c r="S124" s="735">
        <v>0</v>
      </c>
      <c r="T124" s="735">
        <v>0</v>
      </c>
      <c r="U124" s="735">
        <v>0</v>
      </c>
      <c r="V124" s="735">
        <v>691.34</v>
      </c>
    </row>
    <row r="125" spans="2:22" x14ac:dyDescent="0.25">
      <c r="B125" s="706">
        <v>9353109</v>
      </c>
      <c r="C125" s="706" t="s">
        <v>1221</v>
      </c>
      <c r="D125" s="706" t="s">
        <v>1458</v>
      </c>
      <c r="E125" s="735">
        <v>1861.3</v>
      </c>
      <c r="F125" s="735">
        <v>0</v>
      </c>
      <c r="G125" s="735">
        <v>0</v>
      </c>
      <c r="H125" s="735">
        <v>0</v>
      </c>
      <c r="I125" s="735">
        <v>0</v>
      </c>
      <c r="J125" s="735">
        <v>0</v>
      </c>
      <c r="K125" s="735">
        <v>0</v>
      </c>
      <c r="L125" s="735">
        <v>0</v>
      </c>
      <c r="M125" s="735">
        <v>0</v>
      </c>
      <c r="N125" s="735">
        <v>0</v>
      </c>
      <c r="O125" s="735">
        <v>0</v>
      </c>
      <c r="P125" s="735">
        <v>0</v>
      </c>
      <c r="Q125" s="735">
        <v>0</v>
      </c>
      <c r="R125" s="735">
        <v>0</v>
      </c>
      <c r="S125" s="735">
        <v>0</v>
      </c>
      <c r="T125" s="735">
        <v>0</v>
      </c>
      <c r="U125" s="735">
        <v>0</v>
      </c>
      <c r="V125" s="735">
        <v>1861.3</v>
      </c>
    </row>
    <row r="126" spans="2:22" x14ac:dyDescent="0.25">
      <c r="B126" s="706">
        <v>9353111</v>
      </c>
      <c r="C126" s="706" t="s">
        <v>1222</v>
      </c>
      <c r="D126" s="706" t="s">
        <v>1458</v>
      </c>
      <c r="E126" s="735">
        <v>9306.5</v>
      </c>
      <c r="F126" s="735">
        <v>0</v>
      </c>
      <c r="G126" s="735">
        <v>0</v>
      </c>
      <c r="H126" s="735">
        <v>0</v>
      </c>
      <c r="I126" s="735">
        <v>0</v>
      </c>
      <c r="J126" s="735">
        <v>0</v>
      </c>
      <c r="K126" s="735">
        <v>0</v>
      </c>
      <c r="L126" s="735">
        <v>0</v>
      </c>
      <c r="M126" s="735">
        <v>0</v>
      </c>
      <c r="N126" s="735">
        <v>0</v>
      </c>
      <c r="O126" s="735">
        <v>0</v>
      </c>
      <c r="P126" s="735">
        <v>0</v>
      </c>
      <c r="Q126" s="735">
        <v>0</v>
      </c>
      <c r="R126" s="735">
        <v>0</v>
      </c>
      <c r="S126" s="735">
        <v>0</v>
      </c>
      <c r="T126" s="735">
        <v>0</v>
      </c>
      <c r="U126" s="735">
        <v>0</v>
      </c>
      <c r="V126" s="735">
        <v>9306.5</v>
      </c>
    </row>
    <row r="127" spans="2:22" x14ac:dyDescent="0.25">
      <c r="B127" s="706">
        <v>9353112</v>
      </c>
      <c r="C127" s="706" t="s">
        <v>1223</v>
      </c>
      <c r="D127" s="706" t="s">
        <v>1458</v>
      </c>
      <c r="E127" s="735">
        <v>7232.48</v>
      </c>
      <c r="F127" s="735">
        <v>0</v>
      </c>
      <c r="G127" s="735">
        <v>0</v>
      </c>
      <c r="H127" s="735">
        <v>0</v>
      </c>
      <c r="I127" s="735">
        <v>0</v>
      </c>
      <c r="J127" s="735">
        <v>0</v>
      </c>
      <c r="K127" s="735">
        <v>0</v>
      </c>
      <c r="L127" s="735">
        <v>0</v>
      </c>
      <c r="M127" s="735">
        <v>0</v>
      </c>
      <c r="N127" s="735">
        <v>0</v>
      </c>
      <c r="O127" s="735">
        <v>0</v>
      </c>
      <c r="P127" s="735">
        <v>0</v>
      </c>
      <c r="Q127" s="735">
        <v>0</v>
      </c>
      <c r="R127" s="735">
        <v>0</v>
      </c>
      <c r="S127" s="735">
        <v>0</v>
      </c>
      <c r="T127" s="735">
        <v>0</v>
      </c>
      <c r="U127" s="735">
        <v>0</v>
      </c>
      <c r="V127" s="735">
        <v>7232.48</v>
      </c>
    </row>
    <row r="128" spans="2:22" x14ac:dyDescent="0.25">
      <c r="B128" s="706">
        <v>9353113</v>
      </c>
      <c r="C128" s="706" t="s">
        <v>1224</v>
      </c>
      <c r="D128" s="706" t="s">
        <v>1458</v>
      </c>
      <c r="E128" s="735">
        <v>1595.4</v>
      </c>
      <c r="F128" s="735">
        <v>0</v>
      </c>
      <c r="G128" s="735">
        <v>0</v>
      </c>
      <c r="H128" s="735">
        <v>0</v>
      </c>
      <c r="I128" s="735">
        <v>0</v>
      </c>
      <c r="J128" s="735">
        <v>0</v>
      </c>
      <c r="K128" s="735">
        <v>0</v>
      </c>
      <c r="L128" s="735">
        <v>0</v>
      </c>
      <c r="M128" s="735">
        <v>0</v>
      </c>
      <c r="N128" s="735">
        <v>0</v>
      </c>
      <c r="O128" s="735">
        <v>0</v>
      </c>
      <c r="P128" s="735">
        <v>0</v>
      </c>
      <c r="Q128" s="735">
        <v>0</v>
      </c>
      <c r="R128" s="735">
        <v>0</v>
      </c>
      <c r="S128" s="735">
        <v>0</v>
      </c>
      <c r="T128" s="735">
        <v>0</v>
      </c>
      <c r="U128" s="735">
        <v>0</v>
      </c>
      <c r="V128" s="735">
        <v>1595.4</v>
      </c>
    </row>
    <row r="129" spans="2:22" x14ac:dyDescent="0.25">
      <c r="B129" s="706">
        <v>9353114</v>
      </c>
      <c r="C129" s="706" t="s">
        <v>1225</v>
      </c>
      <c r="D129" s="706" t="s">
        <v>1458</v>
      </c>
      <c r="E129" s="735">
        <v>5185.05</v>
      </c>
      <c r="F129" s="735">
        <v>0</v>
      </c>
      <c r="G129" s="735">
        <v>0</v>
      </c>
      <c r="H129" s="735">
        <v>0</v>
      </c>
      <c r="I129" s="735">
        <v>0</v>
      </c>
      <c r="J129" s="735">
        <v>0</v>
      </c>
      <c r="K129" s="735">
        <v>0</v>
      </c>
      <c r="L129" s="735">
        <v>0</v>
      </c>
      <c r="M129" s="735">
        <v>0</v>
      </c>
      <c r="N129" s="735">
        <v>0</v>
      </c>
      <c r="O129" s="735">
        <v>0</v>
      </c>
      <c r="P129" s="735">
        <v>0</v>
      </c>
      <c r="Q129" s="735">
        <v>0</v>
      </c>
      <c r="R129" s="735">
        <v>0</v>
      </c>
      <c r="S129" s="735">
        <v>0</v>
      </c>
      <c r="T129" s="735">
        <v>0</v>
      </c>
      <c r="U129" s="735">
        <v>0</v>
      </c>
      <c r="V129" s="735">
        <v>5185.05</v>
      </c>
    </row>
    <row r="130" spans="2:22" x14ac:dyDescent="0.25">
      <c r="B130" s="706">
        <v>9353117</v>
      </c>
      <c r="C130" s="706" t="s">
        <v>1226</v>
      </c>
      <c r="D130" s="706" t="s">
        <v>1458</v>
      </c>
      <c r="E130" s="735">
        <v>1675.17</v>
      </c>
      <c r="F130" s="735">
        <v>0</v>
      </c>
      <c r="G130" s="735">
        <v>0</v>
      </c>
      <c r="H130" s="735">
        <v>0</v>
      </c>
      <c r="I130" s="735">
        <v>0</v>
      </c>
      <c r="J130" s="735">
        <v>0</v>
      </c>
      <c r="K130" s="735">
        <v>0</v>
      </c>
      <c r="L130" s="735">
        <v>0</v>
      </c>
      <c r="M130" s="735">
        <v>0</v>
      </c>
      <c r="N130" s="735">
        <v>0</v>
      </c>
      <c r="O130" s="735">
        <v>0</v>
      </c>
      <c r="P130" s="735">
        <v>0</v>
      </c>
      <c r="Q130" s="735">
        <v>0</v>
      </c>
      <c r="R130" s="735">
        <v>0</v>
      </c>
      <c r="S130" s="735">
        <v>0</v>
      </c>
      <c r="T130" s="735">
        <v>0</v>
      </c>
      <c r="U130" s="735">
        <v>0</v>
      </c>
      <c r="V130" s="735">
        <v>1675.17</v>
      </c>
    </row>
    <row r="131" spans="2:22" x14ac:dyDescent="0.25">
      <c r="B131" s="706">
        <v>9353124</v>
      </c>
      <c r="C131" s="706" t="s">
        <v>1227</v>
      </c>
      <c r="D131" s="706" t="s">
        <v>1458</v>
      </c>
      <c r="E131" s="735">
        <v>5637.08</v>
      </c>
      <c r="F131" s="735">
        <v>0</v>
      </c>
      <c r="G131" s="735">
        <v>0</v>
      </c>
      <c r="H131" s="735">
        <v>0</v>
      </c>
      <c r="I131" s="735">
        <v>0</v>
      </c>
      <c r="J131" s="735">
        <v>0</v>
      </c>
      <c r="K131" s="735">
        <v>0</v>
      </c>
      <c r="L131" s="735">
        <v>0</v>
      </c>
      <c r="M131" s="735">
        <v>0</v>
      </c>
      <c r="N131" s="735">
        <v>0</v>
      </c>
      <c r="O131" s="735">
        <v>0</v>
      </c>
      <c r="P131" s="735">
        <v>0</v>
      </c>
      <c r="Q131" s="735">
        <v>0</v>
      </c>
      <c r="R131" s="735">
        <v>0</v>
      </c>
      <c r="S131" s="735">
        <v>0</v>
      </c>
      <c r="T131" s="735">
        <v>0</v>
      </c>
      <c r="U131" s="735">
        <v>0</v>
      </c>
      <c r="V131" s="735">
        <v>5637.08</v>
      </c>
    </row>
    <row r="132" spans="2:22" x14ac:dyDescent="0.25">
      <c r="B132" s="706">
        <v>9353125</v>
      </c>
      <c r="C132" s="706" t="s">
        <v>1228</v>
      </c>
      <c r="D132" s="706" t="s">
        <v>1458</v>
      </c>
      <c r="E132" s="735">
        <v>4546.8900000000003</v>
      </c>
      <c r="F132" s="735">
        <v>0</v>
      </c>
      <c r="G132" s="735">
        <v>0</v>
      </c>
      <c r="H132" s="735">
        <v>0</v>
      </c>
      <c r="I132" s="735">
        <v>0</v>
      </c>
      <c r="J132" s="735">
        <v>0</v>
      </c>
      <c r="K132" s="735">
        <v>0</v>
      </c>
      <c r="L132" s="735">
        <v>0</v>
      </c>
      <c r="M132" s="735">
        <v>0</v>
      </c>
      <c r="N132" s="735">
        <v>0</v>
      </c>
      <c r="O132" s="735">
        <v>0</v>
      </c>
      <c r="P132" s="735">
        <v>0</v>
      </c>
      <c r="Q132" s="735">
        <v>0</v>
      </c>
      <c r="R132" s="735">
        <v>0</v>
      </c>
      <c r="S132" s="735">
        <v>0</v>
      </c>
      <c r="T132" s="735">
        <v>0</v>
      </c>
      <c r="U132" s="735">
        <v>0</v>
      </c>
      <c r="V132" s="735">
        <v>4546.8900000000003</v>
      </c>
    </row>
    <row r="133" spans="2:22" x14ac:dyDescent="0.25">
      <c r="B133" s="706">
        <v>9353308</v>
      </c>
      <c r="C133" s="706" t="s">
        <v>1229</v>
      </c>
      <c r="D133" s="706" t="s">
        <v>1458</v>
      </c>
      <c r="E133" s="735">
        <v>7232.48</v>
      </c>
      <c r="F133" s="735">
        <v>0</v>
      </c>
      <c r="G133" s="735">
        <v>0</v>
      </c>
      <c r="H133" s="735">
        <v>0</v>
      </c>
      <c r="I133" s="735">
        <v>0</v>
      </c>
      <c r="J133" s="735">
        <v>0</v>
      </c>
      <c r="K133" s="735">
        <v>0</v>
      </c>
      <c r="L133" s="735">
        <v>0</v>
      </c>
      <c r="M133" s="735">
        <v>0</v>
      </c>
      <c r="N133" s="735">
        <v>0</v>
      </c>
      <c r="O133" s="735">
        <v>0</v>
      </c>
      <c r="P133" s="735">
        <v>0</v>
      </c>
      <c r="Q133" s="735">
        <v>0</v>
      </c>
      <c r="R133" s="735">
        <v>0</v>
      </c>
      <c r="S133" s="735">
        <v>0</v>
      </c>
      <c r="T133" s="735">
        <v>0</v>
      </c>
      <c r="U133" s="735">
        <v>0</v>
      </c>
      <c r="V133" s="735">
        <v>7232.48</v>
      </c>
    </row>
    <row r="134" spans="2:22" x14ac:dyDescent="0.25">
      <c r="B134" s="706">
        <v>9353310</v>
      </c>
      <c r="C134" s="706" t="s">
        <v>912</v>
      </c>
      <c r="D134" s="706" t="s">
        <v>1458</v>
      </c>
      <c r="E134" s="735">
        <v>4148.04</v>
      </c>
      <c r="F134" s="735">
        <v>0</v>
      </c>
      <c r="G134" s="735">
        <v>0</v>
      </c>
      <c r="H134" s="735">
        <v>0</v>
      </c>
      <c r="I134" s="735">
        <v>0</v>
      </c>
      <c r="J134" s="735">
        <v>0</v>
      </c>
      <c r="K134" s="735">
        <v>0</v>
      </c>
      <c r="L134" s="735">
        <v>0</v>
      </c>
      <c r="M134" s="735">
        <v>0</v>
      </c>
      <c r="N134" s="735">
        <v>0</v>
      </c>
      <c r="O134" s="735">
        <v>0</v>
      </c>
      <c r="P134" s="735">
        <v>0</v>
      </c>
      <c r="Q134" s="735">
        <v>0</v>
      </c>
      <c r="R134" s="735">
        <v>0</v>
      </c>
      <c r="S134" s="735">
        <v>0</v>
      </c>
      <c r="T134" s="735">
        <v>0</v>
      </c>
      <c r="U134" s="735">
        <v>0</v>
      </c>
      <c r="V134" s="735">
        <v>4148.04</v>
      </c>
    </row>
    <row r="135" spans="2:22" x14ac:dyDescent="0.25">
      <c r="B135" s="706">
        <v>9353311</v>
      </c>
      <c r="C135" s="706" t="s">
        <v>1107</v>
      </c>
      <c r="D135" s="706" t="s">
        <v>1458</v>
      </c>
      <c r="E135" s="735">
        <v>10263.74</v>
      </c>
      <c r="F135" s="735">
        <v>0</v>
      </c>
      <c r="G135" s="735">
        <v>0</v>
      </c>
      <c r="H135" s="735">
        <v>0</v>
      </c>
      <c r="I135" s="735">
        <v>0</v>
      </c>
      <c r="J135" s="735">
        <v>0</v>
      </c>
      <c r="K135" s="735">
        <v>0</v>
      </c>
      <c r="L135" s="735">
        <v>0</v>
      </c>
      <c r="M135" s="735">
        <v>0</v>
      </c>
      <c r="N135" s="735">
        <v>0</v>
      </c>
      <c r="O135" s="735">
        <v>0</v>
      </c>
      <c r="P135" s="735">
        <v>0</v>
      </c>
      <c r="Q135" s="735">
        <v>0</v>
      </c>
      <c r="R135" s="735">
        <v>0</v>
      </c>
      <c r="S135" s="735">
        <v>0</v>
      </c>
      <c r="T135" s="735">
        <v>0</v>
      </c>
      <c r="U135" s="735">
        <v>0</v>
      </c>
      <c r="V135" s="735">
        <v>10263.74</v>
      </c>
    </row>
    <row r="136" spans="2:22" x14ac:dyDescent="0.25">
      <c r="B136" s="706">
        <v>9353322</v>
      </c>
      <c r="C136" s="706" t="s">
        <v>1230</v>
      </c>
      <c r="D136" s="706" t="s">
        <v>1458</v>
      </c>
      <c r="E136" s="735">
        <v>2738.77</v>
      </c>
      <c r="F136" s="735">
        <v>0</v>
      </c>
      <c r="G136" s="735">
        <v>0</v>
      </c>
      <c r="H136" s="735">
        <v>0</v>
      </c>
      <c r="I136" s="735">
        <v>0</v>
      </c>
      <c r="J136" s="735">
        <v>0</v>
      </c>
      <c r="K136" s="735">
        <v>0</v>
      </c>
      <c r="L136" s="735">
        <v>0</v>
      </c>
      <c r="M136" s="735">
        <v>0</v>
      </c>
      <c r="N136" s="735">
        <v>0</v>
      </c>
      <c r="O136" s="735">
        <v>0</v>
      </c>
      <c r="P136" s="735">
        <v>0</v>
      </c>
      <c r="Q136" s="735">
        <v>0</v>
      </c>
      <c r="R136" s="735">
        <v>0</v>
      </c>
      <c r="S136" s="735">
        <v>0</v>
      </c>
      <c r="T136" s="735">
        <v>0</v>
      </c>
      <c r="U136" s="735">
        <v>0</v>
      </c>
      <c r="V136" s="735">
        <v>2738.77</v>
      </c>
    </row>
    <row r="137" spans="2:22" x14ac:dyDescent="0.25">
      <c r="B137" s="706">
        <v>9353327</v>
      </c>
      <c r="C137" s="706" t="s">
        <v>1231</v>
      </c>
      <c r="D137" s="706" t="s">
        <v>1458</v>
      </c>
      <c r="E137" s="735">
        <v>5238.2299999999996</v>
      </c>
      <c r="F137" s="735">
        <v>0</v>
      </c>
      <c r="G137" s="735">
        <v>0</v>
      </c>
      <c r="H137" s="735">
        <v>0</v>
      </c>
      <c r="I137" s="735">
        <v>0</v>
      </c>
      <c r="J137" s="735">
        <v>0</v>
      </c>
      <c r="K137" s="735">
        <v>0</v>
      </c>
      <c r="L137" s="735">
        <v>0</v>
      </c>
      <c r="M137" s="735">
        <v>0</v>
      </c>
      <c r="N137" s="735">
        <v>0</v>
      </c>
      <c r="O137" s="735">
        <v>0</v>
      </c>
      <c r="P137" s="735">
        <v>0</v>
      </c>
      <c r="Q137" s="735">
        <v>0</v>
      </c>
      <c r="R137" s="735">
        <v>0</v>
      </c>
      <c r="S137" s="735">
        <v>0</v>
      </c>
      <c r="T137" s="735">
        <v>0</v>
      </c>
      <c r="U137" s="735">
        <v>0</v>
      </c>
      <c r="V137" s="735">
        <v>5238.2299999999996</v>
      </c>
    </row>
    <row r="138" spans="2:22" x14ac:dyDescent="0.25">
      <c r="B138" s="706">
        <v>9353329</v>
      </c>
      <c r="C138" s="706" t="s">
        <v>1232</v>
      </c>
      <c r="D138" s="706" t="s">
        <v>1458</v>
      </c>
      <c r="E138" s="735">
        <v>4626.66</v>
      </c>
      <c r="F138" s="735">
        <v>0</v>
      </c>
      <c r="G138" s="735">
        <v>0</v>
      </c>
      <c r="H138" s="735">
        <v>0</v>
      </c>
      <c r="I138" s="735">
        <v>0</v>
      </c>
      <c r="J138" s="735">
        <v>0</v>
      </c>
      <c r="K138" s="735">
        <v>0</v>
      </c>
      <c r="L138" s="735">
        <v>0</v>
      </c>
      <c r="M138" s="735">
        <v>0</v>
      </c>
      <c r="N138" s="735">
        <v>0</v>
      </c>
      <c r="O138" s="735">
        <v>0</v>
      </c>
      <c r="P138" s="735">
        <v>0</v>
      </c>
      <c r="Q138" s="735">
        <v>0</v>
      </c>
      <c r="R138" s="735">
        <v>0</v>
      </c>
      <c r="S138" s="735">
        <v>0</v>
      </c>
      <c r="T138" s="735">
        <v>0</v>
      </c>
      <c r="U138" s="735">
        <v>0</v>
      </c>
      <c r="V138" s="735">
        <v>4626.66</v>
      </c>
    </row>
    <row r="139" spans="2:22" x14ac:dyDescent="0.25">
      <c r="B139" s="706">
        <v>9353330</v>
      </c>
      <c r="C139" s="706" t="s">
        <v>1495</v>
      </c>
      <c r="D139" s="706" t="s">
        <v>1458</v>
      </c>
      <c r="E139" s="735">
        <v>8349.26</v>
      </c>
      <c r="F139" s="735">
        <v>0</v>
      </c>
      <c r="G139" s="735">
        <v>0</v>
      </c>
      <c r="H139" s="735">
        <v>0</v>
      </c>
      <c r="I139" s="735">
        <v>0</v>
      </c>
      <c r="J139" s="735">
        <v>0</v>
      </c>
      <c r="K139" s="735">
        <v>0</v>
      </c>
      <c r="L139" s="735">
        <v>0</v>
      </c>
      <c r="M139" s="735">
        <v>0</v>
      </c>
      <c r="N139" s="735">
        <v>0</v>
      </c>
      <c r="O139" s="735">
        <v>0</v>
      </c>
      <c r="P139" s="735">
        <v>0</v>
      </c>
      <c r="Q139" s="735">
        <v>0</v>
      </c>
      <c r="R139" s="735">
        <v>0</v>
      </c>
      <c r="S139" s="735">
        <v>0</v>
      </c>
      <c r="T139" s="735">
        <v>0</v>
      </c>
      <c r="U139" s="735">
        <v>0</v>
      </c>
      <c r="V139" s="735">
        <v>8349.26</v>
      </c>
    </row>
    <row r="140" spans="2:22" x14ac:dyDescent="0.25">
      <c r="B140" s="706">
        <v>9353332</v>
      </c>
      <c r="C140" s="706" t="s">
        <v>1233</v>
      </c>
      <c r="D140" s="706" t="s">
        <v>1458</v>
      </c>
      <c r="E140" s="735">
        <v>1781.53</v>
      </c>
      <c r="F140" s="735">
        <v>0</v>
      </c>
      <c r="G140" s="735">
        <v>0</v>
      </c>
      <c r="H140" s="735">
        <v>0</v>
      </c>
      <c r="I140" s="735">
        <v>0</v>
      </c>
      <c r="J140" s="735">
        <v>0</v>
      </c>
      <c r="K140" s="735">
        <v>0</v>
      </c>
      <c r="L140" s="735">
        <v>0</v>
      </c>
      <c r="M140" s="735">
        <v>0</v>
      </c>
      <c r="N140" s="735">
        <v>0</v>
      </c>
      <c r="O140" s="735">
        <v>0</v>
      </c>
      <c r="P140" s="735">
        <v>0</v>
      </c>
      <c r="Q140" s="735">
        <v>0</v>
      </c>
      <c r="R140" s="735">
        <v>0</v>
      </c>
      <c r="S140" s="735">
        <v>0</v>
      </c>
      <c r="T140" s="735">
        <v>0</v>
      </c>
      <c r="U140" s="735">
        <v>0</v>
      </c>
      <c r="V140" s="735">
        <v>1781.53</v>
      </c>
    </row>
    <row r="141" spans="2:22" x14ac:dyDescent="0.25">
      <c r="B141" s="706">
        <v>9353337</v>
      </c>
      <c r="C141" s="706" t="s">
        <v>1234</v>
      </c>
      <c r="D141" s="706" t="s">
        <v>1458</v>
      </c>
      <c r="E141" s="735">
        <v>5557.31</v>
      </c>
      <c r="F141" s="735">
        <v>0</v>
      </c>
      <c r="G141" s="735">
        <v>0</v>
      </c>
      <c r="H141" s="735">
        <v>0</v>
      </c>
      <c r="I141" s="735">
        <v>0</v>
      </c>
      <c r="J141" s="735">
        <v>0</v>
      </c>
      <c r="K141" s="735">
        <v>0</v>
      </c>
      <c r="L141" s="735">
        <v>0</v>
      </c>
      <c r="M141" s="735">
        <v>0</v>
      </c>
      <c r="N141" s="735">
        <v>0</v>
      </c>
      <c r="O141" s="735">
        <v>0</v>
      </c>
      <c r="P141" s="735">
        <v>0</v>
      </c>
      <c r="Q141" s="735">
        <v>0</v>
      </c>
      <c r="R141" s="735">
        <v>0</v>
      </c>
      <c r="S141" s="735">
        <v>0</v>
      </c>
      <c r="T141" s="735">
        <v>0</v>
      </c>
      <c r="U141" s="735">
        <v>0</v>
      </c>
      <c r="V141" s="735">
        <v>5557.31</v>
      </c>
    </row>
    <row r="142" spans="2:22" x14ac:dyDescent="0.25">
      <c r="B142" s="706">
        <v>9353338</v>
      </c>
      <c r="C142" s="706" t="s">
        <v>1235</v>
      </c>
      <c r="D142" s="706" t="s">
        <v>1458</v>
      </c>
      <c r="E142" s="735">
        <v>11167.8</v>
      </c>
      <c r="F142" s="735">
        <v>0</v>
      </c>
      <c r="G142" s="735">
        <v>0</v>
      </c>
      <c r="H142" s="735">
        <v>0</v>
      </c>
      <c r="I142" s="735">
        <v>0</v>
      </c>
      <c r="J142" s="735">
        <v>0</v>
      </c>
      <c r="K142" s="735">
        <v>0</v>
      </c>
      <c r="L142" s="735">
        <v>0</v>
      </c>
      <c r="M142" s="735">
        <v>0</v>
      </c>
      <c r="N142" s="735">
        <v>0</v>
      </c>
      <c r="O142" s="735">
        <v>0</v>
      </c>
      <c r="P142" s="735">
        <v>0</v>
      </c>
      <c r="Q142" s="735">
        <v>0</v>
      </c>
      <c r="R142" s="735">
        <v>0</v>
      </c>
      <c r="S142" s="735">
        <v>0</v>
      </c>
      <c r="T142" s="735">
        <v>0</v>
      </c>
      <c r="U142" s="735">
        <v>0</v>
      </c>
      <c r="V142" s="735">
        <v>11167.8</v>
      </c>
    </row>
    <row r="143" spans="2:22" x14ac:dyDescent="0.25">
      <c r="B143" s="706">
        <v>9353342</v>
      </c>
      <c r="C143" s="706" t="s">
        <v>1236</v>
      </c>
      <c r="D143" s="706" t="s">
        <v>1458</v>
      </c>
      <c r="E143" s="735">
        <v>5637.08</v>
      </c>
      <c r="F143" s="735">
        <v>0</v>
      </c>
      <c r="G143" s="735">
        <v>0</v>
      </c>
      <c r="H143" s="735">
        <v>0</v>
      </c>
      <c r="I143" s="735">
        <v>0</v>
      </c>
      <c r="J143" s="735">
        <v>0</v>
      </c>
      <c r="K143" s="735">
        <v>0</v>
      </c>
      <c r="L143" s="735">
        <v>0</v>
      </c>
      <c r="M143" s="735">
        <v>0</v>
      </c>
      <c r="N143" s="735">
        <v>0</v>
      </c>
      <c r="O143" s="735">
        <v>0</v>
      </c>
      <c r="P143" s="735">
        <v>0</v>
      </c>
      <c r="Q143" s="735">
        <v>0</v>
      </c>
      <c r="R143" s="735">
        <v>0</v>
      </c>
      <c r="S143" s="735">
        <v>0</v>
      </c>
      <c r="T143" s="735">
        <v>0</v>
      </c>
      <c r="U143" s="735">
        <v>0</v>
      </c>
      <c r="V143" s="735">
        <v>5637.08</v>
      </c>
    </row>
    <row r="144" spans="2:22" x14ac:dyDescent="0.25">
      <c r="B144" s="706">
        <v>9354024</v>
      </c>
      <c r="C144" s="706" t="s">
        <v>932</v>
      </c>
      <c r="D144" s="706" t="s">
        <v>356</v>
      </c>
      <c r="E144" s="735">
        <v>34872.6</v>
      </c>
      <c r="F144" s="735">
        <v>0</v>
      </c>
      <c r="G144" s="735">
        <v>0</v>
      </c>
      <c r="H144" s="735">
        <v>0</v>
      </c>
      <c r="I144" s="735">
        <v>0</v>
      </c>
      <c r="J144" s="735">
        <v>0</v>
      </c>
      <c r="K144" s="735">
        <v>0</v>
      </c>
      <c r="L144" s="735">
        <v>0</v>
      </c>
      <c r="M144" s="735">
        <v>0</v>
      </c>
      <c r="N144" s="735">
        <v>0</v>
      </c>
      <c r="O144" s="735">
        <v>0</v>
      </c>
      <c r="P144" s="735">
        <v>0</v>
      </c>
      <c r="Q144" s="735">
        <v>0</v>
      </c>
      <c r="R144" s="735">
        <v>0</v>
      </c>
      <c r="S144" s="735">
        <v>0</v>
      </c>
      <c r="T144" s="735">
        <v>0</v>
      </c>
      <c r="U144" s="735">
        <v>0</v>
      </c>
      <c r="V144" s="735">
        <v>34872.6</v>
      </c>
    </row>
    <row r="145" spans="2:22" x14ac:dyDescent="0.25">
      <c r="B145" s="706">
        <v>9354090</v>
      </c>
      <c r="C145" s="706" t="s">
        <v>823</v>
      </c>
      <c r="D145" s="706" t="s">
        <v>356</v>
      </c>
      <c r="E145" s="735">
        <v>32295.059999999998</v>
      </c>
      <c r="F145" s="735">
        <v>0</v>
      </c>
      <c r="G145" s="735">
        <v>0</v>
      </c>
      <c r="H145" s="735">
        <v>0</v>
      </c>
      <c r="I145" s="735">
        <v>0</v>
      </c>
      <c r="J145" s="735">
        <v>0</v>
      </c>
      <c r="K145" s="735">
        <v>0</v>
      </c>
      <c r="L145" s="735">
        <v>0</v>
      </c>
      <c r="M145" s="735">
        <v>0</v>
      </c>
      <c r="N145" s="735">
        <v>0</v>
      </c>
      <c r="O145" s="735">
        <v>0</v>
      </c>
      <c r="P145" s="735">
        <v>0</v>
      </c>
      <c r="Q145" s="735">
        <v>0</v>
      </c>
      <c r="R145" s="735">
        <v>0</v>
      </c>
      <c r="S145" s="735">
        <v>0</v>
      </c>
      <c r="T145" s="735">
        <v>0</v>
      </c>
      <c r="U145" s="735">
        <v>0</v>
      </c>
      <c r="V145" s="735">
        <v>32295.059999999998</v>
      </c>
    </row>
    <row r="146" spans="2:22" x14ac:dyDescent="0.25">
      <c r="B146" s="706">
        <v>9354500</v>
      </c>
      <c r="C146" s="706" t="s">
        <v>1237</v>
      </c>
      <c r="D146" s="706" t="s">
        <v>356</v>
      </c>
      <c r="E146" s="735">
        <v>28883.61</v>
      </c>
      <c r="F146" s="735">
        <v>0</v>
      </c>
      <c r="G146" s="735">
        <v>0</v>
      </c>
      <c r="H146" s="735">
        <v>0</v>
      </c>
      <c r="I146" s="735">
        <v>0</v>
      </c>
      <c r="J146" s="735">
        <v>0</v>
      </c>
      <c r="K146" s="735">
        <v>0</v>
      </c>
      <c r="L146" s="735">
        <v>0</v>
      </c>
      <c r="M146" s="735">
        <v>0</v>
      </c>
      <c r="N146" s="735">
        <v>0</v>
      </c>
      <c r="O146" s="735">
        <v>0</v>
      </c>
      <c r="P146" s="735">
        <v>0</v>
      </c>
      <c r="Q146" s="735">
        <v>0</v>
      </c>
      <c r="R146" s="735">
        <v>0</v>
      </c>
      <c r="S146" s="735">
        <v>0</v>
      </c>
      <c r="T146" s="735">
        <v>0</v>
      </c>
      <c r="U146" s="735">
        <v>0</v>
      </c>
      <c r="V146" s="735">
        <v>28883.61</v>
      </c>
    </row>
    <row r="147" spans="2:22" x14ac:dyDescent="0.25">
      <c r="B147" s="706">
        <v>9354600</v>
      </c>
      <c r="C147" s="706" t="s">
        <v>925</v>
      </c>
      <c r="D147" s="706" t="s">
        <v>356</v>
      </c>
      <c r="E147" s="735">
        <v>19508.439999999999</v>
      </c>
      <c r="F147" s="735">
        <v>0</v>
      </c>
      <c r="G147" s="735">
        <v>0</v>
      </c>
      <c r="H147" s="735">
        <v>0</v>
      </c>
      <c r="I147" s="735">
        <v>0</v>
      </c>
      <c r="J147" s="735">
        <v>0</v>
      </c>
      <c r="K147" s="735">
        <v>0</v>
      </c>
      <c r="L147" s="735">
        <v>0</v>
      </c>
      <c r="M147" s="735">
        <v>0</v>
      </c>
      <c r="N147" s="735">
        <v>0</v>
      </c>
      <c r="O147" s="735">
        <v>0</v>
      </c>
      <c r="P147" s="735">
        <v>0</v>
      </c>
      <c r="Q147" s="735">
        <v>0</v>
      </c>
      <c r="R147" s="735">
        <v>0</v>
      </c>
      <c r="S147" s="735">
        <v>0</v>
      </c>
      <c r="T147" s="735">
        <v>0</v>
      </c>
      <c r="U147" s="735">
        <v>0</v>
      </c>
      <c r="V147" s="735">
        <v>19508.439999999999</v>
      </c>
    </row>
    <row r="148" spans="2:22" x14ac:dyDescent="0.25">
      <c r="B148" s="706">
        <v>9352000</v>
      </c>
      <c r="C148" s="706" t="s">
        <v>1092</v>
      </c>
      <c r="D148" s="706" t="s">
        <v>1458</v>
      </c>
      <c r="E148" s="735">
        <v>0</v>
      </c>
      <c r="F148" s="735">
        <v>0</v>
      </c>
      <c r="G148" s="735">
        <v>0</v>
      </c>
      <c r="H148" s="735">
        <v>0</v>
      </c>
      <c r="I148" s="735">
        <v>0</v>
      </c>
      <c r="J148" s="735">
        <v>0</v>
      </c>
      <c r="K148" s="735">
        <v>0</v>
      </c>
      <c r="L148" s="735">
        <v>0</v>
      </c>
      <c r="M148" s="735">
        <v>0</v>
      </c>
      <c r="N148" s="735">
        <v>0</v>
      </c>
      <c r="O148" s="735">
        <v>0</v>
      </c>
      <c r="P148" s="735">
        <v>0</v>
      </c>
      <c r="Q148" s="735">
        <v>0</v>
      </c>
      <c r="R148" s="735">
        <v>0</v>
      </c>
      <c r="S148" s="735">
        <v>0</v>
      </c>
      <c r="T148" s="735">
        <v>0</v>
      </c>
      <c r="U148" s="735">
        <v>0</v>
      </c>
      <c r="V148" s="735">
        <v>0</v>
      </c>
    </row>
    <row r="149" spans="2:22" x14ac:dyDescent="0.25">
      <c r="B149" s="706">
        <v>9352001</v>
      </c>
      <c r="C149" s="706" t="s">
        <v>1238</v>
      </c>
      <c r="D149" s="706" t="s">
        <v>1458</v>
      </c>
      <c r="E149" s="735">
        <v>0</v>
      </c>
      <c r="F149" s="735">
        <v>0</v>
      </c>
      <c r="G149" s="735">
        <v>0</v>
      </c>
      <c r="H149" s="735">
        <v>0</v>
      </c>
      <c r="I149" s="735">
        <v>0</v>
      </c>
      <c r="J149" s="735">
        <v>0</v>
      </c>
      <c r="K149" s="735">
        <v>0</v>
      </c>
      <c r="L149" s="735">
        <v>0</v>
      </c>
      <c r="M149" s="735">
        <v>0</v>
      </c>
      <c r="N149" s="735">
        <v>0</v>
      </c>
      <c r="O149" s="735">
        <v>0</v>
      </c>
      <c r="P149" s="735">
        <v>0</v>
      </c>
      <c r="Q149" s="735">
        <v>0</v>
      </c>
      <c r="R149" s="735">
        <v>0</v>
      </c>
      <c r="S149" s="735">
        <v>0</v>
      </c>
      <c r="T149" s="735">
        <v>0</v>
      </c>
      <c r="U149" s="735">
        <v>0</v>
      </c>
      <c r="V149" s="735">
        <v>0</v>
      </c>
    </row>
    <row r="150" spans="2:22" x14ac:dyDescent="0.25">
      <c r="B150" s="706">
        <v>9352003</v>
      </c>
      <c r="C150" s="706" t="s">
        <v>837</v>
      </c>
      <c r="D150" s="706" t="s">
        <v>1458</v>
      </c>
      <c r="E150" s="735">
        <v>0</v>
      </c>
      <c r="F150" s="735">
        <v>0</v>
      </c>
      <c r="G150" s="735">
        <v>0</v>
      </c>
      <c r="H150" s="735">
        <v>0</v>
      </c>
      <c r="I150" s="735">
        <v>0</v>
      </c>
      <c r="J150" s="735">
        <v>0</v>
      </c>
      <c r="K150" s="735">
        <v>0</v>
      </c>
      <c r="L150" s="735">
        <v>0</v>
      </c>
      <c r="M150" s="735">
        <v>0</v>
      </c>
      <c r="N150" s="735">
        <v>0</v>
      </c>
      <c r="O150" s="735">
        <v>0</v>
      </c>
      <c r="P150" s="735">
        <v>0</v>
      </c>
      <c r="Q150" s="735">
        <v>0</v>
      </c>
      <c r="R150" s="735">
        <v>0</v>
      </c>
      <c r="S150" s="735">
        <v>0</v>
      </c>
      <c r="T150" s="735">
        <v>0</v>
      </c>
      <c r="U150" s="735">
        <v>0</v>
      </c>
      <c r="V150" s="735">
        <v>0</v>
      </c>
    </row>
    <row r="151" spans="2:22" x14ac:dyDescent="0.25">
      <c r="B151" s="706">
        <v>9352006</v>
      </c>
      <c r="C151" s="706" t="s">
        <v>678</v>
      </c>
      <c r="D151" s="706" t="s">
        <v>1458</v>
      </c>
      <c r="E151" s="735">
        <v>0</v>
      </c>
      <c r="F151" s="735">
        <v>0</v>
      </c>
      <c r="G151" s="735">
        <v>0</v>
      </c>
      <c r="H151" s="735">
        <v>0</v>
      </c>
      <c r="I151" s="735">
        <v>0</v>
      </c>
      <c r="J151" s="735">
        <v>0</v>
      </c>
      <c r="K151" s="735">
        <v>0</v>
      </c>
      <c r="L151" s="735">
        <v>0</v>
      </c>
      <c r="M151" s="735">
        <v>0</v>
      </c>
      <c r="N151" s="735">
        <v>0</v>
      </c>
      <c r="O151" s="735">
        <v>0</v>
      </c>
      <c r="P151" s="735">
        <v>0</v>
      </c>
      <c r="Q151" s="735">
        <v>0</v>
      </c>
      <c r="R151" s="735">
        <v>0</v>
      </c>
      <c r="S151" s="735">
        <v>0</v>
      </c>
      <c r="T151" s="735">
        <v>0</v>
      </c>
      <c r="U151" s="735">
        <v>0</v>
      </c>
      <c r="V151" s="735">
        <v>0</v>
      </c>
    </row>
    <row r="152" spans="2:22" x14ac:dyDescent="0.25">
      <c r="B152" s="706">
        <v>9352010</v>
      </c>
      <c r="C152" s="706" t="s">
        <v>1239</v>
      </c>
      <c r="D152" s="706" t="s">
        <v>1458</v>
      </c>
      <c r="E152" s="735">
        <v>0</v>
      </c>
      <c r="F152" s="735">
        <v>0</v>
      </c>
      <c r="G152" s="735">
        <v>0</v>
      </c>
      <c r="H152" s="735">
        <v>0</v>
      </c>
      <c r="I152" s="735">
        <v>0</v>
      </c>
      <c r="J152" s="735">
        <v>0</v>
      </c>
      <c r="K152" s="735">
        <v>0</v>
      </c>
      <c r="L152" s="735">
        <v>0</v>
      </c>
      <c r="M152" s="735">
        <v>0</v>
      </c>
      <c r="N152" s="735">
        <v>0</v>
      </c>
      <c r="O152" s="735">
        <v>0</v>
      </c>
      <c r="P152" s="735">
        <v>0</v>
      </c>
      <c r="Q152" s="735">
        <v>0</v>
      </c>
      <c r="R152" s="735">
        <v>0</v>
      </c>
      <c r="S152" s="735">
        <v>0</v>
      </c>
      <c r="T152" s="735">
        <v>0</v>
      </c>
      <c r="U152" s="735">
        <v>0</v>
      </c>
      <c r="V152" s="735">
        <v>0</v>
      </c>
    </row>
    <row r="153" spans="2:22" x14ac:dyDescent="0.25">
      <c r="B153" s="706">
        <v>9352014</v>
      </c>
      <c r="C153" s="706" t="s">
        <v>961</v>
      </c>
      <c r="D153" s="706" t="s">
        <v>1458</v>
      </c>
      <c r="E153" s="735">
        <v>0</v>
      </c>
      <c r="F153" s="735">
        <v>0</v>
      </c>
      <c r="G153" s="735">
        <v>0</v>
      </c>
      <c r="H153" s="735">
        <v>0</v>
      </c>
      <c r="I153" s="735">
        <v>0</v>
      </c>
      <c r="J153" s="735">
        <v>0</v>
      </c>
      <c r="K153" s="735">
        <v>0</v>
      </c>
      <c r="L153" s="735">
        <v>0</v>
      </c>
      <c r="M153" s="735">
        <v>0</v>
      </c>
      <c r="N153" s="735">
        <v>0</v>
      </c>
      <c r="O153" s="735">
        <v>0</v>
      </c>
      <c r="P153" s="735">
        <v>0</v>
      </c>
      <c r="Q153" s="735">
        <v>0</v>
      </c>
      <c r="R153" s="735">
        <v>0</v>
      </c>
      <c r="S153" s="735">
        <v>0</v>
      </c>
      <c r="T153" s="735">
        <v>0</v>
      </c>
      <c r="U153" s="735">
        <v>0</v>
      </c>
      <c r="V153" s="735">
        <v>0</v>
      </c>
    </row>
    <row r="154" spans="2:22" x14ac:dyDescent="0.25">
      <c r="B154" s="706">
        <v>9352017</v>
      </c>
      <c r="C154" s="706" t="s">
        <v>783</v>
      </c>
      <c r="D154" s="706" t="s">
        <v>1458</v>
      </c>
      <c r="E154" s="735">
        <v>0</v>
      </c>
      <c r="F154" s="735">
        <v>0</v>
      </c>
      <c r="G154" s="735">
        <v>0</v>
      </c>
      <c r="H154" s="735">
        <v>0</v>
      </c>
      <c r="I154" s="735">
        <v>0</v>
      </c>
      <c r="J154" s="735">
        <v>0</v>
      </c>
      <c r="K154" s="735">
        <v>0</v>
      </c>
      <c r="L154" s="735">
        <v>0</v>
      </c>
      <c r="M154" s="735">
        <v>0</v>
      </c>
      <c r="N154" s="735">
        <v>0</v>
      </c>
      <c r="O154" s="735">
        <v>0</v>
      </c>
      <c r="P154" s="735">
        <v>0</v>
      </c>
      <c r="Q154" s="735">
        <v>0</v>
      </c>
      <c r="R154" s="735">
        <v>0</v>
      </c>
      <c r="S154" s="735">
        <v>0</v>
      </c>
      <c r="T154" s="735">
        <v>0</v>
      </c>
      <c r="U154" s="735">
        <v>0</v>
      </c>
      <c r="V154" s="735">
        <v>0</v>
      </c>
    </row>
    <row r="155" spans="2:22" x14ac:dyDescent="0.25">
      <c r="B155" s="706">
        <v>9352022</v>
      </c>
      <c r="C155" s="706" t="s">
        <v>1093</v>
      </c>
      <c r="D155" s="706" t="s">
        <v>1458</v>
      </c>
      <c r="E155" s="735">
        <v>0</v>
      </c>
      <c r="F155" s="735">
        <v>0</v>
      </c>
      <c r="G155" s="735">
        <v>0</v>
      </c>
      <c r="H155" s="735">
        <v>0</v>
      </c>
      <c r="I155" s="735">
        <v>0</v>
      </c>
      <c r="J155" s="735">
        <v>0</v>
      </c>
      <c r="K155" s="735">
        <v>0</v>
      </c>
      <c r="L155" s="735">
        <v>0</v>
      </c>
      <c r="M155" s="735">
        <v>0</v>
      </c>
      <c r="N155" s="735">
        <v>0</v>
      </c>
      <c r="O155" s="735">
        <v>0</v>
      </c>
      <c r="P155" s="735">
        <v>0</v>
      </c>
      <c r="Q155" s="735">
        <v>0</v>
      </c>
      <c r="R155" s="735">
        <v>0</v>
      </c>
      <c r="S155" s="735">
        <v>0</v>
      </c>
      <c r="T155" s="735">
        <v>0</v>
      </c>
      <c r="U155" s="735">
        <v>0</v>
      </c>
      <c r="V155" s="735">
        <v>0</v>
      </c>
    </row>
    <row r="156" spans="2:22" x14ac:dyDescent="0.25">
      <c r="B156" s="706">
        <v>9352025</v>
      </c>
      <c r="C156" s="706" t="s">
        <v>684</v>
      </c>
      <c r="D156" s="706" t="s">
        <v>1458</v>
      </c>
      <c r="E156" s="735">
        <v>0</v>
      </c>
      <c r="F156" s="735">
        <v>0</v>
      </c>
      <c r="G156" s="735">
        <v>0</v>
      </c>
      <c r="H156" s="735">
        <v>0</v>
      </c>
      <c r="I156" s="735">
        <v>0</v>
      </c>
      <c r="J156" s="735">
        <v>0</v>
      </c>
      <c r="K156" s="735">
        <v>0</v>
      </c>
      <c r="L156" s="735">
        <v>0</v>
      </c>
      <c r="M156" s="735">
        <v>0</v>
      </c>
      <c r="N156" s="735">
        <v>0</v>
      </c>
      <c r="O156" s="735">
        <v>0</v>
      </c>
      <c r="P156" s="735">
        <v>0</v>
      </c>
      <c r="Q156" s="735">
        <v>0</v>
      </c>
      <c r="R156" s="735">
        <v>0</v>
      </c>
      <c r="S156" s="735">
        <v>0</v>
      </c>
      <c r="T156" s="735">
        <v>0</v>
      </c>
      <c r="U156" s="735">
        <v>0</v>
      </c>
      <c r="V156" s="735">
        <v>0</v>
      </c>
    </row>
    <row r="157" spans="2:22" x14ac:dyDescent="0.25">
      <c r="B157" s="706">
        <v>9352027</v>
      </c>
      <c r="C157" s="706" t="s">
        <v>1240</v>
      </c>
      <c r="D157" s="706" t="s">
        <v>1458</v>
      </c>
      <c r="E157" s="735">
        <v>0</v>
      </c>
      <c r="F157" s="735">
        <v>0</v>
      </c>
      <c r="G157" s="735">
        <v>0</v>
      </c>
      <c r="H157" s="735">
        <v>0</v>
      </c>
      <c r="I157" s="735">
        <v>0</v>
      </c>
      <c r="J157" s="735">
        <v>0</v>
      </c>
      <c r="K157" s="735">
        <v>0</v>
      </c>
      <c r="L157" s="735">
        <v>0</v>
      </c>
      <c r="M157" s="735">
        <v>0</v>
      </c>
      <c r="N157" s="735">
        <v>0</v>
      </c>
      <c r="O157" s="735">
        <v>0</v>
      </c>
      <c r="P157" s="735">
        <v>0</v>
      </c>
      <c r="Q157" s="735">
        <v>0</v>
      </c>
      <c r="R157" s="735">
        <v>0</v>
      </c>
      <c r="S157" s="735">
        <v>0</v>
      </c>
      <c r="T157" s="735">
        <v>0</v>
      </c>
      <c r="U157" s="735">
        <v>0</v>
      </c>
      <c r="V157" s="735">
        <v>0</v>
      </c>
    </row>
    <row r="158" spans="2:22" x14ac:dyDescent="0.25">
      <c r="B158" s="706">
        <v>9352029</v>
      </c>
      <c r="C158" s="706" t="s">
        <v>847</v>
      </c>
      <c r="D158" s="706" t="s">
        <v>1458</v>
      </c>
      <c r="E158" s="735">
        <v>0</v>
      </c>
      <c r="F158" s="735">
        <v>0</v>
      </c>
      <c r="G158" s="735">
        <v>0</v>
      </c>
      <c r="H158" s="735">
        <v>0</v>
      </c>
      <c r="I158" s="735">
        <v>0</v>
      </c>
      <c r="J158" s="735">
        <v>0</v>
      </c>
      <c r="K158" s="735">
        <v>0</v>
      </c>
      <c r="L158" s="735">
        <v>0</v>
      </c>
      <c r="M158" s="735">
        <v>0</v>
      </c>
      <c r="N158" s="735">
        <v>0</v>
      </c>
      <c r="O158" s="735">
        <v>0</v>
      </c>
      <c r="P158" s="735">
        <v>0</v>
      </c>
      <c r="Q158" s="735">
        <v>0</v>
      </c>
      <c r="R158" s="735">
        <v>0</v>
      </c>
      <c r="S158" s="735">
        <v>0</v>
      </c>
      <c r="T158" s="735">
        <v>0</v>
      </c>
      <c r="U158" s="735">
        <v>0</v>
      </c>
      <c r="V158" s="735">
        <v>0</v>
      </c>
    </row>
    <row r="159" spans="2:22" x14ac:dyDescent="0.25">
      <c r="B159" s="706">
        <v>9352030</v>
      </c>
      <c r="C159" s="706" t="s">
        <v>1389</v>
      </c>
      <c r="D159" s="706" t="s">
        <v>1458</v>
      </c>
      <c r="E159" s="735">
        <v>0</v>
      </c>
      <c r="F159" s="735">
        <v>0</v>
      </c>
      <c r="G159" s="735">
        <v>0</v>
      </c>
      <c r="H159" s="735">
        <v>0</v>
      </c>
      <c r="I159" s="735">
        <v>0</v>
      </c>
      <c r="J159" s="735">
        <v>0</v>
      </c>
      <c r="K159" s="735">
        <v>0</v>
      </c>
      <c r="L159" s="735">
        <v>0</v>
      </c>
      <c r="M159" s="735">
        <v>0</v>
      </c>
      <c r="N159" s="735">
        <v>0</v>
      </c>
      <c r="O159" s="735">
        <v>0</v>
      </c>
      <c r="P159" s="735">
        <v>0</v>
      </c>
      <c r="Q159" s="735">
        <v>0</v>
      </c>
      <c r="R159" s="735">
        <v>0</v>
      </c>
      <c r="S159" s="735">
        <v>0</v>
      </c>
      <c r="T159" s="735">
        <v>0</v>
      </c>
      <c r="U159" s="735">
        <v>0</v>
      </c>
      <c r="V159" s="735">
        <v>0</v>
      </c>
    </row>
    <row r="160" spans="2:22" x14ac:dyDescent="0.25">
      <c r="B160" s="706">
        <v>9352031</v>
      </c>
      <c r="C160" s="706" t="s">
        <v>1094</v>
      </c>
      <c r="D160" s="706" t="s">
        <v>1458</v>
      </c>
      <c r="E160" s="735">
        <v>0</v>
      </c>
      <c r="F160" s="735">
        <v>0</v>
      </c>
      <c r="G160" s="735">
        <v>0</v>
      </c>
      <c r="H160" s="735">
        <v>0</v>
      </c>
      <c r="I160" s="735">
        <v>0</v>
      </c>
      <c r="J160" s="735">
        <v>0</v>
      </c>
      <c r="K160" s="735">
        <v>0</v>
      </c>
      <c r="L160" s="735">
        <v>0</v>
      </c>
      <c r="M160" s="735">
        <v>0</v>
      </c>
      <c r="N160" s="735">
        <v>0</v>
      </c>
      <c r="O160" s="735">
        <v>0</v>
      </c>
      <c r="P160" s="735">
        <v>0</v>
      </c>
      <c r="Q160" s="735">
        <v>0</v>
      </c>
      <c r="R160" s="735">
        <v>0</v>
      </c>
      <c r="S160" s="735">
        <v>0</v>
      </c>
      <c r="T160" s="735">
        <v>0</v>
      </c>
      <c r="U160" s="735">
        <v>0</v>
      </c>
      <c r="V160" s="735">
        <v>0</v>
      </c>
    </row>
    <row r="161" spans="2:22" x14ac:dyDescent="0.25">
      <c r="B161" s="706">
        <v>9352036</v>
      </c>
      <c r="C161" s="706" t="s">
        <v>1095</v>
      </c>
      <c r="D161" s="706" t="s">
        <v>1458</v>
      </c>
      <c r="E161" s="735">
        <v>0</v>
      </c>
      <c r="F161" s="735">
        <v>0</v>
      </c>
      <c r="G161" s="735">
        <v>0</v>
      </c>
      <c r="H161" s="735">
        <v>0</v>
      </c>
      <c r="I161" s="735">
        <v>0</v>
      </c>
      <c r="J161" s="735">
        <v>0</v>
      </c>
      <c r="K161" s="735">
        <v>0</v>
      </c>
      <c r="L161" s="735">
        <v>0</v>
      </c>
      <c r="M161" s="735">
        <v>0</v>
      </c>
      <c r="N161" s="735">
        <v>0</v>
      </c>
      <c r="O161" s="735">
        <v>0</v>
      </c>
      <c r="P161" s="735">
        <v>0</v>
      </c>
      <c r="Q161" s="735">
        <v>0</v>
      </c>
      <c r="R161" s="735">
        <v>0</v>
      </c>
      <c r="S161" s="735">
        <v>0</v>
      </c>
      <c r="T161" s="735">
        <v>0</v>
      </c>
      <c r="U161" s="735">
        <v>0</v>
      </c>
      <c r="V161" s="735">
        <v>0</v>
      </c>
    </row>
    <row r="162" spans="2:22" x14ac:dyDescent="0.25">
      <c r="B162" s="706">
        <v>9352040</v>
      </c>
      <c r="C162" s="706" t="s">
        <v>1096</v>
      </c>
      <c r="D162" s="706" t="s">
        <v>1458</v>
      </c>
      <c r="E162" s="735">
        <v>0</v>
      </c>
      <c r="F162" s="735">
        <v>0</v>
      </c>
      <c r="G162" s="735">
        <v>0</v>
      </c>
      <c r="H162" s="735">
        <v>0</v>
      </c>
      <c r="I162" s="735">
        <v>0</v>
      </c>
      <c r="J162" s="735">
        <v>0</v>
      </c>
      <c r="K162" s="735">
        <v>0</v>
      </c>
      <c r="L162" s="735">
        <v>0</v>
      </c>
      <c r="M162" s="735">
        <v>0</v>
      </c>
      <c r="N162" s="735">
        <v>0</v>
      </c>
      <c r="O162" s="735">
        <v>0</v>
      </c>
      <c r="P162" s="735">
        <v>0</v>
      </c>
      <c r="Q162" s="735">
        <v>0</v>
      </c>
      <c r="R162" s="735">
        <v>0</v>
      </c>
      <c r="S162" s="735">
        <v>0</v>
      </c>
      <c r="T162" s="735">
        <v>0</v>
      </c>
      <c r="U162" s="735">
        <v>0</v>
      </c>
      <c r="V162" s="735">
        <v>0</v>
      </c>
    </row>
    <row r="163" spans="2:22" x14ac:dyDescent="0.25">
      <c r="B163" s="706">
        <v>9352043</v>
      </c>
      <c r="C163" s="706" t="s">
        <v>1241</v>
      </c>
      <c r="D163" s="706" t="s">
        <v>1458</v>
      </c>
      <c r="E163" s="735">
        <v>0</v>
      </c>
      <c r="F163" s="735">
        <v>0</v>
      </c>
      <c r="G163" s="735">
        <v>0</v>
      </c>
      <c r="H163" s="735">
        <v>0</v>
      </c>
      <c r="I163" s="735">
        <v>0</v>
      </c>
      <c r="J163" s="735">
        <v>0</v>
      </c>
      <c r="K163" s="735">
        <v>0</v>
      </c>
      <c r="L163" s="735">
        <v>0</v>
      </c>
      <c r="M163" s="735">
        <v>0</v>
      </c>
      <c r="N163" s="735">
        <v>0</v>
      </c>
      <c r="O163" s="735">
        <v>0</v>
      </c>
      <c r="P163" s="735">
        <v>0</v>
      </c>
      <c r="Q163" s="735">
        <v>0</v>
      </c>
      <c r="R163" s="735">
        <v>0</v>
      </c>
      <c r="S163" s="735">
        <v>0</v>
      </c>
      <c r="T163" s="735">
        <v>0</v>
      </c>
      <c r="U163" s="735">
        <v>0</v>
      </c>
      <c r="V163" s="735">
        <v>0</v>
      </c>
    </row>
    <row r="164" spans="2:22" x14ac:dyDescent="0.25">
      <c r="B164" s="706">
        <v>9352047</v>
      </c>
      <c r="C164" s="706" t="s">
        <v>1097</v>
      </c>
      <c r="D164" s="706" t="s">
        <v>1458</v>
      </c>
      <c r="E164" s="735">
        <v>0</v>
      </c>
      <c r="F164" s="735">
        <v>0</v>
      </c>
      <c r="G164" s="735">
        <v>0</v>
      </c>
      <c r="H164" s="735">
        <v>0</v>
      </c>
      <c r="I164" s="735">
        <v>0</v>
      </c>
      <c r="J164" s="735">
        <v>0</v>
      </c>
      <c r="K164" s="735">
        <v>0</v>
      </c>
      <c r="L164" s="735">
        <v>0</v>
      </c>
      <c r="M164" s="735">
        <v>0</v>
      </c>
      <c r="N164" s="735">
        <v>0</v>
      </c>
      <c r="O164" s="735">
        <v>0</v>
      </c>
      <c r="P164" s="735">
        <v>0</v>
      </c>
      <c r="Q164" s="735">
        <v>0</v>
      </c>
      <c r="R164" s="735">
        <v>0</v>
      </c>
      <c r="S164" s="735">
        <v>0</v>
      </c>
      <c r="T164" s="735">
        <v>0</v>
      </c>
      <c r="U164" s="735">
        <v>0</v>
      </c>
      <c r="V164" s="735">
        <v>0</v>
      </c>
    </row>
    <row r="165" spans="2:22" x14ac:dyDescent="0.25">
      <c r="B165" s="706">
        <v>9352048</v>
      </c>
      <c r="C165" s="706" t="s">
        <v>759</v>
      </c>
      <c r="D165" s="706" t="s">
        <v>1458</v>
      </c>
      <c r="E165" s="735">
        <v>0</v>
      </c>
      <c r="F165" s="735">
        <v>0</v>
      </c>
      <c r="G165" s="735">
        <v>0</v>
      </c>
      <c r="H165" s="735">
        <v>0</v>
      </c>
      <c r="I165" s="735">
        <v>0</v>
      </c>
      <c r="J165" s="735">
        <v>0</v>
      </c>
      <c r="K165" s="735">
        <v>0</v>
      </c>
      <c r="L165" s="735">
        <v>0</v>
      </c>
      <c r="M165" s="735">
        <v>0</v>
      </c>
      <c r="N165" s="735">
        <v>0</v>
      </c>
      <c r="O165" s="735">
        <v>0</v>
      </c>
      <c r="P165" s="735">
        <v>0</v>
      </c>
      <c r="Q165" s="735">
        <v>0</v>
      </c>
      <c r="R165" s="735">
        <v>0</v>
      </c>
      <c r="S165" s="735">
        <v>0</v>
      </c>
      <c r="T165" s="735">
        <v>0</v>
      </c>
      <c r="U165" s="735">
        <v>0</v>
      </c>
      <c r="V165" s="735">
        <v>0</v>
      </c>
    </row>
    <row r="166" spans="2:22" x14ac:dyDescent="0.25">
      <c r="B166" s="706">
        <v>9352050</v>
      </c>
      <c r="C166" s="706" t="s">
        <v>760</v>
      </c>
      <c r="D166" s="706" t="s">
        <v>1458</v>
      </c>
      <c r="E166" s="735">
        <v>0</v>
      </c>
      <c r="F166" s="735">
        <v>0</v>
      </c>
      <c r="G166" s="735">
        <v>0</v>
      </c>
      <c r="H166" s="735">
        <v>0</v>
      </c>
      <c r="I166" s="735">
        <v>0</v>
      </c>
      <c r="J166" s="735">
        <v>0</v>
      </c>
      <c r="K166" s="735">
        <v>0</v>
      </c>
      <c r="L166" s="735">
        <v>0</v>
      </c>
      <c r="M166" s="735">
        <v>0</v>
      </c>
      <c r="N166" s="735">
        <v>0</v>
      </c>
      <c r="O166" s="735">
        <v>0</v>
      </c>
      <c r="P166" s="735">
        <v>0</v>
      </c>
      <c r="Q166" s="735">
        <v>0</v>
      </c>
      <c r="R166" s="735">
        <v>0</v>
      </c>
      <c r="S166" s="735">
        <v>0</v>
      </c>
      <c r="T166" s="735">
        <v>0</v>
      </c>
      <c r="U166" s="735">
        <v>0</v>
      </c>
      <c r="V166" s="735">
        <v>0</v>
      </c>
    </row>
    <row r="167" spans="2:22" x14ac:dyDescent="0.25">
      <c r="B167" s="706">
        <v>9352051</v>
      </c>
      <c r="C167" s="706" t="s">
        <v>1098</v>
      </c>
      <c r="D167" s="706" t="s">
        <v>1458</v>
      </c>
      <c r="E167" s="735">
        <v>0</v>
      </c>
      <c r="F167" s="735">
        <v>0</v>
      </c>
      <c r="G167" s="735">
        <v>0</v>
      </c>
      <c r="H167" s="735">
        <v>0</v>
      </c>
      <c r="I167" s="735">
        <v>0</v>
      </c>
      <c r="J167" s="735">
        <v>0</v>
      </c>
      <c r="K167" s="735">
        <v>0</v>
      </c>
      <c r="L167" s="735">
        <v>0</v>
      </c>
      <c r="M167" s="735">
        <v>0</v>
      </c>
      <c r="N167" s="735">
        <v>0</v>
      </c>
      <c r="O167" s="735">
        <v>0</v>
      </c>
      <c r="P167" s="735">
        <v>0</v>
      </c>
      <c r="Q167" s="735">
        <v>0</v>
      </c>
      <c r="R167" s="735">
        <v>0</v>
      </c>
      <c r="S167" s="735">
        <v>0</v>
      </c>
      <c r="T167" s="735">
        <v>0</v>
      </c>
      <c r="U167" s="735">
        <v>0</v>
      </c>
      <c r="V167" s="735">
        <v>0</v>
      </c>
    </row>
    <row r="168" spans="2:22" x14ac:dyDescent="0.25">
      <c r="B168" s="706">
        <v>9352052</v>
      </c>
      <c r="C168" s="706" t="s">
        <v>696</v>
      </c>
      <c r="D168" s="706" t="s">
        <v>1458</v>
      </c>
      <c r="E168" s="735">
        <v>0</v>
      </c>
      <c r="F168" s="735">
        <v>0</v>
      </c>
      <c r="G168" s="735">
        <v>0</v>
      </c>
      <c r="H168" s="735">
        <v>0</v>
      </c>
      <c r="I168" s="735">
        <v>0</v>
      </c>
      <c r="J168" s="735">
        <v>0</v>
      </c>
      <c r="K168" s="735">
        <v>0</v>
      </c>
      <c r="L168" s="735">
        <v>0</v>
      </c>
      <c r="M168" s="735">
        <v>0</v>
      </c>
      <c r="N168" s="735">
        <v>0</v>
      </c>
      <c r="O168" s="735">
        <v>0</v>
      </c>
      <c r="P168" s="735">
        <v>0</v>
      </c>
      <c r="Q168" s="735">
        <v>0</v>
      </c>
      <c r="R168" s="735">
        <v>0</v>
      </c>
      <c r="S168" s="735">
        <v>0</v>
      </c>
      <c r="T168" s="735">
        <v>0</v>
      </c>
      <c r="U168" s="735">
        <v>0</v>
      </c>
      <c r="V168" s="735">
        <v>0</v>
      </c>
    </row>
    <row r="169" spans="2:22" x14ac:dyDescent="0.25">
      <c r="B169" s="706">
        <v>9352053</v>
      </c>
      <c r="C169" s="706" t="s">
        <v>657</v>
      </c>
      <c r="D169" s="706" t="s">
        <v>1458</v>
      </c>
      <c r="E169" s="735">
        <v>0</v>
      </c>
      <c r="F169" s="735">
        <v>0</v>
      </c>
      <c r="G169" s="735">
        <v>0</v>
      </c>
      <c r="H169" s="735">
        <v>0</v>
      </c>
      <c r="I169" s="735">
        <v>0</v>
      </c>
      <c r="J169" s="735">
        <v>0</v>
      </c>
      <c r="K169" s="735">
        <v>0</v>
      </c>
      <c r="L169" s="735">
        <v>0</v>
      </c>
      <c r="M169" s="735">
        <v>0</v>
      </c>
      <c r="N169" s="735">
        <v>0</v>
      </c>
      <c r="O169" s="735">
        <v>0</v>
      </c>
      <c r="P169" s="735">
        <v>0</v>
      </c>
      <c r="Q169" s="735">
        <v>0</v>
      </c>
      <c r="R169" s="735">
        <v>0</v>
      </c>
      <c r="S169" s="735">
        <v>0</v>
      </c>
      <c r="T169" s="735">
        <v>0</v>
      </c>
      <c r="U169" s="735">
        <v>0</v>
      </c>
      <c r="V169" s="735">
        <v>0</v>
      </c>
    </row>
    <row r="170" spans="2:22" x14ac:dyDescent="0.25">
      <c r="B170" s="706">
        <v>9352054</v>
      </c>
      <c r="C170" s="706" t="s">
        <v>1242</v>
      </c>
      <c r="D170" s="706" t="s">
        <v>1458</v>
      </c>
      <c r="E170" s="735">
        <v>0</v>
      </c>
      <c r="F170" s="735">
        <v>0</v>
      </c>
      <c r="G170" s="735">
        <v>0</v>
      </c>
      <c r="H170" s="735">
        <v>0</v>
      </c>
      <c r="I170" s="735">
        <v>0</v>
      </c>
      <c r="J170" s="735">
        <v>0</v>
      </c>
      <c r="K170" s="735">
        <v>0</v>
      </c>
      <c r="L170" s="735">
        <v>0</v>
      </c>
      <c r="M170" s="735">
        <v>0</v>
      </c>
      <c r="N170" s="735">
        <v>0</v>
      </c>
      <c r="O170" s="735">
        <v>0</v>
      </c>
      <c r="P170" s="735">
        <v>0</v>
      </c>
      <c r="Q170" s="735">
        <v>0</v>
      </c>
      <c r="R170" s="735">
        <v>0</v>
      </c>
      <c r="S170" s="735">
        <v>0</v>
      </c>
      <c r="T170" s="735">
        <v>0</v>
      </c>
      <c r="U170" s="735">
        <v>0</v>
      </c>
      <c r="V170" s="735">
        <v>0</v>
      </c>
    </row>
    <row r="171" spans="2:22" x14ac:dyDescent="0.25">
      <c r="B171" s="706">
        <v>9352056</v>
      </c>
      <c r="C171" s="706" t="s">
        <v>1243</v>
      </c>
      <c r="D171" s="706" t="s">
        <v>1458</v>
      </c>
      <c r="E171" s="735">
        <v>0</v>
      </c>
      <c r="F171" s="735">
        <v>0</v>
      </c>
      <c r="G171" s="735">
        <v>0</v>
      </c>
      <c r="H171" s="735">
        <v>0</v>
      </c>
      <c r="I171" s="735">
        <v>0</v>
      </c>
      <c r="J171" s="735">
        <v>0</v>
      </c>
      <c r="K171" s="735">
        <v>0</v>
      </c>
      <c r="L171" s="735">
        <v>0</v>
      </c>
      <c r="M171" s="735">
        <v>0</v>
      </c>
      <c r="N171" s="735">
        <v>0</v>
      </c>
      <c r="O171" s="735">
        <v>0</v>
      </c>
      <c r="P171" s="735">
        <v>0</v>
      </c>
      <c r="Q171" s="735">
        <v>0</v>
      </c>
      <c r="R171" s="735">
        <v>0</v>
      </c>
      <c r="S171" s="735">
        <v>0</v>
      </c>
      <c r="T171" s="735">
        <v>0</v>
      </c>
      <c r="U171" s="735">
        <v>0</v>
      </c>
      <c r="V171" s="735">
        <v>0</v>
      </c>
    </row>
    <row r="172" spans="2:22" x14ac:dyDescent="0.25">
      <c r="B172" s="706">
        <v>9352057</v>
      </c>
      <c r="C172" s="706" t="s">
        <v>1244</v>
      </c>
      <c r="D172" s="706" t="s">
        <v>1458</v>
      </c>
      <c r="E172" s="735">
        <v>0</v>
      </c>
      <c r="F172" s="735">
        <v>0</v>
      </c>
      <c r="G172" s="735">
        <v>0</v>
      </c>
      <c r="H172" s="735">
        <v>0</v>
      </c>
      <c r="I172" s="735">
        <v>0</v>
      </c>
      <c r="J172" s="735">
        <v>0</v>
      </c>
      <c r="K172" s="735">
        <v>0</v>
      </c>
      <c r="L172" s="735">
        <v>0</v>
      </c>
      <c r="M172" s="735">
        <v>0</v>
      </c>
      <c r="N172" s="735">
        <v>0</v>
      </c>
      <c r="O172" s="735">
        <v>0</v>
      </c>
      <c r="P172" s="735">
        <v>0</v>
      </c>
      <c r="Q172" s="735">
        <v>0</v>
      </c>
      <c r="R172" s="735">
        <v>0</v>
      </c>
      <c r="S172" s="735">
        <v>0</v>
      </c>
      <c r="T172" s="735">
        <v>0</v>
      </c>
      <c r="U172" s="735">
        <v>0</v>
      </c>
      <c r="V172" s="735">
        <v>0</v>
      </c>
    </row>
    <row r="173" spans="2:22" x14ac:dyDescent="0.25">
      <c r="B173" s="706">
        <v>9352058</v>
      </c>
      <c r="C173" s="706" t="s">
        <v>1245</v>
      </c>
      <c r="D173" s="706" t="s">
        <v>1458</v>
      </c>
      <c r="E173" s="735">
        <v>0</v>
      </c>
      <c r="F173" s="735">
        <v>0</v>
      </c>
      <c r="G173" s="735">
        <v>0</v>
      </c>
      <c r="H173" s="735">
        <v>0</v>
      </c>
      <c r="I173" s="735">
        <v>0</v>
      </c>
      <c r="J173" s="735">
        <v>0</v>
      </c>
      <c r="K173" s="735">
        <v>0</v>
      </c>
      <c r="L173" s="735">
        <v>0</v>
      </c>
      <c r="M173" s="735">
        <v>0</v>
      </c>
      <c r="N173" s="735">
        <v>0</v>
      </c>
      <c r="O173" s="735">
        <v>0</v>
      </c>
      <c r="P173" s="735">
        <v>0</v>
      </c>
      <c r="Q173" s="735">
        <v>0</v>
      </c>
      <c r="R173" s="735">
        <v>0</v>
      </c>
      <c r="S173" s="735">
        <v>0</v>
      </c>
      <c r="T173" s="735">
        <v>0</v>
      </c>
      <c r="U173" s="735">
        <v>0</v>
      </c>
      <c r="V173" s="735">
        <v>0</v>
      </c>
    </row>
    <row r="174" spans="2:22" x14ac:dyDescent="0.25">
      <c r="B174" s="706">
        <v>9352059</v>
      </c>
      <c r="C174" s="706" t="s">
        <v>1099</v>
      </c>
      <c r="D174" s="706" t="s">
        <v>1458</v>
      </c>
      <c r="E174" s="735">
        <v>0</v>
      </c>
      <c r="F174" s="735">
        <v>0</v>
      </c>
      <c r="G174" s="735">
        <v>0</v>
      </c>
      <c r="H174" s="735">
        <v>0</v>
      </c>
      <c r="I174" s="735">
        <v>0</v>
      </c>
      <c r="J174" s="735">
        <v>0</v>
      </c>
      <c r="K174" s="735">
        <v>0</v>
      </c>
      <c r="L174" s="735">
        <v>0</v>
      </c>
      <c r="M174" s="735">
        <v>0</v>
      </c>
      <c r="N174" s="735">
        <v>0</v>
      </c>
      <c r="O174" s="735">
        <v>0</v>
      </c>
      <c r="P174" s="735">
        <v>0</v>
      </c>
      <c r="Q174" s="735">
        <v>0</v>
      </c>
      <c r="R174" s="735">
        <v>0</v>
      </c>
      <c r="S174" s="735">
        <v>0</v>
      </c>
      <c r="T174" s="735">
        <v>0</v>
      </c>
      <c r="U174" s="735">
        <v>0</v>
      </c>
      <c r="V174" s="735">
        <v>0</v>
      </c>
    </row>
    <row r="175" spans="2:22" x14ac:dyDescent="0.25">
      <c r="B175" s="706">
        <v>9352060</v>
      </c>
      <c r="C175" s="706" t="s">
        <v>1246</v>
      </c>
      <c r="D175" s="706" t="s">
        <v>1458</v>
      </c>
      <c r="E175" s="735">
        <v>0</v>
      </c>
      <c r="F175" s="735">
        <v>0</v>
      </c>
      <c r="G175" s="735">
        <v>0</v>
      </c>
      <c r="H175" s="735">
        <v>0</v>
      </c>
      <c r="I175" s="735">
        <v>0</v>
      </c>
      <c r="J175" s="735">
        <v>0</v>
      </c>
      <c r="K175" s="735">
        <v>0</v>
      </c>
      <c r="L175" s="735">
        <v>0</v>
      </c>
      <c r="M175" s="735">
        <v>0</v>
      </c>
      <c r="N175" s="735">
        <v>0</v>
      </c>
      <c r="O175" s="735">
        <v>0</v>
      </c>
      <c r="P175" s="735">
        <v>0</v>
      </c>
      <c r="Q175" s="735">
        <v>0</v>
      </c>
      <c r="R175" s="735">
        <v>0</v>
      </c>
      <c r="S175" s="735">
        <v>0</v>
      </c>
      <c r="T175" s="735">
        <v>0</v>
      </c>
      <c r="U175" s="735">
        <v>0</v>
      </c>
      <c r="V175" s="735">
        <v>0</v>
      </c>
    </row>
    <row r="176" spans="2:22" x14ac:dyDescent="0.25">
      <c r="B176" s="706">
        <v>9352063</v>
      </c>
      <c r="C176" s="706" t="s">
        <v>592</v>
      </c>
      <c r="D176" s="706" t="s">
        <v>1458</v>
      </c>
      <c r="E176" s="735">
        <v>0</v>
      </c>
      <c r="F176" s="735">
        <v>0</v>
      </c>
      <c r="G176" s="735">
        <v>0</v>
      </c>
      <c r="H176" s="735">
        <v>0</v>
      </c>
      <c r="I176" s="735">
        <v>0</v>
      </c>
      <c r="J176" s="735">
        <v>0</v>
      </c>
      <c r="K176" s="735">
        <v>0</v>
      </c>
      <c r="L176" s="735">
        <v>0</v>
      </c>
      <c r="M176" s="735">
        <v>0</v>
      </c>
      <c r="N176" s="735">
        <v>0</v>
      </c>
      <c r="O176" s="735">
        <v>0</v>
      </c>
      <c r="P176" s="735">
        <v>0</v>
      </c>
      <c r="Q176" s="735">
        <v>0</v>
      </c>
      <c r="R176" s="735">
        <v>0</v>
      </c>
      <c r="S176" s="735">
        <v>0</v>
      </c>
      <c r="T176" s="735">
        <v>0</v>
      </c>
      <c r="U176" s="735">
        <v>0</v>
      </c>
      <c r="V176" s="735">
        <v>0</v>
      </c>
    </row>
    <row r="177" spans="2:22" x14ac:dyDescent="0.25">
      <c r="B177" s="706">
        <v>9352064</v>
      </c>
      <c r="C177" s="706" t="s">
        <v>594</v>
      </c>
      <c r="D177" s="706" t="s">
        <v>1458</v>
      </c>
      <c r="E177" s="735">
        <v>0</v>
      </c>
      <c r="F177" s="735">
        <v>0</v>
      </c>
      <c r="G177" s="735">
        <v>0</v>
      </c>
      <c r="H177" s="735">
        <v>0</v>
      </c>
      <c r="I177" s="735">
        <v>0</v>
      </c>
      <c r="J177" s="735">
        <v>0</v>
      </c>
      <c r="K177" s="735">
        <v>0</v>
      </c>
      <c r="L177" s="735">
        <v>0</v>
      </c>
      <c r="M177" s="735">
        <v>0</v>
      </c>
      <c r="N177" s="735">
        <v>0</v>
      </c>
      <c r="O177" s="735">
        <v>0</v>
      </c>
      <c r="P177" s="735">
        <v>0</v>
      </c>
      <c r="Q177" s="735">
        <v>0</v>
      </c>
      <c r="R177" s="735">
        <v>0</v>
      </c>
      <c r="S177" s="735">
        <v>0</v>
      </c>
      <c r="T177" s="735">
        <v>0</v>
      </c>
      <c r="U177" s="735">
        <v>0</v>
      </c>
      <c r="V177" s="735">
        <v>0</v>
      </c>
    </row>
    <row r="178" spans="2:22" x14ac:dyDescent="0.25">
      <c r="B178" s="706">
        <v>9352065</v>
      </c>
      <c r="C178" s="706" t="s">
        <v>1100</v>
      </c>
      <c r="D178" s="706" t="s">
        <v>1458</v>
      </c>
      <c r="E178" s="735">
        <v>0</v>
      </c>
      <c r="F178" s="735">
        <v>0</v>
      </c>
      <c r="G178" s="735">
        <v>0</v>
      </c>
      <c r="H178" s="735">
        <v>0</v>
      </c>
      <c r="I178" s="735">
        <v>0</v>
      </c>
      <c r="J178" s="735">
        <v>0</v>
      </c>
      <c r="K178" s="735">
        <v>0</v>
      </c>
      <c r="L178" s="735">
        <v>0</v>
      </c>
      <c r="M178" s="735">
        <v>0</v>
      </c>
      <c r="N178" s="735">
        <v>0</v>
      </c>
      <c r="O178" s="735">
        <v>0</v>
      </c>
      <c r="P178" s="735">
        <v>0</v>
      </c>
      <c r="Q178" s="735">
        <v>0</v>
      </c>
      <c r="R178" s="735">
        <v>0</v>
      </c>
      <c r="S178" s="735">
        <v>0</v>
      </c>
      <c r="T178" s="735">
        <v>0</v>
      </c>
      <c r="U178" s="735">
        <v>0</v>
      </c>
      <c r="V178" s="735">
        <v>0</v>
      </c>
    </row>
    <row r="179" spans="2:22" x14ac:dyDescent="0.25">
      <c r="B179" s="706">
        <v>9352067</v>
      </c>
      <c r="C179" s="706" t="s">
        <v>609</v>
      </c>
      <c r="D179" s="706" t="s">
        <v>1458</v>
      </c>
      <c r="E179" s="735">
        <v>0</v>
      </c>
      <c r="F179" s="735">
        <v>0</v>
      </c>
      <c r="G179" s="735">
        <v>0</v>
      </c>
      <c r="H179" s="735">
        <v>0</v>
      </c>
      <c r="I179" s="735">
        <v>0</v>
      </c>
      <c r="J179" s="735">
        <v>0</v>
      </c>
      <c r="K179" s="735">
        <v>0</v>
      </c>
      <c r="L179" s="735">
        <v>0</v>
      </c>
      <c r="M179" s="735">
        <v>0</v>
      </c>
      <c r="N179" s="735">
        <v>0</v>
      </c>
      <c r="O179" s="735">
        <v>0</v>
      </c>
      <c r="P179" s="735">
        <v>0</v>
      </c>
      <c r="Q179" s="735">
        <v>0</v>
      </c>
      <c r="R179" s="735">
        <v>0</v>
      </c>
      <c r="S179" s="735">
        <v>0</v>
      </c>
      <c r="T179" s="735">
        <v>0</v>
      </c>
      <c r="U179" s="735">
        <v>0</v>
      </c>
      <c r="V179" s="735">
        <v>0</v>
      </c>
    </row>
    <row r="180" spans="2:22" x14ac:dyDescent="0.25">
      <c r="B180" s="706">
        <v>9352069</v>
      </c>
      <c r="C180" s="706" t="s">
        <v>737</v>
      </c>
      <c r="D180" s="706" t="s">
        <v>1458</v>
      </c>
      <c r="E180" s="735">
        <v>0</v>
      </c>
      <c r="F180" s="735">
        <v>0</v>
      </c>
      <c r="G180" s="735">
        <v>0</v>
      </c>
      <c r="H180" s="735">
        <v>0</v>
      </c>
      <c r="I180" s="735">
        <v>0</v>
      </c>
      <c r="J180" s="735">
        <v>0</v>
      </c>
      <c r="K180" s="735">
        <v>0</v>
      </c>
      <c r="L180" s="735">
        <v>0</v>
      </c>
      <c r="M180" s="735">
        <v>0</v>
      </c>
      <c r="N180" s="735">
        <v>0</v>
      </c>
      <c r="O180" s="735">
        <v>0</v>
      </c>
      <c r="P180" s="735">
        <v>0</v>
      </c>
      <c r="Q180" s="735">
        <v>0</v>
      </c>
      <c r="R180" s="735">
        <v>0</v>
      </c>
      <c r="S180" s="735">
        <v>0</v>
      </c>
      <c r="T180" s="735">
        <v>0</v>
      </c>
      <c r="U180" s="735">
        <v>0</v>
      </c>
      <c r="V180" s="735">
        <v>0</v>
      </c>
    </row>
    <row r="181" spans="2:22" x14ac:dyDescent="0.25">
      <c r="B181" s="706">
        <v>9352073</v>
      </c>
      <c r="C181" s="706" t="s">
        <v>1101</v>
      </c>
      <c r="D181" s="706" t="s">
        <v>1458</v>
      </c>
      <c r="E181" s="735">
        <v>0</v>
      </c>
      <c r="F181" s="735">
        <v>0</v>
      </c>
      <c r="G181" s="735">
        <v>0</v>
      </c>
      <c r="H181" s="735">
        <v>0</v>
      </c>
      <c r="I181" s="735">
        <v>0</v>
      </c>
      <c r="J181" s="735">
        <v>0</v>
      </c>
      <c r="K181" s="735">
        <v>0</v>
      </c>
      <c r="L181" s="735">
        <v>0</v>
      </c>
      <c r="M181" s="735">
        <v>0</v>
      </c>
      <c r="N181" s="735">
        <v>0</v>
      </c>
      <c r="O181" s="735">
        <v>0</v>
      </c>
      <c r="P181" s="735">
        <v>0</v>
      </c>
      <c r="Q181" s="735">
        <v>0</v>
      </c>
      <c r="R181" s="735">
        <v>0</v>
      </c>
      <c r="S181" s="735">
        <v>0</v>
      </c>
      <c r="T181" s="735">
        <v>0</v>
      </c>
      <c r="U181" s="735">
        <v>0</v>
      </c>
      <c r="V181" s="735">
        <v>0</v>
      </c>
    </row>
    <row r="182" spans="2:22" x14ac:dyDescent="0.25">
      <c r="B182" s="706">
        <v>9352074</v>
      </c>
      <c r="C182" s="706" t="s">
        <v>1496</v>
      </c>
      <c r="D182" s="706" t="s">
        <v>1458</v>
      </c>
      <c r="E182" s="735">
        <v>0</v>
      </c>
      <c r="F182" s="735">
        <v>0</v>
      </c>
      <c r="G182" s="735">
        <v>0</v>
      </c>
      <c r="H182" s="735">
        <v>0</v>
      </c>
      <c r="I182" s="735">
        <v>0</v>
      </c>
      <c r="J182" s="735">
        <v>0</v>
      </c>
      <c r="K182" s="735">
        <v>0</v>
      </c>
      <c r="L182" s="735">
        <v>0</v>
      </c>
      <c r="M182" s="735">
        <v>0</v>
      </c>
      <c r="N182" s="735">
        <v>0</v>
      </c>
      <c r="O182" s="735">
        <v>0</v>
      </c>
      <c r="P182" s="735">
        <v>0</v>
      </c>
      <c r="Q182" s="735">
        <v>0</v>
      </c>
      <c r="R182" s="735">
        <v>0</v>
      </c>
      <c r="S182" s="735">
        <v>0</v>
      </c>
      <c r="T182" s="735">
        <v>0</v>
      </c>
      <c r="U182" s="735">
        <v>0</v>
      </c>
      <c r="V182" s="735">
        <v>0</v>
      </c>
    </row>
    <row r="183" spans="2:22" x14ac:dyDescent="0.25">
      <c r="B183" s="706">
        <v>9352075</v>
      </c>
      <c r="C183" s="706" t="s">
        <v>1497</v>
      </c>
      <c r="D183" s="706" t="s">
        <v>1458</v>
      </c>
      <c r="E183" s="735">
        <v>0</v>
      </c>
      <c r="F183" s="735">
        <v>0</v>
      </c>
      <c r="G183" s="735">
        <v>0</v>
      </c>
      <c r="H183" s="735">
        <v>0</v>
      </c>
      <c r="I183" s="735">
        <v>0</v>
      </c>
      <c r="J183" s="735">
        <v>0</v>
      </c>
      <c r="K183" s="735">
        <v>0</v>
      </c>
      <c r="L183" s="735">
        <v>0</v>
      </c>
      <c r="M183" s="735">
        <v>0</v>
      </c>
      <c r="N183" s="735">
        <v>0</v>
      </c>
      <c r="O183" s="735">
        <v>0</v>
      </c>
      <c r="P183" s="735">
        <v>0</v>
      </c>
      <c r="Q183" s="735">
        <v>0</v>
      </c>
      <c r="R183" s="735">
        <v>0</v>
      </c>
      <c r="S183" s="735">
        <v>0</v>
      </c>
      <c r="T183" s="735">
        <v>0</v>
      </c>
      <c r="U183" s="735">
        <v>0</v>
      </c>
      <c r="V183" s="735">
        <v>0</v>
      </c>
    </row>
    <row r="184" spans="2:22" x14ac:dyDescent="0.25">
      <c r="B184" s="706">
        <v>9352078</v>
      </c>
      <c r="C184" s="706" t="s">
        <v>1102</v>
      </c>
      <c r="D184" s="706" t="s">
        <v>1458</v>
      </c>
      <c r="E184" s="735">
        <v>0</v>
      </c>
      <c r="F184" s="735">
        <v>0</v>
      </c>
      <c r="G184" s="735">
        <v>0</v>
      </c>
      <c r="H184" s="735">
        <v>0</v>
      </c>
      <c r="I184" s="735">
        <v>0</v>
      </c>
      <c r="J184" s="735">
        <v>0</v>
      </c>
      <c r="K184" s="735">
        <v>0</v>
      </c>
      <c r="L184" s="735">
        <v>0</v>
      </c>
      <c r="M184" s="735">
        <v>0</v>
      </c>
      <c r="N184" s="735">
        <v>0</v>
      </c>
      <c r="O184" s="735">
        <v>0</v>
      </c>
      <c r="P184" s="735">
        <v>0</v>
      </c>
      <c r="Q184" s="735">
        <v>0</v>
      </c>
      <c r="R184" s="735">
        <v>0</v>
      </c>
      <c r="S184" s="735">
        <v>0</v>
      </c>
      <c r="T184" s="735">
        <v>0</v>
      </c>
      <c r="U184" s="735">
        <v>0</v>
      </c>
      <c r="V184" s="735">
        <v>0</v>
      </c>
    </row>
    <row r="185" spans="2:22" x14ac:dyDescent="0.25">
      <c r="B185" s="706">
        <v>9352080</v>
      </c>
      <c r="C185" s="706" t="s">
        <v>639</v>
      </c>
      <c r="D185" s="706" t="s">
        <v>1458</v>
      </c>
      <c r="E185" s="735">
        <v>0</v>
      </c>
      <c r="F185" s="735">
        <v>0</v>
      </c>
      <c r="G185" s="735">
        <v>0</v>
      </c>
      <c r="H185" s="735">
        <v>0</v>
      </c>
      <c r="I185" s="735">
        <v>0</v>
      </c>
      <c r="J185" s="735">
        <v>0</v>
      </c>
      <c r="K185" s="735">
        <v>0</v>
      </c>
      <c r="L185" s="735">
        <v>0</v>
      </c>
      <c r="M185" s="735">
        <v>0</v>
      </c>
      <c r="N185" s="735">
        <v>0</v>
      </c>
      <c r="O185" s="735">
        <v>0</v>
      </c>
      <c r="P185" s="735">
        <v>0</v>
      </c>
      <c r="Q185" s="735">
        <v>0</v>
      </c>
      <c r="R185" s="735">
        <v>0</v>
      </c>
      <c r="S185" s="735">
        <v>0</v>
      </c>
      <c r="T185" s="735">
        <v>0</v>
      </c>
      <c r="U185" s="735">
        <v>0</v>
      </c>
      <c r="V185" s="735">
        <v>0</v>
      </c>
    </row>
    <row r="186" spans="2:22" x14ac:dyDescent="0.25">
      <c r="B186" s="706">
        <v>9352083</v>
      </c>
      <c r="C186" s="706" t="s">
        <v>753</v>
      </c>
      <c r="D186" s="706" t="s">
        <v>1458</v>
      </c>
      <c r="E186" s="735">
        <v>0</v>
      </c>
      <c r="F186" s="735">
        <v>0</v>
      </c>
      <c r="G186" s="735">
        <v>0</v>
      </c>
      <c r="H186" s="735">
        <v>0</v>
      </c>
      <c r="I186" s="735">
        <v>0</v>
      </c>
      <c r="J186" s="735">
        <v>0</v>
      </c>
      <c r="K186" s="735">
        <v>0</v>
      </c>
      <c r="L186" s="735">
        <v>0</v>
      </c>
      <c r="M186" s="735">
        <v>0</v>
      </c>
      <c r="N186" s="735">
        <v>0</v>
      </c>
      <c r="O186" s="735">
        <v>0</v>
      </c>
      <c r="P186" s="735">
        <v>0</v>
      </c>
      <c r="Q186" s="735">
        <v>0</v>
      </c>
      <c r="R186" s="735">
        <v>0</v>
      </c>
      <c r="S186" s="735">
        <v>0</v>
      </c>
      <c r="T186" s="735">
        <v>0</v>
      </c>
      <c r="U186" s="735">
        <v>0</v>
      </c>
      <c r="V186" s="735">
        <v>0</v>
      </c>
    </row>
    <row r="187" spans="2:22" x14ac:dyDescent="0.25">
      <c r="B187" s="706">
        <v>9352086</v>
      </c>
      <c r="C187" s="706" t="s">
        <v>643</v>
      </c>
      <c r="D187" s="706" t="s">
        <v>1458</v>
      </c>
      <c r="E187" s="735">
        <v>0</v>
      </c>
      <c r="F187" s="735">
        <v>0</v>
      </c>
      <c r="G187" s="735">
        <v>0</v>
      </c>
      <c r="H187" s="735">
        <v>0</v>
      </c>
      <c r="I187" s="735">
        <v>0</v>
      </c>
      <c r="J187" s="735">
        <v>0</v>
      </c>
      <c r="K187" s="735">
        <v>0</v>
      </c>
      <c r="L187" s="735">
        <v>0</v>
      </c>
      <c r="M187" s="735">
        <v>0</v>
      </c>
      <c r="N187" s="735">
        <v>0</v>
      </c>
      <c r="O187" s="735">
        <v>0</v>
      </c>
      <c r="P187" s="735">
        <v>0</v>
      </c>
      <c r="Q187" s="735">
        <v>0</v>
      </c>
      <c r="R187" s="735">
        <v>0</v>
      </c>
      <c r="S187" s="735">
        <v>0</v>
      </c>
      <c r="T187" s="735">
        <v>0</v>
      </c>
      <c r="U187" s="735">
        <v>0</v>
      </c>
      <c r="V187" s="735">
        <v>0</v>
      </c>
    </row>
    <row r="188" spans="2:22" x14ac:dyDescent="0.25">
      <c r="B188" s="706">
        <v>9352087</v>
      </c>
      <c r="C188" s="706" t="s">
        <v>1103</v>
      </c>
      <c r="D188" s="706" t="s">
        <v>1458</v>
      </c>
      <c r="E188" s="735">
        <v>0</v>
      </c>
      <c r="F188" s="735">
        <v>0</v>
      </c>
      <c r="G188" s="735">
        <v>0</v>
      </c>
      <c r="H188" s="735">
        <v>0</v>
      </c>
      <c r="I188" s="735">
        <v>0</v>
      </c>
      <c r="J188" s="735">
        <v>0</v>
      </c>
      <c r="K188" s="735">
        <v>0</v>
      </c>
      <c r="L188" s="735">
        <v>0</v>
      </c>
      <c r="M188" s="735">
        <v>0</v>
      </c>
      <c r="N188" s="735">
        <v>0</v>
      </c>
      <c r="O188" s="735">
        <v>0</v>
      </c>
      <c r="P188" s="735">
        <v>0</v>
      </c>
      <c r="Q188" s="735">
        <v>0</v>
      </c>
      <c r="R188" s="735">
        <v>0</v>
      </c>
      <c r="S188" s="735">
        <v>0</v>
      </c>
      <c r="T188" s="735">
        <v>0</v>
      </c>
      <c r="U188" s="735">
        <v>0</v>
      </c>
      <c r="V188" s="735">
        <v>0</v>
      </c>
    </row>
    <row r="189" spans="2:22" x14ac:dyDescent="0.25">
      <c r="B189" s="706">
        <v>9352088</v>
      </c>
      <c r="C189" s="706" t="s">
        <v>647</v>
      </c>
      <c r="D189" s="706" t="s">
        <v>1458</v>
      </c>
      <c r="E189" s="735">
        <v>0</v>
      </c>
      <c r="F189" s="735">
        <v>0</v>
      </c>
      <c r="G189" s="735">
        <v>0</v>
      </c>
      <c r="H189" s="735">
        <v>0</v>
      </c>
      <c r="I189" s="735">
        <v>0</v>
      </c>
      <c r="J189" s="735">
        <v>0</v>
      </c>
      <c r="K189" s="735">
        <v>0</v>
      </c>
      <c r="L189" s="735">
        <v>0</v>
      </c>
      <c r="M189" s="735">
        <v>0</v>
      </c>
      <c r="N189" s="735">
        <v>0</v>
      </c>
      <c r="O189" s="735">
        <v>0</v>
      </c>
      <c r="P189" s="735">
        <v>0</v>
      </c>
      <c r="Q189" s="735">
        <v>0</v>
      </c>
      <c r="R189" s="735">
        <v>0</v>
      </c>
      <c r="S189" s="735">
        <v>0</v>
      </c>
      <c r="T189" s="735">
        <v>0</v>
      </c>
      <c r="U189" s="735">
        <v>0</v>
      </c>
      <c r="V189" s="735">
        <v>0</v>
      </c>
    </row>
    <row r="190" spans="2:22" x14ac:dyDescent="0.25">
      <c r="B190" s="706">
        <v>9352090</v>
      </c>
      <c r="C190" s="706" t="s">
        <v>1104</v>
      </c>
      <c r="D190" s="706" t="s">
        <v>1458</v>
      </c>
      <c r="E190" s="735">
        <v>0</v>
      </c>
      <c r="F190" s="735">
        <v>0</v>
      </c>
      <c r="G190" s="735">
        <v>0</v>
      </c>
      <c r="H190" s="735">
        <v>0</v>
      </c>
      <c r="I190" s="735">
        <v>0</v>
      </c>
      <c r="J190" s="735">
        <v>0</v>
      </c>
      <c r="K190" s="735">
        <v>0</v>
      </c>
      <c r="L190" s="735">
        <v>0</v>
      </c>
      <c r="M190" s="735">
        <v>0</v>
      </c>
      <c r="N190" s="735">
        <v>0</v>
      </c>
      <c r="O190" s="735">
        <v>0</v>
      </c>
      <c r="P190" s="735">
        <v>0</v>
      </c>
      <c r="Q190" s="735">
        <v>0</v>
      </c>
      <c r="R190" s="735">
        <v>0</v>
      </c>
      <c r="S190" s="735">
        <v>0</v>
      </c>
      <c r="T190" s="735">
        <v>0</v>
      </c>
      <c r="U190" s="735">
        <v>0</v>
      </c>
      <c r="V190" s="735">
        <v>0</v>
      </c>
    </row>
    <row r="191" spans="2:22" x14ac:dyDescent="0.25">
      <c r="B191" s="706">
        <v>9352091</v>
      </c>
      <c r="C191" s="706" t="s">
        <v>655</v>
      </c>
      <c r="D191" s="706" t="s">
        <v>1458</v>
      </c>
      <c r="E191" s="735">
        <v>0</v>
      </c>
      <c r="F191" s="735">
        <v>0</v>
      </c>
      <c r="G191" s="735">
        <v>0</v>
      </c>
      <c r="H191" s="735">
        <v>0</v>
      </c>
      <c r="I191" s="735">
        <v>0</v>
      </c>
      <c r="J191" s="735">
        <v>0</v>
      </c>
      <c r="K191" s="735">
        <v>0</v>
      </c>
      <c r="L191" s="735">
        <v>0</v>
      </c>
      <c r="M191" s="735">
        <v>0</v>
      </c>
      <c r="N191" s="735">
        <v>0</v>
      </c>
      <c r="O191" s="735">
        <v>0</v>
      </c>
      <c r="P191" s="735">
        <v>0</v>
      </c>
      <c r="Q191" s="735">
        <v>0</v>
      </c>
      <c r="R191" s="735">
        <v>0</v>
      </c>
      <c r="S191" s="735">
        <v>0</v>
      </c>
      <c r="T191" s="735">
        <v>0</v>
      </c>
      <c r="U191" s="735">
        <v>0</v>
      </c>
      <c r="V191" s="735">
        <v>0</v>
      </c>
    </row>
    <row r="192" spans="2:22" x14ac:dyDescent="0.25">
      <c r="B192" s="706">
        <v>9352093</v>
      </c>
      <c r="C192" s="706" t="s">
        <v>917</v>
      </c>
      <c r="D192" s="706" t="s">
        <v>1458</v>
      </c>
      <c r="E192" s="735">
        <v>0</v>
      </c>
      <c r="F192" s="735">
        <v>0</v>
      </c>
      <c r="G192" s="735">
        <v>0</v>
      </c>
      <c r="H192" s="735">
        <v>0</v>
      </c>
      <c r="I192" s="735">
        <v>0</v>
      </c>
      <c r="J192" s="735">
        <v>0</v>
      </c>
      <c r="K192" s="735">
        <v>0</v>
      </c>
      <c r="L192" s="735">
        <v>0</v>
      </c>
      <c r="M192" s="735">
        <v>0</v>
      </c>
      <c r="N192" s="735">
        <v>0</v>
      </c>
      <c r="O192" s="735">
        <v>0</v>
      </c>
      <c r="P192" s="735">
        <v>0</v>
      </c>
      <c r="Q192" s="735">
        <v>0</v>
      </c>
      <c r="R192" s="735">
        <v>0</v>
      </c>
      <c r="S192" s="735">
        <v>0</v>
      </c>
      <c r="T192" s="735">
        <v>0</v>
      </c>
      <c r="U192" s="735">
        <v>0</v>
      </c>
      <c r="V192" s="735">
        <v>0</v>
      </c>
    </row>
    <row r="193" spans="2:22" x14ac:dyDescent="0.25">
      <c r="B193" s="706">
        <v>9352096</v>
      </c>
      <c r="C193" s="706" t="s">
        <v>688</v>
      </c>
      <c r="D193" s="706" t="s">
        <v>1458</v>
      </c>
      <c r="E193" s="735">
        <v>0</v>
      </c>
      <c r="F193" s="735">
        <v>0</v>
      </c>
      <c r="G193" s="735">
        <v>0</v>
      </c>
      <c r="H193" s="735">
        <v>0</v>
      </c>
      <c r="I193" s="735">
        <v>0</v>
      </c>
      <c r="J193" s="735">
        <v>0</v>
      </c>
      <c r="K193" s="735">
        <v>0</v>
      </c>
      <c r="L193" s="735">
        <v>0</v>
      </c>
      <c r="M193" s="735">
        <v>0</v>
      </c>
      <c r="N193" s="735">
        <v>0</v>
      </c>
      <c r="O193" s="735">
        <v>0</v>
      </c>
      <c r="P193" s="735">
        <v>0</v>
      </c>
      <c r="Q193" s="735">
        <v>0</v>
      </c>
      <c r="R193" s="735">
        <v>0</v>
      </c>
      <c r="S193" s="735">
        <v>0</v>
      </c>
      <c r="T193" s="735">
        <v>0</v>
      </c>
      <c r="U193" s="735">
        <v>0</v>
      </c>
      <c r="V193" s="735">
        <v>0</v>
      </c>
    </row>
    <row r="194" spans="2:22" x14ac:dyDescent="0.25">
      <c r="B194" s="706">
        <v>9352097</v>
      </c>
      <c r="C194" s="706" t="s">
        <v>1247</v>
      </c>
      <c r="D194" s="706" t="s">
        <v>1458</v>
      </c>
      <c r="E194" s="735">
        <v>0</v>
      </c>
      <c r="F194" s="735">
        <v>0</v>
      </c>
      <c r="G194" s="735">
        <v>0</v>
      </c>
      <c r="H194" s="735">
        <v>0</v>
      </c>
      <c r="I194" s="735">
        <v>0</v>
      </c>
      <c r="J194" s="735">
        <v>0</v>
      </c>
      <c r="K194" s="735">
        <v>0</v>
      </c>
      <c r="L194" s="735">
        <v>0</v>
      </c>
      <c r="M194" s="735">
        <v>0</v>
      </c>
      <c r="N194" s="735">
        <v>0</v>
      </c>
      <c r="O194" s="735">
        <v>0</v>
      </c>
      <c r="P194" s="735">
        <v>0</v>
      </c>
      <c r="Q194" s="735">
        <v>0</v>
      </c>
      <c r="R194" s="735">
        <v>0</v>
      </c>
      <c r="S194" s="735">
        <v>0</v>
      </c>
      <c r="T194" s="735">
        <v>0</v>
      </c>
      <c r="U194" s="735">
        <v>0</v>
      </c>
      <c r="V194" s="735">
        <v>0</v>
      </c>
    </row>
    <row r="195" spans="2:22" x14ac:dyDescent="0.25">
      <c r="B195" s="706">
        <v>9352098</v>
      </c>
      <c r="C195" s="706" t="s">
        <v>690</v>
      </c>
      <c r="D195" s="706" t="s">
        <v>1458</v>
      </c>
      <c r="E195" s="735">
        <v>0</v>
      </c>
      <c r="F195" s="735">
        <v>0</v>
      </c>
      <c r="G195" s="735">
        <v>0</v>
      </c>
      <c r="H195" s="735">
        <v>0</v>
      </c>
      <c r="I195" s="735">
        <v>0</v>
      </c>
      <c r="J195" s="735">
        <v>0</v>
      </c>
      <c r="K195" s="735">
        <v>0</v>
      </c>
      <c r="L195" s="735">
        <v>0</v>
      </c>
      <c r="M195" s="735">
        <v>0</v>
      </c>
      <c r="N195" s="735">
        <v>0</v>
      </c>
      <c r="O195" s="735">
        <v>0</v>
      </c>
      <c r="P195" s="735">
        <v>0</v>
      </c>
      <c r="Q195" s="735">
        <v>0</v>
      </c>
      <c r="R195" s="735">
        <v>0</v>
      </c>
      <c r="S195" s="735">
        <v>0</v>
      </c>
      <c r="T195" s="735">
        <v>0</v>
      </c>
      <c r="U195" s="735">
        <v>0</v>
      </c>
      <c r="V195" s="735">
        <v>0</v>
      </c>
    </row>
    <row r="196" spans="2:22" x14ac:dyDescent="0.25">
      <c r="B196" s="706">
        <v>9352099</v>
      </c>
      <c r="C196" s="706" t="s">
        <v>1248</v>
      </c>
      <c r="D196" s="706" t="s">
        <v>1458</v>
      </c>
      <c r="E196" s="735">
        <v>0</v>
      </c>
      <c r="F196" s="735">
        <v>0</v>
      </c>
      <c r="G196" s="735">
        <v>0</v>
      </c>
      <c r="H196" s="735">
        <v>0</v>
      </c>
      <c r="I196" s="735">
        <v>0</v>
      </c>
      <c r="J196" s="735">
        <v>0</v>
      </c>
      <c r="K196" s="735">
        <v>0</v>
      </c>
      <c r="L196" s="735">
        <v>0</v>
      </c>
      <c r="M196" s="735">
        <v>0</v>
      </c>
      <c r="N196" s="735">
        <v>0</v>
      </c>
      <c r="O196" s="735">
        <v>0</v>
      </c>
      <c r="P196" s="735">
        <v>0</v>
      </c>
      <c r="Q196" s="735">
        <v>0</v>
      </c>
      <c r="R196" s="735">
        <v>0</v>
      </c>
      <c r="S196" s="735">
        <v>0</v>
      </c>
      <c r="T196" s="735">
        <v>0</v>
      </c>
      <c r="U196" s="735">
        <v>0</v>
      </c>
      <c r="V196" s="735">
        <v>0</v>
      </c>
    </row>
    <row r="197" spans="2:22" x14ac:dyDescent="0.25">
      <c r="B197" s="706">
        <v>9352100</v>
      </c>
      <c r="C197" s="706" t="s">
        <v>692</v>
      </c>
      <c r="D197" s="706" t="s">
        <v>1458</v>
      </c>
      <c r="E197" s="735">
        <v>0</v>
      </c>
      <c r="F197" s="735">
        <v>0</v>
      </c>
      <c r="G197" s="735">
        <v>0</v>
      </c>
      <c r="H197" s="735">
        <v>0</v>
      </c>
      <c r="I197" s="735">
        <v>0</v>
      </c>
      <c r="J197" s="735">
        <v>0</v>
      </c>
      <c r="K197" s="735">
        <v>0</v>
      </c>
      <c r="L197" s="735">
        <v>0</v>
      </c>
      <c r="M197" s="735">
        <v>0</v>
      </c>
      <c r="N197" s="735">
        <v>0</v>
      </c>
      <c r="O197" s="735">
        <v>0</v>
      </c>
      <c r="P197" s="735">
        <v>0</v>
      </c>
      <c r="Q197" s="735">
        <v>0</v>
      </c>
      <c r="R197" s="735">
        <v>0</v>
      </c>
      <c r="S197" s="735">
        <v>0</v>
      </c>
      <c r="T197" s="735">
        <v>0</v>
      </c>
      <c r="U197" s="735">
        <v>0</v>
      </c>
      <c r="V197" s="735">
        <v>0</v>
      </c>
    </row>
    <row r="198" spans="2:22" x14ac:dyDescent="0.25">
      <c r="B198" s="706">
        <v>9352103</v>
      </c>
      <c r="C198" s="706" t="s">
        <v>1105</v>
      </c>
      <c r="D198" s="706" t="s">
        <v>1458</v>
      </c>
      <c r="E198" s="735">
        <v>0</v>
      </c>
      <c r="F198" s="735">
        <v>0</v>
      </c>
      <c r="G198" s="735">
        <v>0</v>
      </c>
      <c r="H198" s="735">
        <v>0</v>
      </c>
      <c r="I198" s="735">
        <v>0</v>
      </c>
      <c r="J198" s="735">
        <v>0</v>
      </c>
      <c r="K198" s="735">
        <v>0</v>
      </c>
      <c r="L198" s="735">
        <v>0</v>
      </c>
      <c r="M198" s="735">
        <v>0</v>
      </c>
      <c r="N198" s="735">
        <v>0</v>
      </c>
      <c r="O198" s="735">
        <v>0</v>
      </c>
      <c r="P198" s="735">
        <v>0</v>
      </c>
      <c r="Q198" s="735">
        <v>0</v>
      </c>
      <c r="R198" s="735">
        <v>0</v>
      </c>
      <c r="S198" s="735">
        <v>0</v>
      </c>
      <c r="T198" s="735">
        <v>0</v>
      </c>
      <c r="U198" s="735">
        <v>0</v>
      </c>
      <c r="V198" s="735">
        <v>0</v>
      </c>
    </row>
    <row r="199" spans="2:22" x14ac:dyDescent="0.25">
      <c r="B199" s="706">
        <v>9352104</v>
      </c>
      <c r="C199" s="706" t="s">
        <v>1106</v>
      </c>
      <c r="D199" s="706" t="s">
        <v>1458</v>
      </c>
      <c r="E199" s="735">
        <v>0</v>
      </c>
      <c r="F199" s="735">
        <v>0</v>
      </c>
      <c r="G199" s="735">
        <v>0</v>
      </c>
      <c r="H199" s="735">
        <v>0</v>
      </c>
      <c r="I199" s="735">
        <v>0</v>
      </c>
      <c r="J199" s="735">
        <v>0</v>
      </c>
      <c r="K199" s="735">
        <v>0</v>
      </c>
      <c r="L199" s="735">
        <v>0</v>
      </c>
      <c r="M199" s="735">
        <v>0</v>
      </c>
      <c r="N199" s="735">
        <v>0</v>
      </c>
      <c r="O199" s="735">
        <v>0</v>
      </c>
      <c r="P199" s="735">
        <v>0</v>
      </c>
      <c r="Q199" s="735">
        <v>0</v>
      </c>
      <c r="R199" s="735">
        <v>0</v>
      </c>
      <c r="S199" s="735">
        <v>0</v>
      </c>
      <c r="T199" s="735">
        <v>0</v>
      </c>
      <c r="U199" s="735">
        <v>0</v>
      </c>
      <c r="V199" s="735">
        <v>0</v>
      </c>
    </row>
    <row r="200" spans="2:22" x14ac:dyDescent="0.25">
      <c r="B200" s="706">
        <v>9352106</v>
      </c>
      <c r="C200" s="706" t="s">
        <v>700</v>
      </c>
      <c r="D200" s="706" t="s">
        <v>1458</v>
      </c>
      <c r="E200" s="735">
        <v>0</v>
      </c>
      <c r="F200" s="735">
        <v>0</v>
      </c>
      <c r="G200" s="735">
        <v>0</v>
      </c>
      <c r="H200" s="735">
        <v>0</v>
      </c>
      <c r="I200" s="735">
        <v>0</v>
      </c>
      <c r="J200" s="735">
        <v>0</v>
      </c>
      <c r="K200" s="735">
        <v>0</v>
      </c>
      <c r="L200" s="735">
        <v>0</v>
      </c>
      <c r="M200" s="735">
        <v>0</v>
      </c>
      <c r="N200" s="735">
        <v>0</v>
      </c>
      <c r="O200" s="735">
        <v>0</v>
      </c>
      <c r="P200" s="735">
        <v>0</v>
      </c>
      <c r="Q200" s="735">
        <v>0</v>
      </c>
      <c r="R200" s="735">
        <v>0</v>
      </c>
      <c r="S200" s="735">
        <v>0</v>
      </c>
      <c r="T200" s="735">
        <v>0</v>
      </c>
      <c r="U200" s="735">
        <v>0</v>
      </c>
      <c r="V200" s="735">
        <v>0</v>
      </c>
    </row>
    <row r="201" spans="2:22" x14ac:dyDescent="0.25">
      <c r="B201" s="706">
        <v>9352109</v>
      </c>
      <c r="C201" s="706" t="s">
        <v>704</v>
      </c>
      <c r="D201" s="706" t="s">
        <v>1458</v>
      </c>
      <c r="E201" s="735">
        <v>0</v>
      </c>
      <c r="F201" s="735">
        <v>0</v>
      </c>
      <c r="G201" s="735">
        <v>0</v>
      </c>
      <c r="H201" s="735">
        <v>0</v>
      </c>
      <c r="I201" s="735">
        <v>0</v>
      </c>
      <c r="J201" s="735">
        <v>0</v>
      </c>
      <c r="K201" s="735">
        <v>0</v>
      </c>
      <c r="L201" s="735">
        <v>0</v>
      </c>
      <c r="M201" s="735">
        <v>0</v>
      </c>
      <c r="N201" s="735">
        <v>0</v>
      </c>
      <c r="O201" s="735">
        <v>0</v>
      </c>
      <c r="P201" s="735">
        <v>0</v>
      </c>
      <c r="Q201" s="735">
        <v>0</v>
      </c>
      <c r="R201" s="735">
        <v>0</v>
      </c>
      <c r="S201" s="735">
        <v>0</v>
      </c>
      <c r="T201" s="735">
        <v>0</v>
      </c>
      <c r="U201" s="735">
        <v>0</v>
      </c>
      <c r="V201" s="735">
        <v>0</v>
      </c>
    </row>
    <row r="202" spans="2:22" x14ac:dyDescent="0.25">
      <c r="B202" s="706">
        <v>9352113</v>
      </c>
      <c r="C202" s="706" t="s">
        <v>1249</v>
      </c>
      <c r="D202" s="706" t="s">
        <v>1458</v>
      </c>
      <c r="E202" s="735">
        <v>0</v>
      </c>
      <c r="F202" s="735">
        <v>0</v>
      </c>
      <c r="G202" s="735">
        <v>0</v>
      </c>
      <c r="H202" s="735">
        <v>0</v>
      </c>
      <c r="I202" s="735">
        <v>0</v>
      </c>
      <c r="J202" s="735">
        <v>0</v>
      </c>
      <c r="K202" s="735">
        <v>0</v>
      </c>
      <c r="L202" s="735">
        <v>0</v>
      </c>
      <c r="M202" s="735">
        <v>0</v>
      </c>
      <c r="N202" s="735">
        <v>0</v>
      </c>
      <c r="O202" s="735">
        <v>0</v>
      </c>
      <c r="P202" s="735">
        <v>0</v>
      </c>
      <c r="Q202" s="735">
        <v>0</v>
      </c>
      <c r="R202" s="735">
        <v>0</v>
      </c>
      <c r="S202" s="735">
        <v>0</v>
      </c>
      <c r="T202" s="735">
        <v>0</v>
      </c>
      <c r="U202" s="735">
        <v>0</v>
      </c>
      <c r="V202" s="735">
        <v>0</v>
      </c>
    </row>
    <row r="203" spans="2:22" x14ac:dyDescent="0.25">
      <c r="B203" s="706">
        <v>9352116</v>
      </c>
      <c r="C203" s="706" t="s">
        <v>1107</v>
      </c>
      <c r="D203" s="706" t="s">
        <v>1458</v>
      </c>
      <c r="E203" s="735">
        <v>0</v>
      </c>
      <c r="F203" s="735">
        <v>0</v>
      </c>
      <c r="G203" s="735">
        <v>0</v>
      </c>
      <c r="H203" s="735">
        <v>0</v>
      </c>
      <c r="I203" s="735">
        <v>0</v>
      </c>
      <c r="J203" s="735">
        <v>0</v>
      </c>
      <c r="K203" s="735">
        <v>0</v>
      </c>
      <c r="L203" s="735">
        <v>0</v>
      </c>
      <c r="M203" s="735">
        <v>0</v>
      </c>
      <c r="N203" s="735">
        <v>0</v>
      </c>
      <c r="O203" s="735">
        <v>0</v>
      </c>
      <c r="P203" s="735">
        <v>0</v>
      </c>
      <c r="Q203" s="735">
        <v>0</v>
      </c>
      <c r="R203" s="735">
        <v>0</v>
      </c>
      <c r="S203" s="735">
        <v>0</v>
      </c>
      <c r="T203" s="735">
        <v>0</v>
      </c>
      <c r="U203" s="735">
        <v>0</v>
      </c>
      <c r="V203" s="735">
        <v>0</v>
      </c>
    </row>
    <row r="204" spans="2:22" x14ac:dyDescent="0.25">
      <c r="B204" s="706">
        <v>9352120</v>
      </c>
      <c r="C204" s="706" t="s">
        <v>597</v>
      </c>
      <c r="D204" s="706" t="s">
        <v>1458</v>
      </c>
      <c r="E204" s="735">
        <v>0</v>
      </c>
      <c r="F204" s="735">
        <v>0</v>
      </c>
      <c r="G204" s="735">
        <v>0</v>
      </c>
      <c r="H204" s="735">
        <v>0</v>
      </c>
      <c r="I204" s="735">
        <v>0</v>
      </c>
      <c r="J204" s="735">
        <v>0</v>
      </c>
      <c r="K204" s="735">
        <v>0</v>
      </c>
      <c r="L204" s="735">
        <v>0</v>
      </c>
      <c r="M204" s="735">
        <v>0</v>
      </c>
      <c r="N204" s="735">
        <v>0</v>
      </c>
      <c r="O204" s="735">
        <v>0</v>
      </c>
      <c r="P204" s="735">
        <v>0</v>
      </c>
      <c r="Q204" s="735">
        <v>0</v>
      </c>
      <c r="R204" s="735">
        <v>0</v>
      </c>
      <c r="S204" s="735">
        <v>0</v>
      </c>
      <c r="T204" s="735">
        <v>0</v>
      </c>
      <c r="U204" s="735">
        <v>0</v>
      </c>
      <c r="V204" s="735">
        <v>0</v>
      </c>
    </row>
    <row r="205" spans="2:22" x14ac:dyDescent="0.25">
      <c r="B205" s="706">
        <v>9352122</v>
      </c>
      <c r="C205" s="706" t="s">
        <v>710</v>
      </c>
      <c r="D205" s="706" t="s">
        <v>1458</v>
      </c>
      <c r="E205" s="735">
        <v>0</v>
      </c>
      <c r="F205" s="735">
        <v>0</v>
      </c>
      <c r="G205" s="735">
        <v>0</v>
      </c>
      <c r="H205" s="735">
        <v>0</v>
      </c>
      <c r="I205" s="735">
        <v>0</v>
      </c>
      <c r="J205" s="735">
        <v>0</v>
      </c>
      <c r="K205" s="735">
        <v>0</v>
      </c>
      <c r="L205" s="735">
        <v>0</v>
      </c>
      <c r="M205" s="735">
        <v>0</v>
      </c>
      <c r="N205" s="735">
        <v>0</v>
      </c>
      <c r="O205" s="735">
        <v>0</v>
      </c>
      <c r="P205" s="735">
        <v>0</v>
      </c>
      <c r="Q205" s="735">
        <v>0</v>
      </c>
      <c r="R205" s="735">
        <v>0</v>
      </c>
      <c r="S205" s="735">
        <v>0</v>
      </c>
      <c r="T205" s="735">
        <v>0</v>
      </c>
      <c r="U205" s="735">
        <v>0</v>
      </c>
      <c r="V205" s="735">
        <v>0</v>
      </c>
    </row>
    <row r="206" spans="2:22" x14ac:dyDescent="0.25">
      <c r="B206" s="706">
        <v>9352123</v>
      </c>
      <c r="C206" s="706" t="s">
        <v>1108</v>
      </c>
      <c r="D206" s="706" t="s">
        <v>1458</v>
      </c>
      <c r="E206" s="735">
        <v>0</v>
      </c>
      <c r="F206" s="735">
        <v>0</v>
      </c>
      <c r="G206" s="735">
        <v>0</v>
      </c>
      <c r="H206" s="735">
        <v>0</v>
      </c>
      <c r="I206" s="735">
        <v>0</v>
      </c>
      <c r="J206" s="735">
        <v>0</v>
      </c>
      <c r="K206" s="735">
        <v>0</v>
      </c>
      <c r="L206" s="735">
        <v>0</v>
      </c>
      <c r="M206" s="735">
        <v>0</v>
      </c>
      <c r="N206" s="735">
        <v>0</v>
      </c>
      <c r="O206" s="735">
        <v>0</v>
      </c>
      <c r="P206" s="735">
        <v>0</v>
      </c>
      <c r="Q206" s="735">
        <v>0</v>
      </c>
      <c r="R206" s="735">
        <v>0</v>
      </c>
      <c r="S206" s="735">
        <v>0</v>
      </c>
      <c r="T206" s="735">
        <v>0</v>
      </c>
      <c r="U206" s="735">
        <v>0</v>
      </c>
      <c r="V206" s="735">
        <v>0</v>
      </c>
    </row>
    <row r="207" spans="2:22" x14ac:dyDescent="0.25">
      <c r="B207" s="706">
        <v>9352126</v>
      </c>
      <c r="C207" s="706" t="s">
        <v>716</v>
      </c>
      <c r="D207" s="706" t="s">
        <v>1458</v>
      </c>
      <c r="E207" s="735">
        <v>0</v>
      </c>
      <c r="F207" s="735">
        <v>0</v>
      </c>
      <c r="G207" s="735">
        <v>0</v>
      </c>
      <c r="H207" s="735">
        <v>0</v>
      </c>
      <c r="I207" s="735">
        <v>0</v>
      </c>
      <c r="J207" s="735">
        <v>0</v>
      </c>
      <c r="K207" s="735">
        <v>0</v>
      </c>
      <c r="L207" s="735">
        <v>0</v>
      </c>
      <c r="M207" s="735">
        <v>0</v>
      </c>
      <c r="N207" s="735">
        <v>0</v>
      </c>
      <c r="O207" s="735">
        <v>0</v>
      </c>
      <c r="P207" s="735">
        <v>0</v>
      </c>
      <c r="Q207" s="735">
        <v>0</v>
      </c>
      <c r="R207" s="735">
        <v>0</v>
      </c>
      <c r="S207" s="735">
        <v>0</v>
      </c>
      <c r="T207" s="735">
        <v>0</v>
      </c>
      <c r="U207" s="735">
        <v>0</v>
      </c>
      <c r="V207" s="735">
        <v>0</v>
      </c>
    </row>
    <row r="208" spans="2:22" x14ac:dyDescent="0.25">
      <c r="B208" s="706">
        <v>9352133</v>
      </c>
      <c r="C208" s="706" t="s">
        <v>733</v>
      </c>
      <c r="D208" s="706" t="s">
        <v>1458</v>
      </c>
      <c r="E208" s="735">
        <v>0</v>
      </c>
      <c r="F208" s="735">
        <v>0</v>
      </c>
      <c r="G208" s="735">
        <v>0</v>
      </c>
      <c r="H208" s="735">
        <v>0</v>
      </c>
      <c r="I208" s="735">
        <v>0</v>
      </c>
      <c r="J208" s="735">
        <v>0</v>
      </c>
      <c r="K208" s="735">
        <v>0</v>
      </c>
      <c r="L208" s="735">
        <v>0</v>
      </c>
      <c r="M208" s="735">
        <v>0</v>
      </c>
      <c r="N208" s="735">
        <v>0</v>
      </c>
      <c r="O208" s="735">
        <v>0</v>
      </c>
      <c r="P208" s="735">
        <v>0</v>
      </c>
      <c r="Q208" s="735">
        <v>0</v>
      </c>
      <c r="R208" s="735">
        <v>0</v>
      </c>
      <c r="S208" s="735">
        <v>0</v>
      </c>
      <c r="T208" s="735">
        <v>0</v>
      </c>
      <c r="U208" s="735">
        <v>0</v>
      </c>
      <c r="V208" s="735">
        <v>0</v>
      </c>
    </row>
    <row r="209" spans="2:22" x14ac:dyDescent="0.25">
      <c r="B209" s="706">
        <v>9352136</v>
      </c>
      <c r="C209" s="706" t="s">
        <v>1187</v>
      </c>
      <c r="D209" s="706" t="s">
        <v>1458</v>
      </c>
      <c r="E209" s="735">
        <v>0</v>
      </c>
      <c r="F209" s="735">
        <v>0</v>
      </c>
      <c r="G209" s="735">
        <v>0</v>
      </c>
      <c r="H209" s="735">
        <v>0</v>
      </c>
      <c r="I209" s="735">
        <v>0</v>
      </c>
      <c r="J209" s="735">
        <v>0</v>
      </c>
      <c r="K209" s="735">
        <v>0</v>
      </c>
      <c r="L209" s="735">
        <v>0</v>
      </c>
      <c r="M209" s="735">
        <v>0</v>
      </c>
      <c r="N209" s="735">
        <v>0</v>
      </c>
      <c r="O209" s="735">
        <v>0</v>
      </c>
      <c r="P209" s="735">
        <v>0</v>
      </c>
      <c r="Q209" s="735">
        <v>0</v>
      </c>
      <c r="R209" s="735">
        <v>0</v>
      </c>
      <c r="S209" s="735">
        <v>0</v>
      </c>
      <c r="T209" s="735">
        <v>0</v>
      </c>
      <c r="U209" s="735">
        <v>0</v>
      </c>
      <c r="V209" s="735">
        <v>0</v>
      </c>
    </row>
    <row r="210" spans="2:22" x14ac:dyDescent="0.25">
      <c r="B210" s="706">
        <v>9352145</v>
      </c>
      <c r="C210" s="706" t="s">
        <v>670</v>
      </c>
      <c r="D210" s="706" t="s">
        <v>1458</v>
      </c>
      <c r="E210" s="735">
        <v>0</v>
      </c>
      <c r="F210" s="735">
        <v>0</v>
      </c>
      <c r="G210" s="735">
        <v>0</v>
      </c>
      <c r="H210" s="735">
        <v>0</v>
      </c>
      <c r="I210" s="735">
        <v>0</v>
      </c>
      <c r="J210" s="735">
        <v>0</v>
      </c>
      <c r="K210" s="735">
        <v>0</v>
      </c>
      <c r="L210" s="735">
        <v>0</v>
      </c>
      <c r="M210" s="735">
        <v>0</v>
      </c>
      <c r="N210" s="735">
        <v>0</v>
      </c>
      <c r="O210" s="735">
        <v>0</v>
      </c>
      <c r="P210" s="735">
        <v>0</v>
      </c>
      <c r="Q210" s="735">
        <v>0</v>
      </c>
      <c r="R210" s="735">
        <v>0</v>
      </c>
      <c r="S210" s="735">
        <v>0</v>
      </c>
      <c r="T210" s="735">
        <v>0</v>
      </c>
      <c r="U210" s="735">
        <v>0</v>
      </c>
      <c r="V210" s="735">
        <v>0</v>
      </c>
    </row>
    <row r="211" spans="2:22" x14ac:dyDescent="0.25">
      <c r="B211" s="706">
        <v>9352147</v>
      </c>
      <c r="C211" s="706" t="s">
        <v>668</v>
      </c>
      <c r="D211" s="706" t="s">
        <v>1458</v>
      </c>
      <c r="E211" s="735">
        <v>0</v>
      </c>
      <c r="F211" s="735">
        <v>0</v>
      </c>
      <c r="G211" s="735">
        <v>0</v>
      </c>
      <c r="H211" s="735">
        <v>0</v>
      </c>
      <c r="I211" s="735">
        <v>0</v>
      </c>
      <c r="J211" s="735">
        <v>0</v>
      </c>
      <c r="K211" s="735">
        <v>0</v>
      </c>
      <c r="L211" s="735">
        <v>0</v>
      </c>
      <c r="M211" s="735">
        <v>0</v>
      </c>
      <c r="N211" s="735">
        <v>0</v>
      </c>
      <c r="O211" s="735">
        <v>0</v>
      </c>
      <c r="P211" s="735">
        <v>0</v>
      </c>
      <c r="Q211" s="735">
        <v>0</v>
      </c>
      <c r="R211" s="735">
        <v>0</v>
      </c>
      <c r="S211" s="735">
        <v>0</v>
      </c>
      <c r="T211" s="735">
        <v>0</v>
      </c>
      <c r="U211" s="735">
        <v>0</v>
      </c>
      <c r="V211" s="735">
        <v>0</v>
      </c>
    </row>
    <row r="212" spans="2:22" x14ac:dyDescent="0.25">
      <c r="B212" s="706">
        <v>9352150</v>
      </c>
      <c r="C212" s="706" t="s">
        <v>1109</v>
      </c>
      <c r="D212" s="706" t="s">
        <v>1458</v>
      </c>
      <c r="E212" s="735">
        <v>0</v>
      </c>
      <c r="F212" s="735">
        <v>0</v>
      </c>
      <c r="G212" s="735">
        <v>0</v>
      </c>
      <c r="H212" s="735">
        <v>0</v>
      </c>
      <c r="I212" s="735">
        <v>0</v>
      </c>
      <c r="J212" s="735">
        <v>0</v>
      </c>
      <c r="K212" s="735">
        <v>0</v>
      </c>
      <c r="L212" s="735">
        <v>0</v>
      </c>
      <c r="M212" s="735">
        <v>0</v>
      </c>
      <c r="N212" s="735">
        <v>0</v>
      </c>
      <c r="O212" s="735">
        <v>0</v>
      </c>
      <c r="P212" s="735">
        <v>0</v>
      </c>
      <c r="Q212" s="735">
        <v>0</v>
      </c>
      <c r="R212" s="735">
        <v>0</v>
      </c>
      <c r="S212" s="735">
        <v>0</v>
      </c>
      <c r="T212" s="735">
        <v>0</v>
      </c>
      <c r="U212" s="735">
        <v>0</v>
      </c>
      <c r="V212" s="735">
        <v>0</v>
      </c>
    </row>
    <row r="213" spans="2:22" x14ac:dyDescent="0.25">
      <c r="B213" s="706">
        <v>9352152</v>
      </c>
      <c r="C213" s="706" t="s">
        <v>1091</v>
      </c>
      <c r="D213" s="706" t="s">
        <v>1458</v>
      </c>
      <c r="E213" s="735">
        <v>0</v>
      </c>
      <c r="F213" s="735">
        <v>0</v>
      </c>
      <c r="G213" s="735">
        <v>0</v>
      </c>
      <c r="H213" s="735">
        <v>0</v>
      </c>
      <c r="I213" s="735">
        <v>0</v>
      </c>
      <c r="J213" s="735">
        <v>0</v>
      </c>
      <c r="K213" s="735">
        <v>0</v>
      </c>
      <c r="L213" s="735">
        <v>0</v>
      </c>
      <c r="M213" s="735">
        <v>0</v>
      </c>
      <c r="N213" s="735">
        <v>0</v>
      </c>
      <c r="O213" s="735">
        <v>0</v>
      </c>
      <c r="P213" s="735">
        <v>0</v>
      </c>
      <c r="Q213" s="735">
        <v>0</v>
      </c>
      <c r="R213" s="735">
        <v>0</v>
      </c>
      <c r="S213" s="735">
        <v>0</v>
      </c>
      <c r="T213" s="735">
        <v>0</v>
      </c>
      <c r="U213" s="735">
        <v>0</v>
      </c>
      <c r="V213" s="735">
        <v>0</v>
      </c>
    </row>
    <row r="214" spans="2:22" x14ac:dyDescent="0.25">
      <c r="B214" s="706">
        <v>9352154</v>
      </c>
      <c r="C214" s="706" t="s">
        <v>768</v>
      </c>
      <c r="D214" s="706" t="s">
        <v>1458</v>
      </c>
      <c r="E214" s="735">
        <v>0</v>
      </c>
      <c r="F214" s="735">
        <v>0</v>
      </c>
      <c r="G214" s="735">
        <v>0</v>
      </c>
      <c r="H214" s="735">
        <v>0</v>
      </c>
      <c r="I214" s="735">
        <v>0</v>
      </c>
      <c r="J214" s="735">
        <v>0</v>
      </c>
      <c r="K214" s="735">
        <v>0</v>
      </c>
      <c r="L214" s="735">
        <v>0</v>
      </c>
      <c r="M214" s="735">
        <v>0</v>
      </c>
      <c r="N214" s="735">
        <v>0</v>
      </c>
      <c r="O214" s="735">
        <v>0</v>
      </c>
      <c r="P214" s="735">
        <v>0</v>
      </c>
      <c r="Q214" s="735">
        <v>0</v>
      </c>
      <c r="R214" s="735">
        <v>0</v>
      </c>
      <c r="S214" s="735">
        <v>0</v>
      </c>
      <c r="T214" s="735">
        <v>0</v>
      </c>
      <c r="U214" s="735">
        <v>0</v>
      </c>
      <c r="V214" s="735">
        <v>0</v>
      </c>
    </row>
    <row r="215" spans="2:22" x14ac:dyDescent="0.25">
      <c r="B215" s="706">
        <v>9352155</v>
      </c>
      <c r="C215" s="706" t="s">
        <v>1110</v>
      </c>
      <c r="D215" s="706" t="s">
        <v>1458</v>
      </c>
      <c r="E215" s="735">
        <v>0</v>
      </c>
      <c r="F215" s="735">
        <v>0</v>
      </c>
      <c r="G215" s="735">
        <v>0</v>
      </c>
      <c r="H215" s="735">
        <v>0</v>
      </c>
      <c r="I215" s="735">
        <v>0</v>
      </c>
      <c r="J215" s="735">
        <v>0</v>
      </c>
      <c r="K215" s="735">
        <v>0</v>
      </c>
      <c r="L215" s="735">
        <v>0</v>
      </c>
      <c r="M215" s="735">
        <v>0</v>
      </c>
      <c r="N215" s="735">
        <v>0</v>
      </c>
      <c r="O215" s="735">
        <v>0</v>
      </c>
      <c r="P215" s="735">
        <v>0</v>
      </c>
      <c r="Q215" s="735">
        <v>0</v>
      </c>
      <c r="R215" s="735">
        <v>0</v>
      </c>
      <c r="S215" s="735">
        <v>0</v>
      </c>
      <c r="T215" s="735">
        <v>0</v>
      </c>
      <c r="U215" s="735">
        <v>0</v>
      </c>
      <c r="V215" s="735">
        <v>0</v>
      </c>
    </row>
    <row r="216" spans="2:22" x14ac:dyDescent="0.25">
      <c r="B216" s="706">
        <v>9352158</v>
      </c>
      <c r="C216" s="706" t="s">
        <v>776</v>
      </c>
      <c r="D216" s="706" t="s">
        <v>1458</v>
      </c>
      <c r="E216" s="735">
        <v>0</v>
      </c>
      <c r="F216" s="735">
        <v>0</v>
      </c>
      <c r="G216" s="735">
        <v>0</v>
      </c>
      <c r="H216" s="735">
        <v>0</v>
      </c>
      <c r="I216" s="735">
        <v>0</v>
      </c>
      <c r="J216" s="735">
        <v>0</v>
      </c>
      <c r="K216" s="735">
        <v>0</v>
      </c>
      <c r="L216" s="735">
        <v>0</v>
      </c>
      <c r="M216" s="735">
        <v>0</v>
      </c>
      <c r="N216" s="735">
        <v>0</v>
      </c>
      <c r="O216" s="735">
        <v>0</v>
      </c>
      <c r="P216" s="735">
        <v>0</v>
      </c>
      <c r="Q216" s="735">
        <v>0</v>
      </c>
      <c r="R216" s="735">
        <v>0</v>
      </c>
      <c r="S216" s="735">
        <v>0</v>
      </c>
      <c r="T216" s="735">
        <v>0</v>
      </c>
      <c r="U216" s="735">
        <v>0</v>
      </c>
      <c r="V216" s="735">
        <v>0</v>
      </c>
    </row>
    <row r="217" spans="2:22" x14ac:dyDescent="0.25">
      <c r="B217" s="706">
        <v>9352159</v>
      </c>
      <c r="C217" s="706" t="s">
        <v>762</v>
      </c>
      <c r="D217" s="706" t="s">
        <v>1458</v>
      </c>
      <c r="E217" s="735">
        <v>0</v>
      </c>
      <c r="F217" s="735">
        <v>0</v>
      </c>
      <c r="G217" s="735">
        <v>0</v>
      </c>
      <c r="H217" s="735">
        <v>0</v>
      </c>
      <c r="I217" s="735">
        <v>0</v>
      </c>
      <c r="J217" s="735">
        <v>0</v>
      </c>
      <c r="K217" s="735">
        <v>0</v>
      </c>
      <c r="L217" s="735">
        <v>0</v>
      </c>
      <c r="M217" s="735">
        <v>0</v>
      </c>
      <c r="N217" s="735">
        <v>0</v>
      </c>
      <c r="O217" s="735">
        <v>0</v>
      </c>
      <c r="P217" s="735">
        <v>0</v>
      </c>
      <c r="Q217" s="735">
        <v>0</v>
      </c>
      <c r="R217" s="735">
        <v>0</v>
      </c>
      <c r="S217" s="735">
        <v>0</v>
      </c>
      <c r="T217" s="735">
        <v>0</v>
      </c>
      <c r="U217" s="735">
        <v>0</v>
      </c>
      <c r="V217" s="735">
        <v>0</v>
      </c>
    </row>
    <row r="218" spans="2:22" x14ac:dyDescent="0.25">
      <c r="B218" s="706">
        <v>9352167</v>
      </c>
      <c r="C218" s="706" t="s">
        <v>1390</v>
      </c>
      <c r="D218" s="706" t="s">
        <v>1458</v>
      </c>
      <c r="E218" s="735">
        <v>0</v>
      </c>
      <c r="F218" s="735">
        <v>0</v>
      </c>
      <c r="G218" s="735">
        <v>0</v>
      </c>
      <c r="H218" s="735">
        <v>0</v>
      </c>
      <c r="I218" s="735">
        <v>0</v>
      </c>
      <c r="J218" s="735">
        <v>0</v>
      </c>
      <c r="K218" s="735">
        <v>0</v>
      </c>
      <c r="L218" s="735">
        <v>0</v>
      </c>
      <c r="M218" s="735">
        <v>0</v>
      </c>
      <c r="N218" s="735">
        <v>0</v>
      </c>
      <c r="O218" s="735">
        <v>0</v>
      </c>
      <c r="P218" s="735">
        <v>0</v>
      </c>
      <c r="Q218" s="735">
        <v>0</v>
      </c>
      <c r="R218" s="735">
        <v>0</v>
      </c>
      <c r="S218" s="735">
        <v>0</v>
      </c>
      <c r="T218" s="735">
        <v>0</v>
      </c>
      <c r="U218" s="735">
        <v>0</v>
      </c>
      <c r="V218" s="735">
        <v>0</v>
      </c>
    </row>
    <row r="219" spans="2:22" x14ac:dyDescent="0.25">
      <c r="B219" s="706">
        <v>9352171</v>
      </c>
      <c r="C219" s="706" t="s">
        <v>785</v>
      </c>
      <c r="D219" s="706" t="s">
        <v>1458</v>
      </c>
      <c r="E219" s="735">
        <v>0</v>
      </c>
      <c r="F219" s="735">
        <v>0</v>
      </c>
      <c r="G219" s="735">
        <v>0</v>
      </c>
      <c r="H219" s="735">
        <v>0</v>
      </c>
      <c r="I219" s="735">
        <v>0</v>
      </c>
      <c r="J219" s="735">
        <v>0</v>
      </c>
      <c r="K219" s="735">
        <v>0</v>
      </c>
      <c r="L219" s="735">
        <v>0</v>
      </c>
      <c r="M219" s="735">
        <v>0</v>
      </c>
      <c r="N219" s="735">
        <v>0</v>
      </c>
      <c r="O219" s="735">
        <v>0</v>
      </c>
      <c r="P219" s="735">
        <v>0</v>
      </c>
      <c r="Q219" s="735">
        <v>0</v>
      </c>
      <c r="R219" s="735">
        <v>0</v>
      </c>
      <c r="S219" s="735">
        <v>0</v>
      </c>
      <c r="T219" s="735">
        <v>0</v>
      </c>
      <c r="U219" s="735">
        <v>0</v>
      </c>
      <c r="V219" s="735">
        <v>0</v>
      </c>
    </row>
    <row r="220" spans="2:22" x14ac:dyDescent="0.25">
      <c r="B220" s="706">
        <v>9352172</v>
      </c>
      <c r="C220" s="706" t="s">
        <v>1250</v>
      </c>
      <c r="D220" s="706" t="s">
        <v>1458</v>
      </c>
      <c r="E220" s="735">
        <v>0</v>
      </c>
      <c r="F220" s="735">
        <v>0</v>
      </c>
      <c r="G220" s="735">
        <v>0</v>
      </c>
      <c r="H220" s="735">
        <v>0</v>
      </c>
      <c r="I220" s="735">
        <v>0</v>
      </c>
      <c r="J220" s="735">
        <v>0</v>
      </c>
      <c r="K220" s="735">
        <v>0</v>
      </c>
      <c r="L220" s="735">
        <v>0</v>
      </c>
      <c r="M220" s="735">
        <v>0</v>
      </c>
      <c r="N220" s="735">
        <v>0</v>
      </c>
      <c r="O220" s="735">
        <v>0</v>
      </c>
      <c r="P220" s="735">
        <v>0</v>
      </c>
      <c r="Q220" s="735">
        <v>0</v>
      </c>
      <c r="R220" s="735">
        <v>0</v>
      </c>
      <c r="S220" s="735">
        <v>0</v>
      </c>
      <c r="T220" s="735">
        <v>0</v>
      </c>
      <c r="U220" s="735">
        <v>0</v>
      </c>
      <c r="V220" s="735">
        <v>0</v>
      </c>
    </row>
    <row r="221" spans="2:22" x14ac:dyDescent="0.25">
      <c r="B221" s="706">
        <v>9352185</v>
      </c>
      <c r="C221" s="706" t="s">
        <v>765</v>
      </c>
      <c r="D221" s="706" t="s">
        <v>1458</v>
      </c>
      <c r="E221" s="735">
        <v>0</v>
      </c>
      <c r="F221" s="735">
        <v>0</v>
      </c>
      <c r="G221" s="735">
        <v>0</v>
      </c>
      <c r="H221" s="735">
        <v>0</v>
      </c>
      <c r="I221" s="735">
        <v>0</v>
      </c>
      <c r="J221" s="735">
        <v>0</v>
      </c>
      <c r="K221" s="735">
        <v>0</v>
      </c>
      <c r="L221" s="735">
        <v>0</v>
      </c>
      <c r="M221" s="735">
        <v>0</v>
      </c>
      <c r="N221" s="735">
        <v>0</v>
      </c>
      <c r="O221" s="735">
        <v>0</v>
      </c>
      <c r="P221" s="735">
        <v>0</v>
      </c>
      <c r="Q221" s="735">
        <v>0</v>
      </c>
      <c r="R221" s="735">
        <v>0</v>
      </c>
      <c r="S221" s="735">
        <v>0</v>
      </c>
      <c r="T221" s="735">
        <v>0</v>
      </c>
      <c r="U221" s="735">
        <v>0</v>
      </c>
      <c r="V221" s="735">
        <v>0</v>
      </c>
    </row>
    <row r="222" spans="2:22" x14ac:dyDescent="0.25">
      <c r="B222" s="706">
        <v>9352186</v>
      </c>
      <c r="C222" s="706" t="s">
        <v>767</v>
      </c>
      <c r="D222" s="706" t="s">
        <v>1458</v>
      </c>
      <c r="E222" s="735">
        <v>0</v>
      </c>
      <c r="F222" s="735">
        <v>0</v>
      </c>
      <c r="G222" s="735">
        <v>0</v>
      </c>
      <c r="H222" s="735">
        <v>0</v>
      </c>
      <c r="I222" s="735">
        <v>0</v>
      </c>
      <c r="J222" s="735">
        <v>0</v>
      </c>
      <c r="K222" s="735">
        <v>0</v>
      </c>
      <c r="L222" s="735">
        <v>0</v>
      </c>
      <c r="M222" s="735">
        <v>0</v>
      </c>
      <c r="N222" s="735">
        <v>0</v>
      </c>
      <c r="O222" s="735">
        <v>0</v>
      </c>
      <c r="P222" s="735">
        <v>0</v>
      </c>
      <c r="Q222" s="735">
        <v>0</v>
      </c>
      <c r="R222" s="735">
        <v>0</v>
      </c>
      <c r="S222" s="735">
        <v>0</v>
      </c>
      <c r="T222" s="735">
        <v>0</v>
      </c>
      <c r="U222" s="735">
        <v>0</v>
      </c>
      <c r="V222" s="735">
        <v>0</v>
      </c>
    </row>
    <row r="223" spans="2:22" x14ac:dyDescent="0.25">
      <c r="B223" s="706">
        <v>9352187</v>
      </c>
      <c r="C223" s="706" t="s">
        <v>1251</v>
      </c>
      <c r="D223" s="706" t="s">
        <v>1458</v>
      </c>
      <c r="E223" s="735">
        <v>0</v>
      </c>
      <c r="F223" s="735">
        <v>0</v>
      </c>
      <c r="G223" s="735">
        <v>0</v>
      </c>
      <c r="H223" s="735">
        <v>0</v>
      </c>
      <c r="I223" s="735">
        <v>0</v>
      </c>
      <c r="J223" s="735">
        <v>0</v>
      </c>
      <c r="K223" s="735">
        <v>0</v>
      </c>
      <c r="L223" s="735">
        <v>0</v>
      </c>
      <c r="M223" s="735">
        <v>0</v>
      </c>
      <c r="N223" s="735">
        <v>0</v>
      </c>
      <c r="O223" s="735">
        <v>0</v>
      </c>
      <c r="P223" s="735">
        <v>0</v>
      </c>
      <c r="Q223" s="735">
        <v>0</v>
      </c>
      <c r="R223" s="735">
        <v>0</v>
      </c>
      <c r="S223" s="735">
        <v>0</v>
      </c>
      <c r="T223" s="735">
        <v>0</v>
      </c>
      <c r="U223" s="735">
        <v>0</v>
      </c>
      <c r="V223" s="735">
        <v>0</v>
      </c>
    </row>
    <row r="224" spans="2:22" x14ac:dyDescent="0.25">
      <c r="B224" s="706">
        <v>9352188</v>
      </c>
      <c r="C224" s="706" t="s">
        <v>1391</v>
      </c>
      <c r="D224" s="706" t="s">
        <v>1458</v>
      </c>
      <c r="E224" s="735">
        <v>0</v>
      </c>
      <c r="F224" s="735">
        <v>0</v>
      </c>
      <c r="G224" s="735">
        <v>0</v>
      </c>
      <c r="H224" s="735">
        <v>0</v>
      </c>
      <c r="I224" s="735">
        <v>0</v>
      </c>
      <c r="J224" s="735">
        <v>0</v>
      </c>
      <c r="K224" s="735">
        <v>0</v>
      </c>
      <c r="L224" s="735">
        <v>0</v>
      </c>
      <c r="M224" s="735">
        <v>0</v>
      </c>
      <c r="N224" s="735">
        <v>0</v>
      </c>
      <c r="O224" s="735">
        <v>0</v>
      </c>
      <c r="P224" s="735">
        <v>0</v>
      </c>
      <c r="Q224" s="735">
        <v>0</v>
      </c>
      <c r="R224" s="735">
        <v>0</v>
      </c>
      <c r="S224" s="735">
        <v>0</v>
      </c>
      <c r="T224" s="735">
        <v>0</v>
      </c>
      <c r="U224" s="735">
        <v>0</v>
      </c>
      <c r="V224" s="735">
        <v>0</v>
      </c>
    </row>
    <row r="225" spans="2:22" x14ac:dyDescent="0.25">
      <c r="B225" s="706">
        <v>9352189</v>
      </c>
      <c r="C225" s="706" t="s">
        <v>1392</v>
      </c>
      <c r="D225" s="706" t="s">
        <v>1458</v>
      </c>
      <c r="E225" s="735">
        <v>0</v>
      </c>
      <c r="F225" s="735">
        <v>0</v>
      </c>
      <c r="G225" s="735">
        <v>0</v>
      </c>
      <c r="H225" s="735">
        <v>0</v>
      </c>
      <c r="I225" s="735">
        <v>0</v>
      </c>
      <c r="J225" s="735">
        <v>0</v>
      </c>
      <c r="K225" s="735">
        <v>0</v>
      </c>
      <c r="L225" s="735">
        <v>0</v>
      </c>
      <c r="M225" s="735">
        <v>0</v>
      </c>
      <c r="N225" s="735">
        <v>0</v>
      </c>
      <c r="O225" s="735">
        <v>0</v>
      </c>
      <c r="P225" s="735">
        <v>0</v>
      </c>
      <c r="Q225" s="735">
        <v>0</v>
      </c>
      <c r="R225" s="735">
        <v>0</v>
      </c>
      <c r="S225" s="735">
        <v>0</v>
      </c>
      <c r="T225" s="735">
        <v>0</v>
      </c>
      <c r="U225" s="735">
        <v>0</v>
      </c>
      <c r="V225" s="735">
        <v>0</v>
      </c>
    </row>
    <row r="226" spans="2:22" x14ac:dyDescent="0.25">
      <c r="B226" s="706">
        <v>9352194</v>
      </c>
      <c r="C226" s="706" t="s">
        <v>757</v>
      </c>
      <c r="D226" s="706" t="s">
        <v>1458</v>
      </c>
      <c r="E226" s="735">
        <v>0</v>
      </c>
      <c r="F226" s="735">
        <v>0</v>
      </c>
      <c r="G226" s="735">
        <v>0</v>
      </c>
      <c r="H226" s="735">
        <v>0</v>
      </c>
      <c r="I226" s="735">
        <v>0</v>
      </c>
      <c r="J226" s="735">
        <v>0</v>
      </c>
      <c r="K226" s="735">
        <v>0</v>
      </c>
      <c r="L226" s="735">
        <v>0</v>
      </c>
      <c r="M226" s="735">
        <v>0</v>
      </c>
      <c r="N226" s="735">
        <v>0</v>
      </c>
      <c r="O226" s="735">
        <v>0</v>
      </c>
      <c r="P226" s="735">
        <v>0</v>
      </c>
      <c r="Q226" s="735">
        <v>0</v>
      </c>
      <c r="R226" s="735">
        <v>0</v>
      </c>
      <c r="S226" s="735">
        <v>0</v>
      </c>
      <c r="T226" s="735">
        <v>0</v>
      </c>
      <c r="U226" s="735">
        <v>0</v>
      </c>
      <c r="V226" s="735">
        <v>0</v>
      </c>
    </row>
    <row r="227" spans="2:22" x14ac:dyDescent="0.25">
      <c r="B227" s="706">
        <v>9352197</v>
      </c>
      <c r="C227" s="706" t="s">
        <v>1252</v>
      </c>
      <c r="D227" s="706" t="s">
        <v>1458</v>
      </c>
      <c r="E227" s="735">
        <v>0</v>
      </c>
      <c r="F227" s="735">
        <v>0</v>
      </c>
      <c r="G227" s="735">
        <v>0</v>
      </c>
      <c r="H227" s="735">
        <v>0</v>
      </c>
      <c r="I227" s="735">
        <v>0</v>
      </c>
      <c r="J227" s="735">
        <v>0</v>
      </c>
      <c r="K227" s="735">
        <v>0</v>
      </c>
      <c r="L227" s="735">
        <v>0</v>
      </c>
      <c r="M227" s="735">
        <v>0</v>
      </c>
      <c r="N227" s="735">
        <v>0</v>
      </c>
      <c r="O227" s="735">
        <v>0</v>
      </c>
      <c r="P227" s="735">
        <v>0</v>
      </c>
      <c r="Q227" s="735">
        <v>0</v>
      </c>
      <c r="R227" s="735">
        <v>0</v>
      </c>
      <c r="S227" s="735">
        <v>0</v>
      </c>
      <c r="T227" s="735">
        <v>0</v>
      </c>
      <c r="U227" s="735">
        <v>0</v>
      </c>
      <c r="V227" s="735">
        <v>0</v>
      </c>
    </row>
    <row r="228" spans="2:22" x14ac:dyDescent="0.25">
      <c r="B228" s="706">
        <v>9352198</v>
      </c>
      <c r="C228" s="706" t="s">
        <v>1253</v>
      </c>
      <c r="D228" s="706" t="s">
        <v>1458</v>
      </c>
      <c r="E228" s="735">
        <v>0</v>
      </c>
      <c r="F228" s="735">
        <v>0</v>
      </c>
      <c r="G228" s="735">
        <v>0</v>
      </c>
      <c r="H228" s="735">
        <v>0</v>
      </c>
      <c r="I228" s="735">
        <v>0</v>
      </c>
      <c r="J228" s="735">
        <v>0</v>
      </c>
      <c r="K228" s="735">
        <v>0</v>
      </c>
      <c r="L228" s="735">
        <v>0</v>
      </c>
      <c r="M228" s="735">
        <v>0</v>
      </c>
      <c r="N228" s="735">
        <v>0</v>
      </c>
      <c r="O228" s="735">
        <v>0</v>
      </c>
      <c r="P228" s="735">
        <v>0</v>
      </c>
      <c r="Q228" s="735">
        <v>0</v>
      </c>
      <c r="R228" s="735">
        <v>0</v>
      </c>
      <c r="S228" s="735">
        <v>0</v>
      </c>
      <c r="T228" s="735">
        <v>0</v>
      </c>
      <c r="U228" s="735">
        <v>0</v>
      </c>
      <c r="V228" s="735">
        <v>0</v>
      </c>
    </row>
    <row r="229" spans="2:22" x14ac:dyDescent="0.25">
      <c r="B229" s="706">
        <v>9352199</v>
      </c>
      <c r="C229" s="706" t="s">
        <v>1254</v>
      </c>
      <c r="D229" s="706" t="s">
        <v>1458</v>
      </c>
      <c r="E229" s="735">
        <v>0</v>
      </c>
      <c r="F229" s="735">
        <v>0</v>
      </c>
      <c r="G229" s="735">
        <v>0</v>
      </c>
      <c r="H229" s="735">
        <v>0</v>
      </c>
      <c r="I229" s="735">
        <v>0</v>
      </c>
      <c r="J229" s="735">
        <v>0</v>
      </c>
      <c r="K229" s="735">
        <v>0</v>
      </c>
      <c r="L229" s="735">
        <v>0</v>
      </c>
      <c r="M229" s="735">
        <v>0</v>
      </c>
      <c r="N229" s="735">
        <v>0</v>
      </c>
      <c r="O229" s="735">
        <v>0</v>
      </c>
      <c r="P229" s="735">
        <v>0</v>
      </c>
      <c r="Q229" s="735">
        <v>0</v>
      </c>
      <c r="R229" s="735">
        <v>0</v>
      </c>
      <c r="S229" s="735">
        <v>0</v>
      </c>
      <c r="T229" s="735">
        <v>0</v>
      </c>
      <c r="U229" s="735">
        <v>0</v>
      </c>
      <c r="V229" s="735">
        <v>0</v>
      </c>
    </row>
    <row r="230" spans="2:22" x14ac:dyDescent="0.25">
      <c r="B230" s="706">
        <v>9352200</v>
      </c>
      <c r="C230" s="706" t="s">
        <v>1393</v>
      </c>
      <c r="D230" s="706" t="s">
        <v>1458</v>
      </c>
      <c r="E230" s="735">
        <v>0</v>
      </c>
      <c r="F230" s="735">
        <v>0</v>
      </c>
      <c r="G230" s="735">
        <v>0</v>
      </c>
      <c r="H230" s="735">
        <v>0</v>
      </c>
      <c r="I230" s="735">
        <v>0</v>
      </c>
      <c r="J230" s="735">
        <v>0</v>
      </c>
      <c r="K230" s="735">
        <v>0</v>
      </c>
      <c r="L230" s="735">
        <v>0</v>
      </c>
      <c r="M230" s="735">
        <v>0</v>
      </c>
      <c r="N230" s="735">
        <v>0</v>
      </c>
      <c r="O230" s="735">
        <v>0</v>
      </c>
      <c r="P230" s="735">
        <v>0</v>
      </c>
      <c r="Q230" s="735">
        <v>0</v>
      </c>
      <c r="R230" s="735">
        <v>0</v>
      </c>
      <c r="S230" s="735">
        <v>0</v>
      </c>
      <c r="T230" s="735">
        <v>0</v>
      </c>
      <c r="U230" s="735">
        <v>0</v>
      </c>
      <c r="V230" s="735">
        <v>0</v>
      </c>
    </row>
    <row r="231" spans="2:22" x14ac:dyDescent="0.25">
      <c r="B231" s="706">
        <v>9352201</v>
      </c>
      <c r="C231" s="706" t="s">
        <v>1255</v>
      </c>
      <c r="D231" s="706" t="s">
        <v>1458</v>
      </c>
      <c r="E231" s="735">
        <v>0</v>
      </c>
      <c r="F231" s="735">
        <v>0</v>
      </c>
      <c r="G231" s="735">
        <v>0</v>
      </c>
      <c r="H231" s="735">
        <v>0</v>
      </c>
      <c r="I231" s="735">
        <v>0</v>
      </c>
      <c r="J231" s="735">
        <v>0</v>
      </c>
      <c r="K231" s="735">
        <v>0</v>
      </c>
      <c r="L231" s="735">
        <v>0</v>
      </c>
      <c r="M231" s="735">
        <v>0</v>
      </c>
      <c r="N231" s="735">
        <v>0</v>
      </c>
      <c r="O231" s="735">
        <v>0</v>
      </c>
      <c r="P231" s="735">
        <v>0</v>
      </c>
      <c r="Q231" s="735">
        <v>0</v>
      </c>
      <c r="R231" s="735">
        <v>0</v>
      </c>
      <c r="S231" s="735">
        <v>0</v>
      </c>
      <c r="T231" s="735">
        <v>0</v>
      </c>
      <c r="U231" s="735">
        <v>0</v>
      </c>
      <c r="V231" s="735">
        <v>0</v>
      </c>
    </row>
    <row r="232" spans="2:22" x14ac:dyDescent="0.25">
      <c r="B232" s="706">
        <v>9352202</v>
      </c>
      <c r="C232" s="706" t="s">
        <v>851</v>
      </c>
      <c r="D232" s="706" t="s">
        <v>1458</v>
      </c>
      <c r="E232" s="735">
        <v>0</v>
      </c>
      <c r="F232" s="735">
        <v>0</v>
      </c>
      <c r="G232" s="735">
        <v>0</v>
      </c>
      <c r="H232" s="735">
        <v>0</v>
      </c>
      <c r="I232" s="735">
        <v>0</v>
      </c>
      <c r="J232" s="735">
        <v>0</v>
      </c>
      <c r="K232" s="735">
        <v>0</v>
      </c>
      <c r="L232" s="735">
        <v>0</v>
      </c>
      <c r="M232" s="735">
        <v>0</v>
      </c>
      <c r="N232" s="735">
        <v>0</v>
      </c>
      <c r="O232" s="735">
        <v>0</v>
      </c>
      <c r="P232" s="735">
        <v>0</v>
      </c>
      <c r="Q232" s="735">
        <v>0</v>
      </c>
      <c r="R232" s="735">
        <v>0</v>
      </c>
      <c r="S232" s="735">
        <v>0</v>
      </c>
      <c r="T232" s="735">
        <v>0</v>
      </c>
      <c r="U232" s="735">
        <v>0</v>
      </c>
      <c r="V232" s="735">
        <v>0</v>
      </c>
    </row>
    <row r="233" spans="2:22" x14ac:dyDescent="0.25">
      <c r="B233" s="706">
        <v>9352203</v>
      </c>
      <c r="C233" s="706" t="s">
        <v>1256</v>
      </c>
      <c r="D233" s="706" t="s">
        <v>1458</v>
      </c>
      <c r="E233" s="735">
        <v>0</v>
      </c>
      <c r="F233" s="735">
        <v>0</v>
      </c>
      <c r="G233" s="735">
        <v>0</v>
      </c>
      <c r="H233" s="735">
        <v>0</v>
      </c>
      <c r="I233" s="735">
        <v>0</v>
      </c>
      <c r="J233" s="735">
        <v>0</v>
      </c>
      <c r="K233" s="735">
        <v>0</v>
      </c>
      <c r="L233" s="735">
        <v>0</v>
      </c>
      <c r="M233" s="735">
        <v>0</v>
      </c>
      <c r="N233" s="735">
        <v>0</v>
      </c>
      <c r="O233" s="735">
        <v>0</v>
      </c>
      <c r="P233" s="735">
        <v>0</v>
      </c>
      <c r="Q233" s="735">
        <v>0</v>
      </c>
      <c r="R233" s="735">
        <v>0</v>
      </c>
      <c r="S233" s="735">
        <v>0</v>
      </c>
      <c r="T233" s="735">
        <v>0</v>
      </c>
      <c r="U233" s="735">
        <v>0</v>
      </c>
      <c r="V233" s="735">
        <v>0</v>
      </c>
    </row>
    <row r="234" spans="2:22" x14ac:dyDescent="0.25">
      <c r="B234" s="706">
        <v>9352204</v>
      </c>
      <c r="C234" s="706" t="s">
        <v>1257</v>
      </c>
      <c r="D234" s="706" t="s">
        <v>1458</v>
      </c>
      <c r="E234" s="735">
        <v>0</v>
      </c>
      <c r="F234" s="735">
        <v>0</v>
      </c>
      <c r="G234" s="735">
        <v>0</v>
      </c>
      <c r="H234" s="735">
        <v>0</v>
      </c>
      <c r="I234" s="735">
        <v>0</v>
      </c>
      <c r="J234" s="735">
        <v>0</v>
      </c>
      <c r="K234" s="735">
        <v>0</v>
      </c>
      <c r="L234" s="735">
        <v>0</v>
      </c>
      <c r="M234" s="735">
        <v>0</v>
      </c>
      <c r="N234" s="735">
        <v>0</v>
      </c>
      <c r="O234" s="735">
        <v>0</v>
      </c>
      <c r="P234" s="735">
        <v>0</v>
      </c>
      <c r="Q234" s="735">
        <v>0</v>
      </c>
      <c r="R234" s="735">
        <v>0</v>
      </c>
      <c r="S234" s="735">
        <v>0</v>
      </c>
      <c r="T234" s="735">
        <v>0</v>
      </c>
      <c r="U234" s="735">
        <v>0</v>
      </c>
      <c r="V234" s="735">
        <v>0</v>
      </c>
    </row>
    <row r="235" spans="2:22" x14ac:dyDescent="0.25">
      <c r="B235" s="706">
        <v>9352205</v>
      </c>
      <c r="C235" s="706" t="s">
        <v>1258</v>
      </c>
      <c r="D235" s="706" t="s">
        <v>1458</v>
      </c>
      <c r="E235" s="735">
        <v>0</v>
      </c>
      <c r="F235" s="735">
        <v>0</v>
      </c>
      <c r="G235" s="735">
        <v>0</v>
      </c>
      <c r="H235" s="735">
        <v>0</v>
      </c>
      <c r="I235" s="735">
        <v>0</v>
      </c>
      <c r="J235" s="735">
        <v>0</v>
      </c>
      <c r="K235" s="735">
        <v>0</v>
      </c>
      <c r="L235" s="735">
        <v>0</v>
      </c>
      <c r="M235" s="735">
        <v>0</v>
      </c>
      <c r="N235" s="735">
        <v>0</v>
      </c>
      <c r="O235" s="735">
        <v>0</v>
      </c>
      <c r="P235" s="735">
        <v>0</v>
      </c>
      <c r="Q235" s="735">
        <v>0</v>
      </c>
      <c r="R235" s="735">
        <v>0</v>
      </c>
      <c r="S235" s="735">
        <v>0</v>
      </c>
      <c r="T235" s="735">
        <v>0</v>
      </c>
      <c r="U235" s="735">
        <v>0</v>
      </c>
      <c r="V235" s="735">
        <v>0</v>
      </c>
    </row>
    <row r="236" spans="2:22" x14ac:dyDescent="0.25">
      <c r="B236" s="706">
        <v>9352206</v>
      </c>
      <c r="C236" s="706" t="s">
        <v>706</v>
      </c>
      <c r="D236" s="706" t="s">
        <v>1458</v>
      </c>
      <c r="E236" s="735">
        <v>0</v>
      </c>
      <c r="F236" s="735">
        <v>0</v>
      </c>
      <c r="G236" s="735">
        <v>0</v>
      </c>
      <c r="H236" s="735">
        <v>0</v>
      </c>
      <c r="I236" s="735">
        <v>0</v>
      </c>
      <c r="J236" s="735">
        <v>0</v>
      </c>
      <c r="K236" s="735">
        <v>0</v>
      </c>
      <c r="L236" s="735">
        <v>0</v>
      </c>
      <c r="M236" s="735">
        <v>0</v>
      </c>
      <c r="N236" s="735">
        <v>0</v>
      </c>
      <c r="O236" s="735">
        <v>0</v>
      </c>
      <c r="P236" s="735">
        <v>0</v>
      </c>
      <c r="Q236" s="735">
        <v>0</v>
      </c>
      <c r="R236" s="735">
        <v>0</v>
      </c>
      <c r="S236" s="735">
        <v>0</v>
      </c>
      <c r="T236" s="735">
        <v>0</v>
      </c>
      <c r="U236" s="735">
        <v>0</v>
      </c>
      <c r="V236" s="735">
        <v>0</v>
      </c>
    </row>
    <row r="237" spans="2:22" x14ac:dyDescent="0.25">
      <c r="B237" s="706">
        <v>9352207</v>
      </c>
      <c r="C237" s="706" t="s">
        <v>1259</v>
      </c>
      <c r="D237" s="706" t="s">
        <v>1458</v>
      </c>
      <c r="E237" s="735">
        <v>0</v>
      </c>
      <c r="F237" s="735">
        <v>0</v>
      </c>
      <c r="G237" s="735">
        <v>0</v>
      </c>
      <c r="H237" s="735">
        <v>0</v>
      </c>
      <c r="I237" s="735">
        <v>0</v>
      </c>
      <c r="J237" s="735">
        <v>0</v>
      </c>
      <c r="K237" s="735">
        <v>0</v>
      </c>
      <c r="L237" s="735">
        <v>0</v>
      </c>
      <c r="M237" s="735">
        <v>0</v>
      </c>
      <c r="N237" s="735">
        <v>0</v>
      </c>
      <c r="O237" s="735">
        <v>0</v>
      </c>
      <c r="P237" s="735">
        <v>0</v>
      </c>
      <c r="Q237" s="735">
        <v>0</v>
      </c>
      <c r="R237" s="735">
        <v>0</v>
      </c>
      <c r="S237" s="735">
        <v>0</v>
      </c>
      <c r="T237" s="735">
        <v>0</v>
      </c>
      <c r="U237" s="735">
        <v>0</v>
      </c>
      <c r="V237" s="735">
        <v>0</v>
      </c>
    </row>
    <row r="238" spans="2:22" x14ac:dyDescent="0.25">
      <c r="B238" s="706">
        <v>9352208</v>
      </c>
      <c r="C238" s="706" t="s">
        <v>1260</v>
      </c>
      <c r="D238" s="706" t="s">
        <v>1458</v>
      </c>
      <c r="E238" s="735">
        <v>0</v>
      </c>
      <c r="F238" s="735">
        <v>0</v>
      </c>
      <c r="G238" s="735">
        <v>0</v>
      </c>
      <c r="H238" s="735">
        <v>0</v>
      </c>
      <c r="I238" s="735">
        <v>0</v>
      </c>
      <c r="J238" s="735">
        <v>0</v>
      </c>
      <c r="K238" s="735">
        <v>0</v>
      </c>
      <c r="L238" s="735">
        <v>0</v>
      </c>
      <c r="M238" s="735">
        <v>0</v>
      </c>
      <c r="N238" s="735">
        <v>0</v>
      </c>
      <c r="O238" s="735">
        <v>0</v>
      </c>
      <c r="P238" s="735">
        <v>0</v>
      </c>
      <c r="Q238" s="735">
        <v>0</v>
      </c>
      <c r="R238" s="735">
        <v>0</v>
      </c>
      <c r="S238" s="735">
        <v>0</v>
      </c>
      <c r="T238" s="735">
        <v>0</v>
      </c>
      <c r="U238" s="735">
        <v>0</v>
      </c>
      <c r="V238" s="735">
        <v>0</v>
      </c>
    </row>
    <row r="239" spans="2:22" x14ac:dyDescent="0.25">
      <c r="B239" s="706">
        <v>9352209</v>
      </c>
      <c r="C239" s="706" t="s">
        <v>1261</v>
      </c>
      <c r="D239" s="706" t="s">
        <v>1458</v>
      </c>
      <c r="E239" s="735">
        <v>0</v>
      </c>
      <c r="F239" s="735">
        <v>0</v>
      </c>
      <c r="G239" s="735">
        <v>0</v>
      </c>
      <c r="H239" s="735">
        <v>0</v>
      </c>
      <c r="I239" s="735">
        <v>0</v>
      </c>
      <c r="J239" s="735">
        <v>0</v>
      </c>
      <c r="K239" s="735">
        <v>0</v>
      </c>
      <c r="L239" s="735">
        <v>0</v>
      </c>
      <c r="M239" s="735">
        <v>0</v>
      </c>
      <c r="N239" s="735">
        <v>0</v>
      </c>
      <c r="O239" s="735">
        <v>0</v>
      </c>
      <c r="P239" s="735">
        <v>0</v>
      </c>
      <c r="Q239" s="735">
        <v>0</v>
      </c>
      <c r="R239" s="735">
        <v>0</v>
      </c>
      <c r="S239" s="735">
        <v>0</v>
      </c>
      <c r="T239" s="735">
        <v>0</v>
      </c>
      <c r="U239" s="735">
        <v>0</v>
      </c>
      <c r="V239" s="735">
        <v>0</v>
      </c>
    </row>
    <row r="240" spans="2:22" x14ac:dyDescent="0.25">
      <c r="B240" s="706">
        <v>9352210</v>
      </c>
      <c r="C240" s="706" t="s">
        <v>1394</v>
      </c>
      <c r="D240" s="706" t="s">
        <v>1458</v>
      </c>
      <c r="E240" s="735">
        <v>0</v>
      </c>
      <c r="F240" s="735">
        <v>0</v>
      </c>
      <c r="G240" s="735">
        <v>0</v>
      </c>
      <c r="H240" s="735">
        <v>0</v>
      </c>
      <c r="I240" s="735">
        <v>0</v>
      </c>
      <c r="J240" s="735">
        <v>0</v>
      </c>
      <c r="K240" s="735">
        <v>0</v>
      </c>
      <c r="L240" s="735">
        <v>0</v>
      </c>
      <c r="M240" s="735">
        <v>0</v>
      </c>
      <c r="N240" s="735">
        <v>0</v>
      </c>
      <c r="O240" s="735">
        <v>0</v>
      </c>
      <c r="P240" s="735">
        <v>0</v>
      </c>
      <c r="Q240" s="735">
        <v>0</v>
      </c>
      <c r="R240" s="735">
        <v>0</v>
      </c>
      <c r="S240" s="735">
        <v>0</v>
      </c>
      <c r="T240" s="735">
        <v>0</v>
      </c>
      <c r="U240" s="735">
        <v>0</v>
      </c>
      <c r="V240" s="735">
        <v>0</v>
      </c>
    </row>
    <row r="241" spans="2:22" x14ac:dyDescent="0.25">
      <c r="B241" s="706">
        <v>9352211</v>
      </c>
      <c r="C241" s="706" t="s">
        <v>1262</v>
      </c>
      <c r="D241" s="706" t="s">
        <v>1458</v>
      </c>
      <c r="E241" s="735">
        <v>0</v>
      </c>
      <c r="F241" s="735">
        <v>0</v>
      </c>
      <c r="G241" s="735">
        <v>0</v>
      </c>
      <c r="H241" s="735">
        <v>0</v>
      </c>
      <c r="I241" s="735">
        <v>0</v>
      </c>
      <c r="J241" s="735">
        <v>0</v>
      </c>
      <c r="K241" s="735">
        <v>0</v>
      </c>
      <c r="L241" s="735">
        <v>0</v>
      </c>
      <c r="M241" s="735">
        <v>0</v>
      </c>
      <c r="N241" s="735">
        <v>0</v>
      </c>
      <c r="O241" s="735">
        <v>0</v>
      </c>
      <c r="P241" s="735">
        <v>0</v>
      </c>
      <c r="Q241" s="735">
        <v>0</v>
      </c>
      <c r="R241" s="735">
        <v>0</v>
      </c>
      <c r="S241" s="735">
        <v>0</v>
      </c>
      <c r="T241" s="735">
        <v>0</v>
      </c>
      <c r="U241" s="735">
        <v>0</v>
      </c>
      <c r="V241" s="735">
        <v>0</v>
      </c>
    </row>
    <row r="242" spans="2:22" x14ac:dyDescent="0.25">
      <c r="B242" s="706">
        <v>9352212</v>
      </c>
      <c r="C242" s="706" t="s">
        <v>1395</v>
      </c>
      <c r="D242" s="706" t="s">
        <v>1458</v>
      </c>
      <c r="E242" s="735">
        <v>0</v>
      </c>
      <c r="F242" s="735">
        <v>0</v>
      </c>
      <c r="G242" s="735">
        <v>0</v>
      </c>
      <c r="H242" s="735">
        <v>0</v>
      </c>
      <c r="I242" s="735">
        <v>0</v>
      </c>
      <c r="J242" s="735">
        <v>0</v>
      </c>
      <c r="K242" s="735">
        <v>0</v>
      </c>
      <c r="L242" s="735">
        <v>0</v>
      </c>
      <c r="M242" s="735">
        <v>0</v>
      </c>
      <c r="N242" s="735">
        <v>0</v>
      </c>
      <c r="O242" s="735">
        <v>0</v>
      </c>
      <c r="P242" s="735">
        <v>0</v>
      </c>
      <c r="Q242" s="735">
        <v>0</v>
      </c>
      <c r="R242" s="735">
        <v>0</v>
      </c>
      <c r="S242" s="735">
        <v>0</v>
      </c>
      <c r="T242" s="735">
        <v>0</v>
      </c>
      <c r="U242" s="735">
        <v>0</v>
      </c>
      <c r="V242" s="735">
        <v>0</v>
      </c>
    </row>
    <row r="243" spans="2:22" x14ac:dyDescent="0.25">
      <c r="B243" s="706">
        <v>9352213</v>
      </c>
      <c r="C243" s="706" t="s">
        <v>1396</v>
      </c>
      <c r="D243" s="706" t="s">
        <v>1458</v>
      </c>
      <c r="E243" s="735">
        <v>0</v>
      </c>
      <c r="F243" s="735">
        <v>0</v>
      </c>
      <c r="G243" s="735">
        <v>0</v>
      </c>
      <c r="H243" s="735">
        <v>0</v>
      </c>
      <c r="I243" s="735">
        <v>0</v>
      </c>
      <c r="J243" s="735">
        <v>0</v>
      </c>
      <c r="K243" s="735">
        <v>0</v>
      </c>
      <c r="L243" s="735">
        <v>0</v>
      </c>
      <c r="M243" s="735">
        <v>0</v>
      </c>
      <c r="N243" s="735">
        <v>0</v>
      </c>
      <c r="O243" s="735">
        <v>0</v>
      </c>
      <c r="P243" s="735">
        <v>0</v>
      </c>
      <c r="Q243" s="735">
        <v>0</v>
      </c>
      <c r="R243" s="735">
        <v>0</v>
      </c>
      <c r="S243" s="735">
        <v>0</v>
      </c>
      <c r="T243" s="735">
        <v>0</v>
      </c>
      <c r="U243" s="735">
        <v>0</v>
      </c>
      <c r="V243" s="735">
        <v>0</v>
      </c>
    </row>
    <row r="244" spans="2:22" x14ac:dyDescent="0.25">
      <c r="B244" s="706">
        <v>9352214</v>
      </c>
      <c r="C244" s="706" t="s">
        <v>1397</v>
      </c>
      <c r="D244" s="706" t="s">
        <v>1458</v>
      </c>
      <c r="E244" s="735">
        <v>0</v>
      </c>
      <c r="F244" s="735">
        <v>0</v>
      </c>
      <c r="G244" s="735">
        <v>0</v>
      </c>
      <c r="H244" s="735">
        <v>0</v>
      </c>
      <c r="I244" s="735">
        <v>0</v>
      </c>
      <c r="J244" s="735">
        <v>0</v>
      </c>
      <c r="K244" s="735">
        <v>0</v>
      </c>
      <c r="L244" s="735">
        <v>0</v>
      </c>
      <c r="M244" s="735">
        <v>0</v>
      </c>
      <c r="N244" s="735">
        <v>0</v>
      </c>
      <c r="O244" s="735">
        <v>0</v>
      </c>
      <c r="P244" s="735">
        <v>0</v>
      </c>
      <c r="Q244" s="735">
        <v>0</v>
      </c>
      <c r="R244" s="735">
        <v>0</v>
      </c>
      <c r="S244" s="735">
        <v>0</v>
      </c>
      <c r="T244" s="735">
        <v>0</v>
      </c>
      <c r="U244" s="735">
        <v>0</v>
      </c>
      <c r="V244" s="735">
        <v>0</v>
      </c>
    </row>
    <row r="245" spans="2:22" x14ac:dyDescent="0.25">
      <c r="B245" s="706">
        <v>9352215</v>
      </c>
      <c r="C245" s="706" t="s">
        <v>672</v>
      </c>
      <c r="D245" s="706" t="s">
        <v>1458</v>
      </c>
      <c r="E245" s="735">
        <v>0</v>
      </c>
      <c r="F245" s="735">
        <v>0</v>
      </c>
      <c r="G245" s="735">
        <v>0</v>
      </c>
      <c r="H245" s="735">
        <v>0</v>
      </c>
      <c r="I245" s="735">
        <v>0</v>
      </c>
      <c r="J245" s="735">
        <v>0</v>
      </c>
      <c r="K245" s="735">
        <v>0</v>
      </c>
      <c r="L245" s="735">
        <v>0</v>
      </c>
      <c r="M245" s="735">
        <v>0</v>
      </c>
      <c r="N245" s="735">
        <v>0</v>
      </c>
      <c r="O245" s="735">
        <v>0</v>
      </c>
      <c r="P245" s="735">
        <v>0</v>
      </c>
      <c r="Q245" s="735">
        <v>0</v>
      </c>
      <c r="R245" s="735">
        <v>0</v>
      </c>
      <c r="S245" s="735">
        <v>0</v>
      </c>
      <c r="T245" s="735">
        <v>0</v>
      </c>
      <c r="U245" s="735">
        <v>0</v>
      </c>
      <c r="V245" s="735">
        <v>0</v>
      </c>
    </row>
    <row r="246" spans="2:22" x14ac:dyDescent="0.25">
      <c r="B246" s="706">
        <v>9352216</v>
      </c>
      <c r="C246" s="706" t="s">
        <v>1398</v>
      </c>
      <c r="D246" s="706" t="s">
        <v>1458</v>
      </c>
      <c r="E246" s="735">
        <v>0</v>
      </c>
      <c r="F246" s="735">
        <v>0</v>
      </c>
      <c r="G246" s="735">
        <v>0</v>
      </c>
      <c r="H246" s="735">
        <v>0</v>
      </c>
      <c r="I246" s="735">
        <v>0</v>
      </c>
      <c r="J246" s="735">
        <v>0</v>
      </c>
      <c r="K246" s="735">
        <v>0</v>
      </c>
      <c r="L246" s="735">
        <v>0</v>
      </c>
      <c r="M246" s="735">
        <v>0</v>
      </c>
      <c r="N246" s="735">
        <v>0</v>
      </c>
      <c r="O246" s="735">
        <v>0</v>
      </c>
      <c r="P246" s="735">
        <v>0</v>
      </c>
      <c r="Q246" s="735">
        <v>0</v>
      </c>
      <c r="R246" s="735">
        <v>0</v>
      </c>
      <c r="S246" s="735">
        <v>0</v>
      </c>
      <c r="T246" s="735">
        <v>0</v>
      </c>
      <c r="U246" s="735">
        <v>0</v>
      </c>
      <c r="V246" s="735">
        <v>0</v>
      </c>
    </row>
    <row r="247" spans="2:22" x14ac:dyDescent="0.25">
      <c r="B247" s="706">
        <v>9352217</v>
      </c>
      <c r="C247" s="706" t="s">
        <v>1399</v>
      </c>
      <c r="D247" s="706" t="s">
        <v>1458</v>
      </c>
      <c r="E247" s="735">
        <v>0</v>
      </c>
      <c r="F247" s="735">
        <v>0</v>
      </c>
      <c r="G247" s="735">
        <v>0</v>
      </c>
      <c r="H247" s="735">
        <v>0</v>
      </c>
      <c r="I247" s="735">
        <v>0</v>
      </c>
      <c r="J247" s="735">
        <v>0</v>
      </c>
      <c r="K247" s="735">
        <v>0</v>
      </c>
      <c r="L247" s="735">
        <v>0</v>
      </c>
      <c r="M247" s="735">
        <v>0</v>
      </c>
      <c r="N247" s="735">
        <v>0</v>
      </c>
      <c r="O247" s="735">
        <v>0</v>
      </c>
      <c r="P247" s="735">
        <v>0</v>
      </c>
      <c r="Q247" s="735">
        <v>0</v>
      </c>
      <c r="R247" s="735">
        <v>0</v>
      </c>
      <c r="S247" s="735">
        <v>0</v>
      </c>
      <c r="T247" s="735">
        <v>0</v>
      </c>
      <c r="U247" s="735">
        <v>0</v>
      </c>
      <c r="V247" s="735">
        <v>0</v>
      </c>
    </row>
    <row r="248" spans="2:22" x14ac:dyDescent="0.25">
      <c r="B248" s="706">
        <v>9352220</v>
      </c>
      <c r="C248" s="706" t="s">
        <v>1400</v>
      </c>
      <c r="D248" s="706" t="s">
        <v>1458</v>
      </c>
      <c r="E248" s="735">
        <v>0</v>
      </c>
      <c r="F248" s="735">
        <v>0</v>
      </c>
      <c r="G248" s="735">
        <v>0</v>
      </c>
      <c r="H248" s="735">
        <v>0</v>
      </c>
      <c r="I248" s="735">
        <v>0</v>
      </c>
      <c r="J248" s="735">
        <v>0</v>
      </c>
      <c r="K248" s="735">
        <v>0</v>
      </c>
      <c r="L248" s="735">
        <v>0</v>
      </c>
      <c r="M248" s="735">
        <v>0</v>
      </c>
      <c r="N248" s="735">
        <v>0</v>
      </c>
      <c r="O248" s="735">
        <v>0</v>
      </c>
      <c r="P248" s="735">
        <v>0</v>
      </c>
      <c r="Q248" s="735">
        <v>0</v>
      </c>
      <c r="R248" s="735">
        <v>0</v>
      </c>
      <c r="S248" s="735">
        <v>0</v>
      </c>
      <c r="T248" s="735">
        <v>0</v>
      </c>
      <c r="U248" s="735">
        <v>0</v>
      </c>
      <c r="V248" s="735">
        <v>0</v>
      </c>
    </row>
    <row r="249" spans="2:22" x14ac:dyDescent="0.25">
      <c r="B249" s="706">
        <v>9352221</v>
      </c>
      <c r="C249" s="706" t="s">
        <v>1401</v>
      </c>
      <c r="D249" s="706" t="s">
        <v>1458</v>
      </c>
      <c r="E249" s="735">
        <v>0</v>
      </c>
      <c r="F249" s="735">
        <v>0</v>
      </c>
      <c r="G249" s="735">
        <v>0</v>
      </c>
      <c r="H249" s="735">
        <v>0</v>
      </c>
      <c r="I249" s="735">
        <v>0</v>
      </c>
      <c r="J249" s="735">
        <v>0</v>
      </c>
      <c r="K249" s="735">
        <v>0</v>
      </c>
      <c r="L249" s="735">
        <v>0</v>
      </c>
      <c r="M249" s="735">
        <v>0</v>
      </c>
      <c r="N249" s="735">
        <v>0</v>
      </c>
      <c r="O249" s="735">
        <v>0</v>
      </c>
      <c r="P249" s="735">
        <v>0</v>
      </c>
      <c r="Q249" s="735">
        <v>0</v>
      </c>
      <c r="R249" s="735">
        <v>0</v>
      </c>
      <c r="S249" s="735">
        <v>0</v>
      </c>
      <c r="T249" s="735">
        <v>0</v>
      </c>
      <c r="U249" s="735">
        <v>0</v>
      </c>
      <c r="V249" s="735">
        <v>0</v>
      </c>
    </row>
    <row r="250" spans="2:22" x14ac:dyDescent="0.25">
      <c r="B250" s="706">
        <v>9352222</v>
      </c>
      <c r="C250" s="706" t="s">
        <v>1402</v>
      </c>
      <c r="D250" s="706" t="s">
        <v>1458</v>
      </c>
      <c r="E250" s="735">
        <v>0</v>
      </c>
      <c r="F250" s="735">
        <v>0</v>
      </c>
      <c r="G250" s="735">
        <v>0</v>
      </c>
      <c r="H250" s="735">
        <v>0</v>
      </c>
      <c r="I250" s="735">
        <v>0</v>
      </c>
      <c r="J250" s="735">
        <v>0</v>
      </c>
      <c r="K250" s="735">
        <v>0</v>
      </c>
      <c r="L250" s="735">
        <v>0</v>
      </c>
      <c r="M250" s="735">
        <v>0</v>
      </c>
      <c r="N250" s="735">
        <v>0</v>
      </c>
      <c r="O250" s="735">
        <v>0</v>
      </c>
      <c r="P250" s="735">
        <v>0</v>
      </c>
      <c r="Q250" s="735">
        <v>0</v>
      </c>
      <c r="R250" s="735">
        <v>0</v>
      </c>
      <c r="S250" s="735">
        <v>0</v>
      </c>
      <c r="T250" s="735">
        <v>0</v>
      </c>
      <c r="U250" s="735">
        <v>0</v>
      </c>
      <c r="V250" s="735">
        <v>0</v>
      </c>
    </row>
    <row r="251" spans="2:22" x14ac:dyDescent="0.25">
      <c r="B251" s="706">
        <v>9352223</v>
      </c>
      <c r="C251" s="706" t="s">
        <v>800</v>
      </c>
      <c r="D251" s="706" t="s">
        <v>1458</v>
      </c>
      <c r="E251" s="735">
        <v>0</v>
      </c>
      <c r="F251" s="735">
        <v>0</v>
      </c>
      <c r="G251" s="735">
        <v>0</v>
      </c>
      <c r="H251" s="735">
        <v>0</v>
      </c>
      <c r="I251" s="735">
        <v>0</v>
      </c>
      <c r="J251" s="735">
        <v>0</v>
      </c>
      <c r="K251" s="735">
        <v>0</v>
      </c>
      <c r="L251" s="735">
        <v>0</v>
      </c>
      <c r="M251" s="735">
        <v>0</v>
      </c>
      <c r="N251" s="735">
        <v>0</v>
      </c>
      <c r="O251" s="735">
        <v>0</v>
      </c>
      <c r="P251" s="735">
        <v>0</v>
      </c>
      <c r="Q251" s="735">
        <v>0</v>
      </c>
      <c r="R251" s="735">
        <v>0</v>
      </c>
      <c r="S251" s="735">
        <v>0</v>
      </c>
      <c r="T251" s="735">
        <v>0</v>
      </c>
      <c r="U251" s="735">
        <v>0</v>
      </c>
      <c r="V251" s="735">
        <v>0</v>
      </c>
    </row>
    <row r="252" spans="2:22" x14ac:dyDescent="0.25">
      <c r="B252" s="706">
        <v>9352224</v>
      </c>
      <c r="C252" s="706" t="s">
        <v>842</v>
      </c>
      <c r="D252" s="706" t="s">
        <v>1458</v>
      </c>
      <c r="E252" s="735">
        <v>0</v>
      </c>
      <c r="F252" s="735">
        <v>0</v>
      </c>
      <c r="G252" s="735">
        <v>0</v>
      </c>
      <c r="H252" s="735">
        <v>0</v>
      </c>
      <c r="I252" s="735">
        <v>0</v>
      </c>
      <c r="J252" s="735">
        <v>0</v>
      </c>
      <c r="K252" s="735">
        <v>0</v>
      </c>
      <c r="L252" s="735">
        <v>0</v>
      </c>
      <c r="M252" s="735">
        <v>0</v>
      </c>
      <c r="N252" s="735">
        <v>0</v>
      </c>
      <c r="O252" s="735">
        <v>0</v>
      </c>
      <c r="P252" s="735">
        <v>0</v>
      </c>
      <c r="Q252" s="735">
        <v>0</v>
      </c>
      <c r="R252" s="735">
        <v>0</v>
      </c>
      <c r="S252" s="735">
        <v>0</v>
      </c>
      <c r="T252" s="735">
        <v>0</v>
      </c>
      <c r="U252" s="735">
        <v>0</v>
      </c>
      <c r="V252" s="735">
        <v>0</v>
      </c>
    </row>
    <row r="253" spans="2:22" x14ac:dyDescent="0.25">
      <c r="B253" s="706">
        <v>9352225</v>
      </c>
      <c r="C253" s="706" t="s">
        <v>758</v>
      </c>
      <c r="D253" s="706" t="s">
        <v>1458</v>
      </c>
      <c r="E253" s="735">
        <v>0</v>
      </c>
      <c r="F253" s="735">
        <v>0</v>
      </c>
      <c r="G253" s="735">
        <v>0</v>
      </c>
      <c r="H253" s="735">
        <v>0</v>
      </c>
      <c r="I253" s="735">
        <v>0</v>
      </c>
      <c r="J253" s="735">
        <v>0</v>
      </c>
      <c r="K253" s="735">
        <v>0</v>
      </c>
      <c r="L253" s="735">
        <v>0</v>
      </c>
      <c r="M253" s="735">
        <v>0</v>
      </c>
      <c r="N253" s="735">
        <v>0</v>
      </c>
      <c r="O253" s="735">
        <v>0</v>
      </c>
      <c r="P253" s="735">
        <v>0</v>
      </c>
      <c r="Q253" s="735">
        <v>0</v>
      </c>
      <c r="R253" s="735">
        <v>0</v>
      </c>
      <c r="S253" s="735">
        <v>0</v>
      </c>
      <c r="T253" s="735">
        <v>0</v>
      </c>
      <c r="U253" s="735">
        <v>0</v>
      </c>
      <c r="V253" s="735">
        <v>0</v>
      </c>
    </row>
    <row r="254" spans="2:22" x14ac:dyDescent="0.25">
      <c r="B254" s="706">
        <v>9352226</v>
      </c>
      <c r="C254" s="706" t="s">
        <v>745</v>
      </c>
      <c r="D254" s="706" t="s">
        <v>1458</v>
      </c>
      <c r="E254" s="735">
        <v>0</v>
      </c>
      <c r="F254" s="735">
        <v>0</v>
      </c>
      <c r="G254" s="735">
        <v>0</v>
      </c>
      <c r="H254" s="735">
        <v>0</v>
      </c>
      <c r="I254" s="735">
        <v>0</v>
      </c>
      <c r="J254" s="735">
        <v>0</v>
      </c>
      <c r="K254" s="735">
        <v>0</v>
      </c>
      <c r="L254" s="735">
        <v>0</v>
      </c>
      <c r="M254" s="735">
        <v>0</v>
      </c>
      <c r="N254" s="735">
        <v>0</v>
      </c>
      <c r="O254" s="735">
        <v>0</v>
      </c>
      <c r="P254" s="735">
        <v>0</v>
      </c>
      <c r="Q254" s="735">
        <v>0</v>
      </c>
      <c r="R254" s="735">
        <v>0</v>
      </c>
      <c r="S254" s="735">
        <v>0</v>
      </c>
      <c r="T254" s="735">
        <v>0</v>
      </c>
      <c r="U254" s="735">
        <v>0</v>
      </c>
      <c r="V254" s="735">
        <v>0</v>
      </c>
    </row>
    <row r="255" spans="2:22" x14ac:dyDescent="0.25">
      <c r="B255" s="706">
        <v>9352228</v>
      </c>
      <c r="C255" s="706" t="s">
        <v>1498</v>
      </c>
      <c r="D255" s="706" t="s">
        <v>1458</v>
      </c>
      <c r="E255" s="735">
        <v>0</v>
      </c>
      <c r="F255" s="735">
        <v>0</v>
      </c>
      <c r="G255" s="735">
        <v>0</v>
      </c>
      <c r="H255" s="735">
        <v>0</v>
      </c>
      <c r="I255" s="735">
        <v>0</v>
      </c>
      <c r="J255" s="735">
        <v>0</v>
      </c>
      <c r="K255" s="735">
        <v>0</v>
      </c>
      <c r="L255" s="735">
        <v>0</v>
      </c>
      <c r="M255" s="735">
        <v>0</v>
      </c>
      <c r="N255" s="735">
        <v>0</v>
      </c>
      <c r="O255" s="735">
        <v>0</v>
      </c>
      <c r="P255" s="735">
        <v>0</v>
      </c>
      <c r="Q255" s="735">
        <v>0</v>
      </c>
      <c r="R255" s="735">
        <v>0</v>
      </c>
      <c r="S255" s="735">
        <v>0</v>
      </c>
      <c r="T255" s="735">
        <v>0</v>
      </c>
      <c r="U255" s="735">
        <v>0</v>
      </c>
      <c r="V255" s="735">
        <v>0</v>
      </c>
    </row>
    <row r="256" spans="2:22" x14ac:dyDescent="0.25">
      <c r="B256" s="706">
        <v>9352927</v>
      </c>
      <c r="C256" s="706" t="s">
        <v>788</v>
      </c>
      <c r="D256" s="706" t="s">
        <v>1458</v>
      </c>
      <c r="E256" s="735">
        <v>0</v>
      </c>
      <c r="F256" s="735">
        <v>0</v>
      </c>
      <c r="G256" s="735">
        <v>0</v>
      </c>
      <c r="H256" s="735">
        <v>0</v>
      </c>
      <c r="I256" s="735">
        <v>0</v>
      </c>
      <c r="J256" s="735">
        <v>0</v>
      </c>
      <c r="K256" s="735">
        <v>0</v>
      </c>
      <c r="L256" s="735">
        <v>0</v>
      </c>
      <c r="M256" s="735">
        <v>0</v>
      </c>
      <c r="N256" s="735">
        <v>0</v>
      </c>
      <c r="O256" s="735">
        <v>0</v>
      </c>
      <c r="P256" s="735">
        <v>0</v>
      </c>
      <c r="Q256" s="735">
        <v>0</v>
      </c>
      <c r="R256" s="735">
        <v>0</v>
      </c>
      <c r="S256" s="735">
        <v>0</v>
      </c>
      <c r="T256" s="735">
        <v>0</v>
      </c>
      <c r="U256" s="735">
        <v>0</v>
      </c>
      <c r="V256" s="735">
        <v>0</v>
      </c>
    </row>
    <row r="257" spans="2:22" x14ac:dyDescent="0.25">
      <c r="B257" s="706">
        <v>9353002</v>
      </c>
      <c r="C257" s="706" t="s">
        <v>1403</v>
      </c>
      <c r="D257" s="706" t="s">
        <v>1458</v>
      </c>
      <c r="E257" s="735">
        <v>0</v>
      </c>
      <c r="F257" s="735">
        <v>0</v>
      </c>
      <c r="G257" s="735">
        <v>0</v>
      </c>
      <c r="H257" s="735">
        <v>0</v>
      </c>
      <c r="I257" s="735">
        <v>0</v>
      </c>
      <c r="J257" s="735">
        <v>0</v>
      </c>
      <c r="K257" s="735">
        <v>0</v>
      </c>
      <c r="L257" s="735">
        <v>0</v>
      </c>
      <c r="M257" s="735">
        <v>0</v>
      </c>
      <c r="N257" s="735">
        <v>0</v>
      </c>
      <c r="O257" s="735">
        <v>0</v>
      </c>
      <c r="P257" s="735">
        <v>0</v>
      </c>
      <c r="Q257" s="735">
        <v>0</v>
      </c>
      <c r="R257" s="735">
        <v>0</v>
      </c>
      <c r="S257" s="735">
        <v>0</v>
      </c>
      <c r="T257" s="735">
        <v>0</v>
      </c>
      <c r="U257" s="735">
        <v>0</v>
      </c>
      <c r="V257" s="735">
        <v>0</v>
      </c>
    </row>
    <row r="258" spans="2:22" x14ac:dyDescent="0.25">
      <c r="B258" s="706">
        <v>9353025</v>
      </c>
      <c r="C258" s="706" t="s">
        <v>1111</v>
      </c>
      <c r="D258" s="706" t="s">
        <v>1458</v>
      </c>
      <c r="E258" s="735">
        <v>0</v>
      </c>
      <c r="F258" s="735">
        <v>0</v>
      </c>
      <c r="G258" s="735">
        <v>0</v>
      </c>
      <c r="H258" s="735">
        <v>0</v>
      </c>
      <c r="I258" s="735">
        <v>0</v>
      </c>
      <c r="J258" s="735">
        <v>0</v>
      </c>
      <c r="K258" s="735">
        <v>0</v>
      </c>
      <c r="L258" s="735">
        <v>0</v>
      </c>
      <c r="M258" s="735">
        <v>0</v>
      </c>
      <c r="N258" s="735">
        <v>0</v>
      </c>
      <c r="O258" s="735">
        <v>0</v>
      </c>
      <c r="P258" s="735">
        <v>0</v>
      </c>
      <c r="Q258" s="735">
        <v>0</v>
      </c>
      <c r="R258" s="735">
        <v>0</v>
      </c>
      <c r="S258" s="735">
        <v>0</v>
      </c>
      <c r="T258" s="735">
        <v>0</v>
      </c>
      <c r="U258" s="735">
        <v>0</v>
      </c>
      <c r="V258" s="735">
        <v>0</v>
      </c>
    </row>
    <row r="259" spans="2:22" x14ac:dyDescent="0.25">
      <c r="B259" s="706">
        <v>9353054</v>
      </c>
      <c r="C259" s="706" t="s">
        <v>1263</v>
      </c>
      <c r="D259" s="706" t="s">
        <v>1458</v>
      </c>
      <c r="E259" s="735">
        <v>0</v>
      </c>
      <c r="F259" s="735">
        <v>0</v>
      </c>
      <c r="G259" s="735">
        <v>0</v>
      </c>
      <c r="H259" s="735">
        <v>0</v>
      </c>
      <c r="I259" s="735">
        <v>0</v>
      </c>
      <c r="J259" s="735">
        <v>0</v>
      </c>
      <c r="K259" s="735">
        <v>0</v>
      </c>
      <c r="L259" s="735">
        <v>0</v>
      </c>
      <c r="M259" s="735">
        <v>0</v>
      </c>
      <c r="N259" s="735">
        <v>0</v>
      </c>
      <c r="O259" s="735">
        <v>0</v>
      </c>
      <c r="P259" s="735">
        <v>0</v>
      </c>
      <c r="Q259" s="735">
        <v>0</v>
      </c>
      <c r="R259" s="735">
        <v>0</v>
      </c>
      <c r="S259" s="735">
        <v>0</v>
      </c>
      <c r="T259" s="735">
        <v>0</v>
      </c>
      <c r="U259" s="735">
        <v>0</v>
      </c>
      <c r="V259" s="735">
        <v>0</v>
      </c>
    </row>
    <row r="260" spans="2:22" x14ac:dyDescent="0.25">
      <c r="B260" s="706">
        <v>9353062</v>
      </c>
      <c r="C260" s="706" t="s">
        <v>1264</v>
      </c>
      <c r="D260" s="706" t="s">
        <v>1458</v>
      </c>
      <c r="E260" s="735">
        <v>0</v>
      </c>
      <c r="F260" s="735">
        <v>0</v>
      </c>
      <c r="G260" s="735">
        <v>0</v>
      </c>
      <c r="H260" s="735">
        <v>0</v>
      </c>
      <c r="I260" s="735">
        <v>0</v>
      </c>
      <c r="J260" s="735">
        <v>0</v>
      </c>
      <c r="K260" s="735">
        <v>0</v>
      </c>
      <c r="L260" s="735">
        <v>0</v>
      </c>
      <c r="M260" s="735">
        <v>0</v>
      </c>
      <c r="N260" s="735">
        <v>0</v>
      </c>
      <c r="O260" s="735">
        <v>0</v>
      </c>
      <c r="P260" s="735">
        <v>0</v>
      </c>
      <c r="Q260" s="735">
        <v>0</v>
      </c>
      <c r="R260" s="735">
        <v>0</v>
      </c>
      <c r="S260" s="735">
        <v>0</v>
      </c>
      <c r="T260" s="735">
        <v>0</v>
      </c>
      <c r="U260" s="735">
        <v>0</v>
      </c>
      <c r="V260" s="735">
        <v>0</v>
      </c>
    </row>
    <row r="261" spans="2:22" x14ac:dyDescent="0.25">
      <c r="B261" s="706">
        <v>9353081</v>
      </c>
      <c r="C261" s="706" t="s">
        <v>1404</v>
      </c>
      <c r="D261" s="706" t="s">
        <v>1458</v>
      </c>
      <c r="E261" s="735">
        <v>0</v>
      </c>
      <c r="F261" s="735">
        <v>0</v>
      </c>
      <c r="G261" s="735">
        <v>0</v>
      </c>
      <c r="H261" s="735">
        <v>0</v>
      </c>
      <c r="I261" s="735">
        <v>0</v>
      </c>
      <c r="J261" s="735">
        <v>0</v>
      </c>
      <c r="K261" s="735">
        <v>0</v>
      </c>
      <c r="L261" s="735">
        <v>0</v>
      </c>
      <c r="M261" s="735">
        <v>0</v>
      </c>
      <c r="N261" s="735">
        <v>0</v>
      </c>
      <c r="O261" s="735">
        <v>0</v>
      </c>
      <c r="P261" s="735">
        <v>0</v>
      </c>
      <c r="Q261" s="735">
        <v>0</v>
      </c>
      <c r="R261" s="735">
        <v>0</v>
      </c>
      <c r="S261" s="735">
        <v>0</v>
      </c>
      <c r="T261" s="735">
        <v>0</v>
      </c>
      <c r="U261" s="735">
        <v>0</v>
      </c>
      <c r="V261" s="735">
        <v>0</v>
      </c>
    </row>
    <row r="262" spans="2:22" x14ac:dyDescent="0.25">
      <c r="B262" s="706">
        <v>9353084</v>
      </c>
      <c r="C262" s="706" t="s">
        <v>1405</v>
      </c>
      <c r="D262" s="706" t="s">
        <v>1458</v>
      </c>
      <c r="E262" s="735">
        <v>0</v>
      </c>
      <c r="F262" s="735">
        <v>0</v>
      </c>
      <c r="G262" s="735">
        <v>0</v>
      </c>
      <c r="H262" s="735">
        <v>0</v>
      </c>
      <c r="I262" s="735">
        <v>0</v>
      </c>
      <c r="J262" s="735">
        <v>0</v>
      </c>
      <c r="K262" s="735">
        <v>0</v>
      </c>
      <c r="L262" s="735">
        <v>0</v>
      </c>
      <c r="M262" s="735">
        <v>0</v>
      </c>
      <c r="N262" s="735">
        <v>0</v>
      </c>
      <c r="O262" s="735">
        <v>0</v>
      </c>
      <c r="P262" s="735">
        <v>0</v>
      </c>
      <c r="Q262" s="735">
        <v>0</v>
      </c>
      <c r="R262" s="735">
        <v>0</v>
      </c>
      <c r="S262" s="735">
        <v>0</v>
      </c>
      <c r="T262" s="735">
        <v>0</v>
      </c>
      <c r="U262" s="735">
        <v>0</v>
      </c>
      <c r="V262" s="735">
        <v>0</v>
      </c>
    </row>
    <row r="263" spans="2:22" x14ac:dyDescent="0.25">
      <c r="B263" s="706">
        <v>9353089</v>
      </c>
      <c r="C263" s="706" t="s">
        <v>1406</v>
      </c>
      <c r="D263" s="706" t="s">
        <v>1458</v>
      </c>
      <c r="E263" s="735">
        <v>0</v>
      </c>
      <c r="F263" s="735">
        <v>0</v>
      </c>
      <c r="G263" s="735">
        <v>0</v>
      </c>
      <c r="H263" s="735">
        <v>0</v>
      </c>
      <c r="I263" s="735">
        <v>0</v>
      </c>
      <c r="J263" s="735">
        <v>0</v>
      </c>
      <c r="K263" s="735">
        <v>0</v>
      </c>
      <c r="L263" s="735">
        <v>0</v>
      </c>
      <c r="M263" s="735">
        <v>0</v>
      </c>
      <c r="N263" s="735">
        <v>0</v>
      </c>
      <c r="O263" s="735">
        <v>0</v>
      </c>
      <c r="P263" s="735">
        <v>0</v>
      </c>
      <c r="Q263" s="735">
        <v>0</v>
      </c>
      <c r="R263" s="735">
        <v>0</v>
      </c>
      <c r="S263" s="735">
        <v>0</v>
      </c>
      <c r="T263" s="735">
        <v>0</v>
      </c>
      <c r="U263" s="735">
        <v>0</v>
      </c>
      <c r="V263" s="735">
        <v>0</v>
      </c>
    </row>
    <row r="264" spans="2:22" x14ac:dyDescent="0.25">
      <c r="B264" s="706">
        <v>9353091</v>
      </c>
      <c r="C264" s="706" t="s">
        <v>1499</v>
      </c>
      <c r="D264" s="706" t="s">
        <v>1458</v>
      </c>
      <c r="E264" s="735">
        <v>0</v>
      </c>
      <c r="F264" s="735">
        <v>0</v>
      </c>
      <c r="G264" s="735">
        <v>0</v>
      </c>
      <c r="H264" s="735">
        <v>0</v>
      </c>
      <c r="I264" s="735">
        <v>0</v>
      </c>
      <c r="J264" s="735">
        <v>0</v>
      </c>
      <c r="K264" s="735">
        <v>0</v>
      </c>
      <c r="L264" s="735">
        <v>0</v>
      </c>
      <c r="M264" s="735">
        <v>0</v>
      </c>
      <c r="N264" s="735">
        <v>0</v>
      </c>
      <c r="O264" s="735">
        <v>0</v>
      </c>
      <c r="P264" s="735">
        <v>0</v>
      </c>
      <c r="Q264" s="735">
        <v>0</v>
      </c>
      <c r="R264" s="735">
        <v>0</v>
      </c>
      <c r="S264" s="735">
        <v>0</v>
      </c>
      <c r="T264" s="735">
        <v>0</v>
      </c>
      <c r="U264" s="735">
        <v>0</v>
      </c>
      <c r="V264" s="735">
        <v>0</v>
      </c>
    </row>
    <row r="265" spans="2:22" x14ac:dyDescent="0.25">
      <c r="B265" s="706">
        <v>9353092</v>
      </c>
      <c r="C265" s="706" t="s">
        <v>1407</v>
      </c>
      <c r="D265" s="706" t="s">
        <v>1458</v>
      </c>
      <c r="E265" s="735">
        <v>0</v>
      </c>
      <c r="F265" s="735">
        <v>0</v>
      </c>
      <c r="G265" s="735">
        <v>0</v>
      </c>
      <c r="H265" s="735">
        <v>0</v>
      </c>
      <c r="I265" s="735">
        <v>0</v>
      </c>
      <c r="J265" s="735">
        <v>0</v>
      </c>
      <c r="K265" s="735">
        <v>0</v>
      </c>
      <c r="L265" s="735">
        <v>0</v>
      </c>
      <c r="M265" s="735">
        <v>0</v>
      </c>
      <c r="N265" s="735">
        <v>0</v>
      </c>
      <c r="O265" s="735">
        <v>0</v>
      </c>
      <c r="P265" s="735">
        <v>0</v>
      </c>
      <c r="Q265" s="735">
        <v>0</v>
      </c>
      <c r="R265" s="735">
        <v>0</v>
      </c>
      <c r="S265" s="735">
        <v>0</v>
      </c>
      <c r="T265" s="735">
        <v>0</v>
      </c>
      <c r="U265" s="735">
        <v>0</v>
      </c>
      <c r="V265" s="735">
        <v>0</v>
      </c>
    </row>
    <row r="266" spans="2:22" x14ac:dyDescent="0.25">
      <c r="B266" s="706">
        <v>9353096</v>
      </c>
      <c r="C266" s="706" t="s">
        <v>1408</v>
      </c>
      <c r="D266" s="706" t="s">
        <v>1458</v>
      </c>
      <c r="E266" s="735">
        <v>0</v>
      </c>
      <c r="F266" s="735">
        <v>0</v>
      </c>
      <c r="G266" s="735">
        <v>0</v>
      </c>
      <c r="H266" s="735">
        <v>0</v>
      </c>
      <c r="I266" s="735">
        <v>0</v>
      </c>
      <c r="J266" s="735">
        <v>0</v>
      </c>
      <c r="K266" s="735">
        <v>0</v>
      </c>
      <c r="L266" s="735">
        <v>0</v>
      </c>
      <c r="M266" s="735">
        <v>0</v>
      </c>
      <c r="N266" s="735">
        <v>0</v>
      </c>
      <c r="O266" s="735">
        <v>0</v>
      </c>
      <c r="P266" s="735">
        <v>0</v>
      </c>
      <c r="Q266" s="735">
        <v>0</v>
      </c>
      <c r="R266" s="735">
        <v>0</v>
      </c>
      <c r="S266" s="735">
        <v>0</v>
      </c>
      <c r="T266" s="735">
        <v>0</v>
      </c>
      <c r="U266" s="735">
        <v>0</v>
      </c>
      <c r="V266" s="735">
        <v>0</v>
      </c>
    </row>
    <row r="267" spans="2:22" x14ac:dyDescent="0.25">
      <c r="B267" s="706">
        <v>9353097</v>
      </c>
      <c r="C267" s="706" t="s">
        <v>1112</v>
      </c>
      <c r="D267" s="706" t="s">
        <v>1458</v>
      </c>
      <c r="E267" s="735">
        <v>0</v>
      </c>
      <c r="F267" s="735">
        <v>0</v>
      </c>
      <c r="G267" s="735">
        <v>0</v>
      </c>
      <c r="H267" s="735">
        <v>0</v>
      </c>
      <c r="I267" s="735">
        <v>0</v>
      </c>
      <c r="J267" s="735">
        <v>0</v>
      </c>
      <c r="K267" s="735">
        <v>0</v>
      </c>
      <c r="L267" s="735">
        <v>0</v>
      </c>
      <c r="M267" s="735">
        <v>0</v>
      </c>
      <c r="N267" s="735">
        <v>0</v>
      </c>
      <c r="O267" s="735">
        <v>0</v>
      </c>
      <c r="P267" s="735">
        <v>0</v>
      </c>
      <c r="Q267" s="735">
        <v>0</v>
      </c>
      <c r="R267" s="735">
        <v>0</v>
      </c>
      <c r="S267" s="735">
        <v>0</v>
      </c>
      <c r="T267" s="735">
        <v>0</v>
      </c>
      <c r="U267" s="735">
        <v>0</v>
      </c>
      <c r="V267" s="735">
        <v>0</v>
      </c>
    </row>
    <row r="268" spans="2:22" x14ac:dyDescent="0.25">
      <c r="B268" s="706">
        <v>9353098</v>
      </c>
      <c r="C268" s="706" t="s">
        <v>1409</v>
      </c>
      <c r="D268" s="706" t="s">
        <v>1458</v>
      </c>
      <c r="E268" s="735">
        <v>0</v>
      </c>
      <c r="F268" s="735">
        <v>0</v>
      </c>
      <c r="G268" s="735">
        <v>0</v>
      </c>
      <c r="H268" s="735">
        <v>0</v>
      </c>
      <c r="I268" s="735">
        <v>0</v>
      </c>
      <c r="J268" s="735">
        <v>0</v>
      </c>
      <c r="K268" s="735">
        <v>0</v>
      </c>
      <c r="L268" s="735">
        <v>0</v>
      </c>
      <c r="M268" s="735">
        <v>0</v>
      </c>
      <c r="N268" s="735">
        <v>0</v>
      </c>
      <c r="O268" s="735">
        <v>0</v>
      </c>
      <c r="P268" s="735">
        <v>0</v>
      </c>
      <c r="Q268" s="735">
        <v>0</v>
      </c>
      <c r="R268" s="735">
        <v>0</v>
      </c>
      <c r="S268" s="735">
        <v>0</v>
      </c>
      <c r="T268" s="735">
        <v>0</v>
      </c>
      <c r="U268" s="735">
        <v>0</v>
      </c>
      <c r="V268" s="735">
        <v>0</v>
      </c>
    </row>
    <row r="269" spans="2:22" x14ac:dyDescent="0.25">
      <c r="B269" s="706">
        <v>9353099</v>
      </c>
      <c r="C269" s="706" t="s">
        <v>1410</v>
      </c>
      <c r="D269" s="706" t="s">
        <v>1458</v>
      </c>
      <c r="E269" s="735">
        <v>0</v>
      </c>
      <c r="F269" s="735">
        <v>0</v>
      </c>
      <c r="G269" s="735">
        <v>0</v>
      </c>
      <c r="H269" s="735">
        <v>0</v>
      </c>
      <c r="I269" s="735">
        <v>0</v>
      </c>
      <c r="J269" s="735">
        <v>0</v>
      </c>
      <c r="K269" s="735">
        <v>0</v>
      </c>
      <c r="L269" s="735">
        <v>0</v>
      </c>
      <c r="M269" s="735">
        <v>0</v>
      </c>
      <c r="N269" s="735">
        <v>0</v>
      </c>
      <c r="O269" s="735">
        <v>0</v>
      </c>
      <c r="P269" s="735">
        <v>0</v>
      </c>
      <c r="Q269" s="735">
        <v>0</v>
      </c>
      <c r="R269" s="735">
        <v>0</v>
      </c>
      <c r="S269" s="735">
        <v>0</v>
      </c>
      <c r="T269" s="735">
        <v>0</v>
      </c>
      <c r="U269" s="735">
        <v>0</v>
      </c>
      <c r="V269" s="735">
        <v>0</v>
      </c>
    </row>
    <row r="270" spans="2:22" x14ac:dyDescent="0.25">
      <c r="B270" s="706">
        <v>9353101</v>
      </c>
      <c r="C270" s="706" t="s">
        <v>1265</v>
      </c>
      <c r="D270" s="706" t="s">
        <v>1458</v>
      </c>
      <c r="E270" s="735">
        <v>0</v>
      </c>
      <c r="F270" s="735">
        <v>0</v>
      </c>
      <c r="G270" s="735">
        <v>0</v>
      </c>
      <c r="H270" s="735">
        <v>0</v>
      </c>
      <c r="I270" s="735">
        <v>0</v>
      </c>
      <c r="J270" s="735">
        <v>0</v>
      </c>
      <c r="K270" s="735">
        <v>0</v>
      </c>
      <c r="L270" s="735">
        <v>0</v>
      </c>
      <c r="M270" s="735">
        <v>0</v>
      </c>
      <c r="N270" s="735">
        <v>0</v>
      </c>
      <c r="O270" s="735">
        <v>0</v>
      </c>
      <c r="P270" s="735">
        <v>0</v>
      </c>
      <c r="Q270" s="735">
        <v>0</v>
      </c>
      <c r="R270" s="735">
        <v>0</v>
      </c>
      <c r="S270" s="735">
        <v>0</v>
      </c>
      <c r="T270" s="735">
        <v>0</v>
      </c>
      <c r="U270" s="735">
        <v>0</v>
      </c>
      <c r="V270" s="735">
        <v>0</v>
      </c>
    </row>
    <row r="271" spans="2:22" x14ac:dyDescent="0.25">
      <c r="B271" s="706">
        <v>9353102</v>
      </c>
      <c r="C271" s="706" t="s">
        <v>1411</v>
      </c>
      <c r="D271" s="706" t="s">
        <v>1458</v>
      </c>
      <c r="E271" s="735">
        <v>0</v>
      </c>
      <c r="F271" s="735">
        <v>0</v>
      </c>
      <c r="G271" s="735">
        <v>0</v>
      </c>
      <c r="H271" s="735">
        <v>0</v>
      </c>
      <c r="I271" s="735">
        <v>0</v>
      </c>
      <c r="J271" s="735">
        <v>0</v>
      </c>
      <c r="K271" s="735">
        <v>0</v>
      </c>
      <c r="L271" s="735">
        <v>0</v>
      </c>
      <c r="M271" s="735">
        <v>0</v>
      </c>
      <c r="N271" s="735">
        <v>0</v>
      </c>
      <c r="O271" s="735">
        <v>0</v>
      </c>
      <c r="P271" s="735">
        <v>0</v>
      </c>
      <c r="Q271" s="735">
        <v>0</v>
      </c>
      <c r="R271" s="735">
        <v>0</v>
      </c>
      <c r="S271" s="735">
        <v>0</v>
      </c>
      <c r="T271" s="735">
        <v>0</v>
      </c>
      <c r="U271" s="735">
        <v>0</v>
      </c>
      <c r="V271" s="735">
        <v>0</v>
      </c>
    </row>
    <row r="272" spans="2:22" x14ac:dyDescent="0.25">
      <c r="B272" s="706">
        <v>9353115</v>
      </c>
      <c r="C272" s="706" t="s">
        <v>1113</v>
      </c>
      <c r="D272" s="706" t="s">
        <v>1458</v>
      </c>
      <c r="E272" s="735">
        <v>0</v>
      </c>
      <c r="F272" s="735">
        <v>0</v>
      </c>
      <c r="G272" s="735">
        <v>0</v>
      </c>
      <c r="H272" s="735">
        <v>0</v>
      </c>
      <c r="I272" s="735">
        <v>0</v>
      </c>
      <c r="J272" s="735">
        <v>0</v>
      </c>
      <c r="K272" s="735">
        <v>0</v>
      </c>
      <c r="L272" s="735">
        <v>0</v>
      </c>
      <c r="M272" s="735">
        <v>0</v>
      </c>
      <c r="N272" s="735">
        <v>0</v>
      </c>
      <c r="O272" s="735">
        <v>0</v>
      </c>
      <c r="P272" s="735">
        <v>0</v>
      </c>
      <c r="Q272" s="735">
        <v>0</v>
      </c>
      <c r="R272" s="735">
        <v>0</v>
      </c>
      <c r="S272" s="735">
        <v>0</v>
      </c>
      <c r="T272" s="735">
        <v>0</v>
      </c>
      <c r="U272" s="735">
        <v>0</v>
      </c>
      <c r="V272" s="735">
        <v>0</v>
      </c>
    </row>
    <row r="273" spans="2:22" x14ac:dyDescent="0.25">
      <c r="B273" s="706">
        <v>9353116</v>
      </c>
      <c r="C273" s="706" t="s">
        <v>1412</v>
      </c>
      <c r="D273" s="706" t="s">
        <v>1458</v>
      </c>
      <c r="E273" s="735">
        <v>0</v>
      </c>
      <c r="F273" s="735">
        <v>0</v>
      </c>
      <c r="G273" s="735">
        <v>0</v>
      </c>
      <c r="H273" s="735">
        <v>0</v>
      </c>
      <c r="I273" s="735">
        <v>0</v>
      </c>
      <c r="J273" s="735">
        <v>0</v>
      </c>
      <c r="K273" s="735">
        <v>0</v>
      </c>
      <c r="L273" s="735">
        <v>0</v>
      </c>
      <c r="M273" s="735">
        <v>0</v>
      </c>
      <c r="N273" s="735">
        <v>0</v>
      </c>
      <c r="O273" s="735">
        <v>0</v>
      </c>
      <c r="P273" s="735">
        <v>0</v>
      </c>
      <c r="Q273" s="735">
        <v>0</v>
      </c>
      <c r="R273" s="735">
        <v>0</v>
      </c>
      <c r="S273" s="735">
        <v>0</v>
      </c>
      <c r="T273" s="735">
        <v>0</v>
      </c>
      <c r="U273" s="735">
        <v>0</v>
      </c>
      <c r="V273" s="735">
        <v>0</v>
      </c>
    </row>
    <row r="274" spans="2:22" x14ac:dyDescent="0.25">
      <c r="B274" s="706">
        <v>9353302</v>
      </c>
      <c r="C274" s="706" t="s">
        <v>1266</v>
      </c>
      <c r="D274" s="706" t="s">
        <v>1458</v>
      </c>
      <c r="E274" s="735">
        <v>0</v>
      </c>
      <c r="F274" s="735">
        <v>0</v>
      </c>
      <c r="G274" s="735">
        <v>0</v>
      </c>
      <c r="H274" s="735">
        <v>0</v>
      </c>
      <c r="I274" s="735">
        <v>0</v>
      </c>
      <c r="J274" s="735">
        <v>0</v>
      </c>
      <c r="K274" s="735">
        <v>0</v>
      </c>
      <c r="L274" s="735">
        <v>0</v>
      </c>
      <c r="M274" s="735">
        <v>0</v>
      </c>
      <c r="N274" s="735">
        <v>0</v>
      </c>
      <c r="O274" s="735">
        <v>0</v>
      </c>
      <c r="P274" s="735">
        <v>0</v>
      </c>
      <c r="Q274" s="735">
        <v>0</v>
      </c>
      <c r="R274" s="735">
        <v>0</v>
      </c>
      <c r="S274" s="735">
        <v>0</v>
      </c>
      <c r="T274" s="735">
        <v>0</v>
      </c>
      <c r="U274" s="735">
        <v>0</v>
      </c>
      <c r="V274" s="735">
        <v>0</v>
      </c>
    </row>
    <row r="275" spans="2:22" x14ac:dyDescent="0.25">
      <c r="B275" s="706">
        <v>9353312</v>
      </c>
      <c r="C275" s="706" t="s">
        <v>1267</v>
      </c>
      <c r="D275" s="706" t="s">
        <v>1458</v>
      </c>
      <c r="E275" s="735">
        <v>0</v>
      </c>
      <c r="F275" s="735">
        <v>0</v>
      </c>
      <c r="G275" s="735">
        <v>0</v>
      </c>
      <c r="H275" s="735">
        <v>0</v>
      </c>
      <c r="I275" s="735">
        <v>0</v>
      </c>
      <c r="J275" s="735">
        <v>0</v>
      </c>
      <c r="K275" s="735">
        <v>0</v>
      </c>
      <c r="L275" s="735">
        <v>0</v>
      </c>
      <c r="M275" s="735">
        <v>0</v>
      </c>
      <c r="N275" s="735">
        <v>0</v>
      </c>
      <c r="O275" s="735">
        <v>0</v>
      </c>
      <c r="P275" s="735">
        <v>0</v>
      </c>
      <c r="Q275" s="735">
        <v>0</v>
      </c>
      <c r="R275" s="735">
        <v>0</v>
      </c>
      <c r="S275" s="735">
        <v>0</v>
      </c>
      <c r="T275" s="735">
        <v>0</v>
      </c>
      <c r="U275" s="735">
        <v>0</v>
      </c>
      <c r="V275" s="735">
        <v>0</v>
      </c>
    </row>
    <row r="276" spans="2:22" x14ac:dyDescent="0.25">
      <c r="B276" s="706">
        <v>9353314</v>
      </c>
      <c r="C276" s="706" t="s">
        <v>1268</v>
      </c>
      <c r="D276" s="706" t="s">
        <v>1458</v>
      </c>
      <c r="E276" s="735">
        <v>0</v>
      </c>
      <c r="F276" s="735">
        <v>0</v>
      </c>
      <c r="G276" s="735">
        <v>0</v>
      </c>
      <c r="H276" s="735">
        <v>0</v>
      </c>
      <c r="I276" s="735">
        <v>0</v>
      </c>
      <c r="J276" s="735">
        <v>0</v>
      </c>
      <c r="K276" s="735">
        <v>0</v>
      </c>
      <c r="L276" s="735">
        <v>0</v>
      </c>
      <c r="M276" s="735">
        <v>0</v>
      </c>
      <c r="N276" s="735">
        <v>0</v>
      </c>
      <c r="O276" s="735">
        <v>0</v>
      </c>
      <c r="P276" s="735">
        <v>0</v>
      </c>
      <c r="Q276" s="735">
        <v>0</v>
      </c>
      <c r="R276" s="735">
        <v>0</v>
      </c>
      <c r="S276" s="735">
        <v>0</v>
      </c>
      <c r="T276" s="735">
        <v>0</v>
      </c>
      <c r="U276" s="735">
        <v>0</v>
      </c>
      <c r="V276" s="735">
        <v>0</v>
      </c>
    </row>
    <row r="277" spans="2:22" x14ac:dyDescent="0.25">
      <c r="B277" s="706">
        <v>9353318</v>
      </c>
      <c r="C277" s="706" t="s">
        <v>1413</v>
      </c>
      <c r="D277" s="706" t="s">
        <v>1458</v>
      </c>
      <c r="E277" s="735">
        <v>0</v>
      </c>
      <c r="F277" s="735">
        <v>0</v>
      </c>
      <c r="G277" s="735">
        <v>0</v>
      </c>
      <c r="H277" s="735">
        <v>0</v>
      </c>
      <c r="I277" s="735">
        <v>0</v>
      </c>
      <c r="J277" s="735">
        <v>0</v>
      </c>
      <c r="K277" s="735">
        <v>0</v>
      </c>
      <c r="L277" s="735">
        <v>0</v>
      </c>
      <c r="M277" s="735">
        <v>0</v>
      </c>
      <c r="N277" s="735">
        <v>0</v>
      </c>
      <c r="O277" s="735">
        <v>0</v>
      </c>
      <c r="P277" s="735">
        <v>0</v>
      </c>
      <c r="Q277" s="735">
        <v>0</v>
      </c>
      <c r="R277" s="735">
        <v>0</v>
      </c>
      <c r="S277" s="735">
        <v>0</v>
      </c>
      <c r="T277" s="735">
        <v>0</v>
      </c>
      <c r="U277" s="735">
        <v>0</v>
      </c>
      <c r="V277" s="735">
        <v>0</v>
      </c>
    </row>
    <row r="278" spans="2:22" x14ac:dyDescent="0.25">
      <c r="B278" s="706">
        <v>9353320</v>
      </c>
      <c r="C278" s="706" t="s">
        <v>1269</v>
      </c>
      <c r="D278" s="706" t="s">
        <v>1458</v>
      </c>
      <c r="E278" s="735">
        <v>0</v>
      </c>
      <c r="F278" s="735">
        <v>0</v>
      </c>
      <c r="G278" s="735">
        <v>0</v>
      </c>
      <c r="H278" s="735">
        <v>0</v>
      </c>
      <c r="I278" s="735">
        <v>0</v>
      </c>
      <c r="J278" s="735">
        <v>0</v>
      </c>
      <c r="K278" s="735">
        <v>0</v>
      </c>
      <c r="L278" s="735">
        <v>0</v>
      </c>
      <c r="M278" s="735">
        <v>0</v>
      </c>
      <c r="N278" s="735">
        <v>0</v>
      </c>
      <c r="O278" s="735">
        <v>0</v>
      </c>
      <c r="P278" s="735">
        <v>0</v>
      </c>
      <c r="Q278" s="735">
        <v>0</v>
      </c>
      <c r="R278" s="735">
        <v>0</v>
      </c>
      <c r="S278" s="735">
        <v>0</v>
      </c>
      <c r="T278" s="735">
        <v>0</v>
      </c>
      <c r="U278" s="735">
        <v>0</v>
      </c>
      <c r="V278" s="735">
        <v>0</v>
      </c>
    </row>
    <row r="279" spans="2:22" x14ac:dyDescent="0.25">
      <c r="B279" s="706">
        <v>9353323</v>
      </c>
      <c r="C279" s="706" t="s">
        <v>1414</v>
      </c>
      <c r="D279" s="706" t="s">
        <v>1458</v>
      </c>
      <c r="E279" s="735">
        <v>0</v>
      </c>
      <c r="F279" s="735">
        <v>0</v>
      </c>
      <c r="G279" s="735">
        <v>0</v>
      </c>
      <c r="H279" s="735">
        <v>0</v>
      </c>
      <c r="I279" s="735">
        <v>0</v>
      </c>
      <c r="J279" s="735">
        <v>0</v>
      </c>
      <c r="K279" s="735">
        <v>0</v>
      </c>
      <c r="L279" s="735">
        <v>0</v>
      </c>
      <c r="M279" s="735">
        <v>0</v>
      </c>
      <c r="N279" s="735">
        <v>0</v>
      </c>
      <c r="O279" s="735">
        <v>0</v>
      </c>
      <c r="P279" s="735">
        <v>0</v>
      </c>
      <c r="Q279" s="735">
        <v>0</v>
      </c>
      <c r="R279" s="735">
        <v>0</v>
      </c>
      <c r="S279" s="735">
        <v>0</v>
      </c>
      <c r="T279" s="735">
        <v>0</v>
      </c>
      <c r="U279" s="735">
        <v>0</v>
      </c>
      <c r="V279" s="735">
        <v>0</v>
      </c>
    </row>
    <row r="280" spans="2:22" x14ac:dyDescent="0.25">
      <c r="B280" s="706">
        <v>9353328</v>
      </c>
      <c r="C280" s="706" t="s">
        <v>1270</v>
      </c>
      <c r="D280" s="706" t="s">
        <v>1458</v>
      </c>
      <c r="E280" s="735">
        <v>0</v>
      </c>
      <c r="F280" s="735">
        <v>0</v>
      </c>
      <c r="G280" s="735">
        <v>0</v>
      </c>
      <c r="H280" s="735">
        <v>0</v>
      </c>
      <c r="I280" s="735">
        <v>0</v>
      </c>
      <c r="J280" s="735">
        <v>0</v>
      </c>
      <c r="K280" s="735">
        <v>0</v>
      </c>
      <c r="L280" s="735">
        <v>0</v>
      </c>
      <c r="M280" s="735">
        <v>0</v>
      </c>
      <c r="N280" s="735">
        <v>0</v>
      </c>
      <c r="O280" s="735">
        <v>0</v>
      </c>
      <c r="P280" s="735">
        <v>0</v>
      </c>
      <c r="Q280" s="735">
        <v>0</v>
      </c>
      <c r="R280" s="735">
        <v>0</v>
      </c>
      <c r="S280" s="735">
        <v>0</v>
      </c>
      <c r="T280" s="735">
        <v>0</v>
      </c>
      <c r="U280" s="735">
        <v>0</v>
      </c>
      <c r="V280" s="735">
        <v>0</v>
      </c>
    </row>
    <row r="281" spans="2:22" x14ac:dyDescent="0.25">
      <c r="B281" s="706">
        <v>9353331</v>
      </c>
      <c r="C281" s="706" t="s">
        <v>1415</v>
      </c>
      <c r="D281" s="706" t="s">
        <v>1458</v>
      </c>
      <c r="E281" s="735">
        <v>0</v>
      </c>
      <c r="F281" s="735">
        <v>0</v>
      </c>
      <c r="G281" s="735">
        <v>0</v>
      </c>
      <c r="H281" s="735">
        <v>0</v>
      </c>
      <c r="I281" s="735">
        <v>0</v>
      </c>
      <c r="J281" s="735">
        <v>0</v>
      </c>
      <c r="K281" s="735">
        <v>0</v>
      </c>
      <c r="L281" s="735">
        <v>0</v>
      </c>
      <c r="M281" s="735">
        <v>0</v>
      </c>
      <c r="N281" s="735">
        <v>0</v>
      </c>
      <c r="O281" s="735">
        <v>0</v>
      </c>
      <c r="P281" s="735">
        <v>0</v>
      </c>
      <c r="Q281" s="735">
        <v>0</v>
      </c>
      <c r="R281" s="735">
        <v>0</v>
      </c>
      <c r="S281" s="735">
        <v>0</v>
      </c>
      <c r="T281" s="735">
        <v>0</v>
      </c>
      <c r="U281" s="735">
        <v>0</v>
      </c>
      <c r="V281" s="735">
        <v>0</v>
      </c>
    </row>
    <row r="282" spans="2:22" x14ac:dyDescent="0.25">
      <c r="B282" s="706">
        <v>9353335</v>
      </c>
      <c r="C282" s="706" t="s">
        <v>1271</v>
      </c>
      <c r="D282" s="706" t="s">
        <v>1458</v>
      </c>
      <c r="E282" s="735">
        <v>0</v>
      </c>
      <c r="F282" s="735">
        <v>0</v>
      </c>
      <c r="G282" s="735">
        <v>0</v>
      </c>
      <c r="H282" s="735">
        <v>0</v>
      </c>
      <c r="I282" s="735">
        <v>0</v>
      </c>
      <c r="J282" s="735">
        <v>0</v>
      </c>
      <c r="K282" s="735">
        <v>0</v>
      </c>
      <c r="L282" s="735">
        <v>0</v>
      </c>
      <c r="M282" s="735">
        <v>0</v>
      </c>
      <c r="N282" s="735">
        <v>0</v>
      </c>
      <c r="O282" s="735">
        <v>0</v>
      </c>
      <c r="P282" s="735">
        <v>0</v>
      </c>
      <c r="Q282" s="735">
        <v>0</v>
      </c>
      <c r="R282" s="735">
        <v>0</v>
      </c>
      <c r="S282" s="735">
        <v>0</v>
      </c>
      <c r="T282" s="735">
        <v>0</v>
      </c>
      <c r="U282" s="735">
        <v>0</v>
      </c>
      <c r="V282" s="735">
        <v>0</v>
      </c>
    </row>
    <row r="283" spans="2:22" x14ac:dyDescent="0.25">
      <c r="B283" s="706">
        <v>9353339</v>
      </c>
      <c r="C283" s="706" t="s">
        <v>1500</v>
      </c>
      <c r="D283" s="706" t="s">
        <v>1458</v>
      </c>
      <c r="E283" s="735">
        <v>0</v>
      </c>
      <c r="F283" s="735">
        <v>0</v>
      </c>
      <c r="G283" s="735">
        <v>0</v>
      </c>
      <c r="H283" s="735">
        <v>0</v>
      </c>
      <c r="I283" s="735">
        <v>0</v>
      </c>
      <c r="J283" s="735">
        <v>0</v>
      </c>
      <c r="K283" s="735">
        <v>0</v>
      </c>
      <c r="L283" s="735">
        <v>0</v>
      </c>
      <c r="M283" s="735">
        <v>0</v>
      </c>
      <c r="N283" s="735">
        <v>0</v>
      </c>
      <c r="O283" s="735">
        <v>0</v>
      </c>
      <c r="P283" s="735">
        <v>0</v>
      </c>
      <c r="Q283" s="735">
        <v>0</v>
      </c>
      <c r="R283" s="735">
        <v>0</v>
      </c>
      <c r="S283" s="735">
        <v>0</v>
      </c>
      <c r="T283" s="735">
        <v>0</v>
      </c>
      <c r="U283" s="735">
        <v>0</v>
      </c>
      <c r="V283" s="735">
        <v>0</v>
      </c>
    </row>
    <row r="284" spans="2:22" x14ac:dyDescent="0.25">
      <c r="B284" s="706">
        <v>9353340</v>
      </c>
      <c r="C284" s="706" t="s">
        <v>781</v>
      </c>
      <c r="D284" s="706" t="s">
        <v>1458</v>
      </c>
      <c r="E284" s="735">
        <v>0</v>
      </c>
      <c r="F284" s="735">
        <v>0</v>
      </c>
      <c r="G284" s="735">
        <v>0</v>
      </c>
      <c r="H284" s="735">
        <v>0</v>
      </c>
      <c r="I284" s="735">
        <v>0</v>
      </c>
      <c r="J284" s="735">
        <v>0</v>
      </c>
      <c r="K284" s="735">
        <v>0</v>
      </c>
      <c r="L284" s="735">
        <v>0</v>
      </c>
      <c r="M284" s="735">
        <v>0</v>
      </c>
      <c r="N284" s="735">
        <v>0</v>
      </c>
      <c r="O284" s="735">
        <v>0</v>
      </c>
      <c r="P284" s="735">
        <v>0</v>
      </c>
      <c r="Q284" s="735">
        <v>0</v>
      </c>
      <c r="R284" s="735">
        <v>0</v>
      </c>
      <c r="S284" s="735">
        <v>0</v>
      </c>
      <c r="T284" s="735">
        <v>0</v>
      </c>
      <c r="U284" s="735">
        <v>0</v>
      </c>
      <c r="V284" s="735">
        <v>0</v>
      </c>
    </row>
    <row r="285" spans="2:22" x14ac:dyDescent="0.25">
      <c r="B285" s="706">
        <v>9353341</v>
      </c>
      <c r="C285" s="706" t="s">
        <v>782</v>
      </c>
      <c r="D285" s="706" t="s">
        <v>1458</v>
      </c>
      <c r="E285" s="735">
        <v>0</v>
      </c>
      <c r="F285" s="735">
        <v>0</v>
      </c>
      <c r="G285" s="735">
        <v>0</v>
      </c>
      <c r="H285" s="735">
        <v>0</v>
      </c>
      <c r="I285" s="735">
        <v>0</v>
      </c>
      <c r="J285" s="735">
        <v>0</v>
      </c>
      <c r="K285" s="735">
        <v>0</v>
      </c>
      <c r="L285" s="735">
        <v>0</v>
      </c>
      <c r="M285" s="735">
        <v>0</v>
      </c>
      <c r="N285" s="735">
        <v>0</v>
      </c>
      <c r="O285" s="735">
        <v>0</v>
      </c>
      <c r="P285" s="735">
        <v>0</v>
      </c>
      <c r="Q285" s="735">
        <v>0</v>
      </c>
      <c r="R285" s="735">
        <v>0</v>
      </c>
      <c r="S285" s="735">
        <v>0</v>
      </c>
      <c r="T285" s="735">
        <v>0</v>
      </c>
      <c r="U285" s="735">
        <v>0</v>
      </c>
      <c r="V285" s="735">
        <v>0</v>
      </c>
    </row>
    <row r="286" spans="2:22" x14ac:dyDescent="0.25">
      <c r="B286" s="706">
        <v>9353344</v>
      </c>
      <c r="C286" s="706" t="s">
        <v>1114</v>
      </c>
      <c r="D286" s="706" t="s">
        <v>1458</v>
      </c>
      <c r="E286" s="735">
        <v>0</v>
      </c>
      <c r="F286" s="735">
        <v>0</v>
      </c>
      <c r="G286" s="735">
        <v>0</v>
      </c>
      <c r="H286" s="735">
        <v>0</v>
      </c>
      <c r="I286" s="735">
        <v>0</v>
      </c>
      <c r="J286" s="735">
        <v>0</v>
      </c>
      <c r="K286" s="735">
        <v>0</v>
      </c>
      <c r="L286" s="735">
        <v>0</v>
      </c>
      <c r="M286" s="735">
        <v>0</v>
      </c>
      <c r="N286" s="735">
        <v>0</v>
      </c>
      <c r="O286" s="735">
        <v>0</v>
      </c>
      <c r="P286" s="735">
        <v>0</v>
      </c>
      <c r="Q286" s="735">
        <v>0</v>
      </c>
      <c r="R286" s="735">
        <v>0</v>
      </c>
      <c r="S286" s="735">
        <v>0</v>
      </c>
      <c r="T286" s="735">
        <v>0</v>
      </c>
      <c r="U286" s="735">
        <v>0</v>
      </c>
      <c r="V286" s="735">
        <v>0</v>
      </c>
    </row>
    <row r="287" spans="2:22" x14ac:dyDescent="0.25">
      <c r="B287" s="706">
        <v>9353345</v>
      </c>
      <c r="C287" s="706" t="s">
        <v>1272</v>
      </c>
      <c r="D287" s="706" t="s">
        <v>1458</v>
      </c>
      <c r="E287" s="735">
        <v>0</v>
      </c>
      <c r="F287" s="735">
        <v>0</v>
      </c>
      <c r="G287" s="735">
        <v>0</v>
      </c>
      <c r="H287" s="735">
        <v>0</v>
      </c>
      <c r="I287" s="735">
        <v>0</v>
      </c>
      <c r="J287" s="735">
        <v>0</v>
      </c>
      <c r="K287" s="735">
        <v>0</v>
      </c>
      <c r="L287" s="735">
        <v>0</v>
      </c>
      <c r="M287" s="735">
        <v>0</v>
      </c>
      <c r="N287" s="735">
        <v>0</v>
      </c>
      <c r="O287" s="735">
        <v>0</v>
      </c>
      <c r="P287" s="735">
        <v>0</v>
      </c>
      <c r="Q287" s="735">
        <v>0</v>
      </c>
      <c r="R287" s="735">
        <v>0</v>
      </c>
      <c r="S287" s="735">
        <v>0</v>
      </c>
      <c r="T287" s="735">
        <v>0</v>
      </c>
      <c r="U287" s="735">
        <v>0</v>
      </c>
      <c r="V287" s="735">
        <v>0</v>
      </c>
    </row>
    <row r="288" spans="2:22" x14ac:dyDescent="0.25">
      <c r="B288" s="706">
        <v>9353346</v>
      </c>
      <c r="C288" s="706" t="s">
        <v>1339</v>
      </c>
      <c r="D288" s="706" t="s">
        <v>1458</v>
      </c>
      <c r="E288" s="735">
        <v>0</v>
      </c>
      <c r="F288" s="735">
        <v>0</v>
      </c>
      <c r="G288" s="735">
        <v>0</v>
      </c>
      <c r="H288" s="735">
        <v>0</v>
      </c>
      <c r="I288" s="735">
        <v>0</v>
      </c>
      <c r="J288" s="735">
        <v>0</v>
      </c>
      <c r="K288" s="735">
        <v>0</v>
      </c>
      <c r="L288" s="735">
        <v>0</v>
      </c>
      <c r="M288" s="735">
        <v>0</v>
      </c>
      <c r="N288" s="735">
        <v>0</v>
      </c>
      <c r="O288" s="735">
        <v>0</v>
      </c>
      <c r="P288" s="735">
        <v>0</v>
      </c>
      <c r="Q288" s="735">
        <v>0</v>
      </c>
      <c r="R288" s="735">
        <v>0</v>
      </c>
      <c r="S288" s="735">
        <v>0</v>
      </c>
      <c r="T288" s="735">
        <v>0</v>
      </c>
      <c r="U288" s="735">
        <v>0</v>
      </c>
      <c r="V288" s="735">
        <v>0</v>
      </c>
    </row>
    <row r="289" spans="2:22" x14ac:dyDescent="0.25">
      <c r="B289" s="706">
        <v>9354029</v>
      </c>
      <c r="C289" s="706" t="s">
        <v>921</v>
      </c>
      <c r="D289" s="706" t="s">
        <v>1459</v>
      </c>
      <c r="E289" s="735">
        <v>0</v>
      </c>
      <c r="F289" s="735">
        <v>0</v>
      </c>
      <c r="G289" s="735">
        <v>0</v>
      </c>
      <c r="H289" s="735">
        <v>0</v>
      </c>
      <c r="I289" s="735">
        <v>0</v>
      </c>
      <c r="J289" s="735">
        <v>0</v>
      </c>
      <c r="K289" s="735">
        <v>0</v>
      </c>
      <c r="L289" s="735">
        <v>0</v>
      </c>
      <c r="M289" s="735">
        <v>0</v>
      </c>
      <c r="N289" s="735">
        <v>0</v>
      </c>
      <c r="O289" s="735">
        <v>0</v>
      </c>
      <c r="P289" s="735">
        <v>0</v>
      </c>
      <c r="Q289" s="735">
        <v>0</v>
      </c>
      <c r="R289" s="735">
        <v>0</v>
      </c>
      <c r="S289" s="735">
        <v>0</v>
      </c>
      <c r="T289" s="735">
        <v>0</v>
      </c>
      <c r="U289" s="735">
        <v>0</v>
      </c>
      <c r="V289" s="735">
        <v>0</v>
      </c>
    </row>
    <row r="290" spans="2:22" x14ac:dyDescent="0.25">
      <c r="B290" s="706">
        <v>9354030</v>
      </c>
      <c r="C290" s="706" t="s">
        <v>922</v>
      </c>
      <c r="D290" s="706" t="s">
        <v>1459</v>
      </c>
      <c r="E290" s="735">
        <v>0</v>
      </c>
      <c r="F290" s="735">
        <v>0</v>
      </c>
      <c r="G290" s="735">
        <v>0</v>
      </c>
      <c r="H290" s="735">
        <v>0</v>
      </c>
      <c r="I290" s="735">
        <v>0</v>
      </c>
      <c r="J290" s="735">
        <v>0</v>
      </c>
      <c r="K290" s="735">
        <v>0</v>
      </c>
      <c r="L290" s="735">
        <v>0</v>
      </c>
      <c r="M290" s="735">
        <v>0</v>
      </c>
      <c r="N290" s="735">
        <v>0</v>
      </c>
      <c r="O290" s="735">
        <v>0</v>
      </c>
      <c r="P290" s="735">
        <v>0</v>
      </c>
      <c r="Q290" s="735">
        <v>0</v>
      </c>
      <c r="R290" s="735">
        <v>0</v>
      </c>
      <c r="S290" s="735">
        <v>0</v>
      </c>
      <c r="T290" s="735">
        <v>0</v>
      </c>
      <c r="U290" s="735">
        <v>0</v>
      </c>
      <c r="V290" s="735">
        <v>0</v>
      </c>
    </row>
    <row r="291" spans="2:22" x14ac:dyDescent="0.25">
      <c r="B291" s="706">
        <v>9354000</v>
      </c>
      <c r="C291" s="706" t="s">
        <v>1273</v>
      </c>
      <c r="D291" s="706" t="s">
        <v>356</v>
      </c>
      <c r="E291" s="735">
        <v>0</v>
      </c>
      <c r="F291" s="735">
        <v>0</v>
      </c>
      <c r="G291" s="735">
        <v>0</v>
      </c>
      <c r="H291" s="735">
        <v>0</v>
      </c>
      <c r="I291" s="735">
        <v>0</v>
      </c>
      <c r="J291" s="735">
        <v>0</v>
      </c>
      <c r="K291" s="735">
        <v>0</v>
      </c>
      <c r="L291" s="735">
        <v>0</v>
      </c>
      <c r="M291" s="735">
        <v>0</v>
      </c>
      <c r="N291" s="735">
        <v>0</v>
      </c>
      <c r="O291" s="735">
        <v>0</v>
      </c>
      <c r="P291" s="735">
        <v>0</v>
      </c>
      <c r="Q291" s="735">
        <v>0</v>
      </c>
      <c r="R291" s="735">
        <v>0</v>
      </c>
      <c r="S291" s="735">
        <v>0</v>
      </c>
      <c r="T291" s="735">
        <v>0</v>
      </c>
      <c r="U291" s="735">
        <v>0</v>
      </c>
      <c r="V291" s="735">
        <v>0</v>
      </c>
    </row>
    <row r="292" spans="2:22" x14ac:dyDescent="0.25">
      <c r="B292" s="706">
        <v>9354001</v>
      </c>
      <c r="C292" s="706" t="s">
        <v>935</v>
      </c>
      <c r="D292" s="706" t="s">
        <v>356</v>
      </c>
      <c r="E292" s="735">
        <v>0</v>
      </c>
      <c r="F292" s="735">
        <v>0</v>
      </c>
      <c r="G292" s="735">
        <v>0</v>
      </c>
      <c r="H292" s="735">
        <v>0</v>
      </c>
      <c r="I292" s="735">
        <v>0</v>
      </c>
      <c r="J292" s="735">
        <v>0</v>
      </c>
      <c r="K292" s="735">
        <v>0</v>
      </c>
      <c r="L292" s="735">
        <v>0</v>
      </c>
      <c r="M292" s="735">
        <v>0</v>
      </c>
      <c r="N292" s="735">
        <v>0</v>
      </c>
      <c r="O292" s="735">
        <v>0</v>
      </c>
      <c r="P292" s="735">
        <v>0</v>
      </c>
      <c r="Q292" s="735">
        <v>0</v>
      </c>
      <c r="R292" s="735">
        <v>0</v>
      </c>
      <c r="S292" s="735">
        <v>0</v>
      </c>
      <c r="T292" s="735">
        <v>0</v>
      </c>
      <c r="U292" s="735">
        <v>0</v>
      </c>
      <c r="V292" s="735">
        <v>0</v>
      </c>
    </row>
    <row r="293" spans="2:22" x14ac:dyDescent="0.25">
      <c r="B293" s="706">
        <v>9354002</v>
      </c>
      <c r="C293" s="706" t="s">
        <v>726</v>
      </c>
      <c r="D293" s="706" t="s">
        <v>356</v>
      </c>
      <c r="E293" s="735">
        <v>0</v>
      </c>
      <c r="F293" s="735">
        <v>0</v>
      </c>
      <c r="G293" s="735">
        <v>0</v>
      </c>
      <c r="H293" s="735">
        <v>0</v>
      </c>
      <c r="I293" s="735">
        <v>0</v>
      </c>
      <c r="J293" s="735">
        <v>0</v>
      </c>
      <c r="K293" s="735">
        <v>0</v>
      </c>
      <c r="L293" s="735">
        <v>0</v>
      </c>
      <c r="M293" s="735">
        <v>0</v>
      </c>
      <c r="N293" s="735">
        <v>0</v>
      </c>
      <c r="O293" s="735">
        <v>0</v>
      </c>
      <c r="P293" s="735">
        <v>0</v>
      </c>
      <c r="Q293" s="735">
        <v>0</v>
      </c>
      <c r="R293" s="735">
        <v>0</v>
      </c>
      <c r="S293" s="735">
        <v>0</v>
      </c>
      <c r="T293" s="735">
        <v>0</v>
      </c>
      <c r="U293" s="735">
        <v>0</v>
      </c>
      <c r="V293" s="735">
        <v>0</v>
      </c>
    </row>
    <row r="294" spans="2:22" x14ac:dyDescent="0.25">
      <c r="B294" s="706">
        <v>9354003</v>
      </c>
      <c r="C294" s="706" t="s">
        <v>815</v>
      </c>
      <c r="D294" s="706" t="s">
        <v>356</v>
      </c>
      <c r="E294" s="735">
        <v>0</v>
      </c>
      <c r="F294" s="735">
        <v>0</v>
      </c>
      <c r="G294" s="735">
        <v>0</v>
      </c>
      <c r="H294" s="735">
        <v>0</v>
      </c>
      <c r="I294" s="735">
        <v>0</v>
      </c>
      <c r="J294" s="735">
        <v>0</v>
      </c>
      <c r="K294" s="735">
        <v>0</v>
      </c>
      <c r="L294" s="735">
        <v>0</v>
      </c>
      <c r="M294" s="735">
        <v>0</v>
      </c>
      <c r="N294" s="735">
        <v>0</v>
      </c>
      <c r="O294" s="735">
        <v>0</v>
      </c>
      <c r="P294" s="735">
        <v>0</v>
      </c>
      <c r="Q294" s="735">
        <v>0</v>
      </c>
      <c r="R294" s="735">
        <v>0</v>
      </c>
      <c r="S294" s="735">
        <v>0</v>
      </c>
      <c r="T294" s="735">
        <v>0</v>
      </c>
      <c r="U294" s="735">
        <v>0</v>
      </c>
      <c r="V294" s="735">
        <v>0</v>
      </c>
    </row>
    <row r="295" spans="2:22" x14ac:dyDescent="0.25">
      <c r="B295" s="706">
        <v>9354004</v>
      </c>
      <c r="C295" s="706" t="s">
        <v>928</v>
      </c>
      <c r="D295" s="706" t="s">
        <v>356</v>
      </c>
      <c r="E295" s="735">
        <v>0</v>
      </c>
      <c r="F295" s="735">
        <v>0</v>
      </c>
      <c r="G295" s="735">
        <v>0</v>
      </c>
      <c r="H295" s="735">
        <v>0</v>
      </c>
      <c r="I295" s="735">
        <v>0</v>
      </c>
      <c r="J295" s="735">
        <v>0</v>
      </c>
      <c r="K295" s="735">
        <v>0</v>
      </c>
      <c r="L295" s="735">
        <v>0</v>
      </c>
      <c r="M295" s="735">
        <v>0</v>
      </c>
      <c r="N295" s="735">
        <v>0</v>
      </c>
      <c r="O295" s="735">
        <v>0</v>
      </c>
      <c r="P295" s="735">
        <v>0</v>
      </c>
      <c r="Q295" s="735">
        <v>0</v>
      </c>
      <c r="R295" s="735">
        <v>0</v>
      </c>
      <c r="S295" s="735">
        <v>0</v>
      </c>
      <c r="T295" s="735">
        <v>0</v>
      </c>
      <c r="U295" s="735">
        <v>0</v>
      </c>
      <c r="V295" s="735">
        <v>0</v>
      </c>
    </row>
    <row r="296" spans="2:22" x14ac:dyDescent="0.25">
      <c r="B296" s="706">
        <v>9354006</v>
      </c>
      <c r="C296" s="706" t="s">
        <v>826</v>
      </c>
      <c r="D296" s="706" t="s">
        <v>356</v>
      </c>
      <c r="E296" s="735">
        <v>0</v>
      </c>
      <c r="F296" s="735">
        <v>0</v>
      </c>
      <c r="G296" s="735">
        <v>0</v>
      </c>
      <c r="H296" s="735">
        <v>0</v>
      </c>
      <c r="I296" s="735">
        <v>0</v>
      </c>
      <c r="J296" s="735">
        <v>0</v>
      </c>
      <c r="K296" s="735">
        <v>0</v>
      </c>
      <c r="L296" s="735">
        <v>0</v>
      </c>
      <c r="M296" s="735">
        <v>0</v>
      </c>
      <c r="N296" s="735">
        <v>0</v>
      </c>
      <c r="O296" s="735">
        <v>0</v>
      </c>
      <c r="P296" s="735">
        <v>0</v>
      </c>
      <c r="Q296" s="735">
        <v>0</v>
      </c>
      <c r="R296" s="735">
        <v>0</v>
      </c>
      <c r="S296" s="735">
        <v>0</v>
      </c>
      <c r="T296" s="735">
        <v>0</v>
      </c>
      <c r="U296" s="735">
        <v>0</v>
      </c>
      <c r="V296" s="735">
        <v>0</v>
      </c>
    </row>
    <row r="297" spans="2:22" x14ac:dyDescent="0.25">
      <c r="B297" s="706">
        <v>9354007</v>
      </c>
      <c r="C297" s="706" t="s">
        <v>1115</v>
      </c>
      <c r="D297" s="706" t="s">
        <v>356</v>
      </c>
      <c r="E297" s="735">
        <v>0</v>
      </c>
      <c r="F297" s="735">
        <v>0</v>
      </c>
      <c r="G297" s="735">
        <v>0</v>
      </c>
      <c r="H297" s="735">
        <v>0</v>
      </c>
      <c r="I297" s="735">
        <v>0</v>
      </c>
      <c r="J297" s="735">
        <v>0</v>
      </c>
      <c r="K297" s="735">
        <v>0</v>
      </c>
      <c r="L297" s="735">
        <v>0</v>
      </c>
      <c r="M297" s="735">
        <v>0</v>
      </c>
      <c r="N297" s="735">
        <v>0</v>
      </c>
      <c r="O297" s="735">
        <v>0</v>
      </c>
      <c r="P297" s="735">
        <v>0</v>
      </c>
      <c r="Q297" s="735">
        <v>0</v>
      </c>
      <c r="R297" s="735">
        <v>0</v>
      </c>
      <c r="S297" s="735">
        <v>0</v>
      </c>
      <c r="T297" s="735">
        <v>0</v>
      </c>
      <c r="U297" s="735">
        <v>0</v>
      </c>
      <c r="V297" s="735">
        <v>0</v>
      </c>
    </row>
    <row r="298" spans="2:22" x14ac:dyDescent="0.25">
      <c r="B298" s="706">
        <v>9354008</v>
      </c>
      <c r="C298" s="706" t="s">
        <v>1116</v>
      </c>
      <c r="D298" s="706" t="s">
        <v>356</v>
      </c>
      <c r="E298" s="735">
        <v>0</v>
      </c>
      <c r="F298" s="735">
        <v>0</v>
      </c>
      <c r="G298" s="735">
        <v>0</v>
      </c>
      <c r="H298" s="735">
        <v>0</v>
      </c>
      <c r="I298" s="735">
        <v>0</v>
      </c>
      <c r="J298" s="735">
        <v>0</v>
      </c>
      <c r="K298" s="735">
        <v>0</v>
      </c>
      <c r="L298" s="735">
        <v>0</v>
      </c>
      <c r="M298" s="735">
        <v>0</v>
      </c>
      <c r="N298" s="735">
        <v>0</v>
      </c>
      <c r="O298" s="735">
        <v>0</v>
      </c>
      <c r="P298" s="735">
        <v>0</v>
      </c>
      <c r="Q298" s="735">
        <v>0</v>
      </c>
      <c r="R298" s="735">
        <v>0</v>
      </c>
      <c r="S298" s="735">
        <v>0</v>
      </c>
      <c r="T298" s="735">
        <v>0</v>
      </c>
      <c r="U298" s="735">
        <v>0</v>
      </c>
      <c r="V298" s="735">
        <v>0</v>
      </c>
    </row>
    <row r="299" spans="2:22" x14ac:dyDescent="0.25">
      <c r="B299" s="706">
        <v>9354009</v>
      </c>
      <c r="C299" s="706" t="s">
        <v>936</v>
      </c>
      <c r="D299" s="706" t="s">
        <v>356</v>
      </c>
      <c r="E299" s="735">
        <v>0</v>
      </c>
      <c r="F299" s="735">
        <v>0</v>
      </c>
      <c r="G299" s="735">
        <v>0</v>
      </c>
      <c r="H299" s="735">
        <v>0</v>
      </c>
      <c r="I299" s="735">
        <v>0</v>
      </c>
      <c r="J299" s="735">
        <v>0</v>
      </c>
      <c r="K299" s="735">
        <v>0</v>
      </c>
      <c r="L299" s="735">
        <v>0</v>
      </c>
      <c r="M299" s="735">
        <v>0</v>
      </c>
      <c r="N299" s="735">
        <v>0</v>
      </c>
      <c r="O299" s="735">
        <v>0</v>
      </c>
      <c r="P299" s="735">
        <v>0</v>
      </c>
      <c r="Q299" s="735">
        <v>0</v>
      </c>
      <c r="R299" s="735">
        <v>0</v>
      </c>
      <c r="S299" s="735">
        <v>0</v>
      </c>
      <c r="T299" s="735">
        <v>0</v>
      </c>
      <c r="U299" s="735">
        <v>0</v>
      </c>
      <c r="V299" s="735">
        <v>0</v>
      </c>
    </row>
    <row r="300" spans="2:22" x14ac:dyDescent="0.25">
      <c r="B300" s="706">
        <v>9354010</v>
      </c>
      <c r="C300" s="706" t="s">
        <v>1501</v>
      </c>
      <c r="D300" s="706" t="s">
        <v>356</v>
      </c>
      <c r="E300" s="735">
        <v>0</v>
      </c>
      <c r="F300" s="735">
        <v>0</v>
      </c>
      <c r="G300" s="735">
        <v>0</v>
      </c>
      <c r="H300" s="735">
        <v>0</v>
      </c>
      <c r="I300" s="735">
        <v>0</v>
      </c>
      <c r="J300" s="735">
        <v>0</v>
      </c>
      <c r="K300" s="735">
        <v>0</v>
      </c>
      <c r="L300" s="735">
        <v>0</v>
      </c>
      <c r="M300" s="735">
        <v>0</v>
      </c>
      <c r="N300" s="735">
        <v>0</v>
      </c>
      <c r="O300" s="735">
        <v>0</v>
      </c>
      <c r="P300" s="735">
        <v>0</v>
      </c>
      <c r="Q300" s="735">
        <v>0</v>
      </c>
      <c r="R300" s="735">
        <v>0</v>
      </c>
      <c r="S300" s="735">
        <v>0</v>
      </c>
      <c r="T300" s="735">
        <v>0</v>
      </c>
      <c r="U300" s="735">
        <v>0</v>
      </c>
      <c r="V300" s="735">
        <v>0</v>
      </c>
    </row>
    <row r="301" spans="2:22" x14ac:dyDescent="0.25">
      <c r="B301" s="706">
        <v>9354016</v>
      </c>
      <c r="C301" s="706" t="s">
        <v>1502</v>
      </c>
      <c r="D301" s="706" t="s">
        <v>356</v>
      </c>
      <c r="E301" s="735">
        <v>0</v>
      </c>
      <c r="F301" s="735">
        <v>0</v>
      </c>
      <c r="G301" s="735">
        <v>0</v>
      </c>
      <c r="H301" s="735">
        <v>0</v>
      </c>
      <c r="I301" s="735">
        <v>0</v>
      </c>
      <c r="J301" s="735">
        <v>0</v>
      </c>
      <c r="K301" s="735">
        <v>0</v>
      </c>
      <c r="L301" s="735">
        <v>0</v>
      </c>
      <c r="M301" s="735">
        <v>0</v>
      </c>
      <c r="N301" s="735">
        <v>0</v>
      </c>
      <c r="O301" s="735">
        <v>0</v>
      </c>
      <c r="P301" s="735">
        <v>0</v>
      </c>
      <c r="Q301" s="735">
        <v>0</v>
      </c>
      <c r="R301" s="735">
        <v>0</v>
      </c>
      <c r="S301" s="735">
        <v>0</v>
      </c>
      <c r="T301" s="735">
        <v>0</v>
      </c>
      <c r="U301" s="735">
        <v>0</v>
      </c>
      <c r="V301" s="735">
        <v>0</v>
      </c>
    </row>
    <row r="302" spans="2:22" x14ac:dyDescent="0.25">
      <c r="B302" s="706">
        <v>9354017</v>
      </c>
      <c r="C302" s="706" t="s">
        <v>818</v>
      </c>
      <c r="D302" s="706" t="s">
        <v>356</v>
      </c>
      <c r="E302" s="735">
        <v>0</v>
      </c>
      <c r="F302" s="735">
        <v>0</v>
      </c>
      <c r="G302" s="735">
        <v>0</v>
      </c>
      <c r="H302" s="735">
        <v>0</v>
      </c>
      <c r="I302" s="735">
        <v>0</v>
      </c>
      <c r="J302" s="735">
        <v>0</v>
      </c>
      <c r="K302" s="735">
        <v>0</v>
      </c>
      <c r="L302" s="735">
        <v>0</v>
      </c>
      <c r="M302" s="735">
        <v>0</v>
      </c>
      <c r="N302" s="735">
        <v>0</v>
      </c>
      <c r="O302" s="735">
        <v>0</v>
      </c>
      <c r="P302" s="735">
        <v>0</v>
      </c>
      <c r="Q302" s="735">
        <v>0</v>
      </c>
      <c r="R302" s="735">
        <v>0</v>
      </c>
      <c r="S302" s="735">
        <v>0</v>
      </c>
      <c r="T302" s="735">
        <v>0</v>
      </c>
      <c r="U302" s="735">
        <v>0</v>
      </c>
      <c r="V302" s="735">
        <v>0</v>
      </c>
    </row>
    <row r="303" spans="2:22" x14ac:dyDescent="0.25">
      <c r="B303" s="706">
        <v>9354019</v>
      </c>
      <c r="C303" s="706" t="s">
        <v>927</v>
      </c>
      <c r="D303" s="706" t="s">
        <v>356</v>
      </c>
      <c r="E303" s="735">
        <v>0</v>
      </c>
      <c r="F303" s="735">
        <v>0</v>
      </c>
      <c r="G303" s="735">
        <v>0</v>
      </c>
      <c r="H303" s="735">
        <v>0</v>
      </c>
      <c r="I303" s="735">
        <v>0</v>
      </c>
      <c r="J303" s="735">
        <v>0</v>
      </c>
      <c r="K303" s="735">
        <v>0</v>
      </c>
      <c r="L303" s="735">
        <v>0</v>
      </c>
      <c r="M303" s="735">
        <v>0</v>
      </c>
      <c r="N303" s="735">
        <v>0</v>
      </c>
      <c r="O303" s="735">
        <v>0</v>
      </c>
      <c r="P303" s="735">
        <v>0</v>
      </c>
      <c r="Q303" s="735">
        <v>0</v>
      </c>
      <c r="R303" s="735">
        <v>0</v>
      </c>
      <c r="S303" s="735">
        <v>0</v>
      </c>
      <c r="T303" s="735">
        <v>0</v>
      </c>
      <c r="U303" s="735">
        <v>0</v>
      </c>
      <c r="V303" s="735">
        <v>0</v>
      </c>
    </row>
    <row r="304" spans="2:22" x14ac:dyDescent="0.25">
      <c r="B304" s="706">
        <v>9354032</v>
      </c>
      <c r="C304" s="706" t="s">
        <v>725</v>
      </c>
      <c r="D304" s="706" t="s">
        <v>356</v>
      </c>
      <c r="E304" s="735">
        <v>0</v>
      </c>
      <c r="F304" s="735">
        <v>0</v>
      </c>
      <c r="G304" s="735">
        <v>0</v>
      </c>
      <c r="H304" s="735">
        <v>0</v>
      </c>
      <c r="I304" s="735">
        <v>0</v>
      </c>
      <c r="J304" s="735">
        <v>0</v>
      </c>
      <c r="K304" s="735">
        <v>0</v>
      </c>
      <c r="L304" s="735">
        <v>0</v>
      </c>
      <c r="M304" s="735">
        <v>0</v>
      </c>
      <c r="N304" s="735">
        <v>0</v>
      </c>
      <c r="O304" s="735">
        <v>0</v>
      </c>
      <c r="P304" s="735">
        <v>0</v>
      </c>
      <c r="Q304" s="735">
        <v>0</v>
      </c>
      <c r="R304" s="735">
        <v>0</v>
      </c>
      <c r="S304" s="735">
        <v>0</v>
      </c>
      <c r="T304" s="735">
        <v>0</v>
      </c>
      <c r="U304" s="735">
        <v>0</v>
      </c>
      <c r="V304" s="735">
        <v>0</v>
      </c>
    </row>
    <row r="305" spans="2:22" x14ac:dyDescent="0.25">
      <c r="B305" s="706">
        <v>9354033</v>
      </c>
      <c r="C305" s="706" t="s">
        <v>933</v>
      </c>
      <c r="D305" s="706" t="s">
        <v>356</v>
      </c>
      <c r="E305" s="735">
        <v>0</v>
      </c>
      <c r="F305" s="735">
        <v>0</v>
      </c>
      <c r="G305" s="735">
        <v>0</v>
      </c>
      <c r="H305" s="735">
        <v>0</v>
      </c>
      <c r="I305" s="735">
        <v>0</v>
      </c>
      <c r="J305" s="735">
        <v>0</v>
      </c>
      <c r="K305" s="735">
        <v>0</v>
      </c>
      <c r="L305" s="735">
        <v>0</v>
      </c>
      <c r="M305" s="735">
        <v>0</v>
      </c>
      <c r="N305" s="735">
        <v>0</v>
      </c>
      <c r="O305" s="735">
        <v>0</v>
      </c>
      <c r="P305" s="735">
        <v>0</v>
      </c>
      <c r="Q305" s="735">
        <v>0</v>
      </c>
      <c r="R305" s="735">
        <v>0</v>
      </c>
      <c r="S305" s="735">
        <v>0</v>
      </c>
      <c r="T305" s="735">
        <v>0</v>
      </c>
      <c r="U305" s="735">
        <v>0</v>
      </c>
      <c r="V305" s="735">
        <v>0</v>
      </c>
    </row>
    <row r="306" spans="2:22" x14ac:dyDescent="0.25">
      <c r="B306" s="706">
        <v>9354034</v>
      </c>
      <c r="C306" s="706" t="s">
        <v>1117</v>
      </c>
      <c r="D306" s="706" t="s">
        <v>356</v>
      </c>
      <c r="E306" s="735">
        <v>0</v>
      </c>
      <c r="F306" s="735">
        <v>0</v>
      </c>
      <c r="G306" s="735">
        <v>0</v>
      </c>
      <c r="H306" s="735">
        <v>0</v>
      </c>
      <c r="I306" s="735">
        <v>0</v>
      </c>
      <c r="J306" s="735">
        <v>0</v>
      </c>
      <c r="K306" s="735">
        <v>0</v>
      </c>
      <c r="L306" s="735">
        <v>0</v>
      </c>
      <c r="M306" s="735">
        <v>0</v>
      </c>
      <c r="N306" s="735">
        <v>0</v>
      </c>
      <c r="O306" s="735">
        <v>0</v>
      </c>
      <c r="P306" s="735">
        <v>0</v>
      </c>
      <c r="Q306" s="735">
        <v>0</v>
      </c>
      <c r="R306" s="735">
        <v>0</v>
      </c>
      <c r="S306" s="735">
        <v>0</v>
      </c>
      <c r="T306" s="735">
        <v>0</v>
      </c>
      <c r="U306" s="735">
        <v>0</v>
      </c>
      <c r="V306" s="735">
        <v>0</v>
      </c>
    </row>
    <row r="307" spans="2:22" x14ac:dyDescent="0.25">
      <c r="B307" s="706">
        <v>9354035</v>
      </c>
      <c r="C307" s="706" t="s">
        <v>1503</v>
      </c>
      <c r="D307" s="706" t="s">
        <v>356</v>
      </c>
      <c r="E307" s="735">
        <v>0</v>
      </c>
      <c r="F307" s="735">
        <v>0</v>
      </c>
      <c r="G307" s="735">
        <v>0</v>
      </c>
      <c r="H307" s="735">
        <v>0</v>
      </c>
      <c r="I307" s="735">
        <v>0</v>
      </c>
      <c r="J307" s="735">
        <v>0</v>
      </c>
      <c r="K307" s="735">
        <v>0</v>
      </c>
      <c r="L307" s="735">
        <v>0</v>
      </c>
      <c r="M307" s="735">
        <v>0</v>
      </c>
      <c r="N307" s="735">
        <v>0</v>
      </c>
      <c r="O307" s="735">
        <v>0</v>
      </c>
      <c r="P307" s="735">
        <v>0</v>
      </c>
      <c r="Q307" s="735">
        <v>0</v>
      </c>
      <c r="R307" s="735">
        <v>0</v>
      </c>
      <c r="S307" s="735">
        <v>0</v>
      </c>
      <c r="T307" s="735">
        <v>0</v>
      </c>
      <c r="U307" s="735">
        <v>0</v>
      </c>
      <c r="V307" s="735">
        <v>0</v>
      </c>
    </row>
    <row r="308" spans="2:22" x14ac:dyDescent="0.25">
      <c r="B308" s="706">
        <v>9354036</v>
      </c>
      <c r="C308" s="706" t="s">
        <v>1118</v>
      </c>
      <c r="D308" s="706" t="s">
        <v>356</v>
      </c>
      <c r="E308" s="735">
        <v>0</v>
      </c>
      <c r="F308" s="735">
        <v>0</v>
      </c>
      <c r="G308" s="735">
        <v>0</v>
      </c>
      <c r="H308" s="735">
        <v>0</v>
      </c>
      <c r="I308" s="735">
        <v>0</v>
      </c>
      <c r="J308" s="735">
        <v>0</v>
      </c>
      <c r="K308" s="735">
        <v>0</v>
      </c>
      <c r="L308" s="735">
        <v>0</v>
      </c>
      <c r="M308" s="735">
        <v>0</v>
      </c>
      <c r="N308" s="735">
        <v>0</v>
      </c>
      <c r="O308" s="735">
        <v>0</v>
      </c>
      <c r="P308" s="735">
        <v>0</v>
      </c>
      <c r="Q308" s="735">
        <v>0</v>
      </c>
      <c r="R308" s="735">
        <v>0</v>
      </c>
      <c r="S308" s="735">
        <v>0</v>
      </c>
      <c r="T308" s="735">
        <v>0</v>
      </c>
      <c r="U308" s="735">
        <v>0</v>
      </c>
      <c r="V308" s="735">
        <v>0</v>
      </c>
    </row>
    <row r="309" spans="2:22" x14ac:dyDescent="0.25">
      <c r="B309" s="706">
        <v>9354040</v>
      </c>
      <c r="C309" s="706" t="s">
        <v>722</v>
      </c>
      <c r="D309" s="706" t="s">
        <v>356</v>
      </c>
      <c r="E309" s="735">
        <v>0</v>
      </c>
      <c r="F309" s="735">
        <v>0</v>
      </c>
      <c r="G309" s="735">
        <v>0</v>
      </c>
      <c r="H309" s="735">
        <v>0</v>
      </c>
      <c r="I309" s="735">
        <v>0</v>
      </c>
      <c r="J309" s="735">
        <v>0</v>
      </c>
      <c r="K309" s="735">
        <v>0</v>
      </c>
      <c r="L309" s="735">
        <v>0</v>
      </c>
      <c r="M309" s="735">
        <v>0</v>
      </c>
      <c r="N309" s="735">
        <v>0</v>
      </c>
      <c r="O309" s="735">
        <v>0</v>
      </c>
      <c r="P309" s="735">
        <v>0</v>
      </c>
      <c r="Q309" s="735">
        <v>0</v>
      </c>
      <c r="R309" s="735">
        <v>0</v>
      </c>
      <c r="S309" s="735">
        <v>0</v>
      </c>
      <c r="T309" s="735">
        <v>0</v>
      </c>
      <c r="U309" s="735">
        <v>0</v>
      </c>
      <c r="V309" s="735">
        <v>0</v>
      </c>
    </row>
    <row r="310" spans="2:22" x14ac:dyDescent="0.25">
      <c r="B310" s="706">
        <v>9354041</v>
      </c>
      <c r="C310" s="706" t="s">
        <v>1119</v>
      </c>
      <c r="D310" s="706" t="s">
        <v>356</v>
      </c>
      <c r="E310" s="735">
        <v>0</v>
      </c>
      <c r="F310" s="735">
        <v>0</v>
      </c>
      <c r="G310" s="735">
        <v>0</v>
      </c>
      <c r="H310" s="735">
        <v>0</v>
      </c>
      <c r="I310" s="735">
        <v>0</v>
      </c>
      <c r="J310" s="735">
        <v>0</v>
      </c>
      <c r="K310" s="735">
        <v>0</v>
      </c>
      <c r="L310" s="735">
        <v>0</v>
      </c>
      <c r="M310" s="735">
        <v>0</v>
      </c>
      <c r="N310" s="735">
        <v>0</v>
      </c>
      <c r="O310" s="735">
        <v>0</v>
      </c>
      <c r="P310" s="735">
        <v>0</v>
      </c>
      <c r="Q310" s="735">
        <v>0</v>
      </c>
      <c r="R310" s="735">
        <v>0</v>
      </c>
      <c r="S310" s="735">
        <v>0</v>
      </c>
      <c r="T310" s="735">
        <v>0</v>
      </c>
      <c r="U310" s="735">
        <v>0</v>
      </c>
      <c r="V310" s="735">
        <v>0</v>
      </c>
    </row>
    <row r="311" spans="2:22" x14ac:dyDescent="0.25">
      <c r="B311" s="706">
        <v>9354042</v>
      </c>
      <c r="C311" s="706" t="s">
        <v>1120</v>
      </c>
      <c r="D311" s="706" t="s">
        <v>356</v>
      </c>
      <c r="E311" s="735">
        <v>0</v>
      </c>
      <c r="F311" s="735">
        <v>0</v>
      </c>
      <c r="G311" s="735">
        <v>0</v>
      </c>
      <c r="H311" s="735">
        <v>0</v>
      </c>
      <c r="I311" s="735">
        <v>0</v>
      </c>
      <c r="J311" s="735">
        <v>0</v>
      </c>
      <c r="K311" s="735">
        <v>0</v>
      </c>
      <c r="L311" s="735">
        <v>0</v>
      </c>
      <c r="M311" s="735">
        <v>0</v>
      </c>
      <c r="N311" s="735">
        <v>0</v>
      </c>
      <c r="O311" s="735">
        <v>0</v>
      </c>
      <c r="P311" s="735">
        <v>0</v>
      </c>
      <c r="Q311" s="735">
        <v>0</v>
      </c>
      <c r="R311" s="735">
        <v>0</v>
      </c>
      <c r="S311" s="735">
        <v>0</v>
      </c>
      <c r="T311" s="735">
        <v>0</v>
      </c>
      <c r="U311" s="735">
        <v>0</v>
      </c>
      <c r="V311" s="735">
        <v>0</v>
      </c>
    </row>
    <row r="312" spans="2:22" x14ac:dyDescent="0.25">
      <c r="B312" s="706">
        <v>9354043</v>
      </c>
      <c r="C312" s="706" t="s">
        <v>1121</v>
      </c>
      <c r="D312" s="706" t="s">
        <v>356</v>
      </c>
      <c r="E312" s="735">
        <v>0</v>
      </c>
      <c r="F312" s="735">
        <v>0</v>
      </c>
      <c r="G312" s="735">
        <v>0</v>
      </c>
      <c r="H312" s="735">
        <v>0</v>
      </c>
      <c r="I312" s="735">
        <v>0</v>
      </c>
      <c r="J312" s="735">
        <v>0</v>
      </c>
      <c r="K312" s="735">
        <v>0</v>
      </c>
      <c r="L312" s="735">
        <v>0</v>
      </c>
      <c r="M312" s="735">
        <v>0</v>
      </c>
      <c r="N312" s="735">
        <v>0</v>
      </c>
      <c r="O312" s="735">
        <v>0</v>
      </c>
      <c r="P312" s="735">
        <v>0</v>
      </c>
      <c r="Q312" s="735">
        <v>0</v>
      </c>
      <c r="R312" s="735">
        <v>0</v>
      </c>
      <c r="S312" s="735">
        <v>0</v>
      </c>
      <c r="T312" s="735">
        <v>0</v>
      </c>
      <c r="U312" s="735">
        <v>0</v>
      </c>
      <c r="V312" s="735">
        <v>0</v>
      </c>
    </row>
    <row r="313" spans="2:22" x14ac:dyDescent="0.25">
      <c r="B313" s="706">
        <v>9354045</v>
      </c>
      <c r="C313" s="706" t="s">
        <v>1122</v>
      </c>
      <c r="D313" s="706" t="s">
        <v>356</v>
      </c>
      <c r="E313" s="735">
        <v>0</v>
      </c>
      <c r="F313" s="735">
        <v>0</v>
      </c>
      <c r="G313" s="735">
        <v>0</v>
      </c>
      <c r="H313" s="735">
        <v>0</v>
      </c>
      <c r="I313" s="735">
        <v>0</v>
      </c>
      <c r="J313" s="735">
        <v>0</v>
      </c>
      <c r="K313" s="735">
        <v>0</v>
      </c>
      <c r="L313" s="735">
        <v>0</v>
      </c>
      <c r="M313" s="735">
        <v>0</v>
      </c>
      <c r="N313" s="735">
        <v>0</v>
      </c>
      <c r="O313" s="735">
        <v>0</v>
      </c>
      <c r="P313" s="735">
        <v>0</v>
      </c>
      <c r="Q313" s="735">
        <v>0</v>
      </c>
      <c r="R313" s="735">
        <v>0</v>
      </c>
      <c r="S313" s="735">
        <v>0</v>
      </c>
      <c r="T313" s="735">
        <v>0</v>
      </c>
      <c r="U313" s="735">
        <v>0</v>
      </c>
      <c r="V313" s="735">
        <v>0</v>
      </c>
    </row>
    <row r="314" spans="2:22" x14ac:dyDescent="0.25">
      <c r="B314" s="706">
        <v>9354048</v>
      </c>
      <c r="C314" s="706" t="s">
        <v>930</v>
      </c>
      <c r="D314" s="706" t="s">
        <v>356</v>
      </c>
      <c r="E314" s="735">
        <v>0</v>
      </c>
      <c r="F314" s="735">
        <v>0</v>
      </c>
      <c r="G314" s="735">
        <v>0</v>
      </c>
      <c r="H314" s="735">
        <v>0</v>
      </c>
      <c r="I314" s="735">
        <v>0</v>
      </c>
      <c r="J314" s="735">
        <v>0</v>
      </c>
      <c r="K314" s="735">
        <v>0</v>
      </c>
      <c r="L314" s="735">
        <v>0</v>
      </c>
      <c r="M314" s="735">
        <v>0</v>
      </c>
      <c r="N314" s="735">
        <v>0</v>
      </c>
      <c r="O314" s="735">
        <v>0</v>
      </c>
      <c r="P314" s="735">
        <v>0</v>
      </c>
      <c r="Q314" s="735">
        <v>0</v>
      </c>
      <c r="R314" s="735">
        <v>0</v>
      </c>
      <c r="S314" s="735">
        <v>0</v>
      </c>
      <c r="T314" s="735">
        <v>0</v>
      </c>
      <c r="U314" s="735">
        <v>0</v>
      </c>
      <c r="V314" s="735">
        <v>0</v>
      </c>
    </row>
    <row r="315" spans="2:22" x14ac:dyDescent="0.25">
      <c r="B315" s="706">
        <v>9354051</v>
      </c>
      <c r="C315" s="706" t="s">
        <v>1123</v>
      </c>
      <c r="D315" s="706" t="s">
        <v>356</v>
      </c>
      <c r="E315" s="735">
        <v>0</v>
      </c>
      <c r="F315" s="735">
        <v>0</v>
      </c>
      <c r="G315" s="735">
        <v>0</v>
      </c>
      <c r="H315" s="735">
        <v>0</v>
      </c>
      <c r="I315" s="735">
        <v>0</v>
      </c>
      <c r="J315" s="735">
        <v>0</v>
      </c>
      <c r="K315" s="735">
        <v>0</v>
      </c>
      <c r="L315" s="735">
        <v>0</v>
      </c>
      <c r="M315" s="735">
        <v>0</v>
      </c>
      <c r="N315" s="735">
        <v>0</v>
      </c>
      <c r="O315" s="735">
        <v>0</v>
      </c>
      <c r="P315" s="735">
        <v>0</v>
      </c>
      <c r="Q315" s="735">
        <v>0</v>
      </c>
      <c r="R315" s="735">
        <v>0</v>
      </c>
      <c r="S315" s="735">
        <v>0</v>
      </c>
      <c r="T315" s="735">
        <v>0</v>
      </c>
      <c r="U315" s="735">
        <v>0</v>
      </c>
      <c r="V315" s="735">
        <v>0</v>
      </c>
    </row>
    <row r="316" spans="2:22" x14ac:dyDescent="0.25">
      <c r="B316" s="706">
        <v>9354056</v>
      </c>
      <c r="C316" s="706" t="s">
        <v>718</v>
      </c>
      <c r="D316" s="706" t="s">
        <v>356</v>
      </c>
      <c r="E316" s="735">
        <v>0</v>
      </c>
      <c r="F316" s="735">
        <v>0</v>
      </c>
      <c r="G316" s="735">
        <v>0</v>
      </c>
      <c r="H316" s="735">
        <v>0</v>
      </c>
      <c r="I316" s="735">
        <v>0</v>
      </c>
      <c r="J316" s="735">
        <v>0</v>
      </c>
      <c r="K316" s="735">
        <v>0</v>
      </c>
      <c r="L316" s="735">
        <v>0</v>
      </c>
      <c r="M316" s="735">
        <v>0</v>
      </c>
      <c r="N316" s="735">
        <v>0</v>
      </c>
      <c r="O316" s="735">
        <v>0</v>
      </c>
      <c r="P316" s="735">
        <v>0</v>
      </c>
      <c r="Q316" s="735">
        <v>0</v>
      </c>
      <c r="R316" s="735">
        <v>0</v>
      </c>
      <c r="S316" s="735">
        <v>0</v>
      </c>
      <c r="T316" s="735">
        <v>0</v>
      </c>
      <c r="U316" s="735">
        <v>0</v>
      </c>
      <c r="V316" s="735">
        <v>0</v>
      </c>
    </row>
    <row r="317" spans="2:22" x14ac:dyDescent="0.25">
      <c r="B317" s="706">
        <v>9354075</v>
      </c>
      <c r="C317" s="706" t="s">
        <v>719</v>
      </c>
      <c r="D317" s="706" t="s">
        <v>356</v>
      </c>
      <c r="E317" s="735">
        <v>0</v>
      </c>
      <c r="F317" s="735">
        <v>0</v>
      </c>
      <c r="G317" s="735">
        <v>0</v>
      </c>
      <c r="H317" s="735">
        <v>0</v>
      </c>
      <c r="I317" s="735">
        <v>0</v>
      </c>
      <c r="J317" s="735">
        <v>0</v>
      </c>
      <c r="K317" s="735">
        <v>0</v>
      </c>
      <c r="L317" s="735">
        <v>0</v>
      </c>
      <c r="M317" s="735">
        <v>0</v>
      </c>
      <c r="N317" s="735">
        <v>0</v>
      </c>
      <c r="O317" s="735">
        <v>0</v>
      </c>
      <c r="P317" s="735">
        <v>0</v>
      </c>
      <c r="Q317" s="735">
        <v>0</v>
      </c>
      <c r="R317" s="735">
        <v>0</v>
      </c>
      <c r="S317" s="735">
        <v>0</v>
      </c>
      <c r="T317" s="735">
        <v>0</v>
      </c>
      <c r="U317" s="735">
        <v>0</v>
      </c>
      <c r="V317" s="735">
        <v>0</v>
      </c>
    </row>
    <row r="318" spans="2:22" x14ac:dyDescent="0.25">
      <c r="B318" s="706">
        <v>9354076</v>
      </c>
      <c r="C318" s="706" t="s">
        <v>829</v>
      </c>
      <c r="D318" s="706" t="s">
        <v>356</v>
      </c>
      <c r="E318" s="735">
        <v>0</v>
      </c>
      <c r="F318" s="735">
        <v>0</v>
      </c>
      <c r="G318" s="735">
        <v>0</v>
      </c>
      <c r="H318" s="735">
        <v>0</v>
      </c>
      <c r="I318" s="735">
        <v>0</v>
      </c>
      <c r="J318" s="735">
        <v>0</v>
      </c>
      <c r="K318" s="735">
        <v>0</v>
      </c>
      <c r="L318" s="735">
        <v>0</v>
      </c>
      <c r="M318" s="735">
        <v>0</v>
      </c>
      <c r="N318" s="735">
        <v>0</v>
      </c>
      <c r="O318" s="735">
        <v>0</v>
      </c>
      <c r="P318" s="735">
        <v>0</v>
      </c>
      <c r="Q318" s="735">
        <v>0</v>
      </c>
      <c r="R318" s="735">
        <v>0</v>
      </c>
      <c r="S318" s="735">
        <v>0</v>
      </c>
      <c r="T318" s="735">
        <v>0</v>
      </c>
      <c r="U318" s="735">
        <v>0</v>
      </c>
      <c r="V318" s="735">
        <v>0</v>
      </c>
    </row>
    <row r="319" spans="2:22" x14ac:dyDescent="0.25">
      <c r="B319" s="706">
        <v>9354092</v>
      </c>
      <c r="C319" s="706" t="s">
        <v>821</v>
      </c>
      <c r="D319" s="706" t="s">
        <v>356</v>
      </c>
      <c r="E319" s="735">
        <v>0</v>
      </c>
      <c r="F319" s="735">
        <v>0</v>
      </c>
      <c r="G319" s="735">
        <v>0</v>
      </c>
      <c r="H319" s="735">
        <v>0</v>
      </c>
      <c r="I319" s="735">
        <v>0</v>
      </c>
      <c r="J319" s="735">
        <v>0</v>
      </c>
      <c r="K319" s="735">
        <v>0</v>
      </c>
      <c r="L319" s="735">
        <v>0</v>
      </c>
      <c r="M319" s="735">
        <v>0</v>
      </c>
      <c r="N319" s="735">
        <v>0</v>
      </c>
      <c r="O319" s="735">
        <v>0</v>
      </c>
      <c r="P319" s="735">
        <v>0</v>
      </c>
      <c r="Q319" s="735">
        <v>0</v>
      </c>
      <c r="R319" s="735">
        <v>0</v>
      </c>
      <c r="S319" s="735">
        <v>0</v>
      </c>
      <c r="T319" s="735">
        <v>0</v>
      </c>
      <c r="U319" s="735">
        <v>0</v>
      </c>
      <c r="V319" s="735">
        <v>0</v>
      </c>
    </row>
    <row r="320" spans="2:22" x14ac:dyDescent="0.25">
      <c r="B320" s="706">
        <v>9354095</v>
      </c>
      <c r="C320" s="706" t="s">
        <v>1124</v>
      </c>
      <c r="D320" s="706" t="s">
        <v>356</v>
      </c>
      <c r="E320" s="735">
        <v>0</v>
      </c>
      <c r="F320" s="735">
        <v>0</v>
      </c>
      <c r="G320" s="735">
        <v>0</v>
      </c>
      <c r="H320" s="735">
        <v>0</v>
      </c>
      <c r="I320" s="735">
        <v>0</v>
      </c>
      <c r="J320" s="735">
        <v>0</v>
      </c>
      <c r="K320" s="735">
        <v>0</v>
      </c>
      <c r="L320" s="735">
        <v>0</v>
      </c>
      <c r="M320" s="735">
        <v>0</v>
      </c>
      <c r="N320" s="735">
        <v>0</v>
      </c>
      <c r="O320" s="735">
        <v>0</v>
      </c>
      <c r="P320" s="735">
        <v>0</v>
      </c>
      <c r="Q320" s="735">
        <v>0</v>
      </c>
      <c r="R320" s="735">
        <v>0</v>
      </c>
      <c r="S320" s="735">
        <v>0</v>
      </c>
      <c r="T320" s="735">
        <v>0</v>
      </c>
      <c r="U320" s="735">
        <v>0</v>
      </c>
      <c r="V320" s="735">
        <v>0</v>
      </c>
    </row>
    <row r="321" spans="2:22" x14ac:dyDescent="0.25">
      <c r="B321" s="706">
        <v>9354096</v>
      </c>
      <c r="C321" s="706" t="s">
        <v>816</v>
      </c>
      <c r="D321" s="706" t="s">
        <v>356</v>
      </c>
      <c r="E321" s="735">
        <v>0</v>
      </c>
      <c r="F321" s="735">
        <v>0</v>
      </c>
      <c r="G321" s="735">
        <v>0</v>
      </c>
      <c r="H321" s="735">
        <v>0</v>
      </c>
      <c r="I321" s="735">
        <v>0</v>
      </c>
      <c r="J321" s="735">
        <v>0</v>
      </c>
      <c r="K321" s="735">
        <v>0</v>
      </c>
      <c r="L321" s="735">
        <v>0</v>
      </c>
      <c r="M321" s="735">
        <v>0</v>
      </c>
      <c r="N321" s="735">
        <v>0</v>
      </c>
      <c r="O321" s="735">
        <v>0</v>
      </c>
      <c r="P321" s="735">
        <v>0</v>
      </c>
      <c r="Q321" s="735">
        <v>0</v>
      </c>
      <c r="R321" s="735">
        <v>0</v>
      </c>
      <c r="S321" s="735">
        <v>0</v>
      </c>
      <c r="T321" s="735">
        <v>0</v>
      </c>
      <c r="U321" s="735">
        <v>0</v>
      </c>
      <c r="V321" s="735">
        <v>0</v>
      </c>
    </row>
    <row r="322" spans="2:22" x14ac:dyDescent="0.25">
      <c r="B322" s="706">
        <v>9354097</v>
      </c>
      <c r="C322" s="706" t="s">
        <v>817</v>
      </c>
      <c r="D322" s="706" t="s">
        <v>356</v>
      </c>
      <c r="E322" s="735">
        <v>0</v>
      </c>
      <c r="F322" s="735">
        <v>0</v>
      </c>
      <c r="G322" s="735">
        <v>0</v>
      </c>
      <c r="H322" s="735">
        <v>0</v>
      </c>
      <c r="I322" s="735">
        <v>0</v>
      </c>
      <c r="J322" s="735">
        <v>0</v>
      </c>
      <c r="K322" s="735">
        <v>0</v>
      </c>
      <c r="L322" s="735">
        <v>0</v>
      </c>
      <c r="M322" s="735">
        <v>0</v>
      </c>
      <c r="N322" s="735">
        <v>0</v>
      </c>
      <c r="O322" s="735">
        <v>0</v>
      </c>
      <c r="P322" s="735">
        <v>0</v>
      </c>
      <c r="Q322" s="735">
        <v>0</v>
      </c>
      <c r="R322" s="735">
        <v>0</v>
      </c>
      <c r="S322" s="735">
        <v>0</v>
      </c>
      <c r="T322" s="735">
        <v>0</v>
      </c>
      <c r="U322" s="735">
        <v>0</v>
      </c>
      <c r="V322" s="735">
        <v>0</v>
      </c>
    </row>
    <row r="323" spans="2:22" x14ac:dyDescent="0.25">
      <c r="B323" s="706">
        <v>9354098</v>
      </c>
      <c r="C323" s="706" t="s">
        <v>1125</v>
      </c>
      <c r="D323" s="706" t="s">
        <v>356</v>
      </c>
      <c r="E323" s="735">
        <v>0</v>
      </c>
      <c r="F323" s="735">
        <v>0</v>
      </c>
      <c r="G323" s="735">
        <v>0</v>
      </c>
      <c r="H323" s="735">
        <v>0</v>
      </c>
      <c r="I323" s="735">
        <v>0</v>
      </c>
      <c r="J323" s="735">
        <v>0</v>
      </c>
      <c r="K323" s="735">
        <v>0</v>
      </c>
      <c r="L323" s="735">
        <v>0</v>
      </c>
      <c r="M323" s="735">
        <v>0</v>
      </c>
      <c r="N323" s="735">
        <v>0</v>
      </c>
      <c r="O323" s="735">
        <v>0</v>
      </c>
      <c r="P323" s="735">
        <v>0</v>
      </c>
      <c r="Q323" s="735">
        <v>0</v>
      </c>
      <c r="R323" s="735">
        <v>0</v>
      </c>
      <c r="S323" s="735">
        <v>0</v>
      </c>
      <c r="T323" s="735">
        <v>0</v>
      </c>
      <c r="U323" s="735">
        <v>0</v>
      </c>
      <c r="V323" s="735">
        <v>0</v>
      </c>
    </row>
    <row r="324" spans="2:22" x14ac:dyDescent="0.25">
      <c r="B324" s="706">
        <v>9354099</v>
      </c>
      <c r="C324" s="706" t="s">
        <v>828</v>
      </c>
      <c r="D324" s="706" t="s">
        <v>356</v>
      </c>
      <c r="E324" s="735">
        <v>0</v>
      </c>
      <c r="F324" s="735">
        <v>0</v>
      </c>
      <c r="G324" s="735">
        <v>0</v>
      </c>
      <c r="H324" s="735">
        <v>0</v>
      </c>
      <c r="I324" s="735">
        <v>0</v>
      </c>
      <c r="J324" s="735">
        <v>0</v>
      </c>
      <c r="K324" s="735">
        <v>0</v>
      </c>
      <c r="L324" s="735">
        <v>0</v>
      </c>
      <c r="M324" s="735">
        <v>0</v>
      </c>
      <c r="N324" s="735">
        <v>0</v>
      </c>
      <c r="O324" s="735">
        <v>0</v>
      </c>
      <c r="P324" s="735">
        <v>0</v>
      </c>
      <c r="Q324" s="735">
        <v>0</v>
      </c>
      <c r="R324" s="735">
        <v>0</v>
      </c>
      <c r="S324" s="735">
        <v>0</v>
      </c>
      <c r="T324" s="735">
        <v>0</v>
      </c>
      <c r="U324" s="735">
        <v>0</v>
      </c>
      <c r="V324" s="735">
        <v>0</v>
      </c>
    </row>
    <row r="325" spans="2:22" x14ac:dyDescent="0.25">
      <c r="B325" s="706">
        <v>9354102</v>
      </c>
      <c r="C325" s="706" t="s">
        <v>926</v>
      </c>
      <c r="D325" s="706" t="s">
        <v>356</v>
      </c>
      <c r="E325" s="735">
        <v>0</v>
      </c>
      <c r="F325" s="735">
        <v>0</v>
      </c>
      <c r="G325" s="735">
        <v>0</v>
      </c>
      <c r="H325" s="735">
        <v>0</v>
      </c>
      <c r="I325" s="735">
        <v>0</v>
      </c>
      <c r="J325" s="735">
        <v>0</v>
      </c>
      <c r="K325" s="735">
        <v>0</v>
      </c>
      <c r="L325" s="735">
        <v>0</v>
      </c>
      <c r="M325" s="735">
        <v>0</v>
      </c>
      <c r="N325" s="735">
        <v>0</v>
      </c>
      <c r="O325" s="735">
        <v>0</v>
      </c>
      <c r="P325" s="735">
        <v>0</v>
      </c>
      <c r="Q325" s="735">
        <v>0</v>
      </c>
      <c r="R325" s="735">
        <v>0</v>
      </c>
      <c r="S325" s="735">
        <v>0</v>
      </c>
      <c r="T325" s="735">
        <v>0</v>
      </c>
      <c r="U325" s="735">
        <v>0</v>
      </c>
      <c r="V325" s="735">
        <v>0</v>
      </c>
    </row>
    <row r="326" spans="2:22" x14ac:dyDescent="0.25">
      <c r="B326" s="706">
        <v>9354103</v>
      </c>
      <c r="C326" s="706" t="s">
        <v>934</v>
      </c>
      <c r="D326" s="706" t="s">
        <v>356</v>
      </c>
      <c r="E326" s="735">
        <v>0</v>
      </c>
      <c r="F326" s="735">
        <v>0</v>
      </c>
      <c r="G326" s="735">
        <v>0</v>
      </c>
      <c r="H326" s="735">
        <v>0</v>
      </c>
      <c r="I326" s="735">
        <v>0</v>
      </c>
      <c r="J326" s="735">
        <v>0</v>
      </c>
      <c r="K326" s="735">
        <v>0</v>
      </c>
      <c r="L326" s="735">
        <v>0</v>
      </c>
      <c r="M326" s="735">
        <v>0</v>
      </c>
      <c r="N326" s="735">
        <v>0</v>
      </c>
      <c r="O326" s="735">
        <v>0</v>
      </c>
      <c r="P326" s="735">
        <v>0</v>
      </c>
      <c r="Q326" s="735">
        <v>0</v>
      </c>
      <c r="R326" s="735">
        <v>0</v>
      </c>
      <c r="S326" s="735">
        <v>0</v>
      </c>
      <c r="T326" s="735">
        <v>0</v>
      </c>
      <c r="U326" s="735">
        <v>0</v>
      </c>
      <c r="V326" s="735">
        <v>0</v>
      </c>
    </row>
    <row r="327" spans="2:22" x14ac:dyDescent="0.25">
      <c r="B327" s="706">
        <v>9354504</v>
      </c>
      <c r="C327" s="706" t="s">
        <v>721</v>
      </c>
      <c r="D327" s="706" t="s">
        <v>356</v>
      </c>
      <c r="E327" s="735">
        <v>0</v>
      </c>
      <c r="F327" s="735">
        <v>0</v>
      </c>
      <c r="G327" s="735">
        <v>0</v>
      </c>
      <c r="H327" s="735">
        <v>0</v>
      </c>
      <c r="I327" s="735">
        <v>0</v>
      </c>
      <c r="J327" s="735">
        <v>0</v>
      </c>
      <c r="K327" s="735">
        <v>0</v>
      </c>
      <c r="L327" s="735">
        <v>0</v>
      </c>
      <c r="M327" s="735">
        <v>0</v>
      </c>
      <c r="N327" s="735">
        <v>0</v>
      </c>
      <c r="O327" s="735">
        <v>0</v>
      </c>
      <c r="P327" s="735">
        <v>0</v>
      </c>
      <c r="Q327" s="735">
        <v>0</v>
      </c>
      <c r="R327" s="735">
        <v>0</v>
      </c>
      <c r="S327" s="735">
        <v>0</v>
      </c>
      <c r="T327" s="735">
        <v>0</v>
      </c>
      <c r="U327" s="735">
        <v>0</v>
      </c>
      <c r="V327" s="735">
        <v>0</v>
      </c>
    </row>
    <row r="328" spans="2:22" x14ac:dyDescent="0.25">
      <c r="B328" s="706">
        <v>9354603</v>
      </c>
      <c r="C328" s="706" t="s">
        <v>825</v>
      </c>
      <c r="D328" s="706" t="s">
        <v>356</v>
      </c>
      <c r="E328" s="735">
        <v>0</v>
      </c>
      <c r="F328" s="735">
        <v>0</v>
      </c>
      <c r="G328" s="735">
        <v>0</v>
      </c>
      <c r="H328" s="735">
        <v>0</v>
      </c>
      <c r="I328" s="735">
        <v>0</v>
      </c>
      <c r="J328" s="735">
        <v>0</v>
      </c>
      <c r="K328" s="735">
        <v>0</v>
      </c>
      <c r="L328" s="735">
        <v>0</v>
      </c>
      <c r="M328" s="735">
        <v>0</v>
      </c>
      <c r="N328" s="735">
        <v>0</v>
      </c>
      <c r="O328" s="735">
        <v>0</v>
      </c>
      <c r="P328" s="735">
        <v>0</v>
      </c>
      <c r="Q328" s="735">
        <v>0</v>
      </c>
      <c r="R328" s="735">
        <v>0</v>
      </c>
      <c r="S328" s="735">
        <v>0</v>
      </c>
      <c r="T328" s="735">
        <v>0</v>
      </c>
      <c r="U328" s="735">
        <v>0</v>
      </c>
      <c r="V328" s="735">
        <v>0</v>
      </c>
    </row>
    <row r="329" spans="2:22" x14ac:dyDescent="0.25">
      <c r="B329" s="706">
        <v>9354605</v>
      </c>
      <c r="C329" s="706" t="s">
        <v>720</v>
      </c>
      <c r="D329" s="706" t="s">
        <v>356</v>
      </c>
      <c r="E329" s="735">
        <v>0</v>
      </c>
      <c r="F329" s="735">
        <v>0</v>
      </c>
      <c r="G329" s="735">
        <v>0</v>
      </c>
      <c r="H329" s="735">
        <v>0</v>
      </c>
      <c r="I329" s="735">
        <v>0</v>
      </c>
      <c r="J329" s="735">
        <v>0</v>
      </c>
      <c r="K329" s="735">
        <v>0</v>
      </c>
      <c r="L329" s="735">
        <v>0</v>
      </c>
      <c r="M329" s="735">
        <v>0</v>
      </c>
      <c r="N329" s="735">
        <v>0</v>
      </c>
      <c r="O329" s="735">
        <v>0</v>
      </c>
      <c r="P329" s="735">
        <v>0</v>
      </c>
      <c r="Q329" s="735">
        <v>0</v>
      </c>
      <c r="R329" s="735">
        <v>0</v>
      </c>
      <c r="S329" s="735">
        <v>0</v>
      </c>
      <c r="T329" s="735">
        <v>0</v>
      </c>
      <c r="U329" s="735">
        <v>0</v>
      </c>
      <c r="V329" s="735">
        <v>0</v>
      </c>
    </row>
    <row r="330" spans="2:22" x14ac:dyDescent="0.25">
      <c r="B330" s="706">
        <v>9354606</v>
      </c>
      <c r="C330" s="706" t="s">
        <v>822</v>
      </c>
      <c r="D330" s="706" t="s">
        <v>356</v>
      </c>
      <c r="E330" s="735">
        <v>0</v>
      </c>
      <c r="F330" s="735">
        <v>0</v>
      </c>
      <c r="G330" s="735">
        <v>0</v>
      </c>
      <c r="H330" s="735">
        <v>0</v>
      </c>
      <c r="I330" s="735">
        <v>0</v>
      </c>
      <c r="J330" s="735">
        <v>0</v>
      </c>
      <c r="K330" s="735">
        <v>0</v>
      </c>
      <c r="L330" s="735">
        <v>0</v>
      </c>
      <c r="M330" s="735">
        <v>0</v>
      </c>
      <c r="N330" s="735">
        <v>0</v>
      </c>
      <c r="O330" s="735">
        <v>0</v>
      </c>
      <c r="P330" s="735">
        <v>0</v>
      </c>
      <c r="Q330" s="735">
        <v>0</v>
      </c>
      <c r="R330" s="735">
        <v>0</v>
      </c>
      <c r="S330" s="735">
        <v>0</v>
      </c>
      <c r="T330" s="735">
        <v>0</v>
      </c>
      <c r="U330" s="735">
        <v>0</v>
      </c>
      <c r="V330" s="735">
        <v>0</v>
      </c>
    </row>
    <row r="331" spans="2:22" x14ac:dyDescent="0.25">
      <c r="B331" s="706" t="s">
        <v>1126</v>
      </c>
      <c r="C331" s="706" t="s">
        <v>1126</v>
      </c>
      <c r="D331" s="706" t="s">
        <v>1126</v>
      </c>
      <c r="E331" s="735">
        <v>0</v>
      </c>
      <c r="F331" s="735">
        <v>0</v>
      </c>
      <c r="G331" s="735">
        <v>0</v>
      </c>
      <c r="H331" s="735">
        <v>0</v>
      </c>
      <c r="I331" s="735">
        <v>0</v>
      </c>
      <c r="J331" s="735">
        <v>0</v>
      </c>
      <c r="K331" s="735">
        <v>0</v>
      </c>
      <c r="L331" s="735">
        <v>0</v>
      </c>
      <c r="M331" s="735">
        <v>0</v>
      </c>
      <c r="N331" s="735">
        <v>0</v>
      </c>
      <c r="O331" s="735">
        <v>0</v>
      </c>
      <c r="P331" s="735">
        <v>0</v>
      </c>
      <c r="Q331" s="735">
        <v>0</v>
      </c>
      <c r="R331" s="735">
        <v>0</v>
      </c>
      <c r="S331" s="735">
        <v>0</v>
      </c>
      <c r="T331" s="735">
        <v>0</v>
      </c>
      <c r="U331" s="735">
        <v>0</v>
      </c>
      <c r="V331" s="735">
        <v>0</v>
      </c>
    </row>
    <row r="332" spans="2:22" x14ac:dyDescent="0.25">
      <c r="B332" s="706" t="s">
        <v>1126</v>
      </c>
      <c r="C332" s="706" t="s">
        <v>1126</v>
      </c>
      <c r="D332" s="706" t="s">
        <v>1126</v>
      </c>
      <c r="E332" s="735">
        <v>0</v>
      </c>
      <c r="F332" s="735">
        <v>0</v>
      </c>
      <c r="G332" s="735">
        <v>0</v>
      </c>
      <c r="H332" s="735">
        <v>0</v>
      </c>
      <c r="I332" s="735">
        <v>0</v>
      </c>
      <c r="J332" s="735">
        <v>0</v>
      </c>
      <c r="K332" s="735">
        <v>0</v>
      </c>
      <c r="L332" s="735">
        <v>0</v>
      </c>
      <c r="M332" s="735">
        <v>0</v>
      </c>
      <c r="N332" s="735">
        <v>0</v>
      </c>
      <c r="O332" s="735">
        <v>0</v>
      </c>
      <c r="P332" s="735">
        <v>0</v>
      </c>
      <c r="Q332" s="735">
        <v>0</v>
      </c>
      <c r="R332" s="735">
        <v>0</v>
      </c>
      <c r="S332" s="735">
        <v>0</v>
      </c>
      <c r="T332" s="735">
        <v>0</v>
      </c>
      <c r="U332" s="735">
        <v>0</v>
      </c>
      <c r="V332" s="735">
        <v>0</v>
      </c>
    </row>
    <row r="333" spans="2:22" x14ac:dyDescent="0.25">
      <c r="B333" s="706" t="s">
        <v>1126</v>
      </c>
      <c r="C333" s="706" t="s">
        <v>1126</v>
      </c>
      <c r="D333" s="706" t="s">
        <v>1126</v>
      </c>
      <c r="E333" s="735">
        <v>0</v>
      </c>
      <c r="F333" s="735">
        <v>0</v>
      </c>
      <c r="G333" s="735">
        <v>0</v>
      </c>
      <c r="H333" s="735">
        <v>0</v>
      </c>
      <c r="I333" s="735">
        <v>0</v>
      </c>
      <c r="J333" s="735">
        <v>0</v>
      </c>
      <c r="K333" s="735">
        <v>0</v>
      </c>
      <c r="L333" s="735">
        <v>0</v>
      </c>
      <c r="M333" s="735">
        <v>0</v>
      </c>
      <c r="N333" s="735">
        <v>0</v>
      </c>
      <c r="O333" s="735">
        <v>0</v>
      </c>
      <c r="P333" s="735">
        <v>0</v>
      </c>
      <c r="Q333" s="735">
        <v>0</v>
      </c>
      <c r="R333" s="735">
        <v>0</v>
      </c>
      <c r="S333" s="735">
        <v>0</v>
      </c>
      <c r="T333" s="735">
        <v>0</v>
      </c>
      <c r="U333" s="735">
        <v>0</v>
      </c>
      <c r="V333" s="735">
        <v>0</v>
      </c>
    </row>
    <row r="334" spans="2:22" x14ac:dyDescent="0.25">
      <c r="B334" s="706" t="s">
        <v>1126</v>
      </c>
      <c r="C334" s="706" t="s">
        <v>1126</v>
      </c>
      <c r="D334" s="706" t="s">
        <v>1126</v>
      </c>
      <c r="E334" s="735">
        <v>0</v>
      </c>
      <c r="F334" s="735">
        <v>0</v>
      </c>
      <c r="G334" s="735">
        <v>0</v>
      </c>
      <c r="H334" s="735">
        <v>0</v>
      </c>
      <c r="I334" s="735">
        <v>0</v>
      </c>
      <c r="J334" s="735">
        <v>0</v>
      </c>
      <c r="K334" s="735">
        <v>0</v>
      </c>
      <c r="L334" s="735">
        <v>0</v>
      </c>
      <c r="M334" s="735">
        <v>0</v>
      </c>
      <c r="N334" s="735">
        <v>0</v>
      </c>
      <c r="O334" s="735">
        <v>0</v>
      </c>
      <c r="P334" s="735">
        <v>0</v>
      </c>
      <c r="Q334" s="735">
        <v>0</v>
      </c>
      <c r="R334" s="735">
        <v>0</v>
      </c>
      <c r="S334" s="735">
        <v>0</v>
      </c>
      <c r="T334" s="735">
        <v>0</v>
      </c>
      <c r="U334" s="735">
        <v>0</v>
      </c>
      <c r="V334" s="735">
        <v>0</v>
      </c>
    </row>
    <row r="335" spans="2:22" x14ac:dyDescent="0.25">
      <c r="B335" s="706" t="s">
        <v>1126</v>
      </c>
      <c r="C335" s="706" t="s">
        <v>1126</v>
      </c>
      <c r="D335" s="706" t="s">
        <v>1126</v>
      </c>
      <c r="E335" s="735">
        <v>0</v>
      </c>
      <c r="F335" s="735">
        <v>0</v>
      </c>
      <c r="G335" s="735">
        <v>0</v>
      </c>
      <c r="H335" s="735">
        <v>0</v>
      </c>
      <c r="I335" s="735">
        <v>0</v>
      </c>
      <c r="J335" s="735">
        <v>0</v>
      </c>
      <c r="K335" s="735">
        <v>0</v>
      </c>
      <c r="L335" s="735">
        <v>0</v>
      </c>
      <c r="M335" s="735">
        <v>0</v>
      </c>
      <c r="N335" s="735">
        <v>0</v>
      </c>
      <c r="O335" s="735">
        <v>0</v>
      </c>
      <c r="P335" s="735">
        <v>0</v>
      </c>
      <c r="Q335" s="735">
        <v>0</v>
      </c>
      <c r="R335" s="735">
        <v>0</v>
      </c>
      <c r="S335" s="735">
        <v>0</v>
      </c>
      <c r="T335" s="735">
        <v>0</v>
      </c>
      <c r="U335" s="735">
        <v>0</v>
      </c>
      <c r="V335" s="735">
        <v>0</v>
      </c>
    </row>
    <row r="336" spans="2:22" x14ac:dyDescent="0.25">
      <c r="B336" s="706" t="s">
        <v>1126</v>
      </c>
      <c r="C336" s="706" t="s">
        <v>1126</v>
      </c>
      <c r="D336" s="706" t="s">
        <v>1126</v>
      </c>
      <c r="E336" s="735">
        <v>0</v>
      </c>
      <c r="F336" s="735">
        <v>0</v>
      </c>
      <c r="G336" s="735">
        <v>0</v>
      </c>
      <c r="H336" s="735">
        <v>0</v>
      </c>
      <c r="I336" s="735">
        <v>0</v>
      </c>
      <c r="J336" s="735">
        <v>0</v>
      </c>
      <c r="K336" s="735">
        <v>0</v>
      </c>
      <c r="L336" s="735">
        <v>0</v>
      </c>
      <c r="M336" s="735">
        <v>0</v>
      </c>
      <c r="N336" s="735">
        <v>0</v>
      </c>
      <c r="O336" s="735">
        <v>0</v>
      </c>
      <c r="P336" s="735">
        <v>0</v>
      </c>
      <c r="Q336" s="735">
        <v>0</v>
      </c>
      <c r="R336" s="735">
        <v>0</v>
      </c>
      <c r="S336" s="735">
        <v>0</v>
      </c>
      <c r="T336" s="735">
        <v>0</v>
      </c>
      <c r="U336" s="735">
        <v>0</v>
      </c>
      <c r="V336" s="735">
        <v>0</v>
      </c>
    </row>
    <row r="337" spans="2:22" x14ac:dyDescent="0.25">
      <c r="B337" s="706" t="s">
        <v>1126</v>
      </c>
      <c r="C337" s="706" t="s">
        <v>1126</v>
      </c>
      <c r="D337" s="706" t="s">
        <v>1126</v>
      </c>
      <c r="E337" s="735">
        <v>0</v>
      </c>
      <c r="F337" s="735">
        <v>0</v>
      </c>
      <c r="G337" s="735">
        <v>0</v>
      </c>
      <c r="H337" s="735">
        <v>0</v>
      </c>
      <c r="I337" s="735">
        <v>0</v>
      </c>
      <c r="J337" s="735">
        <v>0</v>
      </c>
      <c r="K337" s="735">
        <v>0</v>
      </c>
      <c r="L337" s="735">
        <v>0</v>
      </c>
      <c r="M337" s="735">
        <v>0</v>
      </c>
      <c r="N337" s="735">
        <v>0</v>
      </c>
      <c r="O337" s="735">
        <v>0</v>
      </c>
      <c r="P337" s="735">
        <v>0</v>
      </c>
      <c r="Q337" s="735">
        <v>0</v>
      </c>
      <c r="R337" s="735">
        <v>0</v>
      </c>
      <c r="S337" s="735">
        <v>0</v>
      </c>
      <c r="T337" s="735">
        <v>0</v>
      </c>
      <c r="U337" s="735">
        <v>0</v>
      </c>
      <c r="V337" s="735">
        <v>0</v>
      </c>
    </row>
    <row r="338" spans="2:22" x14ac:dyDescent="0.25">
      <c r="B338" s="706" t="s">
        <v>1126</v>
      </c>
      <c r="C338" s="706" t="s">
        <v>1126</v>
      </c>
      <c r="D338" s="706" t="s">
        <v>1126</v>
      </c>
      <c r="E338" s="735">
        <v>0</v>
      </c>
      <c r="F338" s="735">
        <v>0</v>
      </c>
      <c r="G338" s="735">
        <v>0</v>
      </c>
      <c r="H338" s="735">
        <v>0</v>
      </c>
      <c r="I338" s="735">
        <v>0</v>
      </c>
      <c r="J338" s="735">
        <v>0</v>
      </c>
      <c r="K338" s="735">
        <v>0</v>
      </c>
      <c r="L338" s="735">
        <v>0</v>
      </c>
      <c r="M338" s="735">
        <v>0</v>
      </c>
      <c r="N338" s="735">
        <v>0</v>
      </c>
      <c r="O338" s="735">
        <v>0</v>
      </c>
      <c r="P338" s="735">
        <v>0</v>
      </c>
      <c r="Q338" s="735">
        <v>0</v>
      </c>
      <c r="R338" s="735">
        <v>0</v>
      </c>
      <c r="S338" s="735">
        <v>0</v>
      </c>
      <c r="T338" s="735">
        <v>0</v>
      </c>
      <c r="U338" s="735">
        <v>0</v>
      </c>
      <c r="V338" s="735">
        <v>0</v>
      </c>
    </row>
    <row r="339" spans="2:22" x14ac:dyDescent="0.25">
      <c r="B339" s="706" t="s">
        <v>1126</v>
      </c>
      <c r="C339" s="706" t="s">
        <v>1126</v>
      </c>
      <c r="D339" s="706" t="s">
        <v>1126</v>
      </c>
      <c r="E339" s="735">
        <v>0</v>
      </c>
      <c r="F339" s="735">
        <v>0</v>
      </c>
      <c r="G339" s="735">
        <v>0</v>
      </c>
      <c r="H339" s="735">
        <v>0</v>
      </c>
      <c r="I339" s="735">
        <v>0</v>
      </c>
      <c r="J339" s="735">
        <v>0</v>
      </c>
      <c r="K339" s="735">
        <v>0</v>
      </c>
      <c r="L339" s="735">
        <v>0</v>
      </c>
      <c r="M339" s="735">
        <v>0</v>
      </c>
      <c r="N339" s="735">
        <v>0</v>
      </c>
      <c r="O339" s="735">
        <v>0</v>
      </c>
      <c r="P339" s="735">
        <v>0</v>
      </c>
      <c r="Q339" s="735">
        <v>0</v>
      </c>
      <c r="R339" s="735">
        <v>0</v>
      </c>
      <c r="S339" s="735">
        <v>0</v>
      </c>
      <c r="T339" s="735">
        <v>0</v>
      </c>
      <c r="U339" s="735">
        <v>0</v>
      </c>
      <c r="V339" s="735">
        <v>0</v>
      </c>
    </row>
    <row r="340" spans="2:22" x14ac:dyDescent="0.25">
      <c r="B340" s="706" t="s">
        <v>1126</v>
      </c>
      <c r="C340" s="706" t="s">
        <v>1126</v>
      </c>
      <c r="D340" s="706" t="s">
        <v>1126</v>
      </c>
      <c r="E340" s="735">
        <v>0</v>
      </c>
      <c r="F340" s="735">
        <v>0</v>
      </c>
      <c r="G340" s="735">
        <v>0</v>
      </c>
      <c r="H340" s="735">
        <v>0</v>
      </c>
      <c r="I340" s="735">
        <v>0</v>
      </c>
      <c r="J340" s="735">
        <v>0</v>
      </c>
      <c r="K340" s="735">
        <v>0</v>
      </c>
      <c r="L340" s="735">
        <v>0</v>
      </c>
      <c r="M340" s="735">
        <v>0</v>
      </c>
      <c r="N340" s="735">
        <v>0</v>
      </c>
      <c r="O340" s="735">
        <v>0</v>
      </c>
      <c r="P340" s="735">
        <v>0</v>
      </c>
      <c r="Q340" s="735">
        <v>0</v>
      </c>
      <c r="R340" s="735">
        <v>0</v>
      </c>
      <c r="S340" s="735">
        <v>0</v>
      </c>
      <c r="T340" s="735">
        <v>0</v>
      </c>
      <c r="U340" s="735">
        <v>0</v>
      </c>
      <c r="V340" s="735">
        <v>0</v>
      </c>
    </row>
    <row r="341" spans="2:22" x14ac:dyDescent="0.25">
      <c r="B341" s="706" t="s">
        <v>1126</v>
      </c>
      <c r="C341" s="706" t="s">
        <v>1126</v>
      </c>
      <c r="D341" s="706" t="s">
        <v>1126</v>
      </c>
      <c r="E341" s="735">
        <v>0</v>
      </c>
      <c r="F341" s="735">
        <v>0</v>
      </c>
      <c r="G341" s="735">
        <v>0</v>
      </c>
      <c r="H341" s="735">
        <v>0</v>
      </c>
      <c r="I341" s="735">
        <v>0</v>
      </c>
      <c r="J341" s="735">
        <v>0</v>
      </c>
      <c r="K341" s="735">
        <v>0</v>
      </c>
      <c r="L341" s="735">
        <v>0</v>
      </c>
      <c r="M341" s="735">
        <v>0</v>
      </c>
      <c r="N341" s="735">
        <v>0</v>
      </c>
      <c r="O341" s="735">
        <v>0</v>
      </c>
      <c r="P341" s="735">
        <v>0</v>
      </c>
      <c r="Q341" s="735">
        <v>0</v>
      </c>
      <c r="R341" s="735">
        <v>0</v>
      </c>
      <c r="S341" s="735">
        <v>0</v>
      </c>
      <c r="T341" s="735">
        <v>0</v>
      </c>
      <c r="U341" s="735">
        <v>0</v>
      </c>
      <c r="V341" s="735">
        <v>0</v>
      </c>
    </row>
    <row r="342" spans="2:22" x14ac:dyDescent="0.25">
      <c r="B342" s="706" t="s">
        <v>1126</v>
      </c>
      <c r="C342" s="706" t="s">
        <v>1126</v>
      </c>
      <c r="D342" s="706" t="s">
        <v>1126</v>
      </c>
      <c r="E342" s="735">
        <v>0</v>
      </c>
      <c r="F342" s="735">
        <v>0</v>
      </c>
      <c r="G342" s="735">
        <v>0</v>
      </c>
      <c r="H342" s="735">
        <v>0</v>
      </c>
      <c r="I342" s="735">
        <v>0</v>
      </c>
      <c r="J342" s="735">
        <v>0</v>
      </c>
      <c r="K342" s="735">
        <v>0</v>
      </c>
      <c r="L342" s="735">
        <v>0</v>
      </c>
      <c r="M342" s="735">
        <v>0</v>
      </c>
      <c r="N342" s="735">
        <v>0</v>
      </c>
      <c r="O342" s="735">
        <v>0</v>
      </c>
      <c r="P342" s="735">
        <v>0</v>
      </c>
      <c r="Q342" s="735">
        <v>0</v>
      </c>
      <c r="R342" s="735">
        <v>0</v>
      </c>
      <c r="S342" s="735">
        <v>0</v>
      </c>
      <c r="T342" s="735">
        <v>0</v>
      </c>
      <c r="U342" s="735">
        <v>0</v>
      </c>
      <c r="V342" s="735">
        <v>0</v>
      </c>
    </row>
    <row r="343" spans="2:22" x14ac:dyDescent="0.25">
      <c r="B343" s="706" t="s">
        <v>1126</v>
      </c>
      <c r="C343" s="706" t="s">
        <v>1126</v>
      </c>
      <c r="D343" s="706" t="s">
        <v>1126</v>
      </c>
      <c r="E343" s="735">
        <v>0</v>
      </c>
      <c r="F343" s="735">
        <v>0</v>
      </c>
      <c r="G343" s="735">
        <v>0</v>
      </c>
      <c r="H343" s="735">
        <v>0</v>
      </c>
      <c r="I343" s="735">
        <v>0</v>
      </c>
      <c r="J343" s="735">
        <v>0</v>
      </c>
      <c r="K343" s="735">
        <v>0</v>
      </c>
      <c r="L343" s="735">
        <v>0</v>
      </c>
      <c r="M343" s="735">
        <v>0</v>
      </c>
      <c r="N343" s="735">
        <v>0</v>
      </c>
      <c r="O343" s="735">
        <v>0</v>
      </c>
      <c r="P343" s="735">
        <v>0</v>
      </c>
      <c r="Q343" s="735">
        <v>0</v>
      </c>
      <c r="R343" s="735">
        <v>0</v>
      </c>
      <c r="S343" s="735">
        <v>0</v>
      </c>
      <c r="T343" s="735">
        <v>0</v>
      </c>
      <c r="U343" s="735">
        <v>0</v>
      </c>
      <c r="V343" s="735">
        <v>0</v>
      </c>
    </row>
    <row r="344" spans="2:22" x14ac:dyDescent="0.25">
      <c r="B344" s="706" t="s">
        <v>1126</v>
      </c>
      <c r="C344" s="706" t="s">
        <v>1126</v>
      </c>
      <c r="D344" s="706" t="s">
        <v>1126</v>
      </c>
      <c r="E344" s="735">
        <v>0</v>
      </c>
      <c r="F344" s="735">
        <v>0</v>
      </c>
      <c r="G344" s="735">
        <v>0</v>
      </c>
      <c r="H344" s="735">
        <v>0</v>
      </c>
      <c r="I344" s="735">
        <v>0</v>
      </c>
      <c r="J344" s="735">
        <v>0</v>
      </c>
      <c r="K344" s="735">
        <v>0</v>
      </c>
      <c r="L344" s="735">
        <v>0</v>
      </c>
      <c r="M344" s="735">
        <v>0</v>
      </c>
      <c r="N344" s="735">
        <v>0</v>
      </c>
      <c r="O344" s="735">
        <v>0</v>
      </c>
      <c r="P344" s="735">
        <v>0</v>
      </c>
      <c r="Q344" s="735">
        <v>0</v>
      </c>
      <c r="R344" s="735">
        <v>0</v>
      </c>
      <c r="S344" s="735">
        <v>0</v>
      </c>
      <c r="T344" s="735">
        <v>0</v>
      </c>
      <c r="U344" s="735">
        <v>0</v>
      </c>
      <c r="V344" s="735">
        <v>0</v>
      </c>
    </row>
    <row r="345" spans="2:22" x14ac:dyDescent="0.25">
      <c r="B345" s="706" t="s">
        <v>1126</v>
      </c>
      <c r="C345" s="706" t="s">
        <v>1126</v>
      </c>
      <c r="D345" s="706" t="s">
        <v>1126</v>
      </c>
      <c r="E345" s="735">
        <v>0</v>
      </c>
      <c r="F345" s="735">
        <v>0</v>
      </c>
      <c r="G345" s="735">
        <v>0</v>
      </c>
      <c r="H345" s="735">
        <v>0</v>
      </c>
      <c r="I345" s="735">
        <v>0</v>
      </c>
      <c r="J345" s="735">
        <v>0</v>
      </c>
      <c r="K345" s="735">
        <v>0</v>
      </c>
      <c r="L345" s="735">
        <v>0</v>
      </c>
      <c r="M345" s="735">
        <v>0</v>
      </c>
      <c r="N345" s="735">
        <v>0</v>
      </c>
      <c r="O345" s="735">
        <v>0</v>
      </c>
      <c r="P345" s="735">
        <v>0</v>
      </c>
      <c r="Q345" s="735">
        <v>0</v>
      </c>
      <c r="R345" s="735">
        <v>0</v>
      </c>
      <c r="S345" s="735">
        <v>0</v>
      </c>
      <c r="T345" s="735">
        <v>0</v>
      </c>
      <c r="U345" s="735">
        <v>0</v>
      </c>
      <c r="V345" s="735">
        <v>0</v>
      </c>
    </row>
    <row r="346" spans="2:22" x14ac:dyDescent="0.25">
      <c r="B346" s="706" t="s">
        <v>1126</v>
      </c>
      <c r="C346" s="706" t="s">
        <v>1126</v>
      </c>
      <c r="D346" s="706" t="s">
        <v>1126</v>
      </c>
      <c r="E346" s="735">
        <v>0</v>
      </c>
      <c r="F346" s="735">
        <v>0</v>
      </c>
      <c r="G346" s="735">
        <v>0</v>
      </c>
      <c r="H346" s="735">
        <v>0</v>
      </c>
      <c r="I346" s="735">
        <v>0</v>
      </c>
      <c r="J346" s="735">
        <v>0</v>
      </c>
      <c r="K346" s="735">
        <v>0</v>
      </c>
      <c r="L346" s="735">
        <v>0</v>
      </c>
      <c r="M346" s="735">
        <v>0</v>
      </c>
      <c r="N346" s="735">
        <v>0</v>
      </c>
      <c r="O346" s="735">
        <v>0</v>
      </c>
      <c r="P346" s="735">
        <v>0</v>
      </c>
      <c r="Q346" s="735">
        <v>0</v>
      </c>
      <c r="R346" s="735">
        <v>0</v>
      </c>
      <c r="S346" s="735">
        <v>0</v>
      </c>
      <c r="T346" s="735">
        <v>0</v>
      </c>
      <c r="U346" s="735">
        <v>0</v>
      </c>
      <c r="V346" s="735">
        <v>0</v>
      </c>
    </row>
    <row r="347" spans="2:22" x14ac:dyDescent="0.25">
      <c r="B347" s="706" t="s">
        <v>1126</v>
      </c>
      <c r="C347" s="706" t="s">
        <v>1126</v>
      </c>
      <c r="D347" s="706" t="s">
        <v>1126</v>
      </c>
      <c r="E347" s="735">
        <v>0</v>
      </c>
      <c r="F347" s="735">
        <v>0</v>
      </c>
      <c r="G347" s="735">
        <v>0</v>
      </c>
      <c r="H347" s="735">
        <v>0</v>
      </c>
      <c r="I347" s="735">
        <v>0</v>
      </c>
      <c r="J347" s="735">
        <v>0</v>
      </c>
      <c r="K347" s="735">
        <v>0</v>
      </c>
      <c r="L347" s="735">
        <v>0</v>
      </c>
      <c r="M347" s="735">
        <v>0</v>
      </c>
      <c r="N347" s="735">
        <v>0</v>
      </c>
      <c r="O347" s="735">
        <v>0</v>
      </c>
      <c r="P347" s="735">
        <v>0</v>
      </c>
      <c r="Q347" s="735">
        <v>0</v>
      </c>
      <c r="R347" s="735">
        <v>0</v>
      </c>
      <c r="S347" s="735">
        <v>0</v>
      </c>
      <c r="T347" s="735">
        <v>0</v>
      </c>
      <c r="U347" s="735">
        <v>0</v>
      </c>
      <c r="V347" s="735">
        <v>0</v>
      </c>
    </row>
    <row r="348" spans="2:22" x14ac:dyDescent="0.25">
      <c r="B348" s="706" t="s">
        <v>1126</v>
      </c>
      <c r="C348" s="706" t="s">
        <v>1126</v>
      </c>
      <c r="D348" s="706" t="s">
        <v>1126</v>
      </c>
      <c r="E348" s="735">
        <v>0</v>
      </c>
      <c r="F348" s="735">
        <v>0</v>
      </c>
      <c r="G348" s="735">
        <v>0</v>
      </c>
      <c r="H348" s="735">
        <v>0</v>
      </c>
      <c r="I348" s="735">
        <v>0</v>
      </c>
      <c r="J348" s="735">
        <v>0</v>
      </c>
      <c r="K348" s="735">
        <v>0</v>
      </c>
      <c r="L348" s="735">
        <v>0</v>
      </c>
      <c r="M348" s="735">
        <v>0</v>
      </c>
      <c r="N348" s="735">
        <v>0</v>
      </c>
      <c r="O348" s="735">
        <v>0</v>
      </c>
      <c r="P348" s="735">
        <v>0</v>
      </c>
      <c r="Q348" s="735">
        <v>0</v>
      </c>
      <c r="R348" s="735">
        <v>0</v>
      </c>
      <c r="S348" s="735">
        <v>0</v>
      </c>
      <c r="T348" s="735">
        <v>0</v>
      </c>
      <c r="U348" s="735">
        <v>0</v>
      </c>
      <c r="V348" s="735">
        <v>0</v>
      </c>
    </row>
    <row r="349" spans="2:22" x14ac:dyDescent="0.25">
      <c r="B349" s="706" t="s">
        <v>1126</v>
      </c>
      <c r="C349" s="706" t="s">
        <v>1126</v>
      </c>
      <c r="D349" s="706" t="s">
        <v>1126</v>
      </c>
      <c r="E349" s="735">
        <v>0</v>
      </c>
      <c r="F349" s="735">
        <v>0</v>
      </c>
      <c r="G349" s="735">
        <v>0</v>
      </c>
      <c r="H349" s="735">
        <v>0</v>
      </c>
      <c r="I349" s="735">
        <v>0</v>
      </c>
      <c r="J349" s="735">
        <v>0</v>
      </c>
      <c r="K349" s="735">
        <v>0</v>
      </c>
      <c r="L349" s="735">
        <v>0</v>
      </c>
      <c r="M349" s="735">
        <v>0</v>
      </c>
      <c r="N349" s="735">
        <v>0</v>
      </c>
      <c r="O349" s="735">
        <v>0</v>
      </c>
      <c r="P349" s="735">
        <v>0</v>
      </c>
      <c r="Q349" s="735">
        <v>0</v>
      </c>
      <c r="R349" s="735">
        <v>0</v>
      </c>
      <c r="S349" s="735">
        <v>0</v>
      </c>
      <c r="T349" s="735">
        <v>0</v>
      </c>
      <c r="U349" s="735">
        <v>0</v>
      </c>
      <c r="V349" s="735">
        <v>0</v>
      </c>
    </row>
    <row r="350" spans="2:22" x14ac:dyDescent="0.25">
      <c r="B350" s="706" t="s">
        <v>1126</v>
      </c>
      <c r="C350" s="706" t="s">
        <v>1126</v>
      </c>
      <c r="D350" s="706" t="s">
        <v>1126</v>
      </c>
      <c r="E350" s="735">
        <v>0</v>
      </c>
      <c r="F350" s="735">
        <v>0</v>
      </c>
      <c r="G350" s="735">
        <v>0</v>
      </c>
      <c r="H350" s="735">
        <v>0</v>
      </c>
      <c r="I350" s="735">
        <v>0</v>
      </c>
      <c r="J350" s="735">
        <v>0</v>
      </c>
      <c r="K350" s="735">
        <v>0</v>
      </c>
      <c r="L350" s="735">
        <v>0</v>
      </c>
      <c r="M350" s="735">
        <v>0</v>
      </c>
      <c r="N350" s="735">
        <v>0</v>
      </c>
      <c r="O350" s="735">
        <v>0</v>
      </c>
      <c r="P350" s="735">
        <v>0</v>
      </c>
      <c r="Q350" s="735">
        <v>0</v>
      </c>
      <c r="R350" s="735">
        <v>0</v>
      </c>
      <c r="S350" s="735">
        <v>0</v>
      </c>
      <c r="T350" s="735">
        <v>0</v>
      </c>
      <c r="U350" s="735">
        <v>0</v>
      </c>
      <c r="V350" s="735">
        <v>0</v>
      </c>
    </row>
    <row r="351" spans="2:22" x14ac:dyDescent="0.25">
      <c r="B351" s="706" t="s">
        <v>1126</v>
      </c>
      <c r="C351" s="706" t="s">
        <v>1126</v>
      </c>
      <c r="D351" s="706" t="s">
        <v>1126</v>
      </c>
      <c r="E351" s="735">
        <v>0</v>
      </c>
      <c r="F351" s="735">
        <v>0</v>
      </c>
      <c r="G351" s="735">
        <v>0</v>
      </c>
      <c r="H351" s="735">
        <v>0</v>
      </c>
      <c r="I351" s="735">
        <v>0</v>
      </c>
      <c r="J351" s="735">
        <v>0</v>
      </c>
      <c r="K351" s="735">
        <v>0</v>
      </c>
      <c r="L351" s="735">
        <v>0</v>
      </c>
      <c r="M351" s="735">
        <v>0</v>
      </c>
      <c r="N351" s="735">
        <v>0</v>
      </c>
      <c r="O351" s="735">
        <v>0</v>
      </c>
      <c r="P351" s="735">
        <v>0</v>
      </c>
      <c r="Q351" s="735">
        <v>0</v>
      </c>
      <c r="R351" s="735">
        <v>0</v>
      </c>
      <c r="S351" s="735">
        <v>0</v>
      </c>
      <c r="T351" s="735">
        <v>0</v>
      </c>
      <c r="U351" s="735">
        <v>0</v>
      </c>
      <c r="V351" s="735">
        <v>0</v>
      </c>
    </row>
    <row r="352" spans="2:22" x14ac:dyDescent="0.25">
      <c r="B352" s="706" t="s">
        <v>1126</v>
      </c>
      <c r="C352" s="706" t="s">
        <v>1126</v>
      </c>
      <c r="D352" s="706" t="s">
        <v>1126</v>
      </c>
      <c r="E352" s="735">
        <v>0</v>
      </c>
      <c r="F352" s="735">
        <v>0</v>
      </c>
      <c r="G352" s="735">
        <v>0</v>
      </c>
      <c r="H352" s="735">
        <v>0</v>
      </c>
      <c r="I352" s="735">
        <v>0</v>
      </c>
      <c r="J352" s="735">
        <v>0</v>
      </c>
      <c r="K352" s="735">
        <v>0</v>
      </c>
      <c r="L352" s="735">
        <v>0</v>
      </c>
      <c r="M352" s="735">
        <v>0</v>
      </c>
      <c r="N352" s="735">
        <v>0</v>
      </c>
      <c r="O352" s="735">
        <v>0</v>
      </c>
      <c r="P352" s="735">
        <v>0</v>
      </c>
      <c r="Q352" s="735">
        <v>0</v>
      </c>
      <c r="R352" s="735">
        <v>0</v>
      </c>
      <c r="S352" s="735">
        <v>0</v>
      </c>
      <c r="T352" s="735">
        <v>0</v>
      </c>
      <c r="U352" s="735">
        <v>0</v>
      </c>
      <c r="V352" s="735">
        <v>0</v>
      </c>
    </row>
    <row r="353" spans="2:22" x14ac:dyDescent="0.25">
      <c r="B353" s="706" t="s">
        <v>1126</v>
      </c>
      <c r="C353" s="706" t="s">
        <v>1126</v>
      </c>
      <c r="D353" s="706" t="s">
        <v>1126</v>
      </c>
      <c r="E353" s="735">
        <v>0</v>
      </c>
      <c r="F353" s="735">
        <v>0</v>
      </c>
      <c r="G353" s="735">
        <v>0</v>
      </c>
      <c r="H353" s="735">
        <v>0</v>
      </c>
      <c r="I353" s="735">
        <v>0</v>
      </c>
      <c r="J353" s="735">
        <v>0</v>
      </c>
      <c r="K353" s="735">
        <v>0</v>
      </c>
      <c r="L353" s="735">
        <v>0</v>
      </c>
      <c r="M353" s="735">
        <v>0</v>
      </c>
      <c r="N353" s="735">
        <v>0</v>
      </c>
      <c r="O353" s="735">
        <v>0</v>
      </c>
      <c r="P353" s="735">
        <v>0</v>
      </c>
      <c r="Q353" s="735">
        <v>0</v>
      </c>
      <c r="R353" s="735">
        <v>0</v>
      </c>
      <c r="S353" s="735">
        <v>0</v>
      </c>
      <c r="T353" s="735">
        <v>0</v>
      </c>
      <c r="U353" s="735">
        <v>0</v>
      </c>
      <c r="V353" s="735">
        <v>0</v>
      </c>
    </row>
    <row r="354" spans="2:22" x14ac:dyDescent="0.25">
      <c r="B354" s="706" t="s">
        <v>1126</v>
      </c>
      <c r="C354" s="706" t="s">
        <v>1126</v>
      </c>
      <c r="D354" s="706" t="s">
        <v>1126</v>
      </c>
      <c r="E354" s="735">
        <v>0</v>
      </c>
      <c r="F354" s="735">
        <v>0</v>
      </c>
      <c r="G354" s="735">
        <v>0</v>
      </c>
      <c r="H354" s="735">
        <v>0</v>
      </c>
      <c r="I354" s="735">
        <v>0</v>
      </c>
      <c r="J354" s="735">
        <v>0</v>
      </c>
      <c r="K354" s="735">
        <v>0</v>
      </c>
      <c r="L354" s="735">
        <v>0</v>
      </c>
      <c r="M354" s="735">
        <v>0</v>
      </c>
      <c r="N354" s="735">
        <v>0</v>
      </c>
      <c r="O354" s="735">
        <v>0</v>
      </c>
      <c r="P354" s="735">
        <v>0</v>
      </c>
      <c r="Q354" s="735">
        <v>0</v>
      </c>
      <c r="R354" s="735">
        <v>0</v>
      </c>
      <c r="S354" s="735">
        <v>0</v>
      </c>
      <c r="T354" s="735">
        <v>0</v>
      </c>
      <c r="U354" s="735">
        <v>0</v>
      </c>
      <c r="V354" s="735">
        <v>0</v>
      </c>
    </row>
    <row r="355" spans="2:22" x14ac:dyDescent="0.25">
      <c r="B355" s="706" t="s">
        <v>1126</v>
      </c>
      <c r="C355" s="706" t="s">
        <v>1126</v>
      </c>
      <c r="D355" s="706" t="s">
        <v>1126</v>
      </c>
      <c r="E355" s="735">
        <v>0</v>
      </c>
      <c r="F355" s="735">
        <v>0</v>
      </c>
      <c r="G355" s="735">
        <v>0</v>
      </c>
      <c r="H355" s="735">
        <v>0</v>
      </c>
      <c r="I355" s="735">
        <v>0</v>
      </c>
      <c r="J355" s="735">
        <v>0</v>
      </c>
      <c r="K355" s="735">
        <v>0</v>
      </c>
      <c r="L355" s="735">
        <v>0</v>
      </c>
      <c r="M355" s="735">
        <v>0</v>
      </c>
      <c r="N355" s="735">
        <v>0</v>
      </c>
      <c r="O355" s="735">
        <v>0</v>
      </c>
      <c r="P355" s="735">
        <v>0</v>
      </c>
      <c r="Q355" s="735">
        <v>0</v>
      </c>
      <c r="R355" s="735">
        <v>0</v>
      </c>
      <c r="S355" s="735">
        <v>0</v>
      </c>
      <c r="T355" s="735">
        <v>0</v>
      </c>
      <c r="U355" s="735">
        <v>0</v>
      </c>
      <c r="V355" s="735">
        <v>0</v>
      </c>
    </row>
    <row r="356" spans="2:22" x14ac:dyDescent="0.25">
      <c r="B356" s="706" t="s">
        <v>1126</v>
      </c>
      <c r="C356" s="706" t="s">
        <v>1126</v>
      </c>
      <c r="D356" s="706" t="s">
        <v>1126</v>
      </c>
      <c r="E356" s="735">
        <v>0</v>
      </c>
      <c r="F356" s="735">
        <v>0</v>
      </c>
      <c r="G356" s="735">
        <v>0</v>
      </c>
      <c r="H356" s="735">
        <v>0</v>
      </c>
      <c r="I356" s="735">
        <v>0</v>
      </c>
      <c r="J356" s="735">
        <v>0</v>
      </c>
      <c r="K356" s="735">
        <v>0</v>
      </c>
      <c r="L356" s="735">
        <v>0</v>
      </c>
      <c r="M356" s="735">
        <v>0</v>
      </c>
      <c r="N356" s="735">
        <v>0</v>
      </c>
      <c r="O356" s="735">
        <v>0</v>
      </c>
      <c r="P356" s="735">
        <v>0</v>
      </c>
      <c r="Q356" s="735">
        <v>0</v>
      </c>
      <c r="R356" s="735">
        <v>0</v>
      </c>
      <c r="S356" s="735">
        <v>0</v>
      </c>
      <c r="T356" s="735">
        <v>0</v>
      </c>
      <c r="U356" s="735">
        <v>0</v>
      </c>
      <c r="V356" s="735">
        <v>0</v>
      </c>
    </row>
    <row r="357" spans="2:22" x14ac:dyDescent="0.25">
      <c r="B357" s="706" t="s">
        <v>1126</v>
      </c>
      <c r="C357" s="706" t="s">
        <v>1126</v>
      </c>
      <c r="D357" s="706" t="s">
        <v>1126</v>
      </c>
      <c r="E357" s="735">
        <v>0</v>
      </c>
      <c r="F357" s="735">
        <v>0</v>
      </c>
      <c r="G357" s="735">
        <v>0</v>
      </c>
      <c r="H357" s="735">
        <v>0</v>
      </c>
      <c r="I357" s="735">
        <v>0</v>
      </c>
      <c r="J357" s="735">
        <v>0</v>
      </c>
      <c r="K357" s="735">
        <v>0</v>
      </c>
      <c r="L357" s="735">
        <v>0</v>
      </c>
      <c r="M357" s="735">
        <v>0</v>
      </c>
      <c r="N357" s="735">
        <v>0</v>
      </c>
      <c r="O357" s="735">
        <v>0</v>
      </c>
      <c r="P357" s="735">
        <v>0</v>
      </c>
      <c r="Q357" s="735">
        <v>0</v>
      </c>
      <c r="R357" s="735">
        <v>0</v>
      </c>
      <c r="S357" s="735">
        <v>0</v>
      </c>
      <c r="T357" s="735">
        <v>0</v>
      </c>
      <c r="U357" s="735">
        <v>0</v>
      </c>
      <c r="V357" s="735">
        <v>0</v>
      </c>
    </row>
    <row r="358" spans="2:22" x14ac:dyDescent="0.25">
      <c r="B358" s="706" t="s">
        <v>1126</v>
      </c>
      <c r="C358" s="706" t="s">
        <v>1126</v>
      </c>
      <c r="D358" s="706" t="s">
        <v>1126</v>
      </c>
      <c r="E358" s="735">
        <v>0</v>
      </c>
      <c r="F358" s="735">
        <v>0</v>
      </c>
      <c r="G358" s="735">
        <v>0</v>
      </c>
      <c r="H358" s="735">
        <v>0</v>
      </c>
      <c r="I358" s="735">
        <v>0</v>
      </c>
      <c r="J358" s="735">
        <v>0</v>
      </c>
      <c r="K358" s="735">
        <v>0</v>
      </c>
      <c r="L358" s="735">
        <v>0</v>
      </c>
      <c r="M358" s="735">
        <v>0</v>
      </c>
      <c r="N358" s="735">
        <v>0</v>
      </c>
      <c r="O358" s="735">
        <v>0</v>
      </c>
      <c r="P358" s="735">
        <v>0</v>
      </c>
      <c r="Q358" s="735">
        <v>0</v>
      </c>
      <c r="R358" s="735">
        <v>0</v>
      </c>
      <c r="S358" s="735">
        <v>0</v>
      </c>
      <c r="T358" s="735">
        <v>0</v>
      </c>
      <c r="U358" s="735">
        <v>0</v>
      </c>
      <c r="V358" s="735">
        <v>0</v>
      </c>
    </row>
    <row r="359" spans="2:22" x14ac:dyDescent="0.25">
      <c r="B359" s="706" t="s">
        <v>1126</v>
      </c>
      <c r="C359" s="706" t="s">
        <v>1126</v>
      </c>
      <c r="D359" s="706" t="s">
        <v>1126</v>
      </c>
      <c r="E359" s="735">
        <v>0</v>
      </c>
      <c r="F359" s="735">
        <v>0</v>
      </c>
      <c r="G359" s="735">
        <v>0</v>
      </c>
      <c r="H359" s="735">
        <v>0</v>
      </c>
      <c r="I359" s="735">
        <v>0</v>
      </c>
      <c r="J359" s="735">
        <v>0</v>
      </c>
      <c r="K359" s="735">
        <v>0</v>
      </c>
      <c r="L359" s="735">
        <v>0</v>
      </c>
      <c r="M359" s="735">
        <v>0</v>
      </c>
      <c r="N359" s="735">
        <v>0</v>
      </c>
      <c r="O359" s="735">
        <v>0</v>
      </c>
      <c r="P359" s="735">
        <v>0</v>
      </c>
      <c r="Q359" s="735">
        <v>0</v>
      </c>
      <c r="R359" s="735">
        <v>0</v>
      </c>
      <c r="S359" s="735">
        <v>0</v>
      </c>
      <c r="T359" s="735">
        <v>0</v>
      </c>
      <c r="U359" s="735">
        <v>0</v>
      </c>
      <c r="V359" s="735">
        <v>0</v>
      </c>
    </row>
    <row r="360" spans="2:22" x14ac:dyDescent="0.25">
      <c r="B360" s="706" t="s">
        <v>1126</v>
      </c>
      <c r="C360" s="706" t="s">
        <v>1126</v>
      </c>
      <c r="D360" s="706" t="s">
        <v>1126</v>
      </c>
      <c r="E360" s="735">
        <v>0</v>
      </c>
      <c r="F360" s="735">
        <v>0</v>
      </c>
      <c r="G360" s="735">
        <v>0</v>
      </c>
      <c r="H360" s="735">
        <v>0</v>
      </c>
      <c r="I360" s="735">
        <v>0</v>
      </c>
      <c r="J360" s="735">
        <v>0</v>
      </c>
      <c r="K360" s="735">
        <v>0</v>
      </c>
      <c r="L360" s="735">
        <v>0</v>
      </c>
      <c r="M360" s="735">
        <v>0</v>
      </c>
      <c r="N360" s="735">
        <v>0</v>
      </c>
      <c r="O360" s="735">
        <v>0</v>
      </c>
      <c r="P360" s="735">
        <v>0</v>
      </c>
      <c r="Q360" s="735">
        <v>0</v>
      </c>
      <c r="R360" s="735">
        <v>0</v>
      </c>
      <c r="S360" s="735">
        <v>0</v>
      </c>
      <c r="T360" s="735">
        <v>0</v>
      </c>
      <c r="U360" s="735">
        <v>0</v>
      </c>
      <c r="V360" s="735">
        <v>0</v>
      </c>
    </row>
    <row r="361" spans="2:22" x14ac:dyDescent="0.25">
      <c r="B361" s="706" t="s">
        <v>1126</v>
      </c>
      <c r="C361" s="706" t="s">
        <v>1126</v>
      </c>
      <c r="D361" s="706" t="s">
        <v>1126</v>
      </c>
      <c r="E361" s="735">
        <v>0</v>
      </c>
      <c r="F361" s="735">
        <v>0</v>
      </c>
      <c r="G361" s="735">
        <v>0</v>
      </c>
      <c r="H361" s="735">
        <v>0</v>
      </c>
      <c r="I361" s="735">
        <v>0</v>
      </c>
      <c r="J361" s="735">
        <v>0</v>
      </c>
      <c r="K361" s="735">
        <v>0</v>
      </c>
      <c r="L361" s="735">
        <v>0</v>
      </c>
      <c r="M361" s="735">
        <v>0</v>
      </c>
      <c r="N361" s="735">
        <v>0</v>
      </c>
      <c r="O361" s="735">
        <v>0</v>
      </c>
      <c r="P361" s="735">
        <v>0</v>
      </c>
      <c r="Q361" s="735">
        <v>0</v>
      </c>
      <c r="R361" s="735">
        <v>0</v>
      </c>
      <c r="S361" s="735">
        <v>0</v>
      </c>
      <c r="T361" s="735">
        <v>0</v>
      </c>
      <c r="U361" s="735">
        <v>0</v>
      </c>
      <c r="V361" s="735">
        <v>0</v>
      </c>
    </row>
    <row r="362" spans="2:22" x14ac:dyDescent="0.25">
      <c r="B362" s="706" t="s">
        <v>1126</v>
      </c>
      <c r="C362" s="706" t="s">
        <v>1126</v>
      </c>
      <c r="D362" s="706" t="s">
        <v>1126</v>
      </c>
      <c r="E362" s="735">
        <v>0</v>
      </c>
      <c r="F362" s="735">
        <v>0</v>
      </c>
      <c r="G362" s="735">
        <v>0</v>
      </c>
      <c r="H362" s="735">
        <v>0</v>
      </c>
      <c r="I362" s="735">
        <v>0</v>
      </c>
      <c r="J362" s="735">
        <v>0</v>
      </c>
      <c r="K362" s="735">
        <v>0</v>
      </c>
      <c r="L362" s="735">
        <v>0</v>
      </c>
      <c r="M362" s="735">
        <v>0</v>
      </c>
      <c r="N362" s="735">
        <v>0</v>
      </c>
      <c r="O362" s="735">
        <v>0</v>
      </c>
      <c r="P362" s="735">
        <v>0</v>
      </c>
      <c r="Q362" s="735">
        <v>0</v>
      </c>
      <c r="R362" s="735">
        <v>0</v>
      </c>
      <c r="S362" s="735">
        <v>0</v>
      </c>
      <c r="T362" s="735">
        <v>0</v>
      </c>
      <c r="U362" s="735">
        <v>0</v>
      </c>
      <c r="V362" s="735">
        <v>0</v>
      </c>
    </row>
    <row r="363" spans="2:22" x14ac:dyDescent="0.25">
      <c r="B363" s="706" t="s">
        <v>1126</v>
      </c>
      <c r="C363" s="706" t="s">
        <v>1126</v>
      </c>
      <c r="D363" s="706" t="s">
        <v>1126</v>
      </c>
      <c r="E363" s="735">
        <v>0</v>
      </c>
      <c r="F363" s="735">
        <v>0</v>
      </c>
      <c r="G363" s="735">
        <v>0</v>
      </c>
      <c r="H363" s="735">
        <v>0</v>
      </c>
      <c r="I363" s="735">
        <v>0</v>
      </c>
      <c r="J363" s="735">
        <v>0</v>
      </c>
      <c r="K363" s="735">
        <v>0</v>
      </c>
      <c r="L363" s="735">
        <v>0</v>
      </c>
      <c r="M363" s="735">
        <v>0</v>
      </c>
      <c r="N363" s="735">
        <v>0</v>
      </c>
      <c r="O363" s="735">
        <v>0</v>
      </c>
      <c r="P363" s="735">
        <v>0</v>
      </c>
      <c r="Q363" s="735">
        <v>0</v>
      </c>
      <c r="R363" s="735">
        <v>0</v>
      </c>
      <c r="S363" s="735">
        <v>0</v>
      </c>
      <c r="T363" s="735">
        <v>0</v>
      </c>
      <c r="U363" s="735">
        <v>0</v>
      </c>
      <c r="V363" s="735">
        <v>0</v>
      </c>
    </row>
    <row r="364" spans="2:22" x14ac:dyDescent="0.25">
      <c r="B364" s="706" t="s">
        <v>1126</v>
      </c>
      <c r="C364" s="706" t="s">
        <v>1126</v>
      </c>
      <c r="D364" s="706" t="s">
        <v>1126</v>
      </c>
      <c r="E364" s="735">
        <v>0</v>
      </c>
      <c r="F364" s="735">
        <v>0</v>
      </c>
      <c r="G364" s="735">
        <v>0</v>
      </c>
      <c r="H364" s="735">
        <v>0</v>
      </c>
      <c r="I364" s="735">
        <v>0</v>
      </c>
      <c r="J364" s="735">
        <v>0</v>
      </c>
      <c r="K364" s="735">
        <v>0</v>
      </c>
      <c r="L364" s="735">
        <v>0</v>
      </c>
      <c r="M364" s="735">
        <v>0</v>
      </c>
      <c r="N364" s="735">
        <v>0</v>
      </c>
      <c r="O364" s="735">
        <v>0</v>
      </c>
      <c r="P364" s="735">
        <v>0</v>
      </c>
      <c r="Q364" s="735">
        <v>0</v>
      </c>
      <c r="R364" s="735">
        <v>0</v>
      </c>
      <c r="S364" s="735">
        <v>0</v>
      </c>
      <c r="T364" s="735">
        <v>0</v>
      </c>
      <c r="U364" s="735">
        <v>0</v>
      </c>
      <c r="V364" s="735">
        <v>0</v>
      </c>
    </row>
    <row r="365" spans="2:22" x14ac:dyDescent="0.25">
      <c r="B365" s="706" t="s">
        <v>1126</v>
      </c>
      <c r="C365" s="706" t="s">
        <v>1126</v>
      </c>
      <c r="D365" s="706" t="s">
        <v>1126</v>
      </c>
      <c r="E365" s="735">
        <v>0</v>
      </c>
      <c r="F365" s="735">
        <v>0</v>
      </c>
      <c r="G365" s="735">
        <v>0</v>
      </c>
      <c r="H365" s="735">
        <v>0</v>
      </c>
      <c r="I365" s="735">
        <v>0</v>
      </c>
      <c r="J365" s="735">
        <v>0</v>
      </c>
      <c r="K365" s="735">
        <v>0</v>
      </c>
      <c r="L365" s="735">
        <v>0</v>
      </c>
      <c r="M365" s="735">
        <v>0</v>
      </c>
      <c r="N365" s="735">
        <v>0</v>
      </c>
      <c r="O365" s="735">
        <v>0</v>
      </c>
      <c r="P365" s="735">
        <v>0</v>
      </c>
      <c r="Q365" s="735">
        <v>0</v>
      </c>
      <c r="R365" s="735">
        <v>0</v>
      </c>
      <c r="S365" s="735">
        <v>0</v>
      </c>
      <c r="T365" s="735">
        <v>0</v>
      </c>
      <c r="U365" s="735">
        <v>0</v>
      </c>
      <c r="V365" s="735">
        <v>0</v>
      </c>
    </row>
    <row r="366" spans="2:22" x14ac:dyDescent="0.25">
      <c r="B366" s="706" t="s">
        <v>1126</v>
      </c>
      <c r="C366" s="706" t="s">
        <v>1126</v>
      </c>
      <c r="D366" s="706" t="s">
        <v>1126</v>
      </c>
      <c r="E366" s="735">
        <v>0</v>
      </c>
      <c r="F366" s="735">
        <v>0</v>
      </c>
      <c r="G366" s="735">
        <v>0</v>
      </c>
      <c r="H366" s="735">
        <v>0</v>
      </c>
      <c r="I366" s="735">
        <v>0</v>
      </c>
      <c r="J366" s="735">
        <v>0</v>
      </c>
      <c r="K366" s="735">
        <v>0</v>
      </c>
      <c r="L366" s="735">
        <v>0</v>
      </c>
      <c r="M366" s="735">
        <v>0</v>
      </c>
      <c r="N366" s="735">
        <v>0</v>
      </c>
      <c r="O366" s="735">
        <v>0</v>
      </c>
      <c r="P366" s="735">
        <v>0</v>
      </c>
      <c r="Q366" s="735">
        <v>0</v>
      </c>
      <c r="R366" s="735">
        <v>0</v>
      </c>
      <c r="S366" s="735">
        <v>0</v>
      </c>
      <c r="T366" s="735">
        <v>0</v>
      </c>
      <c r="U366" s="735">
        <v>0</v>
      </c>
      <c r="V366" s="735">
        <v>0</v>
      </c>
    </row>
    <row r="367" spans="2:22" x14ac:dyDescent="0.25">
      <c r="B367" s="706" t="s">
        <v>1126</v>
      </c>
      <c r="C367" s="706" t="s">
        <v>1126</v>
      </c>
      <c r="D367" s="706" t="s">
        <v>1126</v>
      </c>
      <c r="E367" s="735">
        <v>0</v>
      </c>
      <c r="F367" s="735">
        <v>0</v>
      </c>
      <c r="G367" s="735">
        <v>0</v>
      </c>
      <c r="H367" s="735">
        <v>0</v>
      </c>
      <c r="I367" s="735">
        <v>0</v>
      </c>
      <c r="J367" s="735">
        <v>0</v>
      </c>
      <c r="K367" s="735">
        <v>0</v>
      </c>
      <c r="L367" s="735">
        <v>0</v>
      </c>
      <c r="M367" s="735">
        <v>0</v>
      </c>
      <c r="N367" s="735">
        <v>0</v>
      </c>
      <c r="O367" s="735">
        <v>0</v>
      </c>
      <c r="P367" s="735">
        <v>0</v>
      </c>
      <c r="Q367" s="735">
        <v>0</v>
      </c>
      <c r="R367" s="735">
        <v>0</v>
      </c>
      <c r="S367" s="735">
        <v>0</v>
      </c>
      <c r="T367" s="735">
        <v>0</v>
      </c>
      <c r="U367" s="735">
        <v>0</v>
      </c>
      <c r="V367" s="735">
        <v>0</v>
      </c>
    </row>
    <row r="368" spans="2:22" x14ac:dyDescent="0.25">
      <c r="B368" s="706" t="s">
        <v>1126</v>
      </c>
      <c r="C368" s="706" t="s">
        <v>1126</v>
      </c>
      <c r="D368" s="706" t="s">
        <v>1126</v>
      </c>
      <c r="E368" s="735">
        <v>0</v>
      </c>
      <c r="F368" s="735">
        <v>0</v>
      </c>
      <c r="G368" s="735">
        <v>0</v>
      </c>
      <c r="H368" s="735">
        <v>0</v>
      </c>
      <c r="I368" s="735">
        <v>0</v>
      </c>
      <c r="J368" s="735">
        <v>0</v>
      </c>
      <c r="K368" s="735">
        <v>0</v>
      </c>
      <c r="L368" s="735">
        <v>0</v>
      </c>
      <c r="M368" s="735">
        <v>0</v>
      </c>
      <c r="N368" s="735">
        <v>0</v>
      </c>
      <c r="O368" s="735">
        <v>0</v>
      </c>
      <c r="P368" s="735">
        <v>0</v>
      </c>
      <c r="Q368" s="735">
        <v>0</v>
      </c>
      <c r="R368" s="735">
        <v>0</v>
      </c>
      <c r="S368" s="735">
        <v>0</v>
      </c>
      <c r="T368" s="735">
        <v>0</v>
      </c>
      <c r="U368" s="735">
        <v>0</v>
      </c>
      <c r="V368" s="735">
        <v>0</v>
      </c>
    </row>
    <row r="369" spans="2:22" x14ac:dyDescent="0.25">
      <c r="B369" s="706" t="s">
        <v>1126</v>
      </c>
      <c r="C369" s="706" t="s">
        <v>1126</v>
      </c>
      <c r="D369" s="706" t="s">
        <v>1126</v>
      </c>
      <c r="E369" s="735">
        <v>0</v>
      </c>
      <c r="F369" s="735">
        <v>0</v>
      </c>
      <c r="G369" s="735">
        <v>0</v>
      </c>
      <c r="H369" s="735">
        <v>0</v>
      </c>
      <c r="I369" s="735">
        <v>0</v>
      </c>
      <c r="J369" s="735">
        <v>0</v>
      </c>
      <c r="K369" s="735">
        <v>0</v>
      </c>
      <c r="L369" s="735">
        <v>0</v>
      </c>
      <c r="M369" s="735">
        <v>0</v>
      </c>
      <c r="N369" s="735">
        <v>0</v>
      </c>
      <c r="O369" s="735">
        <v>0</v>
      </c>
      <c r="P369" s="735">
        <v>0</v>
      </c>
      <c r="Q369" s="735">
        <v>0</v>
      </c>
      <c r="R369" s="735">
        <v>0</v>
      </c>
      <c r="S369" s="735">
        <v>0</v>
      </c>
      <c r="T369" s="735">
        <v>0</v>
      </c>
      <c r="U369" s="735">
        <v>0</v>
      </c>
      <c r="V369" s="735">
        <v>0</v>
      </c>
    </row>
    <row r="370" spans="2:22" x14ac:dyDescent="0.25">
      <c r="B370" s="706" t="s">
        <v>1126</v>
      </c>
      <c r="C370" s="706" t="s">
        <v>1126</v>
      </c>
      <c r="D370" s="706" t="s">
        <v>1126</v>
      </c>
      <c r="E370" s="735">
        <v>0</v>
      </c>
      <c r="F370" s="735">
        <v>0</v>
      </c>
      <c r="G370" s="735">
        <v>0</v>
      </c>
      <c r="H370" s="735">
        <v>0</v>
      </c>
      <c r="I370" s="735">
        <v>0</v>
      </c>
      <c r="J370" s="735">
        <v>0</v>
      </c>
      <c r="K370" s="735">
        <v>0</v>
      </c>
      <c r="L370" s="735">
        <v>0</v>
      </c>
      <c r="M370" s="735">
        <v>0</v>
      </c>
      <c r="N370" s="735">
        <v>0</v>
      </c>
      <c r="O370" s="735">
        <v>0</v>
      </c>
      <c r="P370" s="735">
        <v>0</v>
      </c>
      <c r="Q370" s="735">
        <v>0</v>
      </c>
      <c r="R370" s="735">
        <v>0</v>
      </c>
      <c r="S370" s="735">
        <v>0</v>
      </c>
      <c r="T370" s="735">
        <v>0</v>
      </c>
      <c r="U370" s="735">
        <v>0</v>
      </c>
      <c r="V370" s="735">
        <v>0</v>
      </c>
    </row>
    <row r="371" spans="2:22" x14ac:dyDescent="0.25">
      <c r="B371" s="706" t="s">
        <v>1126</v>
      </c>
      <c r="C371" s="706" t="s">
        <v>1126</v>
      </c>
      <c r="D371" s="706" t="s">
        <v>1126</v>
      </c>
      <c r="E371" s="735">
        <v>0</v>
      </c>
      <c r="F371" s="735">
        <v>0</v>
      </c>
      <c r="G371" s="735">
        <v>0</v>
      </c>
      <c r="H371" s="735">
        <v>0</v>
      </c>
      <c r="I371" s="735">
        <v>0</v>
      </c>
      <c r="J371" s="735">
        <v>0</v>
      </c>
      <c r="K371" s="735">
        <v>0</v>
      </c>
      <c r="L371" s="735">
        <v>0</v>
      </c>
      <c r="M371" s="735">
        <v>0</v>
      </c>
      <c r="N371" s="735">
        <v>0</v>
      </c>
      <c r="O371" s="735">
        <v>0</v>
      </c>
      <c r="P371" s="735">
        <v>0</v>
      </c>
      <c r="Q371" s="735">
        <v>0</v>
      </c>
      <c r="R371" s="735">
        <v>0</v>
      </c>
      <c r="S371" s="735">
        <v>0</v>
      </c>
      <c r="T371" s="735">
        <v>0</v>
      </c>
      <c r="U371" s="735">
        <v>0</v>
      </c>
      <c r="V371" s="735">
        <v>0</v>
      </c>
    </row>
    <row r="372" spans="2:22" x14ac:dyDescent="0.25">
      <c r="B372" s="706" t="s">
        <v>1126</v>
      </c>
      <c r="C372" s="706" t="s">
        <v>1126</v>
      </c>
      <c r="D372" s="706" t="s">
        <v>1126</v>
      </c>
      <c r="E372" s="735">
        <v>0</v>
      </c>
      <c r="F372" s="735">
        <v>0</v>
      </c>
      <c r="G372" s="735">
        <v>0</v>
      </c>
      <c r="H372" s="735">
        <v>0</v>
      </c>
      <c r="I372" s="735">
        <v>0</v>
      </c>
      <c r="J372" s="735">
        <v>0</v>
      </c>
      <c r="K372" s="735">
        <v>0</v>
      </c>
      <c r="L372" s="735">
        <v>0</v>
      </c>
      <c r="M372" s="735">
        <v>0</v>
      </c>
      <c r="N372" s="735">
        <v>0</v>
      </c>
      <c r="O372" s="735">
        <v>0</v>
      </c>
      <c r="P372" s="735">
        <v>0</v>
      </c>
      <c r="Q372" s="735">
        <v>0</v>
      </c>
      <c r="R372" s="735">
        <v>0</v>
      </c>
      <c r="S372" s="735">
        <v>0</v>
      </c>
      <c r="T372" s="735">
        <v>0</v>
      </c>
      <c r="U372" s="735">
        <v>0</v>
      </c>
      <c r="V372" s="735">
        <v>0</v>
      </c>
    </row>
    <row r="373" spans="2:22" x14ac:dyDescent="0.25">
      <c r="B373" s="706" t="s">
        <v>1126</v>
      </c>
      <c r="C373" s="706" t="s">
        <v>1126</v>
      </c>
      <c r="D373" s="706" t="s">
        <v>1126</v>
      </c>
      <c r="E373" s="735">
        <v>0</v>
      </c>
      <c r="F373" s="735">
        <v>0</v>
      </c>
      <c r="G373" s="735">
        <v>0</v>
      </c>
      <c r="H373" s="735">
        <v>0</v>
      </c>
      <c r="I373" s="735">
        <v>0</v>
      </c>
      <c r="J373" s="735">
        <v>0</v>
      </c>
      <c r="K373" s="735">
        <v>0</v>
      </c>
      <c r="L373" s="735">
        <v>0</v>
      </c>
      <c r="M373" s="735">
        <v>0</v>
      </c>
      <c r="N373" s="735">
        <v>0</v>
      </c>
      <c r="O373" s="735">
        <v>0</v>
      </c>
      <c r="P373" s="735">
        <v>0</v>
      </c>
      <c r="Q373" s="735">
        <v>0</v>
      </c>
      <c r="R373" s="735">
        <v>0</v>
      </c>
      <c r="S373" s="735">
        <v>0</v>
      </c>
      <c r="T373" s="735">
        <v>0</v>
      </c>
      <c r="U373" s="735">
        <v>0</v>
      </c>
      <c r="V373" s="735">
        <v>0</v>
      </c>
    </row>
    <row r="374" spans="2:22" x14ac:dyDescent="0.25">
      <c r="B374" s="706" t="s">
        <v>1126</v>
      </c>
      <c r="C374" s="706" t="s">
        <v>1126</v>
      </c>
      <c r="D374" s="706" t="s">
        <v>1126</v>
      </c>
      <c r="E374" s="735">
        <v>0</v>
      </c>
      <c r="F374" s="735">
        <v>0</v>
      </c>
      <c r="G374" s="735">
        <v>0</v>
      </c>
      <c r="H374" s="735">
        <v>0</v>
      </c>
      <c r="I374" s="735">
        <v>0</v>
      </c>
      <c r="J374" s="735">
        <v>0</v>
      </c>
      <c r="K374" s="735">
        <v>0</v>
      </c>
      <c r="L374" s="735">
        <v>0</v>
      </c>
      <c r="M374" s="735">
        <v>0</v>
      </c>
      <c r="N374" s="735">
        <v>0</v>
      </c>
      <c r="O374" s="735">
        <v>0</v>
      </c>
      <c r="P374" s="735">
        <v>0</v>
      </c>
      <c r="Q374" s="735">
        <v>0</v>
      </c>
      <c r="R374" s="735">
        <v>0</v>
      </c>
      <c r="S374" s="735">
        <v>0</v>
      </c>
      <c r="T374" s="735">
        <v>0</v>
      </c>
      <c r="U374" s="735">
        <v>0</v>
      </c>
      <c r="V374" s="735">
        <v>0</v>
      </c>
    </row>
    <row r="375" spans="2:22" x14ac:dyDescent="0.25">
      <c r="B375" s="706" t="s">
        <v>1126</v>
      </c>
      <c r="C375" s="706" t="s">
        <v>1126</v>
      </c>
      <c r="D375" s="706" t="s">
        <v>1126</v>
      </c>
      <c r="E375" s="735">
        <v>0</v>
      </c>
      <c r="F375" s="735">
        <v>0</v>
      </c>
      <c r="G375" s="735">
        <v>0</v>
      </c>
      <c r="H375" s="735">
        <v>0</v>
      </c>
      <c r="I375" s="735">
        <v>0</v>
      </c>
      <c r="J375" s="735">
        <v>0</v>
      </c>
      <c r="K375" s="735">
        <v>0</v>
      </c>
      <c r="L375" s="735">
        <v>0</v>
      </c>
      <c r="M375" s="735">
        <v>0</v>
      </c>
      <c r="N375" s="735">
        <v>0</v>
      </c>
      <c r="O375" s="735">
        <v>0</v>
      </c>
      <c r="P375" s="735">
        <v>0</v>
      </c>
      <c r="Q375" s="735">
        <v>0</v>
      </c>
      <c r="R375" s="735">
        <v>0</v>
      </c>
      <c r="S375" s="735">
        <v>0</v>
      </c>
      <c r="T375" s="735">
        <v>0</v>
      </c>
      <c r="U375" s="735">
        <v>0</v>
      </c>
      <c r="V375" s="735">
        <v>0</v>
      </c>
    </row>
    <row r="376" spans="2:22" x14ac:dyDescent="0.25">
      <c r="B376" s="706" t="s">
        <v>1126</v>
      </c>
      <c r="C376" s="706" t="s">
        <v>1126</v>
      </c>
      <c r="D376" s="706" t="s">
        <v>1126</v>
      </c>
      <c r="E376" s="735">
        <v>0</v>
      </c>
      <c r="F376" s="735">
        <v>0</v>
      </c>
      <c r="G376" s="735">
        <v>0</v>
      </c>
      <c r="H376" s="735">
        <v>0</v>
      </c>
      <c r="I376" s="735">
        <v>0</v>
      </c>
      <c r="J376" s="735">
        <v>0</v>
      </c>
      <c r="K376" s="735">
        <v>0</v>
      </c>
      <c r="L376" s="735">
        <v>0</v>
      </c>
      <c r="M376" s="735">
        <v>0</v>
      </c>
      <c r="N376" s="735">
        <v>0</v>
      </c>
      <c r="O376" s="735">
        <v>0</v>
      </c>
      <c r="P376" s="735">
        <v>0</v>
      </c>
      <c r="Q376" s="735">
        <v>0</v>
      </c>
      <c r="R376" s="735">
        <v>0</v>
      </c>
      <c r="S376" s="735">
        <v>0</v>
      </c>
      <c r="T376" s="735">
        <v>0</v>
      </c>
      <c r="U376" s="735">
        <v>0</v>
      </c>
      <c r="V376" s="735">
        <v>0</v>
      </c>
    </row>
    <row r="377" spans="2:22" x14ac:dyDescent="0.25">
      <c r="B377" s="706" t="s">
        <v>1126</v>
      </c>
      <c r="C377" s="706" t="s">
        <v>1126</v>
      </c>
      <c r="D377" s="706" t="s">
        <v>1126</v>
      </c>
      <c r="E377" s="735">
        <v>0</v>
      </c>
      <c r="F377" s="735">
        <v>0</v>
      </c>
      <c r="G377" s="735">
        <v>0</v>
      </c>
      <c r="H377" s="735">
        <v>0</v>
      </c>
      <c r="I377" s="735">
        <v>0</v>
      </c>
      <c r="J377" s="735">
        <v>0</v>
      </c>
      <c r="K377" s="735">
        <v>0</v>
      </c>
      <c r="L377" s="735">
        <v>0</v>
      </c>
      <c r="M377" s="735">
        <v>0</v>
      </c>
      <c r="N377" s="735">
        <v>0</v>
      </c>
      <c r="O377" s="735">
        <v>0</v>
      </c>
      <c r="P377" s="735">
        <v>0</v>
      </c>
      <c r="Q377" s="735">
        <v>0</v>
      </c>
      <c r="R377" s="735">
        <v>0</v>
      </c>
      <c r="S377" s="735">
        <v>0</v>
      </c>
      <c r="T377" s="735">
        <v>0</v>
      </c>
      <c r="U377" s="735">
        <v>0</v>
      </c>
      <c r="V377" s="735">
        <v>0</v>
      </c>
    </row>
    <row r="378" spans="2:22" x14ac:dyDescent="0.25">
      <c r="B378" s="706" t="s">
        <v>1126</v>
      </c>
      <c r="C378" s="706" t="s">
        <v>1126</v>
      </c>
      <c r="D378" s="706" t="s">
        <v>1126</v>
      </c>
      <c r="E378" s="735">
        <v>0</v>
      </c>
      <c r="F378" s="735">
        <v>0</v>
      </c>
      <c r="G378" s="735">
        <v>0</v>
      </c>
      <c r="H378" s="735">
        <v>0</v>
      </c>
      <c r="I378" s="735">
        <v>0</v>
      </c>
      <c r="J378" s="735">
        <v>0</v>
      </c>
      <c r="K378" s="735">
        <v>0</v>
      </c>
      <c r="L378" s="735">
        <v>0</v>
      </c>
      <c r="M378" s="735">
        <v>0</v>
      </c>
      <c r="N378" s="735">
        <v>0</v>
      </c>
      <c r="O378" s="735">
        <v>0</v>
      </c>
      <c r="P378" s="735">
        <v>0</v>
      </c>
      <c r="Q378" s="735">
        <v>0</v>
      </c>
      <c r="R378" s="735">
        <v>0</v>
      </c>
      <c r="S378" s="735">
        <v>0</v>
      </c>
      <c r="T378" s="735">
        <v>0</v>
      </c>
      <c r="U378" s="735">
        <v>0</v>
      </c>
      <c r="V378" s="735">
        <v>0</v>
      </c>
    </row>
    <row r="379" spans="2:22" x14ac:dyDescent="0.25">
      <c r="B379" s="706" t="s">
        <v>1126</v>
      </c>
      <c r="C379" s="706" t="s">
        <v>1126</v>
      </c>
      <c r="D379" s="706" t="s">
        <v>1126</v>
      </c>
      <c r="E379" s="735">
        <v>0</v>
      </c>
      <c r="F379" s="735">
        <v>0</v>
      </c>
      <c r="G379" s="735">
        <v>0</v>
      </c>
      <c r="H379" s="735">
        <v>0</v>
      </c>
      <c r="I379" s="735">
        <v>0</v>
      </c>
      <c r="J379" s="735">
        <v>0</v>
      </c>
      <c r="K379" s="735">
        <v>0</v>
      </c>
      <c r="L379" s="735">
        <v>0</v>
      </c>
      <c r="M379" s="735">
        <v>0</v>
      </c>
      <c r="N379" s="735">
        <v>0</v>
      </c>
      <c r="O379" s="735">
        <v>0</v>
      </c>
      <c r="P379" s="735">
        <v>0</v>
      </c>
      <c r="Q379" s="735">
        <v>0</v>
      </c>
      <c r="R379" s="735">
        <v>0</v>
      </c>
      <c r="S379" s="735">
        <v>0</v>
      </c>
      <c r="T379" s="735">
        <v>0</v>
      </c>
      <c r="U379" s="735">
        <v>0</v>
      </c>
      <c r="V379" s="735">
        <v>0</v>
      </c>
    </row>
    <row r="380" spans="2:22" x14ac:dyDescent="0.25">
      <c r="B380" s="706" t="s">
        <v>1126</v>
      </c>
      <c r="C380" s="706" t="s">
        <v>1126</v>
      </c>
      <c r="D380" s="706" t="s">
        <v>1126</v>
      </c>
      <c r="E380" s="735">
        <v>0</v>
      </c>
      <c r="F380" s="735">
        <v>0</v>
      </c>
      <c r="G380" s="735">
        <v>0</v>
      </c>
      <c r="H380" s="735">
        <v>0</v>
      </c>
      <c r="I380" s="735">
        <v>0</v>
      </c>
      <c r="J380" s="735">
        <v>0</v>
      </c>
      <c r="K380" s="735">
        <v>0</v>
      </c>
      <c r="L380" s="735">
        <v>0</v>
      </c>
      <c r="M380" s="735">
        <v>0</v>
      </c>
      <c r="N380" s="735">
        <v>0</v>
      </c>
      <c r="O380" s="735">
        <v>0</v>
      </c>
      <c r="P380" s="735">
        <v>0</v>
      </c>
      <c r="Q380" s="735">
        <v>0</v>
      </c>
      <c r="R380" s="735">
        <v>0</v>
      </c>
      <c r="S380" s="735">
        <v>0</v>
      </c>
      <c r="T380" s="735">
        <v>0</v>
      </c>
      <c r="U380" s="735">
        <v>0</v>
      </c>
      <c r="V380" s="735">
        <v>0</v>
      </c>
    </row>
    <row r="381" spans="2:22" x14ac:dyDescent="0.25">
      <c r="B381" s="706" t="s">
        <v>1126</v>
      </c>
      <c r="C381" s="706" t="s">
        <v>1126</v>
      </c>
      <c r="D381" s="706" t="s">
        <v>1126</v>
      </c>
      <c r="E381" s="735">
        <v>0</v>
      </c>
      <c r="F381" s="735">
        <v>0</v>
      </c>
      <c r="G381" s="735">
        <v>0</v>
      </c>
      <c r="H381" s="735">
        <v>0</v>
      </c>
      <c r="I381" s="735">
        <v>0</v>
      </c>
      <c r="J381" s="735">
        <v>0</v>
      </c>
      <c r="K381" s="735">
        <v>0</v>
      </c>
      <c r="L381" s="735">
        <v>0</v>
      </c>
      <c r="M381" s="735">
        <v>0</v>
      </c>
      <c r="N381" s="735">
        <v>0</v>
      </c>
      <c r="O381" s="735">
        <v>0</v>
      </c>
      <c r="P381" s="735">
        <v>0</v>
      </c>
      <c r="Q381" s="735">
        <v>0</v>
      </c>
      <c r="R381" s="735">
        <v>0</v>
      </c>
      <c r="S381" s="735">
        <v>0</v>
      </c>
      <c r="T381" s="735">
        <v>0</v>
      </c>
      <c r="U381" s="735">
        <v>0</v>
      </c>
      <c r="V381" s="735">
        <v>0</v>
      </c>
    </row>
    <row r="382" spans="2:22" x14ac:dyDescent="0.25">
      <c r="B382" s="706" t="s">
        <v>1126</v>
      </c>
      <c r="C382" s="706" t="s">
        <v>1126</v>
      </c>
      <c r="D382" s="706" t="s">
        <v>1126</v>
      </c>
      <c r="E382" s="735">
        <v>0</v>
      </c>
      <c r="F382" s="735">
        <v>0</v>
      </c>
      <c r="G382" s="735">
        <v>0</v>
      </c>
      <c r="H382" s="735">
        <v>0</v>
      </c>
      <c r="I382" s="735">
        <v>0</v>
      </c>
      <c r="J382" s="735">
        <v>0</v>
      </c>
      <c r="K382" s="735">
        <v>0</v>
      </c>
      <c r="L382" s="735">
        <v>0</v>
      </c>
      <c r="M382" s="735">
        <v>0</v>
      </c>
      <c r="N382" s="735">
        <v>0</v>
      </c>
      <c r="O382" s="735">
        <v>0</v>
      </c>
      <c r="P382" s="735">
        <v>0</v>
      </c>
      <c r="Q382" s="735">
        <v>0</v>
      </c>
      <c r="R382" s="735">
        <v>0</v>
      </c>
      <c r="S382" s="735">
        <v>0</v>
      </c>
      <c r="T382" s="735">
        <v>0</v>
      </c>
      <c r="U382" s="735">
        <v>0</v>
      </c>
      <c r="V382" s="735">
        <v>0</v>
      </c>
    </row>
    <row r="383" spans="2:22" x14ac:dyDescent="0.25">
      <c r="B383" s="706" t="s">
        <v>1126</v>
      </c>
      <c r="C383" s="706" t="s">
        <v>1126</v>
      </c>
      <c r="D383" s="706" t="s">
        <v>1126</v>
      </c>
      <c r="E383" s="735">
        <v>0</v>
      </c>
      <c r="F383" s="735">
        <v>0</v>
      </c>
      <c r="G383" s="735">
        <v>0</v>
      </c>
      <c r="H383" s="735">
        <v>0</v>
      </c>
      <c r="I383" s="735">
        <v>0</v>
      </c>
      <c r="J383" s="735">
        <v>0</v>
      </c>
      <c r="K383" s="735">
        <v>0</v>
      </c>
      <c r="L383" s="735">
        <v>0</v>
      </c>
      <c r="M383" s="735">
        <v>0</v>
      </c>
      <c r="N383" s="735">
        <v>0</v>
      </c>
      <c r="O383" s="735">
        <v>0</v>
      </c>
      <c r="P383" s="735">
        <v>0</v>
      </c>
      <c r="Q383" s="735">
        <v>0</v>
      </c>
      <c r="R383" s="735">
        <v>0</v>
      </c>
      <c r="S383" s="735">
        <v>0</v>
      </c>
      <c r="T383" s="735">
        <v>0</v>
      </c>
      <c r="U383" s="735">
        <v>0</v>
      </c>
      <c r="V383" s="735">
        <v>0</v>
      </c>
    </row>
    <row r="384" spans="2:22" x14ac:dyDescent="0.25">
      <c r="B384" s="706" t="s">
        <v>1126</v>
      </c>
      <c r="C384" s="706" t="s">
        <v>1126</v>
      </c>
      <c r="D384" s="706" t="s">
        <v>1126</v>
      </c>
      <c r="E384" s="735">
        <v>0</v>
      </c>
      <c r="F384" s="735">
        <v>0</v>
      </c>
      <c r="G384" s="735">
        <v>0</v>
      </c>
      <c r="H384" s="735">
        <v>0</v>
      </c>
      <c r="I384" s="735">
        <v>0</v>
      </c>
      <c r="J384" s="735">
        <v>0</v>
      </c>
      <c r="K384" s="735">
        <v>0</v>
      </c>
      <c r="L384" s="735">
        <v>0</v>
      </c>
      <c r="M384" s="735">
        <v>0</v>
      </c>
      <c r="N384" s="735">
        <v>0</v>
      </c>
      <c r="O384" s="735">
        <v>0</v>
      </c>
      <c r="P384" s="735">
        <v>0</v>
      </c>
      <c r="Q384" s="735">
        <v>0</v>
      </c>
      <c r="R384" s="735">
        <v>0</v>
      </c>
      <c r="S384" s="735">
        <v>0</v>
      </c>
      <c r="T384" s="735">
        <v>0</v>
      </c>
      <c r="U384" s="735">
        <v>0</v>
      </c>
      <c r="V384" s="735">
        <v>0</v>
      </c>
    </row>
    <row r="385" spans="2:22" x14ac:dyDescent="0.25">
      <c r="B385" s="706" t="s">
        <v>1126</v>
      </c>
      <c r="C385" s="706" t="s">
        <v>1126</v>
      </c>
      <c r="D385" s="706" t="s">
        <v>1126</v>
      </c>
      <c r="E385" s="735">
        <v>0</v>
      </c>
      <c r="F385" s="735">
        <v>0</v>
      </c>
      <c r="G385" s="735">
        <v>0</v>
      </c>
      <c r="H385" s="735">
        <v>0</v>
      </c>
      <c r="I385" s="735">
        <v>0</v>
      </c>
      <c r="J385" s="735">
        <v>0</v>
      </c>
      <c r="K385" s="735">
        <v>0</v>
      </c>
      <c r="L385" s="735">
        <v>0</v>
      </c>
      <c r="M385" s="735">
        <v>0</v>
      </c>
      <c r="N385" s="735">
        <v>0</v>
      </c>
      <c r="O385" s="735">
        <v>0</v>
      </c>
      <c r="P385" s="735">
        <v>0</v>
      </c>
      <c r="Q385" s="735">
        <v>0</v>
      </c>
      <c r="R385" s="735">
        <v>0</v>
      </c>
      <c r="S385" s="735">
        <v>0</v>
      </c>
      <c r="T385" s="735">
        <v>0</v>
      </c>
      <c r="U385" s="735">
        <v>0</v>
      </c>
      <c r="V385" s="735">
        <v>0</v>
      </c>
    </row>
    <row r="386" spans="2:22" x14ac:dyDescent="0.25">
      <c r="B386" s="706" t="s">
        <v>1126</v>
      </c>
      <c r="C386" s="706" t="s">
        <v>1126</v>
      </c>
      <c r="D386" s="706" t="s">
        <v>1126</v>
      </c>
      <c r="E386" s="735">
        <v>0</v>
      </c>
      <c r="F386" s="735">
        <v>0</v>
      </c>
      <c r="G386" s="735">
        <v>0</v>
      </c>
      <c r="H386" s="735">
        <v>0</v>
      </c>
      <c r="I386" s="735">
        <v>0</v>
      </c>
      <c r="J386" s="735">
        <v>0</v>
      </c>
      <c r="K386" s="735">
        <v>0</v>
      </c>
      <c r="L386" s="735">
        <v>0</v>
      </c>
      <c r="M386" s="735">
        <v>0</v>
      </c>
      <c r="N386" s="735">
        <v>0</v>
      </c>
      <c r="O386" s="735">
        <v>0</v>
      </c>
      <c r="P386" s="735">
        <v>0</v>
      </c>
      <c r="Q386" s="735">
        <v>0</v>
      </c>
      <c r="R386" s="735">
        <v>0</v>
      </c>
      <c r="S386" s="735">
        <v>0</v>
      </c>
      <c r="T386" s="735">
        <v>0</v>
      </c>
      <c r="U386" s="735">
        <v>0</v>
      </c>
      <c r="V386" s="735">
        <v>0</v>
      </c>
    </row>
    <row r="387" spans="2:22" x14ac:dyDescent="0.25">
      <c r="B387" s="706" t="s">
        <v>1126</v>
      </c>
      <c r="C387" s="706" t="s">
        <v>1126</v>
      </c>
      <c r="D387" s="706" t="s">
        <v>1126</v>
      </c>
      <c r="E387" s="735">
        <v>0</v>
      </c>
      <c r="F387" s="735">
        <v>0</v>
      </c>
      <c r="G387" s="735">
        <v>0</v>
      </c>
      <c r="H387" s="735">
        <v>0</v>
      </c>
      <c r="I387" s="735">
        <v>0</v>
      </c>
      <c r="J387" s="735">
        <v>0</v>
      </c>
      <c r="K387" s="735">
        <v>0</v>
      </c>
      <c r="L387" s="735">
        <v>0</v>
      </c>
      <c r="M387" s="735">
        <v>0</v>
      </c>
      <c r="N387" s="735">
        <v>0</v>
      </c>
      <c r="O387" s="735">
        <v>0</v>
      </c>
      <c r="P387" s="735">
        <v>0</v>
      </c>
      <c r="Q387" s="735">
        <v>0</v>
      </c>
      <c r="R387" s="735">
        <v>0</v>
      </c>
      <c r="S387" s="735">
        <v>0</v>
      </c>
      <c r="T387" s="735">
        <v>0</v>
      </c>
      <c r="U387" s="735">
        <v>0</v>
      </c>
      <c r="V387" s="735">
        <v>0</v>
      </c>
    </row>
    <row r="388" spans="2:22" x14ac:dyDescent="0.25">
      <c r="B388" s="706" t="s">
        <v>1126</v>
      </c>
      <c r="C388" s="706" t="s">
        <v>1126</v>
      </c>
      <c r="D388" s="706" t="s">
        <v>1126</v>
      </c>
      <c r="E388" s="735">
        <v>0</v>
      </c>
      <c r="F388" s="735">
        <v>0</v>
      </c>
      <c r="G388" s="735">
        <v>0</v>
      </c>
      <c r="H388" s="735">
        <v>0</v>
      </c>
      <c r="I388" s="735">
        <v>0</v>
      </c>
      <c r="J388" s="735">
        <v>0</v>
      </c>
      <c r="K388" s="735">
        <v>0</v>
      </c>
      <c r="L388" s="735">
        <v>0</v>
      </c>
      <c r="M388" s="735">
        <v>0</v>
      </c>
      <c r="N388" s="735">
        <v>0</v>
      </c>
      <c r="O388" s="735">
        <v>0</v>
      </c>
      <c r="P388" s="735">
        <v>0</v>
      </c>
      <c r="Q388" s="735">
        <v>0</v>
      </c>
      <c r="R388" s="735">
        <v>0</v>
      </c>
      <c r="S388" s="735">
        <v>0</v>
      </c>
      <c r="T388" s="735">
        <v>0</v>
      </c>
      <c r="U388" s="735">
        <v>0</v>
      </c>
      <c r="V388" s="735">
        <v>0</v>
      </c>
    </row>
    <row r="389" spans="2:22" x14ac:dyDescent="0.25">
      <c r="B389" s="706" t="s">
        <v>1126</v>
      </c>
      <c r="C389" s="706" t="s">
        <v>1126</v>
      </c>
      <c r="D389" s="706" t="s">
        <v>1126</v>
      </c>
      <c r="E389" s="735">
        <v>0</v>
      </c>
      <c r="F389" s="735">
        <v>0</v>
      </c>
      <c r="G389" s="735">
        <v>0</v>
      </c>
      <c r="H389" s="735">
        <v>0</v>
      </c>
      <c r="I389" s="735">
        <v>0</v>
      </c>
      <c r="J389" s="735">
        <v>0</v>
      </c>
      <c r="K389" s="735">
        <v>0</v>
      </c>
      <c r="L389" s="735">
        <v>0</v>
      </c>
      <c r="M389" s="735">
        <v>0</v>
      </c>
      <c r="N389" s="735">
        <v>0</v>
      </c>
      <c r="O389" s="735">
        <v>0</v>
      </c>
      <c r="P389" s="735">
        <v>0</v>
      </c>
      <c r="Q389" s="735">
        <v>0</v>
      </c>
      <c r="R389" s="735">
        <v>0</v>
      </c>
      <c r="S389" s="735">
        <v>0</v>
      </c>
      <c r="T389" s="735">
        <v>0</v>
      </c>
      <c r="U389" s="735">
        <v>0</v>
      </c>
      <c r="V389" s="735">
        <v>0</v>
      </c>
    </row>
    <row r="390" spans="2:22" x14ac:dyDescent="0.25">
      <c r="B390" s="706" t="s">
        <v>1126</v>
      </c>
      <c r="C390" s="706" t="s">
        <v>1126</v>
      </c>
      <c r="D390" s="706" t="s">
        <v>1126</v>
      </c>
      <c r="E390" s="735">
        <v>0</v>
      </c>
      <c r="F390" s="735">
        <v>0</v>
      </c>
      <c r="G390" s="735">
        <v>0</v>
      </c>
      <c r="H390" s="735">
        <v>0</v>
      </c>
      <c r="I390" s="735">
        <v>0</v>
      </c>
      <c r="J390" s="735">
        <v>0</v>
      </c>
      <c r="K390" s="735">
        <v>0</v>
      </c>
      <c r="L390" s="735">
        <v>0</v>
      </c>
      <c r="M390" s="735">
        <v>0</v>
      </c>
      <c r="N390" s="735">
        <v>0</v>
      </c>
      <c r="O390" s="735">
        <v>0</v>
      </c>
      <c r="P390" s="735">
        <v>0</v>
      </c>
      <c r="Q390" s="735">
        <v>0</v>
      </c>
      <c r="R390" s="735">
        <v>0</v>
      </c>
      <c r="S390" s="735">
        <v>0</v>
      </c>
      <c r="T390" s="735">
        <v>0</v>
      </c>
      <c r="U390" s="735">
        <v>0</v>
      </c>
      <c r="V390" s="735">
        <v>0</v>
      </c>
    </row>
    <row r="391" spans="2:22" x14ac:dyDescent="0.25">
      <c r="B391" s="706" t="s">
        <v>1126</v>
      </c>
      <c r="C391" s="706" t="s">
        <v>1126</v>
      </c>
      <c r="D391" s="706" t="s">
        <v>1126</v>
      </c>
      <c r="E391" s="735">
        <v>0</v>
      </c>
      <c r="F391" s="735">
        <v>0</v>
      </c>
      <c r="G391" s="735">
        <v>0</v>
      </c>
      <c r="H391" s="735">
        <v>0</v>
      </c>
      <c r="I391" s="735">
        <v>0</v>
      </c>
      <c r="J391" s="735">
        <v>0</v>
      </c>
      <c r="K391" s="735">
        <v>0</v>
      </c>
      <c r="L391" s="735">
        <v>0</v>
      </c>
      <c r="M391" s="735">
        <v>0</v>
      </c>
      <c r="N391" s="735">
        <v>0</v>
      </c>
      <c r="O391" s="735">
        <v>0</v>
      </c>
      <c r="P391" s="735">
        <v>0</v>
      </c>
      <c r="Q391" s="735">
        <v>0</v>
      </c>
      <c r="R391" s="735">
        <v>0</v>
      </c>
      <c r="S391" s="735">
        <v>0</v>
      </c>
      <c r="T391" s="735">
        <v>0</v>
      </c>
      <c r="U391" s="735">
        <v>0</v>
      </c>
      <c r="V391" s="735">
        <v>0</v>
      </c>
    </row>
    <row r="392" spans="2:22" x14ac:dyDescent="0.25">
      <c r="B392" s="706" t="s">
        <v>1126</v>
      </c>
      <c r="C392" s="706" t="s">
        <v>1126</v>
      </c>
      <c r="D392" s="706" t="s">
        <v>1126</v>
      </c>
      <c r="E392" s="735">
        <v>0</v>
      </c>
      <c r="F392" s="735">
        <v>0</v>
      </c>
      <c r="G392" s="735">
        <v>0</v>
      </c>
      <c r="H392" s="735">
        <v>0</v>
      </c>
      <c r="I392" s="735">
        <v>0</v>
      </c>
      <c r="J392" s="735">
        <v>0</v>
      </c>
      <c r="K392" s="735">
        <v>0</v>
      </c>
      <c r="L392" s="735">
        <v>0</v>
      </c>
      <c r="M392" s="735">
        <v>0</v>
      </c>
      <c r="N392" s="735">
        <v>0</v>
      </c>
      <c r="O392" s="735">
        <v>0</v>
      </c>
      <c r="P392" s="735">
        <v>0</v>
      </c>
      <c r="Q392" s="735">
        <v>0</v>
      </c>
      <c r="R392" s="735">
        <v>0</v>
      </c>
      <c r="S392" s="735">
        <v>0</v>
      </c>
      <c r="T392" s="735">
        <v>0</v>
      </c>
      <c r="U392" s="735">
        <v>0</v>
      </c>
      <c r="V392" s="735">
        <v>0</v>
      </c>
    </row>
    <row r="393" spans="2:22" x14ac:dyDescent="0.25">
      <c r="B393" s="706" t="s">
        <v>1126</v>
      </c>
      <c r="C393" s="706" t="s">
        <v>1126</v>
      </c>
      <c r="D393" s="706" t="s">
        <v>1126</v>
      </c>
      <c r="E393" s="735">
        <v>0</v>
      </c>
      <c r="F393" s="735">
        <v>0</v>
      </c>
      <c r="G393" s="735">
        <v>0</v>
      </c>
      <c r="H393" s="735">
        <v>0</v>
      </c>
      <c r="I393" s="735">
        <v>0</v>
      </c>
      <c r="J393" s="735">
        <v>0</v>
      </c>
      <c r="K393" s="735">
        <v>0</v>
      </c>
      <c r="L393" s="735">
        <v>0</v>
      </c>
      <c r="M393" s="735">
        <v>0</v>
      </c>
      <c r="N393" s="735">
        <v>0</v>
      </c>
      <c r="O393" s="735">
        <v>0</v>
      </c>
      <c r="P393" s="735">
        <v>0</v>
      </c>
      <c r="Q393" s="735">
        <v>0</v>
      </c>
      <c r="R393" s="735">
        <v>0</v>
      </c>
      <c r="S393" s="735">
        <v>0</v>
      </c>
      <c r="T393" s="735">
        <v>0</v>
      </c>
      <c r="U393" s="735">
        <v>0</v>
      </c>
      <c r="V393" s="735">
        <v>0</v>
      </c>
    </row>
    <row r="394" spans="2:22" x14ac:dyDescent="0.25">
      <c r="B394" s="706" t="s">
        <v>1126</v>
      </c>
      <c r="C394" s="706" t="s">
        <v>1126</v>
      </c>
      <c r="D394" s="706" t="s">
        <v>1126</v>
      </c>
      <c r="E394" s="735">
        <v>0</v>
      </c>
      <c r="F394" s="735">
        <v>0</v>
      </c>
      <c r="G394" s="735">
        <v>0</v>
      </c>
      <c r="H394" s="735">
        <v>0</v>
      </c>
      <c r="I394" s="735">
        <v>0</v>
      </c>
      <c r="J394" s="735">
        <v>0</v>
      </c>
      <c r="K394" s="735">
        <v>0</v>
      </c>
      <c r="L394" s="735">
        <v>0</v>
      </c>
      <c r="M394" s="735">
        <v>0</v>
      </c>
      <c r="N394" s="735">
        <v>0</v>
      </c>
      <c r="O394" s="735">
        <v>0</v>
      </c>
      <c r="P394" s="735">
        <v>0</v>
      </c>
      <c r="Q394" s="735">
        <v>0</v>
      </c>
      <c r="R394" s="735">
        <v>0</v>
      </c>
      <c r="S394" s="735">
        <v>0</v>
      </c>
      <c r="T394" s="735">
        <v>0</v>
      </c>
      <c r="U394" s="735">
        <v>0</v>
      </c>
      <c r="V394" s="735">
        <v>0</v>
      </c>
    </row>
    <row r="395" spans="2:22" x14ac:dyDescent="0.25">
      <c r="B395" s="706" t="s">
        <v>1126</v>
      </c>
      <c r="C395" s="706" t="s">
        <v>1126</v>
      </c>
      <c r="D395" s="706" t="s">
        <v>1126</v>
      </c>
      <c r="E395" s="735">
        <v>0</v>
      </c>
      <c r="F395" s="735">
        <v>0</v>
      </c>
      <c r="G395" s="735">
        <v>0</v>
      </c>
      <c r="H395" s="735">
        <v>0</v>
      </c>
      <c r="I395" s="735">
        <v>0</v>
      </c>
      <c r="J395" s="735">
        <v>0</v>
      </c>
      <c r="K395" s="735">
        <v>0</v>
      </c>
      <c r="L395" s="735">
        <v>0</v>
      </c>
      <c r="M395" s="735">
        <v>0</v>
      </c>
      <c r="N395" s="735">
        <v>0</v>
      </c>
      <c r="O395" s="735">
        <v>0</v>
      </c>
      <c r="P395" s="735">
        <v>0</v>
      </c>
      <c r="Q395" s="735">
        <v>0</v>
      </c>
      <c r="R395" s="735">
        <v>0</v>
      </c>
      <c r="S395" s="735">
        <v>0</v>
      </c>
      <c r="T395" s="735">
        <v>0</v>
      </c>
      <c r="U395" s="735">
        <v>0</v>
      </c>
      <c r="V395" s="735">
        <v>0</v>
      </c>
    </row>
    <row r="396" spans="2:22" x14ac:dyDescent="0.25">
      <c r="B396" s="706" t="s">
        <v>1126</v>
      </c>
      <c r="C396" s="706" t="s">
        <v>1126</v>
      </c>
      <c r="D396" s="706" t="s">
        <v>1126</v>
      </c>
      <c r="E396" s="735">
        <v>0</v>
      </c>
      <c r="F396" s="735">
        <v>0</v>
      </c>
      <c r="G396" s="735">
        <v>0</v>
      </c>
      <c r="H396" s="735">
        <v>0</v>
      </c>
      <c r="I396" s="735">
        <v>0</v>
      </c>
      <c r="J396" s="735">
        <v>0</v>
      </c>
      <c r="K396" s="735">
        <v>0</v>
      </c>
      <c r="L396" s="735">
        <v>0</v>
      </c>
      <c r="M396" s="735">
        <v>0</v>
      </c>
      <c r="N396" s="735">
        <v>0</v>
      </c>
      <c r="O396" s="735">
        <v>0</v>
      </c>
      <c r="P396" s="735">
        <v>0</v>
      </c>
      <c r="Q396" s="735">
        <v>0</v>
      </c>
      <c r="R396" s="735">
        <v>0</v>
      </c>
      <c r="S396" s="735">
        <v>0</v>
      </c>
      <c r="T396" s="735">
        <v>0</v>
      </c>
      <c r="U396" s="735">
        <v>0</v>
      </c>
      <c r="V396" s="735">
        <v>0</v>
      </c>
    </row>
    <row r="397" spans="2:22" x14ac:dyDescent="0.25">
      <c r="B397" s="706" t="s">
        <v>1126</v>
      </c>
      <c r="C397" s="706" t="s">
        <v>1126</v>
      </c>
      <c r="D397" s="706" t="s">
        <v>1126</v>
      </c>
      <c r="E397" s="735">
        <v>0</v>
      </c>
      <c r="F397" s="735">
        <v>0</v>
      </c>
      <c r="G397" s="735">
        <v>0</v>
      </c>
      <c r="H397" s="735">
        <v>0</v>
      </c>
      <c r="I397" s="735">
        <v>0</v>
      </c>
      <c r="J397" s="735">
        <v>0</v>
      </c>
      <c r="K397" s="735">
        <v>0</v>
      </c>
      <c r="L397" s="735">
        <v>0</v>
      </c>
      <c r="M397" s="735">
        <v>0</v>
      </c>
      <c r="N397" s="735">
        <v>0</v>
      </c>
      <c r="O397" s="735">
        <v>0</v>
      </c>
      <c r="P397" s="735">
        <v>0</v>
      </c>
      <c r="Q397" s="735">
        <v>0</v>
      </c>
      <c r="R397" s="735">
        <v>0</v>
      </c>
      <c r="S397" s="735">
        <v>0</v>
      </c>
      <c r="T397" s="735">
        <v>0</v>
      </c>
      <c r="U397" s="735">
        <v>0</v>
      </c>
      <c r="V397" s="735">
        <v>0</v>
      </c>
    </row>
    <row r="398" spans="2:22" x14ac:dyDescent="0.25">
      <c r="B398" s="706" t="s">
        <v>1126</v>
      </c>
      <c r="C398" s="706" t="s">
        <v>1126</v>
      </c>
      <c r="D398" s="706" t="s">
        <v>1126</v>
      </c>
      <c r="E398" s="735">
        <v>0</v>
      </c>
      <c r="F398" s="735">
        <v>0</v>
      </c>
      <c r="G398" s="735">
        <v>0</v>
      </c>
      <c r="H398" s="735">
        <v>0</v>
      </c>
      <c r="I398" s="735">
        <v>0</v>
      </c>
      <c r="J398" s="735">
        <v>0</v>
      </c>
      <c r="K398" s="735">
        <v>0</v>
      </c>
      <c r="L398" s="735">
        <v>0</v>
      </c>
      <c r="M398" s="735">
        <v>0</v>
      </c>
      <c r="N398" s="735">
        <v>0</v>
      </c>
      <c r="O398" s="735">
        <v>0</v>
      </c>
      <c r="P398" s="735">
        <v>0</v>
      </c>
      <c r="Q398" s="735">
        <v>0</v>
      </c>
      <c r="R398" s="735">
        <v>0</v>
      </c>
      <c r="S398" s="735">
        <v>0</v>
      </c>
      <c r="T398" s="735">
        <v>0</v>
      </c>
      <c r="U398" s="735">
        <v>0</v>
      </c>
      <c r="V398" s="735">
        <v>0</v>
      </c>
    </row>
    <row r="399" spans="2:22" x14ac:dyDescent="0.25">
      <c r="B399" s="706" t="s">
        <v>1126</v>
      </c>
      <c r="C399" s="706" t="s">
        <v>1126</v>
      </c>
      <c r="D399" s="706" t="s">
        <v>1126</v>
      </c>
      <c r="E399" s="735">
        <v>0</v>
      </c>
      <c r="F399" s="735">
        <v>0</v>
      </c>
      <c r="G399" s="735">
        <v>0</v>
      </c>
      <c r="H399" s="735">
        <v>0</v>
      </c>
      <c r="I399" s="735">
        <v>0</v>
      </c>
      <c r="J399" s="735">
        <v>0</v>
      </c>
      <c r="K399" s="735">
        <v>0</v>
      </c>
      <c r="L399" s="735">
        <v>0</v>
      </c>
      <c r="M399" s="735">
        <v>0</v>
      </c>
      <c r="N399" s="735">
        <v>0</v>
      </c>
      <c r="O399" s="735">
        <v>0</v>
      </c>
      <c r="P399" s="735">
        <v>0</v>
      </c>
      <c r="Q399" s="735">
        <v>0</v>
      </c>
      <c r="R399" s="735">
        <v>0</v>
      </c>
      <c r="S399" s="735">
        <v>0</v>
      </c>
      <c r="T399" s="735">
        <v>0</v>
      </c>
      <c r="U399" s="735">
        <v>0</v>
      </c>
      <c r="V399" s="735">
        <v>0</v>
      </c>
    </row>
    <row r="400" spans="2:22" x14ac:dyDescent="0.25">
      <c r="B400" s="706" t="s">
        <v>1126</v>
      </c>
      <c r="C400" s="706" t="s">
        <v>1126</v>
      </c>
      <c r="D400" s="706" t="s">
        <v>1126</v>
      </c>
      <c r="E400" s="735">
        <v>0</v>
      </c>
      <c r="F400" s="735">
        <v>0</v>
      </c>
      <c r="G400" s="735">
        <v>0</v>
      </c>
      <c r="H400" s="735">
        <v>0</v>
      </c>
      <c r="I400" s="735">
        <v>0</v>
      </c>
      <c r="J400" s="735">
        <v>0</v>
      </c>
      <c r="K400" s="735">
        <v>0</v>
      </c>
      <c r="L400" s="735">
        <v>0</v>
      </c>
      <c r="M400" s="735">
        <v>0</v>
      </c>
      <c r="N400" s="735">
        <v>0</v>
      </c>
      <c r="O400" s="735">
        <v>0</v>
      </c>
      <c r="P400" s="735">
        <v>0</v>
      </c>
      <c r="Q400" s="735">
        <v>0</v>
      </c>
      <c r="R400" s="735">
        <v>0</v>
      </c>
      <c r="S400" s="735">
        <v>0</v>
      </c>
      <c r="T400" s="735">
        <v>0</v>
      </c>
      <c r="U400" s="735">
        <v>0</v>
      </c>
      <c r="V400" s="735">
        <v>0</v>
      </c>
    </row>
    <row r="401" spans="2:22" x14ac:dyDescent="0.25">
      <c r="B401" s="706" t="s">
        <v>1126</v>
      </c>
      <c r="C401" s="706" t="s">
        <v>1126</v>
      </c>
      <c r="D401" s="706" t="s">
        <v>1126</v>
      </c>
      <c r="E401" s="735">
        <v>0</v>
      </c>
      <c r="F401" s="735">
        <v>0</v>
      </c>
      <c r="G401" s="735">
        <v>0</v>
      </c>
      <c r="H401" s="735">
        <v>0</v>
      </c>
      <c r="I401" s="735">
        <v>0</v>
      </c>
      <c r="J401" s="735">
        <v>0</v>
      </c>
      <c r="K401" s="735">
        <v>0</v>
      </c>
      <c r="L401" s="735">
        <v>0</v>
      </c>
      <c r="M401" s="735">
        <v>0</v>
      </c>
      <c r="N401" s="735">
        <v>0</v>
      </c>
      <c r="O401" s="735">
        <v>0</v>
      </c>
      <c r="P401" s="735">
        <v>0</v>
      </c>
      <c r="Q401" s="735">
        <v>0</v>
      </c>
      <c r="R401" s="735">
        <v>0</v>
      </c>
      <c r="S401" s="735">
        <v>0</v>
      </c>
      <c r="T401" s="735">
        <v>0</v>
      </c>
      <c r="U401" s="735">
        <v>0</v>
      </c>
      <c r="V401" s="735">
        <v>0</v>
      </c>
    </row>
    <row r="402" spans="2:22" x14ac:dyDescent="0.25">
      <c r="B402" s="706" t="s">
        <v>1126</v>
      </c>
      <c r="C402" s="706" t="s">
        <v>1126</v>
      </c>
      <c r="D402" s="706" t="s">
        <v>1126</v>
      </c>
      <c r="E402" s="735">
        <v>0</v>
      </c>
      <c r="F402" s="735">
        <v>0</v>
      </c>
      <c r="G402" s="735">
        <v>0</v>
      </c>
      <c r="H402" s="735">
        <v>0</v>
      </c>
      <c r="I402" s="735">
        <v>0</v>
      </c>
      <c r="J402" s="735">
        <v>0</v>
      </c>
      <c r="K402" s="735">
        <v>0</v>
      </c>
      <c r="L402" s="735">
        <v>0</v>
      </c>
      <c r="M402" s="735">
        <v>0</v>
      </c>
      <c r="N402" s="735">
        <v>0</v>
      </c>
      <c r="O402" s="735">
        <v>0</v>
      </c>
      <c r="P402" s="735">
        <v>0</v>
      </c>
      <c r="Q402" s="735">
        <v>0</v>
      </c>
      <c r="R402" s="735">
        <v>0</v>
      </c>
      <c r="S402" s="735">
        <v>0</v>
      </c>
      <c r="T402" s="735">
        <v>0</v>
      </c>
      <c r="U402" s="735">
        <v>0</v>
      </c>
      <c r="V402" s="735">
        <v>0</v>
      </c>
    </row>
    <row r="403" spans="2:22" x14ac:dyDescent="0.25">
      <c r="B403" s="706" t="s">
        <v>1126</v>
      </c>
      <c r="C403" s="706" t="s">
        <v>1126</v>
      </c>
      <c r="D403" s="706" t="s">
        <v>1126</v>
      </c>
      <c r="E403" s="735">
        <v>0</v>
      </c>
      <c r="F403" s="735">
        <v>0</v>
      </c>
      <c r="G403" s="735">
        <v>0</v>
      </c>
      <c r="H403" s="735">
        <v>0</v>
      </c>
      <c r="I403" s="735">
        <v>0</v>
      </c>
      <c r="J403" s="735">
        <v>0</v>
      </c>
      <c r="K403" s="735">
        <v>0</v>
      </c>
      <c r="L403" s="735">
        <v>0</v>
      </c>
      <c r="M403" s="735">
        <v>0</v>
      </c>
      <c r="N403" s="735">
        <v>0</v>
      </c>
      <c r="O403" s="735">
        <v>0</v>
      </c>
      <c r="P403" s="735">
        <v>0</v>
      </c>
      <c r="Q403" s="735">
        <v>0</v>
      </c>
      <c r="R403" s="735">
        <v>0</v>
      </c>
      <c r="S403" s="735">
        <v>0</v>
      </c>
      <c r="T403" s="735">
        <v>0</v>
      </c>
      <c r="U403" s="735">
        <v>0</v>
      </c>
      <c r="V403" s="735">
        <v>0</v>
      </c>
    </row>
    <row r="404" spans="2:22" x14ac:dyDescent="0.25">
      <c r="B404" s="706" t="s">
        <v>1126</v>
      </c>
      <c r="C404" s="706" t="s">
        <v>1126</v>
      </c>
      <c r="D404" s="706" t="s">
        <v>1126</v>
      </c>
      <c r="E404" s="735">
        <v>0</v>
      </c>
      <c r="F404" s="735">
        <v>0</v>
      </c>
      <c r="G404" s="735">
        <v>0</v>
      </c>
      <c r="H404" s="735">
        <v>0</v>
      </c>
      <c r="I404" s="735">
        <v>0</v>
      </c>
      <c r="J404" s="735">
        <v>0</v>
      </c>
      <c r="K404" s="735">
        <v>0</v>
      </c>
      <c r="L404" s="735">
        <v>0</v>
      </c>
      <c r="M404" s="735">
        <v>0</v>
      </c>
      <c r="N404" s="735">
        <v>0</v>
      </c>
      <c r="O404" s="735">
        <v>0</v>
      </c>
      <c r="P404" s="735">
        <v>0</v>
      </c>
      <c r="Q404" s="735">
        <v>0</v>
      </c>
      <c r="R404" s="735">
        <v>0</v>
      </c>
      <c r="S404" s="735">
        <v>0</v>
      </c>
      <c r="T404" s="735">
        <v>0</v>
      </c>
      <c r="U404" s="735">
        <v>0</v>
      </c>
      <c r="V404" s="735">
        <v>0</v>
      </c>
    </row>
    <row r="405" spans="2:22" x14ac:dyDescent="0.25">
      <c r="B405" s="706" t="s">
        <v>1126</v>
      </c>
      <c r="C405" s="706" t="s">
        <v>1126</v>
      </c>
      <c r="D405" s="706" t="s">
        <v>1126</v>
      </c>
      <c r="E405" s="735">
        <v>0</v>
      </c>
      <c r="F405" s="735">
        <v>0</v>
      </c>
      <c r="G405" s="735">
        <v>0</v>
      </c>
      <c r="H405" s="735">
        <v>0</v>
      </c>
      <c r="I405" s="735">
        <v>0</v>
      </c>
      <c r="J405" s="735">
        <v>0</v>
      </c>
      <c r="K405" s="735">
        <v>0</v>
      </c>
      <c r="L405" s="735">
        <v>0</v>
      </c>
      <c r="M405" s="735">
        <v>0</v>
      </c>
      <c r="N405" s="735">
        <v>0</v>
      </c>
      <c r="O405" s="735">
        <v>0</v>
      </c>
      <c r="P405" s="735">
        <v>0</v>
      </c>
      <c r="Q405" s="735">
        <v>0</v>
      </c>
      <c r="R405" s="735">
        <v>0</v>
      </c>
      <c r="S405" s="735">
        <v>0</v>
      </c>
      <c r="T405" s="735">
        <v>0</v>
      </c>
      <c r="U405" s="735">
        <v>0</v>
      </c>
      <c r="V405" s="735">
        <v>0</v>
      </c>
    </row>
    <row r="406" spans="2:22" x14ac:dyDescent="0.25">
      <c r="B406" s="706" t="s">
        <v>1126</v>
      </c>
      <c r="C406" s="706" t="s">
        <v>1126</v>
      </c>
      <c r="D406" s="706" t="s">
        <v>1126</v>
      </c>
      <c r="E406" s="735">
        <v>0</v>
      </c>
      <c r="F406" s="735">
        <v>0</v>
      </c>
      <c r="G406" s="735">
        <v>0</v>
      </c>
      <c r="H406" s="735">
        <v>0</v>
      </c>
      <c r="I406" s="735">
        <v>0</v>
      </c>
      <c r="J406" s="735">
        <v>0</v>
      </c>
      <c r="K406" s="735">
        <v>0</v>
      </c>
      <c r="L406" s="735">
        <v>0</v>
      </c>
      <c r="M406" s="735">
        <v>0</v>
      </c>
      <c r="N406" s="735">
        <v>0</v>
      </c>
      <c r="O406" s="735">
        <v>0</v>
      </c>
      <c r="P406" s="735">
        <v>0</v>
      </c>
      <c r="Q406" s="735">
        <v>0</v>
      </c>
      <c r="R406" s="735">
        <v>0</v>
      </c>
      <c r="S406" s="735">
        <v>0</v>
      </c>
      <c r="T406" s="735">
        <v>0</v>
      </c>
      <c r="U406" s="735">
        <v>0</v>
      </c>
      <c r="V406" s="735">
        <v>0</v>
      </c>
    </row>
    <row r="407" spans="2:22" x14ac:dyDescent="0.25">
      <c r="B407" s="706" t="s">
        <v>1126</v>
      </c>
      <c r="C407" s="706" t="s">
        <v>1126</v>
      </c>
      <c r="D407" s="706" t="s">
        <v>1126</v>
      </c>
      <c r="E407" s="735">
        <v>0</v>
      </c>
      <c r="F407" s="735">
        <v>0</v>
      </c>
      <c r="G407" s="735">
        <v>0</v>
      </c>
      <c r="H407" s="735">
        <v>0</v>
      </c>
      <c r="I407" s="735">
        <v>0</v>
      </c>
      <c r="J407" s="735">
        <v>0</v>
      </c>
      <c r="K407" s="735">
        <v>0</v>
      </c>
      <c r="L407" s="735">
        <v>0</v>
      </c>
      <c r="M407" s="735">
        <v>0</v>
      </c>
      <c r="N407" s="735">
        <v>0</v>
      </c>
      <c r="O407" s="735">
        <v>0</v>
      </c>
      <c r="P407" s="735">
        <v>0</v>
      </c>
      <c r="Q407" s="735">
        <v>0</v>
      </c>
      <c r="R407" s="735">
        <v>0</v>
      </c>
      <c r="S407" s="735">
        <v>0</v>
      </c>
      <c r="T407" s="735">
        <v>0</v>
      </c>
      <c r="U407" s="735">
        <v>0</v>
      </c>
      <c r="V407" s="735">
        <v>0</v>
      </c>
    </row>
    <row r="408" spans="2:22" x14ac:dyDescent="0.25">
      <c r="B408" s="706" t="s">
        <v>1126</v>
      </c>
      <c r="C408" s="706" t="s">
        <v>1126</v>
      </c>
      <c r="D408" s="706" t="s">
        <v>1126</v>
      </c>
      <c r="E408" s="735">
        <v>0</v>
      </c>
      <c r="F408" s="735">
        <v>0</v>
      </c>
      <c r="G408" s="735">
        <v>0</v>
      </c>
      <c r="H408" s="735">
        <v>0</v>
      </c>
      <c r="I408" s="735">
        <v>0</v>
      </c>
      <c r="J408" s="735">
        <v>0</v>
      </c>
      <c r="K408" s="735">
        <v>0</v>
      </c>
      <c r="L408" s="735">
        <v>0</v>
      </c>
      <c r="M408" s="735">
        <v>0</v>
      </c>
      <c r="N408" s="735">
        <v>0</v>
      </c>
      <c r="O408" s="735">
        <v>0</v>
      </c>
      <c r="P408" s="735">
        <v>0</v>
      </c>
      <c r="Q408" s="735">
        <v>0</v>
      </c>
      <c r="R408" s="735">
        <v>0</v>
      </c>
      <c r="S408" s="735">
        <v>0</v>
      </c>
      <c r="T408" s="735">
        <v>0</v>
      </c>
      <c r="U408" s="735">
        <v>0</v>
      </c>
      <c r="V408" s="735">
        <v>0</v>
      </c>
    </row>
    <row r="409" spans="2:22" x14ac:dyDescent="0.25">
      <c r="B409" s="706" t="s">
        <v>1126</v>
      </c>
      <c r="C409" s="706" t="s">
        <v>1126</v>
      </c>
      <c r="D409" s="706" t="s">
        <v>1126</v>
      </c>
      <c r="E409" s="735">
        <v>0</v>
      </c>
      <c r="F409" s="735">
        <v>0</v>
      </c>
      <c r="G409" s="735">
        <v>0</v>
      </c>
      <c r="H409" s="735">
        <v>0</v>
      </c>
      <c r="I409" s="735">
        <v>0</v>
      </c>
      <c r="J409" s="735">
        <v>0</v>
      </c>
      <c r="K409" s="735">
        <v>0</v>
      </c>
      <c r="L409" s="735">
        <v>0</v>
      </c>
      <c r="M409" s="735">
        <v>0</v>
      </c>
      <c r="N409" s="735">
        <v>0</v>
      </c>
      <c r="O409" s="735">
        <v>0</v>
      </c>
      <c r="P409" s="735">
        <v>0</v>
      </c>
      <c r="Q409" s="735">
        <v>0</v>
      </c>
      <c r="R409" s="735">
        <v>0</v>
      </c>
      <c r="S409" s="735">
        <v>0</v>
      </c>
      <c r="T409" s="735">
        <v>0</v>
      </c>
      <c r="U409" s="735">
        <v>0</v>
      </c>
      <c r="V409" s="735">
        <v>0</v>
      </c>
    </row>
    <row r="410" spans="2:22" x14ac:dyDescent="0.25">
      <c r="B410" s="706" t="s">
        <v>1126</v>
      </c>
      <c r="C410" s="706" t="s">
        <v>1126</v>
      </c>
      <c r="D410" s="706" t="s">
        <v>1126</v>
      </c>
      <c r="E410" s="735">
        <v>0</v>
      </c>
      <c r="F410" s="735">
        <v>0</v>
      </c>
      <c r="G410" s="735">
        <v>0</v>
      </c>
      <c r="H410" s="735">
        <v>0</v>
      </c>
      <c r="I410" s="735">
        <v>0</v>
      </c>
      <c r="J410" s="735">
        <v>0</v>
      </c>
      <c r="K410" s="735">
        <v>0</v>
      </c>
      <c r="L410" s="735">
        <v>0</v>
      </c>
      <c r="M410" s="735">
        <v>0</v>
      </c>
      <c r="N410" s="735">
        <v>0</v>
      </c>
      <c r="O410" s="735">
        <v>0</v>
      </c>
      <c r="P410" s="735">
        <v>0</v>
      </c>
      <c r="Q410" s="735">
        <v>0</v>
      </c>
      <c r="R410" s="735">
        <v>0</v>
      </c>
      <c r="S410" s="735">
        <v>0</v>
      </c>
      <c r="T410" s="735">
        <v>0</v>
      </c>
      <c r="U410" s="735">
        <v>0</v>
      </c>
      <c r="V410" s="735">
        <v>0</v>
      </c>
    </row>
    <row r="411" spans="2:22" x14ac:dyDescent="0.25">
      <c r="B411" s="706" t="s">
        <v>1126</v>
      </c>
      <c r="C411" s="706" t="s">
        <v>1126</v>
      </c>
      <c r="D411" s="706" t="s">
        <v>1126</v>
      </c>
      <c r="E411" s="735">
        <v>0</v>
      </c>
      <c r="F411" s="735">
        <v>0</v>
      </c>
      <c r="G411" s="735">
        <v>0</v>
      </c>
      <c r="H411" s="735">
        <v>0</v>
      </c>
      <c r="I411" s="735">
        <v>0</v>
      </c>
      <c r="J411" s="735">
        <v>0</v>
      </c>
      <c r="K411" s="735">
        <v>0</v>
      </c>
      <c r="L411" s="735">
        <v>0</v>
      </c>
      <c r="M411" s="735">
        <v>0</v>
      </c>
      <c r="N411" s="735">
        <v>0</v>
      </c>
      <c r="O411" s="735">
        <v>0</v>
      </c>
      <c r="P411" s="735">
        <v>0</v>
      </c>
      <c r="Q411" s="735">
        <v>0</v>
      </c>
      <c r="R411" s="735">
        <v>0</v>
      </c>
      <c r="S411" s="735">
        <v>0</v>
      </c>
      <c r="T411" s="735">
        <v>0</v>
      </c>
      <c r="U411" s="735">
        <v>0</v>
      </c>
      <c r="V411" s="735">
        <v>0</v>
      </c>
    </row>
    <row r="412" spans="2:22" x14ac:dyDescent="0.25">
      <c r="B412" s="706" t="s">
        <v>1126</v>
      </c>
      <c r="C412" s="706" t="s">
        <v>1126</v>
      </c>
      <c r="D412" s="706" t="s">
        <v>1126</v>
      </c>
      <c r="E412" s="735">
        <v>0</v>
      </c>
      <c r="F412" s="735">
        <v>0</v>
      </c>
      <c r="G412" s="735">
        <v>0</v>
      </c>
      <c r="H412" s="735">
        <v>0</v>
      </c>
      <c r="I412" s="735">
        <v>0</v>
      </c>
      <c r="J412" s="735">
        <v>0</v>
      </c>
      <c r="K412" s="735">
        <v>0</v>
      </c>
      <c r="L412" s="735">
        <v>0</v>
      </c>
      <c r="M412" s="735">
        <v>0</v>
      </c>
      <c r="N412" s="735">
        <v>0</v>
      </c>
      <c r="O412" s="735">
        <v>0</v>
      </c>
      <c r="P412" s="735">
        <v>0</v>
      </c>
      <c r="Q412" s="735">
        <v>0</v>
      </c>
      <c r="R412" s="735">
        <v>0</v>
      </c>
      <c r="S412" s="735">
        <v>0</v>
      </c>
      <c r="T412" s="735">
        <v>0</v>
      </c>
      <c r="U412" s="735">
        <v>0</v>
      </c>
      <c r="V412" s="735">
        <v>0</v>
      </c>
    </row>
    <row r="413" spans="2:22" x14ac:dyDescent="0.25">
      <c r="B413" s="706" t="s">
        <v>1126</v>
      </c>
      <c r="C413" s="706" t="s">
        <v>1126</v>
      </c>
      <c r="D413" s="706" t="s">
        <v>1126</v>
      </c>
      <c r="E413" s="735">
        <v>0</v>
      </c>
      <c r="F413" s="735">
        <v>0</v>
      </c>
      <c r="G413" s="735">
        <v>0</v>
      </c>
      <c r="H413" s="735">
        <v>0</v>
      </c>
      <c r="I413" s="735">
        <v>0</v>
      </c>
      <c r="J413" s="735">
        <v>0</v>
      </c>
      <c r="K413" s="735">
        <v>0</v>
      </c>
      <c r="L413" s="735">
        <v>0</v>
      </c>
      <c r="M413" s="735">
        <v>0</v>
      </c>
      <c r="N413" s="735">
        <v>0</v>
      </c>
      <c r="O413" s="735">
        <v>0</v>
      </c>
      <c r="P413" s="735">
        <v>0</v>
      </c>
      <c r="Q413" s="735">
        <v>0</v>
      </c>
      <c r="R413" s="735">
        <v>0</v>
      </c>
      <c r="S413" s="735">
        <v>0</v>
      </c>
      <c r="T413" s="735">
        <v>0</v>
      </c>
      <c r="U413" s="735">
        <v>0</v>
      </c>
      <c r="V413" s="735">
        <v>0</v>
      </c>
    </row>
    <row r="414" spans="2:22" x14ac:dyDescent="0.25">
      <c r="B414" s="706" t="s">
        <v>1126</v>
      </c>
      <c r="C414" s="706" t="s">
        <v>1126</v>
      </c>
      <c r="D414" s="706" t="s">
        <v>1126</v>
      </c>
      <c r="E414" s="735">
        <v>0</v>
      </c>
      <c r="F414" s="735">
        <v>0</v>
      </c>
      <c r="G414" s="735">
        <v>0</v>
      </c>
      <c r="H414" s="735">
        <v>0</v>
      </c>
      <c r="I414" s="735">
        <v>0</v>
      </c>
      <c r="J414" s="735">
        <v>0</v>
      </c>
      <c r="K414" s="735">
        <v>0</v>
      </c>
      <c r="L414" s="735">
        <v>0</v>
      </c>
      <c r="M414" s="735">
        <v>0</v>
      </c>
      <c r="N414" s="735">
        <v>0</v>
      </c>
      <c r="O414" s="735">
        <v>0</v>
      </c>
      <c r="P414" s="735">
        <v>0</v>
      </c>
      <c r="Q414" s="735">
        <v>0</v>
      </c>
      <c r="R414" s="735">
        <v>0</v>
      </c>
      <c r="S414" s="735">
        <v>0</v>
      </c>
      <c r="T414" s="735">
        <v>0</v>
      </c>
      <c r="U414" s="735">
        <v>0</v>
      </c>
      <c r="V414" s="735">
        <v>0</v>
      </c>
    </row>
    <row r="415" spans="2:22" x14ac:dyDescent="0.25">
      <c r="B415" s="706" t="s">
        <v>1126</v>
      </c>
      <c r="C415" s="706" t="s">
        <v>1126</v>
      </c>
      <c r="D415" s="706" t="s">
        <v>1126</v>
      </c>
      <c r="E415" s="735">
        <v>0</v>
      </c>
      <c r="F415" s="735">
        <v>0</v>
      </c>
      <c r="G415" s="735">
        <v>0</v>
      </c>
      <c r="H415" s="735">
        <v>0</v>
      </c>
      <c r="I415" s="735">
        <v>0</v>
      </c>
      <c r="J415" s="735">
        <v>0</v>
      </c>
      <c r="K415" s="735">
        <v>0</v>
      </c>
      <c r="L415" s="735">
        <v>0</v>
      </c>
      <c r="M415" s="735">
        <v>0</v>
      </c>
      <c r="N415" s="735">
        <v>0</v>
      </c>
      <c r="O415" s="735">
        <v>0</v>
      </c>
      <c r="P415" s="735">
        <v>0</v>
      </c>
      <c r="Q415" s="735">
        <v>0</v>
      </c>
      <c r="R415" s="735">
        <v>0</v>
      </c>
      <c r="S415" s="735">
        <v>0</v>
      </c>
      <c r="T415" s="735">
        <v>0</v>
      </c>
      <c r="U415" s="735">
        <v>0</v>
      </c>
      <c r="V415" s="735">
        <v>0</v>
      </c>
    </row>
    <row r="416" spans="2:22" x14ac:dyDescent="0.25">
      <c r="B416" s="706" t="s">
        <v>1126</v>
      </c>
      <c r="C416" s="706" t="s">
        <v>1126</v>
      </c>
      <c r="D416" s="706" t="s">
        <v>1126</v>
      </c>
      <c r="E416" s="735">
        <v>0</v>
      </c>
      <c r="F416" s="735">
        <v>0</v>
      </c>
      <c r="G416" s="735">
        <v>0</v>
      </c>
      <c r="H416" s="735">
        <v>0</v>
      </c>
      <c r="I416" s="735">
        <v>0</v>
      </c>
      <c r="J416" s="735">
        <v>0</v>
      </c>
      <c r="K416" s="735">
        <v>0</v>
      </c>
      <c r="L416" s="735">
        <v>0</v>
      </c>
      <c r="M416" s="735">
        <v>0</v>
      </c>
      <c r="N416" s="735">
        <v>0</v>
      </c>
      <c r="O416" s="735">
        <v>0</v>
      </c>
      <c r="P416" s="735">
        <v>0</v>
      </c>
      <c r="Q416" s="735">
        <v>0</v>
      </c>
      <c r="R416" s="735">
        <v>0</v>
      </c>
      <c r="S416" s="735">
        <v>0</v>
      </c>
      <c r="T416" s="735">
        <v>0</v>
      </c>
      <c r="U416" s="735">
        <v>0</v>
      </c>
      <c r="V416" s="735">
        <v>0</v>
      </c>
    </row>
    <row r="417" spans="2:22" x14ac:dyDescent="0.25">
      <c r="B417" s="706" t="s">
        <v>1126</v>
      </c>
      <c r="C417" s="706" t="s">
        <v>1126</v>
      </c>
      <c r="D417" s="706" t="s">
        <v>1126</v>
      </c>
      <c r="E417" s="735">
        <v>0</v>
      </c>
      <c r="F417" s="735">
        <v>0</v>
      </c>
      <c r="G417" s="735">
        <v>0</v>
      </c>
      <c r="H417" s="735">
        <v>0</v>
      </c>
      <c r="I417" s="735">
        <v>0</v>
      </c>
      <c r="J417" s="735">
        <v>0</v>
      </c>
      <c r="K417" s="735">
        <v>0</v>
      </c>
      <c r="L417" s="735">
        <v>0</v>
      </c>
      <c r="M417" s="735">
        <v>0</v>
      </c>
      <c r="N417" s="735">
        <v>0</v>
      </c>
      <c r="O417" s="735">
        <v>0</v>
      </c>
      <c r="P417" s="735">
        <v>0</v>
      </c>
      <c r="Q417" s="735">
        <v>0</v>
      </c>
      <c r="R417" s="735">
        <v>0</v>
      </c>
      <c r="S417" s="735">
        <v>0</v>
      </c>
      <c r="T417" s="735">
        <v>0</v>
      </c>
      <c r="U417" s="735">
        <v>0</v>
      </c>
      <c r="V417" s="735">
        <v>0</v>
      </c>
    </row>
    <row r="418" spans="2:22" x14ac:dyDescent="0.25">
      <c r="B418" s="706" t="s">
        <v>1126</v>
      </c>
      <c r="C418" s="706" t="s">
        <v>1126</v>
      </c>
      <c r="D418" s="706" t="s">
        <v>1126</v>
      </c>
      <c r="E418" s="735">
        <v>0</v>
      </c>
      <c r="F418" s="735">
        <v>0</v>
      </c>
      <c r="G418" s="735">
        <v>0</v>
      </c>
      <c r="H418" s="735">
        <v>0</v>
      </c>
      <c r="I418" s="735">
        <v>0</v>
      </c>
      <c r="J418" s="735">
        <v>0</v>
      </c>
      <c r="K418" s="735">
        <v>0</v>
      </c>
      <c r="L418" s="735">
        <v>0</v>
      </c>
      <c r="M418" s="735">
        <v>0</v>
      </c>
      <c r="N418" s="735">
        <v>0</v>
      </c>
      <c r="O418" s="735">
        <v>0</v>
      </c>
      <c r="P418" s="735">
        <v>0</v>
      </c>
      <c r="Q418" s="735">
        <v>0</v>
      </c>
      <c r="R418" s="735">
        <v>0</v>
      </c>
      <c r="S418" s="735">
        <v>0</v>
      </c>
      <c r="T418" s="735">
        <v>0</v>
      </c>
      <c r="U418" s="735">
        <v>0</v>
      </c>
      <c r="V418" s="735">
        <v>0</v>
      </c>
    </row>
    <row r="419" spans="2:22" x14ac:dyDescent="0.25">
      <c r="B419" s="706" t="s">
        <v>1126</v>
      </c>
      <c r="C419" s="706" t="s">
        <v>1126</v>
      </c>
      <c r="D419" s="706" t="s">
        <v>1126</v>
      </c>
      <c r="E419" s="735">
        <v>0</v>
      </c>
      <c r="F419" s="735">
        <v>0</v>
      </c>
      <c r="G419" s="735">
        <v>0</v>
      </c>
      <c r="H419" s="735">
        <v>0</v>
      </c>
      <c r="I419" s="735">
        <v>0</v>
      </c>
      <c r="J419" s="735">
        <v>0</v>
      </c>
      <c r="K419" s="735">
        <v>0</v>
      </c>
      <c r="L419" s="735">
        <v>0</v>
      </c>
      <c r="M419" s="735">
        <v>0</v>
      </c>
      <c r="N419" s="735">
        <v>0</v>
      </c>
      <c r="O419" s="735">
        <v>0</v>
      </c>
      <c r="P419" s="735">
        <v>0</v>
      </c>
      <c r="Q419" s="735">
        <v>0</v>
      </c>
      <c r="R419" s="735">
        <v>0</v>
      </c>
      <c r="S419" s="735">
        <v>0</v>
      </c>
      <c r="T419" s="735">
        <v>0</v>
      </c>
      <c r="U419" s="735">
        <v>0</v>
      </c>
      <c r="V419" s="735">
        <v>0</v>
      </c>
    </row>
    <row r="420" spans="2:22" x14ac:dyDescent="0.25">
      <c r="B420" s="706" t="s">
        <v>1126</v>
      </c>
      <c r="C420" s="706" t="s">
        <v>1126</v>
      </c>
      <c r="D420" s="706" t="s">
        <v>1126</v>
      </c>
      <c r="E420" s="735">
        <v>0</v>
      </c>
      <c r="F420" s="735">
        <v>0</v>
      </c>
      <c r="G420" s="735">
        <v>0</v>
      </c>
      <c r="H420" s="735">
        <v>0</v>
      </c>
      <c r="I420" s="735">
        <v>0</v>
      </c>
      <c r="J420" s="735">
        <v>0</v>
      </c>
      <c r="K420" s="735">
        <v>0</v>
      </c>
      <c r="L420" s="735">
        <v>0</v>
      </c>
      <c r="M420" s="735">
        <v>0</v>
      </c>
      <c r="N420" s="735">
        <v>0</v>
      </c>
      <c r="O420" s="735">
        <v>0</v>
      </c>
      <c r="P420" s="735">
        <v>0</v>
      </c>
      <c r="Q420" s="735">
        <v>0</v>
      </c>
      <c r="R420" s="735">
        <v>0</v>
      </c>
      <c r="S420" s="735">
        <v>0</v>
      </c>
      <c r="T420" s="735">
        <v>0</v>
      </c>
      <c r="U420" s="735">
        <v>0</v>
      </c>
      <c r="V420" s="735">
        <v>0</v>
      </c>
    </row>
    <row r="421" spans="2:22" x14ac:dyDescent="0.25">
      <c r="B421" s="706" t="s">
        <v>1126</v>
      </c>
      <c r="C421" s="706" t="s">
        <v>1126</v>
      </c>
      <c r="D421" s="706" t="s">
        <v>1126</v>
      </c>
      <c r="E421" s="735">
        <v>0</v>
      </c>
      <c r="F421" s="735">
        <v>0</v>
      </c>
      <c r="G421" s="735">
        <v>0</v>
      </c>
      <c r="H421" s="735">
        <v>0</v>
      </c>
      <c r="I421" s="735">
        <v>0</v>
      </c>
      <c r="J421" s="735">
        <v>0</v>
      </c>
      <c r="K421" s="735">
        <v>0</v>
      </c>
      <c r="L421" s="735">
        <v>0</v>
      </c>
      <c r="M421" s="735">
        <v>0</v>
      </c>
      <c r="N421" s="735">
        <v>0</v>
      </c>
      <c r="O421" s="735">
        <v>0</v>
      </c>
      <c r="P421" s="735">
        <v>0</v>
      </c>
      <c r="Q421" s="735">
        <v>0</v>
      </c>
      <c r="R421" s="735">
        <v>0</v>
      </c>
      <c r="S421" s="735">
        <v>0</v>
      </c>
      <c r="T421" s="735">
        <v>0</v>
      </c>
      <c r="U421" s="735">
        <v>0</v>
      </c>
      <c r="V421" s="735">
        <v>0</v>
      </c>
    </row>
    <row r="422" spans="2:22" x14ac:dyDescent="0.25">
      <c r="B422" s="706" t="s">
        <v>1126</v>
      </c>
      <c r="C422" s="706" t="s">
        <v>1126</v>
      </c>
      <c r="D422" s="706" t="s">
        <v>1126</v>
      </c>
      <c r="E422" s="735">
        <v>0</v>
      </c>
      <c r="F422" s="735">
        <v>0</v>
      </c>
      <c r="G422" s="735">
        <v>0</v>
      </c>
      <c r="H422" s="735">
        <v>0</v>
      </c>
      <c r="I422" s="735">
        <v>0</v>
      </c>
      <c r="J422" s="735">
        <v>0</v>
      </c>
      <c r="K422" s="735">
        <v>0</v>
      </c>
      <c r="L422" s="735">
        <v>0</v>
      </c>
      <c r="M422" s="735">
        <v>0</v>
      </c>
      <c r="N422" s="735">
        <v>0</v>
      </c>
      <c r="O422" s="735">
        <v>0</v>
      </c>
      <c r="P422" s="735">
        <v>0</v>
      </c>
      <c r="Q422" s="735">
        <v>0</v>
      </c>
      <c r="R422" s="735">
        <v>0</v>
      </c>
      <c r="S422" s="735">
        <v>0</v>
      </c>
      <c r="T422" s="735">
        <v>0</v>
      </c>
      <c r="U422" s="735">
        <v>0</v>
      </c>
      <c r="V422" s="735">
        <v>0</v>
      </c>
    </row>
    <row r="423" spans="2:22" x14ac:dyDescent="0.25">
      <c r="B423" s="706" t="s">
        <v>1126</v>
      </c>
      <c r="C423" s="706" t="s">
        <v>1126</v>
      </c>
      <c r="D423" s="706" t="s">
        <v>1126</v>
      </c>
      <c r="E423" s="735">
        <v>0</v>
      </c>
      <c r="F423" s="735">
        <v>0</v>
      </c>
      <c r="G423" s="735">
        <v>0</v>
      </c>
      <c r="H423" s="735">
        <v>0</v>
      </c>
      <c r="I423" s="735">
        <v>0</v>
      </c>
      <c r="J423" s="735">
        <v>0</v>
      </c>
      <c r="K423" s="735">
        <v>0</v>
      </c>
      <c r="L423" s="735">
        <v>0</v>
      </c>
      <c r="M423" s="735">
        <v>0</v>
      </c>
      <c r="N423" s="735">
        <v>0</v>
      </c>
      <c r="O423" s="735">
        <v>0</v>
      </c>
      <c r="P423" s="735">
        <v>0</v>
      </c>
      <c r="Q423" s="735">
        <v>0</v>
      </c>
      <c r="R423" s="735">
        <v>0</v>
      </c>
      <c r="S423" s="735">
        <v>0</v>
      </c>
      <c r="T423" s="735">
        <v>0</v>
      </c>
      <c r="U423" s="735">
        <v>0</v>
      </c>
      <c r="V423" s="735">
        <v>0</v>
      </c>
    </row>
    <row r="424" spans="2:22" x14ac:dyDescent="0.25">
      <c r="B424" s="706" t="s">
        <v>1126</v>
      </c>
      <c r="C424" s="706" t="s">
        <v>1126</v>
      </c>
      <c r="D424" s="706" t="s">
        <v>1126</v>
      </c>
      <c r="E424" s="735">
        <v>0</v>
      </c>
      <c r="F424" s="735">
        <v>0</v>
      </c>
      <c r="G424" s="735">
        <v>0</v>
      </c>
      <c r="H424" s="735">
        <v>0</v>
      </c>
      <c r="I424" s="735">
        <v>0</v>
      </c>
      <c r="J424" s="735">
        <v>0</v>
      </c>
      <c r="K424" s="735">
        <v>0</v>
      </c>
      <c r="L424" s="735">
        <v>0</v>
      </c>
      <c r="M424" s="735">
        <v>0</v>
      </c>
      <c r="N424" s="735">
        <v>0</v>
      </c>
      <c r="O424" s="735">
        <v>0</v>
      </c>
      <c r="P424" s="735">
        <v>0</v>
      </c>
      <c r="Q424" s="735">
        <v>0</v>
      </c>
      <c r="R424" s="735">
        <v>0</v>
      </c>
      <c r="S424" s="735">
        <v>0</v>
      </c>
      <c r="T424" s="735">
        <v>0</v>
      </c>
      <c r="U424" s="735">
        <v>0</v>
      </c>
      <c r="V424" s="735">
        <v>0</v>
      </c>
    </row>
    <row r="425" spans="2:22" x14ac:dyDescent="0.25">
      <c r="B425" s="706" t="s">
        <v>1126</v>
      </c>
      <c r="C425" s="706" t="s">
        <v>1126</v>
      </c>
      <c r="D425" s="706" t="s">
        <v>1126</v>
      </c>
      <c r="E425" s="735">
        <v>0</v>
      </c>
      <c r="F425" s="735">
        <v>0</v>
      </c>
      <c r="G425" s="735">
        <v>0</v>
      </c>
      <c r="H425" s="735">
        <v>0</v>
      </c>
      <c r="I425" s="735">
        <v>0</v>
      </c>
      <c r="J425" s="735">
        <v>0</v>
      </c>
      <c r="K425" s="735">
        <v>0</v>
      </c>
      <c r="L425" s="735">
        <v>0</v>
      </c>
      <c r="M425" s="735">
        <v>0</v>
      </c>
      <c r="N425" s="735">
        <v>0</v>
      </c>
      <c r="O425" s="735">
        <v>0</v>
      </c>
      <c r="P425" s="735">
        <v>0</v>
      </c>
      <c r="Q425" s="735">
        <v>0</v>
      </c>
      <c r="R425" s="735">
        <v>0</v>
      </c>
      <c r="S425" s="735">
        <v>0</v>
      </c>
      <c r="T425" s="735">
        <v>0</v>
      </c>
      <c r="U425" s="735">
        <v>0</v>
      </c>
      <c r="V425" s="735">
        <v>0</v>
      </c>
    </row>
    <row r="426" spans="2:22" x14ac:dyDescent="0.25">
      <c r="B426" s="706" t="s">
        <v>1126</v>
      </c>
      <c r="C426" s="706" t="s">
        <v>1126</v>
      </c>
      <c r="D426" s="706" t="s">
        <v>1126</v>
      </c>
      <c r="E426" s="735">
        <v>0</v>
      </c>
      <c r="F426" s="735">
        <v>0</v>
      </c>
      <c r="G426" s="735">
        <v>0</v>
      </c>
      <c r="H426" s="735">
        <v>0</v>
      </c>
      <c r="I426" s="735">
        <v>0</v>
      </c>
      <c r="J426" s="735">
        <v>0</v>
      </c>
      <c r="K426" s="735">
        <v>0</v>
      </c>
      <c r="L426" s="735">
        <v>0</v>
      </c>
      <c r="M426" s="735">
        <v>0</v>
      </c>
      <c r="N426" s="735">
        <v>0</v>
      </c>
      <c r="O426" s="735">
        <v>0</v>
      </c>
      <c r="P426" s="735">
        <v>0</v>
      </c>
      <c r="Q426" s="735">
        <v>0</v>
      </c>
      <c r="R426" s="735">
        <v>0</v>
      </c>
      <c r="S426" s="735">
        <v>0</v>
      </c>
      <c r="T426" s="735">
        <v>0</v>
      </c>
      <c r="U426" s="735">
        <v>0</v>
      </c>
      <c r="V426" s="735">
        <v>0</v>
      </c>
    </row>
    <row r="427" spans="2:22" x14ac:dyDescent="0.25">
      <c r="B427" s="706" t="s">
        <v>1126</v>
      </c>
      <c r="C427" s="706" t="s">
        <v>1126</v>
      </c>
      <c r="D427" s="706" t="s">
        <v>1126</v>
      </c>
      <c r="E427" s="735">
        <v>0</v>
      </c>
      <c r="F427" s="735">
        <v>0</v>
      </c>
      <c r="G427" s="735">
        <v>0</v>
      </c>
      <c r="H427" s="735">
        <v>0</v>
      </c>
      <c r="I427" s="735">
        <v>0</v>
      </c>
      <c r="J427" s="735">
        <v>0</v>
      </c>
      <c r="K427" s="735">
        <v>0</v>
      </c>
      <c r="L427" s="735">
        <v>0</v>
      </c>
      <c r="M427" s="735">
        <v>0</v>
      </c>
      <c r="N427" s="735">
        <v>0</v>
      </c>
      <c r="O427" s="735">
        <v>0</v>
      </c>
      <c r="P427" s="735">
        <v>0</v>
      </c>
      <c r="Q427" s="735">
        <v>0</v>
      </c>
      <c r="R427" s="735">
        <v>0</v>
      </c>
      <c r="S427" s="735">
        <v>0</v>
      </c>
      <c r="T427" s="735">
        <v>0</v>
      </c>
      <c r="U427" s="735">
        <v>0</v>
      </c>
      <c r="V427" s="735">
        <v>0</v>
      </c>
    </row>
    <row r="428" spans="2:22" x14ac:dyDescent="0.25">
      <c r="B428" s="706" t="s">
        <v>1126</v>
      </c>
      <c r="C428" s="706" t="s">
        <v>1126</v>
      </c>
      <c r="D428" s="706" t="s">
        <v>1126</v>
      </c>
      <c r="E428" s="735">
        <v>0</v>
      </c>
      <c r="F428" s="735">
        <v>0</v>
      </c>
      <c r="G428" s="735">
        <v>0</v>
      </c>
      <c r="H428" s="735">
        <v>0</v>
      </c>
      <c r="I428" s="735">
        <v>0</v>
      </c>
      <c r="J428" s="735">
        <v>0</v>
      </c>
      <c r="K428" s="735">
        <v>0</v>
      </c>
      <c r="L428" s="735">
        <v>0</v>
      </c>
      <c r="M428" s="735">
        <v>0</v>
      </c>
      <c r="N428" s="735">
        <v>0</v>
      </c>
      <c r="O428" s="735">
        <v>0</v>
      </c>
      <c r="P428" s="735">
        <v>0</v>
      </c>
      <c r="Q428" s="735">
        <v>0</v>
      </c>
      <c r="R428" s="735">
        <v>0</v>
      </c>
      <c r="S428" s="735">
        <v>0</v>
      </c>
      <c r="T428" s="735">
        <v>0</v>
      </c>
      <c r="U428" s="735">
        <v>0</v>
      </c>
      <c r="V428" s="735">
        <v>0</v>
      </c>
    </row>
    <row r="429" spans="2:22" x14ac:dyDescent="0.25">
      <c r="B429" s="706" t="s">
        <v>1126</v>
      </c>
      <c r="C429" s="706" t="s">
        <v>1126</v>
      </c>
      <c r="D429" s="706" t="s">
        <v>1126</v>
      </c>
      <c r="E429" s="735">
        <v>0</v>
      </c>
      <c r="F429" s="735">
        <v>0</v>
      </c>
      <c r="G429" s="735">
        <v>0</v>
      </c>
      <c r="H429" s="735">
        <v>0</v>
      </c>
      <c r="I429" s="735">
        <v>0</v>
      </c>
      <c r="J429" s="735">
        <v>0</v>
      </c>
      <c r="K429" s="735">
        <v>0</v>
      </c>
      <c r="L429" s="735">
        <v>0</v>
      </c>
      <c r="M429" s="735">
        <v>0</v>
      </c>
      <c r="N429" s="735">
        <v>0</v>
      </c>
      <c r="O429" s="735">
        <v>0</v>
      </c>
      <c r="P429" s="735">
        <v>0</v>
      </c>
      <c r="Q429" s="735">
        <v>0</v>
      </c>
      <c r="R429" s="735">
        <v>0</v>
      </c>
      <c r="S429" s="735">
        <v>0</v>
      </c>
      <c r="T429" s="735">
        <v>0</v>
      </c>
      <c r="U429" s="735">
        <v>0</v>
      </c>
      <c r="V429" s="735">
        <v>0</v>
      </c>
    </row>
    <row r="430" spans="2:22" x14ac:dyDescent="0.25">
      <c r="B430" s="706" t="s">
        <v>1126</v>
      </c>
      <c r="C430" s="706" t="s">
        <v>1126</v>
      </c>
      <c r="D430" s="706" t="s">
        <v>1126</v>
      </c>
      <c r="E430" s="735">
        <v>0</v>
      </c>
      <c r="F430" s="735">
        <v>0</v>
      </c>
      <c r="G430" s="735">
        <v>0</v>
      </c>
      <c r="H430" s="735">
        <v>0</v>
      </c>
      <c r="I430" s="735">
        <v>0</v>
      </c>
      <c r="J430" s="735">
        <v>0</v>
      </c>
      <c r="K430" s="735">
        <v>0</v>
      </c>
      <c r="L430" s="735">
        <v>0</v>
      </c>
      <c r="M430" s="735">
        <v>0</v>
      </c>
      <c r="N430" s="735">
        <v>0</v>
      </c>
      <c r="O430" s="735">
        <v>0</v>
      </c>
      <c r="P430" s="735">
        <v>0</v>
      </c>
      <c r="Q430" s="735">
        <v>0</v>
      </c>
      <c r="R430" s="735">
        <v>0</v>
      </c>
      <c r="S430" s="735">
        <v>0</v>
      </c>
      <c r="T430" s="735">
        <v>0</v>
      </c>
      <c r="U430" s="735">
        <v>0</v>
      </c>
      <c r="V430" s="735">
        <v>0</v>
      </c>
    </row>
    <row r="431" spans="2:22" x14ac:dyDescent="0.25">
      <c r="B431" s="706" t="s">
        <v>1126</v>
      </c>
      <c r="C431" s="706" t="s">
        <v>1126</v>
      </c>
      <c r="D431" s="706" t="s">
        <v>1126</v>
      </c>
      <c r="E431" s="735">
        <v>0</v>
      </c>
      <c r="F431" s="735">
        <v>0</v>
      </c>
      <c r="G431" s="735">
        <v>0</v>
      </c>
      <c r="H431" s="735">
        <v>0</v>
      </c>
      <c r="I431" s="735">
        <v>0</v>
      </c>
      <c r="J431" s="735">
        <v>0</v>
      </c>
      <c r="K431" s="735">
        <v>0</v>
      </c>
      <c r="L431" s="735">
        <v>0</v>
      </c>
      <c r="M431" s="735">
        <v>0</v>
      </c>
      <c r="N431" s="735">
        <v>0</v>
      </c>
      <c r="O431" s="735">
        <v>0</v>
      </c>
      <c r="P431" s="735">
        <v>0</v>
      </c>
      <c r="Q431" s="735">
        <v>0</v>
      </c>
      <c r="R431" s="735">
        <v>0</v>
      </c>
      <c r="S431" s="735">
        <v>0</v>
      </c>
      <c r="T431" s="735">
        <v>0</v>
      </c>
      <c r="U431" s="735">
        <v>0</v>
      </c>
      <c r="V431" s="735">
        <v>0</v>
      </c>
    </row>
    <row r="432" spans="2:22" x14ac:dyDescent="0.25">
      <c r="B432" s="706" t="s">
        <v>1126</v>
      </c>
      <c r="C432" s="706" t="s">
        <v>1126</v>
      </c>
      <c r="D432" s="706" t="s">
        <v>1126</v>
      </c>
      <c r="E432" s="735">
        <v>0</v>
      </c>
      <c r="F432" s="735">
        <v>0</v>
      </c>
      <c r="G432" s="735">
        <v>0</v>
      </c>
      <c r="H432" s="735">
        <v>0</v>
      </c>
      <c r="I432" s="735">
        <v>0</v>
      </c>
      <c r="J432" s="735">
        <v>0</v>
      </c>
      <c r="K432" s="735">
        <v>0</v>
      </c>
      <c r="L432" s="735">
        <v>0</v>
      </c>
      <c r="M432" s="735">
        <v>0</v>
      </c>
      <c r="N432" s="735">
        <v>0</v>
      </c>
      <c r="O432" s="735">
        <v>0</v>
      </c>
      <c r="P432" s="735">
        <v>0</v>
      </c>
      <c r="Q432" s="735">
        <v>0</v>
      </c>
      <c r="R432" s="735">
        <v>0</v>
      </c>
      <c r="S432" s="735">
        <v>0</v>
      </c>
      <c r="T432" s="735">
        <v>0</v>
      </c>
      <c r="U432" s="735">
        <v>0</v>
      </c>
      <c r="V432" s="735">
        <v>0</v>
      </c>
    </row>
    <row r="433" spans="2:22" x14ac:dyDescent="0.25">
      <c r="B433" s="706" t="s">
        <v>1126</v>
      </c>
      <c r="C433" s="706" t="s">
        <v>1126</v>
      </c>
      <c r="D433" s="706" t="s">
        <v>1126</v>
      </c>
      <c r="E433" s="735">
        <v>0</v>
      </c>
      <c r="F433" s="735">
        <v>0</v>
      </c>
      <c r="G433" s="735">
        <v>0</v>
      </c>
      <c r="H433" s="735">
        <v>0</v>
      </c>
      <c r="I433" s="735">
        <v>0</v>
      </c>
      <c r="J433" s="735">
        <v>0</v>
      </c>
      <c r="K433" s="735">
        <v>0</v>
      </c>
      <c r="L433" s="735">
        <v>0</v>
      </c>
      <c r="M433" s="735">
        <v>0</v>
      </c>
      <c r="N433" s="735">
        <v>0</v>
      </c>
      <c r="O433" s="735">
        <v>0</v>
      </c>
      <c r="P433" s="735">
        <v>0</v>
      </c>
      <c r="Q433" s="735">
        <v>0</v>
      </c>
      <c r="R433" s="735">
        <v>0</v>
      </c>
      <c r="S433" s="735">
        <v>0</v>
      </c>
      <c r="T433" s="735">
        <v>0</v>
      </c>
      <c r="U433" s="735">
        <v>0</v>
      </c>
      <c r="V433" s="735">
        <v>0</v>
      </c>
    </row>
    <row r="434" spans="2:22" x14ac:dyDescent="0.25">
      <c r="B434" s="706" t="s">
        <v>1126</v>
      </c>
      <c r="C434" s="706" t="s">
        <v>1126</v>
      </c>
      <c r="D434" s="706" t="s">
        <v>1126</v>
      </c>
      <c r="E434" s="735">
        <v>0</v>
      </c>
      <c r="F434" s="735">
        <v>0</v>
      </c>
      <c r="G434" s="735">
        <v>0</v>
      </c>
      <c r="H434" s="735">
        <v>0</v>
      </c>
      <c r="I434" s="735">
        <v>0</v>
      </c>
      <c r="J434" s="735">
        <v>0</v>
      </c>
      <c r="K434" s="735">
        <v>0</v>
      </c>
      <c r="L434" s="735">
        <v>0</v>
      </c>
      <c r="M434" s="735">
        <v>0</v>
      </c>
      <c r="N434" s="735">
        <v>0</v>
      </c>
      <c r="O434" s="735">
        <v>0</v>
      </c>
      <c r="P434" s="735">
        <v>0</v>
      </c>
      <c r="Q434" s="735">
        <v>0</v>
      </c>
      <c r="R434" s="735">
        <v>0</v>
      </c>
      <c r="S434" s="735">
        <v>0</v>
      </c>
      <c r="T434" s="735">
        <v>0</v>
      </c>
      <c r="U434" s="735">
        <v>0</v>
      </c>
      <c r="V434" s="735">
        <v>0</v>
      </c>
    </row>
    <row r="435" spans="2:22" x14ac:dyDescent="0.25">
      <c r="B435" s="706" t="s">
        <v>1126</v>
      </c>
      <c r="C435" s="706" t="s">
        <v>1126</v>
      </c>
      <c r="D435" s="706" t="s">
        <v>1126</v>
      </c>
      <c r="E435" s="735">
        <v>0</v>
      </c>
      <c r="F435" s="735">
        <v>0</v>
      </c>
      <c r="G435" s="735">
        <v>0</v>
      </c>
      <c r="H435" s="735">
        <v>0</v>
      </c>
      <c r="I435" s="735">
        <v>0</v>
      </c>
      <c r="J435" s="735">
        <v>0</v>
      </c>
      <c r="K435" s="735">
        <v>0</v>
      </c>
      <c r="L435" s="735">
        <v>0</v>
      </c>
      <c r="M435" s="735">
        <v>0</v>
      </c>
      <c r="N435" s="735">
        <v>0</v>
      </c>
      <c r="O435" s="735">
        <v>0</v>
      </c>
      <c r="P435" s="735">
        <v>0</v>
      </c>
      <c r="Q435" s="735">
        <v>0</v>
      </c>
      <c r="R435" s="735">
        <v>0</v>
      </c>
      <c r="S435" s="735">
        <v>0</v>
      </c>
      <c r="T435" s="735">
        <v>0</v>
      </c>
      <c r="U435" s="735">
        <v>0</v>
      </c>
      <c r="V435" s="735">
        <v>0</v>
      </c>
    </row>
    <row r="436" spans="2:22" x14ac:dyDescent="0.25">
      <c r="B436" s="706" t="s">
        <v>1126</v>
      </c>
      <c r="C436" s="706" t="s">
        <v>1126</v>
      </c>
      <c r="D436" s="706" t="s">
        <v>1126</v>
      </c>
      <c r="E436" s="735">
        <v>0</v>
      </c>
      <c r="F436" s="735">
        <v>0</v>
      </c>
      <c r="G436" s="735">
        <v>0</v>
      </c>
      <c r="H436" s="735">
        <v>0</v>
      </c>
      <c r="I436" s="735">
        <v>0</v>
      </c>
      <c r="J436" s="735">
        <v>0</v>
      </c>
      <c r="K436" s="735">
        <v>0</v>
      </c>
      <c r="L436" s="735">
        <v>0</v>
      </c>
      <c r="M436" s="735">
        <v>0</v>
      </c>
      <c r="N436" s="735">
        <v>0</v>
      </c>
      <c r="O436" s="735">
        <v>0</v>
      </c>
      <c r="P436" s="735">
        <v>0</v>
      </c>
      <c r="Q436" s="735">
        <v>0</v>
      </c>
      <c r="R436" s="735">
        <v>0</v>
      </c>
      <c r="S436" s="735">
        <v>0</v>
      </c>
      <c r="T436" s="735">
        <v>0</v>
      </c>
      <c r="U436" s="735">
        <v>0</v>
      </c>
      <c r="V436" s="735">
        <v>0</v>
      </c>
    </row>
    <row r="437" spans="2:22" x14ac:dyDescent="0.25">
      <c r="B437" s="706" t="s">
        <v>1126</v>
      </c>
      <c r="C437" s="706" t="s">
        <v>1126</v>
      </c>
      <c r="D437" s="706" t="s">
        <v>1126</v>
      </c>
      <c r="E437" s="735">
        <v>0</v>
      </c>
      <c r="F437" s="735">
        <v>0</v>
      </c>
      <c r="G437" s="735">
        <v>0</v>
      </c>
      <c r="H437" s="735">
        <v>0</v>
      </c>
      <c r="I437" s="735">
        <v>0</v>
      </c>
      <c r="J437" s="735">
        <v>0</v>
      </c>
      <c r="K437" s="735">
        <v>0</v>
      </c>
      <c r="L437" s="735">
        <v>0</v>
      </c>
      <c r="M437" s="735">
        <v>0</v>
      </c>
      <c r="N437" s="735">
        <v>0</v>
      </c>
      <c r="O437" s="735">
        <v>0</v>
      </c>
      <c r="P437" s="735">
        <v>0</v>
      </c>
      <c r="Q437" s="735">
        <v>0</v>
      </c>
      <c r="R437" s="735">
        <v>0</v>
      </c>
      <c r="S437" s="735">
        <v>0</v>
      </c>
      <c r="T437" s="735">
        <v>0</v>
      </c>
      <c r="U437" s="735">
        <v>0</v>
      </c>
      <c r="V437" s="735">
        <v>0</v>
      </c>
    </row>
    <row r="438" spans="2:22" x14ac:dyDescent="0.25">
      <c r="B438" s="706" t="s">
        <v>1126</v>
      </c>
      <c r="C438" s="706" t="s">
        <v>1126</v>
      </c>
      <c r="D438" s="706" t="s">
        <v>1126</v>
      </c>
      <c r="E438" s="735">
        <v>0</v>
      </c>
      <c r="F438" s="735">
        <v>0</v>
      </c>
      <c r="G438" s="735">
        <v>0</v>
      </c>
      <c r="H438" s="735">
        <v>0</v>
      </c>
      <c r="I438" s="735">
        <v>0</v>
      </c>
      <c r="J438" s="735">
        <v>0</v>
      </c>
      <c r="K438" s="735">
        <v>0</v>
      </c>
      <c r="L438" s="735">
        <v>0</v>
      </c>
      <c r="M438" s="735">
        <v>0</v>
      </c>
      <c r="N438" s="735">
        <v>0</v>
      </c>
      <c r="O438" s="735">
        <v>0</v>
      </c>
      <c r="P438" s="735">
        <v>0</v>
      </c>
      <c r="Q438" s="735">
        <v>0</v>
      </c>
      <c r="R438" s="735">
        <v>0</v>
      </c>
      <c r="S438" s="735">
        <v>0</v>
      </c>
      <c r="T438" s="735">
        <v>0</v>
      </c>
      <c r="U438" s="735">
        <v>0</v>
      </c>
      <c r="V438" s="735">
        <v>0</v>
      </c>
    </row>
    <row r="439" spans="2:22" x14ac:dyDescent="0.25">
      <c r="B439" s="706" t="s">
        <v>1126</v>
      </c>
      <c r="C439" s="706" t="s">
        <v>1126</v>
      </c>
      <c r="D439" s="706" t="s">
        <v>1126</v>
      </c>
      <c r="E439" s="735">
        <v>0</v>
      </c>
      <c r="F439" s="735">
        <v>0</v>
      </c>
      <c r="G439" s="735">
        <v>0</v>
      </c>
      <c r="H439" s="735">
        <v>0</v>
      </c>
      <c r="I439" s="735">
        <v>0</v>
      </c>
      <c r="J439" s="735">
        <v>0</v>
      </c>
      <c r="K439" s="735">
        <v>0</v>
      </c>
      <c r="L439" s="735">
        <v>0</v>
      </c>
      <c r="M439" s="735">
        <v>0</v>
      </c>
      <c r="N439" s="735">
        <v>0</v>
      </c>
      <c r="O439" s="735">
        <v>0</v>
      </c>
      <c r="P439" s="735">
        <v>0</v>
      </c>
      <c r="Q439" s="735">
        <v>0</v>
      </c>
      <c r="R439" s="735">
        <v>0</v>
      </c>
      <c r="S439" s="735">
        <v>0</v>
      </c>
      <c r="T439" s="735">
        <v>0</v>
      </c>
      <c r="U439" s="735">
        <v>0</v>
      </c>
      <c r="V439" s="735">
        <v>0</v>
      </c>
    </row>
    <row r="440" spans="2:22" x14ac:dyDescent="0.25">
      <c r="B440" s="706" t="s">
        <v>1126</v>
      </c>
      <c r="C440" s="706" t="s">
        <v>1126</v>
      </c>
      <c r="D440" s="706" t="s">
        <v>1126</v>
      </c>
      <c r="E440" s="735">
        <v>0</v>
      </c>
      <c r="F440" s="735">
        <v>0</v>
      </c>
      <c r="G440" s="735">
        <v>0</v>
      </c>
      <c r="H440" s="735">
        <v>0</v>
      </c>
      <c r="I440" s="735">
        <v>0</v>
      </c>
      <c r="J440" s="735">
        <v>0</v>
      </c>
      <c r="K440" s="735">
        <v>0</v>
      </c>
      <c r="L440" s="735">
        <v>0</v>
      </c>
      <c r="M440" s="735">
        <v>0</v>
      </c>
      <c r="N440" s="735">
        <v>0</v>
      </c>
      <c r="O440" s="735">
        <v>0</v>
      </c>
      <c r="P440" s="735">
        <v>0</v>
      </c>
      <c r="Q440" s="735">
        <v>0</v>
      </c>
      <c r="R440" s="735">
        <v>0</v>
      </c>
      <c r="S440" s="735">
        <v>0</v>
      </c>
      <c r="T440" s="735">
        <v>0</v>
      </c>
      <c r="U440" s="735">
        <v>0</v>
      </c>
      <c r="V440" s="735">
        <v>0</v>
      </c>
    </row>
    <row r="441" spans="2:22" x14ac:dyDescent="0.25">
      <c r="B441" s="706" t="s">
        <v>1126</v>
      </c>
      <c r="C441" s="706" t="s">
        <v>1126</v>
      </c>
      <c r="D441" s="706" t="s">
        <v>1126</v>
      </c>
      <c r="E441" s="735">
        <v>0</v>
      </c>
      <c r="F441" s="735">
        <v>0</v>
      </c>
      <c r="G441" s="735">
        <v>0</v>
      </c>
      <c r="H441" s="735">
        <v>0</v>
      </c>
      <c r="I441" s="735">
        <v>0</v>
      </c>
      <c r="J441" s="735">
        <v>0</v>
      </c>
      <c r="K441" s="735">
        <v>0</v>
      </c>
      <c r="L441" s="735">
        <v>0</v>
      </c>
      <c r="M441" s="735">
        <v>0</v>
      </c>
      <c r="N441" s="735">
        <v>0</v>
      </c>
      <c r="O441" s="735">
        <v>0</v>
      </c>
      <c r="P441" s="735">
        <v>0</v>
      </c>
      <c r="Q441" s="735">
        <v>0</v>
      </c>
      <c r="R441" s="735">
        <v>0</v>
      </c>
      <c r="S441" s="735">
        <v>0</v>
      </c>
      <c r="T441" s="735">
        <v>0</v>
      </c>
      <c r="U441" s="735">
        <v>0</v>
      </c>
      <c r="V441" s="735">
        <v>0</v>
      </c>
    </row>
    <row r="442" spans="2:22" x14ac:dyDescent="0.25">
      <c r="B442" s="706" t="s">
        <v>1126</v>
      </c>
      <c r="C442" s="706" t="s">
        <v>1126</v>
      </c>
      <c r="D442" s="706" t="s">
        <v>1126</v>
      </c>
      <c r="E442" s="735">
        <v>0</v>
      </c>
      <c r="F442" s="735">
        <v>0</v>
      </c>
      <c r="G442" s="735">
        <v>0</v>
      </c>
      <c r="H442" s="735">
        <v>0</v>
      </c>
      <c r="I442" s="735">
        <v>0</v>
      </c>
      <c r="J442" s="735">
        <v>0</v>
      </c>
      <c r="K442" s="735">
        <v>0</v>
      </c>
      <c r="L442" s="735">
        <v>0</v>
      </c>
      <c r="M442" s="735">
        <v>0</v>
      </c>
      <c r="N442" s="735">
        <v>0</v>
      </c>
      <c r="O442" s="735">
        <v>0</v>
      </c>
      <c r="P442" s="735">
        <v>0</v>
      </c>
      <c r="Q442" s="735">
        <v>0</v>
      </c>
      <c r="R442" s="735">
        <v>0</v>
      </c>
      <c r="S442" s="735">
        <v>0</v>
      </c>
      <c r="T442" s="735">
        <v>0</v>
      </c>
      <c r="U442" s="735">
        <v>0</v>
      </c>
      <c r="V442" s="735">
        <v>0</v>
      </c>
    </row>
    <row r="443" spans="2:22" x14ac:dyDescent="0.25">
      <c r="B443" s="706" t="s">
        <v>1126</v>
      </c>
      <c r="C443" s="706" t="s">
        <v>1126</v>
      </c>
      <c r="D443" s="706" t="s">
        <v>1126</v>
      </c>
      <c r="E443" s="735">
        <v>0</v>
      </c>
      <c r="F443" s="735">
        <v>0</v>
      </c>
      <c r="G443" s="735">
        <v>0</v>
      </c>
      <c r="H443" s="735">
        <v>0</v>
      </c>
      <c r="I443" s="735">
        <v>0</v>
      </c>
      <c r="J443" s="735">
        <v>0</v>
      </c>
      <c r="K443" s="735">
        <v>0</v>
      </c>
      <c r="L443" s="735">
        <v>0</v>
      </c>
      <c r="M443" s="735">
        <v>0</v>
      </c>
      <c r="N443" s="735">
        <v>0</v>
      </c>
      <c r="O443" s="735">
        <v>0</v>
      </c>
      <c r="P443" s="735">
        <v>0</v>
      </c>
      <c r="Q443" s="735">
        <v>0</v>
      </c>
      <c r="R443" s="735">
        <v>0</v>
      </c>
      <c r="S443" s="735">
        <v>0</v>
      </c>
      <c r="T443" s="735">
        <v>0</v>
      </c>
      <c r="U443" s="735">
        <v>0</v>
      </c>
      <c r="V443" s="735">
        <v>0</v>
      </c>
    </row>
    <row r="444" spans="2:22" x14ac:dyDescent="0.25">
      <c r="B444" s="706" t="s">
        <v>1126</v>
      </c>
      <c r="C444" s="706" t="s">
        <v>1126</v>
      </c>
      <c r="D444" s="706" t="s">
        <v>1126</v>
      </c>
      <c r="E444" s="735">
        <v>0</v>
      </c>
      <c r="F444" s="735">
        <v>0</v>
      </c>
      <c r="G444" s="735">
        <v>0</v>
      </c>
      <c r="H444" s="735">
        <v>0</v>
      </c>
      <c r="I444" s="735">
        <v>0</v>
      </c>
      <c r="J444" s="735">
        <v>0</v>
      </c>
      <c r="K444" s="735">
        <v>0</v>
      </c>
      <c r="L444" s="735">
        <v>0</v>
      </c>
      <c r="M444" s="735">
        <v>0</v>
      </c>
      <c r="N444" s="735">
        <v>0</v>
      </c>
      <c r="O444" s="735">
        <v>0</v>
      </c>
      <c r="P444" s="735">
        <v>0</v>
      </c>
      <c r="Q444" s="735">
        <v>0</v>
      </c>
      <c r="R444" s="735">
        <v>0</v>
      </c>
      <c r="S444" s="735">
        <v>0</v>
      </c>
      <c r="T444" s="735">
        <v>0</v>
      </c>
      <c r="U444" s="735">
        <v>0</v>
      </c>
      <c r="V444" s="735">
        <v>0</v>
      </c>
    </row>
    <row r="445" spans="2:22" x14ac:dyDescent="0.25">
      <c r="B445" s="706" t="s">
        <v>1126</v>
      </c>
      <c r="C445" s="706" t="s">
        <v>1126</v>
      </c>
      <c r="D445" s="706" t="s">
        <v>1126</v>
      </c>
      <c r="E445" s="735">
        <v>0</v>
      </c>
      <c r="F445" s="735">
        <v>0</v>
      </c>
      <c r="G445" s="735">
        <v>0</v>
      </c>
      <c r="H445" s="735">
        <v>0</v>
      </c>
      <c r="I445" s="735">
        <v>0</v>
      </c>
      <c r="J445" s="735">
        <v>0</v>
      </c>
      <c r="K445" s="735">
        <v>0</v>
      </c>
      <c r="L445" s="735">
        <v>0</v>
      </c>
      <c r="M445" s="735">
        <v>0</v>
      </c>
      <c r="N445" s="735">
        <v>0</v>
      </c>
      <c r="O445" s="735">
        <v>0</v>
      </c>
      <c r="P445" s="735">
        <v>0</v>
      </c>
      <c r="Q445" s="735">
        <v>0</v>
      </c>
      <c r="R445" s="735">
        <v>0</v>
      </c>
      <c r="S445" s="735">
        <v>0</v>
      </c>
      <c r="T445" s="735">
        <v>0</v>
      </c>
      <c r="U445" s="735">
        <v>0</v>
      </c>
      <c r="V445" s="735">
        <v>0</v>
      </c>
    </row>
    <row r="446" spans="2:22" x14ac:dyDescent="0.25">
      <c r="B446" s="706" t="s">
        <v>1126</v>
      </c>
      <c r="C446" s="706" t="s">
        <v>1126</v>
      </c>
      <c r="D446" s="706" t="s">
        <v>1126</v>
      </c>
      <c r="E446" s="735">
        <v>0</v>
      </c>
      <c r="F446" s="735">
        <v>0</v>
      </c>
      <c r="G446" s="735">
        <v>0</v>
      </c>
      <c r="H446" s="735">
        <v>0</v>
      </c>
      <c r="I446" s="735">
        <v>0</v>
      </c>
      <c r="J446" s="735">
        <v>0</v>
      </c>
      <c r="K446" s="735">
        <v>0</v>
      </c>
      <c r="L446" s="735">
        <v>0</v>
      </c>
      <c r="M446" s="735">
        <v>0</v>
      </c>
      <c r="N446" s="735">
        <v>0</v>
      </c>
      <c r="O446" s="735">
        <v>0</v>
      </c>
      <c r="P446" s="735">
        <v>0</v>
      </c>
      <c r="Q446" s="735">
        <v>0</v>
      </c>
      <c r="R446" s="735">
        <v>0</v>
      </c>
      <c r="S446" s="735">
        <v>0</v>
      </c>
      <c r="T446" s="735">
        <v>0</v>
      </c>
      <c r="U446" s="735">
        <v>0</v>
      </c>
      <c r="V446" s="735">
        <v>0</v>
      </c>
    </row>
    <row r="447" spans="2:22" x14ac:dyDescent="0.25">
      <c r="B447" s="706" t="s">
        <v>1126</v>
      </c>
      <c r="C447" s="706" t="s">
        <v>1126</v>
      </c>
      <c r="D447" s="706" t="s">
        <v>1126</v>
      </c>
      <c r="E447" s="735">
        <v>0</v>
      </c>
      <c r="F447" s="735">
        <v>0</v>
      </c>
      <c r="G447" s="735">
        <v>0</v>
      </c>
      <c r="H447" s="735">
        <v>0</v>
      </c>
      <c r="I447" s="735">
        <v>0</v>
      </c>
      <c r="J447" s="735">
        <v>0</v>
      </c>
      <c r="K447" s="735">
        <v>0</v>
      </c>
      <c r="L447" s="735">
        <v>0</v>
      </c>
      <c r="M447" s="735">
        <v>0</v>
      </c>
      <c r="N447" s="735">
        <v>0</v>
      </c>
      <c r="O447" s="735">
        <v>0</v>
      </c>
      <c r="P447" s="735">
        <v>0</v>
      </c>
      <c r="Q447" s="735">
        <v>0</v>
      </c>
      <c r="R447" s="735">
        <v>0</v>
      </c>
      <c r="S447" s="735">
        <v>0</v>
      </c>
      <c r="T447" s="735">
        <v>0</v>
      </c>
      <c r="U447" s="735">
        <v>0</v>
      </c>
      <c r="V447" s="735">
        <v>0</v>
      </c>
    </row>
    <row r="448" spans="2:22" x14ac:dyDescent="0.25">
      <c r="B448" s="706" t="s">
        <v>1126</v>
      </c>
      <c r="C448" s="706" t="s">
        <v>1126</v>
      </c>
      <c r="D448" s="706" t="s">
        <v>1126</v>
      </c>
      <c r="E448" s="735">
        <v>0</v>
      </c>
      <c r="F448" s="735">
        <v>0</v>
      </c>
      <c r="G448" s="735">
        <v>0</v>
      </c>
      <c r="H448" s="735">
        <v>0</v>
      </c>
      <c r="I448" s="735">
        <v>0</v>
      </c>
      <c r="J448" s="735">
        <v>0</v>
      </c>
      <c r="K448" s="735">
        <v>0</v>
      </c>
      <c r="L448" s="735">
        <v>0</v>
      </c>
      <c r="M448" s="735">
        <v>0</v>
      </c>
      <c r="N448" s="735">
        <v>0</v>
      </c>
      <c r="O448" s="735">
        <v>0</v>
      </c>
      <c r="P448" s="735">
        <v>0</v>
      </c>
      <c r="Q448" s="735">
        <v>0</v>
      </c>
      <c r="R448" s="735">
        <v>0</v>
      </c>
      <c r="S448" s="735">
        <v>0</v>
      </c>
      <c r="T448" s="735">
        <v>0</v>
      </c>
      <c r="U448" s="735">
        <v>0</v>
      </c>
      <c r="V448" s="735">
        <v>0</v>
      </c>
    </row>
    <row r="449" spans="2:22" x14ac:dyDescent="0.25">
      <c r="B449" s="706" t="s">
        <v>1126</v>
      </c>
      <c r="C449" s="706" t="s">
        <v>1126</v>
      </c>
      <c r="D449" s="706" t="s">
        <v>1126</v>
      </c>
      <c r="E449" s="735">
        <v>0</v>
      </c>
      <c r="F449" s="735">
        <v>0</v>
      </c>
      <c r="G449" s="735">
        <v>0</v>
      </c>
      <c r="H449" s="735">
        <v>0</v>
      </c>
      <c r="I449" s="735">
        <v>0</v>
      </c>
      <c r="J449" s="735">
        <v>0</v>
      </c>
      <c r="K449" s="735">
        <v>0</v>
      </c>
      <c r="L449" s="735">
        <v>0</v>
      </c>
      <c r="M449" s="735">
        <v>0</v>
      </c>
      <c r="N449" s="735">
        <v>0</v>
      </c>
      <c r="O449" s="735">
        <v>0</v>
      </c>
      <c r="P449" s="735">
        <v>0</v>
      </c>
      <c r="Q449" s="735">
        <v>0</v>
      </c>
      <c r="R449" s="735">
        <v>0</v>
      </c>
      <c r="S449" s="735">
        <v>0</v>
      </c>
      <c r="T449" s="735">
        <v>0</v>
      </c>
      <c r="U449" s="735">
        <v>0</v>
      </c>
      <c r="V449" s="735">
        <v>0</v>
      </c>
    </row>
    <row r="450" spans="2:22" x14ac:dyDescent="0.25">
      <c r="B450" s="706" t="s">
        <v>1126</v>
      </c>
      <c r="C450" s="706" t="s">
        <v>1126</v>
      </c>
      <c r="D450" s="706" t="s">
        <v>1126</v>
      </c>
      <c r="E450" s="735">
        <v>0</v>
      </c>
      <c r="F450" s="735">
        <v>0</v>
      </c>
      <c r="G450" s="735">
        <v>0</v>
      </c>
      <c r="H450" s="735">
        <v>0</v>
      </c>
      <c r="I450" s="735">
        <v>0</v>
      </c>
      <c r="J450" s="735">
        <v>0</v>
      </c>
      <c r="K450" s="735">
        <v>0</v>
      </c>
      <c r="L450" s="735">
        <v>0</v>
      </c>
      <c r="M450" s="735">
        <v>0</v>
      </c>
      <c r="N450" s="735">
        <v>0</v>
      </c>
      <c r="O450" s="735">
        <v>0</v>
      </c>
      <c r="P450" s="735">
        <v>0</v>
      </c>
      <c r="Q450" s="735">
        <v>0</v>
      </c>
      <c r="R450" s="735">
        <v>0</v>
      </c>
      <c r="S450" s="735">
        <v>0</v>
      </c>
      <c r="T450" s="735">
        <v>0</v>
      </c>
      <c r="U450" s="735">
        <v>0</v>
      </c>
      <c r="V450" s="735">
        <v>0</v>
      </c>
    </row>
    <row r="451" spans="2:22" x14ac:dyDescent="0.25">
      <c r="B451" s="706" t="s">
        <v>1126</v>
      </c>
      <c r="C451" s="706" t="s">
        <v>1126</v>
      </c>
      <c r="D451" s="706" t="s">
        <v>1126</v>
      </c>
      <c r="E451" s="735">
        <v>0</v>
      </c>
      <c r="F451" s="735">
        <v>0</v>
      </c>
      <c r="G451" s="735">
        <v>0</v>
      </c>
      <c r="H451" s="735">
        <v>0</v>
      </c>
      <c r="I451" s="735">
        <v>0</v>
      </c>
      <c r="J451" s="735">
        <v>0</v>
      </c>
      <c r="K451" s="735">
        <v>0</v>
      </c>
      <c r="L451" s="735">
        <v>0</v>
      </c>
      <c r="M451" s="735">
        <v>0</v>
      </c>
      <c r="N451" s="735">
        <v>0</v>
      </c>
      <c r="O451" s="735">
        <v>0</v>
      </c>
      <c r="P451" s="735">
        <v>0</v>
      </c>
      <c r="Q451" s="735">
        <v>0</v>
      </c>
      <c r="R451" s="735">
        <v>0</v>
      </c>
      <c r="S451" s="735">
        <v>0</v>
      </c>
      <c r="T451" s="735">
        <v>0</v>
      </c>
      <c r="U451" s="735">
        <v>0</v>
      </c>
      <c r="V451" s="735">
        <v>0</v>
      </c>
    </row>
    <row r="452" spans="2:22" x14ac:dyDescent="0.25">
      <c r="B452" s="706" t="s">
        <v>1126</v>
      </c>
      <c r="C452" s="706" t="s">
        <v>1126</v>
      </c>
      <c r="D452" s="706" t="s">
        <v>1126</v>
      </c>
      <c r="E452" s="735">
        <v>0</v>
      </c>
      <c r="F452" s="735">
        <v>0</v>
      </c>
      <c r="G452" s="735">
        <v>0</v>
      </c>
      <c r="H452" s="735">
        <v>0</v>
      </c>
      <c r="I452" s="735">
        <v>0</v>
      </c>
      <c r="J452" s="735">
        <v>0</v>
      </c>
      <c r="K452" s="735">
        <v>0</v>
      </c>
      <c r="L452" s="735">
        <v>0</v>
      </c>
      <c r="M452" s="735">
        <v>0</v>
      </c>
      <c r="N452" s="735">
        <v>0</v>
      </c>
      <c r="O452" s="735">
        <v>0</v>
      </c>
      <c r="P452" s="735">
        <v>0</v>
      </c>
      <c r="Q452" s="735">
        <v>0</v>
      </c>
      <c r="R452" s="735">
        <v>0</v>
      </c>
      <c r="S452" s="735">
        <v>0</v>
      </c>
      <c r="T452" s="735">
        <v>0</v>
      </c>
      <c r="U452" s="735">
        <v>0</v>
      </c>
      <c r="V452" s="735">
        <v>0</v>
      </c>
    </row>
    <row r="453" spans="2:22" x14ac:dyDescent="0.25">
      <c r="B453" s="706" t="s">
        <v>1126</v>
      </c>
      <c r="C453" s="706" t="s">
        <v>1126</v>
      </c>
      <c r="D453" s="706" t="s">
        <v>1126</v>
      </c>
      <c r="E453" s="735">
        <v>0</v>
      </c>
      <c r="F453" s="735">
        <v>0</v>
      </c>
      <c r="G453" s="735">
        <v>0</v>
      </c>
      <c r="H453" s="735">
        <v>0</v>
      </c>
      <c r="I453" s="735">
        <v>0</v>
      </c>
      <c r="J453" s="735">
        <v>0</v>
      </c>
      <c r="K453" s="735">
        <v>0</v>
      </c>
      <c r="L453" s="735">
        <v>0</v>
      </c>
      <c r="M453" s="735">
        <v>0</v>
      </c>
      <c r="N453" s="735">
        <v>0</v>
      </c>
      <c r="O453" s="735">
        <v>0</v>
      </c>
      <c r="P453" s="735">
        <v>0</v>
      </c>
      <c r="Q453" s="735">
        <v>0</v>
      </c>
      <c r="R453" s="735">
        <v>0</v>
      </c>
      <c r="S453" s="735">
        <v>0</v>
      </c>
      <c r="T453" s="735">
        <v>0</v>
      </c>
      <c r="U453" s="735">
        <v>0</v>
      </c>
      <c r="V453" s="735">
        <v>0</v>
      </c>
    </row>
    <row r="454" spans="2:22" x14ac:dyDescent="0.25">
      <c r="B454" s="706" t="s">
        <v>1126</v>
      </c>
      <c r="C454" s="706" t="s">
        <v>1126</v>
      </c>
      <c r="D454" s="706" t="s">
        <v>1126</v>
      </c>
      <c r="E454" s="735">
        <v>0</v>
      </c>
      <c r="F454" s="735">
        <v>0</v>
      </c>
      <c r="G454" s="735">
        <v>0</v>
      </c>
      <c r="H454" s="735">
        <v>0</v>
      </c>
      <c r="I454" s="735">
        <v>0</v>
      </c>
      <c r="J454" s="735">
        <v>0</v>
      </c>
      <c r="K454" s="735">
        <v>0</v>
      </c>
      <c r="L454" s="735">
        <v>0</v>
      </c>
      <c r="M454" s="735">
        <v>0</v>
      </c>
      <c r="N454" s="735">
        <v>0</v>
      </c>
      <c r="O454" s="735">
        <v>0</v>
      </c>
      <c r="P454" s="735">
        <v>0</v>
      </c>
      <c r="Q454" s="735">
        <v>0</v>
      </c>
      <c r="R454" s="735">
        <v>0</v>
      </c>
      <c r="S454" s="735">
        <v>0</v>
      </c>
      <c r="T454" s="735">
        <v>0</v>
      </c>
      <c r="U454" s="735">
        <v>0</v>
      </c>
      <c r="V454" s="735">
        <v>0</v>
      </c>
    </row>
    <row r="455" spans="2:22" x14ac:dyDescent="0.25">
      <c r="B455" s="706" t="s">
        <v>1126</v>
      </c>
      <c r="C455" s="706" t="s">
        <v>1126</v>
      </c>
      <c r="D455" s="706" t="s">
        <v>1126</v>
      </c>
      <c r="E455" s="735">
        <v>0</v>
      </c>
      <c r="F455" s="735">
        <v>0</v>
      </c>
      <c r="G455" s="735">
        <v>0</v>
      </c>
      <c r="H455" s="735">
        <v>0</v>
      </c>
      <c r="I455" s="735">
        <v>0</v>
      </c>
      <c r="J455" s="735">
        <v>0</v>
      </c>
      <c r="K455" s="735">
        <v>0</v>
      </c>
      <c r="L455" s="735">
        <v>0</v>
      </c>
      <c r="M455" s="735">
        <v>0</v>
      </c>
      <c r="N455" s="735">
        <v>0</v>
      </c>
      <c r="O455" s="735">
        <v>0</v>
      </c>
      <c r="P455" s="735">
        <v>0</v>
      </c>
      <c r="Q455" s="735">
        <v>0</v>
      </c>
      <c r="R455" s="735">
        <v>0</v>
      </c>
      <c r="S455" s="735">
        <v>0</v>
      </c>
      <c r="T455" s="735">
        <v>0</v>
      </c>
      <c r="U455" s="735">
        <v>0</v>
      </c>
      <c r="V455" s="735">
        <v>0</v>
      </c>
    </row>
    <row r="456" spans="2:22" x14ac:dyDescent="0.25">
      <c r="B456" s="706" t="s">
        <v>1126</v>
      </c>
      <c r="C456" s="706" t="s">
        <v>1126</v>
      </c>
      <c r="D456" s="706" t="s">
        <v>1126</v>
      </c>
      <c r="E456" s="735">
        <v>0</v>
      </c>
      <c r="F456" s="735">
        <v>0</v>
      </c>
      <c r="G456" s="735">
        <v>0</v>
      </c>
      <c r="H456" s="735">
        <v>0</v>
      </c>
      <c r="I456" s="735">
        <v>0</v>
      </c>
      <c r="J456" s="735">
        <v>0</v>
      </c>
      <c r="K456" s="735">
        <v>0</v>
      </c>
      <c r="L456" s="735">
        <v>0</v>
      </c>
      <c r="M456" s="735">
        <v>0</v>
      </c>
      <c r="N456" s="735">
        <v>0</v>
      </c>
      <c r="O456" s="735">
        <v>0</v>
      </c>
      <c r="P456" s="735">
        <v>0</v>
      </c>
      <c r="Q456" s="735">
        <v>0</v>
      </c>
      <c r="R456" s="735">
        <v>0</v>
      </c>
      <c r="S456" s="735">
        <v>0</v>
      </c>
      <c r="T456" s="735">
        <v>0</v>
      </c>
      <c r="U456" s="735">
        <v>0</v>
      </c>
      <c r="V456" s="735">
        <v>0</v>
      </c>
    </row>
    <row r="457" spans="2:22" x14ac:dyDescent="0.25">
      <c r="B457" s="706" t="s">
        <v>1126</v>
      </c>
      <c r="C457" s="706" t="s">
        <v>1126</v>
      </c>
      <c r="D457" s="706" t="s">
        <v>1126</v>
      </c>
      <c r="E457" s="735">
        <v>0</v>
      </c>
      <c r="F457" s="735">
        <v>0</v>
      </c>
      <c r="G457" s="735">
        <v>0</v>
      </c>
      <c r="H457" s="735">
        <v>0</v>
      </c>
      <c r="I457" s="735">
        <v>0</v>
      </c>
      <c r="J457" s="735">
        <v>0</v>
      </c>
      <c r="K457" s="735">
        <v>0</v>
      </c>
      <c r="L457" s="735">
        <v>0</v>
      </c>
      <c r="M457" s="735">
        <v>0</v>
      </c>
      <c r="N457" s="735">
        <v>0</v>
      </c>
      <c r="O457" s="735">
        <v>0</v>
      </c>
      <c r="P457" s="735">
        <v>0</v>
      </c>
      <c r="Q457" s="735">
        <v>0</v>
      </c>
      <c r="R457" s="735">
        <v>0</v>
      </c>
      <c r="S457" s="735">
        <v>0</v>
      </c>
      <c r="T457" s="735">
        <v>0</v>
      </c>
      <c r="U457" s="735">
        <v>0</v>
      </c>
      <c r="V457" s="735">
        <v>0</v>
      </c>
    </row>
    <row r="458" spans="2:22" x14ac:dyDescent="0.25">
      <c r="B458" s="706" t="s">
        <v>1126</v>
      </c>
      <c r="C458" s="706" t="s">
        <v>1126</v>
      </c>
      <c r="D458" s="706" t="s">
        <v>1126</v>
      </c>
      <c r="E458" s="735">
        <v>0</v>
      </c>
      <c r="F458" s="735">
        <v>0</v>
      </c>
      <c r="G458" s="735">
        <v>0</v>
      </c>
      <c r="H458" s="735">
        <v>0</v>
      </c>
      <c r="I458" s="735">
        <v>0</v>
      </c>
      <c r="J458" s="735">
        <v>0</v>
      </c>
      <c r="K458" s="735">
        <v>0</v>
      </c>
      <c r="L458" s="735">
        <v>0</v>
      </c>
      <c r="M458" s="735">
        <v>0</v>
      </c>
      <c r="N458" s="735">
        <v>0</v>
      </c>
      <c r="O458" s="735">
        <v>0</v>
      </c>
      <c r="P458" s="735">
        <v>0</v>
      </c>
      <c r="Q458" s="735">
        <v>0</v>
      </c>
      <c r="R458" s="735">
        <v>0</v>
      </c>
      <c r="S458" s="735">
        <v>0</v>
      </c>
      <c r="T458" s="735">
        <v>0</v>
      </c>
      <c r="U458" s="735">
        <v>0</v>
      </c>
      <c r="V458" s="735">
        <v>0</v>
      </c>
    </row>
    <row r="459" spans="2:22" x14ac:dyDescent="0.25">
      <c r="B459" s="706" t="s">
        <v>1126</v>
      </c>
      <c r="C459" s="706" t="s">
        <v>1126</v>
      </c>
      <c r="D459" s="706" t="s">
        <v>1126</v>
      </c>
      <c r="E459" s="735">
        <v>0</v>
      </c>
      <c r="F459" s="735">
        <v>0</v>
      </c>
      <c r="G459" s="735">
        <v>0</v>
      </c>
      <c r="H459" s="735">
        <v>0</v>
      </c>
      <c r="I459" s="735">
        <v>0</v>
      </c>
      <c r="J459" s="735">
        <v>0</v>
      </c>
      <c r="K459" s="735">
        <v>0</v>
      </c>
      <c r="L459" s="735">
        <v>0</v>
      </c>
      <c r="M459" s="735">
        <v>0</v>
      </c>
      <c r="N459" s="735">
        <v>0</v>
      </c>
      <c r="O459" s="735">
        <v>0</v>
      </c>
      <c r="P459" s="735">
        <v>0</v>
      </c>
      <c r="Q459" s="735">
        <v>0</v>
      </c>
      <c r="R459" s="735">
        <v>0</v>
      </c>
      <c r="S459" s="735">
        <v>0</v>
      </c>
      <c r="T459" s="735">
        <v>0</v>
      </c>
      <c r="U459" s="735">
        <v>0</v>
      </c>
      <c r="V459" s="735">
        <v>0</v>
      </c>
    </row>
    <row r="460" spans="2:22" x14ac:dyDescent="0.25">
      <c r="B460" s="706" t="s">
        <v>1126</v>
      </c>
      <c r="C460" s="706" t="s">
        <v>1126</v>
      </c>
      <c r="D460" s="706" t="s">
        <v>1126</v>
      </c>
      <c r="E460" s="735">
        <v>0</v>
      </c>
      <c r="F460" s="735">
        <v>0</v>
      </c>
      <c r="G460" s="735">
        <v>0</v>
      </c>
      <c r="H460" s="735">
        <v>0</v>
      </c>
      <c r="I460" s="735">
        <v>0</v>
      </c>
      <c r="J460" s="735">
        <v>0</v>
      </c>
      <c r="K460" s="735">
        <v>0</v>
      </c>
      <c r="L460" s="735">
        <v>0</v>
      </c>
      <c r="M460" s="735">
        <v>0</v>
      </c>
      <c r="N460" s="735">
        <v>0</v>
      </c>
      <c r="O460" s="735">
        <v>0</v>
      </c>
      <c r="P460" s="735">
        <v>0</v>
      </c>
      <c r="Q460" s="735">
        <v>0</v>
      </c>
      <c r="R460" s="735">
        <v>0</v>
      </c>
      <c r="S460" s="735">
        <v>0</v>
      </c>
      <c r="T460" s="735">
        <v>0</v>
      </c>
      <c r="U460" s="735">
        <v>0</v>
      </c>
      <c r="V460" s="735">
        <v>0</v>
      </c>
    </row>
    <row r="461" spans="2:22" x14ac:dyDescent="0.25">
      <c r="B461" s="706" t="s">
        <v>1126</v>
      </c>
      <c r="C461" s="706" t="s">
        <v>1126</v>
      </c>
      <c r="D461" s="706" t="s">
        <v>1126</v>
      </c>
      <c r="E461" s="735">
        <v>0</v>
      </c>
      <c r="F461" s="735">
        <v>0</v>
      </c>
      <c r="G461" s="735">
        <v>0</v>
      </c>
      <c r="H461" s="735">
        <v>0</v>
      </c>
      <c r="I461" s="735">
        <v>0</v>
      </c>
      <c r="J461" s="735">
        <v>0</v>
      </c>
      <c r="K461" s="735">
        <v>0</v>
      </c>
      <c r="L461" s="735">
        <v>0</v>
      </c>
      <c r="M461" s="735">
        <v>0</v>
      </c>
      <c r="N461" s="735">
        <v>0</v>
      </c>
      <c r="O461" s="735">
        <v>0</v>
      </c>
      <c r="P461" s="735">
        <v>0</v>
      </c>
      <c r="Q461" s="735">
        <v>0</v>
      </c>
      <c r="R461" s="735">
        <v>0</v>
      </c>
      <c r="S461" s="735">
        <v>0</v>
      </c>
      <c r="T461" s="735">
        <v>0</v>
      </c>
      <c r="U461" s="735">
        <v>0</v>
      </c>
      <c r="V461" s="735">
        <v>0</v>
      </c>
    </row>
    <row r="462" spans="2:22" x14ac:dyDescent="0.25">
      <c r="B462" s="706" t="s">
        <v>1126</v>
      </c>
      <c r="C462" s="706" t="s">
        <v>1126</v>
      </c>
      <c r="D462" s="706" t="s">
        <v>1126</v>
      </c>
      <c r="E462" s="735">
        <v>0</v>
      </c>
      <c r="F462" s="735">
        <v>0</v>
      </c>
      <c r="G462" s="735">
        <v>0</v>
      </c>
      <c r="H462" s="735">
        <v>0</v>
      </c>
      <c r="I462" s="735">
        <v>0</v>
      </c>
      <c r="J462" s="735">
        <v>0</v>
      </c>
      <c r="K462" s="735">
        <v>0</v>
      </c>
      <c r="L462" s="735">
        <v>0</v>
      </c>
      <c r="M462" s="735">
        <v>0</v>
      </c>
      <c r="N462" s="735">
        <v>0</v>
      </c>
      <c r="O462" s="735">
        <v>0</v>
      </c>
      <c r="P462" s="735">
        <v>0</v>
      </c>
      <c r="Q462" s="735">
        <v>0</v>
      </c>
      <c r="R462" s="735">
        <v>0</v>
      </c>
      <c r="S462" s="735">
        <v>0</v>
      </c>
      <c r="T462" s="735">
        <v>0</v>
      </c>
      <c r="U462" s="735">
        <v>0</v>
      </c>
      <c r="V462" s="735">
        <v>0</v>
      </c>
    </row>
    <row r="463" spans="2:22" x14ac:dyDescent="0.25">
      <c r="B463" s="706" t="s">
        <v>1126</v>
      </c>
      <c r="C463" s="706" t="s">
        <v>1126</v>
      </c>
      <c r="D463" s="706" t="s">
        <v>1126</v>
      </c>
      <c r="E463" s="735">
        <v>0</v>
      </c>
      <c r="F463" s="735">
        <v>0</v>
      </c>
      <c r="G463" s="735">
        <v>0</v>
      </c>
      <c r="H463" s="735">
        <v>0</v>
      </c>
      <c r="I463" s="735">
        <v>0</v>
      </c>
      <c r="J463" s="735">
        <v>0</v>
      </c>
      <c r="K463" s="735">
        <v>0</v>
      </c>
      <c r="L463" s="735">
        <v>0</v>
      </c>
      <c r="M463" s="735">
        <v>0</v>
      </c>
      <c r="N463" s="735">
        <v>0</v>
      </c>
      <c r="O463" s="735">
        <v>0</v>
      </c>
      <c r="P463" s="735">
        <v>0</v>
      </c>
      <c r="Q463" s="735">
        <v>0</v>
      </c>
      <c r="R463" s="735">
        <v>0</v>
      </c>
      <c r="S463" s="735">
        <v>0</v>
      </c>
      <c r="T463" s="735">
        <v>0</v>
      </c>
      <c r="U463" s="735">
        <v>0</v>
      </c>
      <c r="V463" s="735">
        <v>0</v>
      </c>
    </row>
    <row r="464" spans="2:22" x14ac:dyDescent="0.25">
      <c r="B464" s="706" t="s">
        <v>1126</v>
      </c>
      <c r="C464" s="706" t="s">
        <v>1126</v>
      </c>
      <c r="D464" s="706" t="s">
        <v>1126</v>
      </c>
      <c r="E464" s="735">
        <v>0</v>
      </c>
      <c r="F464" s="735">
        <v>0</v>
      </c>
      <c r="G464" s="735">
        <v>0</v>
      </c>
      <c r="H464" s="735">
        <v>0</v>
      </c>
      <c r="I464" s="735">
        <v>0</v>
      </c>
      <c r="J464" s="735">
        <v>0</v>
      </c>
      <c r="K464" s="735">
        <v>0</v>
      </c>
      <c r="L464" s="735">
        <v>0</v>
      </c>
      <c r="M464" s="735">
        <v>0</v>
      </c>
      <c r="N464" s="735">
        <v>0</v>
      </c>
      <c r="O464" s="735">
        <v>0</v>
      </c>
      <c r="P464" s="735">
        <v>0</v>
      </c>
      <c r="Q464" s="735">
        <v>0</v>
      </c>
      <c r="R464" s="735">
        <v>0</v>
      </c>
      <c r="S464" s="735">
        <v>0</v>
      </c>
      <c r="T464" s="735">
        <v>0</v>
      </c>
      <c r="U464" s="735">
        <v>0</v>
      </c>
      <c r="V464" s="735">
        <v>0</v>
      </c>
    </row>
    <row r="465" spans="2:22" x14ac:dyDescent="0.25">
      <c r="B465" s="706" t="s">
        <v>1126</v>
      </c>
      <c r="C465" s="706" t="s">
        <v>1126</v>
      </c>
      <c r="D465" s="706" t="s">
        <v>1126</v>
      </c>
      <c r="E465" s="735">
        <v>0</v>
      </c>
      <c r="F465" s="735">
        <v>0</v>
      </c>
      <c r="G465" s="735">
        <v>0</v>
      </c>
      <c r="H465" s="735">
        <v>0</v>
      </c>
      <c r="I465" s="735">
        <v>0</v>
      </c>
      <c r="J465" s="735">
        <v>0</v>
      </c>
      <c r="K465" s="735">
        <v>0</v>
      </c>
      <c r="L465" s="735">
        <v>0</v>
      </c>
      <c r="M465" s="735">
        <v>0</v>
      </c>
      <c r="N465" s="735">
        <v>0</v>
      </c>
      <c r="O465" s="735">
        <v>0</v>
      </c>
      <c r="P465" s="735">
        <v>0</v>
      </c>
      <c r="Q465" s="735">
        <v>0</v>
      </c>
      <c r="R465" s="735">
        <v>0</v>
      </c>
      <c r="S465" s="735">
        <v>0</v>
      </c>
      <c r="T465" s="735">
        <v>0</v>
      </c>
      <c r="U465" s="735">
        <v>0</v>
      </c>
      <c r="V465" s="735">
        <v>0</v>
      </c>
    </row>
    <row r="466" spans="2:22" x14ac:dyDescent="0.25">
      <c r="B466" s="706" t="s">
        <v>1126</v>
      </c>
      <c r="C466" s="706" t="s">
        <v>1126</v>
      </c>
      <c r="D466" s="706" t="s">
        <v>1126</v>
      </c>
      <c r="E466" s="735">
        <v>0</v>
      </c>
      <c r="F466" s="735">
        <v>0</v>
      </c>
      <c r="G466" s="735">
        <v>0</v>
      </c>
      <c r="H466" s="735">
        <v>0</v>
      </c>
      <c r="I466" s="735">
        <v>0</v>
      </c>
      <c r="J466" s="735">
        <v>0</v>
      </c>
      <c r="K466" s="735">
        <v>0</v>
      </c>
      <c r="L466" s="735">
        <v>0</v>
      </c>
      <c r="M466" s="735">
        <v>0</v>
      </c>
      <c r="N466" s="735">
        <v>0</v>
      </c>
      <c r="O466" s="735">
        <v>0</v>
      </c>
      <c r="P466" s="735">
        <v>0</v>
      </c>
      <c r="Q466" s="735">
        <v>0</v>
      </c>
      <c r="R466" s="735">
        <v>0</v>
      </c>
      <c r="S466" s="735">
        <v>0</v>
      </c>
      <c r="T466" s="735">
        <v>0</v>
      </c>
      <c r="U466" s="735">
        <v>0</v>
      </c>
      <c r="V466" s="735">
        <v>0</v>
      </c>
    </row>
    <row r="467" spans="2:22" x14ac:dyDescent="0.25">
      <c r="B467" s="706" t="s">
        <v>1126</v>
      </c>
      <c r="C467" s="706" t="s">
        <v>1126</v>
      </c>
      <c r="D467" s="706" t="s">
        <v>1126</v>
      </c>
      <c r="E467" s="735">
        <v>0</v>
      </c>
      <c r="F467" s="735">
        <v>0</v>
      </c>
      <c r="G467" s="735">
        <v>0</v>
      </c>
      <c r="H467" s="735">
        <v>0</v>
      </c>
      <c r="I467" s="735">
        <v>0</v>
      </c>
      <c r="J467" s="735">
        <v>0</v>
      </c>
      <c r="K467" s="735">
        <v>0</v>
      </c>
      <c r="L467" s="735">
        <v>0</v>
      </c>
      <c r="M467" s="735">
        <v>0</v>
      </c>
      <c r="N467" s="735">
        <v>0</v>
      </c>
      <c r="O467" s="735">
        <v>0</v>
      </c>
      <c r="P467" s="735">
        <v>0</v>
      </c>
      <c r="Q467" s="735">
        <v>0</v>
      </c>
      <c r="R467" s="735">
        <v>0</v>
      </c>
      <c r="S467" s="735">
        <v>0</v>
      </c>
      <c r="T467" s="735">
        <v>0</v>
      </c>
      <c r="U467" s="735">
        <v>0</v>
      </c>
      <c r="V467" s="735">
        <v>0</v>
      </c>
    </row>
    <row r="468" spans="2:22" x14ac:dyDescent="0.25">
      <c r="B468" s="706" t="s">
        <v>1126</v>
      </c>
      <c r="C468" s="706" t="s">
        <v>1126</v>
      </c>
      <c r="D468" s="706" t="s">
        <v>1126</v>
      </c>
      <c r="E468" s="735">
        <v>0</v>
      </c>
      <c r="F468" s="735">
        <v>0</v>
      </c>
      <c r="G468" s="735">
        <v>0</v>
      </c>
      <c r="H468" s="735">
        <v>0</v>
      </c>
      <c r="I468" s="735">
        <v>0</v>
      </c>
      <c r="J468" s="735">
        <v>0</v>
      </c>
      <c r="K468" s="735">
        <v>0</v>
      </c>
      <c r="L468" s="735">
        <v>0</v>
      </c>
      <c r="M468" s="735">
        <v>0</v>
      </c>
      <c r="N468" s="735">
        <v>0</v>
      </c>
      <c r="O468" s="735">
        <v>0</v>
      </c>
      <c r="P468" s="735">
        <v>0</v>
      </c>
      <c r="Q468" s="735">
        <v>0</v>
      </c>
      <c r="R468" s="735">
        <v>0</v>
      </c>
      <c r="S468" s="735">
        <v>0</v>
      </c>
      <c r="T468" s="735">
        <v>0</v>
      </c>
      <c r="U468" s="735">
        <v>0</v>
      </c>
      <c r="V468" s="735">
        <v>0</v>
      </c>
    </row>
    <row r="469" spans="2:22" x14ac:dyDescent="0.25">
      <c r="B469" s="706" t="s">
        <v>1126</v>
      </c>
      <c r="C469" s="706" t="s">
        <v>1126</v>
      </c>
      <c r="D469" s="706" t="s">
        <v>1126</v>
      </c>
      <c r="E469" s="735">
        <v>0</v>
      </c>
      <c r="F469" s="735">
        <v>0</v>
      </c>
      <c r="G469" s="735">
        <v>0</v>
      </c>
      <c r="H469" s="735">
        <v>0</v>
      </c>
      <c r="I469" s="735">
        <v>0</v>
      </c>
      <c r="J469" s="735">
        <v>0</v>
      </c>
      <c r="K469" s="735">
        <v>0</v>
      </c>
      <c r="L469" s="735">
        <v>0</v>
      </c>
      <c r="M469" s="735">
        <v>0</v>
      </c>
      <c r="N469" s="735">
        <v>0</v>
      </c>
      <c r="O469" s="735">
        <v>0</v>
      </c>
      <c r="P469" s="735">
        <v>0</v>
      </c>
      <c r="Q469" s="735">
        <v>0</v>
      </c>
      <c r="R469" s="735">
        <v>0</v>
      </c>
      <c r="S469" s="735">
        <v>0</v>
      </c>
      <c r="T469" s="735">
        <v>0</v>
      </c>
      <c r="U469" s="735">
        <v>0</v>
      </c>
      <c r="V469" s="735">
        <v>0</v>
      </c>
    </row>
    <row r="470" spans="2:22" x14ac:dyDescent="0.25">
      <c r="B470" s="706" t="s">
        <v>1126</v>
      </c>
      <c r="C470" s="706" t="s">
        <v>1126</v>
      </c>
      <c r="D470" s="706" t="s">
        <v>1126</v>
      </c>
      <c r="E470" s="735">
        <v>0</v>
      </c>
      <c r="F470" s="735">
        <v>0</v>
      </c>
      <c r="G470" s="735">
        <v>0</v>
      </c>
      <c r="H470" s="735">
        <v>0</v>
      </c>
      <c r="I470" s="735">
        <v>0</v>
      </c>
      <c r="J470" s="735">
        <v>0</v>
      </c>
      <c r="K470" s="735">
        <v>0</v>
      </c>
      <c r="L470" s="735">
        <v>0</v>
      </c>
      <c r="M470" s="735">
        <v>0</v>
      </c>
      <c r="N470" s="735">
        <v>0</v>
      </c>
      <c r="O470" s="735">
        <v>0</v>
      </c>
      <c r="P470" s="735">
        <v>0</v>
      </c>
      <c r="Q470" s="735">
        <v>0</v>
      </c>
      <c r="R470" s="735">
        <v>0</v>
      </c>
      <c r="S470" s="735">
        <v>0</v>
      </c>
      <c r="T470" s="735">
        <v>0</v>
      </c>
      <c r="U470" s="735">
        <v>0</v>
      </c>
      <c r="V470" s="735">
        <v>0</v>
      </c>
    </row>
    <row r="471" spans="2:22" x14ac:dyDescent="0.25">
      <c r="B471" s="706" t="s">
        <v>1126</v>
      </c>
      <c r="C471" s="706" t="s">
        <v>1126</v>
      </c>
      <c r="D471" s="706" t="s">
        <v>1126</v>
      </c>
      <c r="E471" s="735">
        <v>0</v>
      </c>
      <c r="F471" s="735">
        <v>0</v>
      </c>
      <c r="G471" s="735">
        <v>0</v>
      </c>
      <c r="H471" s="735">
        <v>0</v>
      </c>
      <c r="I471" s="735">
        <v>0</v>
      </c>
      <c r="J471" s="735">
        <v>0</v>
      </c>
      <c r="K471" s="735">
        <v>0</v>
      </c>
      <c r="L471" s="735">
        <v>0</v>
      </c>
      <c r="M471" s="735">
        <v>0</v>
      </c>
      <c r="N471" s="735">
        <v>0</v>
      </c>
      <c r="O471" s="735">
        <v>0</v>
      </c>
      <c r="P471" s="735">
        <v>0</v>
      </c>
      <c r="Q471" s="735">
        <v>0</v>
      </c>
      <c r="R471" s="735">
        <v>0</v>
      </c>
      <c r="S471" s="735">
        <v>0</v>
      </c>
      <c r="T471" s="735">
        <v>0</v>
      </c>
      <c r="U471" s="735">
        <v>0</v>
      </c>
      <c r="V471" s="735">
        <v>0</v>
      </c>
    </row>
    <row r="472" spans="2:22" x14ac:dyDescent="0.25">
      <c r="B472" s="706" t="s">
        <v>1126</v>
      </c>
      <c r="C472" s="706" t="s">
        <v>1126</v>
      </c>
      <c r="D472" s="706" t="s">
        <v>1126</v>
      </c>
      <c r="E472" s="735">
        <v>0</v>
      </c>
      <c r="F472" s="735">
        <v>0</v>
      </c>
      <c r="G472" s="735">
        <v>0</v>
      </c>
      <c r="H472" s="735">
        <v>0</v>
      </c>
      <c r="I472" s="735">
        <v>0</v>
      </c>
      <c r="J472" s="735">
        <v>0</v>
      </c>
      <c r="K472" s="735">
        <v>0</v>
      </c>
      <c r="L472" s="735">
        <v>0</v>
      </c>
      <c r="M472" s="735">
        <v>0</v>
      </c>
      <c r="N472" s="735">
        <v>0</v>
      </c>
      <c r="O472" s="735">
        <v>0</v>
      </c>
      <c r="P472" s="735">
        <v>0</v>
      </c>
      <c r="Q472" s="735">
        <v>0</v>
      </c>
      <c r="R472" s="735">
        <v>0</v>
      </c>
      <c r="S472" s="735">
        <v>0</v>
      </c>
      <c r="T472" s="735">
        <v>0</v>
      </c>
      <c r="U472" s="735">
        <v>0</v>
      </c>
      <c r="V472" s="735">
        <v>0</v>
      </c>
    </row>
    <row r="473" spans="2:22" x14ac:dyDescent="0.25">
      <c r="B473" s="706" t="s">
        <v>1126</v>
      </c>
      <c r="C473" s="706" t="s">
        <v>1126</v>
      </c>
      <c r="D473" s="706" t="s">
        <v>1126</v>
      </c>
      <c r="E473" s="735">
        <v>0</v>
      </c>
      <c r="F473" s="735">
        <v>0</v>
      </c>
      <c r="G473" s="735">
        <v>0</v>
      </c>
      <c r="H473" s="735">
        <v>0</v>
      </c>
      <c r="I473" s="735">
        <v>0</v>
      </c>
      <c r="J473" s="735">
        <v>0</v>
      </c>
      <c r="K473" s="735">
        <v>0</v>
      </c>
      <c r="L473" s="735">
        <v>0</v>
      </c>
      <c r="M473" s="735">
        <v>0</v>
      </c>
      <c r="N473" s="735">
        <v>0</v>
      </c>
      <c r="O473" s="735">
        <v>0</v>
      </c>
      <c r="P473" s="735">
        <v>0</v>
      </c>
      <c r="Q473" s="735">
        <v>0</v>
      </c>
      <c r="R473" s="735">
        <v>0</v>
      </c>
      <c r="S473" s="735">
        <v>0</v>
      </c>
      <c r="T473" s="735">
        <v>0</v>
      </c>
      <c r="U473" s="735">
        <v>0</v>
      </c>
      <c r="V473" s="735">
        <v>0</v>
      </c>
    </row>
    <row r="474" spans="2:22" x14ac:dyDescent="0.25">
      <c r="B474" s="706" t="s">
        <v>1126</v>
      </c>
      <c r="C474" s="706" t="s">
        <v>1126</v>
      </c>
      <c r="D474" s="706" t="s">
        <v>1126</v>
      </c>
      <c r="E474" s="735">
        <v>0</v>
      </c>
      <c r="F474" s="735">
        <v>0</v>
      </c>
      <c r="G474" s="735">
        <v>0</v>
      </c>
      <c r="H474" s="735">
        <v>0</v>
      </c>
      <c r="I474" s="735">
        <v>0</v>
      </c>
      <c r="J474" s="735">
        <v>0</v>
      </c>
      <c r="K474" s="735">
        <v>0</v>
      </c>
      <c r="L474" s="735">
        <v>0</v>
      </c>
      <c r="M474" s="735">
        <v>0</v>
      </c>
      <c r="N474" s="735">
        <v>0</v>
      </c>
      <c r="O474" s="735">
        <v>0</v>
      </c>
      <c r="P474" s="735">
        <v>0</v>
      </c>
      <c r="Q474" s="735">
        <v>0</v>
      </c>
      <c r="R474" s="735">
        <v>0</v>
      </c>
      <c r="S474" s="735">
        <v>0</v>
      </c>
      <c r="T474" s="735">
        <v>0</v>
      </c>
      <c r="U474" s="735">
        <v>0</v>
      </c>
      <c r="V474" s="735">
        <v>0</v>
      </c>
    </row>
    <row r="475" spans="2:22" x14ac:dyDescent="0.25">
      <c r="B475" s="706" t="s">
        <v>1126</v>
      </c>
      <c r="C475" s="706" t="s">
        <v>1126</v>
      </c>
      <c r="D475" s="706" t="s">
        <v>1126</v>
      </c>
      <c r="E475" s="735">
        <v>0</v>
      </c>
      <c r="F475" s="735">
        <v>0</v>
      </c>
      <c r="G475" s="735">
        <v>0</v>
      </c>
      <c r="H475" s="735">
        <v>0</v>
      </c>
      <c r="I475" s="735">
        <v>0</v>
      </c>
      <c r="J475" s="735">
        <v>0</v>
      </c>
      <c r="K475" s="735">
        <v>0</v>
      </c>
      <c r="L475" s="735">
        <v>0</v>
      </c>
      <c r="M475" s="735">
        <v>0</v>
      </c>
      <c r="N475" s="735">
        <v>0</v>
      </c>
      <c r="O475" s="735">
        <v>0</v>
      </c>
      <c r="P475" s="735">
        <v>0</v>
      </c>
      <c r="Q475" s="735">
        <v>0</v>
      </c>
      <c r="R475" s="735">
        <v>0</v>
      </c>
      <c r="S475" s="735">
        <v>0</v>
      </c>
      <c r="T475" s="735">
        <v>0</v>
      </c>
      <c r="U475" s="735">
        <v>0</v>
      </c>
      <c r="V475" s="735">
        <v>0</v>
      </c>
    </row>
    <row r="476" spans="2:22" x14ac:dyDescent="0.25">
      <c r="B476" s="706" t="s">
        <v>1126</v>
      </c>
      <c r="C476" s="706" t="s">
        <v>1126</v>
      </c>
      <c r="D476" s="706" t="s">
        <v>1126</v>
      </c>
      <c r="E476" s="735">
        <v>0</v>
      </c>
      <c r="F476" s="735">
        <v>0</v>
      </c>
      <c r="G476" s="735">
        <v>0</v>
      </c>
      <c r="H476" s="735">
        <v>0</v>
      </c>
      <c r="I476" s="735">
        <v>0</v>
      </c>
      <c r="J476" s="735">
        <v>0</v>
      </c>
      <c r="K476" s="735">
        <v>0</v>
      </c>
      <c r="L476" s="735">
        <v>0</v>
      </c>
      <c r="M476" s="735">
        <v>0</v>
      </c>
      <c r="N476" s="735">
        <v>0</v>
      </c>
      <c r="O476" s="735">
        <v>0</v>
      </c>
      <c r="P476" s="735">
        <v>0</v>
      </c>
      <c r="Q476" s="735">
        <v>0</v>
      </c>
      <c r="R476" s="735">
        <v>0</v>
      </c>
      <c r="S476" s="735">
        <v>0</v>
      </c>
      <c r="T476" s="735">
        <v>0</v>
      </c>
      <c r="U476" s="735">
        <v>0</v>
      </c>
      <c r="V476" s="735">
        <v>0</v>
      </c>
    </row>
    <row r="477" spans="2:22" x14ac:dyDescent="0.25">
      <c r="B477" s="706" t="s">
        <v>1126</v>
      </c>
      <c r="C477" s="706" t="s">
        <v>1126</v>
      </c>
      <c r="D477" s="706" t="s">
        <v>1126</v>
      </c>
      <c r="E477" s="735">
        <v>0</v>
      </c>
      <c r="F477" s="735">
        <v>0</v>
      </c>
      <c r="G477" s="735">
        <v>0</v>
      </c>
      <c r="H477" s="735">
        <v>0</v>
      </c>
      <c r="I477" s="735">
        <v>0</v>
      </c>
      <c r="J477" s="735">
        <v>0</v>
      </c>
      <c r="K477" s="735">
        <v>0</v>
      </c>
      <c r="L477" s="735">
        <v>0</v>
      </c>
      <c r="M477" s="735">
        <v>0</v>
      </c>
      <c r="N477" s="735">
        <v>0</v>
      </c>
      <c r="O477" s="735">
        <v>0</v>
      </c>
      <c r="P477" s="735">
        <v>0</v>
      </c>
      <c r="Q477" s="735">
        <v>0</v>
      </c>
      <c r="R477" s="735">
        <v>0</v>
      </c>
      <c r="S477" s="735">
        <v>0</v>
      </c>
      <c r="T477" s="735">
        <v>0</v>
      </c>
      <c r="U477" s="735">
        <v>0</v>
      </c>
      <c r="V477" s="735">
        <v>0</v>
      </c>
    </row>
    <row r="478" spans="2:22" x14ac:dyDescent="0.25">
      <c r="B478" s="706" t="s">
        <v>1126</v>
      </c>
      <c r="C478" s="706" t="s">
        <v>1126</v>
      </c>
      <c r="D478" s="706" t="s">
        <v>1126</v>
      </c>
      <c r="E478" s="735">
        <v>0</v>
      </c>
      <c r="F478" s="735">
        <v>0</v>
      </c>
      <c r="G478" s="735">
        <v>0</v>
      </c>
      <c r="H478" s="735">
        <v>0</v>
      </c>
      <c r="I478" s="735">
        <v>0</v>
      </c>
      <c r="J478" s="735">
        <v>0</v>
      </c>
      <c r="K478" s="735">
        <v>0</v>
      </c>
      <c r="L478" s="735">
        <v>0</v>
      </c>
      <c r="M478" s="735">
        <v>0</v>
      </c>
      <c r="N478" s="735">
        <v>0</v>
      </c>
      <c r="O478" s="735">
        <v>0</v>
      </c>
      <c r="P478" s="735">
        <v>0</v>
      </c>
      <c r="Q478" s="735">
        <v>0</v>
      </c>
      <c r="R478" s="735">
        <v>0</v>
      </c>
      <c r="S478" s="735">
        <v>0</v>
      </c>
      <c r="T478" s="735">
        <v>0</v>
      </c>
      <c r="U478" s="735">
        <v>0</v>
      </c>
      <c r="V478" s="735">
        <v>0</v>
      </c>
    </row>
    <row r="479" spans="2:22" x14ac:dyDescent="0.25">
      <c r="B479" s="706" t="s">
        <v>1126</v>
      </c>
      <c r="C479" s="706" t="s">
        <v>1126</v>
      </c>
      <c r="D479" s="706" t="s">
        <v>1126</v>
      </c>
      <c r="E479" s="735">
        <v>0</v>
      </c>
      <c r="F479" s="735">
        <v>0</v>
      </c>
      <c r="G479" s="735">
        <v>0</v>
      </c>
      <c r="H479" s="735">
        <v>0</v>
      </c>
      <c r="I479" s="735">
        <v>0</v>
      </c>
      <c r="J479" s="735">
        <v>0</v>
      </c>
      <c r="K479" s="735">
        <v>0</v>
      </c>
      <c r="L479" s="735">
        <v>0</v>
      </c>
      <c r="M479" s="735">
        <v>0</v>
      </c>
      <c r="N479" s="735">
        <v>0</v>
      </c>
      <c r="O479" s="735">
        <v>0</v>
      </c>
      <c r="P479" s="735">
        <v>0</v>
      </c>
      <c r="Q479" s="735">
        <v>0</v>
      </c>
      <c r="R479" s="735">
        <v>0</v>
      </c>
      <c r="S479" s="735">
        <v>0</v>
      </c>
      <c r="T479" s="735">
        <v>0</v>
      </c>
      <c r="U479" s="735">
        <v>0</v>
      </c>
      <c r="V479" s="735">
        <v>0</v>
      </c>
    </row>
    <row r="480" spans="2:22" x14ac:dyDescent="0.25">
      <c r="B480" s="706" t="s">
        <v>1126</v>
      </c>
      <c r="C480" s="706" t="s">
        <v>1126</v>
      </c>
      <c r="D480" s="706" t="s">
        <v>1126</v>
      </c>
      <c r="E480" s="735">
        <v>0</v>
      </c>
      <c r="F480" s="735">
        <v>0</v>
      </c>
      <c r="G480" s="735">
        <v>0</v>
      </c>
      <c r="H480" s="735">
        <v>0</v>
      </c>
      <c r="I480" s="735">
        <v>0</v>
      </c>
      <c r="J480" s="735">
        <v>0</v>
      </c>
      <c r="K480" s="735">
        <v>0</v>
      </c>
      <c r="L480" s="735">
        <v>0</v>
      </c>
      <c r="M480" s="735">
        <v>0</v>
      </c>
      <c r="N480" s="735">
        <v>0</v>
      </c>
      <c r="O480" s="735">
        <v>0</v>
      </c>
      <c r="P480" s="735">
        <v>0</v>
      </c>
      <c r="Q480" s="735">
        <v>0</v>
      </c>
      <c r="R480" s="735">
        <v>0</v>
      </c>
      <c r="S480" s="735">
        <v>0</v>
      </c>
      <c r="T480" s="735">
        <v>0</v>
      </c>
      <c r="U480" s="735">
        <v>0</v>
      </c>
      <c r="V480" s="735">
        <v>0</v>
      </c>
    </row>
    <row r="481" spans="2:22" x14ac:dyDescent="0.25">
      <c r="B481" s="706" t="s">
        <v>1126</v>
      </c>
      <c r="C481" s="706" t="s">
        <v>1126</v>
      </c>
      <c r="D481" s="706" t="s">
        <v>1126</v>
      </c>
      <c r="E481" s="735">
        <v>0</v>
      </c>
      <c r="F481" s="735">
        <v>0</v>
      </c>
      <c r="G481" s="735">
        <v>0</v>
      </c>
      <c r="H481" s="735">
        <v>0</v>
      </c>
      <c r="I481" s="735">
        <v>0</v>
      </c>
      <c r="J481" s="735">
        <v>0</v>
      </c>
      <c r="K481" s="735">
        <v>0</v>
      </c>
      <c r="L481" s="735">
        <v>0</v>
      </c>
      <c r="M481" s="735">
        <v>0</v>
      </c>
      <c r="N481" s="735">
        <v>0</v>
      </c>
      <c r="O481" s="735">
        <v>0</v>
      </c>
      <c r="P481" s="735">
        <v>0</v>
      </c>
      <c r="Q481" s="735">
        <v>0</v>
      </c>
      <c r="R481" s="735">
        <v>0</v>
      </c>
      <c r="S481" s="735">
        <v>0</v>
      </c>
      <c r="T481" s="735">
        <v>0</v>
      </c>
      <c r="U481" s="735">
        <v>0</v>
      </c>
      <c r="V481" s="735">
        <v>0</v>
      </c>
    </row>
    <row r="482" spans="2:22" x14ac:dyDescent="0.25">
      <c r="B482" s="706" t="s">
        <v>1126</v>
      </c>
      <c r="C482" s="706" t="s">
        <v>1126</v>
      </c>
      <c r="D482" s="706" t="s">
        <v>1126</v>
      </c>
      <c r="E482" s="735">
        <v>0</v>
      </c>
      <c r="F482" s="735">
        <v>0</v>
      </c>
      <c r="G482" s="735">
        <v>0</v>
      </c>
      <c r="H482" s="735">
        <v>0</v>
      </c>
      <c r="I482" s="735">
        <v>0</v>
      </c>
      <c r="J482" s="735">
        <v>0</v>
      </c>
      <c r="K482" s="735">
        <v>0</v>
      </c>
      <c r="L482" s="735">
        <v>0</v>
      </c>
      <c r="M482" s="735">
        <v>0</v>
      </c>
      <c r="N482" s="735">
        <v>0</v>
      </c>
      <c r="O482" s="735">
        <v>0</v>
      </c>
      <c r="P482" s="735">
        <v>0</v>
      </c>
      <c r="Q482" s="735">
        <v>0</v>
      </c>
      <c r="R482" s="735">
        <v>0</v>
      </c>
      <c r="S482" s="735">
        <v>0</v>
      </c>
      <c r="T482" s="735">
        <v>0</v>
      </c>
      <c r="U482" s="735">
        <v>0</v>
      </c>
      <c r="V482" s="735">
        <v>0</v>
      </c>
    </row>
    <row r="483" spans="2:22" x14ac:dyDescent="0.25">
      <c r="B483" s="706" t="s">
        <v>1126</v>
      </c>
      <c r="C483" s="706" t="s">
        <v>1126</v>
      </c>
      <c r="D483" s="706" t="s">
        <v>1126</v>
      </c>
      <c r="E483" s="735">
        <v>0</v>
      </c>
      <c r="F483" s="735">
        <v>0</v>
      </c>
      <c r="G483" s="735">
        <v>0</v>
      </c>
      <c r="H483" s="735">
        <v>0</v>
      </c>
      <c r="I483" s="735">
        <v>0</v>
      </c>
      <c r="J483" s="735">
        <v>0</v>
      </c>
      <c r="K483" s="735">
        <v>0</v>
      </c>
      <c r="L483" s="735">
        <v>0</v>
      </c>
      <c r="M483" s="735">
        <v>0</v>
      </c>
      <c r="N483" s="735">
        <v>0</v>
      </c>
      <c r="O483" s="735">
        <v>0</v>
      </c>
      <c r="P483" s="735">
        <v>0</v>
      </c>
      <c r="Q483" s="735">
        <v>0</v>
      </c>
      <c r="R483" s="735">
        <v>0</v>
      </c>
      <c r="S483" s="735">
        <v>0</v>
      </c>
      <c r="T483" s="735">
        <v>0</v>
      </c>
      <c r="U483" s="735">
        <v>0</v>
      </c>
      <c r="V483" s="735">
        <v>0</v>
      </c>
    </row>
    <row r="484" spans="2:22" x14ac:dyDescent="0.25">
      <c r="B484" s="706" t="s">
        <v>1126</v>
      </c>
      <c r="C484" s="706" t="s">
        <v>1126</v>
      </c>
      <c r="D484" s="706" t="s">
        <v>1126</v>
      </c>
      <c r="E484" s="735">
        <v>0</v>
      </c>
      <c r="F484" s="735">
        <v>0</v>
      </c>
      <c r="G484" s="735">
        <v>0</v>
      </c>
      <c r="H484" s="735">
        <v>0</v>
      </c>
      <c r="I484" s="735">
        <v>0</v>
      </c>
      <c r="J484" s="735">
        <v>0</v>
      </c>
      <c r="K484" s="735">
        <v>0</v>
      </c>
      <c r="L484" s="735">
        <v>0</v>
      </c>
      <c r="M484" s="735">
        <v>0</v>
      </c>
      <c r="N484" s="735">
        <v>0</v>
      </c>
      <c r="O484" s="735">
        <v>0</v>
      </c>
      <c r="P484" s="735">
        <v>0</v>
      </c>
      <c r="Q484" s="735">
        <v>0</v>
      </c>
      <c r="R484" s="735">
        <v>0</v>
      </c>
      <c r="S484" s="735">
        <v>0</v>
      </c>
      <c r="T484" s="735">
        <v>0</v>
      </c>
      <c r="U484" s="735">
        <v>0</v>
      </c>
      <c r="V484" s="735">
        <v>0</v>
      </c>
    </row>
    <row r="485" spans="2:22" x14ac:dyDescent="0.25">
      <c r="B485" s="706" t="s">
        <v>1126</v>
      </c>
      <c r="C485" s="706" t="s">
        <v>1126</v>
      </c>
      <c r="D485" s="706" t="s">
        <v>1126</v>
      </c>
      <c r="E485" s="735">
        <v>0</v>
      </c>
      <c r="F485" s="735">
        <v>0</v>
      </c>
      <c r="G485" s="735">
        <v>0</v>
      </c>
      <c r="H485" s="735">
        <v>0</v>
      </c>
      <c r="I485" s="735">
        <v>0</v>
      </c>
      <c r="J485" s="735">
        <v>0</v>
      </c>
      <c r="K485" s="735">
        <v>0</v>
      </c>
      <c r="L485" s="735">
        <v>0</v>
      </c>
      <c r="M485" s="735">
        <v>0</v>
      </c>
      <c r="N485" s="735">
        <v>0</v>
      </c>
      <c r="O485" s="735">
        <v>0</v>
      </c>
      <c r="P485" s="735">
        <v>0</v>
      </c>
      <c r="Q485" s="735">
        <v>0</v>
      </c>
      <c r="R485" s="735">
        <v>0</v>
      </c>
      <c r="S485" s="735">
        <v>0</v>
      </c>
      <c r="T485" s="735">
        <v>0</v>
      </c>
      <c r="U485" s="735">
        <v>0</v>
      </c>
      <c r="V485" s="735">
        <v>0</v>
      </c>
    </row>
    <row r="486" spans="2:22" x14ac:dyDescent="0.25">
      <c r="B486" s="706" t="s">
        <v>1126</v>
      </c>
      <c r="C486" s="706" t="s">
        <v>1126</v>
      </c>
      <c r="D486" s="706" t="s">
        <v>1126</v>
      </c>
      <c r="E486" s="735">
        <v>0</v>
      </c>
      <c r="F486" s="735">
        <v>0</v>
      </c>
      <c r="G486" s="735">
        <v>0</v>
      </c>
      <c r="H486" s="735">
        <v>0</v>
      </c>
      <c r="I486" s="735">
        <v>0</v>
      </c>
      <c r="J486" s="735">
        <v>0</v>
      </c>
      <c r="K486" s="735">
        <v>0</v>
      </c>
      <c r="L486" s="735">
        <v>0</v>
      </c>
      <c r="M486" s="735">
        <v>0</v>
      </c>
      <c r="N486" s="735">
        <v>0</v>
      </c>
      <c r="O486" s="735">
        <v>0</v>
      </c>
      <c r="P486" s="735">
        <v>0</v>
      </c>
      <c r="Q486" s="735">
        <v>0</v>
      </c>
      <c r="R486" s="735">
        <v>0</v>
      </c>
      <c r="S486" s="735">
        <v>0</v>
      </c>
      <c r="T486" s="735">
        <v>0</v>
      </c>
      <c r="U486" s="735">
        <v>0</v>
      </c>
      <c r="V486" s="735">
        <v>0</v>
      </c>
    </row>
    <row r="487" spans="2:22" x14ac:dyDescent="0.25">
      <c r="B487" s="706" t="s">
        <v>1126</v>
      </c>
      <c r="C487" s="706" t="s">
        <v>1126</v>
      </c>
      <c r="D487" s="706" t="s">
        <v>1126</v>
      </c>
      <c r="E487" s="735">
        <v>0</v>
      </c>
      <c r="F487" s="735">
        <v>0</v>
      </c>
      <c r="G487" s="735">
        <v>0</v>
      </c>
      <c r="H487" s="735">
        <v>0</v>
      </c>
      <c r="I487" s="735">
        <v>0</v>
      </c>
      <c r="J487" s="735">
        <v>0</v>
      </c>
      <c r="K487" s="735">
        <v>0</v>
      </c>
      <c r="L487" s="735">
        <v>0</v>
      </c>
      <c r="M487" s="735">
        <v>0</v>
      </c>
      <c r="N487" s="735">
        <v>0</v>
      </c>
      <c r="O487" s="735">
        <v>0</v>
      </c>
      <c r="P487" s="735">
        <v>0</v>
      </c>
      <c r="Q487" s="735">
        <v>0</v>
      </c>
      <c r="R487" s="735">
        <v>0</v>
      </c>
      <c r="S487" s="735">
        <v>0</v>
      </c>
      <c r="T487" s="735">
        <v>0</v>
      </c>
      <c r="U487" s="735">
        <v>0</v>
      </c>
      <c r="V487" s="735">
        <v>0</v>
      </c>
    </row>
    <row r="488" spans="2:22" x14ac:dyDescent="0.25">
      <c r="B488" s="706" t="s">
        <v>1126</v>
      </c>
      <c r="C488" s="706" t="s">
        <v>1126</v>
      </c>
      <c r="D488" s="706" t="s">
        <v>1126</v>
      </c>
      <c r="E488" s="735">
        <v>0</v>
      </c>
      <c r="F488" s="735">
        <v>0</v>
      </c>
      <c r="G488" s="735">
        <v>0</v>
      </c>
      <c r="H488" s="735">
        <v>0</v>
      </c>
      <c r="I488" s="735">
        <v>0</v>
      </c>
      <c r="J488" s="735">
        <v>0</v>
      </c>
      <c r="K488" s="735">
        <v>0</v>
      </c>
      <c r="L488" s="735">
        <v>0</v>
      </c>
      <c r="M488" s="735">
        <v>0</v>
      </c>
      <c r="N488" s="735">
        <v>0</v>
      </c>
      <c r="O488" s="735">
        <v>0</v>
      </c>
      <c r="P488" s="735">
        <v>0</v>
      </c>
      <c r="Q488" s="735">
        <v>0</v>
      </c>
      <c r="R488" s="735">
        <v>0</v>
      </c>
      <c r="S488" s="735">
        <v>0</v>
      </c>
      <c r="T488" s="735">
        <v>0</v>
      </c>
      <c r="U488" s="735">
        <v>0</v>
      </c>
      <c r="V488" s="735">
        <v>0</v>
      </c>
    </row>
    <row r="489" spans="2:22" x14ac:dyDescent="0.25">
      <c r="B489" s="706" t="s">
        <v>1126</v>
      </c>
      <c r="C489" s="706" t="s">
        <v>1126</v>
      </c>
      <c r="D489" s="706" t="s">
        <v>1126</v>
      </c>
      <c r="E489" s="735">
        <v>0</v>
      </c>
      <c r="F489" s="735">
        <v>0</v>
      </c>
      <c r="G489" s="735">
        <v>0</v>
      </c>
      <c r="H489" s="735">
        <v>0</v>
      </c>
      <c r="I489" s="735">
        <v>0</v>
      </c>
      <c r="J489" s="735">
        <v>0</v>
      </c>
      <c r="K489" s="735">
        <v>0</v>
      </c>
      <c r="L489" s="735">
        <v>0</v>
      </c>
      <c r="M489" s="735">
        <v>0</v>
      </c>
      <c r="N489" s="735">
        <v>0</v>
      </c>
      <c r="O489" s="735">
        <v>0</v>
      </c>
      <c r="P489" s="735">
        <v>0</v>
      </c>
      <c r="Q489" s="735">
        <v>0</v>
      </c>
      <c r="R489" s="735">
        <v>0</v>
      </c>
      <c r="S489" s="735">
        <v>0</v>
      </c>
      <c r="T489" s="735">
        <v>0</v>
      </c>
      <c r="U489" s="735">
        <v>0</v>
      </c>
      <c r="V489" s="735">
        <v>0</v>
      </c>
    </row>
    <row r="490" spans="2:22" x14ac:dyDescent="0.25">
      <c r="B490" s="706" t="s">
        <v>1126</v>
      </c>
      <c r="C490" s="706" t="s">
        <v>1126</v>
      </c>
      <c r="D490" s="706" t="s">
        <v>1126</v>
      </c>
      <c r="E490" s="735">
        <v>0</v>
      </c>
      <c r="F490" s="735">
        <v>0</v>
      </c>
      <c r="G490" s="735">
        <v>0</v>
      </c>
      <c r="H490" s="735">
        <v>0</v>
      </c>
      <c r="I490" s="735">
        <v>0</v>
      </c>
      <c r="J490" s="735">
        <v>0</v>
      </c>
      <c r="K490" s="735">
        <v>0</v>
      </c>
      <c r="L490" s="735">
        <v>0</v>
      </c>
      <c r="M490" s="735">
        <v>0</v>
      </c>
      <c r="N490" s="735">
        <v>0</v>
      </c>
      <c r="O490" s="735">
        <v>0</v>
      </c>
      <c r="P490" s="735">
        <v>0</v>
      </c>
      <c r="Q490" s="735">
        <v>0</v>
      </c>
      <c r="R490" s="735">
        <v>0</v>
      </c>
      <c r="S490" s="735">
        <v>0</v>
      </c>
      <c r="T490" s="735">
        <v>0</v>
      </c>
      <c r="U490" s="735">
        <v>0</v>
      </c>
      <c r="V490" s="735">
        <v>0</v>
      </c>
    </row>
    <row r="491" spans="2:22" x14ac:dyDescent="0.25">
      <c r="B491" s="706" t="s">
        <v>1126</v>
      </c>
      <c r="C491" s="706" t="s">
        <v>1126</v>
      </c>
      <c r="D491" s="706" t="s">
        <v>1126</v>
      </c>
      <c r="E491" s="735">
        <v>0</v>
      </c>
      <c r="F491" s="735">
        <v>0</v>
      </c>
      <c r="G491" s="735">
        <v>0</v>
      </c>
      <c r="H491" s="735">
        <v>0</v>
      </c>
      <c r="I491" s="735">
        <v>0</v>
      </c>
      <c r="J491" s="735">
        <v>0</v>
      </c>
      <c r="K491" s="735">
        <v>0</v>
      </c>
      <c r="L491" s="735">
        <v>0</v>
      </c>
      <c r="M491" s="735">
        <v>0</v>
      </c>
      <c r="N491" s="735">
        <v>0</v>
      </c>
      <c r="O491" s="735">
        <v>0</v>
      </c>
      <c r="P491" s="735">
        <v>0</v>
      </c>
      <c r="Q491" s="735">
        <v>0</v>
      </c>
      <c r="R491" s="735">
        <v>0</v>
      </c>
      <c r="S491" s="735">
        <v>0</v>
      </c>
      <c r="T491" s="735">
        <v>0</v>
      </c>
      <c r="U491" s="735">
        <v>0</v>
      </c>
      <c r="V491" s="735">
        <v>0</v>
      </c>
    </row>
    <row r="492" spans="2:22" x14ac:dyDescent="0.25">
      <c r="B492" s="706" t="s">
        <v>1126</v>
      </c>
      <c r="C492" s="706" t="s">
        <v>1126</v>
      </c>
      <c r="D492" s="706" t="s">
        <v>1126</v>
      </c>
      <c r="E492" s="735">
        <v>0</v>
      </c>
      <c r="F492" s="735">
        <v>0</v>
      </c>
      <c r="G492" s="735">
        <v>0</v>
      </c>
      <c r="H492" s="735">
        <v>0</v>
      </c>
      <c r="I492" s="735">
        <v>0</v>
      </c>
      <c r="J492" s="735">
        <v>0</v>
      </c>
      <c r="K492" s="735">
        <v>0</v>
      </c>
      <c r="L492" s="735">
        <v>0</v>
      </c>
      <c r="M492" s="735">
        <v>0</v>
      </c>
      <c r="N492" s="735">
        <v>0</v>
      </c>
      <c r="O492" s="735">
        <v>0</v>
      </c>
      <c r="P492" s="735">
        <v>0</v>
      </c>
      <c r="Q492" s="735">
        <v>0</v>
      </c>
      <c r="R492" s="735">
        <v>0</v>
      </c>
      <c r="S492" s="735">
        <v>0</v>
      </c>
      <c r="T492" s="735">
        <v>0</v>
      </c>
      <c r="U492" s="735">
        <v>0</v>
      </c>
      <c r="V492" s="735">
        <v>0</v>
      </c>
    </row>
    <row r="493" spans="2:22" x14ac:dyDescent="0.25">
      <c r="B493" s="706" t="s">
        <v>1126</v>
      </c>
      <c r="C493" s="706" t="s">
        <v>1126</v>
      </c>
      <c r="D493" s="706" t="s">
        <v>1126</v>
      </c>
      <c r="E493" s="735">
        <v>0</v>
      </c>
      <c r="F493" s="735">
        <v>0</v>
      </c>
      <c r="G493" s="735">
        <v>0</v>
      </c>
      <c r="H493" s="735">
        <v>0</v>
      </c>
      <c r="I493" s="735">
        <v>0</v>
      </c>
      <c r="J493" s="735">
        <v>0</v>
      </c>
      <c r="K493" s="735">
        <v>0</v>
      </c>
      <c r="L493" s="735">
        <v>0</v>
      </c>
      <c r="M493" s="735">
        <v>0</v>
      </c>
      <c r="N493" s="735">
        <v>0</v>
      </c>
      <c r="O493" s="735">
        <v>0</v>
      </c>
      <c r="P493" s="735">
        <v>0</v>
      </c>
      <c r="Q493" s="735">
        <v>0</v>
      </c>
      <c r="R493" s="735">
        <v>0</v>
      </c>
      <c r="S493" s="735">
        <v>0</v>
      </c>
      <c r="T493" s="735">
        <v>0</v>
      </c>
      <c r="U493" s="735">
        <v>0</v>
      </c>
      <c r="V493" s="735">
        <v>0</v>
      </c>
    </row>
    <row r="494" spans="2:22" x14ac:dyDescent="0.25">
      <c r="B494" s="706" t="s">
        <v>1126</v>
      </c>
      <c r="C494" s="706" t="s">
        <v>1126</v>
      </c>
      <c r="D494" s="706" t="s">
        <v>1126</v>
      </c>
      <c r="E494" s="735">
        <v>0</v>
      </c>
      <c r="F494" s="735">
        <v>0</v>
      </c>
      <c r="G494" s="735">
        <v>0</v>
      </c>
      <c r="H494" s="735">
        <v>0</v>
      </c>
      <c r="I494" s="735">
        <v>0</v>
      </c>
      <c r="J494" s="735">
        <v>0</v>
      </c>
      <c r="K494" s="735">
        <v>0</v>
      </c>
      <c r="L494" s="735">
        <v>0</v>
      </c>
      <c r="M494" s="735">
        <v>0</v>
      </c>
      <c r="N494" s="735">
        <v>0</v>
      </c>
      <c r="O494" s="735">
        <v>0</v>
      </c>
      <c r="P494" s="735">
        <v>0</v>
      </c>
      <c r="Q494" s="735">
        <v>0</v>
      </c>
      <c r="R494" s="735">
        <v>0</v>
      </c>
      <c r="S494" s="735">
        <v>0</v>
      </c>
      <c r="T494" s="735">
        <v>0</v>
      </c>
      <c r="U494" s="735">
        <v>0</v>
      </c>
      <c r="V494" s="735">
        <v>0</v>
      </c>
    </row>
    <row r="495" spans="2:22" x14ac:dyDescent="0.25">
      <c r="B495" s="706" t="s">
        <v>1126</v>
      </c>
      <c r="C495" s="706" t="s">
        <v>1126</v>
      </c>
      <c r="D495" s="706" t="s">
        <v>1126</v>
      </c>
      <c r="E495" s="735">
        <v>0</v>
      </c>
      <c r="F495" s="735">
        <v>0</v>
      </c>
      <c r="G495" s="735">
        <v>0</v>
      </c>
      <c r="H495" s="735">
        <v>0</v>
      </c>
      <c r="I495" s="735">
        <v>0</v>
      </c>
      <c r="J495" s="735">
        <v>0</v>
      </c>
      <c r="K495" s="735">
        <v>0</v>
      </c>
      <c r="L495" s="735">
        <v>0</v>
      </c>
      <c r="M495" s="735">
        <v>0</v>
      </c>
      <c r="N495" s="735">
        <v>0</v>
      </c>
      <c r="O495" s="735">
        <v>0</v>
      </c>
      <c r="P495" s="735">
        <v>0</v>
      </c>
      <c r="Q495" s="735">
        <v>0</v>
      </c>
      <c r="R495" s="735">
        <v>0</v>
      </c>
      <c r="S495" s="735">
        <v>0</v>
      </c>
      <c r="T495" s="735">
        <v>0</v>
      </c>
      <c r="U495" s="735">
        <v>0</v>
      </c>
      <c r="V495" s="735">
        <v>0</v>
      </c>
    </row>
    <row r="496" spans="2:22" x14ac:dyDescent="0.25">
      <c r="B496" s="706" t="s">
        <v>1126</v>
      </c>
      <c r="C496" s="706" t="s">
        <v>1126</v>
      </c>
      <c r="D496" s="706" t="s">
        <v>1126</v>
      </c>
      <c r="E496" s="735">
        <v>0</v>
      </c>
      <c r="F496" s="735">
        <v>0</v>
      </c>
      <c r="G496" s="735">
        <v>0</v>
      </c>
      <c r="H496" s="735">
        <v>0</v>
      </c>
      <c r="I496" s="735">
        <v>0</v>
      </c>
      <c r="J496" s="735">
        <v>0</v>
      </c>
      <c r="K496" s="735">
        <v>0</v>
      </c>
      <c r="L496" s="735">
        <v>0</v>
      </c>
      <c r="M496" s="735">
        <v>0</v>
      </c>
      <c r="N496" s="735">
        <v>0</v>
      </c>
      <c r="O496" s="735">
        <v>0</v>
      </c>
      <c r="P496" s="735">
        <v>0</v>
      </c>
      <c r="Q496" s="735">
        <v>0</v>
      </c>
      <c r="R496" s="735">
        <v>0</v>
      </c>
      <c r="S496" s="735">
        <v>0</v>
      </c>
      <c r="T496" s="735">
        <v>0</v>
      </c>
      <c r="U496" s="735">
        <v>0</v>
      </c>
      <c r="V496" s="735">
        <v>0</v>
      </c>
    </row>
    <row r="497" spans="2:22" x14ac:dyDescent="0.25">
      <c r="B497" s="706" t="s">
        <v>1126</v>
      </c>
      <c r="C497" s="706" t="s">
        <v>1126</v>
      </c>
      <c r="D497" s="706" t="s">
        <v>1126</v>
      </c>
      <c r="E497" s="735">
        <v>0</v>
      </c>
      <c r="F497" s="735">
        <v>0</v>
      </c>
      <c r="G497" s="735">
        <v>0</v>
      </c>
      <c r="H497" s="735">
        <v>0</v>
      </c>
      <c r="I497" s="735">
        <v>0</v>
      </c>
      <c r="J497" s="735">
        <v>0</v>
      </c>
      <c r="K497" s="735">
        <v>0</v>
      </c>
      <c r="L497" s="735">
        <v>0</v>
      </c>
      <c r="M497" s="735">
        <v>0</v>
      </c>
      <c r="N497" s="735">
        <v>0</v>
      </c>
      <c r="O497" s="735">
        <v>0</v>
      </c>
      <c r="P497" s="735">
        <v>0</v>
      </c>
      <c r="Q497" s="735">
        <v>0</v>
      </c>
      <c r="R497" s="735">
        <v>0</v>
      </c>
      <c r="S497" s="735">
        <v>0</v>
      </c>
      <c r="T497" s="735">
        <v>0</v>
      </c>
      <c r="U497" s="735">
        <v>0</v>
      </c>
      <c r="V497" s="735">
        <v>0</v>
      </c>
    </row>
    <row r="498" spans="2:22" x14ac:dyDescent="0.25">
      <c r="B498" s="706" t="s">
        <v>1126</v>
      </c>
      <c r="C498" s="706" t="s">
        <v>1126</v>
      </c>
      <c r="D498" s="706" t="s">
        <v>1126</v>
      </c>
      <c r="E498" s="735">
        <v>0</v>
      </c>
      <c r="F498" s="735">
        <v>0</v>
      </c>
      <c r="G498" s="735">
        <v>0</v>
      </c>
      <c r="H498" s="735">
        <v>0</v>
      </c>
      <c r="I498" s="735">
        <v>0</v>
      </c>
      <c r="J498" s="735">
        <v>0</v>
      </c>
      <c r="K498" s="735">
        <v>0</v>
      </c>
      <c r="L498" s="735">
        <v>0</v>
      </c>
      <c r="M498" s="735">
        <v>0</v>
      </c>
      <c r="N498" s="735">
        <v>0</v>
      </c>
      <c r="O498" s="735">
        <v>0</v>
      </c>
      <c r="P498" s="735">
        <v>0</v>
      </c>
      <c r="Q498" s="735">
        <v>0</v>
      </c>
      <c r="R498" s="735">
        <v>0</v>
      </c>
      <c r="S498" s="735">
        <v>0</v>
      </c>
      <c r="T498" s="735">
        <v>0</v>
      </c>
      <c r="U498" s="735">
        <v>0</v>
      </c>
      <c r="V498" s="735">
        <v>0</v>
      </c>
    </row>
    <row r="499" spans="2:22" x14ac:dyDescent="0.25">
      <c r="B499" s="706" t="s">
        <v>1126</v>
      </c>
      <c r="C499" s="706" t="s">
        <v>1126</v>
      </c>
      <c r="D499" s="706" t="s">
        <v>1126</v>
      </c>
      <c r="E499" s="735">
        <v>0</v>
      </c>
      <c r="F499" s="735">
        <v>0</v>
      </c>
      <c r="G499" s="735">
        <v>0</v>
      </c>
      <c r="H499" s="735">
        <v>0</v>
      </c>
      <c r="I499" s="735">
        <v>0</v>
      </c>
      <c r="J499" s="735">
        <v>0</v>
      </c>
      <c r="K499" s="735">
        <v>0</v>
      </c>
      <c r="L499" s="735">
        <v>0</v>
      </c>
      <c r="M499" s="735">
        <v>0</v>
      </c>
      <c r="N499" s="735">
        <v>0</v>
      </c>
      <c r="O499" s="735">
        <v>0</v>
      </c>
      <c r="P499" s="735">
        <v>0</v>
      </c>
      <c r="Q499" s="735">
        <v>0</v>
      </c>
      <c r="R499" s="735">
        <v>0</v>
      </c>
      <c r="S499" s="735">
        <v>0</v>
      </c>
      <c r="T499" s="735">
        <v>0</v>
      </c>
      <c r="U499" s="735">
        <v>0</v>
      </c>
      <c r="V499" s="735">
        <v>0</v>
      </c>
    </row>
    <row r="500" spans="2:22" x14ac:dyDescent="0.25">
      <c r="B500" s="706" t="s">
        <v>1126</v>
      </c>
      <c r="C500" s="706" t="s">
        <v>1126</v>
      </c>
      <c r="D500" s="706" t="s">
        <v>1126</v>
      </c>
      <c r="E500" s="735">
        <v>0</v>
      </c>
      <c r="F500" s="735">
        <v>0</v>
      </c>
      <c r="G500" s="735">
        <v>0</v>
      </c>
      <c r="H500" s="735">
        <v>0</v>
      </c>
      <c r="I500" s="735">
        <v>0</v>
      </c>
      <c r="J500" s="735">
        <v>0</v>
      </c>
      <c r="K500" s="735">
        <v>0</v>
      </c>
      <c r="L500" s="735">
        <v>0</v>
      </c>
      <c r="M500" s="735">
        <v>0</v>
      </c>
      <c r="N500" s="735">
        <v>0</v>
      </c>
      <c r="O500" s="735">
        <v>0</v>
      </c>
      <c r="P500" s="735">
        <v>0</v>
      </c>
      <c r="Q500" s="735">
        <v>0</v>
      </c>
      <c r="R500" s="735">
        <v>0</v>
      </c>
      <c r="S500" s="735">
        <v>0</v>
      </c>
      <c r="T500" s="735">
        <v>0</v>
      </c>
      <c r="U500" s="735">
        <v>0</v>
      </c>
      <c r="V500" s="735">
        <v>0</v>
      </c>
    </row>
    <row r="501" spans="2:22" x14ac:dyDescent="0.25">
      <c r="B501" s="706" t="s">
        <v>1126</v>
      </c>
      <c r="C501" s="706" t="s">
        <v>1126</v>
      </c>
      <c r="D501" s="706" t="s">
        <v>1126</v>
      </c>
      <c r="E501" s="735">
        <v>0</v>
      </c>
      <c r="F501" s="735">
        <v>0</v>
      </c>
      <c r="G501" s="735">
        <v>0</v>
      </c>
      <c r="H501" s="735">
        <v>0</v>
      </c>
      <c r="I501" s="735">
        <v>0</v>
      </c>
      <c r="J501" s="735">
        <v>0</v>
      </c>
      <c r="K501" s="735">
        <v>0</v>
      </c>
      <c r="L501" s="735">
        <v>0</v>
      </c>
      <c r="M501" s="735">
        <v>0</v>
      </c>
      <c r="N501" s="735">
        <v>0</v>
      </c>
      <c r="O501" s="735">
        <v>0</v>
      </c>
      <c r="P501" s="735">
        <v>0</v>
      </c>
      <c r="Q501" s="735">
        <v>0</v>
      </c>
      <c r="R501" s="735">
        <v>0</v>
      </c>
      <c r="S501" s="735">
        <v>0</v>
      </c>
      <c r="T501" s="735">
        <v>0</v>
      </c>
      <c r="U501" s="735">
        <v>0</v>
      </c>
      <c r="V501" s="735">
        <v>0</v>
      </c>
    </row>
    <row r="502" spans="2:22" x14ac:dyDescent="0.25">
      <c r="B502" s="706" t="s">
        <v>1126</v>
      </c>
      <c r="C502" s="706" t="s">
        <v>1126</v>
      </c>
      <c r="D502" s="706" t="s">
        <v>1126</v>
      </c>
      <c r="E502" s="735">
        <v>0</v>
      </c>
      <c r="F502" s="735">
        <v>0</v>
      </c>
      <c r="G502" s="735">
        <v>0</v>
      </c>
      <c r="H502" s="735">
        <v>0</v>
      </c>
      <c r="I502" s="735">
        <v>0</v>
      </c>
      <c r="J502" s="735">
        <v>0</v>
      </c>
      <c r="K502" s="735">
        <v>0</v>
      </c>
      <c r="L502" s="735">
        <v>0</v>
      </c>
      <c r="M502" s="735">
        <v>0</v>
      </c>
      <c r="N502" s="735">
        <v>0</v>
      </c>
      <c r="O502" s="735">
        <v>0</v>
      </c>
      <c r="P502" s="735">
        <v>0</v>
      </c>
      <c r="Q502" s="735">
        <v>0</v>
      </c>
      <c r="R502" s="735">
        <v>0</v>
      </c>
      <c r="S502" s="735">
        <v>0</v>
      </c>
      <c r="T502" s="735">
        <v>0</v>
      </c>
      <c r="U502" s="735">
        <v>0</v>
      </c>
      <c r="V502" s="735">
        <v>0</v>
      </c>
    </row>
    <row r="503" spans="2:22" x14ac:dyDescent="0.25">
      <c r="B503" s="706" t="s">
        <v>1126</v>
      </c>
      <c r="C503" s="706" t="s">
        <v>1126</v>
      </c>
      <c r="D503" s="706" t="s">
        <v>1126</v>
      </c>
      <c r="E503" s="735">
        <v>0</v>
      </c>
      <c r="F503" s="735">
        <v>0</v>
      </c>
      <c r="G503" s="735">
        <v>0</v>
      </c>
      <c r="H503" s="735">
        <v>0</v>
      </c>
      <c r="I503" s="735">
        <v>0</v>
      </c>
      <c r="J503" s="735">
        <v>0</v>
      </c>
      <c r="K503" s="735">
        <v>0</v>
      </c>
      <c r="L503" s="735">
        <v>0</v>
      </c>
      <c r="M503" s="735">
        <v>0</v>
      </c>
      <c r="N503" s="735">
        <v>0</v>
      </c>
      <c r="O503" s="735">
        <v>0</v>
      </c>
      <c r="P503" s="735">
        <v>0</v>
      </c>
      <c r="Q503" s="735">
        <v>0</v>
      </c>
      <c r="R503" s="735">
        <v>0</v>
      </c>
      <c r="S503" s="735">
        <v>0</v>
      </c>
      <c r="T503" s="735">
        <v>0</v>
      </c>
      <c r="U503" s="735">
        <v>0</v>
      </c>
      <c r="V503" s="735">
        <v>0</v>
      </c>
    </row>
    <row r="504" spans="2:22" x14ac:dyDescent="0.25">
      <c r="B504" s="706" t="s">
        <v>1126</v>
      </c>
      <c r="C504" s="706" t="s">
        <v>1126</v>
      </c>
      <c r="D504" s="706" t="s">
        <v>1126</v>
      </c>
      <c r="E504" s="735">
        <v>0</v>
      </c>
      <c r="F504" s="735">
        <v>0</v>
      </c>
      <c r="G504" s="735">
        <v>0</v>
      </c>
      <c r="H504" s="735">
        <v>0</v>
      </c>
      <c r="I504" s="735">
        <v>0</v>
      </c>
      <c r="J504" s="735">
        <v>0</v>
      </c>
      <c r="K504" s="735">
        <v>0</v>
      </c>
      <c r="L504" s="735">
        <v>0</v>
      </c>
      <c r="M504" s="735">
        <v>0</v>
      </c>
      <c r="N504" s="735">
        <v>0</v>
      </c>
      <c r="O504" s="735">
        <v>0</v>
      </c>
      <c r="P504" s="735">
        <v>0</v>
      </c>
      <c r="Q504" s="735">
        <v>0</v>
      </c>
      <c r="R504" s="735">
        <v>0</v>
      </c>
      <c r="S504" s="735">
        <v>0</v>
      </c>
      <c r="T504" s="735">
        <v>0</v>
      </c>
      <c r="U504" s="735">
        <v>0</v>
      </c>
      <c r="V504" s="735">
        <v>0</v>
      </c>
    </row>
    <row r="505" spans="2:22" x14ac:dyDescent="0.25">
      <c r="B505" s="706" t="s">
        <v>1126</v>
      </c>
      <c r="C505" s="706" t="s">
        <v>1126</v>
      </c>
      <c r="D505" s="706" t="s">
        <v>1126</v>
      </c>
      <c r="E505" s="735">
        <v>0</v>
      </c>
      <c r="F505" s="735">
        <v>0</v>
      </c>
      <c r="G505" s="735">
        <v>0</v>
      </c>
      <c r="H505" s="735">
        <v>0</v>
      </c>
      <c r="I505" s="735">
        <v>0</v>
      </c>
      <c r="J505" s="735">
        <v>0</v>
      </c>
      <c r="K505" s="735">
        <v>0</v>
      </c>
      <c r="L505" s="735">
        <v>0</v>
      </c>
      <c r="M505" s="735">
        <v>0</v>
      </c>
      <c r="N505" s="735">
        <v>0</v>
      </c>
      <c r="O505" s="735">
        <v>0</v>
      </c>
      <c r="P505" s="735">
        <v>0</v>
      </c>
      <c r="Q505" s="735">
        <v>0</v>
      </c>
      <c r="R505" s="735">
        <v>0</v>
      </c>
      <c r="S505" s="735">
        <v>0</v>
      </c>
      <c r="T505" s="735">
        <v>0</v>
      </c>
      <c r="U505" s="735">
        <v>0</v>
      </c>
      <c r="V505" s="735">
        <v>0</v>
      </c>
    </row>
    <row r="506" spans="2:22" x14ac:dyDescent="0.25">
      <c r="B506" s="706" t="s">
        <v>1126</v>
      </c>
      <c r="C506" s="706" t="s">
        <v>1126</v>
      </c>
      <c r="D506" s="706" t="s">
        <v>1126</v>
      </c>
      <c r="E506" s="735">
        <v>0</v>
      </c>
      <c r="F506" s="735">
        <v>0</v>
      </c>
      <c r="G506" s="735">
        <v>0</v>
      </c>
      <c r="H506" s="735">
        <v>0</v>
      </c>
      <c r="I506" s="735">
        <v>0</v>
      </c>
      <c r="J506" s="735">
        <v>0</v>
      </c>
      <c r="K506" s="735">
        <v>0</v>
      </c>
      <c r="L506" s="735">
        <v>0</v>
      </c>
      <c r="M506" s="735">
        <v>0</v>
      </c>
      <c r="N506" s="735">
        <v>0</v>
      </c>
      <c r="O506" s="735">
        <v>0</v>
      </c>
      <c r="P506" s="735">
        <v>0</v>
      </c>
      <c r="Q506" s="735">
        <v>0</v>
      </c>
      <c r="R506" s="735">
        <v>0</v>
      </c>
      <c r="S506" s="735">
        <v>0</v>
      </c>
      <c r="T506" s="735">
        <v>0</v>
      </c>
      <c r="U506" s="735">
        <v>0</v>
      </c>
      <c r="V506" s="735">
        <v>0</v>
      </c>
    </row>
    <row r="507" spans="2:22" x14ac:dyDescent="0.25">
      <c r="B507" s="706" t="s">
        <v>1126</v>
      </c>
      <c r="C507" s="706" t="s">
        <v>1126</v>
      </c>
      <c r="D507" s="706" t="s">
        <v>1126</v>
      </c>
      <c r="E507" s="735">
        <v>0</v>
      </c>
      <c r="F507" s="735">
        <v>0</v>
      </c>
      <c r="G507" s="735">
        <v>0</v>
      </c>
      <c r="H507" s="735">
        <v>0</v>
      </c>
      <c r="I507" s="735">
        <v>0</v>
      </c>
      <c r="J507" s="735">
        <v>0</v>
      </c>
      <c r="K507" s="735">
        <v>0</v>
      </c>
      <c r="L507" s="735">
        <v>0</v>
      </c>
      <c r="M507" s="735">
        <v>0</v>
      </c>
      <c r="N507" s="735">
        <v>0</v>
      </c>
      <c r="O507" s="735">
        <v>0</v>
      </c>
      <c r="P507" s="735">
        <v>0</v>
      </c>
      <c r="Q507" s="735">
        <v>0</v>
      </c>
      <c r="R507" s="735">
        <v>0</v>
      </c>
      <c r="S507" s="735">
        <v>0</v>
      </c>
      <c r="T507" s="735">
        <v>0</v>
      </c>
      <c r="U507" s="735">
        <v>0</v>
      </c>
      <c r="V507" s="735">
        <v>0</v>
      </c>
    </row>
    <row r="508" spans="2:22" x14ac:dyDescent="0.25">
      <c r="B508" s="706" t="s">
        <v>1126</v>
      </c>
      <c r="C508" s="706" t="s">
        <v>1126</v>
      </c>
      <c r="D508" s="706" t="s">
        <v>1126</v>
      </c>
      <c r="E508" s="735">
        <v>0</v>
      </c>
      <c r="F508" s="735">
        <v>0</v>
      </c>
      <c r="G508" s="735">
        <v>0</v>
      </c>
      <c r="H508" s="735">
        <v>0</v>
      </c>
      <c r="I508" s="735">
        <v>0</v>
      </c>
      <c r="J508" s="735">
        <v>0</v>
      </c>
      <c r="K508" s="735">
        <v>0</v>
      </c>
      <c r="L508" s="735">
        <v>0</v>
      </c>
      <c r="M508" s="735">
        <v>0</v>
      </c>
      <c r="N508" s="735">
        <v>0</v>
      </c>
      <c r="O508" s="735">
        <v>0</v>
      </c>
      <c r="P508" s="735">
        <v>0</v>
      </c>
      <c r="Q508" s="735">
        <v>0</v>
      </c>
      <c r="R508" s="735">
        <v>0</v>
      </c>
      <c r="S508" s="735">
        <v>0</v>
      </c>
      <c r="T508" s="735">
        <v>0</v>
      </c>
      <c r="U508" s="735">
        <v>0</v>
      </c>
      <c r="V508" s="735">
        <v>0</v>
      </c>
    </row>
    <row r="509" spans="2:22" x14ac:dyDescent="0.25">
      <c r="B509" s="706" t="s">
        <v>1126</v>
      </c>
      <c r="C509" s="706" t="s">
        <v>1126</v>
      </c>
      <c r="D509" s="706" t="s">
        <v>1126</v>
      </c>
      <c r="E509" s="735">
        <v>0</v>
      </c>
      <c r="F509" s="735">
        <v>0</v>
      </c>
      <c r="G509" s="735">
        <v>0</v>
      </c>
      <c r="H509" s="735">
        <v>0</v>
      </c>
      <c r="I509" s="735">
        <v>0</v>
      </c>
      <c r="J509" s="735">
        <v>0</v>
      </c>
      <c r="K509" s="735">
        <v>0</v>
      </c>
      <c r="L509" s="735">
        <v>0</v>
      </c>
      <c r="M509" s="735">
        <v>0</v>
      </c>
      <c r="N509" s="735">
        <v>0</v>
      </c>
      <c r="O509" s="735">
        <v>0</v>
      </c>
      <c r="P509" s="735">
        <v>0</v>
      </c>
      <c r="Q509" s="735">
        <v>0</v>
      </c>
      <c r="R509" s="735">
        <v>0</v>
      </c>
      <c r="S509" s="735">
        <v>0</v>
      </c>
      <c r="T509" s="735">
        <v>0</v>
      </c>
      <c r="U509" s="735">
        <v>0</v>
      </c>
      <c r="V509" s="735">
        <v>0</v>
      </c>
    </row>
    <row r="510" spans="2:22" x14ac:dyDescent="0.25">
      <c r="B510" s="706" t="s">
        <v>1126</v>
      </c>
      <c r="C510" s="706" t="s">
        <v>1126</v>
      </c>
      <c r="D510" s="706" t="s">
        <v>1126</v>
      </c>
      <c r="E510" s="735">
        <v>0</v>
      </c>
      <c r="F510" s="735">
        <v>0</v>
      </c>
      <c r="G510" s="735">
        <v>0</v>
      </c>
      <c r="H510" s="735">
        <v>0</v>
      </c>
      <c r="I510" s="735">
        <v>0</v>
      </c>
      <c r="J510" s="735">
        <v>0</v>
      </c>
      <c r="K510" s="735">
        <v>0</v>
      </c>
      <c r="L510" s="735">
        <v>0</v>
      </c>
      <c r="M510" s="735">
        <v>0</v>
      </c>
      <c r="N510" s="735">
        <v>0</v>
      </c>
      <c r="O510" s="735">
        <v>0</v>
      </c>
      <c r="P510" s="735">
        <v>0</v>
      </c>
      <c r="Q510" s="735">
        <v>0</v>
      </c>
      <c r="R510" s="735">
        <v>0</v>
      </c>
      <c r="S510" s="735">
        <v>0</v>
      </c>
      <c r="T510" s="735">
        <v>0</v>
      </c>
      <c r="U510" s="735">
        <v>0</v>
      </c>
      <c r="V510" s="735">
        <v>0</v>
      </c>
    </row>
    <row r="511" spans="2:22" x14ac:dyDescent="0.25">
      <c r="B511" s="706" t="s">
        <v>1126</v>
      </c>
      <c r="C511" s="706" t="s">
        <v>1126</v>
      </c>
      <c r="D511" s="706" t="s">
        <v>1126</v>
      </c>
      <c r="E511" s="735">
        <v>0</v>
      </c>
      <c r="F511" s="735">
        <v>0</v>
      </c>
      <c r="G511" s="735">
        <v>0</v>
      </c>
      <c r="H511" s="735">
        <v>0</v>
      </c>
      <c r="I511" s="735">
        <v>0</v>
      </c>
      <c r="J511" s="735">
        <v>0</v>
      </c>
      <c r="K511" s="735">
        <v>0</v>
      </c>
      <c r="L511" s="735">
        <v>0</v>
      </c>
      <c r="M511" s="735">
        <v>0</v>
      </c>
      <c r="N511" s="735">
        <v>0</v>
      </c>
      <c r="O511" s="735">
        <v>0</v>
      </c>
      <c r="P511" s="735">
        <v>0</v>
      </c>
      <c r="Q511" s="735">
        <v>0</v>
      </c>
      <c r="R511" s="735">
        <v>0</v>
      </c>
      <c r="S511" s="735">
        <v>0</v>
      </c>
      <c r="T511" s="735">
        <v>0</v>
      </c>
      <c r="U511" s="735">
        <v>0</v>
      </c>
      <c r="V511" s="735">
        <v>0</v>
      </c>
    </row>
    <row r="512" spans="2:22" x14ac:dyDescent="0.25">
      <c r="B512" s="706" t="s">
        <v>1126</v>
      </c>
      <c r="C512" s="706" t="s">
        <v>1126</v>
      </c>
      <c r="D512" s="706" t="s">
        <v>1126</v>
      </c>
      <c r="E512" s="735">
        <v>0</v>
      </c>
      <c r="F512" s="735">
        <v>0</v>
      </c>
      <c r="G512" s="735">
        <v>0</v>
      </c>
      <c r="H512" s="735">
        <v>0</v>
      </c>
      <c r="I512" s="735">
        <v>0</v>
      </c>
      <c r="J512" s="735">
        <v>0</v>
      </c>
      <c r="K512" s="735">
        <v>0</v>
      </c>
      <c r="L512" s="735">
        <v>0</v>
      </c>
      <c r="M512" s="735">
        <v>0</v>
      </c>
      <c r="N512" s="735">
        <v>0</v>
      </c>
      <c r="O512" s="735">
        <v>0</v>
      </c>
      <c r="P512" s="735">
        <v>0</v>
      </c>
      <c r="Q512" s="735">
        <v>0</v>
      </c>
      <c r="R512" s="735">
        <v>0</v>
      </c>
      <c r="S512" s="735">
        <v>0</v>
      </c>
      <c r="T512" s="735">
        <v>0</v>
      </c>
      <c r="U512" s="735">
        <v>0</v>
      </c>
      <c r="V512" s="735">
        <v>0</v>
      </c>
    </row>
    <row r="513" spans="2:22" x14ac:dyDescent="0.25">
      <c r="B513" s="706" t="s">
        <v>1126</v>
      </c>
      <c r="C513" s="706" t="s">
        <v>1126</v>
      </c>
      <c r="D513" s="706" t="s">
        <v>1126</v>
      </c>
      <c r="E513" s="735">
        <v>0</v>
      </c>
      <c r="F513" s="735">
        <v>0</v>
      </c>
      <c r="G513" s="735">
        <v>0</v>
      </c>
      <c r="H513" s="735">
        <v>0</v>
      </c>
      <c r="I513" s="735">
        <v>0</v>
      </c>
      <c r="J513" s="735">
        <v>0</v>
      </c>
      <c r="K513" s="735">
        <v>0</v>
      </c>
      <c r="L513" s="735">
        <v>0</v>
      </c>
      <c r="M513" s="735">
        <v>0</v>
      </c>
      <c r="N513" s="735">
        <v>0</v>
      </c>
      <c r="O513" s="735">
        <v>0</v>
      </c>
      <c r="P513" s="735">
        <v>0</v>
      </c>
      <c r="Q513" s="735">
        <v>0</v>
      </c>
      <c r="R513" s="735">
        <v>0</v>
      </c>
      <c r="S513" s="735">
        <v>0</v>
      </c>
      <c r="T513" s="735">
        <v>0</v>
      </c>
      <c r="U513" s="735">
        <v>0</v>
      </c>
      <c r="V513" s="735">
        <v>0</v>
      </c>
    </row>
    <row r="514" spans="2:22" x14ac:dyDescent="0.25">
      <c r="B514" s="706" t="s">
        <v>1126</v>
      </c>
      <c r="C514" s="706" t="s">
        <v>1126</v>
      </c>
      <c r="D514" s="706" t="s">
        <v>1126</v>
      </c>
      <c r="E514" s="735">
        <v>0</v>
      </c>
      <c r="F514" s="735">
        <v>0</v>
      </c>
      <c r="G514" s="735">
        <v>0</v>
      </c>
      <c r="H514" s="735">
        <v>0</v>
      </c>
      <c r="I514" s="735">
        <v>0</v>
      </c>
      <c r="J514" s="735">
        <v>0</v>
      </c>
      <c r="K514" s="735">
        <v>0</v>
      </c>
      <c r="L514" s="735">
        <v>0</v>
      </c>
      <c r="M514" s="735">
        <v>0</v>
      </c>
      <c r="N514" s="735">
        <v>0</v>
      </c>
      <c r="O514" s="735">
        <v>0</v>
      </c>
      <c r="P514" s="735">
        <v>0</v>
      </c>
      <c r="Q514" s="735">
        <v>0</v>
      </c>
      <c r="R514" s="735">
        <v>0</v>
      </c>
      <c r="S514" s="735">
        <v>0</v>
      </c>
      <c r="T514" s="735">
        <v>0</v>
      </c>
      <c r="U514" s="735">
        <v>0</v>
      </c>
      <c r="V514" s="735">
        <v>0</v>
      </c>
    </row>
    <row r="515" spans="2:22" x14ac:dyDescent="0.25">
      <c r="B515" s="706" t="s">
        <v>1126</v>
      </c>
      <c r="C515" s="706" t="s">
        <v>1126</v>
      </c>
      <c r="D515" s="706" t="s">
        <v>1126</v>
      </c>
      <c r="E515" s="735">
        <v>0</v>
      </c>
      <c r="F515" s="735">
        <v>0</v>
      </c>
      <c r="G515" s="735">
        <v>0</v>
      </c>
      <c r="H515" s="735">
        <v>0</v>
      </c>
      <c r="I515" s="735">
        <v>0</v>
      </c>
      <c r="J515" s="735">
        <v>0</v>
      </c>
      <c r="K515" s="735">
        <v>0</v>
      </c>
      <c r="L515" s="735">
        <v>0</v>
      </c>
      <c r="M515" s="735">
        <v>0</v>
      </c>
      <c r="N515" s="735">
        <v>0</v>
      </c>
      <c r="O515" s="735">
        <v>0</v>
      </c>
      <c r="P515" s="735">
        <v>0</v>
      </c>
      <c r="Q515" s="735">
        <v>0</v>
      </c>
      <c r="R515" s="735">
        <v>0</v>
      </c>
      <c r="S515" s="735">
        <v>0</v>
      </c>
      <c r="T515" s="735">
        <v>0</v>
      </c>
      <c r="U515" s="735">
        <v>0</v>
      </c>
      <c r="V515" s="735">
        <v>0</v>
      </c>
    </row>
    <row r="516" spans="2:22" x14ac:dyDescent="0.25">
      <c r="B516" s="706" t="s">
        <v>1126</v>
      </c>
      <c r="C516" s="706" t="s">
        <v>1126</v>
      </c>
      <c r="D516" s="706" t="s">
        <v>1126</v>
      </c>
      <c r="E516" s="735">
        <v>0</v>
      </c>
      <c r="F516" s="735">
        <v>0</v>
      </c>
      <c r="G516" s="735">
        <v>0</v>
      </c>
      <c r="H516" s="735">
        <v>0</v>
      </c>
      <c r="I516" s="735">
        <v>0</v>
      </c>
      <c r="J516" s="735">
        <v>0</v>
      </c>
      <c r="K516" s="735">
        <v>0</v>
      </c>
      <c r="L516" s="735">
        <v>0</v>
      </c>
      <c r="M516" s="735">
        <v>0</v>
      </c>
      <c r="N516" s="735">
        <v>0</v>
      </c>
      <c r="O516" s="735">
        <v>0</v>
      </c>
      <c r="P516" s="735">
        <v>0</v>
      </c>
      <c r="Q516" s="735">
        <v>0</v>
      </c>
      <c r="R516" s="735">
        <v>0</v>
      </c>
      <c r="S516" s="735">
        <v>0</v>
      </c>
      <c r="T516" s="735">
        <v>0</v>
      </c>
      <c r="U516" s="735">
        <v>0</v>
      </c>
      <c r="V516" s="735">
        <v>0</v>
      </c>
    </row>
    <row r="517" spans="2:22" x14ac:dyDescent="0.25">
      <c r="B517" s="706" t="s">
        <v>1126</v>
      </c>
      <c r="C517" s="706" t="s">
        <v>1126</v>
      </c>
      <c r="D517" s="706" t="s">
        <v>1126</v>
      </c>
      <c r="E517" s="735">
        <v>0</v>
      </c>
      <c r="F517" s="735">
        <v>0</v>
      </c>
      <c r="G517" s="735">
        <v>0</v>
      </c>
      <c r="H517" s="735">
        <v>0</v>
      </c>
      <c r="I517" s="735">
        <v>0</v>
      </c>
      <c r="J517" s="735">
        <v>0</v>
      </c>
      <c r="K517" s="735">
        <v>0</v>
      </c>
      <c r="L517" s="735">
        <v>0</v>
      </c>
      <c r="M517" s="735">
        <v>0</v>
      </c>
      <c r="N517" s="735">
        <v>0</v>
      </c>
      <c r="O517" s="735">
        <v>0</v>
      </c>
      <c r="P517" s="735">
        <v>0</v>
      </c>
      <c r="Q517" s="735">
        <v>0</v>
      </c>
      <c r="R517" s="735">
        <v>0</v>
      </c>
      <c r="S517" s="735">
        <v>0</v>
      </c>
      <c r="T517" s="735">
        <v>0</v>
      </c>
      <c r="U517" s="735">
        <v>0</v>
      </c>
      <c r="V517" s="735">
        <v>0</v>
      </c>
    </row>
    <row r="518" spans="2:22" x14ac:dyDescent="0.25">
      <c r="B518" s="706" t="s">
        <v>1126</v>
      </c>
      <c r="C518" s="706" t="s">
        <v>1126</v>
      </c>
      <c r="D518" s="706" t="s">
        <v>1126</v>
      </c>
      <c r="E518" s="735">
        <v>0</v>
      </c>
      <c r="F518" s="735">
        <v>0</v>
      </c>
      <c r="G518" s="735">
        <v>0</v>
      </c>
      <c r="H518" s="735">
        <v>0</v>
      </c>
      <c r="I518" s="735">
        <v>0</v>
      </c>
      <c r="J518" s="735">
        <v>0</v>
      </c>
      <c r="K518" s="735">
        <v>0</v>
      </c>
      <c r="L518" s="735">
        <v>0</v>
      </c>
      <c r="M518" s="735">
        <v>0</v>
      </c>
      <c r="N518" s="735">
        <v>0</v>
      </c>
      <c r="O518" s="735">
        <v>0</v>
      </c>
      <c r="P518" s="735">
        <v>0</v>
      </c>
      <c r="Q518" s="735">
        <v>0</v>
      </c>
      <c r="R518" s="735">
        <v>0</v>
      </c>
      <c r="S518" s="735">
        <v>0</v>
      </c>
      <c r="T518" s="735">
        <v>0</v>
      </c>
      <c r="U518" s="735">
        <v>0</v>
      </c>
      <c r="V518" s="735">
        <v>0</v>
      </c>
    </row>
    <row r="519" spans="2:22" x14ac:dyDescent="0.25">
      <c r="B519" s="706" t="s">
        <v>1126</v>
      </c>
      <c r="C519" s="706" t="s">
        <v>1126</v>
      </c>
      <c r="D519" s="706" t="s">
        <v>1126</v>
      </c>
      <c r="E519" s="735">
        <v>0</v>
      </c>
      <c r="F519" s="735">
        <v>0</v>
      </c>
      <c r="G519" s="735">
        <v>0</v>
      </c>
      <c r="H519" s="735">
        <v>0</v>
      </c>
      <c r="I519" s="735">
        <v>0</v>
      </c>
      <c r="J519" s="735">
        <v>0</v>
      </c>
      <c r="K519" s="735">
        <v>0</v>
      </c>
      <c r="L519" s="735">
        <v>0</v>
      </c>
      <c r="M519" s="735">
        <v>0</v>
      </c>
      <c r="N519" s="735">
        <v>0</v>
      </c>
      <c r="O519" s="735">
        <v>0</v>
      </c>
      <c r="P519" s="735">
        <v>0</v>
      </c>
      <c r="Q519" s="735">
        <v>0</v>
      </c>
      <c r="R519" s="735">
        <v>0</v>
      </c>
      <c r="S519" s="735">
        <v>0</v>
      </c>
      <c r="T519" s="735">
        <v>0</v>
      </c>
      <c r="U519" s="735">
        <v>0</v>
      </c>
      <c r="V519" s="735">
        <v>0</v>
      </c>
    </row>
    <row r="520" spans="2:22" x14ac:dyDescent="0.25">
      <c r="B520" s="706" t="s">
        <v>1126</v>
      </c>
      <c r="C520" s="706" t="s">
        <v>1126</v>
      </c>
      <c r="D520" s="706" t="s">
        <v>1126</v>
      </c>
      <c r="E520" s="735">
        <v>0</v>
      </c>
      <c r="F520" s="735">
        <v>0</v>
      </c>
      <c r="G520" s="735">
        <v>0</v>
      </c>
      <c r="H520" s="735">
        <v>0</v>
      </c>
      <c r="I520" s="735">
        <v>0</v>
      </c>
      <c r="J520" s="735">
        <v>0</v>
      </c>
      <c r="K520" s="735">
        <v>0</v>
      </c>
      <c r="L520" s="735">
        <v>0</v>
      </c>
      <c r="M520" s="735">
        <v>0</v>
      </c>
      <c r="N520" s="735">
        <v>0</v>
      </c>
      <c r="O520" s="735">
        <v>0</v>
      </c>
      <c r="P520" s="735">
        <v>0</v>
      </c>
      <c r="Q520" s="735">
        <v>0</v>
      </c>
      <c r="R520" s="735">
        <v>0</v>
      </c>
      <c r="S520" s="735">
        <v>0</v>
      </c>
      <c r="T520" s="735">
        <v>0</v>
      </c>
      <c r="U520" s="735">
        <v>0</v>
      </c>
      <c r="V520" s="735">
        <v>0</v>
      </c>
    </row>
    <row r="521" spans="2:22" x14ac:dyDescent="0.25">
      <c r="B521" s="706" t="s">
        <v>1126</v>
      </c>
      <c r="C521" s="706" t="s">
        <v>1126</v>
      </c>
      <c r="D521" s="706" t="s">
        <v>1126</v>
      </c>
      <c r="E521" s="735">
        <v>0</v>
      </c>
      <c r="F521" s="735">
        <v>0</v>
      </c>
      <c r="G521" s="735">
        <v>0</v>
      </c>
      <c r="H521" s="735">
        <v>0</v>
      </c>
      <c r="I521" s="735">
        <v>0</v>
      </c>
      <c r="J521" s="735">
        <v>0</v>
      </c>
      <c r="K521" s="735">
        <v>0</v>
      </c>
      <c r="L521" s="735">
        <v>0</v>
      </c>
      <c r="M521" s="735">
        <v>0</v>
      </c>
      <c r="N521" s="735">
        <v>0</v>
      </c>
      <c r="O521" s="735">
        <v>0</v>
      </c>
      <c r="P521" s="735">
        <v>0</v>
      </c>
      <c r="Q521" s="735">
        <v>0</v>
      </c>
      <c r="R521" s="735">
        <v>0</v>
      </c>
      <c r="S521" s="735">
        <v>0</v>
      </c>
      <c r="T521" s="735">
        <v>0</v>
      </c>
      <c r="U521" s="735">
        <v>0</v>
      </c>
      <c r="V521" s="735">
        <v>0</v>
      </c>
    </row>
    <row r="522" spans="2:22" x14ac:dyDescent="0.25">
      <c r="B522" s="706" t="s">
        <v>1126</v>
      </c>
      <c r="C522" s="706" t="s">
        <v>1126</v>
      </c>
      <c r="D522" s="706" t="s">
        <v>1126</v>
      </c>
      <c r="E522" s="735">
        <v>0</v>
      </c>
      <c r="F522" s="735">
        <v>0</v>
      </c>
      <c r="G522" s="735">
        <v>0</v>
      </c>
      <c r="H522" s="735">
        <v>0</v>
      </c>
      <c r="I522" s="735">
        <v>0</v>
      </c>
      <c r="J522" s="735">
        <v>0</v>
      </c>
      <c r="K522" s="735">
        <v>0</v>
      </c>
      <c r="L522" s="735">
        <v>0</v>
      </c>
      <c r="M522" s="735">
        <v>0</v>
      </c>
      <c r="N522" s="735">
        <v>0</v>
      </c>
      <c r="O522" s="735">
        <v>0</v>
      </c>
      <c r="P522" s="735">
        <v>0</v>
      </c>
      <c r="Q522" s="735">
        <v>0</v>
      </c>
      <c r="R522" s="735">
        <v>0</v>
      </c>
      <c r="S522" s="735">
        <v>0</v>
      </c>
      <c r="T522" s="735">
        <v>0</v>
      </c>
      <c r="U522" s="735">
        <v>0</v>
      </c>
      <c r="V522" s="735">
        <v>0</v>
      </c>
    </row>
    <row r="523" spans="2:22" x14ac:dyDescent="0.25">
      <c r="B523" s="706" t="s">
        <v>1126</v>
      </c>
      <c r="C523" s="706" t="s">
        <v>1126</v>
      </c>
      <c r="D523" s="706" t="s">
        <v>1126</v>
      </c>
      <c r="E523" s="735">
        <v>0</v>
      </c>
      <c r="F523" s="735">
        <v>0</v>
      </c>
      <c r="G523" s="735">
        <v>0</v>
      </c>
      <c r="H523" s="735">
        <v>0</v>
      </c>
      <c r="I523" s="735">
        <v>0</v>
      </c>
      <c r="J523" s="735">
        <v>0</v>
      </c>
      <c r="K523" s="735">
        <v>0</v>
      </c>
      <c r="L523" s="735">
        <v>0</v>
      </c>
      <c r="M523" s="735">
        <v>0</v>
      </c>
      <c r="N523" s="735">
        <v>0</v>
      </c>
      <c r="O523" s="735">
        <v>0</v>
      </c>
      <c r="P523" s="735">
        <v>0</v>
      </c>
      <c r="Q523" s="735">
        <v>0</v>
      </c>
      <c r="R523" s="735">
        <v>0</v>
      </c>
      <c r="S523" s="735">
        <v>0</v>
      </c>
      <c r="T523" s="735">
        <v>0</v>
      </c>
      <c r="U523" s="735">
        <v>0</v>
      </c>
      <c r="V523" s="735">
        <v>0</v>
      </c>
    </row>
    <row r="524" spans="2:22" x14ac:dyDescent="0.25">
      <c r="B524" s="706" t="s">
        <v>1126</v>
      </c>
      <c r="C524" s="706" t="s">
        <v>1126</v>
      </c>
      <c r="D524" s="706" t="s">
        <v>1126</v>
      </c>
      <c r="E524" s="735">
        <v>0</v>
      </c>
      <c r="F524" s="735">
        <v>0</v>
      </c>
      <c r="G524" s="735">
        <v>0</v>
      </c>
      <c r="H524" s="735">
        <v>0</v>
      </c>
      <c r="I524" s="735">
        <v>0</v>
      </c>
      <c r="J524" s="735">
        <v>0</v>
      </c>
      <c r="K524" s="735">
        <v>0</v>
      </c>
      <c r="L524" s="735">
        <v>0</v>
      </c>
      <c r="M524" s="735">
        <v>0</v>
      </c>
      <c r="N524" s="735">
        <v>0</v>
      </c>
      <c r="O524" s="735">
        <v>0</v>
      </c>
      <c r="P524" s="735">
        <v>0</v>
      </c>
      <c r="Q524" s="735">
        <v>0</v>
      </c>
      <c r="R524" s="735">
        <v>0</v>
      </c>
      <c r="S524" s="735">
        <v>0</v>
      </c>
      <c r="T524" s="735">
        <v>0</v>
      </c>
      <c r="U524" s="735">
        <v>0</v>
      </c>
      <c r="V524" s="735">
        <v>0</v>
      </c>
    </row>
    <row r="525" spans="2:22" x14ac:dyDescent="0.25">
      <c r="B525" s="706" t="s">
        <v>1126</v>
      </c>
      <c r="C525" s="706" t="s">
        <v>1126</v>
      </c>
      <c r="D525" s="706" t="s">
        <v>1126</v>
      </c>
      <c r="E525" s="735">
        <v>0</v>
      </c>
      <c r="F525" s="735">
        <v>0</v>
      </c>
      <c r="G525" s="735">
        <v>0</v>
      </c>
      <c r="H525" s="735">
        <v>0</v>
      </c>
      <c r="I525" s="735">
        <v>0</v>
      </c>
      <c r="J525" s="735">
        <v>0</v>
      </c>
      <c r="K525" s="735">
        <v>0</v>
      </c>
      <c r="L525" s="735">
        <v>0</v>
      </c>
      <c r="M525" s="735">
        <v>0</v>
      </c>
      <c r="N525" s="735">
        <v>0</v>
      </c>
      <c r="O525" s="735">
        <v>0</v>
      </c>
      <c r="P525" s="735">
        <v>0</v>
      </c>
      <c r="Q525" s="735">
        <v>0</v>
      </c>
      <c r="R525" s="735">
        <v>0</v>
      </c>
      <c r="S525" s="735">
        <v>0</v>
      </c>
      <c r="T525" s="735">
        <v>0</v>
      </c>
      <c r="U525" s="735">
        <v>0</v>
      </c>
      <c r="V525" s="735">
        <v>0</v>
      </c>
    </row>
    <row r="526" spans="2:22" x14ac:dyDescent="0.25">
      <c r="B526" s="706" t="s">
        <v>1126</v>
      </c>
      <c r="C526" s="706" t="s">
        <v>1126</v>
      </c>
      <c r="D526" s="706" t="s">
        <v>1126</v>
      </c>
      <c r="E526" s="735">
        <v>0</v>
      </c>
      <c r="F526" s="735">
        <v>0</v>
      </c>
      <c r="G526" s="735">
        <v>0</v>
      </c>
      <c r="H526" s="735">
        <v>0</v>
      </c>
      <c r="I526" s="735">
        <v>0</v>
      </c>
      <c r="J526" s="735">
        <v>0</v>
      </c>
      <c r="K526" s="735">
        <v>0</v>
      </c>
      <c r="L526" s="735">
        <v>0</v>
      </c>
      <c r="M526" s="735">
        <v>0</v>
      </c>
      <c r="N526" s="735">
        <v>0</v>
      </c>
      <c r="O526" s="735">
        <v>0</v>
      </c>
      <c r="P526" s="735">
        <v>0</v>
      </c>
      <c r="Q526" s="735">
        <v>0</v>
      </c>
      <c r="R526" s="735">
        <v>0</v>
      </c>
      <c r="S526" s="735">
        <v>0</v>
      </c>
      <c r="T526" s="735">
        <v>0</v>
      </c>
      <c r="U526" s="735">
        <v>0</v>
      </c>
      <c r="V526" s="735">
        <v>0</v>
      </c>
    </row>
    <row r="527" spans="2:22" x14ac:dyDescent="0.25">
      <c r="B527" s="706" t="s">
        <v>1126</v>
      </c>
      <c r="C527" s="706" t="s">
        <v>1126</v>
      </c>
      <c r="D527" s="706" t="s">
        <v>1126</v>
      </c>
      <c r="E527" s="735">
        <v>0</v>
      </c>
      <c r="F527" s="735">
        <v>0</v>
      </c>
      <c r="G527" s="735">
        <v>0</v>
      </c>
      <c r="H527" s="735">
        <v>0</v>
      </c>
      <c r="I527" s="735">
        <v>0</v>
      </c>
      <c r="J527" s="735">
        <v>0</v>
      </c>
      <c r="K527" s="735">
        <v>0</v>
      </c>
      <c r="L527" s="735">
        <v>0</v>
      </c>
      <c r="M527" s="735">
        <v>0</v>
      </c>
      <c r="N527" s="735">
        <v>0</v>
      </c>
      <c r="O527" s="735">
        <v>0</v>
      </c>
      <c r="P527" s="735">
        <v>0</v>
      </c>
      <c r="Q527" s="735">
        <v>0</v>
      </c>
      <c r="R527" s="735">
        <v>0</v>
      </c>
      <c r="S527" s="735">
        <v>0</v>
      </c>
      <c r="T527" s="735">
        <v>0</v>
      </c>
      <c r="U527" s="735">
        <v>0</v>
      </c>
      <c r="V527" s="735">
        <v>0</v>
      </c>
    </row>
    <row r="528" spans="2:22" x14ac:dyDescent="0.25">
      <c r="B528" s="706" t="s">
        <v>1126</v>
      </c>
      <c r="C528" s="706" t="s">
        <v>1126</v>
      </c>
      <c r="D528" s="706" t="s">
        <v>1126</v>
      </c>
      <c r="E528" s="735">
        <v>0</v>
      </c>
      <c r="F528" s="735">
        <v>0</v>
      </c>
      <c r="G528" s="735">
        <v>0</v>
      </c>
      <c r="H528" s="735">
        <v>0</v>
      </c>
      <c r="I528" s="735">
        <v>0</v>
      </c>
      <c r="J528" s="735">
        <v>0</v>
      </c>
      <c r="K528" s="735">
        <v>0</v>
      </c>
      <c r="L528" s="735">
        <v>0</v>
      </c>
      <c r="M528" s="735">
        <v>0</v>
      </c>
      <c r="N528" s="735">
        <v>0</v>
      </c>
      <c r="O528" s="735">
        <v>0</v>
      </c>
      <c r="P528" s="735">
        <v>0</v>
      </c>
      <c r="Q528" s="735">
        <v>0</v>
      </c>
      <c r="R528" s="735">
        <v>0</v>
      </c>
      <c r="S528" s="735">
        <v>0</v>
      </c>
      <c r="T528" s="735">
        <v>0</v>
      </c>
      <c r="U528" s="735">
        <v>0</v>
      </c>
      <c r="V528" s="735">
        <v>0</v>
      </c>
    </row>
    <row r="529" spans="2:22" x14ac:dyDescent="0.25">
      <c r="B529" s="706" t="s">
        <v>1126</v>
      </c>
      <c r="C529" s="706" t="s">
        <v>1126</v>
      </c>
      <c r="D529" s="706" t="s">
        <v>1126</v>
      </c>
      <c r="E529" s="735">
        <v>0</v>
      </c>
      <c r="F529" s="735">
        <v>0</v>
      </c>
      <c r="G529" s="735">
        <v>0</v>
      </c>
      <c r="H529" s="735">
        <v>0</v>
      </c>
      <c r="I529" s="735">
        <v>0</v>
      </c>
      <c r="J529" s="735">
        <v>0</v>
      </c>
      <c r="K529" s="735">
        <v>0</v>
      </c>
      <c r="L529" s="735">
        <v>0</v>
      </c>
      <c r="M529" s="735">
        <v>0</v>
      </c>
      <c r="N529" s="735">
        <v>0</v>
      </c>
      <c r="O529" s="735">
        <v>0</v>
      </c>
      <c r="P529" s="735">
        <v>0</v>
      </c>
      <c r="Q529" s="735">
        <v>0</v>
      </c>
      <c r="R529" s="735">
        <v>0</v>
      </c>
      <c r="S529" s="735">
        <v>0</v>
      </c>
      <c r="T529" s="735">
        <v>0</v>
      </c>
      <c r="U529" s="735">
        <v>0</v>
      </c>
      <c r="V529" s="735">
        <v>0</v>
      </c>
    </row>
    <row r="530" spans="2:22" x14ac:dyDescent="0.25">
      <c r="B530" s="706" t="s">
        <v>1126</v>
      </c>
      <c r="C530" s="706" t="s">
        <v>1126</v>
      </c>
      <c r="D530" s="706" t="s">
        <v>1126</v>
      </c>
      <c r="E530" s="735">
        <v>0</v>
      </c>
      <c r="F530" s="735">
        <v>0</v>
      </c>
      <c r="G530" s="735">
        <v>0</v>
      </c>
      <c r="H530" s="735">
        <v>0</v>
      </c>
      <c r="I530" s="735">
        <v>0</v>
      </c>
      <c r="J530" s="735">
        <v>0</v>
      </c>
      <c r="K530" s="735">
        <v>0</v>
      </c>
      <c r="L530" s="735">
        <v>0</v>
      </c>
      <c r="M530" s="735">
        <v>0</v>
      </c>
      <c r="N530" s="735">
        <v>0</v>
      </c>
      <c r="O530" s="735">
        <v>0</v>
      </c>
      <c r="P530" s="735">
        <v>0</v>
      </c>
      <c r="Q530" s="735">
        <v>0</v>
      </c>
      <c r="R530" s="735">
        <v>0</v>
      </c>
      <c r="S530" s="735">
        <v>0</v>
      </c>
      <c r="T530" s="735">
        <v>0</v>
      </c>
      <c r="U530" s="735">
        <v>0</v>
      </c>
      <c r="V530" s="735">
        <v>0</v>
      </c>
    </row>
    <row r="531" spans="2:22" x14ac:dyDescent="0.25">
      <c r="B531" s="706" t="s">
        <v>1126</v>
      </c>
      <c r="C531" s="706" t="s">
        <v>1126</v>
      </c>
      <c r="D531" s="706" t="s">
        <v>1126</v>
      </c>
      <c r="E531" s="735">
        <v>0</v>
      </c>
      <c r="F531" s="735">
        <v>0</v>
      </c>
      <c r="G531" s="735">
        <v>0</v>
      </c>
      <c r="H531" s="735">
        <v>0</v>
      </c>
      <c r="I531" s="735">
        <v>0</v>
      </c>
      <c r="J531" s="735">
        <v>0</v>
      </c>
      <c r="K531" s="735">
        <v>0</v>
      </c>
      <c r="L531" s="735">
        <v>0</v>
      </c>
      <c r="M531" s="735">
        <v>0</v>
      </c>
      <c r="N531" s="735">
        <v>0</v>
      </c>
      <c r="O531" s="735">
        <v>0</v>
      </c>
      <c r="P531" s="735">
        <v>0</v>
      </c>
      <c r="Q531" s="735">
        <v>0</v>
      </c>
      <c r="R531" s="735">
        <v>0</v>
      </c>
      <c r="S531" s="735">
        <v>0</v>
      </c>
      <c r="T531" s="735">
        <v>0</v>
      </c>
      <c r="U531" s="735">
        <v>0</v>
      </c>
      <c r="V531" s="735">
        <v>0</v>
      </c>
    </row>
    <row r="532" spans="2:22" x14ac:dyDescent="0.25">
      <c r="B532" s="706" t="s">
        <v>1126</v>
      </c>
      <c r="C532" s="706" t="s">
        <v>1126</v>
      </c>
      <c r="D532" s="706" t="s">
        <v>1126</v>
      </c>
      <c r="E532" s="735">
        <v>0</v>
      </c>
      <c r="F532" s="735">
        <v>0</v>
      </c>
      <c r="G532" s="735">
        <v>0</v>
      </c>
      <c r="H532" s="735">
        <v>0</v>
      </c>
      <c r="I532" s="735">
        <v>0</v>
      </c>
      <c r="J532" s="735">
        <v>0</v>
      </c>
      <c r="K532" s="735">
        <v>0</v>
      </c>
      <c r="L532" s="735">
        <v>0</v>
      </c>
      <c r="M532" s="735">
        <v>0</v>
      </c>
      <c r="N532" s="735">
        <v>0</v>
      </c>
      <c r="O532" s="735">
        <v>0</v>
      </c>
      <c r="P532" s="735">
        <v>0</v>
      </c>
      <c r="Q532" s="735">
        <v>0</v>
      </c>
      <c r="R532" s="735">
        <v>0</v>
      </c>
      <c r="S532" s="735">
        <v>0</v>
      </c>
      <c r="T532" s="735">
        <v>0</v>
      </c>
      <c r="U532" s="735">
        <v>0</v>
      </c>
      <c r="V532" s="735">
        <v>0</v>
      </c>
    </row>
    <row r="533" spans="2:22" x14ac:dyDescent="0.25">
      <c r="B533" s="706" t="s">
        <v>1126</v>
      </c>
      <c r="C533" s="706" t="s">
        <v>1126</v>
      </c>
      <c r="D533" s="706" t="s">
        <v>1126</v>
      </c>
      <c r="E533" s="735">
        <v>0</v>
      </c>
      <c r="F533" s="735">
        <v>0</v>
      </c>
      <c r="G533" s="735">
        <v>0</v>
      </c>
      <c r="H533" s="735">
        <v>0</v>
      </c>
      <c r="I533" s="735">
        <v>0</v>
      </c>
      <c r="J533" s="735">
        <v>0</v>
      </c>
      <c r="K533" s="735">
        <v>0</v>
      </c>
      <c r="L533" s="735">
        <v>0</v>
      </c>
      <c r="M533" s="735">
        <v>0</v>
      </c>
      <c r="N533" s="735">
        <v>0</v>
      </c>
      <c r="O533" s="735">
        <v>0</v>
      </c>
      <c r="P533" s="735">
        <v>0</v>
      </c>
      <c r="Q533" s="735">
        <v>0</v>
      </c>
      <c r="R533" s="735">
        <v>0</v>
      </c>
      <c r="S533" s="735">
        <v>0</v>
      </c>
      <c r="T533" s="735">
        <v>0</v>
      </c>
      <c r="U533" s="735">
        <v>0</v>
      </c>
      <c r="V533" s="735">
        <v>0</v>
      </c>
    </row>
    <row r="534" spans="2:22" x14ac:dyDescent="0.25">
      <c r="B534" s="706" t="s">
        <v>1126</v>
      </c>
      <c r="C534" s="706" t="s">
        <v>1126</v>
      </c>
      <c r="D534" s="706" t="s">
        <v>1126</v>
      </c>
      <c r="E534" s="735">
        <v>0</v>
      </c>
      <c r="F534" s="735">
        <v>0</v>
      </c>
      <c r="G534" s="735">
        <v>0</v>
      </c>
      <c r="H534" s="735">
        <v>0</v>
      </c>
      <c r="I534" s="735">
        <v>0</v>
      </c>
      <c r="J534" s="735">
        <v>0</v>
      </c>
      <c r="K534" s="735">
        <v>0</v>
      </c>
      <c r="L534" s="735">
        <v>0</v>
      </c>
      <c r="M534" s="735">
        <v>0</v>
      </c>
      <c r="N534" s="735">
        <v>0</v>
      </c>
      <c r="O534" s="735">
        <v>0</v>
      </c>
      <c r="P534" s="735">
        <v>0</v>
      </c>
      <c r="Q534" s="735">
        <v>0</v>
      </c>
      <c r="R534" s="735">
        <v>0</v>
      </c>
      <c r="S534" s="735">
        <v>0</v>
      </c>
      <c r="T534" s="735">
        <v>0</v>
      </c>
      <c r="U534" s="735">
        <v>0</v>
      </c>
      <c r="V534" s="735">
        <v>0</v>
      </c>
    </row>
    <row r="535" spans="2:22" x14ac:dyDescent="0.25">
      <c r="B535" s="706" t="s">
        <v>1126</v>
      </c>
      <c r="C535" s="706" t="s">
        <v>1126</v>
      </c>
      <c r="D535" s="706" t="s">
        <v>1126</v>
      </c>
      <c r="E535" s="735">
        <v>0</v>
      </c>
      <c r="F535" s="735">
        <v>0</v>
      </c>
      <c r="G535" s="735">
        <v>0</v>
      </c>
      <c r="H535" s="735">
        <v>0</v>
      </c>
      <c r="I535" s="735">
        <v>0</v>
      </c>
      <c r="J535" s="735">
        <v>0</v>
      </c>
      <c r="K535" s="735">
        <v>0</v>
      </c>
      <c r="L535" s="735">
        <v>0</v>
      </c>
      <c r="M535" s="735">
        <v>0</v>
      </c>
      <c r="N535" s="735">
        <v>0</v>
      </c>
      <c r="O535" s="735">
        <v>0</v>
      </c>
      <c r="P535" s="735">
        <v>0</v>
      </c>
      <c r="Q535" s="735">
        <v>0</v>
      </c>
      <c r="R535" s="735">
        <v>0</v>
      </c>
      <c r="S535" s="735">
        <v>0</v>
      </c>
      <c r="T535" s="735">
        <v>0</v>
      </c>
      <c r="U535" s="735">
        <v>0</v>
      </c>
      <c r="V535" s="735">
        <v>0</v>
      </c>
    </row>
    <row r="536" spans="2:22" x14ac:dyDescent="0.25">
      <c r="B536" s="706" t="s">
        <v>1126</v>
      </c>
      <c r="C536" s="706" t="s">
        <v>1126</v>
      </c>
      <c r="D536" s="706" t="s">
        <v>1126</v>
      </c>
      <c r="E536" s="735">
        <v>0</v>
      </c>
      <c r="F536" s="735">
        <v>0</v>
      </c>
      <c r="G536" s="735">
        <v>0</v>
      </c>
      <c r="H536" s="735">
        <v>0</v>
      </c>
      <c r="I536" s="735">
        <v>0</v>
      </c>
      <c r="J536" s="735">
        <v>0</v>
      </c>
      <c r="K536" s="735">
        <v>0</v>
      </c>
      <c r="L536" s="735">
        <v>0</v>
      </c>
      <c r="M536" s="735">
        <v>0</v>
      </c>
      <c r="N536" s="735">
        <v>0</v>
      </c>
      <c r="O536" s="735">
        <v>0</v>
      </c>
      <c r="P536" s="735">
        <v>0</v>
      </c>
      <c r="Q536" s="735">
        <v>0</v>
      </c>
      <c r="R536" s="735">
        <v>0</v>
      </c>
      <c r="S536" s="735">
        <v>0</v>
      </c>
      <c r="T536" s="735">
        <v>0</v>
      </c>
      <c r="U536" s="735">
        <v>0</v>
      </c>
      <c r="V536" s="735">
        <v>0</v>
      </c>
    </row>
    <row r="537" spans="2:22" x14ac:dyDescent="0.25">
      <c r="B537" s="706" t="s">
        <v>1126</v>
      </c>
      <c r="C537" s="706" t="s">
        <v>1126</v>
      </c>
      <c r="D537" s="706" t="s">
        <v>1126</v>
      </c>
      <c r="E537" s="735">
        <v>0</v>
      </c>
      <c r="F537" s="735">
        <v>0</v>
      </c>
      <c r="G537" s="735">
        <v>0</v>
      </c>
      <c r="H537" s="735">
        <v>0</v>
      </c>
      <c r="I537" s="735">
        <v>0</v>
      </c>
      <c r="J537" s="735">
        <v>0</v>
      </c>
      <c r="K537" s="735">
        <v>0</v>
      </c>
      <c r="L537" s="735">
        <v>0</v>
      </c>
      <c r="M537" s="735">
        <v>0</v>
      </c>
      <c r="N537" s="735">
        <v>0</v>
      </c>
      <c r="O537" s="735">
        <v>0</v>
      </c>
      <c r="P537" s="735">
        <v>0</v>
      </c>
      <c r="Q537" s="735">
        <v>0</v>
      </c>
      <c r="R537" s="735">
        <v>0</v>
      </c>
      <c r="S537" s="735">
        <v>0</v>
      </c>
      <c r="T537" s="735">
        <v>0</v>
      </c>
      <c r="U537" s="735">
        <v>0</v>
      </c>
      <c r="V537" s="735">
        <v>0</v>
      </c>
    </row>
    <row r="538" spans="2:22" x14ac:dyDescent="0.25">
      <c r="B538" s="706" t="s">
        <v>1126</v>
      </c>
      <c r="C538" s="706" t="s">
        <v>1126</v>
      </c>
      <c r="D538" s="706" t="s">
        <v>1126</v>
      </c>
      <c r="E538" s="735">
        <v>0</v>
      </c>
      <c r="F538" s="735">
        <v>0</v>
      </c>
      <c r="G538" s="735">
        <v>0</v>
      </c>
      <c r="H538" s="735">
        <v>0</v>
      </c>
      <c r="I538" s="735">
        <v>0</v>
      </c>
      <c r="J538" s="735">
        <v>0</v>
      </c>
      <c r="K538" s="735">
        <v>0</v>
      </c>
      <c r="L538" s="735">
        <v>0</v>
      </c>
      <c r="M538" s="735">
        <v>0</v>
      </c>
      <c r="N538" s="735">
        <v>0</v>
      </c>
      <c r="O538" s="735">
        <v>0</v>
      </c>
      <c r="P538" s="735">
        <v>0</v>
      </c>
      <c r="Q538" s="735">
        <v>0</v>
      </c>
      <c r="R538" s="735">
        <v>0</v>
      </c>
      <c r="S538" s="735">
        <v>0</v>
      </c>
      <c r="T538" s="735">
        <v>0</v>
      </c>
      <c r="U538" s="735">
        <v>0</v>
      </c>
      <c r="V538" s="735">
        <v>0</v>
      </c>
    </row>
    <row r="539" spans="2:22" x14ac:dyDescent="0.25">
      <c r="B539" s="706" t="s">
        <v>1126</v>
      </c>
      <c r="C539" s="706" t="s">
        <v>1126</v>
      </c>
      <c r="D539" s="706" t="s">
        <v>1126</v>
      </c>
      <c r="E539" s="735">
        <v>0</v>
      </c>
      <c r="F539" s="735">
        <v>0</v>
      </c>
      <c r="G539" s="735">
        <v>0</v>
      </c>
      <c r="H539" s="735">
        <v>0</v>
      </c>
      <c r="I539" s="735">
        <v>0</v>
      </c>
      <c r="J539" s="735">
        <v>0</v>
      </c>
      <c r="K539" s="735">
        <v>0</v>
      </c>
      <c r="L539" s="735">
        <v>0</v>
      </c>
      <c r="M539" s="735">
        <v>0</v>
      </c>
      <c r="N539" s="735">
        <v>0</v>
      </c>
      <c r="O539" s="735">
        <v>0</v>
      </c>
      <c r="P539" s="735">
        <v>0</v>
      </c>
      <c r="Q539" s="735">
        <v>0</v>
      </c>
      <c r="R539" s="735">
        <v>0</v>
      </c>
      <c r="S539" s="735">
        <v>0</v>
      </c>
      <c r="T539" s="735">
        <v>0</v>
      </c>
      <c r="U539" s="735">
        <v>0</v>
      </c>
      <c r="V539" s="735">
        <v>0</v>
      </c>
    </row>
    <row r="540" spans="2:22" x14ac:dyDescent="0.25">
      <c r="B540" s="706" t="s">
        <v>1126</v>
      </c>
      <c r="C540" s="706" t="s">
        <v>1126</v>
      </c>
      <c r="D540" s="706" t="s">
        <v>1126</v>
      </c>
      <c r="E540" s="735">
        <v>0</v>
      </c>
      <c r="F540" s="735">
        <v>0</v>
      </c>
      <c r="G540" s="735">
        <v>0</v>
      </c>
      <c r="H540" s="735">
        <v>0</v>
      </c>
      <c r="I540" s="735">
        <v>0</v>
      </c>
      <c r="J540" s="735">
        <v>0</v>
      </c>
      <c r="K540" s="735">
        <v>0</v>
      </c>
      <c r="L540" s="735">
        <v>0</v>
      </c>
      <c r="M540" s="735">
        <v>0</v>
      </c>
      <c r="N540" s="735">
        <v>0</v>
      </c>
      <c r="O540" s="735">
        <v>0</v>
      </c>
      <c r="P540" s="735">
        <v>0</v>
      </c>
      <c r="Q540" s="735">
        <v>0</v>
      </c>
      <c r="R540" s="735">
        <v>0</v>
      </c>
      <c r="S540" s="735">
        <v>0</v>
      </c>
      <c r="T540" s="735">
        <v>0</v>
      </c>
      <c r="U540" s="735">
        <v>0</v>
      </c>
      <c r="V540" s="735">
        <v>0</v>
      </c>
    </row>
    <row r="541" spans="2:22" x14ac:dyDescent="0.25">
      <c r="B541" s="706" t="s">
        <v>1126</v>
      </c>
      <c r="C541" s="706" t="s">
        <v>1126</v>
      </c>
      <c r="D541" s="706" t="s">
        <v>1126</v>
      </c>
      <c r="E541" s="735">
        <v>0</v>
      </c>
      <c r="F541" s="735">
        <v>0</v>
      </c>
      <c r="G541" s="735">
        <v>0</v>
      </c>
      <c r="H541" s="735">
        <v>0</v>
      </c>
      <c r="I541" s="735">
        <v>0</v>
      </c>
      <c r="J541" s="735">
        <v>0</v>
      </c>
      <c r="K541" s="735">
        <v>0</v>
      </c>
      <c r="L541" s="735">
        <v>0</v>
      </c>
      <c r="M541" s="735">
        <v>0</v>
      </c>
      <c r="N541" s="735">
        <v>0</v>
      </c>
      <c r="O541" s="735">
        <v>0</v>
      </c>
      <c r="P541" s="735">
        <v>0</v>
      </c>
      <c r="Q541" s="735">
        <v>0</v>
      </c>
      <c r="R541" s="735">
        <v>0</v>
      </c>
      <c r="S541" s="735">
        <v>0</v>
      </c>
      <c r="T541" s="735">
        <v>0</v>
      </c>
      <c r="U541" s="735">
        <v>0</v>
      </c>
      <c r="V541" s="735">
        <v>0</v>
      </c>
    </row>
    <row r="542" spans="2:22" x14ac:dyDescent="0.25">
      <c r="B542" s="706" t="s">
        <v>1126</v>
      </c>
      <c r="C542" s="706" t="s">
        <v>1126</v>
      </c>
      <c r="D542" s="706" t="s">
        <v>1126</v>
      </c>
      <c r="E542" s="735">
        <v>0</v>
      </c>
      <c r="F542" s="735">
        <v>0</v>
      </c>
      <c r="G542" s="735">
        <v>0</v>
      </c>
      <c r="H542" s="735">
        <v>0</v>
      </c>
      <c r="I542" s="735">
        <v>0</v>
      </c>
      <c r="J542" s="735">
        <v>0</v>
      </c>
      <c r="K542" s="735">
        <v>0</v>
      </c>
      <c r="L542" s="735">
        <v>0</v>
      </c>
      <c r="M542" s="735">
        <v>0</v>
      </c>
      <c r="N542" s="735">
        <v>0</v>
      </c>
      <c r="O542" s="735">
        <v>0</v>
      </c>
      <c r="P542" s="735">
        <v>0</v>
      </c>
      <c r="Q542" s="735">
        <v>0</v>
      </c>
      <c r="R542" s="735">
        <v>0</v>
      </c>
      <c r="S542" s="735">
        <v>0</v>
      </c>
      <c r="T542" s="735">
        <v>0</v>
      </c>
      <c r="U542" s="735">
        <v>0</v>
      </c>
      <c r="V542" s="735">
        <v>0</v>
      </c>
    </row>
    <row r="543" spans="2:22" x14ac:dyDescent="0.25">
      <c r="B543" s="706" t="s">
        <v>1126</v>
      </c>
      <c r="C543" s="706" t="s">
        <v>1126</v>
      </c>
      <c r="D543" s="706" t="s">
        <v>1126</v>
      </c>
      <c r="E543" s="735">
        <v>0</v>
      </c>
      <c r="F543" s="735">
        <v>0</v>
      </c>
      <c r="G543" s="735">
        <v>0</v>
      </c>
      <c r="H543" s="735">
        <v>0</v>
      </c>
      <c r="I543" s="735">
        <v>0</v>
      </c>
      <c r="J543" s="735">
        <v>0</v>
      </c>
      <c r="K543" s="735">
        <v>0</v>
      </c>
      <c r="L543" s="735">
        <v>0</v>
      </c>
      <c r="M543" s="735">
        <v>0</v>
      </c>
      <c r="N543" s="735">
        <v>0</v>
      </c>
      <c r="O543" s="735">
        <v>0</v>
      </c>
      <c r="P543" s="735">
        <v>0</v>
      </c>
      <c r="Q543" s="735">
        <v>0</v>
      </c>
      <c r="R543" s="735">
        <v>0</v>
      </c>
      <c r="S543" s="735">
        <v>0</v>
      </c>
      <c r="T543" s="735">
        <v>0</v>
      </c>
      <c r="U543" s="735">
        <v>0</v>
      </c>
      <c r="V543" s="735">
        <v>0</v>
      </c>
    </row>
    <row r="544" spans="2:22" x14ac:dyDescent="0.25">
      <c r="B544" s="706" t="s">
        <v>1126</v>
      </c>
      <c r="C544" s="706" t="s">
        <v>1126</v>
      </c>
      <c r="D544" s="706" t="s">
        <v>1126</v>
      </c>
      <c r="E544" s="735">
        <v>0</v>
      </c>
      <c r="F544" s="735">
        <v>0</v>
      </c>
      <c r="G544" s="735">
        <v>0</v>
      </c>
      <c r="H544" s="735">
        <v>0</v>
      </c>
      <c r="I544" s="735">
        <v>0</v>
      </c>
      <c r="J544" s="735">
        <v>0</v>
      </c>
      <c r="K544" s="735">
        <v>0</v>
      </c>
      <c r="L544" s="735">
        <v>0</v>
      </c>
      <c r="M544" s="735">
        <v>0</v>
      </c>
      <c r="N544" s="735">
        <v>0</v>
      </c>
      <c r="O544" s="735">
        <v>0</v>
      </c>
      <c r="P544" s="735">
        <v>0</v>
      </c>
      <c r="Q544" s="735">
        <v>0</v>
      </c>
      <c r="R544" s="735">
        <v>0</v>
      </c>
      <c r="S544" s="735">
        <v>0</v>
      </c>
      <c r="T544" s="735">
        <v>0</v>
      </c>
      <c r="U544" s="735">
        <v>0</v>
      </c>
      <c r="V544" s="735">
        <v>0</v>
      </c>
    </row>
    <row r="545" spans="2:22" x14ac:dyDescent="0.25">
      <c r="B545" s="706" t="s">
        <v>1126</v>
      </c>
      <c r="C545" s="706" t="s">
        <v>1126</v>
      </c>
      <c r="D545" s="706" t="s">
        <v>1126</v>
      </c>
      <c r="E545" s="735">
        <v>0</v>
      </c>
      <c r="F545" s="735">
        <v>0</v>
      </c>
      <c r="G545" s="735">
        <v>0</v>
      </c>
      <c r="H545" s="735">
        <v>0</v>
      </c>
      <c r="I545" s="735">
        <v>0</v>
      </c>
      <c r="J545" s="735">
        <v>0</v>
      </c>
      <c r="K545" s="735">
        <v>0</v>
      </c>
      <c r="L545" s="735">
        <v>0</v>
      </c>
      <c r="M545" s="735">
        <v>0</v>
      </c>
      <c r="N545" s="735">
        <v>0</v>
      </c>
      <c r="O545" s="735">
        <v>0</v>
      </c>
      <c r="P545" s="735">
        <v>0</v>
      </c>
      <c r="Q545" s="735">
        <v>0</v>
      </c>
      <c r="R545" s="735">
        <v>0</v>
      </c>
      <c r="S545" s="735">
        <v>0</v>
      </c>
      <c r="T545" s="735">
        <v>0</v>
      </c>
      <c r="U545" s="735">
        <v>0</v>
      </c>
      <c r="V545" s="735">
        <v>0</v>
      </c>
    </row>
    <row r="546" spans="2:22" x14ac:dyDescent="0.25">
      <c r="B546" s="706" t="s">
        <v>1126</v>
      </c>
      <c r="C546" s="706" t="s">
        <v>1126</v>
      </c>
      <c r="D546" s="706" t="s">
        <v>1126</v>
      </c>
      <c r="E546" s="735">
        <v>0</v>
      </c>
      <c r="F546" s="735">
        <v>0</v>
      </c>
      <c r="G546" s="735">
        <v>0</v>
      </c>
      <c r="H546" s="735">
        <v>0</v>
      </c>
      <c r="I546" s="735">
        <v>0</v>
      </c>
      <c r="J546" s="735">
        <v>0</v>
      </c>
      <c r="K546" s="735">
        <v>0</v>
      </c>
      <c r="L546" s="735">
        <v>0</v>
      </c>
      <c r="M546" s="735">
        <v>0</v>
      </c>
      <c r="N546" s="735">
        <v>0</v>
      </c>
      <c r="O546" s="735">
        <v>0</v>
      </c>
      <c r="P546" s="735">
        <v>0</v>
      </c>
      <c r="Q546" s="735">
        <v>0</v>
      </c>
      <c r="R546" s="735">
        <v>0</v>
      </c>
      <c r="S546" s="735">
        <v>0</v>
      </c>
      <c r="T546" s="735">
        <v>0</v>
      </c>
      <c r="U546" s="735">
        <v>0</v>
      </c>
      <c r="V546" s="735">
        <v>0</v>
      </c>
    </row>
    <row r="547" spans="2:22" x14ac:dyDescent="0.25">
      <c r="B547" s="706" t="s">
        <v>1126</v>
      </c>
      <c r="C547" s="706" t="s">
        <v>1126</v>
      </c>
      <c r="D547" s="706" t="s">
        <v>1126</v>
      </c>
      <c r="E547" s="735">
        <v>0</v>
      </c>
      <c r="F547" s="735">
        <v>0</v>
      </c>
      <c r="G547" s="735">
        <v>0</v>
      </c>
      <c r="H547" s="735">
        <v>0</v>
      </c>
      <c r="I547" s="735">
        <v>0</v>
      </c>
      <c r="J547" s="735">
        <v>0</v>
      </c>
      <c r="K547" s="735">
        <v>0</v>
      </c>
      <c r="L547" s="735">
        <v>0</v>
      </c>
      <c r="M547" s="735">
        <v>0</v>
      </c>
      <c r="N547" s="735">
        <v>0</v>
      </c>
      <c r="O547" s="735">
        <v>0</v>
      </c>
      <c r="P547" s="735">
        <v>0</v>
      </c>
      <c r="Q547" s="735">
        <v>0</v>
      </c>
      <c r="R547" s="735">
        <v>0</v>
      </c>
      <c r="S547" s="735">
        <v>0</v>
      </c>
      <c r="T547" s="735">
        <v>0</v>
      </c>
      <c r="U547" s="735">
        <v>0</v>
      </c>
      <c r="V547" s="735">
        <v>0</v>
      </c>
    </row>
    <row r="548" spans="2:22" x14ac:dyDescent="0.25">
      <c r="B548" s="706" t="s">
        <v>1126</v>
      </c>
      <c r="C548" s="706" t="s">
        <v>1126</v>
      </c>
      <c r="D548" s="706" t="s">
        <v>1126</v>
      </c>
      <c r="E548" s="735">
        <v>0</v>
      </c>
      <c r="F548" s="735">
        <v>0</v>
      </c>
      <c r="G548" s="735">
        <v>0</v>
      </c>
      <c r="H548" s="735">
        <v>0</v>
      </c>
      <c r="I548" s="735">
        <v>0</v>
      </c>
      <c r="J548" s="735">
        <v>0</v>
      </c>
      <c r="K548" s="735">
        <v>0</v>
      </c>
      <c r="L548" s="735">
        <v>0</v>
      </c>
      <c r="M548" s="735">
        <v>0</v>
      </c>
      <c r="N548" s="735">
        <v>0</v>
      </c>
      <c r="O548" s="735">
        <v>0</v>
      </c>
      <c r="P548" s="735">
        <v>0</v>
      </c>
      <c r="Q548" s="735">
        <v>0</v>
      </c>
      <c r="R548" s="735">
        <v>0</v>
      </c>
      <c r="S548" s="735">
        <v>0</v>
      </c>
      <c r="T548" s="735">
        <v>0</v>
      </c>
      <c r="U548" s="735">
        <v>0</v>
      </c>
      <c r="V548" s="735">
        <v>0</v>
      </c>
    </row>
    <row r="549" spans="2:22" x14ac:dyDescent="0.25">
      <c r="B549" s="706" t="s">
        <v>1126</v>
      </c>
      <c r="C549" s="706" t="s">
        <v>1126</v>
      </c>
      <c r="D549" s="706" t="s">
        <v>1126</v>
      </c>
      <c r="E549" s="735">
        <v>0</v>
      </c>
      <c r="F549" s="735">
        <v>0</v>
      </c>
      <c r="G549" s="735">
        <v>0</v>
      </c>
      <c r="H549" s="735">
        <v>0</v>
      </c>
      <c r="I549" s="735">
        <v>0</v>
      </c>
      <c r="J549" s="735">
        <v>0</v>
      </c>
      <c r="K549" s="735">
        <v>0</v>
      </c>
      <c r="L549" s="735">
        <v>0</v>
      </c>
      <c r="M549" s="735">
        <v>0</v>
      </c>
      <c r="N549" s="735">
        <v>0</v>
      </c>
      <c r="O549" s="735">
        <v>0</v>
      </c>
      <c r="P549" s="735">
        <v>0</v>
      </c>
      <c r="Q549" s="735">
        <v>0</v>
      </c>
      <c r="R549" s="735">
        <v>0</v>
      </c>
      <c r="S549" s="735">
        <v>0</v>
      </c>
      <c r="T549" s="735">
        <v>0</v>
      </c>
      <c r="U549" s="735">
        <v>0</v>
      </c>
      <c r="V549" s="735">
        <v>0</v>
      </c>
    </row>
    <row r="550" spans="2:22" x14ac:dyDescent="0.25">
      <c r="B550" s="706" t="s">
        <v>1126</v>
      </c>
      <c r="C550" s="706" t="s">
        <v>1126</v>
      </c>
      <c r="D550" s="706" t="s">
        <v>1126</v>
      </c>
      <c r="E550" s="735">
        <v>0</v>
      </c>
      <c r="F550" s="735">
        <v>0</v>
      </c>
      <c r="G550" s="735">
        <v>0</v>
      </c>
      <c r="H550" s="735">
        <v>0</v>
      </c>
      <c r="I550" s="735">
        <v>0</v>
      </c>
      <c r="J550" s="735">
        <v>0</v>
      </c>
      <c r="K550" s="735">
        <v>0</v>
      </c>
      <c r="L550" s="735">
        <v>0</v>
      </c>
      <c r="M550" s="735">
        <v>0</v>
      </c>
      <c r="N550" s="735">
        <v>0</v>
      </c>
      <c r="O550" s="735">
        <v>0</v>
      </c>
      <c r="P550" s="735">
        <v>0</v>
      </c>
      <c r="Q550" s="735">
        <v>0</v>
      </c>
      <c r="R550" s="735">
        <v>0</v>
      </c>
      <c r="S550" s="735">
        <v>0</v>
      </c>
      <c r="T550" s="735">
        <v>0</v>
      </c>
      <c r="U550" s="735">
        <v>0</v>
      </c>
      <c r="V550" s="735">
        <v>0</v>
      </c>
    </row>
    <row r="551" spans="2:22" x14ac:dyDescent="0.25">
      <c r="B551" s="706" t="s">
        <v>1126</v>
      </c>
      <c r="C551" s="706" t="s">
        <v>1126</v>
      </c>
      <c r="D551" s="706" t="s">
        <v>1126</v>
      </c>
      <c r="E551" s="735">
        <v>0</v>
      </c>
      <c r="F551" s="735">
        <v>0</v>
      </c>
      <c r="G551" s="735">
        <v>0</v>
      </c>
      <c r="H551" s="735">
        <v>0</v>
      </c>
      <c r="I551" s="735">
        <v>0</v>
      </c>
      <c r="J551" s="735">
        <v>0</v>
      </c>
      <c r="K551" s="735">
        <v>0</v>
      </c>
      <c r="L551" s="735">
        <v>0</v>
      </c>
      <c r="M551" s="735">
        <v>0</v>
      </c>
      <c r="N551" s="735">
        <v>0</v>
      </c>
      <c r="O551" s="735">
        <v>0</v>
      </c>
      <c r="P551" s="735">
        <v>0</v>
      </c>
      <c r="Q551" s="735">
        <v>0</v>
      </c>
      <c r="R551" s="735">
        <v>0</v>
      </c>
      <c r="S551" s="735">
        <v>0</v>
      </c>
      <c r="T551" s="735">
        <v>0</v>
      </c>
      <c r="U551" s="735">
        <v>0</v>
      </c>
      <c r="V551" s="735">
        <v>0</v>
      </c>
    </row>
    <row r="552" spans="2:22" x14ac:dyDescent="0.25">
      <c r="B552" s="706" t="s">
        <v>1126</v>
      </c>
      <c r="C552" s="706" t="s">
        <v>1126</v>
      </c>
      <c r="D552" s="706" t="s">
        <v>1126</v>
      </c>
      <c r="E552" s="735">
        <v>0</v>
      </c>
      <c r="F552" s="735">
        <v>0</v>
      </c>
      <c r="G552" s="735">
        <v>0</v>
      </c>
      <c r="H552" s="735">
        <v>0</v>
      </c>
      <c r="I552" s="735">
        <v>0</v>
      </c>
      <c r="J552" s="735">
        <v>0</v>
      </c>
      <c r="K552" s="735">
        <v>0</v>
      </c>
      <c r="L552" s="735">
        <v>0</v>
      </c>
      <c r="M552" s="735">
        <v>0</v>
      </c>
      <c r="N552" s="735">
        <v>0</v>
      </c>
      <c r="O552" s="735">
        <v>0</v>
      </c>
      <c r="P552" s="735">
        <v>0</v>
      </c>
      <c r="Q552" s="735">
        <v>0</v>
      </c>
      <c r="R552" s="735">
        <v>0</v>
      </c>
      <c r="S552" s="735">
        <v>0</v>
      </c>
      <c r="T552" s="735">
        <v>0</v>
      </c>
      <c r="U552" s="735">
        <v>0</v>
      </c>
      <c r="V552" s="735">
        <v>0</v>
      </c>
    </row>
    <row r="553" spans="2:22" x14ac:dyDescent="0.25">
      <c r="B553" s="706" t="s">
        <v>1126</v>
      </c>
      <c r="C553" s="706" t="s">
        <v>1126</v>
      </c>
      <c r="D553" s="706" t="s">
        <v>1126</v>
      </c>
      <c r="E553" s="735">
        <v>0</v>
      </c>
      <c r="F553" s="735">
        <v>0</v>
      </c>
      <c r="G553" s="735">
        <v>0</v>
      </c>
      <c r="H553" s="735">
        <v>0</v>
      </c>
      <c r="I553" s="735">
        <v>0</v>
      </c>
      <c r="J553" s="735">
        <v>0</v>
      </c>
      <c r="K553" s="735">
        <v>0</v>
      </c>
      <c r="L553" s="735">
        <v>0</v>
      </c>
      <c r="M553" s="735">
        <v>0</v>
      </c>
      <c r="N553" s="735">
        <v>0</v>
      </c>
      <c r="O553" s="735">
        <v>0</v>
      </c>
      <c r="P553" s="735">
        <v>0</v>
      </c>
      <c r="Q553" s="735">
        <v>0</v>
      </c>
      <c r="R553" s="735">
        <v>0</v>
      </c>
      <c r="S553" s="735">
        <v>0</v>
      </c>
      <c r="T553" s="735">
        <v>0</v>
      </c>
      <c r="U553" s="735">
        <v>0</v>
      </c>
      <c r="V553" s="735">
        <v>0</v>
      </c>
    </row>
    <row r="554" spans="2:22" x14ac:dyDescent="0.25">
      <c r="B554" s="706" t="s">
        <v>1126</v>
      </c>
      <c r="C554" s="706" t="s">
        <v>1126</v>
      </c>
      <c r="D554" s="706" t="s">
        <v>1126</v>
      </c>
      <c r="E554" s="735">
        <v>0</v>
      </c>
      <c r="F554" s="735">
        <v>0</v>
      </c>
      <c r="G554" s="735">
        <v>0</v>
      </c>
      <c r="H554" s="735">
        <v>0</v>
      </c>
      <c r="I554" s="735">
        <v>0</v>
      </c>
      <c r="J554" s="735">
        <v>0</v>
      </c>
      <c r="K554" s="735">
        <v>0</v>
      </c>
      <c r="L554" s="735">
        <v>0</v>
      </c>
      <c r="M554" s="735">
        <v>0</v>
      </c>
      <c r="N554" s="735">
        <v>0</v>
      </c>
      <c r="O554" s="735">
        <v>0</v>
      </c>
      <c r="P554" s="735">
        <v>0</v>
      </c>
      <c r="Q554" s="735">
        <v>0</v>
      </c>
      <c r="R554" s="735">
        <v>0</v>
      </c>
      <c r="S554" s="735">
        <v>0</v>
      </c>
      <c r="T554" s="735">
        <v>0</v>
      </c>
      <c r="U554" s="735">
        <v>0</v>
      </c>
      <c r="V554" s="735">
        <v>0</v>
      </c>
    </row>
    <row r="555" spans="2:22" x14ac:dyDescent="0.25">
      <c r="B555" s="706" t="s">
        <v>1126</v>
      </c>
      <c r="C555" s="706" t="s">
        <v>1126</v>
      </c>
      <c r="D555" s="706" t="s">
        <v>1126</v>
      </c>
      <c r="E555" s="735">
        <v>0</v>
      </c>
      <c r="F555" s="735">
        <v>0</v>
      </c>
      <c r="G555" s="735">
        <v>0</v>
      </c>
      <c r="H555" s="735">
        <v>0</v>
      </c>
      <c r="I555" s="735">
        <v>0</v>
      </c>
      <c r="J555" s="735">
        <v>0</v>
      </c>
      <c r="K555" s="735">
        <v>0</v>
      </c>
      <c r="L555" s="735">
        <v>0</v>
      </c>
      <c r="M555" s="735">
        <v>0</v>
      </c>
      <c r="N555" s="735">
        <v>0</v>
      </c>
      <c r="O555" s="735">
        <v>0</v>
      </c>
      <c r="P555" s="735">
        <v>0</v>
      </c>
      <c r="Q555" s="735">
        <v>0</v>
      </c>
      <c r="R555" s="735">
        <v>0</v>
      </c>
      <c r="S555" s="735">
        <v>0</v>
      </c>
      <c r="T555" s="735">
        <v>0</v>
      </c>
      <c r="U555" s="735">
        <v>0</v>
      </c>
      <c r="V555" s="735">
        <v>0</v>
      </c>
    </row>
    <row r="556" spans="2:22" x14ac:dyDescent="0.25">
      <c r="B556" s="706" t="s">
        <v>1126</v>
      </c>
      <c r="C556" s="706" t="s">
        <v>1126</v>
      </c>
      <c r="D556" s="706" t="s">
        <v>1126</v>
      </c>
      <c r="E556" s="735">
        <v>0</v>
      </c>
      <c r="F556" s="735">
        <v>0</v>
      </c>
      <c r="G556" s="735">
        <v>0</v>
      </c>
      <c r="H556" s="735">
        <v>0</v>
      </c>
      <c r="I556" s="735">
        <v>0</v>
      </c>
      <c r="J556" s="735">
        <v>0</v>
      </c>
      <c r="K556" s="735">
        <v>0</v>
      </c>
      <c r="L556" s="735">
        <v>0</v>
      </c>
      <c r="M556" s="735">
        <v>0</v>
      </c>
      <c r="N556" s="735">
        <v>0</v>
      </c>
      <c r="O556" s="735">
        <v>0</v>
      </c>
      <c r="P556" s="735">
        <v>0</v>
      </c>
      <c r="Q556" s="735">
        <v>0</v>
      </c>
      <c r="R556" s="735">
        <v>0</v>
      </c>
      <c r="S556" s="735">
        <v>0</v>
      </c>
      <c r="T556" s="735">
        <v>0</v>
      </c>
      <c r="U556" s="735">
        <v>0</v>
      </c>
      <c r="V556" s="735">
        <v>0</v>
      </c>
    </row>
    <row r="557" spans="2:22" x14ac:dyDescent="0.25">
      <c r="B557" s="706" t="s">
        <v>1126</v>
      </c>
      <c r="C557" s="706" t="s">
        <v>1126</v>
      </c>
      <c r="D557" s="706" t="s">
        <v>1126</v>
      </c>
      <c r="E557" s="735">
        <v>0</v>
      </c>
      <c r="F557" s="735">
        <v>0</v>
      </c>
      <c r="G557" s="735">
        <v>0</v>
      </c>
      <c r="H557" s="735">
        <v>0</v>
      </c>
      <c r="I557" s="735">
        <v>0</v>
      </c>
      <c r="J557" s="735">
        <v>0</v>
      </c>
      <c r="K557" s="735">
        <v>0</v>
      </c>
      <c r="L557" s="735">
        <v>0</v>
      </c>
      <c r="M557" s="735">
        <v>0</v>
      </c>
      <c r="N557" s="735">
        <v>0</v>
      </c>
      <c r="O557" s="735">
        <v>0</v>
      </c>
      <c r="P557" s="735">
        <v>0</v>
      </c>
      <c r="Q557" s="735">
        <v>0</v>
      </c>
      <c r="R557" s="735">
        <v>0</v>
      </c>
      <c r="S557" s="735">
        <v>0</v>
      </c>
      <c r="T557" s="735">
        <v>0</v>
      </c>
      <c r="U557" s="735">
        <v>0</v>
      </c>
      <c r="V557" s="735">
        <v>0</v>
      </c>
    </row>
    <row r="558" spans="2:22" x14ac:dyDescent="0.25">
      <c r="B558" s="706" t="s">
        <v>1126</v>
      </c>
      <c r="C558" s="706" t="s">
        <v>1126</v>
      </c>
      <c r="D558" s="706" t="s">
        <v>1126</v>
      </c>
      <c r="E558" s="735">
        <v>0</v>
      </c>
      <c r="F558" s="735">
        <v>0</v>
      </c>
      <c r="G558" s="735">
        <v>0</v>
      </c>
      <c r="H558" s="735">
        <v>0</v>
      </c>
      <c r="I558" s="735">
        <v>0</v>
      </c>
      <c r="J558" s="735">
        <v>0</v>
      </c>
      <c r="K558" s="735">
        <v>0</v>
      </c>
      <c r="L558" s="735">
        <v>0</v>
      </c>
      <c r="M558" s="735">
        <v>0</v>
      </c>
      <c r="N558" s="735">
        <v>0</v>
      </c>
      <c r="O558" s="735">
        <v>0</v>
      </c>
      <c r="P558" s="735">
        <v>0</v>
      </c>
      <c r="Q558" s="735">
        <v>0</v>
      </c>
      <c r="R558" s="735">
        <v>0</v>
      </c>
      <c r="S558" s="735">
        <v>0</v>
      </c>
      <c r="T558" s="735">
        <v>0</v>
      </c>
      <c r="U558" s="735">
        <v>0</v>
      </c>
      <c r="V558" s="735">
        <v>0</v>
      </c>
    </row>
    <row r="559" spans="2:22" x14ac:dyDescent="0.25">
      <c r="B559" s="706" t="s">
        <v>1126</v>
      </c>
      <c r="C559" s="706" t="s">
        <v>1126</v>
      </c>
      <c r="D559" s="706" t="s">
        <v>1126</v>
      </c>
      <c r="E559" s="735">
        <v>0</v>
      </c>
      <c r="F559" s="735">
        <v>0</v>
      </c>
      <c r="G559" s="735">
        <v>0</v>
      </c>
      <c r="H559" s="735">
        <v>0</v>
      </c>
      <c r="I559" s="735">
        <v>0</v>
      </c>
      <c r="J559" s="735">
        <v>0</v>
      </c>
      <c r="K559" s="735">
        <v>0</v>
      </c>
      <c r="L559" s="735">
        <v>0</v>
      </c>
      <c r="M559" s="735">
        <v>0</v>
      </c>
      <c r="N559" s="735">
        <v>0</v>
      </c>
      <c r="O559" s="735">
        <v>0</v>
      </c>
      <c r="P559" s="735">
        <v>0</v>
      </c>
      <c r="Q559" s="735">
        <v>0</v>
      </c>
      <c r="R559" s="735">
        <v>0</v>
      </c>
      <c r="S559" s="735">
        <v>0</v>
      </c>
      <c r="T559" s="735">
        <v>0</v>
      </c>
      <c r="U559" s="735">
        <v>0</v>
      </c>
      <c r="V559" s="735">
        <v>0</v>
      </c>
    </row>
    <row r="560" spans="2:22" x14ac:dyDescent="0.25">
      <c r="B560" s="706" t="s">
        <v>1126</v>
      </c>
      <c r="C560" s="706" t="s">
        <v>1126</v>
      </c>
      <c r="D560" s="706" t="s">
        <v>1126</v>
      </c>
      <c r="E560" s="735">
        <v>0</v>
      </c>
      <c r="F560" s="735">
        <v>0</v>
      </c>
      <c r="G560" s="735">
        <v>0</v>
      </c>
      <c r="H560" s="735">
        <v>0</v>
      </c>
      <c r="I560" s="735">
        <v>0</v>
      </c>
      <c r="J560" s="735">
        <v>0</v>
      </c>
      <c r="K560" s="735">
        <v>0</v>
      </c>
      <c r="L560" s="735">
        <v>0</v>
      </c>
      <c r="M560" s="735">
        <v>0</v>
      </c>
      <c r="N560" s="735">
        <v>0</v>
      </c>
      <c r="O560" s="735">
        <v>0</v>
      </c>
      <c r="P560" s="735">
        <v>0</v>
      </c>
      <c r="Q560" s="735">
        <v>0</v>
      </c>
      <c r="R560" s="735">
        <v>0</v>
      </c>
      <c r="S560" s="735">
        <v>0</v>
      </c>
      <c r="T560" s="735">
        <v>0</v>
      </c>
      <c r="U560" s="735">
        <v>0</v>
      </c>
      <c r="V560" s="735">
        <v>0</v>
      </c>
    </row>
    <row r="561" spans="2:22" x14ac:dyDescent="0.25">
      <c r="B561" s="706" t="s">
        <v>1126</v>
      </c>
      <c r="C561" s="706" t="s">
        <v>1126</v>
      </c>
      <c r="D561" s="706" t="s">
        <v>1126</v>
      </c>
      <c r="E561" s="735">
        <v>0</v>
      </c>
      <c r="F561" s="735">
        <v>0</v>
      </c>
      <c r="G561" s="735">
        <v>0</v>
      </c>
      <c r="H561" s="735">
        <v>0</v>
      </c>
      <c r="I561" s="735">
        <v>0</v>
      </c>
      <c r="J561" s="735">
        <v>0</v>
      </c>
      <c r="K561" s="735">
        <v>0</v>
      </c>
      <c r="L561" s="735">
        <v>0</v>
      </c>
      <c r="M561" s="735">
        <v>0</v>
      </c>
      <c r="N561" s="735">
        <v>0</v>
      </c>
      <c r="O561" s="735">
        <v>0</v>
      </c>
      <c r="P561" s="735">
        <v>0</v>
      </c>
      <c r="Q561" s="735">
        <v>0</v>
      </c>
      <c r="R561" s="735">
        <v>0</v>
      </c>
      <c r="S561" s="735">
        <v>0</v>
      </c>
      <c r="T561" s="735">
        <v>0</v>
      </c>
      <c r="U561" s="735">
        <v>0</v>
      </c>
      <c r="V561" s="735">
        <v>0</v>
      </c>
    </row>
    <row r="562" spans="2:22" x14ac:dyDescent="0.25">
      <c r="B562" s="706" t="s">
        <v>1126</v>
      </c>
      <c r="C562" s="706" t="s">
        <v>1126</v>
      </c>
      <c r="D562" s="706" t="s">
        <v>1126</v>
      </c>
      <c r="E562" s="735">
        <v>0</v>
      </c>
      <c r="F562" s="735">
        <v>0</v>
      </c>
      <c r="G562" s="735">
        <v>0</v>
      </c>
      <c r="H562" s="735">
        <v>0</v>
      </c>
      <c r="I562" s="735">
        <v>0</v>
      </c>
      <c r="J562" s="735">
        <v>0</v>
      </c>
      <c r="K562" s="735">
        <v>0</v>
      </c>
      <c r="L562" s="735">
        <v>0</v>
      </c>
      <c r="M562" s="735">
        <v>0</v>
      </c>
      <c r="N562" s="735">
        <v>0</v>
      </c>
      <c r="O562" s="735">
        <v>0</v>
      </c>
      <c r="P562" s="735">
        <v>0</v>
      </c>
      <c r="Q562" s="735">
        <v>0</v>
      </c>
      <c r="R562" s="735">
        <v>0</v>
      </c>
      <c r="S562" s="735">
        <v>0</v>
      </c>
      <c r="T562" s="735">
        <v>0</v>
      </c>
      <c r="U562" s="735">
        <v>0</v>
      </c>
      <c r="V562" s="735">
        <v>0</v>
      </c>
    </row>
    <row r="563" spans="2:22" x14ac:dyDescent="0.25">
      <c r="B563" s="706" t="s">
        <v>1126</v>
      </c>
      <c r="C563" s="706" t="s">
        <v>1126</v>
      </c>
      <c r="D563" s="706" t="s">
        <v>1126</v>
      </c>
      <c r="E563" s="735">
        <v>0</v>
      </c>
      <c r="F563" s="735">
        <v>0</v>
      </c>
      <c r="G563" s="735">
        <v>0</v>
      </c>
      <c r="H563" s="735">
        <v>0</v>
      </c>
      <c r="I563" s="735">
        <v>0</v>
      </c>
      <c r="J563" s="735">
        <v>0</v>
      </c>
      <c r="K563" s="735">
        <v>0</v>
      </c>
      <c r="L563" s="735">
        <v>0</v>
      </c>
      <c r="M563" s="735">
        <v>0</v>
      </c>
      <c r="N563" s="735">
        <v>0</v>
      </c>
      <c r="O563" s="735">
        <v>0</v>
      </c>
      <c r="P563" s="735">
        <v>0</v>
      </c>
      <c r="Q563" s="735">
        <v>0</v>
      </c>
      <c r="R563" s="735">
        <v>0</v>
      </c>
      <c r="S563" s="735">
        <v>0</v>
      </c>
      <c r="T563" s="735">
        <v>0</v>
      </c>
      <c r="U563" s="735">
        <v>0</v>
      </c>
      <c r="V563" s="735">
        <v>0</v>
      </c>
    </row>
    <row r="564" spans="2:22" x14ac:dyDescent="0.25">
      <c r="B564" s="706" t="s">
        <v>1126</v>
      </c>
      <c r="C564" s="706" t="s">
        <v>1126</v>
      </c>
      <c r="D564" s="706" t="s">
        <v>1126</v>
      </c>
      <c r="E564" s="735">
        <v>0</v>
      </c>
      <c r="F564" s="735">
        <v>0</v>
      </c>
      <c r="G564" s="735">
        <v>0</v>
      </c>
      <c r="H564" s="735">
        <v>0</v>
      </c>
      <c r="I564" s="735">
        <v>0</v>
      </c>
      <c r="J564" s="735">
        <v>0</v>
      </c>
      <c r="K564" s="735">
        <v>0</v>
      </c>
      <c r="L564" s="735">
        <v>0</v>
      </c>
      <c r="M564" s="735">
        <v>0</v>
      </c>
      <c r="N564" s="735">
        <v>0</v>
      </c>
      <c r="O564" s="735">
        <v>0</v>
      </c>
      <c r="P564" s="735">
        <v>0</v>
      </c>
      <c r="Q564" s="735">
        <v>0</v>
      </c>
      <c r="R564" s="735">
        <v>0</v>
      </c>
      <c r="S564" s="735">
        <v>0</v>
      </c>
      <c r="T564" s="735">
        <v>0</v>
      </c>
      <c r="U564" s="735">
        <v>0</v>
      </c>
      <c r="V564" s="735">
        <v>0</v>
      </c>
    </row>
    <row r="565" spans="2:22" x14ac:dyDescent="0.25">
      <c r="B565" s="706" t="s">
        <v>1126</v>
      </c>
      <c r="C565" s="706" t="s">
        <v>1126</v>
      </c>
      <c r="D565" s="706" t="s">
        <v>1126</v>
      </c>
      <c r="E565" s="735">
        <v>0</v>
      </c>
      <c r="F565" s="735">
        <v>0</v>
      </c>
      <c r="G565" s="735">
        <v>0</v>
      </c>
      <c r="H565" s="735">
        <v>0</v>
      </c>
      <c r="I565" s="735">
        <v>0</v>
      </c>
      <c r="J565" s="735">
        <v>0</v>
      </c>
      <c r="K565" s="735">
        <v>0</v>
      </c>
      <c r="L565" s="735">
        <v>0</v>
      </c>
      <c r="M565" s="735">
        <v>0</v>
      </c>
      <c r="N565" s="735">
        <v>0</v>
      </c>
      <c r="O565" s="735">
        <v>0</v>
      </c>
      <c r="P565" s="735">
        <v>0</v>
      </c>
      <c r="Q565" s="735">
        <v>0</v>
      </c>
      <c r="R565" s="735">
        <v>0</v>
      </c>
      <c r="S565" s="735">
        <v>0</v>
      </c>
      <c r="T565" s="735">
        <v>0</v>
      </c>
      <c r="U565" s="735">
        <v>0</v>
      </c>
      <c r="V565" s="735">
        <v>0</v>
      </c>
    </row>
    <row r="566" spans="2:22" x14ac:dyDescent="0.25">
      <c r="B566" s="706" t="s">
        <v>1126</v>
      </c>
      <c r="C566" s="706" t="s">
        <v>1126</v>
      </c>
      <c r="D566" s="706" t="s">
        <v>1126</v>
      </c>
      <c r="E566" s="735">
        <v>0</v>
      </c>
      <c r="F566" s="735">
        <v>0</v>
      </c>
      <c r="G566" s="735">
        <v>0</v>
      </c>
      <c r="H566" s="735">
        <v>0</v>
      </c>
      <c r="I566" s="735">
        <v>0</v>
      </c>
      <c r="J566" s="735">
        <v>0</v>
      </c>
      <c r="K566" s="735">
        <v>0</v>
      </c>
      <c r="L566" s="735">
        <v>0</v>
      </c>
      <c r="M566" s="735">
        <v>0</v>
      </c>
      <c r="N566" s="735">
        <v>0</v>
      </c>
      <c r="O566" s="735">
        <v>0</v>
      </c>
      <c r="P566" s="735">
        <v>0</v>
      </c>
      <c r="Q566" s="735">
        <v>0</v>
      </c>
      <c r="R566" s="735">
        <v>0</v>
      </c>
      <c r="S566" s="735">
        <v>0</v>
      </c>
      <c r="T566" s="735">
        <v>0</v>
      </c>
      <c r="U566" s="735">
        <v>0</v>
      </c>
      <c r="V566" s="735">
        <v>0</v>
      </c>
    </row>
    <row r="567" spans="2:22" x14ac:dyDescent="0.25">
      <c r="B567" s="706" t="s">
        <v>1126</v>
      </c>
      <c r="C567" s="706" t="s">
        <v>1126</v>
      </c>
      <c r="D567" s="706" t="s">
        <v>1126</v>
      </c>
      <c r="E567" s="735">
        <v>0</v>
      </c>
      <c r="F567" s="735">
        <v>0</v>
      </c>
      <c r="G567" s="735">
        <v>0</v>
      </c>
      <c r="H567" s="735">
        <v>0</v>
      </c>
      <c r="I567" s="735">
        <v>0</v>
      </c>
      <c r="J567" s="735">
        <v>0</v>
      </c>
      <c r="K567" s="735">
        <v>0</v>
      </c>
      <c r="L567" s="735">
        <v>0</v>
      </c>
      <c r="M567" s="735">
        <v>0</v>
      </c>
      <c r="N567" s="735">
        <v>0</v>
      </c>
      <c r="O567" s="735">
        <v>0</v>
      </c>
      <c r="P567" s="735">
        <v>0</v>
      </c>
      <c r="Q567" s="735">
        <v>0</v>
      </c>
      <c r="R567" s="735">
        <v>0</v>
      </c>
      <c r="S567" s="735">
        <v>0</v>
      </c>
      <c r="T567" s="735">
        <v>0</v>
      </c>
      <c r="U567" s="735">
        <v>0</v>
      </c>
      <c r="V567" s="735">
        <v>0</v>
      </c>
    </row>
    <row r="568" spans="2:22" x14ac:dyDescent="0.25">
      <c r="B568" s="706" t="s">
        <v>1126</v>
      </c>
      <c r="C568" s="706" t="s">
        <v>1126</v>
      </c>
      <c r="D568" s="706" t="s">
        <v>1126</v>
      </c>
      <c r="E568" s="735">
        <v>0</v>
      </c>
      <c r="F568" s="735">
        <v>0</v>
      </c>
      <c r="G568" s="735">
        <v>0</v>
      </c>
      <c r="H568" s="735">
        <v>0</v>
      </c>
      <c r="I568" s="735">
        <v>0</v>
      </c>
      <c r="J568" s="735">
        <v>0</v>
      </c>
      <c r="K568" s="735">
        <v>0</v>
      </c>
      <c r="L568" s="735">
        <v>0</v>
      </c>
      <c r="M568" s="735">
        <v>0</v>
      </c>
      <c r="N568" s="735">
        <v>0</v>
      </c>
      <c r="O568" s="735">
        <v>0</v>
      </c>
      <c r="P568" s="735">
        <v>0</v>
      </c>
      <c r="Q568" s="735">
        <v>0</v>
      </c>
      <c r="R568" s="735">
        <v>0</v>
      </c>
      <c r="S568" s="735">
        <v>0</v>
      </c>
      <c r="T568" s="735">
        <v>0</v>
      </c>
      <c r="U568" s="735">
        <v>0</v>
      </c>
      <c r="V568" s="735">
        <v>0</v>
      </c>
    </row>
    <row r="569" spans="2:22" x14ac:dyDescent="0.25">
      <c r="B569" s="706" t="s">
        <v>1126</v>
      </c>
      <c r="C569" s="706" t="s">
        <v>1126</v>
      </c>
      <c r="D569" s="706" t="s">
        <v>1126</v>
      </c>
      <c r="E569" s="735">
        <v>0</v>
      </c>
      <c r="F569" s="735">
        <v>0</v>
      </c>
      <c r="G569" s="735">
        <v>0</v>
      </c>
      <c r="H569" s="735">
        <v>0</v>
      </c>
      <c r="I569" s="735">
        <v>0</v>
      </c>
      <c r="J569" s="735">
        <v>0</v>
      </c>
      <c r="K569" s="735">
        <v>0</v>
      </c>
      <c r="L569" s="735">
        <v>0</v>
      </c>
      <c r="M569" s="735">
        <v>0</v>
      </c>
      <c r="N569" s="735">
        <v>0</v>
      </c>
      <c r="O569" s="735">
        <v>0</v>
      </c>
      <c r="P569" s="735">
        <v>0</v>
      </c>
      <c r="Q569" s="735">
        <v>0</v>
      </c>
      <c r="R569" s="735">
        <v>0</v>
      </c>
      <c r="S569" s="735">
        <v>0</v>
      </c>
      <c r="T569" s="735">
        <v>0</v>
      </c>
      <c r="U569" s="735">
        <v>0</v>
      </c>
      <c r="V569" s="735">
        <v>0</v>
      </c>
    </row>
    <row r="570" spans="2:22" x14ac:dyDescent="0.25">
      <c r="B570" s="706" t="s">
        <v>1126</v>
      </c>
      <c r="C570" s="706" t="s">
        <v>1126</v>
      </c>
      <c r="D570" s="706" t="s">
        <v>1126</v>
      </c>
      <c r="E570" s="735">
        <v>0</v>
      </c>
      <c r="F570" s="735">
        <v>0</v>
      </c>
      <c r="G570" s="735">
        <v>0</v>
      </c>
      <c r="H570" s="735">
        <v>0</v>
      </c>
      <c r="I570" s="735">
        <v>0</v>
      </c>
      <c r="J570" s="735">
        <v>0</v>
      </c>
      <c r="K570" s="735">
        <v>0</v>
      </c>
      <c r="L570" s="735">
        <v>0</v>
      </c>
      <c r="M570" s="735">
        <v>0</v>
      </c>
      <c r="N570" s="735">
        <v>0</v>
      </c>
      <c r="O570" s="735">
        <v>0</v>
      </c>
      <c r="P570" s="735">
        <v>0</v>
      </c>
      <c r="Q570" s="735">
        <v>0</v>
      </c>
      <c r="R570" s="735">
        <v>0</v>
      </c>
      <c r="S570" s="735">
        <v>0</v>
      </c>
      <c r="T570" s="735">
        <v>0</v>
      </c>
      <c r="U570" s="735">
        <v>0</v>
      </c>
      <c r="V570" s="735">
        <v>0</v>
      </c>
    </row>
    <row r="571" spans="2:22" x14ac:dyDescent="0.25">
      <c r="B571" s="706" t="s">
        <v>1126</v>
      </c>
      <c r="C571" s="706" t="s">
        <v>1126</v>
      </c>
      <c r="D571" s="706" t="s">
        <v>1126</v>
      </c>
      <c r="E571" s="735">
        <v>0</v>
      </c>
      <c r="F571" s="735">
        <v>0</v>
      </c>
      <c r="G571" s="735">
        <v>0</v>
      </c>
      <c r="H571" s="735">
        <v>0</v>
      </c>
      <c r="I571" s="735">
        <v>0</v>
      </c>
      <c r="J571" s="735">
        <v>0</v>
      </c>
      <c r="K571" s="735">
        <v>0</v>
      </c>
      <c r="L571" s="735">
        <v>0</v>
      </c>
      <c r="M571" s="735">
        <v>0</v>
      </c>
      <c r="N571" s="735">
        <v>0</v>
      </c>
      <c r="O571" s="735">
        <v>0</v>
      </c>
      <c r="P571" s="735">
        <v>0</v>
      </c>
      <c r="Q571" s="735">
        <v>0</v>
      </c>
      <c r="R571" s="735">
        <v>0</v>
      </c>
      <c r="S571" s="735">
        <v>0</v>
      </c>
      <c r="T571" s="735">
        <v>0</v>
      </c>
      <c r="U571" s="735">
        <v>0</v>
      </c>
      <c r="V571" s="735">
        <v>0</v>
      </c>
    </row>
    <row r="572" spans="2:22" x14ac:dyDescent="0.25">
      <c r="B572" s="706" t="s">
        <v>1126</v>
      </c>
      <c r="C572" s="706" t="s">
        <v>1126</v>
      </c>
      <c r="D572" s="706" t="s">
        <v>1126</v>
      </c>
      <c r="E572" s="735">
        <v>0</v>
      </c>
      <c r="F572" s="735">
        <v>0</v>
      </c>
      <c r="G572" s="735">
        <v>0</v>
      </c>
      <c r="H572" s="735">
        <v>0</v>
      </c>
      <c r="I572" s="735">
        <v>0</v>
      </c>
      <c r="J572" s="735">
        <v>0</v>
      </c>
      <c r="K572" s="735">
        <v>0</v>
      </c>
      <c r="L572" s="735">
        <v>0</v>
      </c>
      <c r="M572" s="735">
        <v>0</v>
      </c>
      <c r="N572" s="735">
        <v>0</v>
      </c>
      <c r="O572" s="735">
        <v>0</v>
      </c>
      <c r="P572" s="735">
        <v>0</v>
      </c>
      <c r="Q572" s="735">
        <v>0</v>
      </c>
      <c r="R572" s="735">
        <v>0</v>
      </c>
      <c r="S572" s="735">
        <v>0</v>
      </c>
      <c r="T572" s="735">
        <v>0</v>
      </c>
      <c r="U572" s="735">
        <v>0</v>
      </c>
      <c r="V572" s="735">
        <v>0</v>
      </c>
    </row>
    <row r="573" spans="2:22" x14ac:dyDescent="0.25">
      <c r="B573" s="706" t="s">
        <v>1126</v>
      </c>
      <c r="C573" s="706" t="s">
        <v>1126</v>
      </c>
      <c r="D573" s="706" t="s">
        <v>1126</v>
      </c>
      <c r="E573" s="735">
        <v>0</v>
      </c>
      <c r="F573" s="735">
        <v>0</v>
      </c>
      <c r="G573" s="735">
        <v>0</v>
      </c>
      <c r="H573" s="735">
        <v>0</v>
      </c>
      <c r="I573" s="735">
        <v>0</v>
      </c>
      <c r="J573" s="735">
        <v>0</v>
      </c>
      <c r="K573" s="735">
        <v>0</v>
      </c>
      <c r="L573" s="735">
        <v>0</v>
      </c>
      <c r="M573" s="735">
        <v>0</v>
      </c>
      <c r="N573" s="735">
        <v>0</v>
      </c>
      <c r="O573" s="735">
        <v>0</v>
      </c>
      <c r="P573" s="735">
        <v>0</v>
      </c>
      <c r="Q573" s="735">
        <v>0</v>
      </c>
      <c r="R573" s="735">
        <v>0</v>
      </c>
      <c r="S573" s="735">
        <v>0</v>
      </c>
      <c r="T573" s="735">
        <v>0</v>
      </c>
      <c r="U573" s="735">
        <v>0</v>
      </c>
      <c r="V573" s="735">
        <v>0</v>
      </c>
    </row>
    <row r="574" spans="2:22" x14ac:dyDescent="0.25">
      <c r="B574" s="706" t="s">
        <v>1126</v>
      </c>
      <c r="C574" s="706" t="s">
        <v>1126</v>
      </c>
      <c r="D574" s="706" t="s">
        <v>1126</v>
      </c>
      <c r="E574" s="735">
        <v>0</v>
      </c>
      <c r="F574" s="735">
        <v>0</v>
      </c>
      <c r="G574" s="735">
        <v>0</v>
      </c>
      <c r="H574" s="735">
        <v>0</v>
      </c>
      <c r="I574" s="735">
        <v>0</v>
      </c>
      <c r="J574" s="735">
        <v>0</v>
      </c>
      <c r="K574" s="735">
        <v>0</v>
      </c>
      <c r="L574" s="735">
        <v>0</v>
      </c>
      <c r="M574" s="735">
        <v>0</v>
      </c>
      <c r="N574" s="735">
        <v>0</v>
      </c>
      <c r="O574" s="735">
        <v>0</v>
      </c>
      <c r="P574" s="735">
        <v>0</v>
      </c>
      <c r="Q574" s="735">
        <v>0</v>
      </c>
      <c r="R574" s="735">
        <v>0</v>
      </c>
      <c r="S574" s="735">
        <v>0</v>
      </c>
      <c r="T574" s="735">
        <v>0</v>
      </c>
      <c r="U574" s="735">
        <v>0</v>
      </c>
      <c r="V574" s="735">
        <v>0</v>
      </c>
    </row>
    <row r="575" spans="2:22" x14ac:dyDescent="0.25">
      <c r="B575" s="706" t="s">
        <v>1126</v>
      </c>
      <c r="C575" s="706" t="s">
        <v>1126</v>
      </c>
      <c r="D575" s="706" t="s">
        <v>1126</v>
      </c>
      <c r="E575" s="735">
        <v>0</v>
      </c>
      <c r="F575" s="735">
        <v>0</v>
      </c>
      <c r="G575" s="735">
        <v>0</v>
      </c>
      <c r="H575" s="735">
        <v>0</v>
      </c>
      <c r="I575" s="735">
        <v>0</v>
      </c>
      <c r="J575" s="735">
        <v>0</v>
      </c>
      <c r="K575" s="735">
        <v>0</v>
      </c>
      <c r="L575" s="735">
        <v>0</v>
      </c>
      <c r="M575" s="735">
        <v>0</v>
      </c>
      <c r="N575" s="735">
        <v>0</v>
      </c>
      <c r="O575" s="735">
        <v>0</v>
      </c>
      <c r="P575" s="735">
        <v>0</v>
      </c>
      <c r="Q575" s="735">
        <v>0</v>
      </c>
      <c r="R575" s="735">
        <v>0</v>
      </c>
      <c r="S575" s="735">
        <v>0</v>
      </c>
      <c r="T575" s="735">
        <v>0</v>
      </c>
      <c r="U575" s="735">
        <v>0</v>
      </c>
      <c r="V575" s="735">
        <v>0</v>
      </c>
    </row>
    <row r="576" spans="2:22" x14ac:dyDescent="0.25">
      <c r="B576" s="706" t="s">
        <v>1126</v>
      </c>
      <c r="C576" s="706" t="s">
        <v>1126</v>
      </c>
      <c r="D576" s="706" t="s">
        <v>1126</v>
      </c>
      <c r="E576" s="735">
        <v>0</v>
      </c>
      <c r="F576" s="735">
        <v>0</v>
      </c>
      <c r="G576" s="735">
        <v>0</v>
      </c>
      <c r="H576" s="735">
        <v>0</v>
      </c>
      <c r="I576" s="735">
        <v>0</v>
      </c>
      <c r="J576" s="735">
        <v>0</v>
      </c>
      <c r="K576" s="735">
        <v>0</v>
      </c>
      <c r="L576" s="735">
        <v>0</v>
      </c>
      <c r="M576" s="735">
        <v>0</v>
      </c>
      <c r="N576" s="735">
        <v>0</v>
      </c>
      <c r="O576" s="735">
        <v>0</v>
      </c>
      <c r="P576" s="735">
        <v>0</v>
      </c>
      <c r="Q576" s="735">
        <v>0</v>
      </c>
      <c r="R576" s="735">
        <v>0</v>
      </c>
      <c r="S576" s="735">
        <v>0</v>
      </c>
      <c r="T576" s="735">
        <v>0</v>
      </c>
      <c r="U576" s="735">
        <v>0</v>
      </c>
      <c r="V576" s="735">
        <v>0</v>
      </c>
    </row>
    <row r="577" spans="2:22" x14ac:dyDescent="0.25">
      <c r="B577" s="706" t="s">
        <v>1126</v>
      </c>
      <c r="C577" s="706" t="s">
        <v>1126</v>
      </c>
      <c r="D577" s="706" t="s">
        <v>1126</v>
      </c>
      <c r="E577" s="735">
        <v>0</v>
      </c>
      <c r="F577" s="735">
        <v>0</v>
      </c>
      <c r="G577" s="735">
        <v>0</v>
      </c>
      <c r="H577" s="735">
        <v>0</v>
      </c>
      <c r="I577" s="735">
        <v>0</v>
      </c>
      <c r="J577" s="735">
        <v>0</v>
      </c>
      <c r="K577" s="735">
        <v>0</v>
      </c>
      <c r="L577" s="735">
        <v>0</v>
      </c>
      <c r="M577" s="735">
        <v>0</v>
      </c>
      <c r="N577" s="735">
        <v>0</v>
      </c>
      <c r="O577" s="735">
        <v>0</v>
      </c>
      <c r="P577" s="735">
        <v>0</v>
      </c>
      <c r="Q577" s="735">
        <v>0</v>
      </c>
      <c r="R577" s="735">
        <v>0</v>
      </c>
      <c r="S577" s="735">
        <v>0</v>
      </c>
      <c r="T577" s="735">
        <v>0</v>
      </c>
      <c r="U577" s="735">
        <v>0</v>
      </c>
      <c r="V577" s="735">
        <v>0</v>
      </c>
    </row>
    <row r="578" spans="2:22" x14ac:dyDescent="0.25">
      <c r="B578" s="706" t="s">
        <v>1126</v>
      </c>
      <c r="C578" s="706" t="s">
        <v>1126</v>
      </c>
      <c r="D578" s="706" t="s">
        <v>1126</v>
      </c>
      <c r="E578" s="735">
        <v>0</v>
      </c>
      <c r="F578" s="735">
        <v>0</v>
      </c>
      <c r="G578" s="735">
        <v>0</v>
      </c>
      <c r="H578" s="735">
        <v>0</v>
      </c>
      <c r="I578" s="735">
        <v>0</v>
      </c>
      <c r="J578" s="735">
        <v>0</v>
      </c>
      <c r="K578" s="735">
        <v>0</v>
      </c>
      <c r="L578" s="735">
        <v>0</v>
      </c>
      <c r="M578" s="735">
        <v>0</v>
      </c>
      <c r="N578" s="735">
        <v>0</v>
      </c>
      <c r="O578" s="735">
        <v>0</v>
      </c>
      <c r="P578" s="735">
        <v>0</v>
      </c>
      <c r="Q578" s="735">
        <v>0</v>
      </c>
      <c r="R578" s="735">
        <v>0</v>
      </c>
      <c r="S578" s="735">
        <v>0</v>
      </c>
      <c r="T578" s="735">
        <v>0</v>
      </c>
      <c r="U578" s="735">
        <v>0</v>
      </c>
      <c r="V578" s="735">
        <v>0</v>
      </c>
    </row>
    <row r="579" spans="2:22" x14ac:dyDescent="0.25">
      <c r="B579" s="706" t="s">
        <v>1126</v>
      </c>
      <c r="C579" s="706" t="s">
        <v>1126</v>
      </c>
      <c r="D579" s="706" t="s">
        <v>1126</v>
      </c>
      <c r="E579" s="735">
        <v>0</v>
      </c>
      <c r="F579" s="735">
        <v>0</v>
      </c>
      <c r="G579" s="735">
        <v>0</v>
      </c>
      <c r="H579" s="735">
        <v>0</v>
      </c>
      <c r="I579" s="735">
        <v>0</v>
      </c>
      <c r="J579" s="735">
        <v>0</v>
      </c>
      <c r="K579" s="735">
        <v>0</v>
      </c>
      <c r="L579" s="735">
        <v>0</v>
      </c>
      <c r="M579" s="735">
        <v>0</v>
      </c>
      <c r="N579" s="735">
        <v>0</v>
      </c>
      <c r="O579" s="735">
        <v>0</v>
      </c>
      <c r="P579" s="735">
        <v>0</v>
      </c>
      <c r="Q579" s="735">
        <v>0</v>
      </c>
      <c r="R579" s="735">
        <v>0</v>
      </c>
      <c r="S579" s="735">
        <v>0</v>
      </c>
      <c r="T579" s="735">
        <v>0</v>
      </c>
      <c r="U579" s="735">
        <v>0</v>
      </c>
      <c r="V579" s="735">
        <v>0</v>
      </c>
    </row>
    <row r="580" spans="2:22" x14ac:dyDescent="0.25">
      <c r="B580" s="706" t="s">
        <v>1126</v>
      </c>
      <c r="C580" s="706" t="s">
        <v>1126</v>
      </c>
      <c r="D580" s="706" t="s">
        <v>1126</v>
      </c>
      <c r="E580" s="735">
        <v>0</v>
      </c>
      <c r="F580" s="735">
        <v>0</v>
      </c>
      <c r="G580" s="735">
        <v>0</v>
      </c>
      <c r="H580" s="735">
        <v>0</v>
      </c>
      <c r="I580" s="735">
        <v>0</v>
      </c>
      <c r="J580" s="735">
        <v>0</v>
      </c>
      <c r="K580" s="735">
        <v>0</v>
      </c>
      <c r="L580" s="735">
        <v>0</v>
      </c>
      <c r="M580" s="735">
        <v>0</v>
      </c>
      <c r="N580" s="735">
        <v>0</v>
      </c>
      <c r="O580" s="735">
        <v>0</v>
      </c>
      <c r="P580" s="735">
        <v>0</v>
      </c>
      <c r="Q580" s="735">
        <v>0</v>
      </c>
      <c r="R580" s="735">
        <v>0</v>
      </c>
      <c r="S580" s="735">
        <v>0</v>
      </c>
      <c r="T580" s="735">
        <v>0</v>
      </c>
      <c r="U580" s="735">
        <v>0</v>
      </c>
      <c r="V580" s="735">
        <v>0</v>
      </c>
    </row>
    <row r="581" spans="2:22" x14ac:dyDescent="0.25">
      <c r="B581" s="706" t="s">
        <v>1126</v>
      </c>
      <c r="C581" s="706" t="s">
        <v>1126</v>
      </c>
      <c r="D581" s="706" t="s">
        <v>1126</v>
      </c>
      <c r="E581" s="735">
        <v>0</v>
      </c>
      <c r="F581" s="735">
        <v>0</v>
      </c>
      <c r="G581" s="735">
        <v>0</v>
      </c>
      <c r="H581" s="735">
        <v>0</v>
      </c>
      <c r="I581" s="735">
        <v>0</v>
      </c>
      <c r="J581" s="735">
        <v>0</v>
      </c>
      <c r="K581" s="735">
        <v>0</v>
      </c>
      <c r="L581" s="735">
        <v>0</v>
      </c>
      <c r="M581" s="735">
        <v>0</v>
      </c>
      <c r="N581" s="735">
        <v>0</v>
      </c>
      <c r="O581" s="735">
        <v>0</v>
      </c>
      <c r="P581" s="735">
        <v>0</v>
      </c>
      <c r="Q581" s="735">
        <v>0</v>
      </c>
      <c r="R581" s="735">
        <v>0</v>
      </c>
      <c r="S581" s="735">
        <v>0</v>
      </c>
      <c r="T581" s="735">
        <v>0</v>
      </c>
      <c r="U581" s="735">
        <v>0</v>
      </c>
      <c r="V581" s="735">
        <v>0</v>
      </c>
    </row>
    <row r="582" spans="2:22" x14ac:dyDescent="0.25">
      <c r="B582" s="706" t="s">
        <v>1126</v>
      </c>
      <c r="C582" s="706" t="s">
        <v>1126</v>
      </c>
      <c r="D582" s="706" t="s">
        <v>1126</v>
      </c>
      <c r="E582" s="735">
        <v>0</v>
      </c>
      <c r="F582" s="735">
        <v>0</v>
      </c>
      <c r="G582" s="735">
        <v>0</v>
      </c>
      <c r="H582" s="735">
        <v>0</v>
      </c>
      <c r="I582" s="735">
        <v>0</v>
      </c>
      <c r="J582" s="735">
        <v>0</v>
      </c>
      <c r="K582" s="735">
        <v>0</v>
      </c>
      <c r="L582" s="735">
        <v>0</v>
      </c>
      <c r="M582" s="735">
        <v>0</v>
      </c>
      <c r="N582" s="735">
        <v>0</v>
      </c>
      <c r="O582" s="735">
        <v>0</v>
      </c>
      <c r="P582" s="735">
        <v>0</v>
      </c>
      <c r="Q582" s="735">
        <v>0</v>
      </c>
      <c r="R582" s="735">
        <v>0</v>
      </c>
      <c r="S582" s="735">
        <v>0</v>
      </c>
      <c r="T582" s="735">
        <v>0</v>
      </c>
      <c r="U582" s="735">
        <v>0</v>
      </c>
      <c r="V582" s="735">
        <v>0</v>
      </c>
    </row>
    <row r="583" spans="2:22" x14ac:dyDescent="0.25">
      <c r="B583" s="706" t="s">
        <v>1126</v>
      </c>
      <c r="C583" s="706" t="s">
        <v>1126</v>
      </c>
      <c r="D583" s="706" t="s">
        <v>1126</v>
      </c>
      <c r="E583" s="735">
        <v>0</v>
      </c>
      <c r="F583" s="735">
        <v>0</v>
      </c>
      <c r="G583" s="735">
        <v>0</v>
      </c>
      <c r="H583" s="735">
        <v>0</v>
      </c>
      <c r="I583" s="735">
        <v>0</v>
      </c>
      <c r="J583" s="735">
        <v>0</v>
      </c>
      <c r="K583" s="735">
        <v>0</v>
      </c>
      <c r="L583" s="735">
        <v>0</v>
      </c>
      <c r="M583" s="735">
        <v>0</v>
      </c>
      <c r="N583" s="735">
        <v>0</v>
      </c>
      <c r="O583" s="735">
        <v>0</v>
      </c>
      <c r="P583" s="735">
        <v>0</v>
      </c>
      <c r="Q583" s="735">
        <v>0</v>
      </c>
      <c r="R583" s="735">
        <v>0</v>
      </c>
      <c r="S583" s="735">
        <v>0</v>
      </c>
      <c r="T583" s="735">
        <v>0</v>
      </c>
      <c r="U583" s="735">
        <v>0</v>
      </c>
      <c r="V583" s="735">
        <v>0</v>
      </c>
    </row>
    <row r="584" spans="2:22" x14ac:dyDescent="0.25">
      <c r="B584" s="706" t="s">
        <v>1126</v>
      </c>
      <c r="C584" s="706" t="s">
        <v>1126</v>
      </c>
      <c r="D584" s="706" t="s">
        <v>1126</v>
      </c>
      <c r="E584" s="735">
        <v>0</v>
      </c>
      <c r="F584" s="735">
        <v>0</v>
      </c>
      <c r="G584" s="735">
        <v>0</v>
      </c>
      <c r="H584" s="735">
        <v>0</v>
      </c>
      <c r="I584" s="735">
        <v>0</v>
      </c>
      <c r="J584" s="735">
        <v>0</v>
      </c>
      <c r="K584" s="735">
        <v>0</v>
      </c>
      <c r="L584" s="735">
        <v>0</v>
      </c>
      <c r="M584" s="735">
        <v>0</v>
      </c>
      <c r="N584" s="735">
        <v>0</v>
      </c>
      <c r="O584" s="735">
        <v>0</v>
      </c>
      <c r="P584" s="735">
        <v>0</v>
      </c>
      <c r="Q584" s="735">
        <v>0</v>
      </c>
      <c r="R584" s="735">
        <v>0</v>
      </c>
      <c r="S584" s="735">
        <v>0</v>
      </c>
      <c r="T584" s="735">
        <v>0</v>
      </c>
      <c r="U584" s="735">
        <v>0</v>
      </c>
      <c r="V584" s="735">
        <v>0</v>
      </c>
    </row>
    <row r="585" spans="2:22" x14ac:dyDescent="0.25">
      <c r="B585" s="706" t="s">
        <v>1126</v>
      </c>
      <c r="C585" s="706" t="s">
        <v>1126</v>
      </c>
      <c r="D585" s="706" t="s">
        <v>1126</v>
      </c>
      <c r="E585" s="735">
        <v>0</v>
      </c>
      <c r="F585" s="735">
        <v>0</v>
      </c>
      <c r="G585" s="735">
        <v>0</v>
      </c>
      <c r="H585" s="735">
        <v>0</v>
      </c>
      <c r="I585" s="735">
        <v>0</v>
      </c>
      <c r="J585" s="735">
        <v>0</v>
      </c>
      <c r="K585" s="735">
        <v>0</v>
      </c>
      <c r="L585" s="735">
        <v>0</v>
      </c>
      <c r="M585" s="735">
        <v>0</v>
      </c>
      <c r="N585" s="735">
        <v>0</v>
      </c>
      <c r="O585" s="735">
        <v>0</v>
      </c>
      <c r="P585" s="735">
        <v>0</v>
      </c>
      <c r="Q585" s="735">
        <v>0</v>
      </c>
      <c r="R585" s="735">
        <v>0</v>
      </c>
      <c r="S585" s="735">
        <v>0</v>
      </c>
      <c r="T585" s="735">
        <v>0</v>
      </c>
      <c r="U585" s="735">
        <v>0</v>
      </c>
      <c r="V585" s="735">
        <v>0</v>
      </c>
    </row>
    <row r="586" spans="2:22" x14ac:dyDescent="0.25">
      <c r="B586" s="706" t="s">
        <v>1126</v>
      </c>
      <c r="C586" s="706" t="s">
        <v>1126</v>
      </c>
      <c r="D586" s="706" t="s">
        <v>1126</v>
      </c>
      <c r="E586" s="735">
        <v>0</v>
      </c>
      <c r="F586" s="735">
        <v>0</v>
      </c>
      <c r="G586" s="735">
        <v>0</v>
      </c>
      <c r="H586" s="735">
        <v>0</v>
      </c>
      <c r="I586" s="735">
        <v>0</v>
      </c>
      <c r="J586" s="735">
        <v>0</v>
      </c>
      <c r="K586" s="735">
        <v>0</v>
      </c>
      <c r="L586" s="735">
        <v>0</v>
      </c>
      <c r="M586" s="735">
        <v>0</v>
      </c>
      <c r="N586" s="735">
        <v>0</v>
      </c>
      <c r="O586" s="735">
        <v>0</v>
      </c>
      <c r="P586" s="735">
        <v>0</v>
      </c>
      <c r="Q586" s="735">
        <v>0</v>
      </c>
      <c r="R586" s="735">
        <v>0</v>
      </c>
      <c r="S586" s="735">
        <v>0</v>
      </c>
      <c r="T586" s="735">
        <v>0</v>
      </c>
      <c r="U586" s="735">
        <v>0</v>
      </c>
      <c r="V586" s="735">
        <v>0</v>
      </c>
    </row>
    <row r="587" spans="2:22" x14ac:dyDescent="0.25">
      <c r="B587" s="706" t="s">
        <v>1126</v>
      </c>
      <c r="C587" s="706" t="s">
        <v>1126</v>
      </c>
      <c r="D587" s="706" t="s">
        <v>1126</v>
      </c>
      <c r="E587" s="735">
        <v>0</v>
      </c>
      <c r="F587" s="735">
        <v>0</v>
      </c>
      <c r="G587" s="735">
        <v>0</v>
      </c>
      <c r="H587" s="735">
        <v>0</v>
      </c>
      <c r="I587" s="735">
        <v>0</v>
      </c>
      <c r="J587" s="735">
        <v>0</v>
      </c>
      <c r="K587" s="735">
        <v>0</v>
      </c>
      <c r="L587" s="735">
        <v>0</v>
      </c>
      <c r="M587" s="735">
        <v>0</v>
      </c>
      <c r="N587" s="735">
        <v>0</v>
      </c>
      <c r="O587" s="735">
        <v>0</v>
      </c>
      <c r="P587" s="735">
        <v>0</v>
      </c>
      <c r="Q587" s="735">
        <v>0</v>
      </c>
      <c r="R587" s="735">
        <v>0</v>
      </c>
      <c r="S587" s="735">
        <v>0</v>
      </c>
      <c r="T587" s="735">
        <v>0</v>
      </c>
      <c r="U587" s="735">
        <v>0</v>
      </c>
      <c r="V587" s="735">
        <v>0</v>
      </c>
    </row>
    <row r="588" spans="2:22" x14ac:dyDescent="0.25">
      <c r="B588" s="706" t="s">
        <v>1126</v>
      </c>
      <c r="C588" s="706" t="s">
        <v>1126</v>
      </c>
      <c r="D588" s="706" t="s">
        <v>1126</v>
      </c>
      <c r="E588" s="735">
        <v>0</v>
      </c>
      <c r="F588" s="735">
        <v>0</v>
      </c>
      <c r="G588" s="735">
        <v>0</v>
      </c>
      <c r="H588" s="735">
        <v>0</v>
      </c>
      <c r="I588" s="735">
        <v>0</v>
      </c>
      <c r="J588" s="735">
        <v>0</v>
      </c>
      <c r="K588" s="735">
        <v>0</v>
      </c>
      <c r="L588" s="735">
        <v>0</v>
      </c>
      <c r="M588" s="735">
        <v>0</v>
      </c>
      <c r="N588" s="735">
        <v>0</v>
      </c>
      <c r="O588" s="735">
        <v>0</v>
      </c>
      <c r="P588" s="735">
        <v>0</v>
      </c>
      <c r="Q588" s="735">
        <v>0</v>
      </c>
      <c r="R588" s="735">
        <v>0</v>
      </c>
      <c r="S588" s="735">
        <v>0</v>
      </c>
      <c r="T588" s="735">
        <v>0</v>
      </c>
      <c r="U588" s="735">
        <v>0</v>
      </c>
      <c r="V588" s="735">
        <v>0</v>
      </c>
    </row>
    <row r="589" spans="2:22" x14ac:dyDescent="0.25">
      <c r="B589" s="706" t="s">
        <v>1126</v>
      </c>
      <c r="C589" s="706" t="s">
        <v>1126</v>
      </c>
      <c r="D589" s="706" t="s">
        <v>1126</v>
      </c>
      <c r="E589" s="735">
        <v>0</v>
      </c>
      <c r="F589" s="735">
        <v>0</v>
      </c>
      <c r="G589" s="735">
        <v>0</v>
      </c>
      <c r="H589" s="735">
        <v>0</v>
      </c>
      <c r="I589" s="735">
        <v>0</v>
      </c>
      <c r="J589" s="735">
        <v>0</v>
      </c>
      <c r="K589" s="735">
        <v>0</v>
      </c>
      <c r="L589" s="735">
        <v>0</v>
      </c>
      <c r="M589" s="735">
        <v>0</v>
      </c>
      <c r="N589" s="735">
        <v>0</v>
      </c>
      <c r="O589" s="735">
        <v>0</v>
      </c>
      <c r="P589" s="735">
        <v>0</v>
      </c>
      <c r="Q589" s="735">
        <v>0</v>
      </c>
      <c r="R589" s="735">
        <v>0</v>
      </c>
      <c r="S589" s="735">
        <v>0</v>
      </c>
      <c r="T589" s="735">
        <v>0</v>
      </c>
      <c r="U589" s="735">
        <v>0</v>
      </c>
      <c r="V589" s="735">
        <v>0</v>
      </c>
    </row>
    <row r="590" spans="2:22" x14ac:dyDescent="0.25">
      <c r="B590" s="706" t="s">
        <v>1126</v>
      </c>
      <c r="C590" s="706" t="s">
        <v>1126</v>
      </c>
      <c r="D590" s="706" t="s">
        <v>1126</v>
      </c>
      <c r="E590" s="735">
        <v>0</v>
      </c>
      <c r="F590" s="735">
        <v>0</v>
      </c>
      <c r="G590" s="735">
        <v>0</v>
      </c>
      <c r="H590" s="735">
        <v>0</v>
      </c>
      <c r="I590" s="735">
        <v>0</v>
      </c>
      <c r="J590" s="735">
        <v>0</v>
      </c>
      <c r="K590" s="735">
        <v>0</v>
      </c>
      <c r="L590" s="735">
        <v>0</v>
      </c>
      <c r="M590" s="735">
        <v>0</v>
      </c>
      <c r="N590" s="735">
        <v>0</v>
      </c>
      <c r="O590" s="735">
        <v>0</v>
      </c>
      <c r="P590" s="735">
        <v>0</v>
      </c>
      <c r="Q590" s="735">
        <v>0</v>
      </c>
      <c r="R590" s="735">
        <v>0</v>
      </c>
      <c r="S590" s="735">
        <v>0</v>
      </c>
      <c r="T590" s="735">
        <v>0</v>
      </c>
      <c r="U590" s="735">
        <v>0</v>
      </c>
      <c r="V590" s="735">
        <v>0</v>
      </c>
    </row>
    <row r="591" spans="2:22" x14ac:dyDescent="0.25">
      <c r="B591" s="706" t="s">
        <v>1126</v>
      </c>
      <c r="C591" s="706" t="s">
        <v>1126</v>
      </c>
      <c r="D591" s="706" t="s">
        <v>1126</v>
      </c>
      <c r="E591" s="735">
        <v>0</v>
      </c>
      <c r="F591" s="735">
        <v>0</v>
      </c>
      <c r="G591" s="735">
        <v>0</v>
      </c>
      <c r="H591" s="735">
        <v>0</v>
      </c>
      <c r="I591" s="735">
        <v>0</v>
      </c>
      <c r="J591" s="735">
        <v>0</v>
      </c>
      <c r="K591" s="735">
        <v>0</v>
      </c>
      <c r="L591" s="735">
        <v>0</v>
      </c>
      <c r="M591" s="735">
        <v>0</v>
      </c>
      <c r="N591" s="735">
        <v>0</v>
      </c>
      <c r="O591" s="735">
        <v>0</v>
      </c>
      <c r="P591" s="735">
        <v>0</v>
      </c>
      <c r="Q591" s="735">
        <v>0</v>
      </c>
      <c r="R591" s="735">
        <v>0</v>
      </c>
      <c r="S591" s="735">
        <v>0</v>
      </c>
      <c r="T591" s="735">
        <v>0</v>
      </c>
      <c r="U591" s="735">
        <v>0</v>
      </c>
      <c r="V591" s="735">
        <v>0</v>
      </c>
    </row>
    <row r="592" spans="2:22" x14ac:dyDescent="0.25">
      <c r="B592" s="706" t="s">
        <v>1126</v>
      </c>
      <c r="C592" s="706" t="s">
        <v>1126</v>
      </c>
      <c r="D592" s="706" t="s">
        <v>1126</v>
      </c>
      <c r="E592" s="735">
        <v>0</v>
      </c>
      <c r="F592" s="735">
        <v>0</v>
      </c>
      <c r="G592" s="735">
        <v>0</v>
      </c>
      <c r="H592" s="735">
        <v>0</v>
      </c>
      <c r="I592" s="735">
        <v>0</v>
      </c>
      <c r="J592" s="735">
        <v>0</v>
      </c>
      <c r="K592" s="735">
        <v>0</v>
      </c>
      <c r="L592" s="735">
        <v>0</v>
      </c>
      <c r="M592" s="735">
        <v>0</v>
      </c>
      <c r="N592" s="735">
        <v>0</v>
      </c>
      <c r="O592" s="735">
        <v>0</v>
      </c>
      <c r="P592" s="735">
        <v>0</v>
      </c>
      <c r="Q592" s="735">
        <v>0</v>
      </c>
      <c r="R592" s="735">
        <v>0</v>
      </c>
      <c r="S592" s="735">
        <v>0</v>
      </c>
      <c r="T592" s="735">
        <v>0</v>
      </c>
      <c r="U592" s="735">
        <v>0</v>
      </c>
      <c r="V592" s="735">
        <v>0</v>
      </c>
    </row>
    <row r="593" spans="2:22" x14ac:dyDescent="0.25">
      <c r="B593" s="706" t="s">
        <v>1126</v>
      </c>
      <c r="C593" s="706" t="s">
        <v>1126</v>
      </c>
      <c r="D593" s="706" t="s">
        <v>1126</v>
      </c>
      <c r="E593" s="735">
        <v>0</v>
      </c>
      <c r="F593" s="735">
        <v>0</v>
      </c>
      <c r="G593" s="735">
        <v>0</v>
      </c>
      <c r="H593" s="735">
        <v>0</v>
      </c>
      <c r="I593" s="735">
        <v>0</v>
      </c>
      <c r="J593" s="735">
        <v>0</v>
      </c>
      <c r="K593" s="735">
        <v>0</v>
      </c>
      <c r="L593" s="735">
        <v>0</v>
      </c>
      <c r="M593" s="735">
        <v>0</v>
      </c>
      <c r="N593" s="735">
        <v>0</v>
      </c>
      <c r="O593" s="735">
        <v>0</v>
      </c>
      <c r="P593" s="735">
        <v>0</v>
      </c>
      <c r="Q593" s="735">
        <v>0</v>
      </c>
      <c r="R593" s="735">
        <v>0</v>
      </c>
      <c r="S593" s="735">
        <v>0</v>
      </c>
      <c r="T593" s="735">
        <v>0</v>
      </c>
      <c r="U593" s="735">
        <v>0</v>
      </c>
      <c r="V593" s="735">
        <v>0</v>
      </c>
    </row>
    <row r="594" spans="2:22" x14ac:dyDescent="0.25">
      <c r="B594" s="706" t="s">
        <v>1126</v>
      </c>
      <c r="C594" s="706" t="s">
        <v>1126</v>
      </c>
      <c r="D594" s="706" t="s">
        <v>1126</v>
      </c>
      <c r="E594" s="735">
        <v>0</v>
      </c>
      <c r="F594" s="735">
        <v>0</v>
      </c>
      <c r="G594" s="735">
        <v>0</v>
      </c>
      <c r="H594" s="735">
        <v>0</v>
      </c>
      <c r="I594" s="735">
        <v>0</v>
      </c>
      <c r="J594" s="735">
        <v>0</v>
      </c>
      <c r="K594" s="735">
        <v>0</v>
      </c>
      <c r="L594" s="735">
        <v>0</v>
      </c>
      <c r="M594" s="735">
        <v>0</v>
      </c>
      <c r="N594" s="735">
        <v>0</v>
      </c>
      <c r="O594" s="735">
        <v>0</v>
      </c>
      <c r="P594" s="735">
        <v>0</v>
      </c>
      <c r="Q594" s="735">
        <v>0</v>
      </c>
      <c r="R594" s="735">
        <v>0</v>
      </c>
      <c r="S594" s="735">
        <v>0</v>
      </c>
      <c r="T594" s="735">
        <v>0</v>
      </c>
      <c r="U594" s="735">
        <v>0</v>
      </c>
      <c r="V594" s="735">
        <v>0</v>
      </c>
    </row>
    <row r="595" spans="2:22" x14ac:dyDescent="0.25">
      <c r="B595" s="706" t="s">
        <v>1126</v>
      </c>
      <c r="C595" s="706" t="s">
        <v>1126</v>
      </c>
      <c r="D595" s="706" t="s">
        <v>1126</v>
      </c>
      <c r="E595" s="735">
        <v>0</v>
      </c>
      <c r="F595" s="735">
        <v>0</v>
      </c>
      <c r="G595" s="735">
        <v>0</v>
      </c>
      <c r="H595" s="735">
        <v>0</v>
      </c>
      <c r="I595" s="735">
        <v>0</v>
      </c>
      <c r="J595" s="735">
        <v>0</v>
      </c>
      <c r="K595" s="735">
        <v>0</v>
      </c>
      <c r="L595" s="735">
        <v>0</v>
      </c>
      <c r="M595" s="735">
        <v>0</v>
      </c>
      <c r="N595" s="735">
        <v>0</v>
      </c>
      <c r="O595" s="735">
        <v>0</v>
      </c>
      <c r="P595" s="735">
        <v>0</v>
      </c>
      <c r="Q595" s="735">
        <v>0</v>
      </c>
      <c r="R595" s="735">
        <v>0</v>
      </c>
      <c r="S595" s="735">
        <v>0</v>
      </c>
      <c r="T595" s="735">
        <v>0</v>
      </c>
      <c r="U595" s="735">
        <v>0</v>
      </c>
      <c r="V595" s="735">
        <v>0</v>
      </c>
    </row>
    <row r="596" spans="2:22" x14ac:dyDescent="0.25">
      <c r="B596" s="706" t="s">
        <v>1126</v>
      </c>
      <c r="C596" s="706" t="s">
        <v>1126</v>
      </c>
      <c r="D596" s="706" t="s">
        <v>1126</v>
      </c>
      <c r="E596" s="735">
        <v>0</v>
      </c>
      <c r="F596" s="735">
        <v>0</v>
      </c>
      <c r="G596" s="735">
        <v>0</v>
      </c>
      <c r="H596" s="735">
        <v>0</v>
      </c>
      <c r="I596" s="735">
        <v>0</v>
      </c>
      <c r="J596" s="735">
        <v>0</v>
      </c>
      <c r="K596" s="735">
        <v>0</v>
      </c>
      <c r="L596" s="735">
        <v>0</v>
      </c>
      <c r="M596" s="735">
        <v>0</v>
      </c>
      <c r="N596" s="735">
        <v>0</v>
      </c>
      <c r="O596" s="735">
        <v>0</v>
      </c>
      <c r="P596" s="735">
        <v>0</v>
      </c>
      <c r="Q596" s="735">
        <v>0</v>
      </c>
      <c r="R596" s="735">
        <v>0</v>
      </c>
      <c r="S596" s="735">
        <v>0</v>
      </c>
      <c r="T596" s="735">
        <v>0</v>
      </c>
      <c r="U596" s="735">
        <v>0</v>
      </c>
      <c r="V596" s="735">
        <v>0</v>
      </c>
    </row>
    <row r="597" spans="2:22" x14ac:dyDescent="0.25">
      <c r="B597" s="706" t="s">
        <v>1126</v>
      </c>
      <c r="C597" s="706" t="s">
        <v>1126</v>
      </c>
      <c r="D597" s="706" t="s">
        <v>1126</v>
      </c>
      <c r="E597" s="735">
        <v>0</v>
      </c>
      <c r="F597" s="735">
        <v>0</v>
      </c>
      <c r="G597" s="735">
        <v>0</v>
      </c>
      <c r="H597" s="735">
        <v>0</v>
      </c>
      <c r="I597" s="735">
        <v>0</v>
      </c>
      <c r="J597" s="735">
        <v>0</v>
      </c>
      <c r="K597" s="735">
        <v>0</v>
      </c>
      <c r="L597" s="735">
        <v>0</v>
      </c>
      <c r="M597" s="735">
        <v>0</v>
      </c>
      <c r="N597" s="735">
        <v>0</v>
      </c>
      <c r="O597" s="735">
        <v>0</v>
      </c>
      <c r="P597" s="735">
        <v>0</v>
      </c>
      <c r="Q597" s="735">
        <v>0</v>
      </c>
      <c r="R597" s="735">
        <v>0</v>
      </c>
      <c r="S597" s="735">
        <v>0</v>
      </c>
      <c r="T597" s="735">
        <v>0</v>
      </c>
      <c r="U597" s="735">
        <v>0</v>
      </c>
      <c r="V597" s="735">
        <v>0</v>
      </c>
    </row>
    <row r="598" spans="2:22" x14ac:dyDescent="0.25">
      <c r="B598" s="706" t="s">
        <v>1126</v>
      </c>
      <c r="C598" s="706" t="s">
        <v>1126</v>
      </c>
      <c r="D598" s="706" t="s">
        <v>1126</v>
      </c>
      <c r="E598" s="735">
        <v>0</v>
      </c>
      <c r="F598" s="735">
        <v>0</v>
      </c>
      <c r="G598" s="735">
        <v>0</v>
      </c>
      <c r="H598" s="735">
        <v>0</v>
      </c>
      <c r="I598" s="735">
        <v>0</v>
      </c>
      <c r="J598" s="735">
        <v>0</v>
      </c>
      <c r="K598" s="735">
        <v>0</v>
      </c>
      <c r="L598" s="735">
        <v>0</v>
      </c>
      <c r="M598" s="735">
        <v>0</v>
      </c>
      <c r="N598" s="735">
        <v>0</v>
      </c>
      <c r="O598" s="735">
        <v>0</v>
      </c>
      <c r="P598" s="735">
        <v>0</v>
      </c>
      <c r="Q598" s="735">
        <v>0</v>
      </c>
      <c r="R598" s="735">
        <v>0</v>
      </c>
      <c r="S598" s="735">
        <v>0</v>
      </c>
      <c r="T598" s="735">
        <v>0</v>
      </c>
      <c r="U598" s="735">
        <v>0</v>
      </c>
      <c r="V598" s="735">
        <v>0</v>
      </c>
    </row>
    <row r="599" spans="2:22" x14ac:dyDescent="0.25">
      <c r="B599" s="706" t="s">
        <v>1126</v>
      </c>
      <c r="C599" s="706" t="s">
        <v>1126</v>
      </c>
      <c r="D599" s="706" t="s">
        <v>1126</v>
      </c>
      <c r="E599" s="735">
        <v>0</v>
      </c>
      <c r="F599" s="735">
        <v>0</v>
      </c>
      <c r="G599" s="735">
        <v>0</v>
      </c>
      <c r="H599" s="735">
        <v>0</v>
      </c>
      <c r="I599" s="735">
        <v>0</v>
      </c>
      <c r="J599" s="735">
        <v>0</v>
      </c>
      <c r="K599" s="735">
        <v>0</v>
      </c>
      <c r="L599" s="735">
        <v>0</v>
      </c>
      <c r="M599" s="735">
        <v>0</v>
      </c>
      <c r="N599" s="735">
        <v>0</v>
      </c>
      <c r="O599" s="735">
        <v>0</v>
      </c>
      <c r="P599" s="735">
        <v>0</v>
      </c>
      <c r="Q599" s="735">
        <v>0</v>
      </c>
      <c r="R599" s="735">
        <v>0</v>
      </c>
      <c r="S599" s="735">
        <v>0</v>
      </c>
      <c r="T599" s="735">
        <v>0</v>
      </c>
      <c r="U599" s="735">
        <v>0</v>
      </c>
      <c r="V599" s="735">
        <v>0</v>
      </c>
    </row>
    <row r="600" spans="2:22" x14ac:dyDescent="0.25">
      <c r="B600" s="706" t="s">
        <v>1126</v>
      </c>
      <c r="C600" s="706" t="s">
        <v>1126</v>
      </c>
      <c r="D600" s="706" t="s">
        <v>1126</v>
      </c>
      <c r="E600" s="735">
        <v>0</v>
      </c>
      <c r="F600" s="735">
        <v>0</v>
      </c>
      <c r="G600" s="735">
        <v>0</v>
      </c>
      <c r="H600" s="735">
        <v>0</v>
      </c>
      <c r="I600" s="735">
        <v>0</v>
      </c>
      <c r="J600" s="735">
        <v>0</v>
      </c>
      <c r="K600" s="735">
        <v>0</v>
      </c>
      <c r="L600" s="735">
        <v>0</v>
      </c>
      <c r="M600" s="735">
        <v>0</v>
      </c>
      <c r="N600" s="735">
        <v>0</v>
      </c>
      <c r="O600" s="735">
        <v>0</v>
      </c>
      <c r="P600" s="735">
        <v>0</v>
      </c>
      <c r="Q600" s="735">
        <v>0</v>
      </c>
      <c r="R600" s="735">
        <v>0</v>
      </c>
      <c r="S600" s="735">
        <v>0</v>
      </c>
      <c r="T600" s="735">
        <v>0</v>
      </c>
      <c r="U600" s="735">
        <v>0</v>
      </c>
      <c r="V600" s="735">
        <v>0</v>
      </c>
    </row>
    <row r="601" spans="2:22" x14ac:dyDescent="0.25">
      <c r="B601" s="706" t="s">
        <v>1126</v>
      </c>
      <c r="C601" s="706" t="s">
        <v>1126</v>
      </c>
      <c r="D601" s="706" t="s">
        <v>1126</v>
      </c>
      <c r="E601" s="735">
        <v>0</v>
      </c>
      <c r="F601" s="735">
        <v>0</v>
      </c>
      <c r="G601" s="735">
        <v>0</v>
      </c>
      <c r="H601" s="735">
        <v>0</v>
      </c>
      <c r="I601" s="735">
        <v>0</v>
      </c>
      <c r="J601" s="735">
        <v>0</v>
      </c>
      <c r="K601" s="735">
        <v>0</v>
      </c>
      <c r="L601" s="735">
        <v>0</v>
      </c>
      <c r="M601" s="735">
        <v>0</v>
      </c>
      <c r="N601" s="735">
        <v>0</v>
      </c>
      <c r="O601" s="735">
        <v>0</v>
      </c>
      <c r="P601" s="735">
        <v>0</v>
      </c>
      <c r="Q601" s="735">
        <v>0</v>
      </c>
      <c r="R601" s="735">
        <v>0</v>
      </c>
      <c r="S601" s="735">
        <v>0</v>
      </c>
      <c r="T601" s="735">
        <v>0</v>
      </c>
      <c r="U601" s="735">
        <v>0</v>
      </c>
      <c r="V601" s="735">
        <v>0</v>
      </c>
    </row>
    <row r="602" spans="2:22" x14ac:dyDescent="0.25">
      <c r="B602" s="706" t="s">
        <v>1126</v>
      </c>
      <c r="C602" s="706" t="s">
        <v>1126</v>
      </c>
      <c r="D602" s="706" t="s">
        <v>1126</v>
      </c>
      <c r="E602" s="735">
        <v>0</v>
      </c>
      <c r="F602" s="735">
        <v>0</v>
      </c>
      <c r="G602" s="735">
        <v>0</v>
      </c>
      <c r="H602" s="735">
        <v>0</v>
      </c>
      <c r="I602" s="735">
        <v>0</v>
      </c>
      <c r="J602" s="735">
        <v>0</v>
      </c>
      <c r="K602" s="735">
        <v>0</v>
      </c>
      <c r="L602" s="735">
        <v>0</v>
      </c>
      <c r="M602" s="735">
        <v>0</v>
      </c>
      <c r="N602" s="735">
        <v>0</v>
      </c>
      <c r="O602" s="735">
        <v>0</v>
      </c>
      <c r="P602" s="735">
        <v>0</v>
      </c>
      <c r="Q602" s="735">
        <v>0</v>
      </c>
      <c r="R602" s="735">
        <v>0</v>
      </c>
      <c r="S602" s="735">
        <v>0</v>
      </c>
      <c r="T602" s="735">
        <v>0</v>
      </c>
      <c r="U602" s="735">
        <v>0</v>
      </c>
      <c r="V602" s="735">
        <v>0</v>
      </c>
    </row>
    <row r="603" spans="2:22" x14ac:dyDescent="0.25">
      <c r="B603" s="706" t="s">
        <v>1126</v>
      </c>
      <c r="C603" s="706" t="s">
        <v>1126</v>
      </c>
      <c r="D603" s="706" t="s">
        <v>1126</v>
      </c>
      <c r="E603" s="735">
        <v>0</v>
      </c>
      <c r="F603" s="735">
        <v>0</v>
      </c>
      <c r="G603" s="735">
        <v>0</v>
      </c>
      <c r="H603" s="735">
        <v>0</v>
      </c>
      <c r="I603" s="735">
        <v>0</v>
      </c>
      <c r="J603" s="735">
        <v>0</v>
      </c>
      <c r="K603" s="735">
        <v>0</v>
      </c>
      <c r="L603" s="735">
        <v>0</v>
      </c>
      <c r="M603" s="735">
        <v>0</v>
      </c>
      <c r="N603" s="735">
        <v>0</v>
      </c>
      <c r="O603" s="735">
        <v>0</v>
      </c>
      <c r="P603" s="735">
        <v>0</v>
      </c>
      <c r="Q603" s="735">
        <v>0</v>
      </c>
      <c r="R603" s="735">
        <v>0</v>
      </c>
      <c r="S603" s="735">
        <v>0</v>
      </c>
      <c r="T603" s="735">
        <v>0</v>
      </c>
      <c r="U603" s="735">
        <v>0</v>
      </c>
      <c r="V603" s="735">
        <v>0</v>
      </c>
    </row>
    <row r="604" spans="2:22" x14ac:dyDescent="0.25">
      <c r="B604" s="706" t="s">
        <v>1126</v>
      </c>
      <c r="C604" s="706" t="s">
        <v>1126</v>
      </c>
      <c r="D604" s="706" t="s">
        <v>1126</v>
      </c>
      <c r="E604" s="735">
        <v>0</v>
      </c>
      <c r="F604" s="735">
        <v>0</v>
      </c>
      <c r="G604" s="735">
        <v>0</v>
      </c>
      <c r="H604" s="735">
        <v>0</v>
      </c>
      <c r="I604" s="735">
        <v>0</v>
      </c>
      <c r="J604" s="735">
        <v>0</v>
      </c>
      <c r="K604" s="735">
        <v>0</v>
      </c>
      <c r="L604" s="735">
        <v>0</v>
      </c>
      <c r="M604" s="735">
        <v>0</v>
      </c>
      <c r="N604" s="735">
        <v>0</v>
      </c>
      <c r="O604" s="735">
        <v>0</v>
      </c>
      <c r="P604" s="735">
        <v>0</v>
      </c>
      <c r="Q604" s="735">
        <v>0</v>
      </c>
      <c r="R604" s="735">
        <v>0</v>
      </c>
      <c r="S604" s="735">
        <v>0</v>
      </c>
      <c r="T604" s="735">
        <v>0</v>
      </c>
      <c r="U604" s="735">
        <v>0</v>
      </c>
      <c r="V604" s="735">
        <v>0</v>
      </c>
    </row>
    <row r="605" spans="2:22" x14ac:dyDescent="0.25">
      <c r="B605" s="706" t="s">
        <v>1126</v>
      </c>
      <c r="C605" s="706" t="s">
        <v>1126</v>
      </c>
      <c r="D605" s="706" t="s">
        <v>1126</v>
      </c>
      <c r="E605" s="735">
        <v>0</v>
      </c>
      <c r="F605" s="735">
        <v>0</v>
      </c>
      <c r="G605" s="735">
        <v>0</v>
      </c>
      <c r="H605" s="735">
        <v>0</v>
      </c>
      <c r="I605" s="735">
        <v>0</v>
      </c>
      <c r="J605" s="735">
        <v>0</v>
      </c>
      <c r="K605" s="735">
        <v>0</v>
      </c>
      <c r="L605" s="735">
        <v>0</v>
      </c>
      <c r="M605" s="735">
        <v>0</v>
      </c>
      <c r="N605" s="735">
        <v>0</v>
      </c>
      <c r="O605" s="735">
        <v>0</v>
      </c>
      <c r="P605" s="735">
        <v>0</v>
      </c>
      <c r="Q605" s="735">
        <v>0</v>
      </c>
      <c r="R605" s="735">
        <v>0</v>
      </c>
      <c r="S605" s="735">
        <v>0</v>
      </c>
      <c r="T605" s="735">
        <v>0</v>
      </c>
      <c r="U605" s="735">
        <v>0</v>
      </c>
      <c r="V605" s="735">
        <v>0</v>
      </c>
    </row>
    <row r="606" spans="2:22" x14ac:dyDescent="0.25">
      <c r="B606" s="706" t="s">
        <v>1126</v>
      </c>
      <c r="C606" s="706" t="s">
        <v>1126</v>
      </c>
      <c r="D606" s="706" t="s">
        <v>1126</v>
      </c>
      <c r="E606" s="735">
        <v>0</v>
      </c>
      <c r="F606" s="735">
        <v>0</v>
      </c>
      <c r="G606" s="735">
        <v>0</v>
      </c>
      <c r="H606" s="735">
        <v>0</v>
      </c>
      <c r="I606" s="735">
        <v>0</v>
      </c>
      <c r="J606" s="735">
        <v>0</v>
      </c>
      <c r="K606" s="735">
        <v>0</v>
      </c>
      <c r="L606" s="735">
        <v>0</v>
      </c>
      <c r="M606" s="735">
        <v>0</v>
      </c>
      <c r="N606" s="735">
        <v>0</v>
      </c>
      <c r="O606" s="735">
        <v>0</v>
      </c>
      <c r="P606" s="735">
        <v>0</v>
      </c>
      <c r="Q606" s="735">
        <v>0</v>
      </c>
      <c r="R606" s="735">
        <v>0</v>
      </c>
      <c r="S606" s="735">
        <v>0</v>
      </c>
      <c r="T606" s="735">
        <v>0</v>
      </c>
      <c r="U606" s="735">
        <v>0</v>
      </c>
      <c r="V606" s="735">
        <v>0</v>
      </c>
    </row>
    <row r="607" spans="2:22" x14ac:dyDescent="0.25">
      <c r="B607" s="706" t="s">
        <v>1126</v>
      </c>
      <c r="C607" s="706" t="s">
        <v>1126</v>
      </c>
      <c r="D607" s="706" t="s">
        <v>1126</v>
      </c>
      <c r="E607" s="735">
        <v>0</v>
      </c>
      <c r="F607" s="735">
        <v>0</v>
      </c>
      <c r="G607" s="735">
        <v>0</v>
      </c>
      <c r="H607" s="735">
        <v>0</v>
      </c>
      <c r="I607" s="735">
        <v>0</v>
      </c>
      <c r="J607" s="735">
        <v>0</v>
      </c>
      <c r="K607" s="735">
        <v>0</v>
      </c>
      <c r="L607" s="735">
        <v>0</v>
      </c>
      <c r="M607" s="735">
        <v>0</v>
      </c>
      <c r="N607" s="735">
        <v>0</v>
      </c>
      <c r="O607" s="735">
        <v>0</v>
      </c>
      <c r="P607" s="735">
        <v>0</v>
      </c>
      <c r="Q607" s="735">
        <v>0</v>
      </c>
      <c r="R607" s="735">
        <v>0</v>
      </c>
      <c r="S607" s="735">
        <v>0</v>
      </c>
      <c r="T607" s="735">
        <v>0</v>
      </c>
      <c r="U607" s="735">
        <v>0</v>
      </c>
      <c r="V607" s="735">
        <v>0</v>
      </c>
    </row>
    <row r="608" spans="2:22" x14ac:dyDescent="0.25">
      <c r="B608" s="706" t="s">
        <v>1126</v>
      </c>
      <c r="C608" s="706" t="s">
        <v>1126</v>
      </c>
      <c r="D608" s="706" t="s">
        <v>1126</v>
      </c>
      <c r="E608" s="735">
        <v>0</v>
      </c>
      <c r="F608" s="735">
        <v>0</v>
      </c>
      <c r="G608" s="735">
        <v>0</v>
      </c>
      <c r="H608" s="735">
        <v>0</v>
      </c>
      <c r="I608" s="735">
        <v>0</v>
      </c>
      <c r="J608" s="735">
        <v>0</v>
      </c>
      <c r="K608" s="735">
        <v>0</v>
      </c>
      <c r="L608" s="735">
        <v>0</v>
      </c>
      <c r="M608" s="735">
        <v>0</v>
      </c>
      <c r="N608" s="735">
        <v>0</v>
      </c>
      <c r="O608" s="735">
        <v>0</v>
      </c>
      <c r="P608" s="735">
        <v>0</v>
      </c>
      <c r="Q608" s="735">
        <v>0</v>
      </c>
      <c r="R608" s="735">
        <v>0</v>
      </c>
      <c r="S608" s="735">
        <v>0</v>
      </c>
      <c r="T608" s="735">
        <v>0</v>
      </c>
      <c r="U608" s="735">
        <v>0</v>
      </c>
      <c r="V608" s="735">
        <v>0</v>
      </c>
    </row>
    <row r="609" spans="2:22" x14ac:dyDescent="0.25">
      <c r="B609" s="706" t="s">
        <v>1126</v>
      </c>
      <c r="C609" s="706" t="s">
        <v>1126</v>
      </c>
      <c r="D609" s="706" t="s">
        <v>1126</v>
      </c>
      <c r="E609" s="735">
        <v>0</v>
      </c>
      <c r="F609" s="735">
        <v>0</v>
      </c>
      <c r="G609" s="735">
        <v>0</v>
      </c>
      <c r="H609" s="735">
        <v>0</v>
      </c>
      <c r="I609" s="735">
        <v>0</v>
      </c>
      <c r="J609" s="735">
        <v>0</v>
      </c>
      <c r="K609" s="735">
        <v>0</v>
      </c>
      <c r="L609" s="735">
        <v>0</v>
      </c>
      <c r="M609" s="735">
        <v>0</v>
      </c>
      <c r="N609" s="735">
        <v>0</v>
      </c>
      <c r="O609" s="735">
        <v>0</v>
      </c>
      <c r="P609" s="735">
        <v>0</v>
      </c>
      <c r="Q609" s="735">
        <v>0</v>
      </c>
      <c r="R609" s="735">
        <v>0</v>
      </c>
      <c r="S609" s="735">
        <v>0</v>
      </c>
      <c r="T609" s="735">
        <v>0</v>
      </c>
      <c r="U609" s="735">
        <v>0</v>
      </c>
      <c r="V609" s="735">
        <v>0</v>
      </c>
    </row>
    <row r="610" spans="2:22" x14ac:dyDescent="0.25">
      <c r="B610" s="706" t="s">
        <v>1126</v>
      </c>
      <c r="C610" s="706" t="s">
        <v>1126</v>
      </c>
      <c r="D610" s="706" t="s">
        <v>1126</v>
      </c>
      <c r="E610" s="735">
        <v>0</v>
      </c>
      <c r="F610" s="735">
        <v>0</v>
      </c>
      <c r="G610" s="735">
        <v>0</v>
      </c>
      <c r="H610" s="735">
        <v>0</v>
      </c>
      <c r="I610" s="735">
        <v>0</v>
      </c>
      <c r="J610" s="735">
        <v>0</v>
      </c>
      <c r="K610" s="735">
        <v>0</v>
      </c>
      <c r="L610" s="735">
        <v>0</v>
      </c>
      <c r="M610" s="735">
        <v>0</v>
      </c>
      <c r="N610" s="735">
        <v>0</v>
      </c>
      <c r="O610" s="735">
        <v>0</v>
      </c>
      <c r="P610" s="735">
        <v>0</v>
      </c>
      <c r="Q610" s="735">
        <v>0</v>
      </c>
      <c r="R610" s="735">
        <v>0</v>
      </c>
      <c r="S610" s="735">
        <v>0</v>
      </c>
      <c r="T610" s="735">
        <v>0</v>
      </c>
      <c r="U610" s="735">
        <v>0</v>
      </c>
      <c r="V610" s="735">
        <v>0</v>
      </c>
    </row>
    <row r="611" spans="2:22" x14ac:dyDescent="0.25">
      <c r="B611" s="706" t="s">
        <v>1126</v>
      </c>
      <c r="C611" s="706" t="s">
        <v>1126</v>
      </c>
      <c r="D611" s="706" t="s">
        <v>1126</v>
      </c>
      <c r="E611" s="735">
        <v>0</v>
      </c>
      <c r="F611" s="735">
        <v>0</v>
      </c>
      <c r="G611" s="735">
        <v>0</v>
      </c>
      <c r="H611" s="735">
        <v>0</v>
      </c>
      <c r="I611" s="735">
        <v>0</v>
      </c>
      <c r="J611" s="735">
        <v>0</v>
      </c>
      <c r="K611" s="735">
        <v>0</v>
      </c>
      <c r="L611" s="735">
        <v>0</v>
      </c>
      <c r="M611" s="735">
        <v>0</v>
      </c>
      <c r="N611" s="735">
        <v>0</v>
      </c>
      <c r="O611" s="735">
        <v>0</v>
      </c>
      <c r="P611" s="735">
        <v>0</v>
      </c>
      <c r="Q611" s="735">
        <v>0</v>
      </c>
      <c r="R611" s="735">
        <v>0</v>
      </c>
      <c r="S611" s="735">
        <v>0</v>
      </c>
      <c r="T611" s="735">
        <v>0</v>
      </c>
      <c r="U611" s="735">
        <v>0</v>
      </c>
      <c r="V611" s="735">
        <v>0</v>
      </c>
    </row>
    <row r="612" spans="2:22" x14ac:dyDescent="0.25">
      <c r="B612" s="706" t="s">
        <v>1126</v>
      </c>
      <c r="C612" s="706" t="s">
        <v>1126</v>
      </c>
      <c r="D612" s="706" t="s">
        <v>1126</v>
      </c>
      <c r="E612" s="735">
        <v>0</v>
      </c>
      <c r="F612" s="735">
        <v>0</v>
      </c>
      <c r="G612" s="735">
        <v>0</v>
      </c>
      <c r="H612" s="735">
        <v>0</v>
      </c>
      <c r="I612" s="735">
        <v>0</v>
      </c>
      <c r="J612" s="735">
        <v>0</v>
      </c>
      <c r="K612" s="735">
        <v>0</v>
      </c>
      <c r="L612" s="735">
        <v>0</v>
      </c>
      <c r="M612" s="735">
        <v>0</v>
      </c>
      <c r="N612" s="735">
        <v>0</v>
      </c>
      <c r="O612" s="735">
        <v>0</v>
      </c>
      <c r="P612" s="735">
        <v>0</v>
      </c>
      <c r="Q612" s="735">
        <v>0</v>
      </c>
      <c r="R612" s="735">
        <v>0</v>
      </c>
      <c r="S612" s="735">
        <v>0</v>
      </c>
      <c r="T612" s="735">
        <v>0</v>
      </c>
      <c r="U612" s="735">
        <v>0</v>
      </c>
      <c r="V612" s="735">
        <v>0</v>
      </c>
    </row>
    <row r="613" spans="2:22" x14ac:dyDescent="0.25">
      <c r="B613" s="706" t="s">
        <v>1126</v>
      </c>
      <c r="C613" s="706" t="s">
        <v>1126</v>
      </c>
      <c r="D613" s="706" t="s">
        <v>1126</v>
      </c>
      <c r="E613" s="735">
        <v>0</v>
      </c>
      <c r="F613" s="735">
        <v>0</v>
      </c>
      <c r="G613" s="735">
        <v>0</v>
      </c>
      <c r="H613" s="735">
        <v>0</v>
      </c>
      <c r="I613" s="735">
        <v>0</v>
      </c>
      <c r="J613" s="735">
        <v>0</v>
      </c>
      <c r="K613" s="735">
        <v>0</v>
      </c>
      <c r="L613" s="735">
        <v>0</v>
      </c>
      <c r="M613" s="735">
        <v>0</v>
      </c>
      <c r="N613" s="735">
        <v>0</v>
      </c>
      <c r="O613" s="735">
        <v>0</v>
      </c>
      <c r="P613" s="735">
        <v>0</v>
      </c>
      <c r="Q613" s="735">
        <v>0</v>
      </c>
      <c r="R613" s="735">
        <v>0</v>
      </c>
      <c r="S613" s="735">
        <v>0</v>
      </c>
      <c r="T613" s="735">
        <v>0</v>
      </c>
      <c r="U613" s="735">
        <v>0</v>
      </c>
      <c r="V613" s="735">
        <v>0</v>
      </c>
    </row>
    <row r="614" spans="2:22" x14ac:dyDescent="0.25">
      <c r="B614" s="706" t="s">
        <v>1126</v>
      </c>
      <c r="C614" s="706" t="s">
        <v>1126</v>
      </c>
      <c r="D614" s="706" t="s">
        <v>1126</v>
      </c>
      <c r="E614" s="735">
        <v>0</v>
      </c>
      <c r="F614" s="735">
        <v>0</v>
      </c>
      <c r="G614" s="735">
        <v>0</v>
      </c>
      <c r="H614" s="735">
        <v>0</v>
      </c>
      <c r="I614" s="735">
        <v>0</v>
      </c>
      <c r="J614" s="735">
        <v>0</v>
      </c>
      <c r="K614" s="735">
        <v>0</v>
      </c>
      <c r="L614" s="735">
        <v>0</v>
      </c>
      <c r="M614" s="735">
        <v>0</v>
      </c>
      <c r="N614" s="735">
        <v>0</v>
      </c>
      <c r="O614" s="735">
        <v>0</v>
      </c>
      <c r="P614" s="735">
        <v>0</v>
      </c>
      <c r="Q614" s="735">
        <v>0</v>
      </c>
      <c r="R614" s="735">
        <v>0</v>
      </c>
      <c r="S614" s="735">
        <v>0</v>
      </c>
      <c r="T614" s="735">
        <v>0</v>
      </c>
      <c r="U614" s="735">
        <v>0</v>
      </c>
      <c r="V614" s="735">
        <v>0</v>
      </c>
    </row>
    <row r="615" spans="2:22" x14ac:dyDescent="0.25">
      <c r="B615" s="706" t="s">
        <v>1126</v>
      </c>
      <c r="C615" s="706" t="s">
        <v>1126</v>
      </c>
      <c r="D615" s="706" t="s">
        <v>1126</v>
      </c>
      <c r="E615" s="735">
        <v>0</v>
      </c>
      <c r="F615" s="735">
        <v>0</v>
      </c>
      <c r="G615" s="735">
        <v>0</v>
      </c>
      <c r="H615" s="735">
        <v>0</v>
      </c>
      <c r="I615" s="735">
        <v>0</v>
      </c>
      <c r="J615" s="735">
        <v>0</v>
      </c>
      <c r="K615" s="735">
        <v>0</v>
      </c>
      <c r="L615" s="735">
        <v>0</v>
      </c>
      <c r="M615" s="735">
        <v>0</v>
      </c>
      <c r="N615" s="735">
        <v>0</v>
      </c>
      <c r="O615" s="735">
        <v>0</v>
      </c>
      <c r="P615" s="735">
        <v>0</v>
      </c>
      <c r="Q615" s="735">
        <v>0</v>
      </c>
      <c r="R615" s="735">
        <v>0</v>
      </c>
      <c r="S615" s="735">
        <v>0</v>
      </c>
      <c r="T615" s="735">
        <v>0</v>
      </c>
      <c r="U615" s="735">
        <v>0</v>
      </c>
      <c r="V615" s="735">
        <v>0</v>
      </c>
    </row>
    <row r="616" spans="2:22" x14ac:dyDescent="0.25">
      <c r="B616" s="706" t="s">
        <v>1126</v>
      </c>
      <c r="C616" s="706" t="s">
        <v>1126</v>
      </c>
      <c r="D616" s="706" t="s">
        <v>1126</v>
      </c>
      <c r="E616" s="735">
        <v>0</v>
      </c>
      <c r="F616" s="735">
        <v>0</v>
      </c>
      <c r="G616" s="735">
        <v>0</v>
      </c>
      <c r="H616" s="735">
        <v>0</v>
      </c>
      <c r="I616" s="735">
        <v>0</v>
      </c>
      <c r="J616" s="735">
        <v>0</v>
      </c>
      <c r="K616" s="735">
        <v>0</v>
      </c>
      <c r="L616" s="735">
        <v>0</v>
      </c>
      <c r="M616" s="735">
        <v>0</v>
      </c>
      <c r="N616" s="735">
        <v>0</v>
      </c>
      <c r="O616" s="735">
        <v>0</v>
      </c>
      <c r="P616" s="735">
        <v>0</v>
      </c>
      <c r="Q616" s="735">
        <v>0</v>
      </c>
      <c r="R616" s="735">
        <v>0</v>
      </c>
      <c r="S616" s="735">
        <v>0</v>
      </c>
      <c r="T616" s="735">
        <v>0</v>
      </c>
      <c r="U616" s="735">
        <v>0</v>
      </c>
      <c r="V616" s="735">
        <v>0</v>
      </c>
    </row>
    <row r="617" spans="2:22" x14ac:dyDescent="0.25">
      <c r="B617" s="706" t="s">
        <v>1126</v>
      </c>
      <c r="C617" s="706" t="s">
        <v>1126</v>
      </c>
      <c r="D617" s="706" t="s">
        <v>1126</v>
      </c>
      <c r="E617" s="735">
        <v>0</v>
      </c>
      <c r="F617" s="735">
        <v>0</v>
      </c>
      <c r="G617" s="735">
        <v>0</v>
      </c>
      <c r="H617" s="735">
        <v>0</v>
      </c>
      <c r="I617" s="735">
        <v>0</v>
      </c>
      <c r="J617" s="735">
        <v>0</v>
      </c>
      <c r="K617" s="735">
        <v>0</v>
      </c>
      <c r="L617" s="735">
        <v>0</v>
      </c>
      <c r="M617" s="735">
        <v>0</v>
      </c>
      <c r="N617" s="735">
        <v>0</v>
      </c>
      <c r="O617" s="735">
        <v>0</v>
      </c>
      <c r="P617" s="735">
        <v>0</v>
      </c>
      <c r="Q617" s="735">
        <v>0</v>
      </c>
      <c r="R617" s="735">
        <v>0</v>
      </c>
      <c r="S617" s="735">
        <v>0</v>
      </c>
      <c r="T617" s="735">
        <v>0</v>
      </c>
      <c r="U617" s="735">
        <v>0</v>
      </c>
      <c r="V617" s="735">
        <v>0</v>
      </c>
    </row>
    <row r="618" spans="2:22" x14ac:dyDescent="0.25">
      <c r="B618" s="706" t="s">
        <v>1126</v>
      </c>
      <c r="C618" s="706" t="s">
        <v>1126</v>
      </c>
      <c r="D618" s="706" t="s">
        <v>1126</v>
      </c>
      <c r="E618" s="735">
        <v>0</v>
      </c>
      <c r="F618" s="735">
        <v>0</v>
      </c>
      <c r="G618" s="735">
        <v>0</v>
      </c>
      <c r="H618" s="735">
        <v>0</v>
      </c>
      <c r="I618" s="735">
        <v>0</v>
      </c>
      <c r="J618" s="735">
        <v>0</v>
      </c>
      <c r="K618" s="735">
        <v>0</v>
      </c>
      <c r="L618" s="735">
        <v>0</v>
      </c>
      <c r="M618" s="735">
        <v>0</v>
      </c>
      <c r="N618" s="735">
        <v>0</v>
      </c>
      <c r="O618" s="735">
        <v>0</v>
      </c>
      <c r="P618" s="735">
        <v>0</v>
      </c>
      <c r="Q618" s="735">
        <v>0</v>
      </c>
      <c r="R618" s="735">
        <v>0</v>
      </c>
      <c r="S618" s="735">
        <v>0</v>
      </c>
      <c r="T618" s="735">
        <v>0</v>
      </c>
      <c r="U618" s="735">
        <v>0</v>
      </c>
      <c r="V618" s="735">
        <v>0</v>
      </c>
    </row>
    <row r="619" spans="2:22" x14ac:dyDescent="0.25">
      <c r="B619" s="706" t="s">
        <v>1126</v>
      </c>
      <c r="C619" s="706" t="s">
        <v>1126</v>
      </c>
      <c r="D619" s="706" t="s">
        <v>1126</v>
      </c>
      <c r="E619" s="735">
        <v>0</v>
      </c>
      <c r="F619" s="735">
        <v>0</v>
      </c>
      <c r="G619" s="735">
        <v>0</v>
      </c>
      <c r="H619" s="735">
        <v>0</v>
      </c>
      <c r="I619" s="735">
        <v>0</v>
      </c>
      <c r="J619" s="735">
        <v>0</v>
      </c>
      <c r="K619" s="735">
        <v>0</v>
      </c>
      <c r="L619" s="735">
        <v>0</v>
      </c>
      <c r="M619" s="735">
        <v>0</v>
      </c>
      <c r="N619" s="735">
        <v>0</v>
      </c>
      <c r="O619" s="735">
        <v>0</v>
      </c>
      <c r="P619" s="735">
        <v>0</v>
      </c>
      <c r="Q619" s="735">
        <v>0</v>
      </c>
      <c r="R619" s="735">
        <v>0</v>
      </c>
      <c r="S619" s="735">
        <v>0</v>
      </c>
      <c r="T619" s="735">
        <v>0</v>
      </c>
      <c r="U619" s="735">
        <v>0</v>
      </c>
      <c r="V619" s="735">
        <v>0</v>
      </c>
    </row>
    <row r="620" spans="2:22" x14ac:dyDescent="0.25">
      <c r="B620" s="706" t="s">
        <v>1126</v>
      </c>
      <c r="C620" s="706" t="s">
        <v>1126</v>
      </c>
      <c r="D620" s="706" t="s">
        <v>1126</v>
      </c>
      <c r="E620" s="735">
        <v>0</v>
      </c>
      <c r="F620" s="735">
        <v>0</v>
      </c>
      <c r="G620" s="735">
        <v>0</v>
      </c>
      <c r="H620" s="735">
        <v>0</v>
      </c>
      <c r="I620" s="735">
        <v>0</v>
      </c>
      <c r="J620" s="735">
        <v>0</v>
      </c>
      <c r="K620" s="735">
        <v>0</v>
      </c>
      <c r="L620" s="735">
        <v>0</v>
      </c>
      <c r="M620" s="735">
        <v>0</v>
      </c>
      <c r="N620" s="735">
        <v>0</v>
      </c>
      <c r="O620" s="735">
        <v>0</v>
      </c>
      <c r="P620" s="735">
        <v>0</v>
      </c>
      <c r="Q620" s="735">
        <v>0</v>
      </c>
      <c r="R620" s="735">
        <v>0</v>
      </c>
      <c r="S620" s="735">
        <v>0</v>
      </c>
      <c r="T620" s="735">
        <v>0</v>
      </c>
      <c r="U620" s="735">
        <v>0</v>
      </c>
      <c r="V620" s="735">
        <v>0</v>
      </c>
    </row>
    <row r="621" spans="2:22" x14ac:dyDescent="0.25">
      <c r="B621" s="706" t="s">
        <v>1126</v>
      </c>
      <c r="C621" s="706" t="s">
        <v>1126</v>
      </c>
      <c r="D621" s="706" t="s">
        <v>1126</v>
      </c>
      <c r="E621" s="735">
        <v>0</v>
      </c>
      <c r="F621" s="735">
        <v>0</v>
      </c>
      <c r="G621" s="735">
        <v>0</v>
      </c>
      <c r="H621" s="735">
        <v>0</v>
      </c>
      <c r="I621" s="735">
        <v>0</v>
      </c>
      <c r="J621" s="735">
        <v>0</v>
      </c>
      <c r="K621" s="735">
        <v>0</v>
      </c>
      <c r="L621" s="735">
        <v>0</v>
      </c>
      <c r="M621" s="735">
        <v>0</v>
      </c>
      <c r="N621" s="735">
        <v>0</v>
      </c>
      <c r="O621" s="735">
        <v>0</v>
      </c>
      <c r="P621" s="735">
        <v>0</v>
      </c>
      <c r="Q621" s="735">
        <v>0</v>
      </c>
      <c r="R621" s="735">
        <v>0</v>
      </c>
      <c r="S621" s="735">
        <v>0</v>
      </c>
      <c r="T621" s="735">
        <v>0</v>
      </c>
      <c r="U621" s="735">
        <v>0</v>
      </c>
      <c r="V621" s="735">
        <v>0</v>
      </c>
    </row>
    <row r="622" spans="2:22" x14ac:dyDescent="0.25">
      <c r="B622" s="706" t="s">
        <v>1126</v>
      </c>
      <c r="C622" s="706" t="s">
        <v>1126</v>
      </c>
      <c r="D622" s="706" t="s">
        <v>1126</v>
      </c>
      <c r="E622" s="735">
        <v>0</v>
      </c>
      <c r="F622" s="735">
        <v>0</v>
      </c>
      <c r="G622" s="735">
        <v>0</v>
      </c>
      <c r="H622" s="735">
        <v>0</v>
      </c>
      <c r="I622" s="735">
        <v>0</v>
      </c>
      <c r="J622" s="735">
        <v>0</v>
      </c>
      <c r="K622" s="735">
        <v>0</v>
      </c>
      <c r="L622" s="735">
        <v>0</v>
      </c>
      <c r="M622" s="735">
        <v>0</v>
      </c>
      <c r="N622" s="735">
        <v>0</v>
      </c>
      <c r="O622" s="735">
        <v>0</v>
      </c>
      <c r="P622" s="735">
        <v>0</v>
      </c>
      <c r="Q622" s="735">
        <v>0</v>
      </c>
      <c r="R622" s="735">
        <v>0</v>
      </c>
      <c r="S622" s="735">
        <v>0</v>
      </c>
      <c r="T622" s="735">
        <v>0</v>
      </c>
      <c r="U622" s="735">
        <v>0</v>
      </c>
      <c r="V622" s="735">
        <v>0</v>
      </c>
    </row>
    <row r="623" spans="2:22" x14ac:dyDescent="0.25">
      <c r="B623" s="706" t="s">
        <v>1126</v>
      </c>
      <c r="C623" s="706" t="s">
        <v>1126</v>
      </c>
      <c r="D623" s="706" t="s">
        <v>1126</v>
      </c>
      <c r="E623" s="735">
        <v>0</v>
      </c>
      <c r="F623" s="735">
        <v>0</v>
      </c>
      <c r="G623" s="735">
        <v>0</v>
      </c>
      <c r="H623" s="735">
        <v>0</v>
      </c>
      <c r="I623" s="735">
        <v>0</v>
      </c>
      <c r="J623" s="735">
        <v>0</v>
      </c>
      <c r="K623" s="735">
        <v>0</v>
      </c>
      <c r="L623" s="735">
        <v>0</v>
      </c>
      <c r="M623" s="735">
        <v>0</v>
      </c>
      <c r="N623" s="735">
        <v>0</v>
      </c>
      <c r="O623" s="735">
        <v>0</v>
      </c>
      <c r="P623" s="735">
        <v>0</v>
      </c>
      <c r="Q623" s="735">
        <v>0</v>
      </c>
      <c r="R623" s="735">
        <v>0</v>
      </c>
      <c r="S623" s="735">
        <v>0</v>
      </c>
      <c r="T623" s="735">
        <v>0</v>
      </c>
      <c r="U623" s="735">
        <v>0</v>
      </c>
      <c r="V623" s="735">
        <v>0</v>
      </c>
    </row>
    <row r="624" spans="2:22" x14ac:dyDescent="0.25">
      <c r="B624" s="706" t="s">
        <v>1126</v>
      </c>
      <c r="C624" s="706" t="s">
        <v>1126</v>
      </c>
      <c r="D624" s="706" t="s">
        <v>1126</v>
      </c>
      <c r="E624" s="735">
        <v>0</v>
      </c>
      <c r="F624" s="735">
        <v>0</v>
      </c>
      <c r="G624" s="735">
        <v>0</v>
      </c>
      <c r="H624" s="735">
        <v>0</v>
      </c>
      <c r="I624" s="735">
        <v>0</v>
      </c>
      <c r="J624" s="735">
        <v>0</v>
      </c>
      <c r="K624" s="735">
        <v>0</v>
      </c>
      <c r="L624" s="735">
        <v>0</v>
      </c>
      <c r="M624" s="735">
        <v>0</v>
      </c>
      <c r="N624" s="735">
        <v>0</v>
      </c>
      <c r="O624" s="735">
        <v>0</v>
      </c>
      <c r="P624" s="735">
        <v>0</v>
      </c>
      <c r="Q624" s="735">
        <v>0</v>
      </c>
      <c r="R624" s="735">
        <v>0</v>
      </c>
      <c r="S624" s="735">
        <v>0</v>
      </c>
      <c r="T624" s="735">
        <v>0</v>
      </c>
      <c r="U624" s="735">
        <v>0</v>
      </c>
      <c r="V624" s="735">
        <v>0</v>
      </c>
    </row>
    <row r="625" spans="2:22" x14ac:dyDescent="0.25">
      <c r="B625" s="706" t="s">
        <v>1126</v>
      </c>
      <c r="C625" s="706" t="s">
        <v>1126</v>
      </c>
      <c r="D625" s="706" t="s">
        <v>1126</v>
      </c>
      <c r="E625" s="735">
        <v>0</v>
      </c>
      <c r="F625" s="735">
        <v>0</v>
      </c>
      <c r="G625" s="735">
        <v>0</v>
      </c>
      <c r="H625" s="735">
        <v>0</v>
      </c>
      <c r="I625" s="735">
        <v>0</v>
      </c>
      <c r="J625" s="735">
        <v>0</v>
      </c>
      <c r="K625" s="735">
        <v>0</v>
      </c>
      <c r="L625" s="735">
        <v>0</v>
      </c>
      <c r="M625" s="735">
        <v>0</v>
      </c>
      <c r="N625" s="735">
        <v>0</v>
      </c>
      <c r="O625" s="735">
        <v>0</v>
      </c>
      <c r="P625" s="735">
        <v>0</v>
      </c>
      <c r="Q625" s="735">
        <v>0</v>
      </c>
      <c r="R625" s="735">
        <v>0</v>
      </c>
      <c r="S625" s="735">
        <v>0</v>
      </c>
      <c r="T625" s="735">
        <v>0</v>
      </c>
      <c r="U625" s="735">
        <v>0</v>
      </c>
      <c r="V625" s="735">
        <v>0</v>
      </c>
    </row>
    <row r="626" spans="2:22" x14ac:dyDescent="0.25">
      <c r="B626" s="706" t="s">
        <v>1126</v>
      </c>
      <c r="C626" s="706" t="s">
        <v>1126</v>
      </c>
      <c r="D626" s="706" t="s">
        <v>1126</v>
      </c>
      <c r="E626" s="735">
        <v>0</v>
      </c>
      <c r="F626" s="735">
        <v>0</v>
      </c>
      <c r="G626" s="735">
        <v>0</v>
      </c>
      <c r="H626" s="735">
        <v>0</v>
      </c>
      <c r="I626" s="735">
        <v>0</v>
      </c>
      <c r="J626" s="735">
        <v>0</v>
      </c>
      <c r="K626" s="735">
        <v>0</v>
      </c>
      <c r="L626" s="735">
        <v>0</v>
      </c>
      <c r="M626" s="735">
        <v>0</v>
      </c>
      <c r="N626" s="735">
        <v>0</v>
      </c>
      <c r="O626" s="735">
        <v>0</v>
      </c>
      <c r="P626" s="735">
        <v>0</v>
      </c>
      <c r="Q626" s="735">
        <v>0</v>
      </c>
      <c r="R626" s="735">
        <v>0</v>
      </c>
      <c r="S626" s="735">
        <v>0</v>
      </c>
      <c r="T626" s="735">
        <v>0</v>
      </c>
      <c r="U626" s="735">
        <v>0</v>
      </c>
      <c r="V626" s="735">
        <v>0</v>
      </c>
    </row>
    <row r="627" spans="2:22" x14ac:dyDescent="0.25">
      <c r="B627" s="706" t="s">
        <v>1126</v>
      </c>
      <c r="C627" s="706" t="s">
        <v>1126</v>
      </c>
      <c r="D627" s="706" t="s">
        <v>1126</v>
      </c>
      <c r="E627" s="735">
        <v>0</v>
      </c>
      <c r="F627" s="735">
        <v>0</v>
      </c>
      <c r="G627" s="735">
        <v>0</v>
      </c>
      <c r="H627" s="735">
        <v>0</v>
      </c>
      <c r="I627" s="735">
        <v>0</v>
      </c>
      <c r="J627" s="735">
        <v>0</v>
      </c>
      <c r="K627" s="735">
        <v>0</v>
      </c>
      <c r="L627" s="735">
        <v>0</v>
      </c>
      <c r="M627" s="735">
        <v>0</v>
      </c>
      <c r="N627" s="735">
        <v>0</v>
      </c>
      <c r="O627" s="735">
        <v>0</v>
      </c>
      <c r="P627" s="735">
        <v>0</v>
      </c>
      <c r="Q627" s="735">
        <v>0</v>
      </c>
      <c r="R627" s="735">
        <v>0</v>
      </c>
      <c r="S627" s="735">
        <v>0</v>
      </c>
      <c r="T627" s="735">
        <v>0</v>
      </c>
      <c r="U627" s="735">
        <v>0</v>
      </c>
      <c r="V627" s="735">
        <v>0</v>
      </c>
    </row>
    <row r="628" spans="2:22" x14ac:dyDescent="0.25">
      <c r="B628" s="706" t="s">
        <v>1126</v>
      </c>
      <c r="C628" s="706" t="s">
        <v>1126</v>
      </c>
      <c r="D628" s="706" t="s">
        <v>1126</v>
      </c>
      <c r="E628" s="735">
        <v>0</v>
      </c>
      <c r="F628" s="735">
        <v>0</v>
      </c>
      <c r="G628" s="735">
        <v>0</v>
      </c>
      <c r="H628" s="735">
        <v>0</v>
      </c>
      <c r="I628" s="735">
        <v>0</v>
      </c>
      <c r="J628" s="735">
        <v>0</v>
      </c>
      <c r="K628" s="735">
        <v>0</v>
      </c>
      <c r="L628" s="735">
        <v>0</v>
      </c>
      <c r="M628" s="735">
        <v>0</v>
      </c>
      <c r="N628" s="735">
        <v>0</v>
      </c>
      <c r="O628" s="735">
        <v>0</v>
      </c>
      <c r="P628" s="735">
        <v>0</v>
      </c>
      <c r="Q628" s="735">
        <v>0</v>
      </c>
      <c r="R628" s="735">
        <v>0</v>
      </c>
      <c r="S628" s="735">
        <v>0</v>
      </c>
      <c r="T628" s="735">
        <v>0</v>
      </c>
      <c r="U628" s="735">
        <v>0</v>
      </c>
      <c r="V628" s="735">
        <v>0</v>
      </c>
    </row>
    <row r="629" spans="2:22" x14ac:dyDescent="0.25">
      <c r="B629" s="706" t="s">
        <v>1126</v>
      </c>
      <c r="C629" s="706" t="s">
        <v>1126</v>
      </c>
      <c r="D629" s="706" t="s">
        <v>1126</v>
      </c>
      <c r="E629" s="735">
        <v>0</v>
      </c>
      <c r="F629" s="735">
        <v>0</v>
      </c>
      <c r="G629" s="735">
        <v>0</v>
      </c>
      <c r="H629" s="735">
        <v>0</v>
      </c>
      <c r="I629" s="735">
        <v>0</v>
      </c>
      <c r="J629" s="735">
        <v>0</v>
      </c>
      <c r="K629" s="735">
        <v>0</v>
      </c>
      <c r="L629" s="735">
        <v>0</v>
      </c>
      <c r="M629" s="735">
        <v>0</v>
      </c>
      <c r="N629" s="735">
        <v>0</v>
      </c>
      <c r="O629" s="735">
        <v>0</v>
      </c>
      <c r="P629" s="735">
        <v>0</v>
      </c>
      <c r="Q629" s="735">
        <v>0</v>
      </c>
      <c r="R629" s="735">
        <v>0</v>
      </c>
      <c r="S629" s="735">
        <v>0</v>
      </c>
      <c r="T629" s="735">
        <v>0</v>
      </c>
      <c r="U629" s="735">
        <v>0</v>
      </c>
      <c r="V629" s="735">
        <v>0</v>
      </c>
    </row>
    <row r="630" spans="2:22" x14ac:dyDescent="0.25">
      <c r="B630" s="706" t="s">
        <v>1126</v>
      </c>
      <c r="C630" s="706" t="s">
        <v>1126</v>
      </c>
      <c r="D630" s="706" t="s">
        <v>1126</v>
      </c>
      <c r="E630" s="735">
        <v>0</v>
      </c>
      <c r="F630" s="735">
        <v>0</v>
      </c>
      <c r="G630" s="735">
        <v>0</v>
      </c>
      <c r="H630" s="735">
        <v>0</v>
      </c>
      <c r="I630" s="735">
        <v>0</v>
      </c>
      <c r="J630" s="735">
        <v>0</v>
      </c>
      <c r="K630" s="735">
        <v>0</v>
      </c>
      <c r="L630" s="735">
        <v>0</v>
      </c>
      <c r="M630" s="735">
        <v>0</v>
      </c>
      <c r="N630" s="735">
        <v>0</v>
      </c>
      <c r="O630" s="735">
        <v>0</v>
      </c>
      <c r="P630" s="735">
        <v>0</v>
      </c>
      <c r="Q630" s="735">
        <v>0</v>
      </c>
      <c r="R630" s="735">
        <v>0</v>
      </c>
      <c r="S630" s="735">
        <v>0</v>
      </c>
      <c r="T630" s="735">
        <v>0</v>
      </c>
      <c r="U630" s="735">
        <v>0</v>
      </c>
      <c r="V630" s="735">
        <v>0</v>
      </c>
    </row>
    <row r="631" spans="2:22" x14ac:dyDescent="0.25">
      <c r="B631" s="706" t="s">
        <v>1126</v>
      </c>
      <c r="C631" s="706" t="s">
        <v>1126</v>
      </c>
      <c r="D631" s="706" t="s">
        <v>1126</v>
      </c>
      <c r="E631" s="735">
        <v>0</v>
      </c>
      <c r="F631" s="735">
        <v>0</v>
      </c>
      <c r="G631" s="735">
        <v>0</v>
      </c>
      <c r="H631" s="735">
        <v>0</v>
      </c>
      <c r="I631" s="735">
        <v>0</v>
      </c>
      <c r="J631" s="735">
        <v>0</v>
      </c>
      <c r="K631" s="735">
        <v>0</v>
      </c>
      <c r="L631" s="735">
        <v>0</v>
      </c>
      <c r="M631" s="735">
        <v>0</v>
      </c>
      <c r="N631" s="735">
        <v>0</v>
      </c>
      <c r="O631" s="735">
        <v>0</v>
      </c>
      <c r="P631" s="735">
        <v>0</v>
      </c>
      <c r="Q631" s="735">
        <v>0</v>
      </c>
      <c r="R631" s="735">
        <v>0</v>
      </c>
      <c r="S631" s="735">
        <v>0</v>
      </c>
      <c r="T631" s="735">
        <v>0</v>
      </c>
      <c r="U631" s="735">
        <v>0</v>
      </c>
      <c r="V631" s="735">
        <v>0</v>
      </c>
    </row>
    <row r="632" spans="2:22" x14ac:dyDescent="0.25">
      <c r="B632" s="706" t="s">
        <v>1126</v>
      </c>
      <c r="C632" s="706" t="s">
        <v>1126</v>
      </c>
      <c r="D632" s="706" t="s">
        <v>1126</v>
      </c>
      <c r="E632" s="735">
        <v>0</v>
      </c>
      <c r="F632" s="735">
        <v>0</v>
      </c>
      <c r="G632" s="735">
        <v>0</v>
      </c>
      <c r="H632" s="735">
        <v>0</v>
      </c>
      <c r="I632" s="735">
        <v>0</v>
      </c>
      <c r="J632" s="735">
        <v>0</v>
      </c>
      <c r="K632" s="735">
        <v>0</v>
      </c>
      <c r="L632" s="735">
        <v>0</v>
      </c>
      <c r="M632" s="735">
        <v>0</v>
      </c>
      <c r="N632" s="735">
        <v>0</v>
      </c>
      <c r="O632" s="735">
        <v>0</v>
      </c>
      <c r="P632" s="735">
        <v>0</v>
      </c>
      <c r="Q632" s="735">
        <v>0</v>
      </c>
      <c r="R632" s="735">
        <v>0</v>
      </c>
      <c r="S632" s="735">
        <v>0</v>
      </c>
      <c r="T632" s="735">
        <v>0</v>
      </c>
      <c r="U632" s="735">
        <v>0</v>
      </c>
      <c r="V632" s="735">
        <v>0</v>
      </c>
    </row>
    <row r="633" spans="2:22" x14ac:dyDescent="0.25">
      <c r="B633" s="706" t="s">
        <v>1126</v>
      </c>
      <c r="C633" s="706" t="s">
        <v>1126</v>
      </c>
      <c r="D633" s="706" t="s">
        <v>1126</v>
      </c>
      <c r="E633" s="735">
        <v>0</v>
      </c>
      <c r="F633" s="735">
        <v>0</v>
      </c>
      <c r="G633" s="735">
        <v>0</v>
      </c>
      <c r="H633" s="735">
        <v>0</v>
      </c>
      <c r="I633" s="735">
        <v>0</v>
      </c>
      <c r="J633" s="735">
        <v>0</v>
      </c>
      <c r="K633" s="735">
        <v>0</v>
      </c>
      <c r="L633" s="735">
        <v>0</v>
      </c>
      <c r="M633" s="735">
        <v>0</v>
      </c>
      <c r="N633" s="735">
        <v>0</v>
      </c>
      <c r="O633" s="735">
        <v>0</v>
      </c>
      <c r="P633" s="735">
        <v>0</v>
      </c>
      <c r="Q633" s="735">
        <v>0</v>
      </c>
      <c r="R633" s="735">
        <v>0</v>
      </c>
      <c r="S633" s="735">
        <v>0</v>
      </c>
      <c r="T633" s="735">
        <v>0</v>
      </c>
      <c r="U633" s="735">
        <v>0</v>
      </c>
      <c r="V633" s="735">
        <v>0</v>
      </c>
    </row>
    <row r="634" spans="2:22" x14ac:dyDescent="0.25">
      <c r="B634" s="706" t="s">
        <v>1126</v>
      </c>
      <c r="C634" s="706" t="s">
        <v>1126</v>
      </c>
      <c r="D634" s="706" t="s">
        <v>1126</v>
      </c>
      <c r="E634" s="735">
        <v>0</v>
      </c>
      <c r="F634" s="735">
        <v>0</v>
      </c>
      <c r="G634" s="735">
        <v>0</v>
      </c>
      <c r="H634" s="735">
        <v>0</v>
      </c>
      <c r="I634" s="735">
        <v>0</v>
      </c>
      <c r="J634" s="735">
        <v>0</v>
      </c>
      <c r="K634" s="735">
        <v>0</v>
      </c>
      <c r="L634" s="735">
        <v>0</v>
      </c>
      <c r="M634" s="735">
        <v>0</v>
      </c>
      <c r="N634" s="735">
        <v>0</v>
      </c>
      <c r="O634" s="735">
        <v>0</v>
      </c>
      <c r="P634" s="735">
        <v>0</v>
      </c>
      <c r="Q634" s="735">
        <v>0</v>
      </c>
      <c r="R634" s="735">
        <v>0</v>
      </c>
      <c r="S634" s="735">
        <v>0</v>
      </c>
      <c r="T634" s="735">
        <v>0</v>
      </c>
      <c r="U634" s="735">
        <v>0</v>
      </c>
      <c r="V634" s="735">
        <v>0</v>
      </c>
    </row>
    <row r="635" spans="2:22" x14ac:dyDescent="0.25">
      <c r="B635" s="706" t="s">
        <v>1126</v>
      </c>
      <c r="C635" s="706" t="s">
        <v>1126</v>
      </c>
      <c r="D635" s="706" t="s">
        <v>1126</v>
      </c>
      <c r="E635" s="735">
        <v>0</v>
      </c>
      <c r="F635" s="735">
        <v>0</v>
      </c>
      <c r="G635" s="735">
        <v>0</v>
      </c>
      <c r="H635" s="735">
        <v>0</v>
      </c>
      <c r="I635" s="735">
        <v>0</v>
      </c>
      <c r="J635" s="735">
        <v>0</v>
      </c>
      <c r="K635" s="735">
        <v>0</v>
      </c>
      <c r="L635" s="735">
        <v>0</v>
      </c>
      <c r="M635" s="735">
        <v>0</v>
      </c>
      <c r="N635" s="735">
        <v>0</v>
      </c>
      <c r="O635" s="735">
        <v>0</v>
      </c>
      <c r="P635" s="735">
        <v>0</v>
      </c>
      <c r="Q635" s="735">
        <v>0</v>
      </c>
      <c r="R635" s="735">
        <v>0</v>
      </c>
      <c r="S635" s="735">
        <v>0</v>
      </c>
      <c r="T635" s="735">
        <v>0</v>
      </c>
      <c r="U635" s="735">
        <v>0</v>
      </c>
      <c r="V635" s="735">
        <v>0</v>
      </c>
    </row>
    <row r="636" spans="2:22" x14ac:dyDescent="0.25">
      <c r="B636" s="706" t="s">
        <v>1126</v>
      </c>
      <c r="C636" s="706" t="s">
        <v>1126</v>
      </c>
      <c r="D636" s="706" t="s">
        <v>1126</v>
      </c>
      <c r="E636" s="735">
        <v>0</v>
      </c>
      <c r="F636" s="735">
        <v>0</v>
      </c>
      <c r="G636" s="735">
        <v>0</v>
      </c>
      <c r="H636" s="735">
        <v>0</v>
      </c>
      <c r="I636" s="735">
        <v>0</v>
      </c>
      <c r="J636" s="735">
        <v>0</v>
      </c>
      <c r="K636" s="735">
        <v>0</v>
      </c>
      <c r="L636" s="735">
        <v>0</v>
      </c>
      <c r="M636" s="735">
        <v>0</v>
      </c>
      <c r="N636" s="735">
        <v>0</v>
      </c>
      <c r="O636" s="735">
        <v>0</v>
      </c>
      <c r="P636" s="735">
        <v>0</v>
      </c>
      <c r="Q636" s="735">
        <v>0</v>
      </c>
      <c r="R636" s="735">
        <v>0</v>
      </c>
      <c r="S636" s="735">
        <v>0</v>
      </c>
      <c r="T636" s="735">
        <v>0</v>
      </c>
      <c r="U636" s="735">
        <v>0</v>
      </c>
      <c r="V636" s="735">
        <v>0</v>
      </c>
    </row>
    <row r="637" spans="2:22" x14ac:dyDescent="0.25">
      <c r="B637" s="706" t="s">
        <v>1126</v>
      </c>
      <c r="C637" s="706" t="s">
        <v>1126</v>
      </c>
      <c r="D637" s="706" t="s">
        <v>1126</v>
      </c>
      <c r="E637" s="735">
        <v>0</v>
      </c>
      <c r="F637" s="735">
        <v>0</v>
      </c>
      <c r="G637" s="735">
        <v>0</v>
      </c>
      <c r="H637" s="735">
        <v>0</v>
      </c>
      <c r="I637" s="735">
        <v>0</v>
      </c>
      <c r="J637" s="735">
        <v>0</v>
      </c>
      <c r="K637" s="735">
        <v>0</v>
      </c>
      <c r="L637" s="735">
        <v>0</v>
      </c>
      <c r="M637" s="735">
        <v>0</v>
      </c>
      <c r="N637" s="735">
        <v>0</v>
      </c>
      <c r="O637" s="735">
        <v>0</v>
      </c>
      <c r="P637" s="735">
        <v>0</v>
      </c>
      <c r="Q637" s="735">
        <v>0</v>
      </c>
      <c r="R637" s="735">
        <v>0</v>
      </c>
      <c r="S637" s="735">
        <v>0</v>
      </c>
      <c r="T637" s="735">
        <v>0</v>
      </c>
      <c r="U637" s="735">
        <v>0</v>
      </c>
      <c r="V637" s="735">
        <v>0</v>
      </c>
    </row>
    <row r="638" spans="2:22" x14ac:dyDescent="0.25">
      <c r="B638" s="706" t="s">
        <v>1126</v>
      </c>
      <c r="C638" s="706" t="s">
        <v>1126</v>
      </c>
      <c r="D638" s="706" t="s">
        <v>1126</v>
      </c>
      <c r="E638" s="735">
        <v>0</v>
      </c>
      <c r="F638" s="735">
        <v>0</v>
      </c>
      <c r="G638" s="735">
        <v>0</v>
      </c>
      <c r="H638" s="735">
        <v>0</v>
      </c>
      <c r="I638" s="735">
        <v>0</v>
      </c>
      <c r="J638" s="735">
        <v>0</v>
      </c>
      <c r="K638" s="735">
        <v>0</v>
      </c>
      <c r="L638" s="735">
        <v>0</v>
      </c>
      <c r="M638" s="735">
        <v>0</v>
      </c>
      <c r="N638" s="735">
        <v>0</v>
      </c>
      <c r="O638" s="735">
        <v>0</v>
      </c>
      <c r="P638" s="735">
        <v>0</v>
      </c>
      <c r="Q638" s="735">
        <v>0</v>
      </c>
      <c r="R638" s="735">
        <v>0</v>
      </c>
      <c r="S638" s="735">
        <v>0</v>
      </c>
      <c r="T638" s="735">
        <v>0</v>
      </c>
      <c r="U638" s="735">
        <v>0</v>
      </c>
      <c r="V638" s="735">
        <v>0</v>
      </c>
    </row>
    <row r="639" spans="2:22" x14ac:dyDescent="0.25">
      <c r="B639" s="706" t="s">
        <v>1126</v>
      </c>
      <c r="C639" s="706" t="s">
        <v>1126</v>
      </c>
      <c r="D639" s="706" t="s">
        <v>1126</v>
      </c>
      <c r="E639" s="735">
        <v>0</v>
      </c>
      <c r="F639" s="735">
        <v>0</v>
      </c>
      <c r="G639" s="735">
        <v>0</v>
      </c>
      <c r="H639" s="735">
        <v>0</v>
      </c>
      <c r="I639" s="735">
        <v>0</v>
      </c>
      <c r="J639" s="735">
        <v>0</v>
      </c>
      <c r="K639" s="735">
        <v>0</v>
      </c>
      <c r="L639" s="735">
        <v>0</v>
      </c>
      <c r="M639" s="735">
        <v>0</v>
      </c>
      <c r="N639" s="735">
        <v>0</v>
      </c>
      <c r="O639" s="735">
        <v>0</v>
      </c>
      <c r="P639" s="735">
        <v>0</v>
      </c>
      <c r="Q639" s="735">
        <v>0</v>
      </c>
      <c r="R639" s="735">
        <v>0</v>
      </c>
      <c r="S639" s="735">
        <v>0</v>
      </c>
      <c r="T639" s="735">
        <v>0</v>
      </c>
      <c r="U639" s="735">
        <v>0</v>
      </c>
      <c r="V639" s="735">
        <v>0</v>
      </c>
    </row>
    <row r="640" spans="2:22" x14ac:dyDescent="0.25">
      <c r="B640" s="706" t="s">
        <v>1126</v>
      </c>
      <c r="C640" s="706" t="s">
        <v>1126</v>
      </c>
      <c r="D640" s="706" t="s">
        <v>1126</v>
      </c>
      <c r="E640" s="735">
        <v>0</v>
      </c>
      <c r="F640" s="735">
        <v>0</v>
      </c>
      <c r="G640" s="735">
        <v>0</v>
      </c>
      <c r="H640" s="735">
        <v>0</v>
      </c>
      <c r="I640" s="735">
        <v>0</v>
      </c>
      <c r="J640" s="735">
        <v>0</v>
      </c>
      <c r="K640" s="735">
        <v>0</v>
      </c>
      <c r="L640" s="735">
        <v>0</v>
      </c>
      <c r="M640" s="735">
        <v>0</v>
      </c>
      <c r="N640" s="735">
        <v>0</v>
      </c>
      <c r="O640" s="735">
        <v>0</v>
      </c>
      <c r="P640" s="735">
        <v>0</v>
      </c>
      <c r="Q640" s="735">
        <v>0</v>
      </c>
      <c r="R640" s="735">
        <v>0</v>
      </c>
      <c r="S640" s="735">
        <v>0</v>
      </c>
      <c r="T640" s="735">
        <v>0</v>
      </c>
      <c r="U640" s="735">
        <v>0</v>
      </c>
      <c r="V640" s="735">
        <v>0</v>
      </c>
    </row>
    <row r="641" spans="2:22" x14ac:dyDescent="0.25">
      <c r="B641" s="706" t="s">
        <v>1126</v>
      </c>
      <c r="C641" s="706" t="s">
        <v>1126</v>
      </c>
      <c r="D641" s="706" t="s">
        <v>1126</v>
      </c>
      <c r="E641" s="735">
        <v>0</v>
      </c>
      <c r="F641" s="735">
        <v>0</v>
      </c>
      <c r="G641" s="735">
        <v>0</v>
      </c>
      <c r="H641" s="735">
        <v>0</v>
      </c>
      <c r="I641" s="735">
        <v>0</v>
      </c>
      <c r="J641" s="735">
        <v>0</v>
      </c>
      <c r="K641" s="735">
        <v>0</v>
      </c>
      <c r="L641" s="735">
        <v>0</v>
      </c>
      <c r="M641" s="735">
        <v>0</v>
      </c>
      <c r="N641" s="735">
        <v>0</v>
      </c>
      <c r="O641" s="735">
        <v>0</v>
      </c>
      <c r="P641" s="735">
        <v>0</v>
      </c>
      <c r="Q641" s="735">
        <v>0</v>
      </c>
      <c r="R641" s="735">
        <v>0</v>
      </c>
      <c r="S641" s="735">
        <v>0</v>
      </c>
      <c r="T641" s="735">
        <v>0</v>
      </c>
      <c r="U641" s="735">
        <v>0</v>
      </c>
      <c r="V641" s="735">
        <v>0</v>
      </c>
    </row>
    <row r="642" spans="2:22" x14ac:dyDescent="0.25">
      <c r="B642" s="706" t="s">
        <v>1126</v>
      </c>
      <c r="C642" s="706" t="s">
        <v>1126</v>
      </c>
      <c r="D642" s="706" t="s">
        <v>1126</v>
      </c>
      <c r="E642" s="735">
        <v>0</v>
      </c>
      <c r="F642" s="735">
        <v>0</v>
      </c>
      <c r="G642" s="735">
        <v>0</v>
      </c>
      <c r="H642" s="735">
        <v>0</v>
      </c>
      <c r="I642" s="735">
        <v>0</v>
      </c>
      <c r="J642" s="735">
        <v>0</v>
      </c>
      <c r="K642" s="735">
        <v>0</v>
      </c>
      <c r="L642" s="735">
        <v>0</v>
      </c>
      <c r="M642" s="735">
        <v>0</v>
      </c>
      <c r="N642" s="735">
        <v>0</v>
      </c>
      <c r="O642" s="735">
        <v>0</v>
      </c>
      <c r="P642" s="735">
        <v>0</v>
      </c>
      <c r="Q642" s="735">
        <v>0</v>
      </c>
      <c r="R642" s="735">
        <v>0</v>
      </c>
      <c r="S642" s="735">
        <v>0</v>
      </c>
      <c r="T642" s="735">
        <v>0</v>
      </c>
      <c r="U642" s="735">
        <v>0</v>
      </c>
      <c r="V642" s="735">
        <v>0</v>
      </c>
    </row>
    <row r="643" spans="2:22" x14ac:dyDescent="0.25">
      <c r="B643" s="706" t="s">
        <v>1126</v>
      </c>
      <c r="C643" s="706" t="s">
        <v>1126</v>
      </c>
      <c r="D643" s="706" t="s">
        <v>1126</v>
      </c>
      <c r="E643" s="735">
        <v>0</v>
      </c>
      <c r="F643" s="735">
        <v>0</v>
      </c>
      <c r="G643" s="735">
        <v>0</v>
      </c>
      <c r="H643" s="735">
        <v>0</v>
      </c>
      <c r="I643" s="735">
        <v>0</v>
      </c>
      <c r="J643" s="735">
        <v>0</v>
      </c>
      <c r="K643" s="735">
        <v>0</v>
      </c>
      <c r="L643" s="735">
        <v>0</v>
      </c>
      <c r="M643" s="735">
        <v>0</v>
      </c>
      <c r="N643" s="735">
        <v>0</v>
      </c>
      <c r="O643" s="735">
        <v>0</v>
      </c>
      <c r="P643" s="735">
        <v>0</v>
      </c>
      <c r="Q643" s="735">
        <v>0</v>
      </c>
      <c r="R643" s="735">
        <v>0</v>
      </c>
      <c r="S643" s="735">
        <v>0</v>
      </c>
      <c r="T643" s="735">
        <v>0</v>
      </c>
      <c r="U643" s="735">
        <v>0</v>
      </c>
      <c r="V643" s="735">
        <v>0</v>
      </c>
    </row>
    <row r="644" spans="2:22" x14ac:dyDescent="0.25">
      <c r="B644" s="706" t="s">
        <v>1126</v>
      </c>
      <c r="C644" s="706" t="s">
        <v>1126</v>
      </c>
      <c r="D644" s="706" t="s">
        <v>1126</v>
      </c>
      <c r="E644" s="735">
        <v>0</v>
      </c>
      <c r="F644" s="735">
        <v>0</v>
      </c>
      <c r="G644" s="735">
        <v>0</v>
      </c>
      <c r="H644" s="735">
        <v>0</v>
      </c>
      <c r="I644" s="735">
        <v>0</v>
      </c>
      <c r="J644" s="735">
        <v>0</v>
      </c>
      <c r="K644" s="735">
        <v>0</v>
      </c>
      <c r="L644" s="735">
        <v>0</v>
      </c>
      <c r="M644" s="735">
        <v>0</v>
      </c>
      <c r="N644" s="735">
        <v>0</v>
      </c>
      <c r="O644" s="735">
        <v>0</v>
      </c>
      <c r="P644" s="735">
        <v>0</v>
      </c>
      <c r="Q644" s="735">
        <v>0</v>
      </c>
      <c r="R644" s="735">
        <v>0</v>
      </c>
      <c r="S644" s="735">
        <v>0</v>
      </c>
      <c r="T644" s="735">
        <v>0</v>
      </c>
      <c r="U644" s="735">
        <v>0</v>
      </c>
      <c r="V644" s="735">
        <v>0</v>
      </c>
    </row>
    <row r="645" spans="2:22" x14ac:dyDescent="0.25">
      <c r="B645" s="706" t="s">
        <v>1126</v>
      </c>
      <c r="C645" s="706" t="s">
        <v>1126</v>
      </c>
      <c r="D645" s="706" t="s">
        <v>1126</v>
      </c>
      <c r="E645" s="735">
        <v>0</v>
      </c>
      <c r="F645" s="735">
        <v>0</v>
      </c>
      <c r="G645" s="735">
        <v>0</v>
      </c>
      <c r="H645" s="735">
        <v>0</v>
      </c>
      <c r="I645" s="735">
        <v>0</v>
      </c>
      <c r="J645" s="735">
        <v>0</v>
      </c>
      <c r="K645" s="735">
        <v>0</v>
      </c>
      <c r="L645" s="735">
        <v>0</v>
      </c>
      <c r="M645" s="735">
        <v>0</v>
      </c>
      <c r="N645" s="735">
        <v>0</v>
      </c>
      <c r="O645" s="735">
        <v>0</v>
      </c>
      <c r="P645" s="735">
        <v>0</v>
      </c>
      <c r="Q645" s="735">
        <v>0</v>
      </c>
      <c r="R645" s="735">
        <v>0</v>
      </c>
      <c r="S645" s="735">
        <v>0</v>
      </c>
      <c r="T645" s="735">
        <v>0</v>
      </c>
      <c r="U645" s="735">
        <v>0</v>
      </c>
      <c r="V645" s="735">
        <v>0</v>
      </c>
    </row>
    <row r="646" spans="2:22" x14ac:dyDescent="0.25">
      <c r="B646" s="706" t="s">
        <v>1126</v>
      </c>
      <c r="C646" s="706" t="s">
        <v>1126</v>
      </c>
      <c r="D646" s="706" t="s">
        <v>1126</v>
      </c>
      <c r="E646" s="735">
        <v>0</v>
      </c>
      <c r="F646" s="735">
        <v>0</v>
      </c>
      <c r="G646" s="735">
        <v>0</v>
      </c>
      <c r="H646" s="735">
        <v>0</v>
      </c>
      <c r="I646" s="735">
        <v>0</v>
      </c>
      <c r="J646" s="735">
        <v>0</v>
      </c>
      <c r="K646" s="735">
        <v>0</v>
      </c>
      <c r="L646" s="735">
        <v>0</v>
      </c>
      <c r="M646" s="735">
        <v>0</v>
      </c>
      <c r="N646" s="735">
        <v>0</v>
      </c>
      <c r="O646" s="735">
        <v>0</v>
      </c>
      <c r="P646" s="735">
        <v>0</v>
      </c>
      <c r="Q646" s="735">
        <v>0</v>
      </c>
      <c r="R646" s="735">
        <v>0</v>
      </c>
      <c r="S646" s="735">
        <v>0</v>
      </c>
      <c r="T646" s="735">
        <v>0</v>
      </c>
      <c r="U646" s="735">
        <v>0</v>
      </c>
      <c r="V646" s="735">
        <v>0</v>
      </c>
    </row>
    <row r="647" spans="2:22" x14ac:dyDescent="0.25">
      <c r="B647" s="706" t="s">
        <v>1126</v>
      </c>
      <c r="C647" s="706" t="s">
        <v>1126</v>
      </c>
      <c r="D647" s="706" t="s">
        <v>1126</v>
      </c>
      <c r="E647" s="735">
        <v>0</v>
      </c>
      <c r="F647" s="735">
        <v>0</v>
      </c>
      <c r="G647" s="735">
        <v>0</v>
      </c>
      <c r="H647" s="735">
        <v>0</v>
      </c>
      <c r="I647" s="735">
        <v>0</v>
      </c>
      <c r="J647" s="735">
        <v>0</v>
      </c>
      <c r="K647" s="735">
        <v>0</v>
      </c>
      <c r="L647" s="735">
        <v>0</v>
      </c>
      <c r="M647" s="735">
        <v>0</v>
      </c>
      <c r="N647" s="735">
        <v>0</v>
      </c>
      <c r="O647" s="735">
        <v>0</v>
      </c>
      <c r="P647" s="735">
        <v>0</v>
      </c>
      <c r="Q647" s="735">
        <v>0</v>
      </c>
      <c r="R647" s="735">
        <v>0</v>
      </c>
      <c r="S647" s="735">
        <v>0</v>
      </c>
      <c r="T647" s="735">
        <v>0</v>
      </c>
      <c r="U647" s="735">
        <v>0</v>
      </c>
      <c r="V647" s="735">
        <v>0</v>
      </c>
    </row>
    <row r="648" spans="2:22" x14ac:dyDescent="0.25">
      <c r="B648" s="706" t="s">
        <v>1126</v>
      </c>
      <c r="C648" s="706" t="s">
        <v>1126</v>
      </c>
      <c r="D648" s="706" t="s">
        <v>1126</v>
      </c>
      <c r="E648" s="735">
        <v>0</v>
      </c>
      <c r="F648" s="735">
        <v>0</v>
      </c>
      <c r="G648" s="735">
        <v>0</v>
      </c>
      <c r="H648" s="735">
        <v>0</v>
      </c>
      <c r="I648" s="735">
        <v>0</v>
      </c>
      <c r="J648" s="735">
        <v>0</v>
      </c>
      <c r="K648" s="735">
        <v>0</v>
      </c>
      <c r="L648" s="735">
        <v>0</v>
      </c>
      <c r="M648" s="735">
        <v>0</v>
      </c>
      <c r="N648" s="735">
        <v>0</v>
      </c>
      <c r="O648" s="735">
        <v>0</v>
      </c>
      <c r="P648" s="735">
        <v>0</v>
      </c>
      <c r="Q648" s="735">
        <v>0</v>
      </c>
      <c r="R648" s="735">
        <v>0</v>
      </c>
      <c r="S648" s="735">
        <v>0</v>
      </c>
      <c r="T648" s="735">
        <v>0</v>
      </c>
      <c r="U648" s="735">
        <v>0</v>
      </c>
      <c r="V648" s="735">
        <v>0</v>
      </c>
    </row>
    <row r="649" spans="2:22" x14ac:dyDescent="0.25">
      <c r="B649" s="706" t="s">
        <v>1126</v>
      </c>
      <c r="C649" s="706" t="s">
        <v>1126</v>
      </c>
      <c r="D649" s="706" t="s">
        <v>1126</v>
      </c>
      <c r="E649" s="735">
        <v>0</v>
      </c>
      <c r="F649" s="735">
        <v>0</v>
      </c>
      <c r="G649" s="735">
        <v>0</v>
      </c>
      <c r="H649" s="735">
        <v>0</v>
      </c>
      <c r="I649" s="735">
        <v>0</v>
      </c>
      <c r="J649" s="735">
        <v>0</v>
      </c>
      <c r="K649" s="735">
        <v>0</v>
      </c>
      <c r="L649" s="735">
        <v>0</v>
      </c>
      <c r="M649" s="735">
        <v>0</v>
      </c>
      <c r="N649" s="735">
        <v>0</v>
      </c>
      <c r="O649" s="735">
        <v>0</v>
      </c>
      <c r="P649" s="735">
        <v>0</v>
      </c>
      <c r="Q649" s="735">
        <v>0</v>
      </c>
      <c r="R649" s="735">
        <v>0</v>
      </c>
      <c r="S649" s="735">
        <v>0</v>
      </c>
      <c r="T649" s="735">
        <v>0</v>
      </c>
      <c r="U649" s="735">
        <v>0</v>
      </c>
      <c r="V649" s="735">
        <v>0</v>
      </c>
    </row>
    <row r="650" spans="2:22" x14ac:dyDescent="0.25">
      <c r="B650" s="706" t="s">
        <v>1126</v>
      </c>
      <c r="C650" s="706" t="s">
        <v>1126</v>
      </c>
      <c r="D650" s="706" t="s">
        <v>1126</v>
      </c>
      <c r="E650" s="735">
        <v>0</v>
      </c>
      <c r="F650" s="735">
        <v>0</v>
      </c>
      <c r="G650" s="735">
        <v>0</v>
      </c>
      <c r="H650" s="735">
        <v>0</v>
      </c>
      <c r="I650" s="735">
        <v>0</v>
      </c>
      <c r="J650" s="735">
        <v>0</v>
      </c>
      <c r="K650" s="735">
        <v>0</v>
      </c>
      <c r="L650" s="735">
        <v>0</v>
      </c>
      <c r="M650" s="735">
        <v>0</v>
      </c>
      <c r="N650" s="735">
        <v>0</v>
      </c>
      <c r="O650" s="735">
        <v>0</v>
      </c>
      <c r="P650" s="735">
        <v>0</v>
      </c>
      <c r="Q650" s="735">
        <v>0</v>
      </c>
      <c r="R650" s="735">
        <v>0</v>
      </c>
      <c r="S650" s="735">
        <v>0</v>
      </c>
      <c r="T650" s="735">
        <v>0</v>
      </c>
      <c r="U650" s="735">
        <v>0</v>
      </c>
      <c r="V650" s="735">
        <v>0</v>
      </c>
    </row>
    <row r="651" spans="2:22" x14ac:dyDescent="0.25">
      <c r="B651" s="706" t="s">
        <v>1126</v>
      </c>
      <c r="C651" s="706" t="s">
        <v>1126</v>
      </c>
      <c r="D651" s="706" t="s">
        <v>1126</v>
      </c>
      <c r="E651" s="735">
        <v>0</v>
      </c>
      <c r="F651" s="735">
        <v>0</v>
      </c>
      <c r="G651" s="735">
        <v>0</v>
      </c>
      <c r="H651" s="735">
        <v>0</v>
      </c>
      <c r="I651" s="735">
        <v>0</v>
      </c>
      <c r="J651" s="735">
        <v>0</v>
      </c>
      <c r="K651" s="735">
        <v>0</v>
      </c>
      <c r="L651" s="735">
        <v>0</v>
      </c>
      <c r="M651" s="735">
        <v>0</v>
      </c>
      <c r="N651" s="735">
        <v>0</v>
      </c>
      <c r="O651" s="735">
        <v>0</v>
      </c>
      <c r="P651" s="735">
        <v>0</v>
      </c>
      <c r="Q651" s="735">
        <v>0</v>
      </c>
      <c r="R651" s="735">
        <v>0</v>
      </c>
      <c r="S651" s="735">
        <v>0</v>
      </c>
      <c r="T651" s="735">
        <v>0</v>
      </c>
      <c r="U651" s="735">
        <v>0</v>
      </c>
      <c r="V651" s="735">
        <v>0</v>
      </c>
    </row>
    <row r="652" spans="2:22" x14ac:dyDescent="0.25">
      <c r="B652" s="706" t="s">
        <v>1126</v>
      </c>
      <c r="C652" s="706" t="s">
        <v>1126</v>
      </c>
      <c r="D652" s="706" t="s">
        <v>1126</v>
      </c>
      <c r="E652" s="735">
        <v>0</v>
      </c>
      <c r="F652" s="735">
        <v>0</v>
      </c>
      <c r="G652" s="735">
        <v>0</v>
      </c>
      <c r="H652" s="735">
        <v>0</v>
      </c>
      <c r="I652" s="735">
        <v>0</v>
      </c>
      <c r="J652" s="735">
        <v>0</v>
      </c>
      <c r="K652" s="735">
        <v>0</v>
      </c>
      <c r="L652" s="735">
        <v>0</v>
      </c>
      <c r="M652" s="735">
        <v>0</v>
      </c>
      <c r="N652" s="735">
        <v>0</v>
      </c>
      <c r="O652" s="735">
        <v>0</v>
      </c>
      <c r="P652" s="735">
        <v>0</v>
      </c>
      <c r="Q652" s="735">
        <v>0</v>
      </c>
      <c r="R652" s="735">
        <v>0</v>
      </c>
      <c r="S652" s="735">
        <v>0</v>
      </c>
      <c r="T652" s="735">
        <v>0</v>
      </c>
      <c r="U652" s="735">
        <v>0</v>
      </c>
      <c r="V652" s="735">
        <v>0</v>
      </c>
    </row>
    <row r="653" spans="2:22" x14ac:dyDescent="0.25">
      <c r="B653" s="706" t="s">
        <v>1126</v>
      </c>
      <c r="C653" s="706" t="s">
        <v>1126</v>
      </c>
      <c r="D653" s="706" t="s">
        <v>1126</v>
      </c>
      <c r="E653" s="735">
        <v>0</v>
      </c>
      <c r="F653" s="735">
        <v>0</v>
      </c>
      <c r="G653" s="735">
        <v>0</v>
      </c>
      <c r="H653" s="735">
        <v>0</v>
      </c>
      <c r="I653" s="735">
        <v>0</v>
      </c>
      <c r="J653" s="735">
        <v>0</v>
      </c>
      <c r="K653" s="735">
        <v>0</v>
      </c>
      <c r="L653" s="735">
        <v>0</v>
      </c>
      <c r="M653" s="735">
        <v>0</v>
      </c>
      <c r="N653" s="735">
        <v>0</v>
      </c>
      <c r="O653" s="735">
        <v>0</v>
      </c>
      <c r="P653" s="735">
        <v>0</v>
      </c>
      <c r="Q653" s="735">
        <v>0</v>
      </c>
      <c r="R653" s="735">
        <v>0</v>
      </c>
      <c r="S653" s="735">
        <v>0</v>
      </c>
      <c r="T653" s="735">
        <v>0</v>
      </c>
      <c r="U653" s="735">
        <v>0</v>
      </c>
      <c r="V653" s="735">
        <v>0</v>
      </c>
    </row>
    <row r="654" spans="2:22" x14ac:dyDescent="0.25">
      <c r="B654" s="706" t="s">
        <v>1126</v>
      </c>
      <c r="C654" s="706" t="s">
        <v>1126</v>
      </c>
      <c r="D654" s="706" t="s">
        <v>1126</v>
      </c>
      <c r="E654" s="735">
        <v>0</v>
      </c>
      <c r="F654" s="735">
        <v>0</v>
      </c>
      <c r="G654" s="735">
        <v>0</v>
      </c>
      <c r="H654" s="735">
        <v>0</v>
      </c>
      <c r="I654" s="735">
        <v>0</v>
      </c>
      <c r="J654" s="735">
        <v>0</v>
      </c>
      <c r="K654" s="735">
        <v>0</v>
      </c>
      <c r="L654" s="735">
        <v>0</v>
      </c>
      <c r="M654" s="735">
        <v>0</v>
      </c>
      <c r="N654" s="735">
        <v>0</v>
      </c>
      <c r="O654" s="735">
        <v>0</v>
      </c>
      <c r="P654" s="735">
        <v>0</v>
      </c>
      <c r="Q654" s="735">
        <v>0</v>
      </c>
      <c r="R654" s="735">
        <v>0</v>
      </c>
      <c r="S654" s="735">
        <v>0</v>
      </c>
      <c r="T654" s="735">
        <v>0</v>
      </c>
      <c r="U654" s="735">
        <v>0</v>
      </c>
      <c r="V654" s="735">
        <v>0</v>
      </c>
    </row>
    <row r="655" spans="2:22" x14ac:dyDescent="0.25">
      <c r="B655" s="706" t="s">
        <v>1126</v>
      </c>
      <c r="C655" s="706" t="s">
        <v>1126</v>
      </c>
      <c r="D655" s="706" t="s">
        <v>1126</v>
      </c>
      <c r="E655" s="735">
        <v>0</v>
      </c>
      <c r="F655" s="735">
        <v>0</v>
      </c>
      <c r="G655" s="735">
        <v>0</v>
      </c>
      <c r="H655" s="735">
        <v>0</v>
      </c>
      <c r="I655" s="735">
        <v>0</v>
      </c>
      <c r="J655" s="735">
        <v>0</v>
      </c>
      <c r="K655" s="735">
        <v>0</v>
      </c>
      <c r="L655" s="735">
        <v>0</v>
      </c>
      <c r="M655" s="735">
        <v>0</v>
      </c>
      <c r="N655" s="735">
        <v>0</v>
      </c>
      <c r="O655" s="735">
        <v>0</v>
      </c>
      <c r="P655" s="735">
        <v>0</v>
      </c>
      <c r="Q655" s="735">
        <v>0</v>
      </c>
      <c r="R655" s="735">
        <v>0</v>
      </c>
      <c r="S655" s="735">
        <v>0</v>
      </c>
      <c r="T655" s="735">
        <v>0</v>
      </c>
      <c r="U655" s="735">
        <v>0</v>
      </c>
      <c r="V655" s="735">
        <v>0</v>
      </c>
    </row>
    <row r="656" spans="2:22" x14ac:dyDescent="0.25">
      <c r="B656" s="706" t="s">
        <v>1126</v>
      </c>
      <c r="C656" s="706" t="s">
        <v>1126</v>
      </c>
      <c r="D656" s="706" t="s">
        <v>1126</v>
      </c>
      <c r="E656" s="735">
        <v>0</v>
      </c>
      <c r="F656" s="735">
        <v>0</v>
      </c>
      <c r="G656" s="735">
        <v>0</v>
      </c>
      <c r="H656" s="735">
        <v>0</v>
      </c>
      <c r="I656" s="735">
        <v>0</v>
      </c>
      <c r="J656" s="735">
        <v>0</v>
      </c>
      <c r="K656" s="735">
        <v>0</v>
      </c>
      <c r="L656" s="735">
        <v>0</v>
      </c>
      <c r="M656" s="735">
        <v>0</v>
      </c>
      <c r="N656" s="735">
        <v>0</v>
      </c>
      <c r="O656" s="735">
        <v>0</v>
      </c>
      <c r="P656" s="735">
        <v>0</v>
      </c>
      <c r="Q656" s="735">
        <v>0</v>
      </c>
      <c r="R656" s="735">
        <v>0</v>
      </c>
      <c r="S656" s="735">
        <v>0</v>
      </c>
      <c r="T656" s="735">
        <v>0</v>
      </c>
      <c r="U656" s="735">
        <v>0</v>
      </c>
      <c r="V656" s="735">
        <v>0</v>
      </c>
    </row>
    <row r="657" spans="2:22" x14ac:dyDescent="0.25">
      <c r="B657" s="706" t="s">
        <v>1126</v>
      </c>
      <c r="C657" s="706" t="s">
        <v>1126</v>
      </c>
      <c r="D657" s="706" t="s">
        <v>1126</v>
      </c>
      <c r="E657" s="735">
        <v>0</v>
      </c>
      <c r="F657" s="735">
        <v>0</v>
      </c>
      <c r="G657" s="735">
        <v>0</v>
      </c>
      <c r="H657" s="735">
        <v>0</v>
      </c>
      <c r="I657" s="735">
        <v>0</v>
      </c>
      <c r="J657" s="735">
        <v>0</v>
      </c>
      <c r="K657" s="735">
        <v>0</v>
      </c>
      <c r="L657" s="735">
        <v>0</v>
      </c>
      <c r="M657" s="735">
        <v>0</v>
      </c>
      <c r="N657" s="735">
        <v>0</v>
      </c>
      <c r="O657" s="735">
        <v>0</v>
      </c>
      <c r="P657" s="735">
        <v>0</v>
      </c>
      <c r="Q657" s="735">
        <v>0</v>
      </c>
      <c r="R657" s="735">
        <v>0</v>
      </c>
      <c r="S657" s="735">
        <v>0</v>
      </c>
      <c r="T657" s="735">
        <v>0</v>
      </c>
      <c r="U657" s="735">
        <v>0</v>
      </c>
      <c r="V657" s="735">
        <v>0</v>
      </c>
    </row>
    <row r="658" spans="2:22" x14ac:dyDescent="0.25">
      <c r="B658" s="706" t="s">
        <v>1126</v>
      </c>
      <c r="C658" s="706" t="s">
        <v>1126</v>
      </c>
      <c r="D658" s="706" t="s">
        <v>1126</v>
      </c>
      <c r="E658" s="735">
        <v>0</v>
      </c>
      <c r="F658" s="735">
        <v>0</v>
      </c>
      <c r="G658" s="735">
        <v>0</v>
      </c>
      <c r="H658" s="735">
        <v>0</v>
      </c>
      <c r="I658" s="735">
        <v>0</v>
      </c>
      <c r="J658" s="735">
        <v>0</v>
      </c>
      <c r="K658" s="735">
        <v>0</v>
      </c>
      <c r="L658" s="735">
        <v>0</v>
      </c>
      <c r="M658" s="735">
        <v>0</v>
      </c>
      <c r="N658" s="735">
        <v>0</v>
      </c>
      <c r="O658" s="735">
        <v>0</v>
      </c>
      <c r="P658" s="735">
        <v>0</v>
      </c>
      <c r="Q658" s="735">
        <v>0</v>
      </c>
      <c r="R658" s="735">
        <v>0</v>
      </c>
      <c r="S658" s="735">
        <v>0</v>
      </c>
      <c r="T658" s="735">
        <v>0</v>
      </c>
      <c r="U658" s="735">
        <v>0</v>
      </c>
      <c r="V658" s="735">
        <v>0</v>
      </c>
    </row>
    <row r="659" spans="2:22" x14ac:dyDescent="0.25">
      <c r="B659" s="706" t="s">
        <v>1126</v>
      </c>
      <c r="C659" s="706" t="s">
        <v>1126</v>
      </c>
      <c r="D659" s="706" t="s">
        <v>1126</v>
      </c>
      <c r="E659" s="735">
        <v>0</v>
      </c>
      <c r="F659" s="735">
        <v>0</v>
      </c>
      <c r="G659" s="735">
        <v>0</v>
      </c>
      <c r="H659" s="735">
        <v>0</v>
      </c>
      <c r="I659" s="735">
        <v>0</v>
      </c>
      <c r="J659" s="735">
        <v>0</v>
      </c>
      <c r="K659" s="735">
        <v>0</v>
      </c>
      <c r="L659" s="735">
        <v>0</v>
      </c>
      <c r="M659" s="735">
        <v>0</v>
      </c>
      <c r="N659" s="735">
        <v>0</v>
      </c>
      <c r="O659" s="735">
        <v>0</v>
      </c>
      <c r="P659" s="735">
        <v>0</v>
      </c>
      <c r="Q659" s="735">
        <v>0</v>
      </c>
      <c r="R659" s="735">
        <v>0</v>
      </c>
      <c r="S659" s="735">
        <v>0</v>
      </c>
      <c r="T659" s="735">
        <v>0</v>
      </c>
      <c r="U659" s="735">
        <v>0</v>
      </c>
      <c r="V659" s="735">
        <v>0</v>
      </c>
    </row>
    <row r="660" spans="2:22" x14ac:dyDescent="0.25">
      <c r="B660" s="706" t="s">
        <v>1126</v>
      </c>
      <c r="C660" s="706" t="s">
        <v>1126</v>
      </c>
      <c r="D660" s="706" t="s">
        <v>1126</v>
      </c>
      <c r="E660" s="735">
        <v>0</v>
      </c>
      <c r="F660" s="735">
        <v>0</v>
      </c>
      <c r="G660" s="735">
        <v>0</v>
      </c>
      <c r="H660" s="735">
        <v>0</v>
      </c>
      <c r="I660" s="735">
        <v>0</v>
      </c>
      <c r="J660" s="735">
        <v>0</v>
      </c>
      <c r="K660" s="735">
        <v>0</v>
      </c>
      <c r="L660" s="735">
        <v>0</v>
      </c>
      <c r="M660" s="735">
        <v>0</v>
      </c>
      <c r="N660" s="735">
        <v>0</v>
      </c>
      <c r="O660" s="735">
        <v>0</v>
      </c>
      <c r="P660" s="735">
        <v>0</v>
      </c>
      <c r="Q660" s="735">
        <v>0</v>
      </c>
      <c r="R660" s="735">
        <v>0</v>
      </c>
      <c r="S660" s="735">
        <v>0</v>
      </c>
      <c r="T660" s="735">
        <v>0</v>
      </c>
      <c r="U660" s="735">
        <v>0</v>
      </c>
      <c r="V660" s="735">
        <v>0</v>
      </c>
    </row>
    <row r="661" spans="2:22" x14ac:dyDescent="0.25">
      <c r="B661" s="706" t="s">
        <v>1126</v>
      </c>
      <c r="C661" s="706" t="s">
        <v>1126</v>
      </c>
      <c r="D661" s="706" t="s">
        <v>1126</v>
      </c>
      <c r="E661" s="735">
        <v>0</v>
      </c>
      <c r="F661" s="735">
        <v>0</v>
      </c>
      <c r="G661" s="735">
        <v>0</v>
      </c>
      <c r="H661" s="735">
        <v>0</v>
      </c>
      <c r="I661" s="735">
        <v>0</v>
      </c>
      <c r="J661" s="735">
        <v>0</v>
      </c>
      <c r="K661" s="735">
        <v>0</v>
      </c>
      <c r="L661" s="735">
        <v>0</v>
      </c>
      <c r="M661" s="735">
        <v>0</v>
      </c>
      <c r="N661" s="735">
        <v>0</v>
      </c>
      <c r="O661" s="735">
        <v>0</v>
      </c>
      <c r="P661" s="735">
        <v>0</v>
      </c>
      <c r="Q661" s="735">
        <v>0</v>
      </c>
      <c r="R661" s="735">
        <v>0</v>
      </c>
      <c r="S661" s="735">
        <v>0</v>
      </c>
      <c r="T661" s="735">
        <v>0</v>
      </c>
      <c r="U661" s="735">
        <v>0</v>
      </c>
      <c r="V661" s="735">
        <v>0</v>
      </c>
    </row>
    <row r="662" spans="2:22" x14ac:dyDescent="0.25">
      <c r="B662" s="706" t="s">
        <v>1126</v>
      </c>
      <c r="C662" s="706" t="s">
        <v>1126</v>
      </c>
      <c r="D662" s="706" t="s">
        <v>1126</v>
      </c>
      <c r="E662" s="735">
        <v>0</v>
      </c>
      <c r="F662" s="735">
        <v>0</v>
      </c>
      <c r="G662" s="735">
        <v>0</v>
      </c>
      <c r="H662" s="735">
        <v>0</v>
      </c>
      <c r="I662" s="735">
        <v>0</v>
      </c>
      <c r="J662" s="735">
        <v>0</v>
      </c>
      <c r="K662" s="735">
        <v>0</v>
      </c>
      <c r="L662" s="735">
        <v>0</v>
      </c>
      <c r="M662" s="735">
        <v>0</v>
      </c>
      <c r="N662" s="735">
        <v>0</v>
      </c>
      <c r="O662" s="735">
        <v>0</v>
      </c>
      <c r="P662" s="735">
        <v>0</v>
      </c>
      <c r="Q662" s="735">
        <v>0</v>
      </c>
      <c r="R662" s="735">
        <v>0</v>
      </c>
      <c r="S662" s="735">
        <v>0</v>
      </c>
      <c r="T662" s="735">
        <v>0</v>
      </c>
      <c r="U662" s="735">
        <v>0</v>
      </c>
      <c r="V662" s="735">
        <v>0</v>
      </c>
    </row>
    <row r="663" spans="2:22" x14ac:dyDescent="0.25">
      <c r="B663" s="706" t="s">
        <v>1126</v>
      </c>
      <c r="C663" s="706" t="s">
        <v>1126</v>
      </c>
      <c r="D663" s="706" t="s">
        <v>1126</v>
      </c>
      <c r="E663" s="735">
        <v>0</v>
      </c>
      <c r="F663" s="735">
        <v>0</v>
      </c>
      <c r="G663" s="735">
        <v>0</v>
      </c>
      <c r="H663" s="735">
        <v>0</v>
      </c>
      <c r="I663" s="735">
        <v>0</v>
      </c>
      <c r="J663" s="735">
        <v>0</v>
      </c>
      <c r="K663" s="735">
        <v>0</v>
      </c>
      <c r="L663" s="735">
        <v>0</v>
      </c>
      <c r="M663" s="735">
        <v>0</v>
      </c>
      <c r="N663" s="735">
        <v>0</v>
      </c>
      <c r="O663" s="735">
        <v>0</v>
      </c>
      <c r="P663" s="735">
        <v>0</v>
      </c>
      <c r="Q663" s="735">
        <v>0</v>
      </c>
      <c r="R663" s="735">
        <v>0</v>
      </c>
      <c r="S663" s="735">
        <v>0</v>
      </c>
      <c r="T663" s="735">
        <v>0</v>
      </c>
      <c r="U663" s="735">
        <v>0</v>
      </c>
      <c r="V663" s="735">
        <v>0</v>
      </c>
    </row>
    <row r="664" spans="2:22" x14ac:dyDescent="0.25">
      <c r="B664" s="706" t="s">
        <v>1126</v>
      </c>
      <c r="C664" s="706" t="s">
        <v>1126</v>
      </c>
      <c r="D664" s="706" t="s">
        <v>1126</v>
      </c>
      <c r="E664" s="735">
        <v>0</v>
      </c>
      <c r="F664" s="735">
        <v>0</v>
      </c>
      <c r="G664" s="735">
        <v>0</v>
      </c>
      <c r="H664" s="735">
        <v>0</v>
      </c>
      <c r="I664" s="735">
        <v>0</v>
      </c>
      <c r="J664" s="735">
        <v>0</v>
      </c>
      <c r="K664" s="735">
        <v>0</v>
      </c>
      <c r="L664" s="735">
        <v>0</v>
      </c>
      <c r="M664" s="735">
        <v>0</v>
      </c>
      <c r="N664" s="735">
        <v>0</v>
      </c>
      <c r="O664" s="735">
        <v>0</v>
      </c>
      <c r="P664" s="735">
        <v>0</v>
      </c>
      <c r="Q664" s="735">
        <v>0</v>
      </c>
      <c r="R664" s="735">
        <v>0</v>
      </c>
      <c r="S664" s="735">
        <v>0</v>
      </c>
      <c r="T664" s="735">
        <v>0</v>
      </c>
      <c r="U664" s="735">
        <v>0</v>
      </c>
      <c r="V664" s="735">
        <v>0</v>
      </c>
    </row>
    <row r="665" spans="2:22" x14ac:dyDescent="0.25">
      <c r="B665" s="706" t="s">
        <v>1126</v>
      </c>
      <c r="C665" s="706" t="s">
        <v>1126</v>
      </c>
      <c r="D665" s="706" t="s">
        <v>1126</v>
      </c>
      <c r="E665" s="735">
        <v>0</v>
      </c>
      <c r="F665" s="735">
        <v>0</v>
      </c>
      <c r="G665" s="735">
        <v>0</v>
      </c>
      <c r="H665" s="735">
        <v>0</v>
      </c>
      <c r="I665" s="735">
        <v>0</v>
      </c>
      <c r="J665" s="735">
        <v>0</v>
      </c>
      <c r="K665" s="735">
        <v>0</v>
      </c>
      <c r="L665" s="735">
        <v>0</v>
      </c>
      <c r="M665" s="735">
        <v>0</v>
      </c>
      <c r="N665" s="735">
        <v>0</v>
      </c>
      <c r="O665" s="735">
        <v>0</v>
      </c>
      <c r="P665" s="735">
        <v>0</v>
      </c>
      <c r="Q665" s="735">
        <v>0</v>
      </c>
      <c r="R665" s="735">
        <v>0</v>
      </c>
      <c r="S665" s="735">
        <v>0</v>
      </c>
      <c r="T665" s="735">
        <v>0</v>
      </c>
      <c r="U665" s="735">
        <v>0</v>
      </c>
      <c r="V665" s="735">
        <v>0</v>
      </c>
    </row>
    <row r="666" spans="2:22" x14ac:dyDescent="0.25">
      <c r="B666" s="706" t="s">
        <v>1126</v>
      </c>
      <c r="C666" s="706" t="s">
        <v>1126</v>
      </c>
      <c r="D666" s="706" t="s">
        <v>1126</v>
      </c>
      <c r="E666" s="735">
        <v>0</v>
      </c>
      <c r="F666" s="735">
        <v>0</v>
      </c>
      <c r="G666" s="735">
        <v>0</v>
      </c>
      <c r="H666" s="735">
        <v>0</v>
      </c>
      <c r="I666" s="735">
        <v>0</v>
      </c>
      <c r="J666" s="735">
        <v>0</v>
      </c>
      <c r="K666" s="735">
        <v>0</v>
      </c>
      <c r="L666" s="735">
        <v>0</v>
      </c>
      <c r="M666" s="735">
        <v>0</v>
      </c>
      <c r="N666" s="735">
        <v>0</v>
      </c>
      <c r="O666" s="735">
        <v>0</v>
      </c>
      <c r="P666" s="735">
        <v>0</v>
      </c>
      <c r="Q666" s="735">
        <v>0</v>
      </c>
      <c r="R666" s="735">
        <v>0</v>
      </c>
      <c r="S666" s="735">
        <v>0</v>
      </c>
      <c r="T666" s="735">
        <v>0</v>
      </c>
      <c r="U666" s="735">
        <v>0</v>
      </c>
      <c r="V666" s="735">
        <v>0</v>
      </c>
    </row>
    <row r="667" spans="2:22" x14ac:dyDescent="0.25">
      <c r="B667" s="706" t="s">
        <v>1126</v>
      </c>
      <c r="C667" s="706" t="s">
        <v>1126</v>
      </c>
      <c r="D667" s="706" t="s">
        <v>1126</v>
      </c>
      <c r="E667" s="735">
        <v>0</v>
      </c>
      <c r="F667" s="735">
        <v>0</v>
      </c>
      <c r="G667" s="735">
        <v>0</v>
      </c>
      <c r="H667" s="735">
        <v>0</v>
      </c>
      <c r="I667" s="735">
        <v>0</v>
      </c>
      <c r="J667" s="735">
        <v>0</v>
      </c>
      <c r="K667" s="735">
        <v>0</v>
      </c>
      <c r="L667" s="735">
        <v>0</v>
      </c>
      <c r="M667" s="735">
        <v>0</v>
      </c>
      <c r="N667" s="735">
        <v>0</v>
      </c>
      <c r="O667" s="735">
        <v>0</v>
      </c>
      <c r="P667" s="735">
        <v>0</v>
      </c>
      <c r="Q667" s="735">
        <v>0</v>
      </c>
      <c r="R667" s="735">
        <v>0</v>
      </c>
      <c r="S667" s="735">
        <v>0</v>
      </c>
      <c r="T667" s="735">
        <v>0</v>
      </c>
      <c r="U667" s="735">
        <v>0</v>
      </c>
      <c r="V667" s="735">
        <v>0</v>
      </c>
    </row>
    <row r="668" spans="2:22" x14ac:dyDescent="0.25">
      <c r="B668" s="706" t="s">
        <v>1126</v>
      </c>
      <c r="C668" s="706" t="s">
        <v>1126</v>
      </c>
      <c r="D668" s="706" t="s">
        <v>1126</v>
      </c>
      <c r="E668" s="735">
        <v>0</v>
      </c>
      <c r="F668" s="735">
        <v>0</v>
      </c>
      <c r="G668" s="735">
        <v>0</v>
      </c>
      <c r="H668" s="735">
        <v>0</v>
      </c>
      <c r="I668" s="735">
        <v>0</v>
      </c>
      <c r="J668" s="735">
        <v>0</v>
      </c>
      <c r="K668" s="735">
        <v>0</v>
      </c>
      <c r="L668" s="735">
        <v>0</v>
      </c>
      <c r="M668" s="735">
        <v>0</v>
      </c>
      <c r="N668" s="735">
        <v>0</v>
      </c>
      <c r="O668" s="735">
        <v>0</v>
      </c>
      <c r="P668" s="735">
        <v>0</v>
      </c>
      <c r="Q668" s="735">
        <v>0</v>
      </c>
      <c r="R668" s="735">
        <v>0</v>
      </c>
      <c r="S668" s="735">
        <v>0</v>
      </c>
      <c r="T668" s="735">
        <v>0</v>
      </c>
      <c r="U668" s="735">
        <v>0</v>
      </c>
      <c r="V668" s="735">
        <v>0</v>
      </c>
    </row>
    <row r="669" spans="2:22" x14ac:dyDescent="0.25">
      <c r="B669" s="706" t="s">
        <v>1126</v>
      </c>
      <c r="C669" s="706" t="s">
        <v>1126</v>
      </c>
      <c r="D669" s="706" t="s">
        <v>1126</v>
      </c>
      <c r="E669" s="735">
        <v>0</v>
      </c>
      <c r="F669" s="735">
        <v>0</v>
      </c>
      <c r="G669" s="735">
        <v>0</v>
      </c>
      <c r="H669" s="735">
        <v>0</v>
      </c>
      <c r="I669" s="735">
        <v>0</v>
      </c>
      <c r="J669" s="735">
        <v>0</v>
      </c>
      <c r="K669" s="735">
        <v>0</v>
      </c>
      <c r="L669" s="735">
        <v>0</v>
      </c>
      <c r="M669" s="735">
        <v>0</v>
      </c>
      <c r="N669" s="735">
        <v>0</v>
      </c>
      <c r="O669" s="735">
        <v>0</v>
      </c>
      <c r="P669" s="735">
        <v>0</v>
      </c>
      <c r="Q669" s="735">
        <v>0</v>
      </c>
      <c r="R669" s="735">
        <v>0</v>
      </c>
      <c r="S669" s="735">
        <v>0</v>
      </c>
      <c r="T669" s="735">
        <v>0</v>
      </c>
      <c r="U669" s="735">
        <v>0</v>
      </c>
      <c r="V669" s="735">
        <v>0</v>
      </c>
    </row>
    <row r="670" spans="2:22" x14ac:dyDescent="0.25">
      <c r="B670" s="706" t="s">
        <v>1126</v>
      </c>
      <c r="C670" s="706" t="s">
        <v>1126</v>
      </c>
      <c r="D670" s="706" t="s">
        <v>1126</v>
      </c>
      <c r="E670" s="735">
        <v>0</v>
      </c>
      <c r="F670" s="735">
        <v>0</v>
      </c>
      <c r="G670" s="735">
        <v>0</v>
      </c>
      <c r="H670" s="735">
        <v>0</v>
      </c>
      <c r="I670" s="735">
        <v>0</v>
      </c>
      <c r="J670" s="735">
        <v>0</v>
      </c>
      <c r="K670" s="735">
        <v>0</v>
      </c>
      <c r="L670" s="735">
        <v>0</v>
      </c>
      <c r="M670" s="735">
        <v>0</v>
      </c>
      <c r="N670" s="735">
        <v>0</v>
      </c>
      <c r="O670" s="735">
        <v>0</v>
      </c>
      <c r="P670" s="735">
        <v>0</v>
      </c>
      <c r="Q670" s="735">
        <v>0</v>
      </c>
      <c r="R670" s="735">
        <v>0</v>
      </c>
      <c r="S670" s="735">
        <v>0</v>
      </c>
      <c r="T670" s="735">
        <v>0</v>
      </c>
      <c r="U670" s="735">
        <v>0</v>
      </c>
      <c r="V670" s="735">
        <v>0</v>
      </c>
    </row>
    <row r="671" spans="2:22" x14ac:dyDescent="0.25">
      <c r="B671" s="706" t="s">
        <v>1126</v>
      </c>
      <c r="C671" s="706" t="s">
        <v>1126</v>
      </c>
      <c r="D671" s="706" t="s">
        <v>1126</v>
      </c>
      <c r="E671" s="735">
        <v>0</v>
      </c>
      <c r="F671" s="735">
        <v>0</v>
      </c>
      <c r="G671" s="735">
        <v>0</v>
      </c>
      <c r="H671" s="735">
        <v>0</v>
      </c>
      <c r="I671" s="735">
        <v>0</v>
      </c>
      <c r="J671" s="735">
        <v>0</v>
      </c>
      <c r="K671" s="735">
        <v>0</v>
      </c>
      <c r="L671" s="735">
        <v>0</v>
      </c>
      <c r="M671" s="735">
        <v>0</v>
      </c>
      <c r="N671" s="735">
        <v>0</v>
      </c>
      <c r="O671" s="735">
        <v>0</v>
      </c>
      <c r="P671" s="735">
        <v>0</v>
      </c>
      <c r="Q671" s="735">
        <v>0</v>
      </c>
      <c r="R671" s="735">
        <v>0</v>
      </c>
      <c r="S671" s="735">
        <v>0</v>
      </c>
      <c r="T671" s="735">
        <v>0</v>
      </c>
      <c r="U671" s="735">
        <v>0</v>
      </c>
      <c r="V671" s="735">
        <v>0</v>
      </c>
    </row>
    <row r="672" spans="2:22" x14ac:dyDescent="0.25">
      <c r="B672" s="706" t="s">
        <v>1126</v>
      </c>
      <c r="C672" s="706" t="s">
        <v>1126</v>
      </c>
      <c r="D672" s="706" t="s">
        <v>1126</v>
      </c>
      <c r="E672" s="735">
        <v>0</v>
      </c>
      <c r="F672" s="735">
        <v>0</v>
      </c>
      <c r="G672" s="735">
        <v>0</v>
      </c>
      <c r="H672" s="735">
        <v>0</v>
      </c>
      <c r="I672" s="735">
        <v>0</v>
      </c>
      <c r="J672" s="735">
        <v>0</v>
      </c>
      <c r="K672" s="735">
        <v>0</v>
      </c>
      <c r="L672" s="735">
        <v>0</v>
      </c>
      <c r="M672" s="735">
        <v>0</v>
      </c>
      <c r="N672" s="735">
        <v>0</v>
      </c>
      <c r="O672" s="735">
        <v>0</v>
      </c>
      <c r="P672" s="735">
        <v>0</v>
      </c>
      <c r="Q672" s="735">
        <v>0</v>
      </c>
      <c r="R672" s="735">
        <v>0</v>
      </c>
      <c r="S672" s="735">
        <v>0</v>
      </c>
      <c r="T672" s="735">
        <v>0</v>
      </c>
      <c r="U672" s="735">
        <v>0</v>
      </c>
      <c r="V672" s="735">
        <v>0</v>
      </c>
    </row>
    <row r="673" spans="2:22" x14ac:dyDescent="0.25">
      <c r="B673" s="706" t="s">
        <v>1126</v>
      </c>
      <c r="C673" s="706" t="s">
        <v>1126</v>
      </c>
      <c r="D673" s="706" t="s">
        <v>1126</v>
      </c>
      <c r="E673" s="735">
        <v>0</v>
      </c>
      <c r="F673" s="735">
        <v>0</v>
      </c>
      <c r="G673" s="735">
        <v>0</v>
      </c>
      <c r="H673" s="735">
        <v>0</v>
      </c>
      <c r="I673" s="735">
        <v>0</v>
      </c>
      <c r="J673" s="735">
        <v>0</v>
      </c>
      <c r="K673" s="735">
        <v>0</v>
      </c>
      <c r="L673" s="735">
        <v>0</v>
      </c>
      <c r="M673" s="735">
        <v>0</v>
      </c>
      <c r="N673" s="735">
        <v>0</v>
      </c>
      <c r="O673" s="735">
        <v>0</v>
      </c>
      <c r="P673" s="735">
        <v>0</v>
      </c>
      <c r="Q673" s="735">
        <v>0</v>
      </c>
      <c r="R673" s="735">
        <v>0</v>
      </c>
      <c r="S673" s="735">
        <v>0</v>
      </c>
      <c r="T673" s="735">
        <v>0</v>
      </c>
      <c r="U673" s="735">
        <v>0</v>
      </c>
      <c r="V673" s="735">
        <v>0</v>
      </c>
    </row>
    <row r="674" spans="2:22" x14ac:dyDescent="0.25">
      <c r="B674" s="706" t="s">
        <v>1126</v>
      </c>
      <c r="C674" s="706" t="s">
        <v>1126</v>
      </c>
      <c r="D674" s="706" t="s">
        <v>1126</v>
      </c>
      <c r="E674" s="735">
        <v>0</v>
      </c>
      <c r="F674" s="735">
        <v>0</v>
      </c>
      <c r="G674" s="735">
        <v>0</v>
      </c>
      <c r="H674" s="735">
        <v>0</v>
      </c>
      <c r="I674" s="735">
        <v>0</v>
      </c>
      <c r="J674" s="735">
        <v>0</v>
      </c>
      <c r="K674" s="735">
        <v>0</v>
      </c>
      <c r="L674" s="735">
        <v>0</v>
      </c>
      <c r="M674" s="735">
        <v>0</v>
      </c>
      <c r="N674" s="735">
        <v>0</v>
      </c>
      <c r="O674" s="735">
        <v>0</v>
      </c>
      <c r="P674" s="735">
        <v>0</v>
      </c>
      <c r="Q674" s="735">
        <v>0</v>
      </c>
      <c r="R674" s="735">
        <v>0</v>
      </c>
      <c r="S674" s="735">
        <v>0</v>
      </c>
      <c r="T674" s="735">
        <v>0</v>
      </c>
      <c r="U674" s="735">
        <v>0</v>
      </c>
      <c r="V674" s="735">
        <v>0</v>
      </c>
    </row>
    <row r="675" spans="2:22" x14ac:dyDescent="0.25">
      <c r="B675" s="706" t="s">
        <v>1126</v>
      </c>
      <c r="C675" s="706" t="s">
        <v>1126</v>
      </c>
      <c r="D675" s="706" t="s">
        <v>1126</v>
      </c>
      <c r="E675" s="735">
        <v>0</v>
      </c>
      <c r="F675" s="735">
        <v>0</v>
      </c>
      <c r="G675" s="735">
        <v>0</v>
      </c>
      <c r="H675" s="735">
        <v>0</v>
      </c>
      <c r="I675" s="735">
        <v>0</v>
      </c>
      <c r="J675" s="735">
        <v>0</v>
      </c>
      <c r="K675" s="735">
        <v>0</v>
      </c>
      <c r="L675" s="735">
        <v>0</v>
      </c>
      <c r="M675" s="735">
        <v>0</v>
      </c>
      <c r="N675" s="735">
        <v>0</v>
      </c>
      <c r="O675" s="735">
        <v>0</v>
      </c>
      <c r="P675" s="735">
        <v>0</v>
      </c>
      <c r="Q675" s="735">
        <v>0</v>
      </c>
      <c r="R675" s="735">
        <v>0</v>
      </c>
      <c r="S675" s="735">
        <v>0</v>
      </c>
      <c r="T675" s="735">
        <v>0</v>
      </c>
      <c r="U675" s="735">
        <v>0</v>
      </c>
      <c r="V675" s="735">
        <v>0</v>
      </c>
    </row>
    <row r="676" spans="2:22" x14ac:dyDescent="0.25">
      <c r="B676" s="706" t="s">
        <v>1126</v>
      </c>
      <c r="C676" s="706" t="s">
        <v>1126</v>
      </c>
      <c r="D676" s="706" t="s">
        <v>1126</v>
      </c>
      <c r="E676" s="735">
        <v>0</v>
      </c>
      <c r="F676" s="735">
        <v>0</v>
      </c>
      <c r="G676" s="735">
        <v>0</v>
      </c>
      <c r="H676" s="735">
        <v>0</v>
      </c>
      <c r="I676" s="735">
        <v>0</v>
      </c>
      <c r="J676" s="735">
        <v>0</v>
      </c>
      <c r="K676" s="735">
        <v>0</v>
      </c>
      <c r="L676" s="735">
        <v>0</v>
      </c>
      <c r="M676" s="735">
        <v>0</v>
      </c>
      <c r="N676" s="735">
        <v>0</v>
      </c>
      <c r="O676" s="735">
        <v>0</v>
      </c>
      <c r="P676" s="735">
        <v>0</v>
      </c>
      <c r="Q676" s="735">
        <v>0</v>
      </c>
      <c r="R676" s="735">
        <v>0</v>
      </c>
      <c r="S676" s="735">
        <v>0</v>
      </c>
      <c r="T676" s="735">
        <v>0</v>
      </c>
      <c r="U676" s="735">
        <v>0</v>
      </c>
      <c r="V676" s="735">
        <v>0</v>
      </c>
    </row>
    <row r="677" spans="2:22" x14ac:dyDescent="0.25">
      <c r="B677" s="706" t="s">
        <v>1126</v>
      </c>
      <c r="C677" s="706" t="s">
        <v>1126</v>
      </c>
      <c r="D677" s="706" t="s">
        <v>1126</v>
      </c>
      <c r="E677" s="735">
        <v>0</v>
      </c>
      <c r="F677" s="735">
        <v>0</v>
      </c>
      <c r="G677" s="735">
        <v>0</v>
      </c>
      <c r="H677" s="735">
        <v>0</v>
      </c>
      <c r="I677" s="735">
        <v>0</v>
      </c>
      <c r="J677" s="735">
        <v>0</v>
      </c>
      <c r="K677" s="735">
        <v>0</v>
      </c>
      <c r="L677" s="735">
        <v>0</v>
      </c>
      <c r="M677" s="735">
        <v>0</v>
      </c>
      <c r="N677" s="735">
        <v>0</v>
      </c>
      <c r="O677" s="735">
        <v>0</v>
      </c>
      <c r="P677" s="735">
        <v>0</v>
      </c>
      <c r="Q677" s="735">
        <v>0</v>
      </c>
      <c r="R677" s="735">
        <v>0</v>
      </c>
      <c r="S677" s="735">
        <v>0</v>
      </c>
      <c r="T677" s="735">
        <v>0</v>
      </c>
      <c r="U677" s="735">
        <v>0</v>
      </c>
      <c r="V677" s="735">
        <v>0</v>
      </c>
    </row>
    <row r="678" spans="2:22" x14ac:dyDescent="0.25">
      <c r="B678" s="706" t="s">
        <v>1126</v>
      </c>
      <c r="C678" s="706" t="s">
        <v>1126</v>
      </c>
      <c r="D678" s="706" t="s">
        <v>1126</v>
      </c>
      <c r="E678" s="735">
        <v>0</v>
      </c>
      <c r="F678" s="735">
        <v>0</v>
      </c>
      <c r="G678" s="735">
        <v>0</v>
      </c>
      <c r="H678" s="735">
        <v>0</v>
      </c>
      <c r="I678" s="735">
        <v>0</v>
      </c>
      <c r="J678" s="735">
        <v>0</v>
      </c>
      <c r="K678" s="735">
        <v>0</v>
      </c>
      <c r="L678" s="735">
        <v>0</v>
      </c>
      <c r="M678" s="735">
        <v>0</v>
      </c>
      <c r="N678" s="735">
        <v>0</v>
      </c>
      <c r="O678" s="735">
        <v>0</v>
      </c>
      <c r="P678" s="735">
        <v>0</v>
      </c>
      <c r="Q678" s="735">
        <v>0</v>
      </c>
      <c r="R678" s="735">
        <v>0</v>
      </c>
      <c r="S678" s="735">
        <v>0</v>
      </c>
      <c r="T678" s="735">
        <v>0</v>
      </c>
      <c r="U678" s="735">
        <v>0</v>
      </c>
      <c r="V678" s="735">
        <v>0</v>
      </c>
    </row>
    <row r="679" spans="2:22" x14ac:dyDescent="0.25">
      <c r="B679" s="706" t="s">
        <v>1126</v>
      </c>
      <c r="C679" s="706" t="s">
        <v>1126</v>
      </c>
      <c r="D679" s="706" t="s">
        <v>1126</v>
      </c>
      <c r="E679" s="735">
        <v>0</v>
      </c>
      <c r="F679" s="735">
        <v>0</v>
      </c>
      <c r="G679" s="735">
        <v>0</v>
      </c>
      <c r="H679" s="735">
        <v>0</v>
      </c>
      <c r="I679" s="735">
        <v>0</v>
      </c>
      <c r="J679" s="735">
        <v>0</v>
      </c>
      <c r="K679" s="735">
        <v>0</v>
      </c>
      <c r="L679" s="735">
        <v>0</v>
      </c>
      <c r="M679" s="735">
        <v>0</v>
      </c>
      <c r="N679" s="735">
        <v>0</v>
      </c>
      <c r="O679" s="735">
        <v>0</v>
      </c>
      <c r="P679" s="735">
        <v>0</v>
      </c>
      <c r="Q679" s="735">
        <v>0</v>
      </c>
      <c r="R679" s="735">
        <v>0</v>
      </c>
      <c r="S679" s="735">
        <v>0</v>
      </c>
      <c r="T679" s="735">
        <v>0</v>
      </c>
      <c r="U679" s="735">
        <v>0</v>
      </c>
      <c r="V679" s="735">
        <v>0</v>
      </c>
    </row>
    <row r="680" spans="2:22" x14ac:dyDescent="0.25">
      <c r="B680" s="706" t="s">
        <v>1126</v>
      </c>
      <c r="C680" s="706" t="s">
        <v>1126</v>
      </c>
      <c r="D680" s="706" t="s">
        <v>1126</v>
      </c>
      <c r="E680" s="735">
        <v>0</v>
      </c>
      <c r="F680" s="735">
        <v>0</v>
      </c>
      <c r="G680" s="735">
        <v>0</v>
      </c>
      <c r="H680" s="735">
        <v>0</v>
      </c>
      <c r="I680" s="735">
        <v>0</v>
      </c>
      <c r="J680" s="735">
        <v>0</v>
      </c>
      <c r="K680" s="735">
        <v>0</v>
      </c>
      <c r="L680" s="735">
        <v>0</v>
      </c>
      <c r="M680" s="735">
        <v>0</v>
      </c>
      <c r="N680" s="735">
        <v>0</v>
      </c>
      <c r="O680" s="735">
        <v>0</v>
      </c>
      <c r="P680" s="735">
        <v>0</v>
      </c>
      <c r="Q680" s="735">
        <v>0</v>
      </c>
      <c r="R680" s="735">
        <v>0</v>
      </c>
      <c r="S680" s="735">
        <v>0</v>
      </c>
      <c r="T680" s="735">
        <v>0</v>
      </c>
      <c r="U680" s="735">
        <v>0</v>
      </c>
      <c r="V680" s="735">
        <v>0</v>
      </c>
    </row>
    <row r="681" spans="2:22" x14ac:dyDescent="0.25">
      <c r="B681" s="706" t="s">
        <v>1126</v>
      </c>
      <c r="C681" s="706" t="s">
        <v>1126</v>
      </c>
      <c r="D681" s="706" t="s">
        <v>1126</v>
      </c>
      <c r="E681" s="735">
        <v>0</v>
      </c>
      <c r="F681" s="735">
        <v>0</v>
      </c>
      <c r="G681" s="735">
        <v>0</v>
      </c>
      <c r="H681" s="735">
        <v>0</v>
      </c>
      <c r="I681" s="735">
        <v>0</v>
      </c>
      <c r="J681" s="735">
        <v>0</v>
      </c>
      <c r="K681" s="735">
        <v>0</v>
      </c>
      <c r="L681" s="735">
        <v>0</v>
      </c>
      <c r="M681" s="735">
        <v>0</v>
      </c>
      <c r="N681" s="735">
        <v>0</v>
      </c>
      <c r="O681" s="735">
        <v>0</v>
      </c>
      <c r="P681" s="735">
        <v>0</v>
      </c>
      <c r="Q681" s="735">
        <v>0</v>
      </c>
      <c r="R681" s="735">
        <v>0</v>
      </c>
      <c r="S681" s="735">
        <v>0</v>
      </c>
      <c r="T681" s="735">
        <v>0</v>
      </c>
      <c r="U681" s="735">
        <v>0</v>
      </c>
      <c r="V681" s="735">
        <v>0</v>
      </c>
    </row>
    <row r="682" spans="2:22" x14ac:dyDescent="0.25">
      <c r="B682" s="706" t="s">
        <v>1126</v>
      </c>
      <c r="C682" s="706" t="s">
        <v>1126</v>
      </c>
      <c r="D682" s="706" t="s">
        <v>1126</v>
      </c>
      <c r="E682" s="735">
        <v>0</v>
      </c>
      <c r="F682" s="735">
        <v>0</v>
      </c>
      <c r="G682" s="735">
        <v>0</v>
      </c>
      <c r="H682" s="735">
        <v>0</v>
      </c>
      <c r="I682" s="735">
        <v>0</v>
      </c>
      <c r="J682" s="735">
        <v>0</v>
      </c>
      <c r="K682" s="735">
        <v>0</v>
      </c>
      <c r="L682" s="735">
        <v>0</v>
      </c>
      <c r="M682" s="735">
        <v>0</v>
      </c>
      <c r="N682" s="735">
        <v>0</v>
      </c>
      <c r="O682" s="735">
        <v>0</v>
      </c>
      <c r="P682" s="735">
        <v>0</v>
      </c>
      <c r="Q682" s="735">
        <v>0</v>
      </c>
      <c r="R682" s="735">
        <v>0</v>
      </c>
      <c r="S682" s="735">
        <v>0</v>
      </c>
      <c r="T682" s="735">
        <v>0</v>
      </c>
      <c r="U682" s="735">
        <v>0</v>
      </c>
      <c r="V682" s="735">
        <v>0</v>
      </c>
    </row>
    <row r="683" spans="2:22" x14ac:dyDescent="0.25">
      <c r="B683" s="706" t="s">
        <v>1126</v>
      </c>
      <c r="C683" s="706" t="s">
        <v>1126</v>
      </c>
      <c r="D683" s="706" t="s">
        <v>1126</v>
      </c>
      <c r="E683" s="735">
        <v>0</v>
      </c>
      <c r="F683" s="735">
        <v>0</v>
      </c>
      <c r="G683" s="735">
        <v>0</v>
      </c>
      <c r="H683" s="735">
        <v>0</v>
      </c>
      <c r="I683" s="735">
        <v>0</v>
      </c>
      <c r="J683" s="735">
        <v>0</v>
      </c>
      <c r="K683" s="735">
        <v>0</v>
      </c>
      <c r="L683" s="735">
        <v>0</v>
      </c>
      <c r="M683" s="735">
        <v>0</v>
      </c>
      <c r="N683" s="735">
        <v>0</v>
      </c>
      <c r="O683" s="735">
        <v>0</v>
      </c>
      <c r="P683" s="735">
        <v>0</v>
      </c>
      <c r="Q683" s="735">
        <v>0</v>
      </c>
      <c r="R683" s="735">
        <v>0</v>
      </c>
      <c r="S683" s="735">
        <v>0</v>
      </c>
      <c r="T683" s="735">
        <v>0</v>
      </c>
      <c r="U683" s="735">
        <v>0</v>
      </c>
      <c r="V683" s="735">
        <v>0</v>
      </c>
    </row>
    <row r="684" spans="2:22" x14ac:dyDescent="0.25">
      <c r="B684" s="706" t="s">
        <v>1126</v>
      </c>
      <c r="C684" s="706" t="s">
        <v>1126</v>
      </c>
      <c r="D684" s="706" t="s">
        <v>1126</v>
      </c>
      <c r="E684" s="735">
        <v>0</v>
      </c>
      <c r="F684" s="735">
        <v>0</v>
      </c>
      <c r="G684" s="735">
        <v>0</v>
      </c>
      <c r="H684" s="735">
        <v>0</v>
      </c>
      <c r="I684" s="735">
        <v>0</v>
      </c>
      <c r="J684" s="735">
        <v>0</v>
      </c>
      <c r="K684" s="735">
        <v>0</v>
      </c>
      <c r="L684" s="735">
        <v>0</v>
      </c>
      <c r="M684" s="735">
        <v>0</v>
      </c>
      <c r="N684" s="735">
        <v>0</v>
      </c>
      <c r="O684" s="735">
        <v>0</v>
      </c>
      <c r="P684" s="735">
        <v>0</v>
      </c>
      <c r="Q684" s="735">
        <v>0</v>
      </c>
      <c r="R684" s="735">
        <v>0</v>
      </c>
      <c r="S684" s="735">
        <v>0</v>
      </c>
      <c r="T684" s="735">
        <v>0</v>
      </c>
      <c r="U684" s="735">
        <v>0</v>
      </c>
      <c r="V684" s="735">
        <v>0</v>
      </c>
    </row>
    <row r="685" spans="2:22" x14ac:dyDescent="0.25">
      <c r="B685" s="706" t="s">
        <v>1126</v>
      </c>
      <c r="C685" s="706" t="s">
        <v>1126</v>
      </c>
      <c r="D685" s="706" t="s">
        <v>1126</v>
      </c>
      <c r="E685" s="735">
        <v>0</v>
      </c>
      <c r="F685" s="735">
        <v>0</v>
      </c>
      <c r="G685" s="735">
        <v>0</v>
      </c>
      <c r="H685" s="735">
        <v>0</v>
      </c>
      <c r="I685" s="735">
        <v>0</v>
      </c>
      <c r="J685" s="735">
        <v>0</v>
      </c>
      <c r="K685" s="735">
        <v>0</v>
      </c>
      <c r="L685" s="735">
        <v>0</v>
      </c>
      <c r="M685" s="735">
        <v>0</v>
      </c>
      <c r="N685" s="735">
        <v>0</v>
      </c>
      <c r="O685" s="735">
        <v>0</v>
      </c>
      <c r="P685" s="735">
        <v>0</v>
      </c>
      <c r="Q685" s="735">
        <v>0</v>
      </c>
      <c r="R685" s="735">
        <v>0</v>
      </c>
      <c r="S685" s="735">
        <v>0</v>
      </c>
      <c r="T685" s="735">
        <v>0</v>
      </c>
      <c r="U685" s="735">
        <v>0</v>
      </c>
      <c r="V685" s="735">
        <v>0</v>
      </c>
    </row>
    <row r="686" spans="2:22" x14ac:dyDescent="0.25">
      <c r="B686" s="706" t="s">
        <v>1126</v>
      </c>
      <c r="C686" s="706" t="s">
        <v>1126</v>
      </c>
      <c r="D686" s="706" t="s">
        <v>1126</v>
      </c>
      <c r="E686" s="735">
        <v>0</v>
      </c>
      <c r="F686" s="735">
        <v>0</v>
      </c>
      <c r="G686" s="735">
        <v>0</v>
      </c>
      <c r="H686" s="735">
        <v>0</v>
      </c>
      <c r="I686" s="735">
        <v>0</v>
      </c>
      <c r="J686" s="735">
        <v>0</v>
      </c>
      <c r="K686" s="735">
        <v>0</v>
      </c>
      <c r="L686" s="735">
        <v>0</v>
      </c>
      <c r="M686" s="735">
        <v>0</v>
      </c>
      <c r="N686" s="735">
        <v>0</v>
      </c>
      <c r="O686" s="735">
        <v>0</v>
      </c>
      <c r="P686" s="735">
        <v>0</v>
      </c>
      <c r="Q686" s="735">
        <v>0</v>
      </c>
      <c r="R686" s="735">
        <v>0</v>
      </c>
      <c r="S686" s="735">
        <v>0</v>
      </c>
      <c r="T686" s="735">
        <v>0</v>
      </c>
      <c r="U686" s="735">
        <v>0</v>
      </c>
      <c r="V686" s="735">
        <v>0</v>
      </c>
    </row>
    <row r="687" spans="2:22" x14ac:dyDescent="0.25">
      <c r="B687" s="706" t="s">
        <v>1126</v>
      </c>
      <c r="C687" s="706" t="s">
        <v>1126</v>
      </c>
      <c r="D687" s="706" t="s">
        <v>1126</v>
      </c>
      <c r="E687" s="735">
        <v>0</v>
      </c>
      <c r="F687" s="735">
        <v>0</v>
      </c>
      <c r="G687" s="735">
        <v>0</v>
      </c>
      <c r="H687" s="735">
        <v>0</v>
      </c>
      <c r="I687" s="735">
        <v>0</v>
      </c>
      <c r="J687" s="735">
        <v>0</v>
      </c>
      <c r="K687" s="735">
        <v>0</v>
      </c>
      <c r="L687" s="735">
        <v>0</v>
      </c>
      <c r="M687" s="735">
        <v>0</v>
      </c>
      <c r="N687" s="735">
        <v>0</v>
      </c>
      <c r="O687" s="735">
        <v>0</v>
      </c>
      <c r="P687" s="735">
        <v>0</v>
      </c>
      <c r="Q687" s="735">
        <v>0</v>
      </c>
      <c r="R687" s="735">
        <v>0</v>
      </c>
      <c r="S687" s="735">
        <v>0</v>
      </c>
      <c r="T687" s="735">
        <v>0</v>
      </c>
      <c r="U687" s="735">
        <v>0</v>
      </c>
      <c r="V687" s="735">
        <v>0</v>
      </c>
    </row>
  </sheetData>
  <mergeCells count="34">
    <mergeCell ref="B13:C13"/>
    <mergeCell ref="B14:C14"/>
    <mergeCell ref="B1:J2"/>
    <mergeCell ref="D6:E6"/>
    <mergeCell ref="F6:G6"/>
    <mergeCell ref="H6:I6"/>
    <mergeCell ref="J6:K6"/>
    <mergeCell ref="B12:C12"/>
    <mergeCell ref="Z6:AA6"/>
    <mergeCell ref="B8:C8"/>
    <mergeCell ref="B9:C9"/>
    <mergeCell ref="B10:C10"/>
    <mergeCell ref="B11:C11"/>
    <mergeCell ref="V6:W6"/>
    <mergeCell ref="X6:Y6"/>
    <mergeCell ref="N6:O6"/>
    <mergeCell ref="P6:Q6"/>
    <mergeCell ref="R6:S6"/>
    <mergeCell ref="T6:U6"/>
    <mergeCell ref="L6:M6"/>
    <mergeCell ref="B15:C15"/>
    <mergeCell ref="B16:C16"/>
    <mergeCell ref="B17:C17"/>
    <mergeCell ref="F25:AA25"/>
    <mergeCell ref="B26:C26"/>
    <mergeCell ref="B18:C18"/>
    <mergeCell ref="X27:Y27"/>
    <mergeCell ref="B31:C31"/>
    <mergeCell ref="B19:C19"/>
    <mergeCell ref="B20:C20"/>
    <mergeCell ref="B21:C21"/>
    <mergeCell ref="B22:C22"/>
    <mergeCell ref="B23:C23"/>
    <mergeCell ref="B24:C24"/>
  </mergeCells>
  <conditionalFormatting sqref="X26:Y26">
    <cfRule type="expression" dxfId="0" priority="1" stopIfTrue="1">
      <formula>X$26&gt;1</formula>
    </cfRule>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0F5C2-387F-4CB7-804D-D64B998B799E}">
  <sheetPr codeName="Sheet27">
    <tabColor rgb="FF00B050"/>
  </sheetPr>
  <dimension ref="A1:F121"/>
  <sheetViews>
    <sheetView topLeftCell="A8" workbookViewId="0">
      <selection activeCell="A9" sqref="A9:A11 A16:A17 A19 A21 A23 A26 A34 A51 A61 A64 A66 A70:A72 A87:A90 A92:A93 A96:A98 A101:A102 A104 A107:A109 A113:A114 A121:A122 A130 A132 A136:A138 A146 A148:A152 A154:A155 A157:A158 A161 A163 A165:A173 A183 A190 A193:A196 A198 A200:A201 A203:A206 A208 A210 A212 A214:A215 A220:A222 A228 A233:A236 A239:A241 A248:A249 A252 A255 A257 A261 A263 A267 A270:A272 A275 A278 A285:A286 A293 A311:A315 A325"/>
    </sheetView>
  </sheetViews>
  <sheetFormatPr defaultRowHeight="12.75" x14ac:dyDescent="0.2"/>
  <cols>
    <col min="1" max="1" width="11.5703125" style="514" customWidth="1"/>
    <col min="2" max="2" width="44.85546875" style="514" customWidth="1"/>
    <col min="3" max="3" width="17.42578125" style="514" customWidth="1"/>
    <col min="4" max="4" width="19.7109375" style="514" customWidth="1"/>
    <col min="5" max="6" width="9.140625" style="514"/>
  </cols>
  <sheetData>
    <row r="1" spans="1:5" ht="25.5" x14ac:dyDescent="0.2">
      <c r="A1" s="819"/>
      <c r="B1" s="820"/>
      <c r="C1" s="821" t="s">
        <v>1511</v>
      </c>
      <c r="D1" s="822" t="s">
        <v>1512</v>
      </c>
      <c r="E1" s="514" t="s">
        <v>1693</v>
      </c>
    </row>
    <row r="2" spans="1:5" ht="14.25" x14ac:dyDescent="0.2">
      <c r="A2" s="823" t="s">
        <v>1309</v>
      </c>
      <c r="B2" s="823" t="s">
        <v>1310</v>
      </c>
      <c r="C2" s="824"/>
      <c r="D2" s="824"/>
    </row>
    <row r="3" spans="1:5" ht="14.25" x14ac:dyDescent="0.2">
      <c r="A3" s="823">
        <v>10</v>
      </c>
      <c r="B3" s="823" t="s">
        <v>599</v>
      </c>
      <c r="C3" s="825">
        <v>7872.9400000000005</v>
      </c>
      <c r="D3" s="825">
        <v>21058.984929141763</v>
      </c>
    </row>
    <row r="4" spans="1:5" ht="14.25" x14ac:dyDescent="0.2">
      <c r="A4" s="823">
        <v>11</v>
      </c>
      <c r="B4" s="823" t="s">
        <v>1311</v>
      </c>
      <c r="C4" s="825">
        <v>18933</v>
      </c>
      <c r="D4" s="825">
        <v>76798.13366914849</v>
      </c>
    </row>
    <row r="5" spans="1:5" ht="14.25" x14ac:dyDescent="0.2">
      <c r="A5" s="823">
        <v>12</v>
      </c>
      <c r="B5" s="823" t="s">
        <v>603</v>
      </c>
      <c r="C5" s="825">
        <v>12465.219999999998</v>
      </c>
      <c r="D5" s="825">
        <v>114543.62281840458</v>
      </c>
    </row>
    <row r="6" spans="1:5" ht="14.25" x14ac:dyDescent="0.2">
      <c r="A6" s="823">
        <v>17</v>
      </c>
      <c r="B6" s="823" t="s">
        <v>1312</v>
      </c>
      <c r="C6" s="825">
        <v>9891.5499999999975</v>
      </c>
      <c r="D6" s="825">
        <v>134406.86039781757</v>
      </c>
    </row>
    <row r="7" spans="1:5" ht="14.25" x14ac:dyDescent="0.2">
      <c r="A7" s="823">
        <v>19</v>
      </c>
      <c r="B7" s="823" t="s">
        <v>1313</v>
      </c>
      <c r="C7" s="825">
        <v>29307.259999999995</v>
      </c>
      <c r="D7" s="825">
        <v>147674.71271579713</v>
      </c>
    </row>
    <row r="8" spans="1:5" ht="14.25" x14ac:dyDescent="0.2">
      <c r="A8" s="823">
        <v>22</v>
      </c>
      <c r="B8" s="823" t="s">
        <v>1314</v>
      </c>
      <c r="C8" s="825">
        <v>4641.25</v>
      </c>
      <c r="D8" s="825">
        <v>107078.20978723402</v>
      </c>
    </row>
    <row r="9" spans="1:5" ht="14.25" x14ac:dyDescent="0.2">
      <c r="A9" s="823">
        <v>25</v>
      </c>
      <c r="B9" s="823" t="s">
        <v>1316</v>
      </c>
      <c r="C9" s="825">
        <v>0</v>
      </c>
      <c r="D9" s="825">
        <v>64546.077996948967</v>
      </c>
    </row>
    <row r="10" spans="1:5" ht="14.25" x14ac:dyDescent="0.2">
      <c r="A10" s="823">
        <v>29</v>
      </c>
      <c r="B10" s="823" t="s">
        <v>1090</v>
      </c>
      <c r="C10" s="825">
        <v>15265.819999999998</v>
      </c>
      <c r="D10" s="825">
        <v>57054.921094621299</v>
      </c>
    </row>
    <row r="11" spans="1:5" ht="14.25" x14ac:dyDescent="0.2">
      <c r="A11" s="823">
        <v>35</v>
      </c>
      <c r="B11" s="823" t="s">
        <v>1317</v>
      </c>
      <c r="C11" s="825">
        <v>0</v>
      </c>
      <c r="D11" s="825">
        <v>142602.93</v>
      </c>
    </row>
    <row r="12" spans="1:5" ht="14.25" x14ac:dyDescent="0.2">
      <c r="A12" s="823">
        <v>50</v>
      </c>
      <c r="B12" s="823" t="s">
        <v>1318</v>
      </c>
      <c r="C12" s="825">
        <v>22433.690000000002</v>
      </c>
      <c r="D12" s="825">
        <v>124330.50724224432</v>
      </c>
    </row>
    <row r="13" spans="1:5" ht="14.25" x14ac:dyDescent="0.2">
      <c r="A13" s="823">
        <v>75</v>
      </c>
      <c r="B13" s="823" t="s">
        <v>682</v>
      </c>
      <c r="C13" s="825">
        <v>15684.210000000003</v>
      </c>
      <c r="D13" s="825">
        <v>140918.30498586339</v>
      </c>
    </row>
    <row r="14" spans="1:5" ht="14.25" x14ac:dyDescent="0.2">
      <c r="A14" s="823">
        <v>97</v>
      </c>
      <c r="B14" s="823" t="s">
        <v>702</v>
      </c>
      <c r="C14" s="825">
        <v>50972.94</v>
      </c>
      <c r="D14" s="825">
        <v>-39529.225947482511</v>
      </c>
    </row>
    <row r="15" spans="1:5" ht="14.25" x14ac:dyDescent="0.2">
      <c r="A15" s="823">
        <v>101</v>
      </c>
      <c r="B15" s="823" t="s">
        <v>1319</v>
      </c>
      <c r="C15" s="825">
        <v>4062.6399999999994</v>
      </c>
      <c r="D15" s="825">
        <v>54959.336455126642</v>
      </c>
    </row>
    <row r="16" spans="1:5" ht="14.25" x14ac:dyDescent="0.2">
      <c r="A16" s="823">
        <v>106</v>
      </c>
      <c r="B16" s="823" t="s">
        <v>1320</v>
      </c>
      <c r="C16" s="825">
        <v>6633.1899999999987</v>
      </c>
      <c r="D16" s="825">
        <v>33821.276656611473</v>
      </c>
    </row>
    <row r="17" spans="1:4" ht="14.25" x14ac:dyDescent="0.2">
      <c r="A17" s="823">
        <v>112</v>
      </c>
      <c r="B17" s="823" t="s">
        <v>1322</v>
      </c>
      <c r="C17" s="825">
        <v>19362.269999999997</v>
      </c>
      <c r="D17" s="825">
        <v>88574.617186147079</v>
      </c>
    </row>
    <row r="18" spans="1:4" ht="14.25" x14ac:dyDescent="0.2">
      <c r="A18" s="823">
        <v>113</v>
      </c>
      <c r="B18" s="823" t="s">
        <v>1323</v>
      </c>
      <c r="C18" s="825">
        <v>21471.880000000008</v>
      </c>
      <c r="D18" s="825">
        <v>50732.740726197371</v>
      </c>
    </row>
    <row r="19" spans="1:4" ht="14.25" x14ac:dyDescent="0.2">
      <c r="A19" s="823">
        <v>114</v>
      </c>
      <c r="B19" s="823" t="s">
        <v>1324</v>
      </c>
      <c r="C19" s="825">
        <v>15917.560000000003</v>
      </c>
      <c r="D19" s="825">
        <v>63085.995454545598</v>
      </c>
    </row>
    <row r="20" spans="1:4" ht="14.25" x14ac:dyDescent="0.2">
      <c r="A20" s="823">
        <v>176</v>
      </c>
      <c r="B20" s="823" t="s">
        <v>1325</v>
      </c>
      <c r="C20" s="825">
        <v>12197.340000000004</v>
      </c>
      <c r="D20" s="825">
        <v>82836.960000000021</v>
      </c>
    </row>
    <row r="21" spans="1:4" ht="14.25" x14ac:dyDescent="0.2">
      <c r="A21" s="823">
        <v>187</v>
      </c>
      <c r="B21" s="823" t="s">
        <v>1326</v>
      </c>
      <c r="C21" s="825">
        <v>23086.58</v>
      </c>
      <c r="D21" s="825">
        <v>-176535.67000000039</v>
      </c>
    </row>
    <row r="22" spans="1:4" ht="14.25" x14ac:dyDescent="0.2">
      <c r="A22" s="823">
        <v>189</v>
      </c>
      <c r="B22" s="823" t="s">
        <v>1327</v>
      </c>
      <c r="C22" s="825">
        <v>17564.910000000003</v>
      </c>
      <c r="D22" s="825">
        <v>146815.84999999986</v>
      </c>
    </row>
    <row r="23" spans="1:4" ht="14.25" x14ac:dyDescent="0.2">
      <c r="A23" s="823">
        <v>190</v>
      </c>
      <c r="B23" s="823" t="s">
        <v>1328</v>
      </c>
      <c r="C23" s="825">
        <v>5103.8899999999994</v>
      </c>
      <c r="D23" s="825">
        <v>159541.73999999888</v>
      </c>
    </row>
    <row r="24" spans="1:4" ht="14.25" x14ac:dyDescent="0.2">
      <c r="A24" s="823">
        <v>202</v>
      </c>
      <c r="B24" s="823" t="s">
        <v>1329</v>
      </c>
      <c r="C24" s="825">
        <v>13960.940000000002</v>
      </c>
      <c r="D24" s="825">
        <v>119610.57215252027</v>
      </c>
    </row>
    <row r="25" spans="1:4" ht="14.25" x14ac:dyDescent="0.2">
      <c r="A25" s="823">
        <v>203</v>
      </c>
      <c r="B25" s="823" t="s">
        <v>730</v>
      </c>
      <c r="C25" s="825">
        <v>7546.7100000000019</v>
      </c>
      <c r="D25" s="825">
        <v>97398.021818181442</v>
      </c>
    </row>
    <row r="26" spans="1:4" ht="14.25" x14ac:dyDescent="0.2">
      <c r="A26" s="823">
        <v>205</v>
      </c>
      <c r="B26" s="823" t="s">
        <v>731</v>
      </c>
      <c r="C26" s="825">
        <v>4265.5800000000017</v>
      </c>
      <c r="D26" s="825">
        <v>388935.94114423578</v>
      </c>
    </row>
    <row r="27" spans="1:4" ht="14.25" x14ac:dyDescent="0.2">
      <c r="A27" s="823">
        <v>206</v>
      </c>
      <c r="B27" s="823" t="s">
        <v>732</v>
      </c>
      <c r="C27" s="825">
        <v>39771.769999999997</v>
      </c>
      <c r="D27" s="825">
        <v>85813.764831612236</v>
      </c>
    </row>
    <row r="28" spans="1:4" ht="14.25" x14ac:dyDescent="0.2">
      <c r="A28" s="823">
        <v>211</v>
      </c>
      <c r="B28" s="823" t="s">
        <v>734</v>
      </c>
      <c r="C28" s="825">
        <v>2952.8500000000004</v>
      </c>
      <c r="D28" s="825">
        <v>49161.987673546362</v>
      </c>
    </row>
    <row r="29" spans="1:4" ht="14.25" x14ac:dyDescent="0.2">
      <c r="A29" s="823">
        <v>216</v>
      </c>
      <c r="B29" s="823" t="s">
        <v>735</v>
      </c>
      <c r="C29" s="825">
        <v>13885.959999999997</v>
      </c>
      <c r="D29" s="825">
        <v>47248.523364361841</v>
      </c>
    </row>
    <row r="30" spans="1:4" ht="14.25" x14ac:dyDescent="0.2">
      <c r="A30" s="823">
        <v>220</v>
      </c>
      <c r="B30" s="823" t="s">
        <v>738</v>
      </c>
      <c r="C30" s="825">
        <v>10090.069999999998</v>
      </c>
      <c r="D30" s="825">
        <v>130027.53898924356</v>
      </c>
    </row>
    <row r="31" spans="1:4" ht="14.25" x14ac:dyDescent="0.2">
      <c r="A31" s="823">
        <v>223</v>
      </c>
      <c r="B31" s="823" t="s">
        <v>739</v>
      </c>
      <c r="C31" s="825">
        <v>5302.3700000000008</v>
      </c>
      <c r="D31" s="825">
        <v>54029.28814832971</v>
      </c>
    </row>
    <row r="32" spans="1:4" ht="14.25" x14ac:dyDescent="0.2">
      <c r="A32" s="823">
        <v>224</v>
      </c>
      <c r="B32" s="823" t="s">
        <v>740</v>
      </c>
      <c r="C32" s="825">
        <v>17924.859999999997</v>
      </c>
      <c r="D32" s="825">
        <v>9529.5789557258831</v>
      </c>
    </row>
    <row r="33" spans="1:4" ht="14.25" x14ac:dyDescent="0.2">
      <c r="A33" s="823">
        <v>229</v>
      </c>
      <c r="B33" s="823" t="s">
        <v>743</v>
      </c>
      <c r="C33" s="825">
        <v>27825.110000000004</v>
      </c>
      <c r="D33" s="825">
        <v>192397.13576321304</v>
      </c>
    </row>
    <row r="34" spans="1:4" ht="14.25" x14ac:dyDescent="0.2">
      <c r="A34" s="823">
        <v>230</v>
      </c>
      <c r="B34" s="823" t="s">
        <v>744</v>
      </c>
      <c r="C34" s="825">
        <v>26716.61</v>
      </c>
      <c r="D34" s="825">
        <v>252006.13881740184</v>
      </c>
    </row>
    <row r="35" spans="1:4" ht="14.25" x14ac:dyDescent="0.2">
      <c r="A35" s="823">
        <v>232</v>
      </c>
      <c r="B35" s="823" t="s">
        <v>746</v>
      </c>
      <c r="C35" s="825">
        <v>6002.9599999999991</v>
      </c>
      <c r="D35" s="825">
        <v>203220.07678901823</v>
      </c>
    </row>
    <row r="36" spans="1:4" ht="14.25" x14ac:dyDescent="0.2">
      <c r="A36" s="823">
        <v>237</v>
      </c>
      <c r="B36" s="823" t="s">
        <v>749</v>
      </c>
      <c r="C36" s="825">
        <v>2954.0499999999993</v>
      </c>
      <c r="D36" s="825">
        <v>69940.953637154656</v>
      </c>
    </row>
    <row r="37" spans="1:4" ht="14.25" x14ac:dyDescent="0.2">
      <c r="A37" s="823">
        <v>238</v>
      </c>
      <c r="B37" s="823" t="s">
        <v>1330</v>
      </c>
      <c r="C37" s="825">
        <v>3706.8000000000011</v>
      </c>
      <c r="D37" s="825">
        <v>59935.037315309397</v>
      </c>
    </row>
    <row r="38" spans="1:4" ht="14.25" x14ac:dyDescent="0.2">
      <c r="A38" s="823">
        <v>239</v>
      </c>
      <c r="B38" s="823" t="s">
        <v>1331</v>
      </c>
      <c r="C38" s="825">
        <v>6199.1100000000006</v>
      </c>
      <c r="D38" s="825">
        <v>75553.619909352623</v>
      </c>
    </row>
    <row r="39" spans="1:4" ht="14.25" x14ac:dyDescent="0.2">
      <c r="A39" s="823">
        <v>245</v>
      </c>
      <c r="B39" s="823" t="s">
        <v>755</v>
      </c>
      <c r="C39" s="825">
        <v>9884.0399999999972</v>
      </c>
      <c r="D39" s="825">
        <v>96824.972387729562</v>
      </c>
    </row>
    <row r="40" spans="1:4" ht="14.25" x14ac:dyDescent="0.2">
      <c r="A40" s="823">
        <v>246</v>
      </c>
      <c r="B40" s="823" t="s">
        <v>756</v>
      </c>
      <c r="C40" s="825">
        <v>7007.84</v>
      </c>
      <c r="D40" s="825" t="s">
        <v>1722</v>
      </c>
    </row>
    <row r="41" spans="1:4" ht="14.25" x14ac:dyDescent="0.2">
      <c r="A41" s="823">
        <v>258</v>
      </c>
      <c r="B41" s="823" t="s">
        <v>763</v>
      </c>
      <c r="C41" s="825">
        <v>1210.5199999999968</v>
      </c>
      <c r="D41" s="825">
        <v>31450.558963658521</v>
      </c>
    </row>
    <row r="42" spans="1:4" ht="14.25" x14ac:dyDescent="0.2">
      <c r="A42" s="823">
        <v>259</v>
      </c>
      <c r="B42" s="823" t="s">
        <v>1332</v>
      </c>
      <c r="C42" s="825">
        <v>12300.219999999998</v>
      </c>
      <c r="D42" s="825">
        <v>83856.686273735482</v>
      </c>
    </row>
    <row r="43" spans="1:4" ht="14.25" x14ac:dyDescent="0.2">
      <c r="A43" s="823">
        <v>273</v>
      </c>
      <c r="B43" s="823" t="s">
        <v>771</v>
      </c>
      <c r="C43" s="825">
        <v>28424.499999999993</v>
      </c>
      <c r="D43" s="825">
        <v>167303.26484929933</v>
      </c>
    </row>
    <row r="44" spans="1:4" ht="14.25" x14ac:dyDescent="0.2">
      <c r="A44" s="823">
        <v>275</v>
      </c>
      <c r="B44" s="823" t="s">
        <v>773</v>
      </c>
      <c r="C44" s="825">
        <v>11865.350000000002</v>
      </c>
      <c r="D44" s="825">
        <v>196621.15763506712</v>
      </c>
    </row>
    <row r="45" spans="1:4" ht="14.25" x14ac:dyDescent="0.2">
      <c r="A45" s="823">
        <v>281</v>
      </c>
      <c r="B45" s="823" t="s">
        <v>775</v>
      </c>
      <c r="C45" s="825">
        <v>19557.250000000007</v>
      </c>
      <c r="D45" s="825">
        <v>413832.85985296825</v>
      </c>
    </row>
    <row r="46" spans="1:4" ht="14.25" x14ac:dyDescent="0.2">
      <c r="A46" s="823">
        <v>284</v>
      </c>
      <c r="B46" s="823" t="s">
        <v>1334</v>
      </c>
      <c r="C46" s="825">
        <v>0</v>
      </c>
      <c r="D46" s="825">
        <v>177141.52888888854</v>
      </c>
    </row>
    <row r="47" spans="1:4" ht="14.25" x14ac:dyDescent="0.2">
      <c r="A47" s="823">
        <v>285</v>
      </c>
      <c r="B47" s="823" t="s">
        <v>1335</v>
      </c>
      <c r="C47" s="825">
        <v>0</v>
      </c>
      <c r="D47" s="825">
        <v>150801.6848635003</v>
      </c>
    </row>
    <row r="48" spans="1:4" ht="14.25" x14ac:dyDescent="0.2">
      <c r="A48" s="823">
        <v>287</v>
      </c>
      <c r="B48" s="823" t="s">
        <v>1336</v>
      </c>
      <c r="C48" s="825">
        <v>0</v>
      </c>
      <c r="D48" s="825">
        <v>76053.53130166966</v>
      </c>
    </row>
    <row r="49" spans="1:4" ht="14.25" x14ac:dyDescent="0.2">
      <c r="A49" s="823">
        <v>300</v>
      </c>
      <c r="B49" s="823" t="s">
        <v>1338</v>
      </c>
      <c r="C49" s="825">
        <v>1119.3399999999965</v>
      </c>
      <c r="D49" s="825">
        <v>231252.28800089145</v>
      </c>
    </row>
    <row r="50" spans="1:4" ht="14.25" x14ac:dyDescent="0.2">
      <c r="A50" s="823">
        <v>307</v>
      </c>
      <c r="B50" s="823" t="s">
        <v>1190</v>
      </c>
      <c r="C50" s="825">
        <v>3054.6499999999996</v>
      </c>
      <c r="D50" s="825">
        <v>113347.47446461604</v>
      </c>
    </row>
    <row r="51" spans="1:4" ht="14.25" x14ac:dyDescent="0.2">
      <c r="A51" s="823">
        <v>308</v>
      </c>
      <c r="B51" s="823" t="s">
        <v>790</v>
      </c>
      <c r="C51" s="825">
        <v>24317.71</v>
      </c>
      <c r="D51" s="825">
        <v>82199.908322746516</v>
      </c>
    </row>
    <row r="52" spans="1:4" ht="14.25" x14ac:dyDescent="0.2">
      <c r="A52" s="823">
        <v>309</v>
      </c>
      <c r="B52" s="823" t="s">
        <v>791</v>
      </c>
      <c r="C52" s="825">
        <v>1118.8200000000033</v>
      </c>
      <c r="D52" s="825">
        <v>215490.39547500992</v>
      </c>
    </row>
    <row r="53" spans="1:4" ht="14.25" x14ac:dyDescent="0.2">
      <c r="A53" s="823">
        <v>310</v>
      </c>
      <c r="B53" s="823" t="s">
        <v>792</v>
      </c>
      <c r="C53" s="825">
        <v>1462.1299999999974</v>
      </c>
      <c r="D53" s="825">
        <v>31937.894477320719</v>
      </c>
    </row>
    <row r="54" spans="1:4" ht="14.25" x14ac:dyDescent="0.2">
      <c r="A54" s="823">
        <v>311</v>
      </c>
      <c r="B54" s="823" t="s">
        <v>793</v>
      </c>
      <c r="C54" s="825">
        <v>9674.3100000000013</v>
      </c>
      <c r="D54" s="825">
        <v>79480.064796583843</v>
      </c>
    </row>
    <row r="55" spans="1:4" ht="14.25" x14ac:dyDescent="0.2">
      <c r="A55" s="823">
        <v>313</v>
      </c>
      <c r="B55" s="823" t="s">
        <v>794</v>
      </c>
      <c r="C55" s="825">
        <v>9368.8400000000056</v>
      </c>
      <c r="D55" s="825">
        <v>340016.05624066014</v>
      </c>
    </row>
    <row r="56" spans="1:4" ht="14.25" x14ac:dyDescent="0.2">
      <c r="A56" s="823">
        <v>314</v>
      </c>
      <c r="B56" s="823" t="s">
        <v>795</v>
      </c>
      <c r="C56" s="825">
        <v>9356.4</v>
      </c>
      <c r="D56" s="825">
        <v>78583.800290736952</v>
      </c>
    </row>
    <row r="57" spans="1:4" ht="14.25" x14ac:dyDescent="0.2">
      <c r="A57" s="823">
        <v>317</v>
      </c>
      <c r="B57" s="823" t="s">
        <v>797</v>
      </c>
      <c r="C57" s="825">
        <v>0</v>
      </c>
      <c r="D57" s="825">
        <v>32321.086467167595</v>
      </c>
    </row>
    <row r="58" spans="1:4" ht="14.25" x14ac:dyDescent="0.2">
      <c r="A58" s="823">
        <v>318</v>
      </c>
      <c r="B58" s="823" t="s">
        <v>798</v>
      </c>
      <c r="C58" s="825">
        <v>33958.370000000003</v>
      </c>
      <c r="D58" s="825">
        <v>72863.151879272831</v>
      </c>
    </row>
    <row r="59" spans="1:4" ht="14.25" x14ac:dyDescent="0.2">
      <c r="A59" s="823">
        <v>324</v>
      </c>
      <c r="B59" s="823" t="s">
        <v>801</v>
      </c>
      <c r="C59" s="825">
        <v>12575.589999999998</v>
      </c>
      <c r="D59" s="825">
        <v>76979.463155607402</v>
      </c>
    </row>
    <row r="60" spans="1:4" ht="14.25" x14ac:dyDescent="0.2">
      <c r="A60" s="823">
        <v>327</v>
      </c>
      <c r="B60" s="823" t="s">
        <v>1340</v>
      </c>
      <c r="C60" s="825">
        <v>18432.34</v>
      </c>
      <c r="D60" s="825">
        <v>93210.184193548223</v>
      </c>
    </row>
    <row r="61" spans="1:4" ht="14.25" x14ac:dyDescent="0.2">
      <c r="A61" s="823">
        <v>331</v>
      </c>
      <c r="B61" s="823" t="s">
        <v>805</v>
      </c>
      <c r="C61" s="825">
        <v>5337.08</v>
      </c>
      <c r="D61" s="825">
        <v>64123.997841049975</v>
      </c>
    </row>
    <row r="62" spans="1:4" ht="14.25" x14ac:dyDescent="0.2">
      <c r="A62" s="823">
        <v>332</v>
      </c>
      <c r="B62" s="823" t="s">
        <v>1341</v>
      </c>
      <c r="C62" s="825">
        <v>-1.4600000000009459</v>
      </c>
      <c r="D62" s="825">
        <v>120775.32327110099</v>
      </c>
    </row>
    <row r="63" spans="1:4" ht="14.25" x14ac:dyDescent="0.2">
      <c r="A63" s="823">
        <v>333</v>
      </c>
      <c r="B63" s="823" t="s">
        <v>807</v>
      </c>
      <c r="C63" s="825">
        <v>28673.219999999998</v>
      </c>
      <c r="D63" s="825">
        <v>326977.73344854731</v>
      </c>
    </row>
    <row r="64" spans="1:4" ht="14.25" x14ac:dyDescent="0.2">
      <c r="A64" s="823">
        <v>337</v>
      </c>
      <c r="B64" s="823" t="s">
        <v>808</v>
      </c>
      <c r="C64" s="825">
        <v>13535.36</v>
      </c>
      <c r="D64" s="825">
        <v>116143.3532443422</v>
      </c>
    </row>
    <row r="65" spans="1:4" ht="14.25" x14ac:dyDescent="0.2">
      <c r="A65" s="823">
        <v>339</v>
      </c>
      <c r="B65" s="823" t="s">
        <v>810</v>
      </c>
      <c r="C65" s="825">
        <v>8715.93</v>
      </c>
      <c r="D65" s="825">
        <v>49032.225454544998</v>
      </c>
    </row>
    <row r="66" spans="1:4" ht="14.25" x14ac:dyDescent="0.2">
      <c r="A66" s="823">
        <v>341</v>
      </c>
      <c r="B66" s="823" t="s">
        <v>811</v>
      </c>
      <c r="C66" s="825">
        <v>16484.329999999998</v>
      </c>
      <c r="D66" s="825">
        <v>87208.542221502576</v>
      </c>
    </row>
    <row r="67" spans="1:4" ht="14.25" x14ac:dyDescent="0.2">
      <c r="A67" s="823">
        <v>342</v>
      </c>
      <c r="B67" s="823" t="s">
        <v>812</v>
      </c>
      <c r="C67" s="825">
        <v>17324.93</v>
      </c>
      <c r="D67" s="825">
        <v>54668.769980827812</v>
      </c>
    </row>
    <row r="68" spans="1:4" ht="14.25" x14ac:dyDescent="0.2">
      <c r="A68" s="823">
        <v>343</v>
      </c>
      <c r="B68" s="823" t="s">
        <v>813</v>
      </c>
      <c r="C68" s="825">
        <v>184.5799999999997</v>
      </c>
      <c r="D68" s="825">
        <v>61616.727920798119</v>
      </c>
    </row>
    <row r="69" spans="1:4" ht="14.25" x14ac:dyDescent="0.2">
      <c r="A69" s="826">
        <v>370</v>
      </c>
      <c r="B69" s="826" t="s">
        <v>823</v>
      </c>
      <c r="C69" s="825">
        <v>53157.239999999991</v>
      </c>
      <c r="D69" s="825">
        <v>16473.659999994561</v>
      </c>
    </row>
    <row r="70" spans="1:4" ht="14.25" x14ac:dyDescent="0.2">
      <c r="A70" s="823">
        <v>400</v>
      </c>
      <c r="B70" s="823" t="s">
        <v>1694</v>
      </c>
      <c r="C70" s="825">
        <v>9936.5800000000017</v>
      </c>
      <c r="D70" s="825">
        <v>14229.088709854288</v>
      </c>
    </row>
    <row r="71" spans="1:4" ht="14.25" x14ac:dyDescent="0.2">
      <c r="A71" s="823">
        <v>405</v>
      </c>
      <c r="B71" s="823" t="s">
        <v>1343</v>
      </c>
      <c r="C71" s="825">
        <v>3192.409999999998</v>
      </c>
      <c r="D71" s="825">
        <v>36310.815045926138</v>
      </c>
    </row>
    <row r="72" spans="1:4" ht="14.25" x14ac:dyDescent="0.2">
      <c r="A72" s="823">
        <v>406</v>
      </c>
      <c r="B72" s="823" t="s">
        <v>1344</v>
      </c>
      <c r="C72" s="825">
        <v>4017.6099999999969</v>
      </c>
      <c r="D72" s="825">
        <v>28893.667581098562</v>
      </c>
    </row>
    <row r="73" spans="1:4" ht="14.25" x14ac:dyDescent="0.2">
      <c r="A73" s="823">
        <v>407</v>
      </c>
      <c r="B73" s="823" t="s">
        <v>1345</v>
      </c>
      <c r="C73" s="825">
        <v>3565.8099999999995</v>
      </c>
      <c r="D73" s="825">
        <v>132104.91831431421</v>
      </c>
    </row>
    <row r="74" spans="1:4" ht="14.25" x14ac:dyDescent="0.2">
      <c r="A74" s="823">
        <v>409</v>
      </c>
      <c r="B74" s="823" t="s">
        <v>1346</v>
      </c>
      <c r="C74" s="825">
        <v>26763.149999999998</v>
      </c>
      <c r="D74" s="825">
        <v>60650.832615744555</v>
      </c>
    </row>
    <row r="75" spans="1:4" ht="14.25" x14ac:dyDescent="0.2">
      <c r="A75" s="823">
        <v>412</v>
      </c>
      <c r="B75" s="823" t="s">
        <v>1347</v>
      </c>
      <c r="C75" s="825">
        <v>5439.9500000000007</v>
      </c>
      <c r="D75" s="825">
        <v>60523.500002678367</v>
      </c>
    </row>
    <row r="76" spans="1:4" ht="14.25" x14ac:dyDescent="0.2">
      <c r="A76" s="823">
        <v>415</v>
      </c>
      <c r="B76" s="823" t="s">
        <v>1348</v>
      </c>
      <c r="C76" s="825">
        <v>27048.339999999997</v>
      </c>
      <c r="D76" s="825">
        <v>247453.78623099485</v>
      </c>
    </row>
    <row r="77" spans="1:4" ht="14.25" x14ac:dyDescent="0.2">
      <c r="A77" s="823">
        <v>416</v>
      </c>
      <c r="B77" s="823" t="s">
        <v>841</v>
      </c>
      <c r="C77" s="825">
        <v>46787.320000000007</v>
      </c>
      <c r="D77" s="825">
        <v>237065.72165643296</v>
      </c>
    </row>
    <row r="78" spans="1:4" ht="14.25" x14ac:dyDescent="0.2">
      <c r="A78" s="823">
        <v>418</v>
      </c>
      <c r="B78" s="823" t="s">
        <v>1349</v>
      </c>
      <c r="C78" s="825">
        <v>4895.3299999999981</v>
      </c>
      <c r="D78" s="825">
        <v>296035.44535915647</v>
      </c>
    </row>
    <row r="79" spans="1:4" ht="14.25" x14ac:dyDescent="0.2">
      <c r="A79" s="823">
        <v>420</v>
      </c>
      <c r="B79" s="823" t="s">
        <v>1350</v>
      </c>
      <c r="C79" s="825">
        <v>0</v>
      </c>
      <c r="D79" s="825">
        <v>195918.1131971681</v>
      </c>
    </row>
    <row r="80" spans="1:4" ht="14.25" x14ac:dyDescent="0.2">
      <c r="A80" s="823">
        <v>421</v>
      </c>
      <c r="B80" s="823" t="s">
        <v>845</v>
      </c>
      <c r="C80" s="825">
        <v>0</v>
      </c>
      <c r="D80" s="825">
        <v>-38140.44017072639</v>
      </c>
    </row>
    <row r="81" spans="1:4" ht="14.25" x14ac:dyDescent="0.2">
      <c r="A81" s="823">
        <v>422</v>
      </c>
      <c r="B81" s="823" t="s">
        <v>1351</v>
      </c>
      <c r="C81" s="825">
        <v>9781.68</v>
      </c>
      <c r="D81" s="825">
        <v>21759.131754196598</v>
      </c>
    </row>
    <row r="82" spans="1:4" ht="14.25" x14ac:dyDescent="0.2">
      <c r="A82" s="823">
        <v>424</v>
      </c>
      <c r="B82" s="823" t="s">
        <v>1352</v>
      </c>
      <c r="C82" s="825">
        <v>18316.939999999999</v>
      </c>
      <c r="D82" s="825">
        <v>39096.02694357885</v>
      </c>
    </row>
    <row r="83" spans="1:4" ht="14.25" x14ac:dyDescent="0.2">
      <c r="A83" s="823">
        <v>426</v>
      </c>
      <c r="B83" s="823" t="s">
        <v>1353</v>
      </c>
      <c r="C83" s="825">
        <v>5230.2999999999993</v>
      </c>
      <c r="D83" s="825">
        <v>31172.493827988801</v>
      </c>
    </row>
    <row r="84" spans="1:4" ht="14.25" x14ac:dyDescent="0.2">
      <c r="A84" s="823">
        <v>430</v>
      </c>
      <c r="B84" s="823" t="s">
        <v>1354</v>
      </c>
      <c r="C84" s="825">
        <v>18309.380000000005</v>
      </c>
      <c r="D84" s="825">
        <v>52520.508681635023</v>
      </c>
    </row>
    <row r="85" spans="1:4" ht="14.25" x14ac:dyDescent="0.2">
      <c r="A85" s="823">
        <v>431</v>
      </c>
      <c r="B85" s="823" t="s">
        <v>1355</v>
      </c>
      <c r="C85" s="825">
        <v>26834.91</v>
      </c>
      <c r="D85" s="825">
        <v>357983.07732595596</v>
      </c>
    </row>
    <row r="86" spans="1:4" ht="14.25" x14ac:dyDescent="0.2">
      <c r="A86" s="823">
        <v>432</v>
      </c>
      <c r="B86" s="823" t="s">
        <v>1356</v>
      </c>
      <c r="C86" s="825">
        <v>167</v>
      </c>
      <c r="D86" s="825">
        <v>62560.637143768428</v>
      </c>
    </row>
    <row r="87" spans="1:4" ht="14.25" x14ac:dyDescent="0.2">
      <c r="A87" s="823">
        <v>436</v>
      </c>
      <c r="B87" s="823" t="s">
        <v>1357</v>
      </c>
      <c r="C87" s="825">
        <v>9205.9800000000032</v>
      </c>
      <c r="D87" s="825">
        <v>54739.689704934368</v>
      </c>
    </row>
    <row r="88" spans="1:4" ht="14.25" x14ac:dyDescent="0.2">
      <c r="A88" s="823">
        <v>443</v>
      </c>
      <c r="B88" s="823" t="s">
        <v>860</v>
      </c>
      <c r="C88" s="825">
        <v>828.89999999999964</v>
      </c>
      <c r="D88" s="825">
        <v>249806.44900746737</v>
      </c>
    </row>
    <row r="89" spans="1:4" ht="14.25" x14ac:dyDescent="0.2">
      <c r="A89" s="823">
        <v>444</v>
      </c>
      <c r="B89" s="823" t="s">
        <v>1358</v>
      </c>
      <c r="C89" s="825">
        <v>7895.9799999999977</v>
      </c>
      <c r="D89" s="825">
        <v>18622.89093288756</v>
      </c>
    </row>
    <row r="90" spans="1:4" ht="14.25" x14ac:dyDescent="0.2">
      <c r="A90" s="823">
        <v>445</v>
      </c>
      <c r="B90" s="823" t="s">
        <v>1359</v>
      </c>
      <c r="C90" s="825">
        <v>12821.709999999992</v>
      </c>
      <c r="D90" s="825">
        <v>34613.198204568471</v>
      </c>
    </row>
    <row r="91" spans="1:4" ht="14.25" x14ac:dyDescent="0.2">
      <c r="A91" s="823">
        <v>451</v>
      </c>
      <c r="B91" s="823" t="s">
        <v>1361</v>
      </c>
      <c r="C91" s="825">
        <v>5596.1999999999971</v>
      </c>
      <c r="D91" s="825">
        <v>126707.38356538292</v>
      </c>
    </row>
    <row r="92" spans="1:4" ht="14.25" x14ac:dyDescent="0.2">
      <c r="A92" s="823">
        <v>457</v>
      </c>
      <c r="B92" s="823" t="s">
        <v>1362</v>
      </c>
      <c r="C92" s="825">
        <v>9061.1999999999989</v>
      </c>
      <c r="D92" s="825">
        <v>63316.047170259641</v>
      </c>
    </row>
    <row r="93" spans="1:4" ht="14.25" x14ac:dyDescent="0.2">
      <c r="A93" s="823">
        <v>458</v>
      </c>
      <c r="B93" s="823" t="s">
        <v>1363</v>
      </c>
      <c r="C93" s="825">
        <v>22145.27</v>
      </c>
      <c r="D93" s="825">
        <v>98677.777842705196</v>
      </c>
    </row>
    <row r="94" spans="1:4" ht="14.25" x14ac:dyDescent="0.2">
      <c r="A94" s="823">
        <v>460</v>
      </c>
      <c r="B94" s="823" t="s">
        <v>1364</v>
      </c>
      <c r="C94" s="825">
        <v>9497.6600000000017</v>
      </c>
      <c r="D94" s="825">
        <v>249052.72438985726</v>
      </c>
    </row>
    <row r="95" spans="1:4" ht="14.25" x14ac:dyDescent="0.2">
      <c r="A95" s="823">
        <v>461</v>
      </c>
      <c r="B95" s="823" t="s">
        <v>876</v>
      </c>
      <c r="C95" s="825">
        <v>3041.6299999999974</v>
      </c>
      <c r="D95" s="825">
        <v>67197.433742116904</v>
      </c>
    </row>
    <row r="96" spans="1:4" ht="14.25" x14ac:dyDescent="0.2">
      <c r="A96" s="823">
        <v>466</v>
      </c>
      <c r="B96" s="823" t="s">
        <v>1365</v>
      </c>
      <c r="C96" s="825">
        <v>23597.61</v>
      </c>
      <c r="D96" s="825">
        <v>70931.287086917786</v>
      </c>
    </row>
    <row r="97" spans="1:4" ht="14.25" x14ac:dyDescent="0.2">
      <c r="A97" s="823">
        <v>467</v>
      </c>
      <c r="B97" s="823" t="s">
        <v>1366</v>
      </c>
      <c r="C97" s="825">
        <v>26719.980000000003</v>
      </c>
      <c r="D97" s="825">
        <v>114879.87588831864</v>
      </c>
    </row>
    <row r="98" spans="1:4" ht="14.25" x14ac:dyDescent="0.2">
      <c r="A98" s="823">
        <v>468</v>
      </c>
      <c r="B98" s="823" t="s">
        <v>1367</v>
      </c>
      <c r="C98" s="825">
        <v>37.849999999998545</v>
      </c>
      <c r="D98" s="825">
        <v>128424.79347168142</v>
      </c>
    </row>
    <row r="99" spans="1:4" ht="14.25" x14ac:dyDescent="0.2">
      <c r="A99" s="823">
        <v>478</v>
      </c>
      <c r="B99" s="823" t="s">
        <v>1368</v>
      </c>
      <c r="C99" s="825">
        <v>8993.3700000000008</v>
      </c>
      <c r="D99" s="825">
        <v>128926.26472503634</v>
      </c>
    </row>
    <row r="100" spans="1:4" ht="14.25" x14ac:dyDescent="0.2">
      <c r="A100" s="823">
        <v>479</v>
      </c>
      <c r="B100" s="823" t="s">
        <v>889</v>
      </c>
      <c r="C100" s="825">
        <v>6104.9900000000016</v>
      </c>
      <c r="D100" s="825">
        <v>41540.936791510554</v>
      </c>
    </row>
    <row r="101" spans="1:4" ht="14.25" x14ac:dyDescent="0.2">
      <c r="A101" s="823">
        <v>480</v>
      </c>
      <c r="B101" s="823" t="s">
        <v>1369</v>
      </c>
      <c r="C101" s="825">
        <v>10442.370000000006</v>
      </c>
      <c r="D101" s="825">
        <v>154149.24617327587</v>
      </c>
    </row>
    <row r="102" spans="1:4" ht="14.25" x14ac:dyDescent="0.2">
      <c r="A102" s="823">
        <v>482</v>
      </c>
      <c r="B102" s="823" t="s">
        <v>892</v>
      </c>
      <c r="C102" s="825">
        <v>66787.25</v>
      </c>
      <c r="D102" s="825">
        <v>158890.76775706618</v>
      </c>
    </row>
    <row r="103" spans="1:4" ht="14.25" x14ac:dyDescent="0.2">
      <c r="A103" s="823">
        <v>486</v>
      </c>
      <c r="B103" s="823" t="s">
        <v>895</v>
      </c>
      <c r="C103" s="825">
        <v>35601.79</v>
      </c>
      <c r="D103" s="825">
        <v>251637.14729209512</v>
      </c>
    </row>
    <row r="104" spans="1:4" ht="14.25" x14ac:dyDescent="0.2">
      <c r="A104" s="823">
        <v>488</v>
      </c>
      <c r="B104" s="823" t="s">
        <v>1370</v>
      </c>
      <c r="C104" s="825">
        <v>11683.64</v>
      </c>
      <c r="D104" s="825">
        <v>144256.86942965409</v>
      </c>
    </row>
    <row r="105" spans="1:4" ht="14.25" x14ac:dyDescent="0.2">
      <c r="A105" s="823">
        <v>494</v>
      </c>
      <c r="B105" s="823" t="s">
        <v>900</v>
      </c>
      <c r="C105" s="825">
        <v>16048.960000000001</v>
      </c>
      <c r="D105" s="825">
        <v>-15884.860559682478</v>
      </c>
    </row>
    <row r="106" spans="1:4" ht="14.25" x14ac:dyDescent="0.2">
      <c r="A106" s="823">
        <v>495</v>
      </c>
      <c r="B106" s="823" t="s">
        <v>1371</v>
      </c>
      <c r="C106" s="825">
        <v>5321.1399999999976</v>
      </c>
      <c r="D106" s="825">
        <v>7930.3732499741018</v>
      </c>
    </row>
    <row r="107" spans="1:4" ht="14.25" x14ac:dyDescent="0.2">
      <c r="A107" s="823">
        <v>499</v>
      </c>
      <c r="B107" s="823" t="s">
        <v>1372</v>
      </c>
      <c r="C107" s="825">
        <v>10766.140000000001</v>
      </c>
      <c r="D107" s="825">
        <v>23674.654675520374</v>
      </c>
    </row>
    <row r="108" spans="1:4" ht="14.25" x14ac:dyDescent="0.2">
      <c r="A108" s="823">
        <v>502</v>
      </c>
      <c r="B108" s="823" t="s">
        <v>1373</v>
      </c>
      <c r="C108" s="825">
        <v>9493.2300000000014</v>
      </c>
      <c r="D108" s="825">
        <v>218232.94682957383</v>
      </c>
    </row>
    <row r="109" spans="1:4" ht="14.25" x14ac:dyDescent="0.2">
      <c r="A109" s="823">
        <v>503</v>
      </c>
      <c r="B109" s="823" t="s">
        <v>1374</v>
      </c>
      <c r="C109" s="825">
        <v>32058.69</v>
      </c>
      <c r="D109" s="825">
        <v>204396.6464163051</v>
      </c>
    </row>
    <row r="110" spans="1:4" ht="14.25" x14ac:dyDescent="0.2">
      <c r="A110" s="823">
        <v>504</v>
      </c>
      <c r="B110" s="823" t="s">
        <v>1375</v>
      </c>
      <c r="C110" s="825">
        <v>45055.44</v>
      </c>
      <c r="D110" s="825">
        <v>251197.77382964292</v>
      </c>
    </row>
    <row r="111" spans="1:4" ht="14.25" x14ac:dyDescent="0.2">
      <c r="A111" s="823">
        <v>506</v>
      </c>
      <c r="B111" s="823" t="s">
        <v>1376</v>
      </c>
      <c r="C111" s="825">
        <v>6396.2899999999972</v>
      </c>
      <c r="D111" s="825">
        <v>84092.08593264292</v>
      </c>
    </row>
    <row r="112" spans="1:4" ht="14.25" x14ac:dyDescent="0.2">
      <c r="A112" s="823">
        <v>507</v>
      </c>
      <c r="B112" s="823" t="s">
        <v>1377</v>
      </c>
      <c r="C112" s="825">
        <v>54214.879999999997</v>
      </c>
      <c r="D112" s="825">
        <v>-167810.19373032672</v>
      </c>
    </row>
    <row r="113" spans="1:4" ht="14.25" x14ac:dyDescent="0.2">
      <c r="A113" s="823">
        <v>508</v>
      </c>
      <c r="B113" s="823" t="s">
        <v>911</v>
      </c>
      <c r="C113" s="825">
        <v>0</v>
      </c>
      <c r="D113" s="825">
        <v>103236.38807692251</v>
      </c>
    </row>
    <row r="114" spans="1:4" ht="14.25" x14ac:dyDescent="0.2">
      <c r="A114" s="823">
        <v>509</v>
      </c>
      <c r="B114" s="823" t="s">
        <v>1378</v>
      </c>
      <c r="C114" s="825">
        <v>0</v>
      </c>
      <c r="D114" s="825">
        <v>0</v>
      </c>
    </row>
    <row r="115" spans="1:4" ht="14.25" x14ac:dyDescent="0.2">
      <c r="A115" s="823">
        <v>513</v>
      </c>
      <c r="B115" s="823" t="s">
        <v>1379</v>
      </c>
      <c r="C115" s="825">
        <v>0</v>
      </c>
      <c r="D115" s="825">
        <v>0</v>
      </c>
    </row>
    <row r="116" spans="1:4" ht="14.25" x14ac:dyDescent="0.2">
      <c r="A116" s="823">
        <v>517</v>
      </c>
      <c r="B116" s="823" t="s">
        <v>1380</v>
      </c>
      <c r="C116" s="825">
        <v>26469.690000000002</v>
      </c>
      <c r="D116" s="825">
        <v>53644.087468217011</v>
      </c>
    </row>
    <row r="117" spans="1:4" ht="14.25" x14ac:dyDescent="0.2">
      <c r="A117" s="823">
        <v>552</v>
      </c>
      <c r="B117" s="823" t="s">
        <v>1381</v>
      </c>
      <c r="C117" s="825">
        <v>94197.65</v>
      </c>
      <c r="D117" s="825">
        <v>329273.10348535702</v>
      </c>
    </row>
    <row r="118" spans="1:4" ht="14.25" x14ac:dyDescent="0.2">
      <c r="A118" s="823">
        <v>553</v>
      </c>
      <c r="B118" s="823" t="s">
        <v>1382</v>
      </c>
      <c r="C118" s="825">
        <v>0</v>
      </c>
      <c r="D118" s="825">
        <v>-390948.33929104079</v>
      </c>
    </row>
    <row r="119" spans="1:4" ht="14.25" x14ac:dyDescent="0.2">
      <c r="A119" s="823">
        <v>560</v>
      </c>
      <c r="B119" s="823" t="s">
        <v>932</v>
      </c>
      <c r="C119" s="825">
        <v>-2711.3999999999942</v>
      </c>
      <c r="D119" s="825">
        <v>310164.65491491742</v>
      </c>
    </row>
    <row r="120" spans="1:4" ht="14.25" x14ac:dyDescent="0.2">
      <c r="A120" s="823">
        <v>579</v>
      </c>
      <c r="B120" s="823" t="s">
        <v>946</v>
      </c>
      <c r="C120" s="825">
        <v>32963.729999999996</v>
      </c>
      <c r="D120" s="825">
        <v>455220.71000000066</v>
      </c>
    </row>
    <row r="121" spans="1:4" x14ac:dyDescent="0.2">
      <c r="A121" s="827"/>
      <c r="B121" s="828"/>
      <c r="C121" s="829">
        <f>SUM(C3:C120)</f>
        <v>1670697.8499999992</v>
      </c>
      <c r="D121" s="829">
        <f>SUM(D3:D120)</f>
        <v>12627641.550334482</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2AC0B-1E36-4770-B9D7-21024CBA9BDD}">
  <sheetPr codeName="Sheet28">
    <tabColor rgb="FFFFC000"/>
  </sheetPr>
  <dimension ref="A1:E131"/>
  <sheetViews>
    <sheetView topLeftCell="B1" workbookViewId="0">
      <selection activeCell="A9" sqref="A9:A11 A16:A17 A19 A21 A23 A26 A34 A51 A61 A64 A66 A70:A72 A87:A90 A92:A93 A96:A98 A101:A102 A104 A107:A109 A113:A114 A121:A122 A130 A132 A136:A138 A146 A148:A152 A154:A155 A157:A158 A161 A163 A165:A173 A183 A190 A193:A196 A198 A200:A201 A203:A206 A208 A210 A212 A214:A215 A220:A222 A228 A233:A236 A239:A241 A248:A249 A252 A255 A257 A261 A263 A267 A270:A272 A275 A278 A285:A286 A293 A311:A315 A325"/>
    </sheetView>
  </sheetViews>
  <sheetFormatPr defaultRowHeight="12.75" x14ac:dyDescent="0.2"/>
  <cols>
    <col min="1" max="1" width="0" style="624" hidden="1" customWidth="1"/>
    <col min="2" max="2" width="15.7109375" style="778" customWidth="1"/>
    <col min="3" max="3" width="49.7109375" style="778" customWidth="1"/>
    <col min="4" max="4" width="18.140625" style="778" customWidth="1"/>
    <col min="5" max="5" width="17.42578125" style="778" customWidth="1"/>
    <col min="6" max="256" width="9.140625" style="624"/>
    <col min="257" max="257" width="0" style="624" hidden="1" customWidth="1"/>
    <col min="258" max="258" width="15.7109375" style="624" customWidth="1"/>
    <col min="259" max="259" width="49.7109375" style="624" customWidth="1"/>
    <col min="260" max="260" width="18.140625" style="624" customWidth="1"/>
    <col min="261" max="261" width="17.42578125" style="624" customWidth="1"/>
    <col min="262" max="512" width="9.140625" style="624"/>
    <col min="513" max="513" width="0" style="624" hidden="1" customWidth="1"/>
    <col min="514" max="514" width="15.7109375" style="624" customWidth="1"/>
    <col min="515" max="515" width="49.7109375" style="624" customWidth="1"/>
    <col min="516" max="516" width="18.140625" style="624" customWidth="1"/>
    <col min="517" max="517" width="17.42578125" style="624" customWidth="1"/>
    <col min="518" max="768" width="9.140625" style="624"/>
    <col min="769" max="769" width="0" style="624" hidden="1" customWidth="1"/>
    <col min="770" max="770" width="15.7109375" style="624" customWidth="1"/>
    <col min="771" max="771" width="49.7109375" style="624" customWidth="1"/>
    <col min="772" max="772" width="18.140625" style="624" customWidth="1"/>
    <col min="773" max="773" width="17.42578125" style="624" customWidth="1"/>
    <col min="774" max="1024" width="9.140625" style="624"/>
    <col min="1025" max="1025" width="0" style="624" hidden="1" customWidth="1"/>
    <col min="1026" max="1026" width="15.7109375" style="624" customWidth="1"/>
    <col min="1027" max="1027" width="49.7109375" style="624" customWidth="1"/>
    <col min="1028" max="1028" width="18.140625" style="624" customWidth="1"/>
    <col min="1029" max="1029" width="17.42578125" style="624" customWidth="1"/>
    <col min="1030" max="1280" width="9.140625" style="624"/>
    <col min="1281" max="1281" width="0" style="624" hidden="1" customWidth="1"/>
    <col min="1282" max="1282" width="15.7109375" style="624" customWidth="1"/>
    <col min="1283" max="1283" width="49.7109375" style="624" customWidth="1"/>
    <col min="1284" max="1284" width="18.140625" style="624" customWidth="1"/>
    <col min="1285" max="1285" width="17.42578125" style="624" customWidth="1"/>
    <col min="1286" max="1536" width="9.140625" style="624"/>
    <col min="1537" max="1537" width="0" style="624" hidden="1" customWidth="1"/>
    <col min="1538" max="1538" width="15.7109375" style="624" customWidth="1"/>
    <col min="1539" max="1539" width="49.7109375" style="624" customWidth="1"/>
    <col min="1540" max="1540" width="18.140625" style="624" customWidth="1"/>
    <col min="1541" max="1541" width="17.42578125" style="624" customWidth="1"/>
    <col min="1542" max="1792" width="9.140625" style="624"/>
    <col min="1793" max="1793" width="0" style="624" hidden="1" customWidth="1"/>
    <col min="1794" max="1794" width="15.7109375" style="624" customWidth="1"/>
    <col min="1795" max="1795" width="49.7109375" style="624" customWidth="1"/>
    <col min="1796" max="1796" width="18.140625" style="624" customWidth="1"/>
    <col min="1797" max="1797" width="17.42578125" style="624" customWidth="1"/>
    <col min="1798" max="2048" width="9.140625" style="624"/>
    <col min="2049" max="2049" width="0" style="624" hidden="1" customWidth="1"/>
    <col min="2050" max="2050" width="15.7109375" style="624" customWidth="1"/>
    <col min="2051" max="2051" width="49.7109375" style="624" customWidth="1"/>
    <col min="2052" max="2052" width="18.140625" style="624" customWidth="1"/>
    <col min="2053" max="2053" width="17.42578125" style="624" customWidth="1"/>
    <col min="2054" max="2304" width="9.140625" style="624"/>
    <col min="2305" max="2305" width="0" style="624" hidden="1" customWidth="1"/>
    <col min="2306" max="2306" width="15.7109375" style="624" customWidth="1"/>
    <col min="2307" max="2307" width="49.7109375" style="624" customWidth="1"/>
    <col min="2308" max="2308" width="18.140625" style="624" customWidth="1"/>
    <col min="2309" max="2309" width="17.42578125" style="624" customWidth="1"/>
    <col min="2310" max="2560" width="9.140625" style="624"/>
    <col min="2561" max="2561" width="0" style="624" hidden="1" customWidth="1"/>
    <col min="2562" max="2562" width="15.7109375" style="624" customWidth="1"/>
    <col min="2563" max="2563" width="49.7109375" style="624" customWidth="1"/>
    <col min="2564" max="2564" width="18.140625" style="624" customWidth="1"/>
    <col min="2565" max="2565" width="17.42578125" style="624" customWidth="1"/>
    <col min="2566" max="2816" width="9.140625" style="624"/>
    <col min="2817" max="2817" width="0" style="624" hidden="1" customWidth="1"/>
    <col min="2818" max="2818" width="15.7109375" style="624" customWidth="1"/>
    <col min="2819" max="2819" width="49.7109375" style="624" customWidth="1"/>
    <col min="2820" max="2820" width="18.140625" style="624" customWidth="1"/>
    <col min="2821" max="2821" width="17.42578125" style="624" customWidth="1"/>
    <col min="2822" max="3072" width="9.140625" style="624"/>
    <col min="3073" max="3073" width="0" style="624" hidden="1" customWidth="1"/>
    <col min="3074" max="3074" width="15.7109375" style="624" customWidth="1"/>
    <col min="3075" max="3075" width="49.7109375" style="624" customWidth="1"/>
    <col min="3076" max="3076" width="18.140625" style="624" customWidth="1"/>
    <col min="3077" max="3077" width="17.42578125" style="624" customWidth="1"/>
    <col min="3078" max="3328" width="9.140625" style="624"/>
    <col min="3329" max="3329" width="0" style="624" hidden="1" customWidth="1"/>
    <col min="3330" max="3330" width="15.7109375" style="624" customWidth="1"/>
    <col min="3331" max="3331" width="49.7109375" style="624" customWidth="1"/>
    <col min="3332" max="3332" width="18.140625" style="624" customWidth="1"/>
    <col min="3333" max="3333" width="17.42578125" style="624" customWidth="1"/>
    <col min="3334" max="3584" width="9.140625" style="624"/>
    <col min="3585" max="3585" width="0" style="624" hidden="1" customWidth="1"/>
    <col min="3586" max="3586" width="15.7109375" style="624" customWidth="1"/>
    <col min="3587" max="3587" width="49.7109375" style="624" customWidth="1"/>
    <col min="3588" max="3588" width="18.140625" style="624" customWidth="1"/>
    <col min="3589" max="3589" width="17.42578125" style="624" customWidth="1"/>
    <col min="3590" max="3840" width="9.140625" style="624"/>
    <col min="3841" max="3841" width="0" style="624" hidden="1" customWidth="1"/>
    <col min="3842" max="3842" width="15.7109375" style="624" customWidth="1"/>
    <col min="3843" max="3843" width="49.7109375" style="624" customWidth="1"/>
    <col min="3844" max="3844" width="18.140625" style="624" customWidth="1"/>
    <col min="3845" max="3845" width="17.42578125" style="624" customWidth="1"/>
    <col min="3846" max="4096" width="9.140625" style="624"/>
    <col min="4097" max="4097" width="0" style="624" hidden="1" customWidth="1"/>
    <col min="4098" max="4098" width="15.7109375" style="624" customWidth="1"/>
    <col min="4099" max="4099" width="49.7109375" style="624" customWidth="1"/>
    <col min="4100" max="4100" width="18.140625" style="624" customWidth="1"/>
    <col min="4101" max="4101" width="17.42578125" style="624" customWidth="1"/>
    <col min="4102" max="4352" width="9.140625" style="624"/>
    <col min="4353" max="4353" width="0" style="624" hidden="1" customWidth="1"/>
    <col min="4354" max="4354" width="15.7109375" style="624" customWidth="1"/>
    <col min="4355" max="4355" width="49.7109375" style="624" customWidth="1"/>
    <col min="4356" max="4356" width="18.140625" style="624" customWidth="1"/>
    <col min="4357" max="4357" width="17.42578125" style="624" customWidth="1"/>
    <col min="4358" max="4608" width="9.140625" style="624"/>
    <col min="4609" max="4609" width="0" style="624" hidden="1" customWidth="1"/>
    <col min="4610" max="4610" width="15.7109375" style="624" customWidth="1"/>
    <col min="4611" max="4611" width="49.7109375" style="624" customWidth="1"/>
    <col min="4612" max="4612" width="18.140625" style="624" customWidth="1"/>
    <col min="4613" max="4613" width="17.42578125" style="624" customWidth="1"/>
    <col min="4614" max="4864" width="9.140625" style="624"/>
    <col min="4865" max="4865" width="0" style="624" hidden="1" customWidth="1"/>
    <col min="4866" max="4866" width="15.7109375" style="624" customWidth="1"/>
    <col min="4867" max="4867" width="49.7109375" style="624" customWidth="1"/>
    <col min="4868" max="4868" width="18.140625" style="624" customWidth="1"/>
    <col min="4869" max="4869" width="17.42578125" style="624" customWidth="1"/>
    <col min="4870" max="5120" width="9.140625" style="624"/>
    <col min="5121" max="5121" width="0" style="624" hidden="1" customWidth="1"/>
    <col min="5122" max="5122" width="15.7109375" style="624" customWidth="1"/>
    <col min="5123" max="5123" width="49.7109375" style="624" customWidth="1"/>
    <col min="5124" max="5124" width="18.140625" style="624" customWidth="1"/>
    <col min="5125" max="5125" width="17.42578125" style="624" customWidth="1"/>
    <col min="5126" max="5376" width="9.140625" style="624"/>
    <col min="5377" max="5377" width="0" style="624" hidden="1" customWidth="1"/>
    <col min="5378" max="5378" width="15.7109375" style="624" customWidth="1"/>
    <col min="5379" max="5379" width="49.7109375" style="624" customWidth="1"/>
    <col min="5380" max="5380" width="18.140625" style="624" customWidth="1"/>
    <col min="5381" max="5381" width="17.42578125" style="624" customWidth="1"/>
    <col min="5382" max="5632" width="9.140625" style="624"/>
    <col min="5633" max="5633" width="0" style="624" hidden="1" customWidth="1"/>
    <col min="5634" max="5634" width="15.7109375" style="624" customWidth="1"/>
    <col min="5635" max="5635" width="49.7109375" style="624" customWidth="1"/>
    <col min="5636" max="5636" width="18.140625" style="624" customWidth="1"/>
    <col min="5637" max="5637" width="17.42578125" style="624" customWidth="1"/>
    <col min="5638" max="5888" width="9.140625" style="624"/>
    <col min="5889" max="5889" width="0" style="624" hidden="1" customWidth="1"/>
    <col min="5890" max="5890" width="15.7109375" style="624" customWidth="1"/>
    <col min="5891" max="5891" width="49.7109375" style="624" customWidth="1"/>
    <col min="5892" max="5892" width="18.140625" style="624" customWidth="1"/>
    <col min="5893" max="5893" width="17.42578125" style="624" customWidth="1"/>
    <col min="5894" max="6144" width="9.140625" style="624"/>
    <col min="6145" max="6145" width="0" style="624" hidden="1" customWidth="1"/>
    <col min="6146" max="6146" width="15.7109375" style="624" customWidth="1"/>
    <col min="6147" max="6147" width="49.7109375" style="624" customWidth="1"/>
    <col min="6148" max="6148" width="18.140625" style="624" customWidth="1"/>
    <col min="6149" max="6149" width="17.42578125" style="624" customWidth="1"/>
    <col min="6150" max="6400" width="9.140625" style="624"/>
    <col min="6401" max="6401" width="0" style="624" hidden="1" customWidth="1"/>
    <col min="6402" max="6402" width="15.7109375" style="624" customWidth="1"/>
    <col min="6403" max="6403" width="49.7109375" style="624" customWidth="1"/>
    <col min="6404" max="6404" width="18.140625" style="624" customWidth="1"/>
    <col min="6405" max="6405" width="17.42578125" style="624" customWidth="1"/>
    <col min="6406" max="6656" width="9.140625" style="624"/>
    <col min="6657" max="6657" width="0" style="624" hidden="1" customWidth="1"/>
    <col min="6658" max="6658" width="15.7109375" style="624" customWidth="1"/>
    <col min="6659" max="6659" width="49.7109375" style="624" customWidth="1"/>
    <col min="6660" max="6660" width="18.140625" style="624" customWidth="1"/>
    <col min="6661" max="6661" width="17.42578125" style="624" customWidth="1"/>
    <col min="6662" max="6912" width="9.140625" style="624"/>
    <col min="6913" max="6913" width="0" style="624" hidden="1" customWidth="1"/>
    <col min="6914" max="6914" width="15.7109375" style="624" customWidth="1"/>
    <col min="6915" max="6915" width="49.7109375" style="624" customWidth="1"/>
    <col min="6916" max="6916" width="18.140625" style="624" customWidth="1"/>
    <col min="6917" max="6917" width="17.42578125" style="624" customWidth="1"/>
    <col min="6918" max="7168" width="9.140625" style="624"/>
    <col min="7169" max="7169" width="0" style="624" hidden="1" customWidth="1"/>
    <col min="7170" max="7170" width="15.7109375" style="624" customWidth="1"/>
    <col min="7171" max="7171" width="49.7109375" style="624" customWidth="1"/>
    <col min="7172" max="7172" width="18.140625" style="624" customWidth="1"/>
    <col min="7173" max="7173" width="17.42578125" style="624" customWidth="1"/>
    <col min="7174" max="7424" width="9.140625" style="624"/>
    <col min="7425" max="7425" width="0" style="624" hidden="1" customWidth="1"/>
    <col min="7426" max="7426" width="15.7109375" style="624" customWidth="1"/>
    <col min="7427" max="7427" width="49.7109375" style="624" customWidth="1"/>
    <col min="7428" max="7428" width="18.140625" style="624" customWidth="1"/>
    <col min="7429" max="7429" width="17.42578125" style="624" customWidth="1"/>
    <col min="7430" max="7680" width="9.140625" style="624"/>
    <col min="7681" max="7681" width="0" style="624" hidden="1" customWidth="1"/>
    <col min="7682" max="7682" width="15.7109375" style="624" customWidth="1"/>
    <col min="7683" max="7683" width="49.7109375" style="624" customWidth="1"/>
    <col min="7684" max="7684" width="18.140625" style="624" customWidth="1"/>
    <col min="7685" max="7685" width="17.42578125" style="624" customWidth="1"/>
    <col min="7686" max="7936" width="9.140625" style="624"/>
    <col min="7937" max="7937" width="0" style="624" hidden="1" customWidth="1"/>
    <col min="7938" max="7938" width="15.7109375" style="624" customWidth="1"/>
    <col min="7939" max="7939" width="49.7109375" style="624" customWidth="1"/>
    <col min="7940" max="7940" width="18.140625" style="624" customWidth="1"/>
    <col min="7941" max="7941" width="17.42578125" style="624" customWidth="1"/>
    <col min="7942" max="8192" width="9.140625" style="624"/>
    <col min="8193" max="8193" width="0" style="624" hidden="1" customWidth="1"/>
    <col min="8194" max="8194" width="15.7109375" style="624" customWidth="1"/>
    <col min="8195" max="8195" width="49.7109375" style="624" customWidth="1"/>
    <col min="8196" max="8196" width="18.140625" style="624" customWidth="1"/>
    <col min="8197" max="8197" width="17.42578125" style="624" customWidth="1"/>
    <col min="8198" max="8448" width="9.140625" style="624"/>
    <col min="8449" max="8449" width="0" style="624" hidden="1" customWidth="1"/>
    <col min="8450" max="8450" width="15.7109375" style="624" customWidth="1"/>
    <col min="8451" max="8451" width="49.7109375" style="624" customWidth="1"/>
    <col min="8452" max="8452" width="18.140625" style="624" customWidth="1"/>
    <col min="8453" max="8453" width="17.42578125" style="624" customWidth="1"/>
    <col min="8454" max="8704" width="9.140625" style="624"/>
    <col min="8705" max="8705" width="0" style="624" hidden="1" customWidth="1"/>
    <col min="8706" max="8706" width="15.7109375" style="624" customWidth="1"/>
    <col min="8707" max="8707" width="49.7109375" style="624" customWidth="1"/>
    <col min="8708" max="8708" width="18.140625" style="624" customWidth="1"/>
    <col min="8709" max="8709" width="17.42578125" style="624" customWidth="1"/>
    <col min="8710" max="8960" width="9.140625" style="624"/>
    <col min="8961" max="8961" width="0" style="624" hidden="1" customWidth="1"/>
    <col min="8962" max="8962" width="15.7109375" style="624" customWidth="1"/>
    <col min="8963" max="8963" width="49.7109375" style="624" customWidth="1"/>
    <col min="8964" max="8964" width="18.140625" style="624" customWidth="1"/>
    <col min="8965" max="8965" width="17.42578125" style="624" customWidth="1"/>
    <col min="8966" max="9216" width="9.140625" style="624"/>
    <col min="9217" max="9217" width="0" style="624" hidden="1" customWidth="1"/>
    <col min="9218" max="9218" width="15.7109375" style="624" customWidth="1"/>
    <col min="9219" max="9219" width="49.7109375" style="624" customWidth="1"/>
    <col min="9220" max="9220" width="18.140625" style="624" customWidth="1"/>
    <col min="9221" max="9221" width="17.42578125" style="624" customWidth="1"/>
    <col min="9222" max="9472" width="9.140625" style="624"/>
    <col min="9473" max="9473" width="0" style="624" hidden="1" customWidth="1"/>
    <col min="9474" max="9474" width="15.7109375" style="624" customWidth="1"/>
    <col min="9475" max="9475" width="49.7109375" style="624" customWidth="1"/>
    <col min="9476" max="9476" width="18.140625" style="624" customWidth="1"/>
    <col min="9477" max="9477" width="17.42578125" style="624" customWidth="1"/>
    <col min="9478" max="9728" width="9.140625" style="624"/>
    <col min="9729" max="9729" width="0" style="624" hidden="1" customWidth="1"/>
    <col min="9730" max="9730" width="15.7109375" style="624" customWidth="1"/>
    <col min="9731" max="9731" width="49.7109375" style="624" customWidth="1"/>
    <col min="9732" max="9732" width="18.140625" style="624" customWidth="1"/>
    <col min="9733" max="9733" width="17.42578125" style="624" customWidth="1"/>
    <col min="9734" max="9984" width="9.140625" style="624"/>
    <col min="9985" max="9985" width="0" style="624" hidden="1" customWidth="1"/>
    <col min="9986" max="9986" width="15.7109375" style="624" customWidth="1"/>
    <col min="9987" max="9987" width="49.7109375" style="624" customWidth="1"/>
    <col min="9988" max="9988" width="18.140625" style="624" customWidth="1"/>
    <col min="9989" max="9989" width="17.42578125" style="624" customWidth="1"/>
    <col min="9990" max="10240" width="9.140625" style="624"/>
    <col min="10241" max="10241" width="0" style="624" hidden="1" customWidth="1"/>
    <col min="10242" max="10242" width="15.7109375" style="624" customWidth="1"/>
    <col min="10243" max="10243" width="49.7109375" style="624" customWidth="1"/>
    <col min="10244" max="10244" width="18.140625" style="624" customWidth="1"/>
    <col min="10245" max="10245" width="17.42578125" style="624" customWidth="1"/>
    <col min="10246" max="10496" width="9.140625" style="624"/>
    <col min="10497" max="10497" width="0" style="624" hidden="1" customWidth="1"/>
    <col min="10498" max="10498" width="15.7109375" style="624" customWidth="1"/>
    <col min="10499" max="10499" width="49.7109375" style="624" customWidth="1"/>
    <col min="10500" max="10500" width="18.140625" style="624" customWidth="1"/>
    <col min="10501" max="10501" width="17.42578125" style="624" customWidth="1"/>
    <col min="10502" max="10752" width="9.140625" style="624"/>
    <col min="10753" max="10753" width="0" style="624" hidden="1" customWidth="1"/>
    <col min="10754" max="10754" width="15.7109375" style="624" customWidth="1"/>
    <col min="10755" max="10755" width="49.7109375" style="624" customWidth="1"/>
    <col min="10756" max="10756" width="18.140625" style="624" customWidth="1"/>
    <col min="10757" max="10757" width="17.42578125" style="624" customWidth="1"/>
    <col min="10758" max="11008" width="9.140625" style="624"/>
    <col min="11009" max="11009" width="0" style="624" hidden="1" customWidth="1"/>
    <col min="11010" max="11010" width="15.7109375" style="624" customWidth="1"/>
    <col min="11011" max="11011" width="49.7109375" style="624" customWidth="1"/>
    <col min="11012" max="11012" width="18.140625" style="624" customWidth="1"/>
    <col min="11013" max="11013" width="17.42578125" style="624" customWidth="1"/>
    <col min="11014" max="11264" width="9.140625" style="624"/>
    <col min="11265" max="11265" width="0" style="624" hidden="1" customWidth="1"/>
    <col min="11266" max="11266" width="15.7109375" style="624" customWidth="1"/>
    <col min="11267" max="11267" width="49.7109375" style="624" customWidth="1"/>
    <col min="11268" max="11268" width="18.140625" style="624" customWidth="1"/>
    <col min="11269" max="11269" width="17.42578125" style="624" customWidth="1"/>
    <col min="11270" max="11520" width="9.140625" style="624"/>
    <col min="11521" max="11521" width="0" style="624" hidden="1" customWidth="1"/>
    <col min="11522" max="11522" width="15.7109375" style="624" customWidth="1"/>
    <col min="11523" max="11523" width="49.7109375" style="624" customWidth="1"/>
    <col min="11524" max="11524" width="18.140625" style="624" customWidth="1"/>
    <col min="11525" max="11525" width="17.42578125" style="624" customWidth="1"/>
    <col min="11526" max="11776" width="9.140625" style="624"/>
    <col min="11777" max="11777" width="0" style="624" hidden="1" customWidth="1"/>
    <col min="11778" max="11778" width="15.7109375" style="624" customWidth="1"/>
    <col min="11779" max="11779" width="49.7109375" style="624" customWidth="1"/>
    <col min="11780" max="11780" width="18.140625" style="624" customWidth="1"/>
    <col min="11781" max="11781" width="17.42578125" style="624" customWidth="1"/>
    <col min="11782" max="12032" width="9.140625" style="624"/>
    <col min="12033" max="12033" width="0" style="624" hidden="1" customWidth="1"/>
    <col min="12034" max="12034" width="15.7109375" style="624" customWidth="1"/>
    <col min="12035" max="12035" width="49.7109375" style="624" customWidth="1"/>
    <col min="12036" max="12036" width="18.140625" style="624" customWidth="1"/>
    <col min="12037" max="12037" width="17.42578125" style="624" customWidth="1"/>
    <col min="12038" max="12288" width="9.140625" style="624"/>
    <col min="12289" max="12289" width="0" style="624" hidden="1" customWidth="1"/>
    <col min="12290" max="12290" width="15.7109375" style="624" customWidth="1"/>
    <col min="12291" max="12291" width="49.7109375" style="624" customWidth="1"/>
    <col min="12292" max="12292" width="18.140625" style="624" customWidth="1"/>
    <col min="12293" max="12293" width="17.42578125" style="624" customWidth="1"/>
    <col min="12294" max="12544" width="9.140625" style="624"/>
    <col min="12545" max="12545" width="0" style="624" hidden="1" customWidth="1"/>
    <col min="12546" max="12546" width="15.7109375" style="624" customWidth="1"/>
    <col min="12547" max="12547" width="49.7109375" style="624" customWidth="1"/>
    <col min="12548" max="12548" width="18.140625" style="624" customWidth="1"/>
    <col min="12549" max="12549" width="17.42578125" style="624" customWidth="1"/>
    <col min="12550" max="12800" width="9.140625" style="624"/>
    <col min="12801" max="12801" width="0" style="624" hidden="1" customWidth="1"/>
    <col min="12802" max="12802" width="15.7109375" style="624" customWidth="1"/>
    <col min="12803" max="12803" width="49.7109375" style="624" customWidth="1"/>
    <col min="12804" max="12804" width="18.140625" style="624" customWidth="1"/>
    <col min="12805" max="12805" width="17.42578125" style="624" customWidth="1"/>
    <col min="12806" max="13056" width="9.140625" style="624"/>
    <col min="13057" max="13057" width="0" style="624" hidden="1" customWidth="1"/>
    <col min="13058" max="13058" width="15.7109375" style="624" customWidth="1"/>
    <col min="13059" max="13059" width="49.7109375" style="624" customWidth="1"/>
    <col min="13060" max="13060" width="18.140625" style="624" customWidth="1"/>
    <col min="13061" max="13061" width="17.42578125" style="624" customWidth="1"/>
    <col min="13062" max="13312" width="9.140625" style="624"/>
    <col min="13313" max="13313" width="0" style="624" hidden="1" customWidth="1"/>
    <col min="13314" max="13314" width="15.7109375" style="624" customWidth="1"/>
    <col min="13315" max="13315" width="49.7109375" style="624" customWidth="1"/>
    <col min="13316" max="13316" width="18.140625" style="624" customWidth="1"/>
    <col min="13317" max="13317" width="17.42578125" style="624" customWidth="1"/>
    <col min="13318" max="13568" width="9.140625" style="624"/>
    <col min="13569" max="13569" width="0" style="624" hidden="1" customWidth="1"/>
    <col min="13570" max="13570" width="15.7109375" style="624" customWidth="1"/>
    <col min="13571" max="13571" width="49.7109375" style="624" customWidth="1"/>
    <col min="13572" max="13572" width="18.140625" style="624" customWidth="1"/>
    <col min="13573" max="13573" width="17.42578125" style="624" customWidth="1"/>
    <col min="13574" max="13824" width="9.140625" style="624"/>
    <col min="13825" max="13825" width="0" style="624" hidden="1" customWidth="1"/>
    <col min="13826" max="13826" width="15.7109375" style="624" customWidth="1"/>
    <col min="13827" max="13827" width="49.7109375" style="624" customWidth="1"/>
    <col min="13828" max="13828" width="18.140625" style="624" customWidth="1"/>
    <col min="13829" max="13829" width="17.42578125" style="624" customWidth="1"/>
    <col min="13830" max="14080" width="9.140625" style="624"/>
    <col min="14081" max="14081" width="0" style="624" hidden="1" customWidth="1"/>
    <col min="14082" max="14082" width="15.7109375" style="624" customWidth="1"/>
    <col min="14083" max="14083" width="49.7109375" style="624" customWidth="1"/>
    <col min="14084" max="14084" width="18.140625" style="624" customWidth="1"/>
    <col min="14085" max="14085" width="17.42578125" style="624" customWidth="1"/>
    <col min="14086" max="14336" width="9.140625" style="624"/>
    <col min="14337" max="14337" width="0" style="624" hidden="1" customWidth="1"/>
    <col min="14338" max="14338" width="15.7109375" style="624" customWidth="1"/>
    <col min="14339" max="14339" width="49.7109375" style="624" customWidth="1"/>
    <col min="14340" max="14340" width="18.140625" style="624" customWidth="1"/>
    <col min="14341" max="14341" width="17.42578125" style="624" customWidth="1"/>
    <col min="14342" max="14592" width="9.140625" style="624"/>
    <col min="14593" max="14593" width="0" style="624" hidden="1" customWidth="1"/>
    <col min="14594" max="14594" width="15.7109375" style="624" customWidth="1"/>
    <col min="14595" max="14595" width="49.7109375" style="624" customWidth="1"/>
    <col min="14596" max="14596" width="18.140625" style="624" customWidth="1"/>
    <col min="14597" max="14597" width="17.42578125" style="624" customWidth="1"/>
    <col min="14598" max="14848" width="9.140625" style="624"/>
    <col min="14849" max="14849" width="0" style="624" hidden="1" customWidth="1"/>
    <col min="14850" max="14850" width="15.7109375" style="624" customWidth="1"/>
    <col min="14851" max="14851" width="49.7109375" style="624" customWidth="1"/>
    <col min="14852" max="14852" width="18.140625" style="624" customWidth="1"/>
    <col min="14853" max="14853" width="17.42578125" style="624" customWidth="1"/>
    <col min="14854" max="15104" width="9.140625" style="624"/>
    <col min="15105" max="15105" width="0" style="624" hidden="1" customWidth="1"/>
    <col min="15106" max="15106" width="15.7109375" style="624" customWidth="1"/>
    <col min="15107" max="15107" width="49.7109375" style="624" customWidth="1"/>
    <col min="15108" max="15108" width="18.140625" style="624" customWidth="1"/>
    <col min="15109" max="15109" width="17.42578125" style="624" customWidth="1"/>
    <col min="15110" max="15360" width="9.140625" style="624"/>
    <col min="15361" max="15361" width="0" style="624" hidden="1" customWidth="1"/>
    <col min="15362" max="15362" width="15.7109375" style="624" customWidth="1"/>
    <col min="15363" max="15363" width="49.7109375" style="624" customWidth="1"/>
    <col min="15364" max="15364" width="18.140625" style="624" customWidth="1"/>
    <col min="15365" max="15365" width="17.42578125" style="624" customWidth="1"/>
    <col min="15366" max="15616" width="9.140625" style="624"/>
    <col min="15617" max="15617" width="0" style="624" hidden="1" customWidth="1"/>
    <col min="15618" max="15618" width="15.7109375" style="624" customWidth="1"/>
    <col min="15619" max="15619" width="49.7109375" style="624" customWidth="1"/>
    <col min="15620" max="15620" width="18.140625" style="624" customWidth="1"/>
    <col min="15621" max="15621" width="17.42578125" style="624" customWidth="1"/>
    <col min="15622" max="15872" width="9.140625" style="624"/>
    <col min="15873" max="15873" width="0" style="624" hidden="1" customWidth="1"/>
    <col min="15874" max="15874" width="15.7109375" style="624" customWidth="1"/>
    <col min="15875" max="15875" width="49.7109375" style="624" customWidth="1"/>
    <col min="15876" max="15876" width="18.140625" style="624" customWidth="1"/>
    <col min="15877" max="15877" width="17.42578125" style="624" customWidth="1"/>
    <col min="15878" max="16128" width="9.140625" style="624"/>
    <col min="16129" max="16129" width="0" style="624" hidden="1" customWidth="1"/>
    <col min="16130" max="16130" width="15.7109375" style="624" customWidth="1"/>
    <col min="16131" max="16131" width="49.7109375" style="624" customWidth="1"/>
    <col min="16132" max="16132" width="18.140625" style="624" customWidth="1"/>
    <col min="16133" max="16133" width="17.42578125" style="624" customWidth="1"/>
    <col min="16134" max="16384" width="9.140625" style="624"/>
  </cols>
  <sheetData>
    <row r="1" spans="1:5" ht="25.5" x14ac:dyDescent="0.2">
      <c r="B1" s="768"/>
      <c r="C1" s="769"/>
      <c r="D1" s="770" t="s">
        <v>1511</v>
      </c>
      <c r="E1" s="771" t="s">
        <v>1512</v>
      </c>
    </row>
    <row r="2" spans="1:5" ht="15" thickBot="1" x14ac:dyDescent="0.25">
      <c r="B2" s="772" t="s">
        <v>1309</v>
      </c>
      <c r="C2" s="772" t="s">
        <v>1310</v>
      </c>
      <c r="D2" s="773"/>
      <c r="E2" s="773"/>
    </row>
    <row r="3" spans="1:5" ht="15.75" thickBot="1" x14ac:dyDescent="0.25">
      <c r="A3" s="767" t="s">
        <v>598</v>
      </c>
      <c r="B3" s="772">
        <v>10</v>
      </c>
      <c r="C3" s="772" t="s">
        <v>599</v>
      </c>
      <c r="D3" s="774">
        <v>12468.45</v>
      </c>
      <c r="E3" s="774">
        <v>31920.809999999998</v>
      </c>
    </row>
    <row r="4" spans="1:5" ht="15.75" thickBot="1" x14ac:dyDescent="0.25">
      <c r="A4" s="767" t="s">
        <v>600</v>
      </c>
      <c r="B4" s="772">
        <v>11</v>
      </c>
      <c r="C4" s="772" t="s">
        <v>1311</v>
      </c>
      <c r="D4" s="774">
        <v>20408.060000000001</v>
      </c>
      <c r="E4" s="774">
        <v>117912.46999999997</v>
      </c>
    </row>
    <row r="5" spans="1:5" ht="15.75" thickBot="1" x14ac:dyDescent="0.25">
      <c r="A5" s="767" t="s">
        <v>602</v>
      </c>
      <c r="B5" s="772">
        <v>12</v>
      </c>
      <c r="C5" s="772" t="s">
        <v>603</v>
      </c>
      <c r="D5" s="774">
        <v>23271</v>
      </c>
      <c r="E5" s="774">
        <v>116579.81999999995</v>
      </c>
    </row>
    <row r="6" spans="1:5" ht="15.75" thickBot="1" x14ac:dyDescent="0.25">
      <c r="A6" s="767" t="s">
        <v>612</v>
      </c>
      <c r="B6" s="772">
        <v>17</v>
      </c>
      <c r="C6" s="772" t="s">
        <v>1312</v>
      </c>
      <c r="D6" s="774">
        <v>9340.61</v>
      </c>
      <c r="E6" s="774">
        <v>113875.83999999997</v>
      </c>
    </row>
    <row r="7" spans="1:5" ht="15.75" thickBot="1" x14ac:dyDescent="0.25">
      <c r="A7" s="767" t="s">
        <v>614</v>
      </c>
      <c r="B7" s="772">
        <v>19</v>
      </c>
      <c r="C7" s="772" t="s">
        <v>1313</v>
      </c>
      <c r="D7" s="774">
        <v>36725.82</v>
      </c>
      <c r="E7" s="774">
        <v>87118.530000000028</v>
      </c>
    </row>
    <row r="8" spans="1:5" ht="15.75" thickBot="1" x14ac:dyDescent="0.25">
      <c r="A8" s="767" t="s">
        <v>618</v>
      </c>
      <c r="B8" s="772">
        <v>22</v>
      </c>
      <c r="C8" s="772" t="s">
        <v>1314</v>
      </c>
      <c r="D8" s="774">
        <v>6218</v>
      </c>
      <c r="E8" s="774">
        <v>73268.399999999965</v>
      </c>
    </row>
    <row r="9" spans="1:5" ht="15.75" thickBot="1" x14ac:dyDescent="0.25">
      <c r="A9" s="767" t="s">
        <v>620</v>
      </c>
      <c r="B9" s="772">
        <v>23</v>
      </c>
      <c r="C9" s="772" t="s">
        <v>1315</v>
      </c>
      <c r="D9" s="774">
        <v>5836.07</v>
      </c>
      <c r="E9" s="774">
        <v>39242.399999999965</v>
      </c>
    </row>
    <row r="10" spans="1:5" ht="15.75" thickBot="1" x14ac:dyDescent="0.25">
      <c r="A10" s="767" t="s">
        <v>622</v>
      </c>
      <c r="B10" s="772">
        <v>25</v>
      </c>
      <c r="C10" s="772" t="s">
        <v>1316</v>
      </c>
      <c r="D10" s="774">
        <v>0</v>
      </c>
      <c r="E10" s="774">
        <v>89303.140000000014</v>
      </c>
    </row>
    <row r="11" spans="1:5" ht="15.75" thickBot="1" x14ac:dyDescent="0.25">
      <c r="A11" s="767" t="s">
        <v>626</v>
      </c>
      <c r="B11" s="772">
        <v>29</v>
      </c>
      <c r="C11" s="772" t="s">
        <v>1090</v>
      </c>
      <c r="D11" s="774">
        <v>18236.37</v>
      </c>
      <c r="E11" s="774">
        <v>51602.460000000021</v>
      </c>
    </row>
    <row r="12" spans="1:5" ht="15.75" thickBot="1" x14ac:dyDescent="0.25">
      <c r="A12" s="767" t="s">
        <v>632</v>
      </c>
      <c r="B12" s="772">
        <v>35</v>
      </c>
      <c r="C12" s="772" t="s">
        <v>1317</v>
      </c>
      <c r="D12" s="774">
        <v>0</v>
      </c>
      <c r="E12" s="774">
        <v>142809.3600000001</v>
      </c>
    </row>
    <row r="13" spans="1:5" ht="15.75" thickBot="1" x14ac:dyDescent="0.25">
      <c r="A13" s="767" t="s">
        <v>648</v>
      </c>
      <c r="B13" s="772">
        <v>50</v>
      </c>
      <c r="C13" s="772" t="s">
        <v>1318</v>
      </c>
      <c r="D13" s="774">
        <v>26657.17</v>
      </c>
      <c r="E13" s="774">
        <v>77493.459999999963</v>
      </c>
    </row>
    <row r="14" spans="1:5" ht="15.75" thickBot="1" x14ac:dyDescent="0.25">
      <c r="A14" s="767" t="s">
        <v>681</v>
      </c>
      <c r="B14" s="772">
        <v>75</v>
      </c>
      <c r="C14" s="772" t="s">
        <v>682</v>
      </c>
      <c r="D14" s="774">
        <v>25443.119999999999</v>
      </c>
      <c r="E14" s="774">
        <v>97789.829999999958</v>
      </c>
    </row>
    <row r="15" spans="1:5" ht="15.75" thickBot="1" x14ac:dyDescent="0.25">
      <c r="A15" s="767" t="s">
        <v>701</v>
      </c>
      <c r="B15" s="772">
        <v>97</v>
      </c>
      <c r="C15" s="772" t="s">
        <v>702</v>
      </c>
      <c r="D15" s="774">
        <v>12498.1</v>
      </c>
      <c r="E15" s="774">
        <v>-45943.25</v>
      </c>
    </row>
    <row r="16" spans="1:5" ht="15.75" thickBot="1" x14ac:dyDescent="0.25">
      <c r="A16" s="767" t="s">
        <v>1513</v>
      </c>
      <c r="B16" s="772">
        <v>101</v>
      </c>
      <c r="C16" s="772" t="s">
        <v>1319</v>
      </c>
      <c r="D16" s="774">
        <v>11651.6</v>
      </c>
      <c r="E16" s="774">
        <v>40800.300000000047</v>
      </c>
    </row>
    <row r="17" spans="1:5" ht="15.75" thickBot="1" x14ac:dyDescent="0.25">
      <c r="A17" s="767" t="s">
        <v>1514</v>
      </c>
      <c r="B17" s="772">
        <v>106</v>
      </c>
      <c r="C17" s="772" t="s">
        <v>1320</v>
      </c>
      <c r="D17" s="774">
        <v>12651.95</v>
      </c>
      <c r="E17" s="774">
        <v>34886.81</v>
      </c>
    </row>
    <row r="18" spans="1:5" ht="15.75" thickBot="1" x14ac:dyDescent="0.25">
      <c r="A18" s="767" t="s">
        <v>1515</v>
      </c>
      <c r="B18" s="772">
        <v>110</v>
      </c>
      <c r="C18" s="772" t="s">
        <v>1321</v>
      </c>
      <c r="D18" s="774">
        <v>12749.630000000001</v>
      </c>
      <c r="E18" s="774">
        <v>-24878.179999999993</v>
      </c>
    </row>
    <row r="19" spans="1:5" ht="15.75" thickBot="1" x14ac:dyDescent="0.25">
      <c r="A19" s="767" t="s">
        <v>1516</v>
      </c>
      <c r="B19" s="772">
        <v>112</v>
      </c>
      <c r="C19" s="772" t="s">
        <v>1322</v>
      </c>
      <c r="D19" s="774">
        <v>17993.75</v>
      </c>
      <c r="E19" s="774">
        <v>88801.859999999986</v>
      </c>
    </row>
    <row r="20" spans="1:5" ht="15.75" thickBot="1" x14ac:dyDescent="0.25">
      <c r="A20" s="767" t="s">
        <v>1517</v>
      </c>
      <c r="B20" s="772">
        <v>113</v>
      </c>
      <c r="C20" s="772" t="s">
        <v>1323</v>
      </c>
      <c r="D20" s="774">
        <v>24237.850000000002</v>
      </c>
      <c r="E20" s="774">
        <v>34752.179999999935</v>
      </c>
    </row>
    <row r="21" spans="1:5" ht="15.75" thickBot="1" x14ac:dyDescent="0.25">
      <c r="A21" s="767" t="s">
        <v>1518</v>
      </c>
      <c r="B21" s="772">
        <v>114</v>
      </c>
      <c r="C21" s="772" t="s">
        <v>1324</v>
      </c>
      <c r="D21" s="774">
        <v>20477.739999999998</v>
      </c>
      <c r="E21" s="774">
        <v>71916.62</v>
      </c>
    </row>
    <row r="22" spans="1:5" ht="15.75" thickBot="1" x14ac:dyDescent="0.25">
      <c r="A22" s="767">
        <v>157</v>
      </c>
      <c r="B22" s="772">
        <v>157</v>
      </c>
      <c r="C22" s="772" t="s">
        <v>720</v>
      </c>
      <c r="D22" s="774">
        <v>65632.25</v>
      </c>
      <c r="E22" s="774">
        <v>177923.29999999981</v>
      </c>
    </row>
    <row r="23" spans="1:5" ht="15.75" thickBot="1" x14ac:dyDescent="0.25">
      <c r="A23" s="767">
        <v>176</v>
      </c>
      <c r="B23" s="772">
        <v>176</v>
      </c>
      <c r="C23" s="772" t="s">
        <v>1325</v>
      </c>
      <c r="D23" s="774">
        <v>14915.96</v>
      </c>
      <c r="E23" s="774">
        <v>103585.64000000001</v>
      </c>
    </row>
    <row r="24" spans="1:5" ht="15.75" thickBot="1" x14ac:dyDescent="0.25">
      <c r="A24" s="767">
        <v>187</v>
      </c>
      <c r="B24" s="772">
        <v>187</v>
      </c>
      <c r="C24" s="772" t="s">
        <v>1326</v>
      </c>
      <c r="D24" s="774">
        <v>17905.150000000001</v>
      </c>
      <c r="E24" s="774">
        <v>243586.67999999993</v>
      </c>
    </row>
    <row r="25" spans="1:5" ht="15.75" thickBot="1" x14ac:dyDescent="0.25">
      <c r="A25" s="767">
        <v>189</v>
      </c>
      <c r="B25" s="772">
        <v>189</v>
      </c>
      <c r="C25" s="772" t="s">
        <v>1327</v>
      </c>
      <c r="D25" s="774">
        <v>17686.21</v>
      </c>
      <c r="E25" s="774">
        <v>172219.66999999998</v>
      </c>
    </row>
    <row r="26" spans="1:5" ht="15.75" thickBot="1" x14ac:dyDescent="0.25">
      <c r="A26" s="767">
        <v>190</v>
      </c>
      <c r="B26" s="772">
        <v>190</v>
      </c>
      <c r="C26" s="772" t="s">
        <v>1328</v>
      </c>
      <c r="D26" s="774">
        <v>11764.32</v>
      </c>
      <c r="E26" s="774">
        <v>112126.78</v>
      </c>
    </row>
    <row r="27" spans="1:5" ht="15.75" thickBot="1" x14ac:dyDescent="0.25">
      <c r="A27" s="767" t="s">
        <v>1519</v>
      </c>
      <c r="B27" s="772">
        <v>202</v>
      </c>
      <c r="C27" s="772" t="s">
        <v>1329</v>
      </c>
      <c r="D27" s="774">
        <v>13961.5</v>
      </c>
      <c r="E27" s="774">
        <v>61282.609999999986</v>
      </c>
    </row>
    <row r="28" spans="1:5" ht="15.75" thickBot="1" x14ac:dyDescent="0.25">
      <c r="A28" s="767" t="s">
        <v>1520</v>
      </c>
      <c r="B28" s="772">
        <v>203</v>
      </c>
      <c r="C28" s="772" t="s">
        <v>730</v>
      </c>
      <c r="D28" s="774">
        <v>11830.77</v>
      </c>
      <c r="E28" s="774">
        <v>92249.569999999949</v>
      </c>
    </row>
    <row r="29" spans="1:5" ht="15.75" thickBot="1" x14ac:dyDescent="0.25">
      <c r="A29" s="767" t="s">
        <v>1521</v>
      </c>
      <c r="B29" s="772">
        <v>205</v>
      </c>
      <c r="C29" s="772" t="s">
        <v>731</v>
      </c>
      <c r="D29" s="774">
        <v>34714.370000000003</v>
      </c>
      <c r="E29" s="774">
        <v>328712.10999999987</v>
      </c>
    </row>
    <row r="30" spans="1:5" ht="15.75" thickBot="1" x14ac:dyDescent="0.25">
      <c r="A30" s="767" t="s">
        <v>1522</v>
      </c>
      <c r="B30" s="772">
        <v>206</v>
      </c>
      <c r="C30" s="772" t="s">
        <v>732</v>
      </c>
      <c r="D30" s="774">
        <v>34960.5</v>
      </c>
      <c r="E30" s="774">
        <v>80986.63</v>
      </c>
    </row>
    <row r="31" spans="1:5" ht="15.75" thickBot="1" x14ac:dyDescent="0.25">
      <c r="A31" s="767" t="s">
        <v>1523</v>
      </c>
      <c r="B31" s="772">
        <v>211</v>
      </c>
      <c r="C31" s="772" t="s">
        <v>734</v>
      </c>
      <c r="D31" s="774">
        <v>6762</v>
      </c>
      <c r="E31" s="774">
        <v>65168.209999999963</v>
      </c>
    </row>
    <row r="32" spans="1:5" ht="15.75" thickBot="1" x14ac:dyDescent="0.25">
      <c r="A32" s="767" t="s">
        <v>1524</v>
      </c>
      <c r="B32" s="772">
        <v>216</v>
      </c>
      <c r="C32" s="772" t="s">
        <v>735</v>
      </c>
      <c r="D32" s="774">
        <v>26515.760000000002</v>
      </c>
      <c r="E32" s="774">
        <v>76562.020000000019</v>
      </c>
    </row>
    <row r="33" spans="1:5" ht="15.75" thickBot="1" x14ac:dyDescent="0.25">
      <c r="A33" s="767" t="s">
        <v>1525</v>
      </c>
      <c r="B33" s="772">
        <v>220</v>
      </c>
      <c r="C33" s="772" t="s">
        <v>738</v>
      </c>
      <c r="D33" s="774">
        <v>10333.64</v>
      </c>
      <c r="E33" s="774">
        <v>116440.19999999995</v>
      </c>
    </row>
    <row r="34" spans="1:5" ht="15.75" thickBot="1" x14ac:dyDescent="0.25">
      <c r="A34" s="767" t="s">
        <v>1526</v>
      </c>
      <c r="B34" s="772">
        <v>223</v>
      </c>
      <c r="C34" s="772" t="s">
        <v>739</v>
      </c>
      <c r="D34" s="774">
        <v>14389.800000000001</v>
      </c>
      <c r="E34" s="774">
        <v>56508.359999999986</v>
      </c>
    </row>
    <row r="35" spans="1:5" ht="15.75" thickBot="1" x14ac:dyDescent="0.25">
      <c r="A35" s="767" t="s">
        <v>1527</v>
      </c>
      <c r="B35" s="772">
        <v>224</v>
      </c>
      <c r="C35" s="772" t="s">
        <v>740</v>
      </c>
      <c r="D35" s="774">
        <v>16233.33</v>
      </c>
      <c r="E35" s="774">
        <v>-663.57000000000698</v>
      </c>
    </row>
    <row r="36" spans="1:5" ht="15.75" thickBot="1" x14ac:dyDescent="0.25">
      <c r="A36" s="767">
        <v>228</v>
      </c>
      <c r="B36" s="772">
        <v>228</v>
      </c>
      <c r="C36" s="772" t="s">
        <v>742</v>
      </c>
      <c r="D36" s="774">
        <v>27319.52</v>
      </c>
      <c r="E36" s="774">
        <v>103882.08999999997</v>
      </c>
    </row>
    <row r="37" spans="1:5" ht="15.75" thickBot="1" x14ac:dyDescent="0.25">
      <c r="A37" s="767" t="s">
        <v>1528</v>
      </c>
      <c r="B37" s="772">
        <v>229</v>
      </c>
      <c r="C37" s="772" t="s">
        <v>743</v>
      </c>
      <c r="D37" s="774">
        <v>42707.850000000006</v>
      </c>
      <c r="E37" s="774">
        <v>254332.57999999984</v>
      </c>
    </row>
    <row r="38" spans="1:5" ht="15.75" thickBot="1" x14ac:dyDescent="0.25">
      <c r="A38" s="767" t="s">
        <v>1529</v>
      </c>
      <c r="B38" s="772">
        <v>230</v>
      </c>
      <c r="C38" s="772" t="s">
        <v>744</v>
      </c>
      <c r="D38" s="774">
        <v>29542.53</v>
      </c>
      <c r="E38" s="774">
        <v>152689.55999999994</v>
      </c>
    </row>
    <row r="39" spans="1:5" ht="15.75" thickBot="1" x14ac:dyDescent="0.25">
      <c r="A39" s="767">
        <v>232</v>
      </c>
      <c r="B39" s="772">
        <v>232</v>
      </c>
      <c r="C39" s="772" t="s">
        <v>746</v>
      </c>
      <c r="D39" s="774">
        <v>28542</v>
      </c>
      <c r="E39" s="774">
        <v>191195.66000000003</v>
      </c>
    </row>
    <row r="40" spans="1:5" ht="15.75" thickBot="1" x14ac:dyDescent="0.25">
      <c r="A40" s="767">
        <v>234</v>
      </c>
      <c r="B40" s="772">
        <v>234</v>
      </c>
      <c r="C40" s="772" t="s">
        <v>748</v>
      </c>
      <c r="D40" s="774">
        <v>15153.7</v>
      </c>
      <c r="E40" s="774">
        <v>65702.650000000023</v>
      </c>
    </row>
    <row r="41" spans="1:5" ht="15.75" thickBot="1" x14ac:dyDescent="0.25">
      <c r="A41" s="767" t="s">
        <v>1530</v>
      </c>
      <c r="B41" s="772">
        <v>237</v>
      </c>
      <c r="C41" s="772" t="s">
        <v>749</v>
      </c>
      <c r="D41" s="774">
        <v>4610.25</v>
      </c>
      <c r="E41" s="774">
        <v>94017.780000000028</v>
      </c>
    </row>
    <row r="42" spans="1:5" ht="15.75" thickBot="1" x14ac:dyDescent="0.25">
      <c r="A42" s="767" t="s">
        <v>1531</v>
      </c>
      <c r="B42" s="772">
        <v>238</v>
      </c>
      <c r="C42" s="772" t="s">
        <v>1330</v>
      </c>
      <c r="D42" s="774">
        <v>6973.38</v>
      </c>
      <c r="E42" s="774">
        <v>34111.01999999996</v>
      </c>
    </row>
    <row r="43" spans="1:5" ht="15.75" thickBot="1" x14ac:dyDescent="0.25">
      <c r="A43" s="767" t="s">
        <v>1532</v>
      </c>
      <c r="B43" s="772">
        <v>239</v>
      </c>
      <c r="C43" s="772" t="s">
        <v>1331</v>
      </c>
      <c r="D43" s="774">
        <v>26620.63</v>
      </c>
      <c r="E43" s="774">
        <v>62193.220000000205</v>
      </c>
    </row>
    <row r="44" spans="1:5" ht="15.75" thickBot="1" x14ac:dyDescent="0.25">
      <c r="A44" s="767" t="s">
        <v>1533</v>
      </c>
      <c r="B44" s="772">
        <v>245</v>
      </c>
      <c r="C44" s="772" t="s">
        <v>755</v>
      </c>
      <c r="D44" s="774">
        <v>18269.809999999998</v>
      </c>
      <c r="E44" s="774">
        <v>89574.999999999884</v>
      </c>
    </row>
    <row r="45" spans="1:5" ht="15.75" thickBot="1" x14ac:dyDescent="0.25">
      <c r="A45" s="767" t="s">
        <v>1534</v>
      </c>
      <c r="B45" s="772">
        <v>246</v>
      </c>
      <c r="C45" s="772" t="s">
        <v>756</v>
      </c>
      <c r="D45" s="774">
        <v>11096.44</v>
      </c>
      <c r="E45" s="774">
        <v>114099.09999999998</v>
      </c>
    </row>
    <row r="46" spans="1:5" ht="15.75" thickBot="1" x14ac:dyDescent="0.25">
      <c r="A46" s="767">
        <v>258</v>
      </c>
      <c r="B46" s="772">
        <v>258</v>
      </c>
      <c r="C46" s="772" t="s">
        <v>763</v>
      </c>
      <c r="D46" s="774">
        <v>23388.010000000002</v>
      </c>
      <c r="E46" s="774">
        <v>55177</v>
      </c>
    </row>
    <row r="47" spans="1:5" ht="15.75" thickBot="1" x14ac:dyDescent="0.25">
      <c r="A47" s="767" t="s">
        <v>1535</v>
      </c>
      <c r="B47" s="772">
        <v>259</v>
      </c>
      <c r="C47" s="772" t="s">
        <v>1332</v>
      </c>
      <c r="D47" s="774">
        <v>27329.38</v>
      </c>
      <c r="E47" s="774">
        <v>61193.950000000186</v>
      </c>
    </row>
    <row r="48" spans="1:5" ht="15.75" thickBot="1" x14ac:dyDescent="0.25">
      <c r="A48" s="767" t="s">
        <v>1536</v>
      </c>
      <c r="B48" s="772">
        <v>266</v>
      </c>
      <c r="C48" s="772" t="s">
        <v>1333</v>
      </c>
      <c r="D48" s="774">
        <v>8082.5</v>
      </c>
      <c r="E48" s="774">
        <v>199038.35</v>
      </c>
    </row>
    <row r="49" spans="1:5" ht="15.75" thickBot="1" x14ac:dyDescent="0.25">
      <c r="A49" s="767" t="s">
        <v>1537</v>
      </c>
      <c r="B49" s="772">
        <v>273</v>
      </c>
      <c r="C49" s="772" t="s">
        <v>771</v>
      </c>
      <c r="D49" s="774">
        <v>35612.959999999999</v>
      </c>
      <c r="E49" s="774">
        <v>284380.91000000015</v>
      </c>
    </row>
    <row r="50" spans="1:5" ht="15.75" thickBot="1" x14ac:dyDescent="0.25">
      <c r="A50" s="767">
        <v>275</v>
      </c>
      <c r="B50" s="772">
        <v>275</v>
      </c>
      <c r="C50" s="772" t="s">
        <v>773</v>
      </c>
      <c r="D50" s="774">
        <v>13261.74</v>
      </c>
      <c r="E50" s="774">
        <v>270182.57000000007</v>
      </c>
    </row>
    <row r="51" spans="1:5" ht="15.75" thickBot="1" x14ac:dyDescent="0.25">
      <c r="A51" s="767" t="s">
        <v>1538</v>
      </c>
      <c r="B51" s="772">
        <v>281</v>
      </c>
      <c r="C51" s="772" t="s">
        <v>775</v>
      </c>
      <c r="D51" s="774">
        <v>43554.270000000004</v>
      </c>
      <c r="E51" s="774">
        <v>233756.22999999998</v>
      </c>
    </row>
    <row r="52" spans="1:5" ht="15.75" thickBot="1" x14ac:dyDescent="0.25">
      <c r="A52" s="767" t="s">
        <v>1539</v>
      </c>
      <c r="B52" s="772">
        <v>284</v>
      </c>
      <c r="C52" s="772" t="s">
        <v>1334</v>
      </c>
      <c r="D52" s="774">
        <v>0</v>
      </c>
      <c r="E52" s="774">
        <v>183786.32999999996</v>
      </c>
    </row>
    <row r="53" spans="1:5" ht="15.75" thickBot="1" x14ac:dyDescent="0.25">
      <c r="A53" s="767" t="s">
        <v>1540</v>
      </c>
      <c r="B53" s="772">
        <v>285</v>
      </c>
      <c r="C53" s="772" t="s">
        <v>1335</v>
      </c>
      <c r="D53" s="774">
        <v>0</v>
      </c>
      <c r="E53" s="774">
        <v>142057.35999999987</v>
      </c>
    </row>
    <row r="54" spans="1:5" ht="15.75" thickBot="1" x14ac:dyDescent="0.25">
      <c r="A54" s="767" t="s">
        <v>1541</v>
      </c>
      <c r="B54" s="772">
        <v>287</v>
      </c>
      <c r="C54" s="772" t="s">
        <v>1336</v>
      </c>
      <c r="D54" s="774">
        <v>0</v>
      </c>
      <c r="E54" s="774">
        <v>117549.45999999996</v>
      </c>
    </row>
    <row r="55" spans="1:5" ht="15.75" thickBot="1" x14ac:dyDescent="0.25">
      <c r="A55" s="767" t="s">
        <v>1542</v>
      </c>
      <c r="B55" s="772">
        <v>291</v>
      </c>
      <c r="C55" s="772" t="s">
        <v>1337</v>
      </c>
      <c r="D55" s="774">
        <v>0</v>
      </c>
      <c r="E55" s="774">
        <v>-2088.1800000000512</v>
      </c>
    </row>
    <row r="56" spans="1:5" ht="15.75" thickBot="1" x14ac:dyDescent="0.25">
      <c r="A56" s="767" t="s">
        <v>1543</v>
      </c>
      <c r="B56" s="772">
        <v>300</v>
      </c>
      <c r="C56" s="772" t="s">
        <v>1338</v>
      </c>
      <c r="D56" s="774">
        <v>38932.089999999997</v>
      </c>
      <c r="E56" s="774">
        <v>170632.54000000004</v>
      </c>
    </row>
    <row r="57" spans="1:5" ht="15.75" thickBot="1" x14ac:dyDescent="0.25">
      <c r="A57" s="767" t="s">
        <v>1544</v>
      </c>
      <c r="B57" s="772">
        <v>307</v>
      </c>
      <c r="C57" s="772" t="s">
        <v>1190</v>
      </c>
      <c r="D57" s="774">
        <v>15323.7</v>
      </c>
      <c r="E57" s="774">
        <v>106614.52000000002</v>
      </c>
    </row>
    <row r="58" spans="1:5" ht="15.75" thickBot="1" x14ac:dyDescent="0.25">
      <c r="A58" s="767" t="s">
        <v>1545</v>
      </c>
      <c r="B58" s="772">
        <v>308</v>
      </c>
      <c r="C58" s="772" t="s">
        <v>790</v>
      </c>
      <c r="D58" s="774">
        <v>19473.55</v>
      </c>
      <c r="E58" s="774">
        <v>75949.97000000003</v>
      </c>
    </row>
    <row r="59" spans="1:5" ht="15.75" thickBot="1" x14ac:dyDescent="0.25">
      <c r="A59" s="767" t="s">
        <v>1546</v>
      </c>
      <c r="B59" s="772">
        <v>309</v>
      </c>
      <c r="C59" s="772" t="s">
        <v>791</v>
      </c>
      <c r="D59" s="774">
        <v>18942.93</v>
      </c>
      <c r="E59" s="774">
        <v>146185.74</v>
      </c>
    </row>
    <row r="60" spans="1:5" ht="15.75" thickBot="1" x14ac:dyDescent="0.25">
      <c r="A60" s="767" t="s">
        <v>1547</v>
      </c>
      <c r="B60" s="772">
        <v>310</v>
      </c>
      <c r="C60" s="772" t="s">
        <v>792</v>
      </c>
      <c r="D60" s="774">
        <v>15155.41</v>
      </c>
      <c r="E60" s="774">
        <v>18608.299999999988</v>
      </c>
    </row>
    <row r="61" spans="1:5" ht="15.75" thickBot="1" x14ac:dyDescent="0.25">
      <c r="A61" s="767" t="s">
        <v>1548</v>
      </c>
      <c r="B61" s="772">
        <v>311</v>
      </c>
      <c r="C61" s="772" t="s">
        <v>793</v>
      </c>
      <c r="D61" s="774">
        <v>11695.54</v>
      </c>
      <c r="E61" s="774">
        <v>118444.44999999995</v>
      </c>
    </row>
    <row r="62" spans="1:5" ht="15.75" thickBot="1" x14ac:dyDescent="0.25">
      <c r="A62" s="767" t="s">
        <v>1549</v>
      </c>
      <c r="B62" s="772">
        <v>313</v>
      </c>
      <c r="C62" s="772" t="s">
        <v>794</v>
      </c>
      <c r="D62" s="774">
        <v>-280.31999999999971</v>
      </c>
      <c r="E62" s="774">
        <v>148479.2100000002</v>
      </c>
    </row>
    <row r="63" spans="1:5" ht="15.75" thickBot="1" x14ac:dyDescent="0.25">
      <c r="A63" s="767" t="s">
        <v>1550</v>
      </c>
      <c r="B63" s="772">
        <v>314</v>
      </c>
      <c r="C63" s="772" t="s">
        <v>795</v>
      </c>
      <c r="D63" s="774">
        <v>11200.650000000001</v>
      </c>
      <c r="E63" s="774">
        <v>44459.469999999972</v>
      </c>
    </row>
    <row r="64" spans="1:5" ht="15.75" thickBot="1" x14ac:dyDescent="0.25">
      <c r="A64" s="767" t="s">
        <v>1551</v>
      </c>
      <c r="B64" s="772">
        <v>317</v>
      </c>
      <c r="C64" s="772" t="s">
        <v>797</v>
      </c>
      <c r="D64" s="774">
        <v>0</v>
      </c>
      <c r="E64" s="774">
        <v>21717.369999999995</v>
      </c>
    </row>
    <row r="65" spans="1:5" ht="15.75" thickBot="1" x14ac:dyDescent="0.25">
      <c r="A65" s="767" t="s">
        <v>1552</v>
      </c>
      <c r="B65" s="772">
        <v>318</v>
      </c>
      <c r="C65" s="772" t="s">
        <v>798</v>
      </c>
      <c r="D65" s="774">
        <v>32515.010000000002</v>
      </c>
      <c r="E65" s="774">
        <v>98351.849999999977</v>
      </c>
    </row>
    <row r="66" spans="1:5" ht="15.75" thickBot="1" x14ac:dyDescent="0.25">
      <c r="A66" s="767" t="s">
        <v>1553</v>
      </c>
      <c r="B66" s="772">
        <v>324</v>
      </c>
      <c r="C66" s="772" t="s">
        <v>801</v>
      </c>
      <c r="D66" s="774">
        <v>23084.39</v>
      </c>
      <c r="E66" s="774">
        <v>73438.299999999988</v>
      </c>
    </row>
    <row r="67" spans="1:5" ht="15.75" thickBot="1" x14ac:dyDescent="0.25">
      <c r="A67" s="767" t="s">
        <v>1554</v>
      </c>
      <c r="B67" s="772">
        <v>327</v>
      </c>
      <c r="C67" s="772" t="s">
        <v>1340</v>
      </c>
      <c r="D67" s="774">
        <v>17503.739999999998</v>
      </c>
      <c r="E67" s="774">
        <v>84472.900000000023</v>
      </c>
    </row>
    <row r="68" spans="1:5" ht="15.75" thickBot="1" x14ac:dyDescent="0.25">
      <c r="A68" s="767" t="s">
        <v>1555</v>
      </c>
      <c r="B68" s="772">
        <v>331</v>
      </c>
      <c r="C68" s="772" t="s">
        <v>805</v>
      </c>
      <c r="D68" s="774">
        <v>15735.75</v>
      </c>
      <c r="E68" s="774">
        <v>57610.339999999967</v>
      </c>
    </row>
    <row r="69" spans="1:5" ht="15.75" thickBot="1" x14ac:dyDescent="0.25">
      <c r="A69" s="767">
        <v>332</v>
      </c>
      <c r="B69" s="772">
        <v>332</v>
      </c>
      <c r="C69" s="772" t="s">
        <v>1341</v>
      </c>
      <c r="D69" s="774">
        <v>13528.97</v>
      </c>
      <c r="E69" s="774">
        <v>73440.349999999977</v>
      </c>
    </row>
    <row r="70" spans="1:5" ht="15.75" thickBot="1" x14ac:dyDescent="0.25">
      <c r="A70" s="767" t="s">
        <v>1556</v>
      </c>
      <c r="B70" s="772">
        <v>333</v>
      </c>
      <c r="C70" s="772" t="s">
        <v>807</v>
      </c>
      <c r="D70" s="774">
        <v>30476.98</v>
      </c>
      <c r="E70" s="774">
        <v>312261.70999999996</v>
      </c>
    </row>
    <row r="71" spans="1:5" ht="15.75" thickBot="1" x14ac:dyDescent="0.25">
      <c r="A71" s="767" t="s">
        <v>1557</v>
      </c>
      <c r="B71" s="772">
        <v>337</v>
      </c>
      <c r="C71" s="772" t="s">
        <v>808</v>
      </c>
      <c r="D71" s="774">
        <v>16245.869999999999</v>
      </c>
      <c r="E71" s="774">
        <v>87393.650000000023</v>
      </c>
    </row>
    <row r="72" spans="1:5" ht="15.75" thickBot="1" x14ac:dyDescent="0.25">
      <c r="A72" s="767" t="s">
        <v>1558</v>
      </c>
      <c r="B72" s="772">
        <v>339</v>
      </c>
      <c r="C72" s="772" t="s">
        <v>810</v>
      </c>
      <c r="D72" s="774">
        <v>25640.9</v>
      </c>
      <c r="E72" s="774">
        <v>58988.899999999965</v>
      </c>
    </row>
    <row r="73" spans="1:5" ht="15.75" thickBot="1" x14ac:dyDescent="0.25">
      <c r="A73" s="767" t="s">
        <v>1559</v>
      </c>
      <c r="B73" s="772">
        <v>341</v>
      </c>
      <c r="C73" s="772" t="s">
        <v>811</v>
      </c>
      <c r="D73" s="774">
        <v>14318.97</v>
      </c>
      <c r="E73" s="774">
        <v>91114.87</v>
      </c>
    </row>
    <row r="74" spans="1:5" ht="15.75" thickBot="1" x14ac:dyDescent="0.25">
      <c r="A74" s="767" t="s">
        <v>1560</v>
      </c>
      <c r="B74" s="772">
        <v>342</v>
      </c>
      <c r="C74" s="772" t="s">
        <v>812</v>
      </c>
      <c r="D74" s="774">
        <v>19921.22</v>
      </c>
      <c r="E74" s="774">
        <v>44067.180000000051</v>
      </c>
    </row>
    <row r="75" spans="1:5" ht="15.75" thickBot="1" x14ac:dyDescent="0.25">
      <c r="A75" s="767" t="s">
        <v>1561</v>
      </c>
      <c r="B75" s="772">
        <v>343</v>
      </c>
      <c r="C75" s="772" t="s">
        <v>813</v>
      </c>
      <c r="D75" s="774">
        <v>-326.68000000000006</v>
      </c>
      <c r="E75" s="774">
        <v>47219.669999999925</v>
      </c>
    </row>
    <row r="76" spans="1:5" ht="15.75" thickBot="1" x14ac:dyDescent="0.25">
      <c r="A76" s="767">
        <v>370</v>
      </c>
      <c r="B76" s="772">
        <v>370</v>
      </c>
      <c r="C76" s="772" t="s">
        <v>823</v>
      </c>
      <c r="D76" s="774">
        <v>110306.99</v>
      </c>
      <c r="E76" s="774">
        <v>263845.27999999933</v>
      </c>
    </row>
    <row r="77" spans="1:5" ht="15.75" thickBot="1" x14ac:dyDescent="0.25">
      <c r="A77" s="767">
        <v>396</v>
      </c>
      <c r="B77" s="772">
        <v>396</v>
      </c>
      <c r="C77" s="772" t="s">
        <v>943</v>
      </c>
      <c r="D77" s="774">
        <v>24459.480000000003</v>
      </c>
      <c r="E77" s="774">
        <v>-636509.31999999774</v>
      </c>
    </row>
    <row r="78" spans="1:5" ht="15.75" thickBot="1" x14ac:dyDescent="0.25">
      <c r="A78" s="767" t="s">
        <v>1562</v>
      </c>
      <c r="B78" s="772">
        <v>400</v>
      </c>
      <c r="C78" s="772" t="s">
        <v>1342</v>
      </c>
      <c r="D78" s="774">
        <v>7502.7</v>
      </c>
      <c r="E78" s="774">
        <v>4131.0200000000186</v>
      </c>
    </row>
    <row r="79" spans="1:5" ht="15.75" thickBot="1" x14ac:dyDescent="0.25">
      <c r="A79" s="767" t="s">
        <v>1563</v>
      </c>
      <c r="B79" s="772">
        <v>405</v>
      </c>
      <c r="C79" s="772" t="s">
        <v>1343</v>
      </c>
      <c r="D79" s="774">
        <v>13255.25</v>
      </c>
      <c r="E79" s="774">
        <v>62723.670000000042</v>
      </c>
    </row>
    <row r="80" spans="1:5" ht="15.75" thickBot="1" x14ac:dyDescent="0.25">
      <c r="A80" s="767" t="s">
        <v>1564</v>
      </c>
      <c r="B80" s="772">
        <v>406</v>
      </c>
      <c r="C80" s="772" t="s">
        <v>1344</v>
      </c>
      <c r="D80" s="774">
        <v>10289.049999999999</v>
      </c>
      <c r="E80" s="774">
        <v>9264.359999999986</v>
      </c>
    </row>
    <row r="81" spans="1:5" ht="15.75" thickBot="1" x14ac:dyDescent="0.25">
      <c r="A81" s="767" t="s">
        <v>1565</v>
      </c>
      <c r="B81" s="772">
        <v>407</v>
      </c>
      <c r="C81" s="772" t="s">
        <v>1345</v>
      </c>
      <c r="D81" s="774">
        <v>11610.17</v>
      </c>
      <c r="E81" s="774">
        <v>121090.15999999992</v>
      </c>
    </row>
    <row r="82" spans="1:5" ht="15.75" thickBot="1" x14ac:dyDescent="0.25">
      <c r="A82" s="767" t="s">
        <v>1566</v>
      </c>
      <c r="B82" s="772">
        <v>409</v>
      </c>
      <c r="C82" s="772" t="s">
        <v>1346</v>
      </c>
      <c r="D82" s="774">
        <v>38834.49</v>
      </c>
      <c r="E82" s="774">
        <v>55361.059999999939</v>
      </c>
    </row>
    <row r="83" spans="1:5" ht="15.75" thickBot="1" x14ac:dyDescent="0.25">
      <c r="A83" s="767" t="s">
        <v>1567</v>
      </c>
      <c r="B83" s="772">
        <v>412</v>
      </c>
      <c r="C83" s="772" t="s">
        <v>1347</v>
      </c>
      <c r="D83" s="774">
        <v>11653.869999999999</v>
      </c>
      <c r="E83" s="774">
        <v>48421.679999999935</v>
      </c>
    </row>
    <row r="84" spans="1:5" ht="15.75" thickBot="1" x14ac:dyDescent="0.25">
      <c r="A84" s="767" t="s">
        <v>1568</v>
      </c>
      <c r="B84" s="772">
        <v>415</v>
      </c>
      <c r="C84" s="772" t="s">
        <v>1348</v>
      </c>
      <c r="D84" s="774">
        <v>24493.74</v>
      </c>
      <c r="E84" s="774">
        <v>147306.77000000002</v>
      </c>
    </row>
    <row r="85" spans="1:5" ht="15.75" thickBot="1" x14ac:dyDescent="0.25">
      <c r="A85" s="767" t="s">
        <v>1569</v>
      </c>
      <c r="B85" s="772">
        <v>416</v>
      </c>
      <c r="C85" s="772" t="s">
        <v>841</v>
      </c>
      <c r="D85" s="774">
        <v>56814.55</v>
      </c>
      <c r="E85" s="774">
        <v>77461.119999999995</v>
      </c>
    </row>
    <row r="86" spans="1:5" ht="15.75" thickBot="1" x14ac:dyDescent="0.25">
      <c r="A86" s="767" t="s">
        <v>1570</v>
      </c>
      <c r="B86" s="772">
        <v>418</v>
      </c>
      <c r="C86" s="772" t="s">
        <v>1349</v>
      </c>
      <c r="D86" s="774">
        <v>27025.88</v>
      </c>
      <c r="E86" s="774">
        <v>241861.32000000007</v>
      </c>
    </row>
    <row r="87" spans="1:5" ht="15.75" thickBot="1" x14ac:dyDescent="0.25">
      <c r="A87" s="767" t="s">
        <v>1571</v>
      </c>
      <c r="B87" s="772">
        <v>420</v>
      </c>
      <c r="C87" s="772" t="s">
        <v>1350</v>
      </c>
      <c r="D87" s="774">
        <v>0</v>
      </c>
      <c r="E87" s="774">
        <v>161815.54999999981</v>
      </c>
    </row>
    <row r="88" spans="1:5" ht="15.75" thickBot="1" x14ac:dyDescent="0.25">
      <c r="A88" s="767" t="s">
        <v>1572</v>
      </c>
      <c r="B88" s="772">
        <v>421</v>
      </c>
      <c r="C88" s="772" t="s">
        <v>845</v>
      </c>
      <c r="D88" s="774">
        <v>0</v>
      </c>
      <c r="E88" s="774">
        <v>25317.479999999981</v>
      </c>
    </row>
    <row r="89" spans="1:5" ht="15.75" thickBot="1" x14ac:dyDescent="0.25">
      <c r="A89" s="767" t="s">
        <v>1573</v>
      </c>
      <c r="B89" s="772">
        <v>422</v>
      </c>
      <c r="C89" s="772" t="s">
        <v>1351</v>
      </c>
      <c r="D89" s="774">
        <v>7296.6</v>
      </c>
      <c r="E89" s="774">
        <v>20880.890000000014</v>
      </c>
    </row>
    <row r="90" spans="1:5" ht="15.75" thickBot="1" x14ac:dyDescent="0.25">
      <c r="A90" s="767" t="s">
        <v>1574</v>
      </c>
      <c r="B90" s="772">
        <v>424</v>
      </c>
      <c r="C90" s="772" t="s">
        <v>1352</v>
      </c>
      <c r="D90" s="774">
        <v>32127.18</v>
      </c>
      <c r="E90" s="774">
        <v>17371.210000000196</v>
      </c>
    </row>
    <row r="91" spans="1:5" ht="15.75" thickBot="1" x14ac:dyDescent="0.25">
      <c r="A91" s="767" t="s">
        <v>1575</v>
      </c>
      <c r="B91" s="772">
        <v>426</v>
      </c>
      <c r="C91" s="772" t="s">
        <v>1353</v>
      </c>
      <c r="D91" s="774">
        <v>13902.91</v>
      </c>
      <c r="E91" s="774">
        <v>16886.090000000026</v>
      </c>
    </row>
    <row r="92" spans="1:5" ht="15.75" thickBot="1" x14ac:dyDescent="0.25">
      <c r="A92" s="767" t="s">
        <v>1576</v>
      </c>
      <c r="B92" s="772">
        <v>430</v>
      </c>
      <c r="C92" s="772" t="s">
        <v>1354</v>
      </c>
      <c r="D92" s="774">
        <v>21411.25</v>
      </c>
      <c r="E92" s="774">
        <v>3283.2000000000116</v>
      </c>
    </row>
    <row r="93" spans="1:5" ht="15.75" thickBot="1" x14ac:dyDescent="0.25">
      <c r="A93" s="767" t="s">
        <v>1577</v>
      </c>
      <c r="B93" s="772">
        <v>431</v>
      </c>
      <c r="C93" s="772" t="s">
        <v>1355</v>
      </c>
      <c r="D93" s="774">
        <v>29771.88</v>
      </c>
      <c r="E93" s="774">
        <v>311353.31000000006</v>
      </c>
    </row>
    <row r="94" spans="1:5" ht="15.75" thickBot="1" x14ac:dyDescent="0.25">
      <c r="A94" s="767" t="s">
        <v>1578</v>
      </c>
      <c r="B94" s="772">
        <v>432</v>
      </c>
      <c r="C94" s="772" t="s">
        <v>1356</v>
      </c>
      <c r="D94" s="774">
        <v>167</v>
      </c>
      <c r="E94" s="774">
        <v>31178.700000000012</v>
      </c>
    </row>
    <row r="95" spans="1:5" ht="15.75" thickBot="1" x14ac:dyDescent="0.25">
      <c r="A95" s="767" t="s">
        <v>1579</v>
      </c>
      <c r="B95" s="772">
        <v>436</v>
      </c>
      <c r="C95" s="772" t="s">
        <v>1357</v>
      </c>
      <c r="D95" s="774">
        <v>21496.15</v>
      </c>
      <c r="E95" s="774">
        <v>51431.380000000005</v>
      </c>
    </row>
    <row r="96" spans="1:5" ht="15.75" thickBot="1" x14ac:dyDescent="0.25">
      <c r="A96" s="767" t="s">
        <v>1580</v>
      </c>
      <c r="B96" s="772">
        <v>443</v>
      </c>
      <c r="C96" s="772" t="s">
        <v>860</v>
      </c>
      <c r="D96" s="774">
        <v>15914.27</v>
      </c>
      <c r="E96" s="774">
        <v>125016.1399999999</v>
      </c>
    </row>
    <row r="97" spans="1:5" ht="15.75" thickBot="1" x14ac:dyDescent="0.25">
      <c r="A97" s="767" t="s">
        <v>1581</v>
      </c>
      <c r="B97" s="772">
        <v>444</v>
      </c>
      <c r="C97" s="772" t="s">
        <v>1358</v>
      </c>
      <c r="D97" s="774">
        <v>10604.62</v>
      </c>
      <c r="E97" s="774">
        <v>49399.890000000014</v>
      </c>
    </row>
    <row r="98" spans="1:5" ht="15.75" thickBot="1" x14ac:dyDescent="0.25">
      <c r="A98" s="767" t="s">
        <v>1582</v>
      </c>
      <c r="B98" s="772">
        <v>445</v>
      </c>
      <c r="C98" s="772" t="s">
        <v>1359</v>
      </c>
      <c r="D98" s="774">
        <v>18829.41</v>
      </c>
      <c r="E98" s="774">
        <v>93713.899999999907</v>
      </c>
    </row>
    <row r="99" spans="1:5" ht="15.75" thickBot="1" x14ac:dyDescent="0.25">
      <c r="A99" s="767" t="s">
        <v>1583</v>
      </c>
      <c r="B99" s="772">
        <v>446</v>
      </c>
      <c r="C99" s="772" t="s">
        <v>1360</v>
      </c>
      <c r="D99" s="774">
        <v>14922.49</v>
      </c>
      <c r="E99" s="774">
        <v>43160.689999999944</v>
      </c>
    </row>
    <row r="100" spans="1:5" ht="15.75" thickBot="1" x14ac:dyDescent="0.25">
      <c r="A100" s="767" t="s">
        <v>1584</v>
      </c>
      <c r="B100" s="772">
        <v>451</v>
      </c>
      <c r="C100" s="772" t="s">
        <v>1361</v>
      </c>
      <c r="D100" s="774">
        <v>23632.760000000002</v>
      </c>
      <c r="E100" s="774">
        <v>143072.91000000003</v>
      </c>
    </row>
    <row r="101" spans="1:5" ht="15.75" thickBot="1" x14ac:dyDescent="0.25">
      <c r="A101" s="767" t="s">
        <v>1585</v>
      </c>
      <c r="B101" s="772">
        <v>457</v>
      </c>
      <c r="C101" s="772" t="s">
        <v>1362</v>
      </c>
      <c r="D101" s="774">
        <v>15955.16</v>
      </c>
      <c r="E101" s="774">
        <v>75639.949999999953</v>
      </c>
    </row>
    <row r="102" spans="1:5" ht="15.75" thickBot="1" x14ac:dyDescent="0.25">
      <c r="A102" s="767" t="s">
        <v>1586</v>
      </c>
      <c r="B102" s="772">
        <v>458</v>
      </c>
      <c r="C102" s="772" t="s">
        <v>1363</v>
      </c>
      <c r="D102" s="774">
        <v>25636.31</v>
      </c>
      <c r="E102" s="774">
        <v>72933.270000000019</v>
      </c>
    </row>
    <row r="103" spans="1:5" ht="15.75" thickBot="1" x14ac:dyDescent="0.25">
      <c r="A103" s="767" t="s">
        <v>1587</v>
      </c>
      <c r="B103" s="772">
        <v>460</v>
      </c>
      <c r="C103" s="772" t="s">
        <v>1364</v>
      </c>
      <c r="D103" s="774">
        <v>24128.850000000002</v>
      </c>
      <c r="E103" s="774">
        <v>230511.72999999998</v>
      </c>
    </row>
    <row r="104" spans="1:5" ht="15.75" thickBot="1" x14ac:dyDescent="0.25">
      <c r="A104" s="767" t="s">
        <v>1588</v>
      </c>
      <c r="B104" s="772">
        <v>461</v>
      </c>
      <c r="C104" s="772" t="s">
        <v>876</v>
      </c>
      <c r="D104" s="774">
        <v>21754.89</v>
      </c>
      <c r="E104" s="774">
        <v>65636.339999999967</v>
      </c>
    </row>
    <row r="105" spans="1:5" ht="15.75" thickBot="1" x14ac:dyDescent="0.25">
      <c r="A105" s="767" t="s">
        <v>1589</v>
      </c>
      <c r="B105" s="772">
        <v>466</v>
      </c>
      <c r="C105" s="772" t="s">
        <v>1365</v>
      </c>
      <c r="D105" s="774">
        <v>35447.300000000003</v>
      </c>
      <c r="E105" s="774">
        <v>118798.57000000007</v>
      </c>
    </row>
    <row r="106" spans="1:5" ht="15.75" thickBot="1" x14ac:dyDescent="0.25">
      <c r="A106" s="767" t="s">
        <v>1590</v>
      </c>
      <c r="B106" s="772">
        <v>467</v>
      </c>
      <c r="C106" s="772" t="s">
        <v>1366</v>
      </c>
      <c r="D106" s="774">
        <v>33574.400000000001</v>
      </c>
      <c r="E106" s="774">
        <v>90221.37</v>
      </c>
    </row>
    <row r="107" spans="1:5" ht="15.75" thickBot="1" x14ac:dyDescent="0.25">
      <c r="A107" s="767" t="s">
        <v>1591</v>
      </c>
      <c r="B107" s="772">
        <v>468</v>
      </c>
      <c r="C107" s="772" t="s">
        <v>1367</v>
      </c>
      <c r="D107" s="774">
        <v>9521.1</v>
      </c>
      <c r="E107" s="774">
        <v>121175.76000000001</v>
      </c>
    </row>
    <row r="108" spans="1:5" ht="15.75" thickBot="1" x14ac:dyDescent="0.25">
      <c r="A108" s="767" t="s">
        <v>1592</v>
      </c>
      <c r="B108" s="772">
        <v>478</v>
      </c>
      <c r="C108" s="772" t="s">
        <v>1368</v>
      </c>
      <c r="D108" s="774">
        <v>11373.15</v>
      </c>
      <c r="E108" s="774">
        <v>87316.579999999958</v>
      </c>
    </row>
    <row r="109" spans="1:5" ht="15.75" thickBot="1" x14ac:dyDescent="0.25">
      <c r="A109" s="767" t="s">
        <v>1593</v>
      </c>
      <c r="B109" s="772">
        <v>479</v>
      </c>
      <c r="C109" s="772" t="s">
        <v>889</v>
      </c>
      <c r="D109" s="774">
        <v>16926.739999999998</v>
      </c>
      <c r="E109" s="774">
        <v>32321.099999999977</v>
      </c>
    </row>
    <row r="110" spans="1:5" ht="15.75" thickBot="1" x14ac:dyDescent="0.25">
      <c r="A110" s="767" t="s">
        <v>1594</v>
      </c>
      <c r="B110" s="772">
        <v>480</v>
      </c>
      <c r="C110" s="772" t="s">
        <v>1369</v>
      </c>
      <c r="D110" s="774">
        <v>33806.160000000003</v>
      </c>
      <c r="E110" s="774">
        <v>60534.40000000014</v>
      </c>
    </row>
    <row r="111" spans="1:5" ht="15.75" thickBot="1" x14ac:dyDescent="0.25">
      <c r="A111" s="767">
        <v>482</v>
      </c>
      <c r="B111" s="772">
        <v>482</v>
      </c>
      <c r="C111" s="772" t="s">
        <v>892</v>
      </c>
      <c r="D111" s="774">
        <v>63653.75</v>
      </c>
      <c r="E111" s="774">
        <v>192442.53000000003</v>
      </c>
    </row>
    <row r="112" spans="1:5" ht="15.75" thickBot="1" x14ac:dyDescent="0.25">
      <c r="A112" s="767" t="s">
        <v>1595</v>
      </c>
      <c r="B112" s="772">
        <v>486</v>
      </c>
      <c r="C112" s="772" t="s">
        <v>895</v>
      </c>
      <c r="D112" s="774">
        <v>40127.800000000003</v>
      </c>
      <c r="E112" s="774">
        <v>255220.34999999998</v>
      </c>
    </row>
    <row r="113" spans="1:5" ht="15.75" thickBot="1" x14ac:dyDescent="0.25">
      <c r="A113" s="767" t="s">
        <v>1596</v>
      </c>
      <c r="B113" s="772">
        <v>488</v>
      </c>
      <c r="C113" s="772" t="s">
        <v>1370</v>
      </c>
      <c r="D113" s="774">
        <v>7858.83</v>
      </c>
      <c r="E113" s="774">
        <v>108162.33000000007</v>
      </c>
    </row>
    <row r="114" spans="1:5" ht="15.75" thickBot="1" x14ac:dyDescent="0.25">
      <c r="A114" s="767" t="s">
        <v>1597</v>
      </c>
      <c r="B114" s="772">
        <v>494</v>
      </c>
      <c r="C114" s="772" t="s">
        <v>900</v>
      </c>
      <c r="D114" s="774">
        <v>12773.460000000001</v>
      </c>
      <c r="E114" s="774">
        <v>-3719.1300000000047</v>
      </c>
    </row>
    <row r="115" spans="1:5" ht="15.75" thickBot="1" x14ac:dyDescent="0.25">
      <c r="A115" s="767" t="s">
        <v>1598</v>
      </c>
      <c r="B115" s="772">
        <v>495</v>
      </c>
      <c r="C115" s="772" t="s">
        <v>1371</v>
      </c>
      <c r="D115" s="774">
        <v>14601.050000000001</v>
      </c>
      <c r="E115" s="774">
        <v>54800.059999999939</v>
      </c>
    </row>
    <row r="116" spans="1:5" ht="15.75" thickBot="1" x14ac:dyDescent="0.25">
      <c r="A116" s="767">
        <v>499</v>
      </c>
      <c r="B116" s="772">
        <v>499</v>
      </c>
      <c r="C116" s="772" t="s">
        <v>1372</v>
      </c>
      <c r="D116" s="774">
        <v>15688.150000000001</v>
      </c>
      <c r="E116" s="774">
        <v>24791.699999999953</v>
      </c>
    </row>
    <row r="117" spans="1:5" ht="15.75" thickBot="1" x14ac:dyDescent="0.25">
      <c r="A117" s="767" t="s">
        <v>1599</v>
      </c>
      <c r="B117" s="772">
        <v>502</v>
      </c>
      <c r="C117" s="772" t="s">
        <v>1373</v>
      </c>
      <c r="D117" s="774">
        <v>15590.66</v>
      </c>
      <c r="E117" s="774">
        <v>222396.94999999995</v>
      </c>
    </row>
    <row r="118" spans="1:5" ht="15.75" thickBot="1" x14ac:dyDescent="0.25">
      <c r="A118" s="767" t="s">
        <v>1600</v>
      </c>
      <c r="B118" s="772">
        <v>503</v>
      </c>
      <c r="C118" s="772" t="s">
        <v>1374</v>
      </c>
      <c r="D118" s="774">
        <v>25499.239999999998</v>
      </c>
      <c r="E118" s="774">
        <v>183519.32000000007</v>
      </c>
    </row>
    <row r="119" spans="1:5" ht="15.75" thickBot="1" x14ac:dyDescent="0.25">
      <c r="A119" s="767" t="s">
        <v>1601</v>
      </c>
      <c r="B119" s="772">
        <v>504</v>
      </c>
      <c r="C119" s="772" t="s">
        <v>1375</v>
      </c>
      <c r="D119" s="774">
        <v>45311.199999999997</v>
      </c>
      <c r="E119" s="774">
        <v>188059.37</v>
      </c>
    </row>
    <row r="120" spans="1:5" ht="15.75" thickBot="1" x14ac:dyDescent="0.25">
      <c r="A120" s="767">
        <v>506</v>
      </c>
      <c r="B120" s="772">
        <v>506</v>
      </c>
      <c r="C120" s="772" t="s">
        <v>1376</v>
      </c>
      <c r="D120" s="774">
        <v>19048.850000000002</v>
      </c>
      <c r="E120" s="774">
        <v>86556.060000000056</v>
      </c>
    </row>
    <row r="121" spans="1:5" ht="15.75" thickBot="1" x14ac:dyDescent="0.25">
      <c r="A121" s="767" t="s">
        <v>1602</v>
      </c>
      <c r="B121" s="772">
        <v>507</v>
      </c>
      <c r="C121" s="772" t="s">
        <v>1377</v>
      </c>
      <c r="D121" s="774">
        <v>53371.45</v>
      </c>
      <c r="E121" s="774">
        <v>-133800.34999999986</v>
      </c>
    </row>
    <row r="122" spans="1:5" ht="15.75" thickBot="1" x14ac:dyDescent="0.25">
      <c r="A122" s="767">
        <v>508</v>
      </c>
      <c r="B122" s="772">
        <v>508</v>
      </c>
      <c r="C122" s="772" t="s">
        <v>911</v>
      </c>
      <c r="D122" s="774">
        <v>0</v>
      </c>
      <c r="E122" s="774">
        <v>96141.62</v>
      </c>
    </row>
    <row r="123" spans="1:5" ht="15.75" thickBot="1" x14ac:dyDescent="0.25">
      <c r="A123" s="767">
        <v>509</v>
      </c>
      <c r="B123" s="772">
        <v>509</v>
      </c>
      <c r="C123" s="772" t="s">
        <v>1378</v>
      </c>
      <c r="D123" s="774">
        <v>0</v>
      </c>
      <c r="E123" s="774">
        <v>25317.479999999981</v>
      </c>
    </row>
    <row r="124" spans="1:5" ht="15.75" thickBot="1" x14ac:dyDescent="0.25">
      <c r="A124" s="767">
        <v>513</v>
      </c>
      <c r="B124" s="772">
        <v>513</v>
      </c>
      <c r="C124" s="772" t="s">
        <v>1379</v>
      </c>
      <c r="D124" s="774">
        <v>24128.850000000002</v>
      </c>
      <c r="E124" s="774">
        <v>230511.72999999998</v>
      </c>
    </row>
    <row r="125" spans="1:5" ht="15.75" thickBot="1" x14ac:dyDescent="0.25">
      <c r="A125" s="767" t="s">
        <v>1603</v>
      </c>
      <c r="B125" s="772">
        <v>517</v>
      </c>
      <c r="C125" s="772" t="s">
        <v>1380</v>
      </c>
      <c r="D125" s="774">
        <v>22480.99</v>
      </c>
      <c r="E125" s="774">
        <v>55361.160000000033</v>
      </c>
    </row>
    <row r="126" spans="1:5" ht="15.75" thickBot="1" x14ac:dyDescent="0.25">
      <c r="A126" s="767" t="s">
        <v>1604</v>
      </c>
      <c r="B126" s="772">
        <v>552</v>
      </c>
      <c r="C126" s="772" t="s">
        <v>1381</v>
      </c>
      <c r="D126" s="774">
        <v>87480.66</v>
      </c>
      <c r="E126" s="774">
        <v>484057.81999999937</v>
      </c>
    </row>
    <row r="127" spans="1:5" ht="15.75" thickBot="1" x14ac:dyDescent="0.25">
      <c r="A127" s="767" t="s">
        <v>1605</v>
      </c>
      <c r="B127" s="772">
        <v>553</v>
      </c>
      <c r="C127" s="772" t="s">
        <v>1382</v>
      </c>
      <c r="D127" s="774">
        <v>0</v>
      </c>
      <c r="E127" s="774">
        <v>-252673.01999999955</v>
      </c>
    </row>
    <row r="128" spans="1:5" ht="15.75" thickBot="1" x14ac:dyDescent="0.25">
      <c r="A128" s="767" t="s">
        <v>1606</v>
      </c>
      <c r="B128" s="772">
        <v>560</v>
      </c>
      <c r="C128" s="772" t="s">
        <v>932</v>
      </c>
      <c r="D128" s="774">
        <v>96355.23</v>
      </c>
      <c r="E128" s="774">
        <v>298699.58999999985</v>
      </c>
    </row>
    <row r="129" spans="1:5" ht="15.75" thickBot="1" x14ac:dyDescent="0.25">
      <c r="A129" s="767">
        <v>577</v>
      </c>
      <c r="B129" s="772">
        <v>577</v>
      </c>
      <c r="C129" s="772" t="s">
        <v>1383</v>
      </c>
      <c r="D129" s="774">
        <v>6916</v>
      </c>
      <c r="E129" s="774">
        <v>-54300.790000000008</v>
      </c>
    </row>
    <row r="130" spans="1:5" ht="15" x14ac:dyDescent="0.2">
      <c r="A130" s="767" t="s">
        <v>1607</v>
      </c>
      <c r="B130" s="772">
        <v>579</v>
      </c>
      <c r="C130" s="772" t="s">
        <v>946</v>
      </c>
      <c r="D130" s="774">
        <v>30381.439999999999</v>
      </c>
      <c r="E130" s="774">
        <v>384577.58000000007</v>
      </c>
    </row>
    <row r="131" spans="1:5" x14ac:dyDescent="0.2">
      <c r="B131" s="775"/>
      <c r="C131" s="776"/>
      <c r="D131" s="774"/>
      <c r="E131" s="777"/>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sheetPr>
  <dimension ref="A1:F300"/>
  <sheetViews>
    <sheetView workbookViewId="0">
      <selection activeCell="A9" sqref="A9:A11 A16:A17 A19 A21 A23 A26 A34 A51 A61 A64 A66 A70:A72 A87:A90 A92:A93 A96:A98 A101:A102 A104 A107:A109 A113:A114 A121:A122 A130 A132 A136:A138 A146 A148:A152 A154:A155 A157:A158 A161 A163 A165:A173 A183 A190 A193:A196 A198 A200:A201 A203:A206 A208 A210 A212 A214:A215 A220:A222 A228 A233:A236 A239:A241 A248:A249 A252 A255 A257 A261 A263 A267 A270:A272 A275 A278 A285:A286 A293 A311:A315 A325"/>
    </sheetView>
  </sheetViews>
  <sheetFormatPr defaultColWidth="9.140625" defaultRowHeight="11.25" x14ac:dyDescent="0.2"/>
  <cols>
    <col min="1" max="1" width="9.140625" style="547"/>
    <col min="2" max="2" width="7" style="547" bestFit="1" customWidth="1"/>
    <col min="3" max="3" width="8" style="547" bestFit="1" customWidth="1"/>
    <col min="4" max="4" width="81.5703125" style="547" bestFit="1" customWidth="1"/>
    <col min="5" max="5" width="9.140625" style="547"/>
    <col min="6" max="6" width="10.42578125" style="547" bestFit="1" customWidth="1"/>
    <col min="7" max="16384" width="9.140625" style="547"/>
  </cols>
  <sheetData>
    <row r="1" spans="1:6" ht="30" x14ac:dyDescent="0.2">
      <c r="A1" s="534" t="s">
        <v>583</v>
      </c>
      <c r="F1" s="547" t="s">
        <v>1633</v>
      </c>
    </row>
    <row r="2" spans="1:6" ht="15" x14ac:dyDescent="0.25">
      <c r="A2" s="547">
        <v>205</v>
      </c>
      <c r="B2" s="797">
        <v>124531</v>
      </c>
      <c r="C2" s="797">
        <v>9352002</v>
      </c>
      <c r="D2" s="798" t="s">
        <v>731</v>
      </c>
      <c r="E2" s="547">
        <v>205</v>
      </c>
    </row>
    <row r="3" spans="1:6" ht="15" x14ac:dyDescent="0.25">
      <c r="A3" s="547">
        <v>436</v>
      </c>
      <c r="B3" s="797">
        <v>124534</v>
      </c>
      <c r="C3" s="797">
        <v>9352007</v>
      </c>
      <c r="D3" s="798" t="s">
        <v>855</v>
      </c>
      <c r="E3" s="547">
        <v>436</v>
      </c>
    </row>
    <row r="4" spans="1:6" ht="15" x14ac:dyDescent="0.25">
      <c r="A4" s="547">
        <v>443</v>
      </c>
      <c r="B4" s="797">
        <v>124536</v>
      </c>
      <c r="C4" s="797">
        <v>9352009</v>
      </c>
      <c r="D4" s="798" t="s">
        <v>860</v>
      </c>
      <c r="E4" s="547">
        <v>443</v>
      </c>
    </row>
    <row r="5" spans="1:6" ht="15" x14ac:dyDescent="0.25">
      <c r="A5" s="547">
        <v>451</v>
      </c>
      <c r="B5" s="797">
        <v>124537</v>
      </c>
      <c r="C5" s="797">
        <v>9352011</v>
      </c>
      <c r="D5" s="798" t="s">
        <v>868</v>
      </c>
      <c r="E5" s="547">
        <v>451</v>
      </c>
    </row>
    <row r="6" spans="1:6" ht="15" x14ac:dyDescent="0.25">
      <c r="A6" s="547">
        <v>460</v>
      </c>
      <c r="B6" s="797">
        <v>124538</v>
      </c>
      <c r="C6" s="797">
        <v>9352012</v>
      </c>
      <c r="D6" s="798" t="s">
        <v>875</v>
      </c>
      <c r="E6" s="547">
        <v>460</v>
      </c>
    </row>
    <row r="7" spans="1:6" ht="15" x14ac:dyDescent="0.25">
      <c r="A7" s="547">
        <v>466</v>
      </c>
      <c r="B7" s="797">
        <v>124539</v>
      </c>
      <c r="C7" s="797">
        <v>9352013</v>
      </c>
      <c r="D7" s="798" t="s">
        <v>879</v>
      </c>
      <c r="E7" s="547">
        <v>466</v>
      </c>
    </row>
    <row r="8" spans="1:6" ht="15" x14ac:dyDescent="0.25">
      <c r="A8" s="547">
        <v>467</v>
      </c>
      <c r="B8" s="797">
        <v>124540</v>
      </c>
      <c r="C8" s="797">
        <v>9352015</v>
      </c>
      <c r="D8" s="798" t="s">
        <v>880</v>
      </c>
      <c r="E8" s="547">
        <v>467</v>
      </c>
    </row>
    <row r="9" spans="1:6" ht="15" x14ac:dyDescent="0.25">
      <c r="A9" s="547">
        <v>508</v>
      </c>
      <c r="B9" s="797">
        <v>140623</v>
      </c>
      <c r="C9" s="797">
        <v>9352016</v>
      </c>
      <c r="D9" s="798" t="s">
        <v>1088</v>
      </c>
      <c r="E9" s="547">
        <v>508</v>
      </c>
    </row>
    <row r="10" spans="1:6" ht="15" x14ac:dyDescent="0.25">
      <c r="A10" s="547">
        <v>479</v>
      </c>
      <c r="B10" s="797">
        <v>124543</v>
      </c>
      <c r="C10" s="797">
        <v>9352020</v>
      </c>
      <c r="D10" s="798" t="s">
        <v>889</v>
      </c>
      <c r="E10" s="547">
        <v>479</v>
      </c>
    </row>
    <row r="11" spans="1:6" ht="15" x14ac:dyDescent="0.25">
      <c r="A11" s="547">
        <v>482</v>
      </c>
      <c r="B11" s="797">
        <v>124544</v>
      </c>
      <c r="C11" s="797">
        <v>9352021</v>
      </c>
      <c r="D11" s="798" t="s">
        <v>892</v>
      </c>
      <c r="E11" s="547">
        <v>482</v>
      </c>
    </row>
    <row r="12" spans="1:6" ht="15" x14ac:dyDescent="0.25">
      <c r="A12" s="547">
        <v>499</v>
      </c>
      <c r="B12" s="797">
        <v>124547</v>
      </c>
      <c r="C12" s="797">
        <v>9352026</v>
      </c>
      <c r="D12" s="798" t="s">
        <v>903</v>
      </c>
      <c r="E12" s="547">
        <v>499</v>
      </c>
    </row>
    <row r="13" spans="1:6" ht="15" x14ac:dyDescent="0.25">
      <c r="A13" s="547">
        <v>415</v>
      </c>
      <c r="B13" s="797">
        <v>124550</v>
      </c>
      <c r="C13" s="797">
        <v>9352032</v>
      </c>
      <c r="D13" s="798" t="s">
        <v>840</v>
      </c>
      <c r="E13" s="547">
        <v>415</v>
      </c>
    </row>
    <row r="14" spans="1:6" ht="15" x14ac:dyDescent="0.25">
      <c r="A14" s="547">
        <v>424</v>
      </c>
      <c r="B14" s="797">
        <v>124552</v>
      </c>
      <c r="C14" s="797">
        <v>9352034</v>
      </c>
      <c r="D14" s="798" t="s">
        <v>1493</v>
      </c>
      <c r="E14" s="547">
        <v>424</v>
      </c>
    </row>
    <row r="15" spans="1:6" ht="15" x14ac:dyDescent="0.25">
      <c r="A15" s="547">
        <v>422</v>
      </c>
      <c r="B15" s="797">
        <v>124553</v>
      </c>
      <c r="C15" s="797">
        <v>9352035</v>
      </c>
      <c r="D15" s="798" t="s">
        <v>1184</v>
      </c>
      <c r="E15" s="547">
        <v>422</v>
      </c>
    </row>
    <row r="16" spans="1:6" ht="15" x14ac:dyDescent="0.25">
      <c r="A16" s="547">
        <v>239</v>
      </c>
      <c r="B16" s="797">
        <v>124559</v>
      </c>
      <c r="C16" s="797">
        <v>9352042</v>
      </c>
      <c r="D16" s="798" t="s">
        <v>751</v>
      </c>
      <c r="E16" s="547">
        <v>239</v>
      </c>
    </row>
    <row r="17" spans="1:5" ht="15" x14ac:dyDescent="0.25">
      <c r="A17" s="547">
        <v>416</v>
      </c>
      <c r="B17" s="797">
        <v>124561</v>
      </c>
      <c r="C17" s="797">
        <v>9352045</v>
      </c>
      <c r="D17" s="798" t="s">
        <v>841</v>
      </c>
      <c r="E17" s="547">
        <v>416</v>
      </c>
    </row>
    <row r="18" spans="1:5" ht="15" x14ac:dyDescent="0.25">
      <c r="A18" s="547">
        <v>486</v>
      </c>
      <c r="B18" s="797">
        <v>124565</v>
      </c>
      <c r="C18" s="797">
        <v>9352055</v>
      </c>
      <c r="D18" s="798" t="s">
        <v>895</v>
      </c>
      <c r="E18" s="547">
        <v>486</v>
      </c>
    </row>
    <row r="19" spans="1:5" ht="15" x14ac:dyDescent="0.25">
      <c r="A19" s="547">
        <v>211</v>
      </c>
      <c r="B19" s="797">
        <v>124572</v>
      </c>
      <c r="C19" s="797">
        <v>9352066</v>
      </c>
      <c r="D19" s="798" t="s">
        <v>734</v>
      </c>
      <c r="E19" s="547">
        <v>211</v>
      </c>
    </row>
    <row r="20" spans="1:5" ht="15" x14ac:dyDescent="0.25">
      <c r="A20" s="547">
        <v>19</v>
      </c>
      <c r="B20" s="797">
        <v>124574</v>
      </c>
      <c r="C20" s="797">
        <v>9352068</v>
      </c>
      <c r="D20" s="798" t="s">
        <v>615</v>
      </c>
      <c r="E20" s="547">
        <v>19</v>
      </c>
    </row>
    <row r="21" spans="1:5" ht="15" x14ac:dyDescent="0.25">
      <c r="A21" s="547">
        <v>220</v>
      </c>
      <c r="B21" s="797">
        <v>124577</v>
      </c>
      <c r="C21" s="797">
        <v>9352071</v>
      </c>
      <c r="D21" s="798" t="s">
        <v>738</v>
      </c>
      <c r="E21" s="547">
        <v>220</v>
      </c>
    </row>
    <row r="22" spans="1:5" ht="15" x14ac:dyDescent="0.25">
      <c r="A22" s="547">
        <v>29</v>
      </c>
      <c r="B22" s="797">
        <v>124578</v>
      </c>
      <c r="C22" s="797">
        <v>9352072</v>
      </c>
      <c r="D22" s="798" t="s">
        <v>627</v>
      </c>
      <c r="E22" s="547">
        <v>29</v>
      </c>
    </row>
    <row r="23" spans="1:5" ht="15" x14ac:dyDescent="0.25">
      <c r="A23" s="547">
        <v>230</v>
      </c>
      <c r="B23" s="797">
        <v>124582</v>
      </c>
      <c r="C23" s="797">
        <v>9352076</v>
      </c>
      <c r="D23" s="798" t="s">
        <v>744</v>
      </c>
      <c r="E23" s="547">
        <v>230</v>
      </c>
    </row>
    <row r="24" spans="1:5" ht="15" x14ac:dyDescent="0.25">
      <c r="A24" s="547">
        <v>237</v>
      </c>
      <c r="B24" s="797">
        <v>124584</v>
      </c>
      <c r="C24" s="797">
        <v>9352079</v>
      </c>
      <c r="D24" s="798" t="s">
        <v>749</v>
      </c>
      <c r="E24" s="547">
        <v>237</v>
      </c>
    </row>
    <row r="25" spans="1:5" ht="15" x14ac:dyDescent="0.25">
      <c r="A25" s="547">
        <v>245</v>
      </c>
      <c r="B25" s="797">
        <v>124588</v>
      </c>
      <c r="C25" s="797">
        <v>9352084</v>
      </c>
      <c r="D25" s="798" t="s">
        <v>755</v>
      </c>
      <c r="E25" s="547">
        <v>245</v>
      </c>
    </row>
    <row r="26" spans="1:5" ht="15" x14ac:dyDescent="0.25">
      <c r="A26" s="547">
        <v>246</v>
      </c>
      <c r="B26" s="797">
        <v>124589</v>
      </c>
      <c r="C26" s="797">
        <v>9352085</v>
      </c>
      <c r="D26" s="798" t="s">
        <v>756</v>
      </c>
      <c r="E26" s="547">
        <v>246</v>
      </c>
    </row>
    <row r="27" spans="1:5" ht="15" x14ac:dyDescent="0.25">
      <c r="A27" s="547">
        <v>309</v>
      </c>
      <c r="B27" s="797">
        <v>124593</v>
      </c>
      <c r="C27" s="797">
        <v>9352089</v>
      </c>
      <c r="D27" s="798" t="s">
        <v>1185</v>
      </c>
      <c r="E27" s="547">
        <v>309</v>
      </c>
    </row>
    <row r="28" spans="1:5" ht="15" x14ac:dyDescent="0.25">
      <c r="A28" s="547">
        <v>310</v>
      </c>
      <c r="B28" s="797">
        <v>124595</v>
      </c>
      <c r="C28" s="797">
        <v>9352092</v>
      </c>
      <c r="D28" s="798" t="s">
        <v>792</v>
      </c>
      <c r="E28" s="547">
        <v>310</v>
      </c>
    </row>
    <row r="29" spans="1:5" ht="15" x14ac:dyDescent="0.25">
      <c r="A29" s="547">
        <v>314</v>
      </c>
      <c r="B29" s="797">
        <v>124597</v>
      </c>
      <c r="C29" s="797">
        <v>9352095</v>
      </c>
      <c r="D29" s="798" t="s">
        <v>795</v>
      </c>
      <c r="E29" s="547">
        <v>314</v>
      </c>
    </row>
    <row r="30" spans="1:5" ht="15" x14ac:dyDescent="0.25">
      <c r="A30" s="547">
        <v>318</v>
      </c>
      <c r="B30" s="797">
        <v>124602</v>
      </c>
      <c r="C30" s="797">
        <v>9352101</v>
      </c>
      <c r="D30" s="798" t="s">
        <v>798</v>
      </c>
      <c r="E30" s="547">
        <v>318</v>
      </c>
    </row>
    <row r="31" spans="1:5" ht="15" x14ac:dyDescent="0.25">
      <c r="A31" s="547">
        <v>97</v>
      </c>
      <c r="B31" s="797">
        <v>124607</v>
      </c>
      <c r="C31" s="797">
        <v>9352108</v>
      </c>
      <c r="D31" s="798" t="s">
        <v>702</v>
      </c>
      <c r="E31" s="547">
        <v>97</v>
      </c>
    </row>
    <row r="32" spans="1:5" ht="15" x14ac:dyDescent="0.25">
      <c r="A32" s="547">
        <v>324</v>
      </c>
      <c r="B32" s="797">
        <v>124609</v>
      </c>
      <c r="C32" s="797">
        <v>9352110</v>
      </c>
      <c r="D32" s="798" t="s">
        <v>801</v>
      </c>
      <c r="E32" s="547">
        <v>324</v>
      </c>
    </row>
    <row r="33" spans="1:5" ht="15" x14ac:dyDescent="0.25">
      <c r="A33" s="547">
        <v>333</v>
      </c>
      <c r="B33" s="797">
        <v>124613</v>
      </c>
      <c r="C33" s="797">
        <v>9352117</v>
      </c>
      <c r="D33" s="798" t="s">
        <v>807</v>
      </c>
      <c r="E33" s="547">
        <v>333</v>
      </c>
    </row>
    <row r="34" spans="1:5" ht="15" x14ac:dyDescent="0.25">
      <c r="A34" s="547">
        <v>332</v>
      </c>
      <c r="B34" s="797">
        <v>124614</v>
      </c>
      <c r="C34" s="797">
        <v>9352118</v>
      </c>
      <c r="D34" s="798" t="s">
        <v>806</v>
      </c>
      <c r="E34" s="547">
        <v>332</v>
      </c>
    </row>
    <row r="35" spans="1:5" ht="15" x14ac:dyDescent="0.25">
      <c r="A35" s="547">
        <v>337</v>
      </c>
      <c r="B35" s="797">
        <v>124615</v>
      </c>
      <c r="C35" s="797">
        <v>9352121</v>
      </c>
      <c r="D35" s="798" t="s">
        <v>808</v>
      </c>
      <c r="E35" s="547">
        <v>337</v>
      </c>
    </row>
    <row r="36" spans="1:5" ht="15" x14ac:dyDescent="0.25">
      <c r="A36" s="547">
        <v>339</v>
      </c>
      <c r="B36" s="797">
        <v>124618</v>
      </c>
      <c r="C36" s="797">
        <v>9352124</v>
      </c>
      <c r="D36" s="798" t="s">
        <v>810</v>
      </c>
      <c r="E36" s="547">
        <v>339</v>
      </c>
    </row>
    <row r="37" spans="1:5" ht="15" x14ac:dyDescent="0.25">
      <c r="A37" s="547">
        <v>342</v>
      </c>
      <c r="B37" s="797">
        <v>124619</v>
      </c>
      <c r="C37" s="797">
        <v>9352125</v>
      </c>
      <c r="D37" s="798" t="s">
        <v>812</v>
      </c>
      <c r="E37" s="547">
        <v>342</v>
      </c>
    </row>
    <row r="38" spans="1:5" ht="15" x14ac:dyDescent="0.25">
      <c r="A38" s="547">
        <v>229</v>
      </c>
      <c r="B38" s="797">
        <v>124624</v>
      </c>
      <c r="C38" s="797">
        <v>9352131</v>
      </c>
      <c r="D38" s="798" t="s">
        <v>743</v>
      </c>
      <c r="E38" s="547">
        <v>229</v>
      </c>
    </row>
    <row r="39" spans="1:5" ht="15" x14ac:dyDescent="0.25">
      <c r="A39" s="547">
        <v>313</v>
      </c>
      <c r="B39" s="797">
        <v>124625</v>
      </c>
      <c r="C39" s="797">
        <v>9352132</v>
      </c>
      <c r="D39" s="798" t="s">
        <v>794</v>
      </c>
      <c r="E39" s="547">
        <v>313</v>
      </c>
    </row>
    <row r="40" spans="1:5" ht="15" x14ac:dyDescent="0.25">
      <c r="A40" s="547">
        <v>232</v>
      </c>
      <c r="B40" s="797">
        <v>124627</v>
      </c>
      <c r="C40" s="797">
        <v>9352134</v>
      </c>
      <c r="D40" s="798" t="s">
        <v>746</v>
      </c>
      <c r="E40" s="547">
        <v>232</v>
      </c>
    </row>
    <row r="41" spans="1:5" ht="15" x14ac:dyDescent="0.25">
      <c r="A41" s="547">
        <v>343</v>
      </c>
      <c r="B41" s="797">
        <v>124628</v>
      </c>
      <c r="C41" s="797">
        <v>9352135</v>
      </c>
      <c r="D41" s="798" t="s">
        <v>813</v>
      </c>
      <c r="E41" s="547">
        <v>343</v>
      </c>
    </row>
    <row r="42" spans="1:5" ht="15" x14ac:dyDescent="0.25">
      <c r="A42" s="547">
        <v>275</v>
      </c>
      <c r="B42" s="797">
        <v>124645</v>
      </c>
      <c r="C42" s="797">
        <v>9352157</v>
      </c>
      <c r="D42" s="798" t="s">
        <v>773</v>
      </c>
      <c r="E42" s="547">
        <v>275</v>
      </c>
    </row>
    <row r="43" spans="1:5" ht="15" x14ac:dyDescent="0.25">
      <c r="A43" s="547">
        <v>273</v>
      </c>
      <c r="B43" s="797">
        <v>124650</v>
      </c>
      <c r="C43" s="797">
        <v>9352162</v>
      </c>
      <c r="D43" s="798" t="s">
        <v>1189</v>
      </c>
      <c r="E43" s="547">
        <v>273</v>
      </c>
    </row>
    <row r="44" spans="1:5" ht="15" x14ac:dyDescent="0.25">
      <c r="A44" s="547">
        <v>258</v>
      </c>
      <c r="B44" s="797">
        <v>124654</v>
      </c>
      <c r="C44" s="797">
        <v>9352166</v>
      </c>
      <c r="D44" s="798" t="s">
        <v>1629</v>
      </c>
      <c r="E44" s="547">
        <v>258</v>
      </c>
    </row>
    <row r="45" spans="1:5" ht="15" x14ac:dyDescent="0.25">
      <c r="A45" s="547">
        <v>300</v>
      </c>
      <c r="B45" s="797">
        <v>124660</v>
      </c>
      <c r="C45" s="797">
        <v>9352176</v>
      </c>
      <c r="D45" s="798" t="s">
        <v>787</v>
      </c>
      <c r="E45" s="547">
        <v>300</v>
      </c>
    </row>
    <row r="46" spans="1:5" ht="15" x14ac:dyDescent="0.25">
      <c r="A46" s="547">
        <v>259</v>
      </c>
      <c r="B46" s="797">
        <v>124668</v>
      </c>
      <c r="C46" s="797">
        <v>9352184</v>
      </c>
      <c r="D46" s="798" t="s">
        <v>764</v>
      </c>
      <c r="E46" s="547">
        <v>259</v>
      </c>
    </row>
    <row r="47" spans="1:5" ht="15" x14ac:dyDescent="0.25">
      <c r="A47" s="547">
        <v>327</v>
      </c>
      <c r="B47" s="797">
        <v>124675</v>
      </c>
      <c r="C47" s="797">
        <v>9352918</v>
      </c>
      <c r="D47" s="798" t="s">
        <v>803</v>
      </c>
      <c r="E47" s="547">
        <v>327</v>
      </c>
    </row>
    <row r="48" spans="1:5" ht="15" x14ac:dyDescent="0.25">
      <c r="A48" s="547">
        <v>75</v>
      </c>
      <c r="B48" s="797">
        <v>124676</v>
      </c>
      <c r="C48" s="797">
        <v>9352919</v>
      </c>
      <c r="D48" s="798" t="s">
        <v>682</v>
      </c>
      <c r="E48" s="547">
        <v>75</v>
      </c>
    </row>
    <row r="49" spans="1:5" ht="15" x14ac:dyDescent="0.25">
      <c r="A49" s="547">
        <v>461</v>
      </c>
      <c r="B49" s="797">
        <v>124678</v>
      </c>
      <c r="C49" s="797">
        <v>9352921</v>
      </c>
      <c r="D49" s="798" t="s">
        <v>876</v>
      </c>
      <c r="E49" s="547">
        <v>461</v>
      </c>
    </row>
    <row r="50" spans="1:5" ht="15" x14ac:dyDescent="0.25">
      <c r="A50" s="547">
        <v>281</v>
      </c>
      <c r="B50" s="797">
        <v>124679</v>
      </c>
      <c r="C50" s="797">
        <v>9352922</v>
      </c>
      <c r="D50" s="798" t="s">
        <v>775</v>
      </c>
      <c r="E50" s="547">
        <v>281</v>
      </c>
    </row>
    <row r="51" spans="1:5" ht="15" x14ac:dyDescent="0.25">
      <c r="A51" s="547">
        <v>504</v>
      </c>
      <c r="B51" s="797">
        <v>124680</v>
      </c>
      <c r="C51" s="797">
        <v>9352923</v>
      </c>
      <c r="D51" s="798" t="s">
        <v>907</v>
      </c>
      <c r="E51" s="547">
        <v>504</v>
      </c>
    </row>
    <row r="52" spans="1:5" ht="15" x14ac:dyDescent="0.25">
      <c r="A52" s="547">
        <v>311</v>
      </c>
      <c r="B52" s="797">
        <v>124681</v>
      </c>
      <c r="C52" s="797">
        <v>9352924</v>
      </c>
      <c r="D52" s="798" t="s">
        <v>793</v>
      </c>
      <c r="E52" s="547">
        <v>311</v>
      </c>
    </row>
    <row r="53" spans="1:5" ht="15" x14ac:dyDescent="0.25">
      <c r="A53" s="547">
        <v>418</v>
      </c>
      <c r="B53" s="797">
        <v>124682</v>
      </c>
      <c r="C53" s="797">
        <v>9352925</v>
      </c>
      <c r="D53" s="798" t="s">
        <v>843</v>
      </c>
      <c r="E53" s="547">
        <v>418</v>
      </c>
    </row>
    <row r="54" spans="1:5" ht="15" x14ac:dyDescent="0.25">
      <c r="A54" s="547">
        <v>341</v>
      </c>
      <c r="B54" s="797">
        <v>124685</v>
      </c>
      <c r="C54" s="797">
        <v>9352928</v>
      </c>
      <c r="D54" s="798" t="s">
        <v>811</v>
      </c>
      <c r="E54" s="547">
        <v>341</v>
      </c>
    </row>
    <row r="55" spans="1:5" ht="15" x14ac:dyDescent="0.25">
      <c r="A55" s="547">
        <v>307</v>
      </c>
      <c r="B55" s="797">
        <v>131962</v>
      </c>
      <c r="C55" s="797">
        <v>9352929</v>
      </c>
      <c r="D55" s="798" t="s">
        <v>1190</v>
      </c>
      <c r="E55" s="547">
        <v>307</v>
      </c>
    </row>
    <row r="56" spans="1:5" ht="15" x14ac:dyDescent="0.25">
      <c r="A56" s="547">
        <v>238</v>
      </c>
      <c r="B56" s="797">
        <v>133605</v>
      </c>
      <c r="C56" s="797">
        <v>9352931</v>
      </c>
      <c r="D56" s="798" t="s">
        <v>750</v>
      </c>
      <c r="E56" s="547">
        <v>238</v>
      </c>
    </row>
    <row r="57" spans="1:5" ht="15" x14ac:dyDescent="0.25">
      <c r="A57" s="547">
        <v>400</v>
      </c>
      <c r="B57" s="797">
        <v>124686</v>
      </c>
      <c r="C57" s="797">
        <v>9353000</v>
      </c>
      <c r="D57" s="798" t="s">
        <v>1191</v>
      </c>
      <c r="E57" s="547">
        <v>400</v>
      </c>
    </row>
    <row r="58" spans="1:5" ht="15" x14ac:dyDescent="0.25">
      <c r="A58" s="547">
        <v>405</v>
      </c>
      <c r="B58" s="797">
        <v>124688</v>
      </c>
      <c r="C58" s="797">
        <v>9353003</v>
      </c>
      <c r="D58" s="798" t="s">
        <v>1192</v>
      </c>
      <c r="E58" s="547">
        <v>405</v>
      </c>
    </row>
    <row r="59" spans="1:5" ht="15" x14ac:dyDescent="0.25">
      <c r="A59" s="547">
        <v>406</v>
      </c>
      <c r="B59" s="797">
        <v>124689</v>
      </c>
      <c r="C59" s="797">
        <v>9353004</v>
      </c>
      <c r="D59" s="798" t="s">
        <v>1193</v>
      </c>
      <c r="E59" s="547">
        <v>406</v>
      </c>
    </row>
    <row r="60" spans="1:5" ht="15" x14ac:dyDescent="0.25">
      <c r="A60" s="547">
        <v>407</v>
      </c>
      <c r="B60" s="797">
        <v>124690</v>
      </c>
      <c r="C60" s="797">
        <v>9353005</v>
      </c>
      <c r="D60" s="798" t="s">
        <v>1194</v>
      </c>
      <c r="E60" s="547">
        <v>407</v>
      </c>
    </row>
    <row r="61" spans="1:5" ht="15" x14ac:dyDescent="0.25">
      <c r="A61" s="547">
        <v>409</v>
      </c>
      <c r="B61" s="797">
        <v>124691</v>
      </c>
      <c r="C61" s="797">
        <v>9353006</v>
      </c>
      <c r="D61" s="798" t="s">
        <v>1195</v>
      </c>
      <c r="E61" s="547">
        <v>409</v>
      </c>
    </row>
    <row r="62" spans="1:5" ht="15" x14ac:dyDescent="0.25">
      <c r="A62" s="547">
        <v>412</v>
      </c>
      <c r="B62" s="797">
        <v>124692</v>
      </c>
      <c r="C62" s="797">
        <v>9353009</v>
      </c>
      <c r="D62" s="798" t="s">
        <v>1196</v>
      </c>
      <c r="E62" s="547">
        <v>412</v>
      </c>
    </row>
    <row r="63" spans="1:5" ht="15" x14ac:dyDescent="0.25">
      <c r="A63" s="547">
        <v>426</v>
      </c>
      <c r="B63" s="797">
        <v>124693</v>
      </c>
      <c r="C63" s="797">
        <v>9353010</v>
      </c>
      <c r="D63" s="798" t="s">
        <v>1197</v>
      </c>
      <c r="E63" s="547">
        <v>426</v>
      </c>
    </row>
    <row r="64" spans="1:5" ht="15" x14ac:dyDescent="0.25">
      <c r="A64" s="547">
        <v>430</v>
      </c>
      <c r="B64" s="797">
        <v>124694</v>
      </c>
      <c r="C64" s="797">
        <v>9353013</v>
      </c>
      <c r="D64" s="798" t="s">
        <v>1198</v>
      </c>
      <c r="E64" s="547">
        <v>430</v>
      </c>
    </row>
    <row r="65" spans="1:5" ht="15" x14ac:dyDescent="0.25">
      <c r="A65" s="547">
        <v>224</v>
      </c>
      <c r="B65" s="797">
        <v>124695</v>
      </c>
      <c r="C65" s="797">
        <v>9353020</v>
      </c>
      <c r="D65" s="798" t="s">
        <v>1199</v>
      </c>
      <c r="E65" s="547">
        <v>224</v>
      </c>
    </row>
    <row r="66" spans="1:5" ht="15" x14ac:dyDescent="0.25">
      <c r="A66" s="547">
        <v>513</v>
      </c>
      <c r="B66" s="797">
        <v>124698</v>
      </c>
      <c r="C66" s="797">
        <v>9353026</v>
      </c>
      <c r="D66" s="798" t="s">
        <v>1200</v>
      </c>
      <c r="E66" s="547">
        <v>513</v>
      </c>
    </row>
    <row r="67" spans="1:5" ht="15" x14ac:dyDescent="0.25">
      <c r="A67" s="547">
        <v>445</v>
      </c>
      <c r="B67" s="797">
        <v>124699</v>
      </c>
      <c r="C67" s="797">
        <v>9353027</v>
      </c>
      <c r="D67" s="798" t="s">
        <v>1201</v>
      </c>
      <c r="E67" s="547">
        <v>445</v>
      </c>
    </row>
    <row r="68" spans="1:5" ht="15" x14ac:dyDescent="0.25">
      <c r="A68" s="547">
        <v>457</v>
      </c>
      <c r="B68" s="797">
        <v>124702</v>
      </c>
      <c r="C68" s="797">
        <v>9353036</v>
      </c>
      <c r="D68" s="798" t="s">
        <v>1202</v>
      </c>
      <c r="E68" s="547">
        <v>457</v>
      </c>
    </row>
    <row r="69" spans="1:5" ht="15" x14ac:dyDescent="0.25">
      <c r="A69" s="547">
        <v>458</v>
      </c>
      <c r="B69" s="797">
        <v>124703</v>
      </c>
      <c r="C69" s="797">
        <v>9353037</v>
      </c>
      <c r="D69" s="798" t="s">
        <v>1203</v>
      </c>
      <c r="E69" s="547">
        <v>458</v>
      </c>
    </row>
    <row r="70" spans="1:5" ht="15" x14ac:dyDescent="0.25">
      <c r="A70" s="547">
        <v>308</v>
      </c>
      <c r="B70" s="797">
        <v>124705</v>
      </c>
      <c r="C70" s="797">
        <v>9353042</v>
      </c>
      <c r="D70" s="798" t="s">
        <v>1204</v>
      </c>
      <c r="E70" s="547">
        <v>308</v>
      </c>
    </row>
    <row r="71" spans="1:5" ht="15" x14ac:dyDescent="0.25">
      <c r="A71" s="547">
        <v>468</v>
      </c>
      <c r="B71" s="797">
        <v>124706</v>
      </c>
      <c r="C71" s="797">
        <v>9353043</v>
      </c>
      <c r="D71" s="798" t="s">
        <v>1205</v>
      </c>
      <c r="E71" s="547">
        <v>468</v>
      </c>
    </row>
    <row r="72" spans="1:5" ht="15" x14ac:dyDescent="0.25">
      <c r="A72" s="547">
        <v>478</v>
      </c>
      <c r="B72" s="797">
        <v>124709</v>
      </c>
      <c r="C72" s="797">
        <v>9353048</v>
      </c>
      <c r="D72" s="798" t="s">
        <v>1206</v>
      </c>
      <c r="E72" s="547">
        <v>478</v>
      </c>
    </row>
    <row r="73" spans="1:5" ht="15" x14ac:dyDescent="0.25">
      <c r="A73" s="547">
        <v>488</v>
      </c>
      <c r="B73" s="797">
        <v>124710</v>
      </c>
      <c r="C73" s="797">
        <v>9353049</v>
      </c>
      <c r="D73" s="798" t="s">
        <v>1207</v>
      </c>
      <c r="E73" s="547">
        <v>488</v>
      </c>
    </row>
    <row r="74" spans="1:5" ht="15" x14ac:dyDescent="0.25">
      <c r="A74" s="547">
        <v>495</v>
      </c>
      <c r="B74" s="797">
        <v>124712</v>
      </c>
      <c r="C74" s="797">
        <v>9353056</v>
      </c>
      <c r="D74" s="798" t="s">
        <v>1208</v>
      </c>
      <c r="E74" s="547">
        <v>495</v>
      </c>
    </row>
    <row r="75" spans="1:5" ht="15" x14ac:dyDescent="0.25">
      <c r="A75" s="547">
        <v>517</v>
      </c>
      <c r="B75" s="797">
        <v>124717</v>
      </c>
      <c r="C75" s="797">
        <v>9353064</v>
      </c>
      <c r="D75" s="798" t="s">
        <v>1209</v>
      </c>
      <c r="E75" s="547">
        <v>517</v>
      </c>
    </row>
    <row r="76" spans="1:5" ht="15" x14ac:dyDescent="0.25">
      <c r="A76" s="547">
        <v>338</v>
      </c>
      <c r="B76" s="797">
        <v>124718</v>
      </c>
      <c r="C76" s="797">
        <v>9353066</v>
      </c>
      <c r="D76" s="798" t="s">
        <v>1210</v>
      </c>
      <c r="E76" s="547">
        <v>338</v>
      </c>
    </row>
    <row r="77" spans="1:5" ht="15" x14ac:dyDescent="0.25">
      <c r="A77" s="547">
        <v>202</v>
      </c>
      <c r="B77" s="797">
        <v>124719</v>
      </c>
      <c r="C77" s="797">
        <v>9353074</v>
      </c>
      <c r="D77" s="798" t="s">
        <v>1211</v>
      </c>
      <c r="E77" s="547">
        <v>202</v>
      </c>
    </row>
    <row r="78" spans="1:5" ht="15" x14ac:dyDescent="0.25">
      <c r="A78" s="547">
        <v>10</v>
      </c>
      <c r="B78" s="797">
        <v>124720</v>
      </c>
      <c r="C78" s="797">
        <v>9353075</v>
      </c>
      <c r="D78" s="798" t="s">
        <v>1212</v>
      </c>
      <c r="E78" s="547">
        <v>10</v>
      </c>
    </row>
    <row r="79" spans="1:5" ht="15" x14ac:dyDescent="0.25">
      <c r="A79" s="547">
        <v>11</v>
      </c>
      <c r="B79" s="797">
        <v>124721</v>
      </c>
      <c r="C79" s="797">
        <v>9353076</v>
      </c>
      <c r="D79" s="798" t="s">
        <v>1213</v>
      </c>
      <c r="E79" s="547">
        <v>11</v>
      </c>
    </row>
    <row r="80" spans="1:5" ht="15" x14ac:dyDescent="0.25">
      <c r="A80" s="547">
        <v>206</v>
      </c>
      <c r="B80" s="797">
        <v>124723</v>
      </c>
      <c r="C80" s="797">
        <v>9353078</v>
      </c>
      <c r="D80" s="798" t="s">
        <v>1214</v>
      </c>
      <c r="E80" s="547">
        <v>206</v>
      </c>
    </row>
    <row r="81" spans="1:5" ht="15" x14ac:dyDescent="0.25">
      <c r="A81" s="547">
        <v>22</v>
      </c>
      <c r="B81" s="797">
        <v>124727</v>
      </c>
      <c r="C81" s="797">
        <v>9353083</v>
      </c>
      <c r="D81" s="798" t="s">
        <v>619</v>
      </c>
      <c r="E81" s="547">
        <v>22</v>
      </c>
    </row>
    <row r="82" spans="1:5" ht="15" x14ac:dyDescent="0.25">
      <c r="A82" s="547">
        <v>223</v>
      </c>
      <c r="B82" s="797">
        <v>124729</v>
      </c>
      <c r="C82" s="797">
        <v>9353085</v>
      </c>
      <c r="D82" s="798" t="s">
        <v>1215</v>
      </c>
      <c r="E82" s="547">
        <v>223</v>
      </c>
    </row>
    <row r="83" spans="1:5" ht="15" x14ac:dyDescent="0.25">
      <c r="A83" s="547">
        <v>444</v>
      </c>
      <c r="B83" s="797">
        <v>124732</v>
      </c>
      <c r="C83" s="797">
        <v>9353090</v>
      </c>
      <c r="D83" s="798" t="s">
        <v>1216</v>
      </c>
      <c r="E83" s="547">
        <v>444</v>
      </c>
    </row>
    <row r="84" spans="1:5" ht="15" x14ac:dyDescent="0.25">
      <c r="A84" s="547">
        <v>50</v>
      </c>
      <c r="B84" s="797">
        <v>124735</v>
      </c>
      <c r="C84" s="797">
        <v>9353093</v>
      </c>
      <c r="D84" s="798" t="s">
        <v>1217</v>
      </c>
      <c r="E84" s="547">
        <v>50</v>
      </c>
    </row>
    <row r="85" spans="1:5" ht="15" x14ac:dyDescent="0.25">
      <c r="A85" s="547">
        <v>331</v>
      </c>
      <c r="B85" s="797">
        <v>124744</v>
      </c>
      <c r="C85" s="797">
        <v>9353104</v>
      </c>
      <c r="D85" s="798" t="s">
        <v>1218</v>
      </c>
      <c r="E85" s="547">
        <v>331</v>
      </c>
    </row>
    <row r="86" spans="1:5" ht="15" x14ac:dyDescent="0.25">
      <c r="A86" s="547">
        <v>106</v>
      </c>
      <c r="B86" s="797">
        <v>124745</v>
      </c>
      <c r="C86" s="797">
        <v>9353105</v>
      </c>
      <c r="D86" s="798" t="s">
        <v>1219</v>
      </c>
      <c r="E86" s="547">
        <v>106</v>
      </c>
    </row>
    <row r="87" spans="1:5" ht="15" x14ac:dyDescent="0.25">
      <c r="A87" s="547">
        <v>112</v>
      </c>
      <c r="B87" s="797">
        <v>124747</v>
      </c>
      <c r="C87" s="797">
        <v>9353109</v>
      </c>
      <c r="D87" s="798" t="s">
        <v>1221</v>
      </c>
      <c r="E87" s="547">
        <v>112</v>
      </c>
    </row>
    <row r="88" spans="1:5" ht="15" x14ac:dyDescent="0.25">
      <c r="A88" s="547">
        <v>113</v>
      </c>
      <c r="B88" s="797">
        <v>124748</v>
      </c>
      <c r="C88" s="797">
        <v>9353111</v>
      </c>
      <c r="D88" s="798" t="s">
        <v>1222</v>
      </c>
      <c r="E88" s="547">
        <v>113</v>
      </c>
    </row>
    <row r="89" spans="1:5" ht="15" x14ac:dyDescent="0.25">
      <c r="A89" s="547">
        <v>216</v>
      </c>
      <c r="B89" s="797">
        <v>124749</v>
      </c>
      <c r="C89" s="797">
        <v>9353112</v>
      </c>
      <c r="D89" s="798" t="s">
        <v>1223</v>
      </c>
      <c r="E89" s="547">
        <v>216</v>
      </c>
    </row>
    <row r="90" spans="1:5" ht="15" x14ac:dyDescent="0.25">
      <c r="A90" s="547">
        <v>114</v>
      </c>
      <c r="B90" s="797">
        <v>124750</v>
      </c>
      <c r="C90" s="797">
        <v>9353113</v>
      </c>
      <c r="D90" s="798" t="s">
        <v>1224</v>
      </c>
      <c r="E90" s="547">
        <v>114</v>
      </c>
    </row>
    <row r="91" spans="1:5" ht="15" x14ac:dyDescent="0.25">
      <c r="A91" s="547">
        <v>12</v>
      </c>
      <c r="B91" s="797">
        <v>124751</v>
      </c>
      <c r="C91" s="797">
        <v>9353114</v>
      </c>
      <c r="D91" s="798" t="s">
        <v>1225</v>
      </c>
      <c r="E91" s="547">
        <v>12</v>
      </c>
    </row>
    <row r="92" spans="1:5" ht="15" x14ac:dyDescent="0.25">
      <c r="A92" s="547">
        <v>203</v>
      </c>
      <c r="B92" s="797">
        <v>124754</v>
      </c>
      <c r="C92" s="797">
        <v>9353117</v>
      </c>
      <c r="D92" s="798" t="s">
        <v>1226</v>
      </c>
      <c r="E92" s="547">
        <v>203</v>
      </c>
    </row>
    <row r="93" spans="1:5" ht="15" x14ac:dyDescent="0.25">
      <c r="A93" s="547">
        <v>507</v>
      </c>
      <c r="B93" s="797">
        <v>124757</v>
      </c>
      <c r="C93" s="797">
        <v>9353124</v>
      </c>
      <c r="D93" s="798" t="s">
        <v>1227</v>
      </c>
      <c r="E93" s="547">
        <v>507</v>
      </c>
    </row>
    <row r="94" spans="1:5" ht="15" x14ac:dyDescent="0.25">
      <c r="A94" s="547">
        <v>17</v>
      </c>
      <c r="B94" s="797">
        <v>124758</v>
      </c>
      <c r="C94" s="797">
        <v>9353125</v>
      </c>
      <c r="D94" s="798" t="s">
        <v>1228</v>
      </c>
      <c r="E94" s="547">
        <v>17</v>
      </c>
    </row>
    <row r="95" spans="1:5" ht="15" x14ac:dyDescent="0.25">
      <c r="A95" s="547">
        <v>421</v>
      </c>
      <c r="B95" s="797">
        <v>124762</v>
      </c>
      <c r="C95" s="797">
        <v>9353308</v>
      </c>
      <c r="D95" s="798" t="s">
        <v>1229</v>
      </c>
      <c r="E95" s="547">
        <v>421</v>
      </c>
    </row>
    <row r="96" spans="1:5" ht="15" x14ac:dyDescent="0.25">
      <c r="A96" s="547">
        <v>509</v>
      </c>
      <c r="B96" s="797">
        <v>124763</v>
      </c>
      <c r="C96" s="797">
        <v>9353310</v>
      </c>
      <c r="D96" s="798" t="s">
        <v>912</v>
      </c>
      <c r="E96" s="547">
        <v>509</v>
      </c>
    </row>
    <row r="97" spans="1:5" ht="15" x14ac:dyDescent="0.25">
      <c r="A97" s="547">
        <v>420</v>
      </c>
      <c r="B97" s="797">
        <v>124764</v>
      </c>
      <c r="C97" s="797">
        <v>9353311</v>
      </c>
      <c r="D97" s="798" t="s">
        <v>1107</v>
      </c>
      <c r="E97" s="547">
        <v>420</v>
      </c>
    </row>
    <row r="98" spans="1:5" ht="15" x14ac:dyDescent="0.25">
      <c r="A98" s="547">
        <v>432</v>
      </c>
      <c r="B98" s="797">
        <v>124770</v>
      </c>
      <c r="C98" s="797">
        <v>9353322</v>
      </c>
      <c r="D98" s="798" t="s">
        <v>1230</v>
      </c>
      <c r="E98" s="547">
        <v>432</v>
      </c>
    </row>
    <row r="99" spans="1:5" ht="15" x14ac:dyDescent="0.25">
      <c r="A99" s="547">
        <v>101</v>
      </c>
      <c r="B99" s="797">
        <v>124772</v>
      </c>
      <c r="C99" s="797">
        <v>9353327</v>
      </c>
      <c r="D99" s="798" t="s">
        <v>1231</v>
      </c>
      <c r="E99" s="547">
        <v>101</v>
      </c>
    </row>
    <row r="100" spans="1:5" ht="15" x14ac:dyDescent="0.25">
      <c r="A100" s="547">
        <v>25</v>
      </c>
      <c r="B100" s="797">
        <v>124774</v>
      </c>
      <c r="C100" s="797">
        <v>9353329</v>
      </c>
      <c r="D100" s="798" t="s">
        <v>1232</v>
      </c>
      <c r="E100" s="547">
        <v>25</v>
      </c>
    </row>
    <row r="101" spans="1:5" ht="15" x14ac:dyDescent="0.25">
      <c r="A101" s="547">
        <v>35</v>
      </c>
      <c r="B101" s="797">
        <v>124775</v>
      </c>
      <c r="C101" s="797">
        <v>9353330</v>
      </c>
      <c r="D101" s="798" t="s">
        <v>1495</v>
      </c>
      <c r="E101" s="547">
        <v>35</v>
      </c>
    </row>
    <row r="102" spans="1:5" ht="15" x14ac:dyDescent="0.25">
      <c r="A102" s="547">
        <v>317</v>
      </c>
      <c r="B102" s="797">
        <v>124777</v>
      </c>
      <c r="C102" s="797">
        <v>9353332</v>
      </c>
      <c r="D102" s="798" t="s">
        <v>1233</v>
      </c>
      <c r="E102" s="547">
        <v>317</v>
      </c>
    </row>
    <row r="103" spans="1:5" ht="15" x14ac:dyDescent="0.25">
      <c r="A103" s="547">
        <v>284</v>
      </c>
      <c r="B103" s="797">
        <v>124781</v>
      </c>
      <c r="C103" s="797">
        <v>9353337</v>
      </c>
      <c r="D103" s="798" t="s">
        <v>1234</v>
      </c>
      <c r="E103" s="547">
        <v>284</v>
      </c>
    </row>
    <row r="104" spans="1:5" ht="15" x14ac:dyDescent="0.25">
      <c r="A104" s="547">
        <v>285</v>
      </c>
      <c r="B104" s="797">
        <v>124782</v>
      </c>
      <c r="C104" s="797">
        <v>9353338</v>
      </c>
      <c r="D104" s="798" t="s">
        <v>1235</v>
      </c>
      <c r="E104" s="547">
        <v>285</v>
      </c>
    </row>
    <row r="105" spans="1:5" ht="15" x14ac:dyDescent="0.25">
      <c r="A105" s="547">
        <v>287</v>
      </c>
      <c r="B105" s="797">
        <v>124786</v>
      </c>
      <c r="C105" s="797">
        <v>9353342</v>
      </c>
      <c r="D105" s="798" t="s">
        <v>1236</v>
      </c>
      <c r="E105" s="547">
        <v>287</v>
      </c>
    </row>
    <row r="106" spans="1:5" ht="15" x14ac:dyDescent="0.25">
      <c r="A106" s="547">
        <v>560</v>
      </c>
      <c r="B106" s="797">
        <v>124802</v>
      </c>
      <c r="C106" s="797">
        <v>9354024</v>
      </c>
      <c r="D106" s="798" t="s">
        <v>932</v>
      </c>
      <c r="E106" s="547">
        <v>560</v>
      </c>
    </row>
    <row r="107" spans="1:5" ht="15" x14ac:dyDescent="0.25">
      <c r="A107" s="547">
        <v>370</v>
      </c>
      <c r="B107" s="797">
        <v>124840</v>
      </c>
      <c r="C107" s="797">
        <v>9354090</v>
      </c>
      <c r="D107" s="798" t="s">
        <v>823</v>
      </c>
      <c r="E107" s="547">
        <v>370</v>
      </c>
    </row>
    <row r="108" spans="1:5" ht="15" x14ac:dyDescent="0.25">
      <c r="A108" s="547">
        <v>552</v>
      </c>
      <c r="B108" s="797">
        <v>124856</v>
      </c>
      <c r="C108" s="797">
        <v>9354500</v>
      </c>
      <c r="D108" s="798" t="s">
        <v>1237</v>
      </c>
      <c r="E108" s="547">
        <v>552</v>
      </c>
    </row>
    <row r="109" spans="1:5" ht="15" x14ac:dyDescent="0.25">
      <c r="A109" s="547">
        <v>553</v>
      </c>
      <c r="B109" s="797">
        <v>124861</v>
      </c>
      <c r="C109" s="797">
        <v>9354600</v>
      </c>
      <c r="D109" s="798" t="s">
        <v>925</v>
      </c>
      <c r="E109" s="547">
        <v>553</v>
      </c>
    </row>
    <row r="110" spans="1:5" ht="15" x14ac:dyDescent="0.25">
      <c r="A110" s="547">
        <v>233</v>
      </c>
      <c r="B110" s="797">
        <v>138117</v>
      </c>
      <c r="C110" s="797">
        <v>9352000</v>
      </c>
      <c r="D110" s="798" t="s">
        <v>1092</v>
      </c>
      <c r="E110" s="547">
        <v>233</v>
      </c>
    </row>
    <row r="111" spans="1:5" ht="15" x14ac:dyDescent="0.25">
      <c r="A111" s="547">
        <v>262</v>
      </c>
      <c r="B111" s="797">
        <v>139803</v>
      </c>
      <c r="C111" s="797">
        <v>9352001</v>
      </c>
      <c r="D111" s="798" t="s">
        <v>1238</v>
      </c>
      <c r="E111" s="547">
        <v>262</v>
      </c>
    </row>
    <row r="112" spans="1:5" ht="15" x14ac:dyDescent="0.25">
      <c r="A112" s="547">
        <v>411</v>
      </c>
      <c r="B112" s="797">
        <v>136316</v>
      </c>
      <c r="C112" s="797">
        <v>9352003</v>
      </c>
      <c r="D112" s="798" t="s">
        <v>837</v>
      </c>
      <c r="E112" s="547">
        <v>411</v>
      </c>
    </row>
    <row r="113" spans="1:5" ht="15" x14ac:dyDescent="0.25">
      <c r="A113" s="547">
        <v>73</v>
      </c>
      <c r="B113" s="797">
        <v>139804</v>
      </c>
      <c r="C113" s="797">
        <v>9352006</v>
      </c>
      <c r="D113" s="798" t="s">
        <v>678</v>
      </c>
      <c r="E113" s="547">
        <v>73</v>
      </c>
    </row>
    <row r="114" spans="1:5" ht="15" x14ac:dyDescent="0.25">
      <c r="A114" s="547">
        <v>453</v>
      </c>
      <c r="B114" s="797">
        <v>140044</v>
      </c>
      <c r="C114" s="797">
        <v>9352010</v>
      </c>
      <c r="D114" s="798" t="s">
        <v>1239</v>
      </c>
      <c r="E114" s="547">
        <v>453</v>
      </c>
    </row>
    <row r="115" spans="1:5" ht="15" x14ac:dyDescent="0.25">
      <c r="A115" s="547">
        <v>61</v>
      </c>
      <c r="B115" s="797">
        <v>140573</v>
      </c>
      <c r="C115" s="797">
        <v>9352014</v>
      </c>
      <c r="D115" s="798" t="s">
        <v>961</v>
      </c>
      <c r="E115" s="547">
        <v>61</v>
      </c>
    </row>
    <row r="116" spans="1:5" ht="15" x14ac:dyDescent="0.25">
      <c r="A116" s="547">
        <v>292</v>
      </c>
      <c r="B116" s="797">
        <v>140822</v>
      </c>
      <c r="C116" s="797">
        <v>9352017</v>
      </c>
      <c r="D116" s="798" t="s">
        <v>783</v>
      </c>
      <c r="E116" s="547">
        <v>292</v>
      </c>
    </row>
    <row r="117" spans="1:5" ht="15" x14ac:dyDescent="0.25">
      <c r="A117" s="547">
        <v>484</v>
      </c>
      <c r="B117" s="797">
        <v>142993</v>
      </c>
      <c r="C117" s="797">
        <v>9352022</v>
      </c>
      <c r="D117" s="798" t="s">
        <v>1093</v>
      </c>
      <c r="E117" s="547">
        <v>484</v>
      </c>
    </row>
    <row r="118" spans="1:5" ht="15" x14ac:dyDescent="0.25">
      <c r="A118" s="547">
        <v>77</v>
      </c>
      <c r="B118" s="797">
        <v>140823</v>
      </c>
      <c r="C118" s="797">
        <v>9352025</v>
      </c>
      <c r="D118" s="798" t="s">
        <v>684</v>
      </c>
      <c r="E118" s="547">
        <v>77</v>
      </c>
    </row>
    <row r="119" spans="1:5" ht="15" x14ac:dyDescent="0.25">
      <c r="A119" s="547">
        <v>267</v>
      </c>
      <c r="B119" s="797">
        <v>140887</v>
      </c>
      <c r="C119" s="797">
        <v>9352027</v>
      </c>
      <c r="D119" s="798" t="s">
        <v>1240</v>
      </c>
      <c r="E119" s="547">
        <v>267</v>
      </c>
    </row>
    <row r="120" spans="1:5" ht="15" x14ac:dyDescent="0.25">
      <c r="A120" s="547">
        <v>423</v>
      </c>
      <c r="B120" s="797">
        <v>140998</v>
      </c>
      <c r="C120" s="797">
        <v>9352029</v>
      </c>
      <c r="D120" s="798" t="s">
        <v>847</v>
      </c>
      <c r="E120" s="547">
        <v>423</v>
      </c>
    </row>
    <row r="121" spans="1:5" ht="15" x14ac:dyDescent="0.25">
      <c r="A121" s="547">
        <v>521</v>
      </c>
      <c r="B121" s="797">
        <v>142995</v>
      </c>
      <c r="C121" s="797">
        <v>9352030</v>
      </c>
      <c r="D121" s="798" t="s">
        <v>1389</v>
      </c>
      <c r="E121" s="547">
        <v>521</v>
      </c>
    </row>
    <row r="122" spans="1:5" ht="15" x14ac:dyDescent="0.25">
      <c r="A122" s="547">
        <v>522</v>
      </c>
      <c r="B122" s="797">
        <v>142566</v>
      </c>
      <c r="C122" s="797">
        <v>9352031</v>
      </c>
      <c r="D122" s="798" t="s">
        <v>1094</v>
      </c>
      <c r="E122" s="547">
        <v>522</v>
      </c>
    </row>
    <row r="123" spans="1:5" ht="15" x14ac:dyDescent="0.25">
      <c r="A123" s="547">
        <v>454</v>
      </c>
      <c r="B123" s="797">
        <v>138161</v>
      </c>
      <c r="C123" s="797">
        <v>9352036</v>
      </c>
      <c r="D123" s="798" t="s">
        <v>1095</v>
      </c>
      <c r="E123" s="547">
        <v>454</v>
      </c>
    </row>
    <row r="124" spans="1:5" ht="15" x14ac:dyDescent="0.25">
      <c r="A124" s="547">
        <v>450</v>
      </c>
      <c r="B124" s="797">
        <v>141546</v>
      </c>
      <c r="C124" s="797">
        <v>9352040</v>
      </c>
      <c r="D124" s="798" t="s">
        <v>1096</v>
      </c>
      <c r="E124" s="547">
        <v>450</v>
      </c>
    </row>
    <row r="125" spans="1:5" ht="15" x14ac:dyDescent="0.25">
      <c r="A125" s="547">
        <v>52</v>
      </c>
      <c r="B125" s="797">
        <v>141172</v>
      </c>
      <c r="C125" s="797">
        <v>9352043</v>
      </c>
      <c r="D125" s="798" t="s">
        <v>1241</v>
      </c>
      <c r="E125" s="547">
        <v>52</v>
      </c>
    </row>
    <row r="126" spans="1:5" ht="15" x14ac:dyDescent="0.25">
      <c r="A126" s="547">
        <v>447</v>
      </c>
      <c r="B126" s="797">
        <v>141371</v>
      </c>
      <c r="C126" s="797">
        <v>9352047</v>
      </c>
      <c r="D126" s="798" t="s">
        <v>1097</v>
      </c>
      <c r="E126" s="547">
        <v>447</v>
      </c>
    </row>
    <row r="127" spans="1:5" ht="15" x14ac:dyDescent="0.25">
      <c r="A127" s="547">
        <v>251</v>
      </c>
      <c r="B127" s="797">
        <v>141372</v>
      </c>
      <c r="C127" s="797">
        <v>9352048</v>
      </c>
      <c r="D127" s="798" t="s">
        <v>759</v>
      </c>
      <c r="E127" s="547">
        <v>251</v>
      </c>
    </row>
    <row r="128" spans="1:5" ht="15" x14ac:dyDescent="0.25">
      <c r="A128" s="547">
        <v>252</v>
      </c>
      <c r="B128" s="797">
        <v>141373</v>
      </c>
      <c r="C128" s="797">
        <v>9352050</v>
      </c>
      <c r="D128" s="798" t="s">
        <v>760</v>
      </c>
      <c r="E128" s="547">
        <v>252</v>
      </c>
    </row>
    <row r="129" spans="1:5" ht="15" x14ac:dyDescent="0.25">
      <c r="A129" s="547">
        <v>440</v>
      </c>
      <c r="B129" s="797">
        <v>141406</v>
      </c>
      <c r="C129" s="797">
        <v>9352051</v>
      </c>
      <c r="D129" s="798" t="s">
        <v>1098</v>
      </c>
      <c r="E129" s="547">
        <v>440</v>
      </c>
    </row>
    <row r="130" spans="1:5" ht="15" x14ac:dyDescent="0.25">
      <c r="A130" s="547">
        <v>92</v>
      </c>
      <c r="B130" s="797">
        <v>141702</v>
      </c>
      <c r="C130" s="797">
        <v>9352052</v>
      </c>
      <c r="D130" s="798" t="s">
        <v>696</v>
      </c>
      <c r="E130" s="547">
        <v>92</v>
      </c>
    </row>
    <row r="131" spans="1:5" ht="15" x14ac:dyDescent="0.25">
      <c r="A131" s="547">
        <v>59</v>
      </c>
      <c r="B131" s="797">
        <v>141736</v>
      </c>
      <c r="C131" s="797">
        <v>9352053</v>
      </c>
      <c r="D131" s="798" t="s">
        <v>657</v>
      </c>
      <c r="E131" s="547">
        <v>59</v>
      </c>
    </row>
    <row r="132" spans="1:5" ht="15" x14ac:dyDescent="0.25">
      <c r="A132" s="547">
        <v>465</v>
      </c>
      <c r="B132" s="797">
        <v>139485</v>
      </c>
      <c r="C132" s="797">
        <v>9352054</v>
      </c>
      <c r="D132" s="798" t="s">
        <v>1242</v>
      </c>
      <c r="E132" s="547">
        <v>465</v>
      </c>
    </row>
    <row r="133" spans="1:5" ht="15" x14ac:dyDescent="0.25">
      <c r="A133" s="547">
        <v>63</v>
      </c>
      <c r="B133" s="797">
        <v>141983</v>
      </c>
      <c r="C133" s="797">
        <v>9352056</v>
      </c>
      <c r="D133" s="798" t="s">
        <v>1243</v>
      </c>
      <c r="E133" s="547">
        <v>63</v>
      </c>
    </row>
    <row r="134" spans="1:5" ht="15" x14ac:dyDescent="0.25">
      <c r="A134" s="547">
        <v>70</v>
      </c>
      <c r="B134" s="797">
        <v>141984</v>
      </c>
      <c r="C134" s="797">
        <v>9352057</v>
      </c>
      <c r="D134" s="798" t="s">
        <v>1244</v>
      </c>
      <c r="E134" s="547">
        <v>70</v>
      </c>
    </row>
    <row r="135" spans="1:5" ht="15" x14ac:dyDescent="0.25">
      <c r="A135" s="547">
        <v>1</v>
      </c>
      <c r="B135" s="797">
        <v>144211</v>
      </c>
      <c r="C135" s="797">
        <v>9352058</v>
      </c>
      <c r="D135" s="798" t="s">
        <v>1245</v>
      </c>
      <c r="E135" s="547">
        <v>1</v>
      </c>
    </row>
    <row r="136" spans="1:5" ht="15" x14ac:dyDescent="0.25">
      <c r="A136" s="547">
        <v>295</v>
      </c>
      <c r="B136" s="797">
        <v>141985</v>
      </c>
      <c r="C136" s="797">
        <v>9352059</v>
      </c>
      <c r="D136" s="798" t="s">
        <v>1099</v>
      </c>
      <c r="E136" s="547">
        <v>295</v>
      </c>
    </row>
    <row r="137" spans="1:5" ht="15" x14ac:dyDescent="0.25">
      <c r="A137" s="547">
        <v>402</v>
      </c>
      <c r="B137" s="797">
        <v>143359</v>
      </c>
      <c r="C137" s="797">
        <v>9352060</v>
      </c>
      <c r="D137" s="798" t="s">
        <v>1246</v>
      </c>
      <c r="E137" s="547">
        <v>402</v>
      </c>
    </row>
    <row r="138" spans="1:5" ht="15" x14ac:dyDescent="0.25">
      <c r="A138" s="547">
        <v>6</v>
      </c>
      <c r="B138" s="797">
        <v>143492</v>
      </c>
      <c r="C138" s="797">
        <v>9352063</v>
      </c>
      <c r="D138" s="798" t="s">
        <v>592</v>
      </c>
      <c r="E138" s="547">
        <v>6</v>
      </c>
    </row>
    <row r="139" spans="1:5" ht="15" x14ac:dyDescent="0.25">
      <c r="A139" s="547">
        <v>7</v>
      </c>
      <c r="B139" s="797">
        <v>143491</v>
      </c>
      <c r="C139" s="797">
        <v>9352064</v>
      </c>
      <c r="D139" s="798" t="s">
        <v>594</v>
      </c>
      <c r="E139" s="547">
        <v>7</v>
      </c>
    </row>
    <row r="140" spans="1:5" ht="15" x14ac:dyDescent="0.25">
      <c r="A140" s="547">
        <v>64</v>
      </c>
      <c r="B140" s="797">
        <v>142016</v>
      </c>
      <c r="C140" s="797">
        <v>9352065</v>
      </c>
      <c r="D140" s="798" t="s">
        <v>1100</v>
      </c>
      <c r="E140" s="547">
        <v>64</v>
      </c>
    </row>
    <row r="141" spans="1:5" ht="15" x14ac:dyDescent="0.25">
      <c r="A141" s="547">
        <v>15</v>
      </c>
      <c r="B141" s="797">
        <v>144443</v>
      </c>
      <c r="C141" s="797">
        <v>9352067</v>
      </c>
      <c r="D141" s="798" t="s">
        <v>609</v>
      </c>
      <c r="E141" s="547">
        <v>15</v>
      </c>
    </row>
    <row r="142" spans="1:5" ht="15" x14ac:dyDescent="0.25">
      <c r="A142" s="547">
        <v>219</v>
      </c>
      <c r="B142" s="797">
        <v>146021</v>
      </c>
      <c r="C142" s="797">
        <v>9352069</v>
      </c>
      <c r="D142" s="798" t="s">
        <v>737</v>
      </c>
      <c r="E142" s="547">
        <v>219</v>
      </c>
    </row>
    <row r="143" spans="1:5" ht="15" x14ac:dyDescent="0.25">
      <c r="A143" s="547">
        <v>431</v>
      </c>
      <c r="B143" s="797">
        <v>147880</v>
      </c>
      <c r="C143" s="797">
        <v>9352070</v>
      </c>
      <c r="D143" s="798" t="s">
        <v>853</v>
      </c>
      <c r="E143" s="547">
        <v>431</v>
      </c>
    </row>
    <row r="144" spans="1:5" ht="15" x14ac:dyDescent="0.25">
      <c r="A144" s="547">
        <v>30</v>
      </c>
      <c r="B144" s="797">
        <v>141550</v>
      </c>
      <c r="C144" s="797">
        <v>9352073</v>
      </c>
      <c r="D144" s="798" t="s">
        <v>1101</v>
      </c>
      <c r="E144" s="547">
        <v>30</v>
      </c>
    </row>
    <row r="145" spans="1:5" ht="15" x14ac:dyDescent="0.25">
      <c r="A145" s="547">
        <v>228</v>
      </c>
      <c r="B145" s="797">
        <v>147261</v>
      </c>
      <c r="C145" s="797">
        <v>9352074</v>
      </c>
      <c r="D145" s="798" t="s">
        <v>1496</v>
      </c>
      <c r="E145" s="547">
        <v>228</v>
      </c>
    </row>
    <row r="146" spans="1:5" ht="15" x14ac:dyDescent="0.25">
      <c r="A146" s="547">
        <v>234</v>
      </c>
      <c r="B146" s="797">
        <v>147239</v>
      </c>
      <c r="C146" s="797">
        <v>9352075</v>
      </c>
      <c r="D146" s="798" t="s">
        <v>1497</v>
      </c>
      <c r="E146" s="547">
        <v>234</v>
      </c>
    </row>
    <row r="147" spans="1:5" ht="15" x14ac:dyDescent="0.25">
      <c r="A147" s="547">
        <v>8</v>
      </c>
      <c r="B147" s="797">
        <v>142017</v>
      </c>
      <c r="C147" s="797">
        <v>9352078</v>
      </c>
      <c r="D147" s="798" t="s">
        <v>1102</v>
      </c>
      <c r="E147" s="547">
        <v>8</v>
      </c>
    </row>
    <row r="148" spans="1:5" ht="15" x14ac:dyDescent="0.25">
      <c r="A148" s="547">
        <v>41</v>
      </c>
      <c r="B148" s="797">
        <v>144444</v>
      </c>
      <c r="C148" s="797">
        <v>9352080</v>
      </c>
      <c r="D148" s="798" t="s">
        <v>639</v>
      </c>
      <c r="E148" s="547">
        <v>41</v>
      </c>
    </row>
    <row r="149" spans="1:5" ht="15" x14ac:dyDescent="0.25">
      <c r="A149" s="547">
        <v>242</v>
      </c>
      <c r="B149" s="797">
        <v>144850</v>
      </c>
      <c r="C149" s="797">
        <v>9352083</v>
      </c>
      <c r="D149" s="798" t="s">
        <v>753</v>
      </c>
      <c r="E149" s="547">
        <v>242</v>
      </c>
    </row>
    <row r="150" spans="1:5" ht="15" x14ac:dyDescent="0.25">
      <c r="A150" s="547">
        <v>44</v>
      </c>
      <c r="B150" s="797">
        <v>144442</v>
      </c>
      <c r="C150" s="797">
        <v>9352086</v>
      </c>
      <c r="D150" s="798" t="s">
        <v>643</v>
      </c>
      <c r="E150" s="547">
        <v>44</v>
      </c>
    </row>
    <row r="151" spans="1:5" ht="15" x14ac:dyDescent="0.25">
      <c r="A151" s="547">
        <v>45</v>
      </c>
      <c r="B151" s="797">
        <v>143074</v>
      </c>
      <c r="C151" s="797">
        <v>9352087</v>
      </c>
      <c r="D151" s="798" t="s">
        <v>1103</v>
      </c>
      <c r="E151" s="547">
        <v>45</v>
      </c>
    </row>
    <row r="152" spans="1:5" ht="15" x14ac:dyDescent="0.25">
      <c r="A152" s="547">
        <v>48</v>
      </c>
      <c r="B152" s="797">
        <v>144445</v>
      </c>
      <c r="C152" s="797">
        <v>9352088</v>
      </c>
      <c r="D152" s="798" t="s">
        <v>647</v>
      </c>
      <c r="E152" s="547">
        <v>48</v>
      </c>
    </row>
    <row r="153" spans="1:5" ht="15" x14ac:dyDescent="0.25">
      <c r="A153" s="547">
        <v>312</v>
      </c>
      <c r="B153" s="797">
        <v>142018</v>
      </c>
      <c r="C153" s="797">
        <v>9352090</v>
      </c>
      <c r="D153" s="798" t="s">
        <v>1104</v>
      </c>
      <c r="E153" s="547">
        <v>312</v>
      </c>
    </row>
    <row r="154" spans="1:5" ht="15" x14ac:dyDescent="0.25">
      <c r="A154" s="547">
        <v>57</v>
      </c>
      <c r="B154" s="797">
        <v>141554</v>
      </c>
      <c r="C154" s="797">
        <v>9352091</v>
      </c>
      <c r="D154" s="798" t="s">
        <v>655</v>
      </c>
      <c r="E154" s="547">
        <v>57</v>
      </c>
    </row>
    <row r="155" spans="1:5" ht="15" x14ac:dyDescent="0.25">
      <c r="A155" s="547">
        <v>515</v>
      </c>
      <c r="B155" s="797">
        <v>142025</v>
      </c>
      <c r="C155" s="797">
        <v>9352093</v>
      </c>
      <c r="D155" s="798" t="s">
        <v>917</v>
      </c>
      <c r="E155" s="547">
        <v>515</v>
      </c>
    </row>
    <row r="156" spans="1:5" ht="15" x14ac:dyDescent="0.25">
      <c r="A156" s="547">
        <v>81</v>
      </c>
      <c r="B156" s="797">
        <v>143069</v>
      </c>
      <c r="C156" s="797">
        <v>9352096</v>
      </c>
      <c r="D156" s="798" t="s">
        <v>688</v>
      </c>
      <c r="E156" s="547">
        <v>81</v>
      </c>
    </row>
    <row r="157" spans="1:5" ht="15" x14ac:dyDescent="0.25">
      <c r="A157" s="547">
        <v>471</v>
      </c>
      <c r="B157" s="797">
        <v>143361</v>
      </c>
      <c r="C157" s="797">
        <v>9352097</v>
      </c>
      <c r="D157" s="798" t="s">
        <v>1247</v>
      </c>
      <c r="E157" s="547">
        <v>471</v>
      </c>
    </row>
    <row r="158" spans="1:5" ht="15" x14ac:dyDescent="0.25">
      <c r="A158" s="547">
        <v>82</v>
      </c>
      <c r="B158" s="797">
        <v>143806</v>
      </c>
      <c r="C158" s="797">
        <v>9352098</v>
      </c>
      <c r="D158" s="798" t="s">
        <v>690</v>
      </c>
      <c r="E158" s="547">
        <v>82</v>
      </c>
    </row>
    <row r="159" spans="1:5" ht="15" x14ac:dyDescent="0.25">
      <c r="A159" s="547">
        <v>511</v>
      </c>
      <c r="B159" s="797">
        <v>142026</v>
      </c>
      <c r="C159" s="797">
        <v>9352099</v>
      </c>
      <c r="D159" s="798" t="s">
        <v>1248</v>
      </c>
      <c r="E159" s="547">
        <v>511</v>
      </c>
    </row>
    <row r="160" spans="1:5" ht="15" x14ac:dyDescent="0.25">
      <c r="A160" s="547">
        <v>84</v>
      </c>
      <c r="B160" s="797">
        <v>146173</v>
      </c>
      <c r="C160" s="797">
        <v>9352100</v>
      </c>
      <c r="D160" s="798" t="s">
        <v>692</v>
      </c>
      <c r="E160" s="547">
        <v>84</v>
      </c>
    </row>
    <row r="161" spans="1:5" ht="15" x14ac:dyDescent="0.25">
      <c r="A161" s="547">
        <v>474</v>
      </c>
      <c r="B161" s="797">
        <v>142027</v>
      </c>
      <c r="C161" s="797">
        <v>9352103</v>
      </c>
      <c r="D161" s="798" t="s">
        <v>1105</v>
      </c>
      <c r="E161" s="547">
        <v>474</v>
      </c>
    </row>
    <row r="162" spans="1:5" ht="15" x14ac:dyDescent="0.25">
      <c r="A162" s="547">
        <v>62</v>
      </c>
      <c r="B162" s="797">
        <v>142187</v>
      </c>
      <c r="C162" s="797">
        <v>9352104</v>
      </c>
      <c r="D162" s="798" t="s">
        <v>1106</v>
      </c>
      <c r="E162" s="547">
        <v>62</v>
      </c>
    </row>
    <row r="163" spans="1:5" ht="15" x14ac:dyDescent="0.25">
      <c r="A163" s="547">
        <v>494</v>
      </c>
      <c r="B163" s="797">
        <v>147509</v>
      </c>
      <c r="C163" s="797">
        <v>9352105</v>
      </c>
      <c r="D163" s="798" t="s">
        <v>900</v>
      </c>
      <c r="E163" s="547">
        <v>494</v>
      </c>
    </row>
    <row r="164" spans="1:5" ht="15" x14ac:dyDescent="0.25">
      <c r="A164" s="547">
        <v>96</v>
      </c>
      <c r="B164" s="797">
        <v>146494</v>
      </c>
      <c r="C164" s="797">
        <v>9352106</v>
      </c>
      <c r="D164" s="798" t="s">
        <v>700</v>
      </c>
      <c r="E164" s="547">
        <v>96</v>
      </c>
    </row>
    <row r="165" spans="1:5" ht="15" x14ac:dyDescent="0.25">
      <c r="A165" s="547">
        <v>98</v>
      </c>
      <c r="B165" s="797">
        <v>145694</v>
      </c>
      <c r="C165" s="797">
        <v>9352109</v>
      </c>
      <c r="D165" s="798" t="s">
        <v>704</v>
      </c>
      <c r="E165" s="547">
        <v>98</v>
      </c>
    </row>
    <row r="166" spans="1:5" ht="15" x14ac:dyDescent="0.25">
      <c r="A166" s="547">
        <v>60</v>
      </c>
      <c r="B166" s="797">
        <v>142580</v>
      </c>
      <c r="C166" s="797">
        <v>9352113</v>
      </c>
      <c r="D166" s="798" t="s">
        <v>1249</v>
      </c>
      <c r="E166" s="547">
        <v>60</v>
      </c>
    </row>
    <row r="167" spans="1:5" ht="15" x14ac:dyDescent="0.25">
      <c r="A167" s="547">
        <v>506</v>
      </c>
      <c r="B167" s="797">
        <v>147931</v>
      </c>
      <c r="C167" s="797">
        <v>9352114</v>
      </c>
      <c r="D167" s="798" t="s">
        <v>1186</v>
      </c>
      <c r="E167" s="547">
        <v>506</v>
      </c>
    </row>
    <row r="168" spans="1:5" ht="15" x14ac:dyDescent="0.25">
      <c r="A168" s="547">
        <v>16</v>
      </c>
      <c r="B168" s="797">
        <v>142770</v>
      </c>
      <c r="C168" s="797">
        <v>9352116</v>
      </c>
      <c r="D168" s="798" t="s">
        <v>1107</v>
      </c>
      <c r="E168" s="547">
        <v>16</v>
      </c>
    </row>
    <row r="169" spans="1:5" ht="15" x14ac:dyDescent="0.25">
      <c r="A169" s="547">
        <v>9</v>
      </c>
      <c r="B169" s="797">
        <v>142786</v>
      </c>
      <c r="C169" s="797">
        <v>9352120</v>
      </c>
      <c r="D169" s="798" t="s">
        <v>597</v>
      </c>
      <c r="E169" s="547">
        <v>9</v>
      </c>
    </row>
    <row r="170" spans="1:5" ht="15" x14ac:dyDescent="0.25">
      <c r="A170" s="547">
        <v>109</v>
      </c>
      <c r="B170" s="797">
        <v>144446</v>
      </c>
      <c r="C170" s="797">
        <v>9352122</v>
      </c>
      <c r="D170" s="798" t="s">
        <v>710</v>
      </c>
      <c r="E170" s="547">
        <v>109</v>
      </c>
    </row>
    <row r="171" spans="1:5" ht="15" x14ac:dyDescent="0.25">
      <c r="A171" s="547">
        <v>111</v>
      </c>
      <c r="B171" s="797">
        <v>141551</v>
      </c>
      <c r="C171" s="797">
        <v>9352123</v>
      </c>
      <c r="D171" s="798" t="s">
        <v>1108</v>
      </c>
      <c r="E171" s="547">
        <v>111</v>
      </c>
    </row>
    <row r="172" spans="1:5" ht="15" x14ac:dyDescent="0.25">
      <c r="A172" s="547">
        <v>115</v>
      </c>
      <c r="B172" s="797">
        <v>145460</v>
      </c>
      <c r="C172" s="797">
        <v>9352126</v>
      </c>
      <c r="D172" s="798" t="s">
        <v>716</v>
      </c>
      <c r="E172" s="547">
        <v>115</v>
      </c>
    </row>
    <row r="173" spans="1:5" ht="15" x14ac:dyDescent="0.25">
      <c r="A173" s="547">
        <v>502</v>
      </c>
      <c r="B173" s="797">
        <v>147932</v>
      </c>
      <c r="C173" s="797">
        <v>9352129</v>
      </c>
      <c r="D173" s="798" t="s">
        <v>905</v>
      </c>
      <c r="E173" s="547">
        <v>502</v>
      </c>
    </row>
    <row r="174" spans="1:5" ht="15" x14ac:dyDescent="0.25">
      <c r="A174" s="547">
        <v>208</v>
      </c>
      <c r="B174" s="797">
        <v>145835</v>
      </c>
      <c r="C174" s="797">
        <v>9352133</v>
      </c>
      <c r="D174" s="798" t="s">
        <v>733</v>
      </c>
      <c r="E174" s="547">
        <v>208</v>
      </c>
    </row>
    <row r="175" spans="1:5" ht="15" x14ac:dyDescent="0.25">
      <c r="A175" s="547">
        <v>23</v>
      </c>
      <c r="B175" s="797">
        <v>146875</v>
      </c>
      <c r="C175" s="797">
        <v>9352136</v>
      </c>
      <c r="D175" s="798" t="s">
        <v>1187</v>
      </c>
      <c r="E175" s="547">
        <v>23</v>
      </c>
    </row>
    <row r="176" spans="1:5" ht="15" x14ac:dyDescent="0.25">
      <c r="A176" s="547">
        <v>503</v>
      </c>
      <c r="B176" s="797">
        <v>147933</v>
      </c>
      <c r="C176" s="797">
        <v>9352138</v>
      </c>
      <c r="D176" s="798" t="s">
        <v>1188</v>
      </c>
      <c r="E176" s="547">
        <v>503</v>
      </c>
    </row>
    <row r="177" spans="1:5" ht="15" x14ac:dyDescent="0.25">
      <c r="A177" s="547">
        <v>67</v>
      </c>
      <c r="B177" s="797">
        <v>141640</v>
      </c>
      <c r="C177" s="797">
        <v>9352145</v>
      </c>
      <c r="D177" s="798" t="s">
        <v>670</v>
      </c>
      <c r="E177" s="547">
        <v>67</v>
      </c>
    </row>
    <row r="178" spans="1:5" ht="15" x14ac:dyDescent="0.25">
      <c r="A178" s="547">
        <v>65</v>
      </c>
      <c r="B178" s="797">
        <v>145541</v>
      </c>
      <c r="C178" s="797">
        <v>9352147</v>
      </c>
      <c r="D178" s="798" t="s">
        <v>668</v>
      </c>
      <c r="E178" s="547">
        <v>65</v>
      </c>
    </row>
    <row r="179" spans="1:5" ht="15" x14ac:dyDescent="0.25">
      <c r="A179" s="547">
        <v>13</v>
      </c>
      <c r="B179" s="797">
        <v>143050</v>
      </c>
      <c r="C179" s="797">
        <v>9352150</v>
      </c>
      <c r="D179" s="798" t="s">
        <v>1109</v>
      </c>
      <c r="E179" s="547">
        <v>13</v>
      </c>
    </row>
    <row r="180" spans="1:5" ht="15" x14ac:dyDescent="0.25">
      <c r="A180" s="547">
        <v>74</v>
      </c>
      <c r="B180" s="797">
        <v>145695</v>
      </c>
      <c r="C180" s="797">
        <v>9352152</v>
      </c>
      <c r="D180" s="798" t="s">
        <v>1091</v>
      </c>
      <c r="E180" s="547">
        <v>74</v>
      </c>
    </row>
    <row r="181" spans="1:5" ht="15" x14ac:dyDescent="0.25">
      <c r="A181" s="547">
        <v>264</v>
      </c>
      <c r="B181" s="797">
        <v>144212</v>
      </c>
      <c r="C181" s="797">
        <v>9352154</v>
      </c>
      <c r="D181" s="798" t="s">
        <v>768</v>
      </c>
      <c r="E181" s="547">
        <v>264</v>
      </c>
    </row>
    <row r="182" spans="1:5" ht="15" x14ac:dyDescent="0.25">
      <c r="A182" s="547">
        <v>469</v>
      </c>
      <c r="B182" s="797">
        <v>143147</v>
      </c>
      <c r="C182" s="797">
        <v>9352155</v>
      </c>
      <c r="D182" s="798" t="s">
        <v>1110</v>
      </c>
      <c r="E182" s="547">
        <v>469</v>
      </c>
    </row>
    <row r="183" spans="1:5" ht="15" x14ac:dyDescent="0.25">
      <c r="A183" s="547">
        <v>283</v>
      </c>
      <c r="B183" s="797">
        <v>141819</v>
      </c>
      <c r="C183" s="797">
        <v>9352158</v>
      </c>
      <c r="D183" s="798" t="s">
        <v>776</v>
      </c>
      <c r="E183" s="547">
        <v>283</v>
      </c>
    </row>
    <row r="184" spans="1:5" ht="15" x14ac:dyDescent="0.25">
      <c r="A184" s="547">
        <v>256</v>
      </c>
      <c r="B184" s="797">
        <v>141591</v>
      </c>
      <c r="C184" s="797">
        <v>9352159</v>
      </c>
      <c r="D184" s="798" t="s">
        <v>762</v>
      </c>
      <c r="E184" s="547">
        <v>256</v>
      </c>
    </row>
    <row r="185" spans="1:5" ht="15" x14ac:dyDescent="0.25">
      <c r="A185" s="547">
        <v>279</v>
      </c>
      <c r="B185" s="797">
        <v>145540</v>
      </c>
      <c r="C185" s="797">
        <v>9352167</v>
      </c>
      <c r="D185" s="798" t="s">
        <v>1390</v>
      </c>
      <c r="E185" s="547">
        <v>279</v>
      </c>
    </row>
    <row r="186" spans="1:5" ht="15" x14ac:dyDescent="0.25">
      <c r="A186" s="547">
        <v>294</v>
      </c>
      <c r="B186" s="797">
        <v>144329</v>
      </c>
      <c r="C186" s="797">
        <v>9352171</v>
      </c>
      <c r="D186" s="798" t="s">
        <v>785</v>
      </c>
      <c r="E186" s="547">
        <v>294</v>
      </c>
    </row>
    <row r="187" spans="1:5" ht="15" x14ac:dyDescent="0.25">
      <c r="A187" s="547">
        <v>293</v>
      </c>
      <c r="B187" s="797">
        <v>144213</v>
      </c>
      <c r="C187" s="797">
        <v>9352172</v>
      </c>
      <c r="D187" s="798" t="s">
        <v>1250</v>
      </c>
      <c r="E187" s="547">
        <v>293</v>
      </c>
    </row>
    <row r="188" spans="1:5" ht="15" x14ac:dyDescent="0.25">
      <c r="A188" s="547">
        <v>260</v>
      </c>
      <c r="B188" s="797">
        <v>144216</v>
      </c>
      <c r="C188" s="797">
        <v>9352185</v>
      </c>
      <c r="D188" s="798" t="s">
        <v>765</v>
      </c>
      <c r="E188" s="547">
        <v>260</v>
      </c>
    </row>
    <row r="189" spans="1:5" ht="15" x14ac:dyDescent="0.25">
      <c r="A189" s="547">
        <v>263</v>
      </c>
      <c r="B189" s="797">
        <v>144217</v>
      </c>
      <c r="C189" s="797">
        <v>9352186</v>
      </c>
      <c r="D189" s="798" t="s">
        <v>767</v>
      </c>
      <c r="E189" s="547">
        <v>263</v>
      </c>
    </row>
    <row r="190" spans="1:5" ht="15" x14ac:dyDescent="0.25">
      <c r="A190" s="547">
        <v>225</v>
      </c>
      <c r="B190" s="797">
        <v>143549</v>
      </c>
      <c r="C190" s="797">
        <v>9352187</v>
      </c>
      <c r="D190" s="798" t="s">
        <v>1251</v>
      </c>
      <c r="E190" s="547">
        <v>225</v>
      </c>
    </row>
    <row r="191" spans="1:5" ht="15" x14ac:dyDescent="0.25">
      <c r="A191" s="547">
        <v>270</v>
      </c>
      <c r="B191" s="797">
        <v>143550</v>
      </c>
      <c r="C191" s="797">
        <v>9352188</v>
      </c>
      <c r="D191" s="798" t="s">
        <v>1391</v>
      </c>
      <c r="E191" s="547">
        <v>270</v>
      </c>
    </row>
    <row r="192" spans="1:5" ht="15" x14ac:dyDescent="0.25">
      <c r="A192" s="547">
        <v>121</v>
      </c>
      <c r="B192" s="797">
        <v>143671</v>
      </c>
      <c r="C192" s="797">
        <v>9352189</v>
      </c>
      <c r="D192" s="798" t="s">
        <v>1392</v>
      </c>
      <c r="E192" s="547">
        <v>121</v>
      </c>
    </row>
    <row r="193" spans="1:5" ht="15" x14ac:dyDescent="0.25">
      <c r="A193" s="547">
        <v>249</v>
      </c>
      <c r="B193" s="797">
        <v>146460</v>
      </c>
      <c r="C193" s="797">
        <v>9352194</v>
      </c>
      <c r="D193" s="798" t="s">
        <v>757</v>
      </c>
      <c r="E193" s="547">
        <v>249</v>
      </c>
    </row>
    <row r="194" spans="1:5" ht="15" x14ac:dyDescent="0.25">
      <c r="A194" s="547">
        <v>119</v>
      </c>
      <c r="B194" s="797">
        <v>143830</v>
      </c>
      <c r="C194" s="797">
        <v>9352197</v>
      </c>
      <c r="D194" s="798" t="s">
        <v>1252</v>
      </c>
      <c r="E194" s="547">
        <v>119</v>
      </c>
    </row>
    <row r="195" spans="1:5" ht="15" x14ac:dyDescent="0.25">
      <c r="A195" s="547">
        <v>512</v>
      </c>
      <c r="B195" s="797">
        <v>143860</v>
      </c>
      <c r="C195" s="797">
        <v>9352198</v>
      </c>
      <c r="D195" s="798" t="s">
        <v>1253</v>
      </c>
      <c r="E195" s="547">
        <v>512</v>
      </c>
    </row>
    <row r="196" spans="1:5" ht="15" x14ac:dyDescent="0.25">
      <c r="A196" s="547">
        <v>483</v>
      </c>
      <c r="B196" s="797">
        <v>143861</v>
      </c>
      <c r="C196" s="797">
        <v>9352199</v>
      </c>
      <c r="D196" s="798" t="s">
        <v>1254</v>
      </c>
      <c r="E196" s="547">
        <v>483</v>
      </c>
    </row>
    <row r="197" spans="1:5" ht="15" x14ac:dyDescent="0.25">
      <c r="A197" s="547">
        <v>473</v>
      </c>
      <c r="B197" s="797">
        <v>144275</v>
      </c>
      <c r="C197" s="797">
        <v>9352200</v>
      </c>
      <c r="D197" s="798" t="s">
        <v>1393</v>
      </c>
      <c r="E197" s="547">
        <v>473</v>
      </c>
    </row>
    <row r="198" spans="1:5" ht="15" x14ac:dyDescent="0.25">
      <c r="A198" s="547">
        <v>452</v>
      </c>
      <c r="B198" s="797">
        <v>144276</v>
      </c>
      <c r="C198" s="797">
        <v>9352201</v>
      </c>
      <c r="D198" s="798" t="s">
        <v>1255</v>
      </c>
      <c r="E198" s="547">
        <v>452</v>
      </c>
    </row>
    <row r="199" spans="1:5" ht="15" x14ac:dyDescent="0.25">
      <c r="A199" s="547">
        <v>429</v>
      </c>
      <c r="B199" s="797">
        <v>144399</v>
      </c>
      <c r="C199" s="797">
        <v>9352202</v>
      </c>
      <c r="D199" s="798" t="s">
        <v>851</v>
      </c>
      <c r="E199" s="547">
        <v>429</v>
      </c>
    </row>
    <row r="200" spans="1:5" ht="15" x14ac:dyDescent="0.25">
      <c r="A200" s="547">
        <v>217</v>
      </c>
      <c r="B200" s="797">
        <v>144625</v>
      </c>
      <c r="C200" s="797">
        <v>9352203</v>
      </c>
      <c r="D200" s="798" t="s">
        <v>1256</v>
      </c>
      <c r="E200" s="547">
        <v>217</v>
      </c>
    </row>
    <row r="201" spans="1:5" ht="15" x14ac:dyDescent="0.25">
      <c r="A201" s="547">
        <v>448</v>
      </c>
      <c r="B201" s="797">
        <v>144215</v>
      </c>
      <c r="C201" s="797">
        <v>9352204</v>
      </c>
      <c r="D201" s="798" t="s">
        <v>1257</v>
      </c>
      <c r="E201" s="547">
        <v>448</v>
      </c>
    </row>
    <row r="202" spans="1:5" ht="15" x14ac:dyDescent="0.25">
      <c r="A202" s="547">
        <v>501</v>
      </c>
      <c r="B202" s="797">
        <v>144553</v>
      </c>
      <c r="C202" s="797">
        <v>9352205</v>
      </c>
      <c r="D202" s="798" t="s">
        <v>1258</v>
      </c>
      <c r="E202" s="547">
        <v>501</v>
      </c>
    </row>
    <row r="203" spans="1:5" ht="15" x14ac:dyDescent="0.25">
      <c r="A203" s="547">
        <v>99</v>
      </c>
      <c r="B203" s="797">
        <v>144826</v>
      </c>
      <c r="C203" s="797">
        <v>9352206</v>
      </c>
      <c r="D203" s="798" t="s">
        <v>706</v>
      </c>
      <c r="E203" s="547">
        <v>99</v>
      </c>
    </row>
    <row r="204" spans="1:5" ht="15" x14ac:dyDescent="0.25">
      <c r="A204" s="547">
        <v>14</v>
      </c>
      <c r="B204" s="797">
        <v>144827</v>
      </c>
      <c r="C204" s="797">
        <v>9352207</v>
      </c>
      <c r="D204" s="798" t="s">
        <v>1259</v>
      </c>
      <c r="E204" s="547">
        <v>14</v>
      </c>
    </row>
    <row r="205" spans="1:5" ht="15" x14ac:dyDescent="0.25">
      <c r="A205" s="547">
        <v>5</v>
      </c>
      <c r="B205" s="797">
        <v>144828</v>
      </c>
      <c r="C205" s="797">
        <v>9352208</v>
      </c>
      <c r="D205" s="798" t="s">
        <v>1260</v>
      </c>
      <c r="E205" s="547">
        <v>5</v>
      </c>
    </row>
    <row r="206" spans="1:5" ht="15" x14ac:dyDescent="0.25">
      <c r="A206" s="547">
        <v>442</v>
      </c>
      <c r="B206" s="797">
        <v>144218</v>
      </c>
      <c r="C206" s="797">
        <v>9352209</v>
      </c>
      <c r="D206" s="798" t="s">
        <v>1261</v>
      </c>
      <c r="E206" s="547">
        <v>442</v>
      </c>
    </row>
    <row r="207" spans="1:5" ht="15" x14ac:dyDescent="0.25">
      <c r="A207" s="547">
        <v>521</v>
      </c>
      <c r="B207" s="797">
        <v>145031</v>
      </c>
      <c r="C207" s="797">
        <v>9352210</v>
      </c>
      <c r="D207" s="798" t="s">
        <v>1394</v>
      </c>
      <c r="E207" s="547">
        <v>521</v>
      </c>
    </row>
    <row r="208" spans="1:5" ht="15" x14ac:dyDescent="0.25">
      <c r="A208" s="547">
        <v>274</v>
      </c>
      <c r="B208" s="797">
        <v>145118</v>
      </c>
      <c r="C208" s="797">
        <v>9352211</v>
      </c>
      <c r="D208" s="798" t="s">
        <v>1262</v>
      </c>
      <c r="E208" s="547">
        <v>274</v>
      </c>
    </row>
    <row r="209" spans="1:5" ht="15" x14ac:dyDescent="0.25">
      <c r="A209" s="547">
        <v>464</v>
      </c>
      <c r="B209" s="797">
        <v>145234</v>
      </c>
      <c r="C209" s="797">
        <v>9352212</v>
      </c>
      <c r="D209" s="798" t="s">
        <v>1395</v>
      </c>
      <c r="E209" s="547">
        <v>464</v>
      </c>
    </row>
    <row r="210" spans="1:5" ht="15" x14ac:dyDescent="0.25">
      <c r="A210" s="547">
        <v>496</v>
      </c>
      <c r="B210" s="797">
        <v>145237</v>
      </c>
      <c r="C210" s="797">
        <v>9352213</v>
      </c>
      <c r="D210" s="798" t="s">
        <v>1396</v>
      </c>
      <c r="E210" s="547">
        <v>496</v>
      </c>
    </row>
    <row r="211" spans="1:5" ht="15" x14ac:dyDescent="0.25">
      <c r="A211" s="547">
        <v>413</v>
      </c>
      <c r="B211" s="797">
        <v>145476</v>
      </c>
      <c r="C211" s="797">
        <v>9352214</v>
      </c>
      <c r="D211" s="798" t="s">
        <v>1397</v>
      </c>
      <c r="E211" s="547">
        <v>413</v>
      </c>
    </row>
    <row r="212" spans="1:5" ht="15" x14ac:dyDescent="0.25">
      <c r="A212" s="547">
        <v>68</v>
      </c>
      <c r="B212" s="797">
        <v>145559</v>
      </c>
      <c r="C212" s="797">
        <v>9352215</v>
      </c>
      <c r="D212" s="798" t="s">
        <v>672</v>
      </c>
      <c r="E212" s="547">
        <v>68</v>
      </c>
    </row>
    <row r="213" spans="1:5" ht="15" x14ac:dyDescent="0.25">
      <c r="A213" s="547">
        <v>476</v>
      </c>
      <c r="B213" s="797">
        <v>145277</v>
      </c>
      <c r="C213" s="797">
        <v>9352216</v>
      </c>
      <c r="D213" s="798" t="s">
        <v>1398</v>
      </c>
      <c r="E213" s="547">
        <v>476</v>
      </c>
    </row>
    <row r="214" spans="1:5" ht="15" x14ac:dyDescent="0.25">
      <c r="A214" s="547">
        <v>269</v>
      </c>
      <c r="B214" s="797">
        <v>145851</v>
      </c>
      <c r="C214" s="797">
        <v>9352217</v>
      </c>
      <c r="D214" s="798" t="s">
        <v>1399</v>
      </c>
      <c r="E214" s="547">
        <v>269</v>
      </c>
    </row>
    <row r="215" spans="1:5" ht="15" x14ac:dyDescent="0.25">
      <c r="A215" s="547">
        <v>425</v>
      </c>
      <c r="B215" s="797">
        <v>145698</v>
      </c>
      <c r="C215" s="797">
        <v>9352220</v>
      </c>
      <c r="D215" s="798" t="s">
        <v>1400</v>
      </c>
      <c r="E215" s="547">
        <v>425</v>
      </c>
    </row>
    <row r="216" spans="1:5" ht="15" x14ac:dyDescent="0.25">
      <c r="A216" s="547">
        <v>328</v>
      </c>
      <c r="B216" s="797">
        <v>145979</v>
      </c>
      <c r="C216" s="797">
        <v>9352221</v>
      </c>
      <c r="D216" s="798" t="s">
        <v>1401</v>
      </c>
      <c r="E216" s="547">
        <v>328</v>
      </c>
    </row>
    <row r="217" spans="1:5" ht="15" x14ac:dyDescent="0.25">
      <c r="A217" s="547">
        <v>481</v>
      </c>
      <c r="B217" s="797">
        <v>146086</v>
      </c>
      <c r="C217" s="797">
        <v>9352222</v>
      </c>
      <c r="D217" s="798" t="s">
        <v>1402</v>
      </c>
      <c r="E217" s="547">
        <v>481</v>
      </c>
    </row>
    <row r="218" spans="1:5" ht="15" x14ac:dyDescent="0.25">
      <c r="A218" s="547">
        <v>322</v>
      </c>
      <c r="B218" s="797">
        <v>146271</v>
      </c>
      <c r="C218" s="797">
        <v>9352223</v>
      </c>
      <c r="D218" s="798" t="s">
        <v>800</v>
      </c>
      <c r="E218" s="547">
        <v>322</v>
      </c>
    </row>
    <row r="219" spans="1:5" ht="15" x14ac:dyDescent="0.25">
      <c r="A219" s="547">
        <v>417</v>
      </c>
      <c r="B219" s="797">
        <v>146280</v>
      </c>
      <c r="C219" s="797">
        <v>9352224</v>
      </c>
      <c r="D219" s="798" t="s">
        <v>1089</v>
      </c>
      <c r="E219" s="547">
        <v>417</v>
      </c>
    </row>
    <row r="220" spans="1:5" ht="15" x14ac:dyDescent="0.25">
      <c r="A220" s="547">
        <v>250</v>
      </c>
      <c r="B220" s="797">
        <v>146323</v>
      </c>
      <c r="C220" s="797">
        <v>9352225</v>
      </c>
      <c r="D220" s="798" t="s">
        <v>758</v>
      </c>
      <c r="E220" s="547">
        <v>250</v>
      </c>
    </row>
    <row r="221" spans="1:5" ht="15" x14ac:dyDescent="0.25">
      <c r="A221" s="547">
        <v>231</v>
      </c>
      <c r="B221" s="797">
        <v>146532</v>
      </c>
      <c r="C221" s="797">
        <v>9352226</v>
      </c>
      <c r="D221" s="798" t="s">
        <v>745</v>
      </c>
      <c r="E221" s="547">
        <v>231</v>
      </c>
    </row>
    <row r="222" spans="1:5" ht="15" x14ac:dyDescent="0.25">
      <c r="A222" s="547">
        <v>42</v>
      </c>
      <c r="B222" s="797">
        <v>146961</v>
      </c>
      <c r="C222" s="797">
        <v>9352228</v>
      </c>
      <c r="D222" s="798" t="s">
        <v>1498</v>
      </c>
      <c r="E222" s="547">
        <v>42</v>
      </c>
    </row>
    <row r="223" spans="1:5" ht="15" x14ac:dyDescent="0.25">
      <c r="A223" s="547">
        <v>446</v>
      </c>
      <c r="B223" s="797">
        <v>147450</v>
      </c>
      <c r="C223" s="797">
        <v>9352229</v>
      </c>
      <c r="D223" s="798" t="s">
        <v>1494</v>
      </c>
      <c r="E223" s="547">
        <v>446</v>
      </c>
    </row>
    <row r="224" spans="1:5" ht="15" x14ac:dyDescent="0.25">
      <c r="A224" s="547">
        <v>480</v>
      </c>
      <c r="B224" s="797">
        <v>147934</v>
      </c>
      <c r="C224" s="797">
        <v>9352916</v>
      </c>
      <c r="D224" s="798" t="s">
        <v>890</v>
      </c>
      <c r="E224" s="547">
        <v>480</v>
      </c>
    </row>
    <row r="225" spans="1:5" ht="15" x14ac:dyDescent="0.25">
      <c r="A225" s="547">
        <v>303</v>
      </c>
      <c r="B225" s="797">
        <v>141849</v>
      </c>
      <c r="C225" s="797">
        <v>9352927</v>
      </c>
      <c r="D225" s="798" t="s">
        <v>1630</v>
      </c>
      <c r="E225" s="547">
        <v>303</v>
      </c>
    </row>
    <row r="226" spans="1:5" ht="15" x14ac:dyDescent="0.25">
      <c r="A226" s="547">
        <v>404</v>
      </c>
      <c r="B226" s="797">
        <v>143056</v>
      </c>
      <c r="C226" s="797">
        <v>9353002</v>
      </c>
      <c r="D226" s="798" t="s">
        <v>1403</v>
      </c>
      <c r="E226" s="547">
        <v>404</v>
      </c>
    </row>
    <row r="227" spans="1:5" ht="15" x14ac:dyDescent="0.25">
      <c r="A227" s="547">
        <v>441</v>
      </c>
      <c r="B227" s="797">
        <v>142547</v>
      </c>
      <c r="C227" s="797">
        <v>9353025</v>
      </c>
      <c r="D227" s="798" t="s">
        <v>1111</v>
      </c>
      <c r="E227" s="547">
        <v>441</v>
      </c>
    </row>
    <row r="228" spans="1:5" ht="15" x14ac:dyDescent="0.25">
      <c r="A228" s="547">
        <v>492</v>
      </c>
      <c r="B228" s="797">
        <v>142554</v>
      </c>
      <c r="C228" s="797">
        <v>9353054</v>
      </c>
      <c r="D228" s="798" t="s">
        <v>1263</v>
      </c>
      <c r="E228" s="547">
        <v>492</v>
      </c>
    </row>
    <row r="229" spans="1:5" ht="15" x14ac:dyDescent="0.25">
      <c r="A229" s="547">
        <v>514</v>
      </c>
      <c r="B229" s="797">
        <v>142562</v>
      </c>
      <c r="C229" s="797">
        <v>9353062</v>
      </c>
      <c r="D229" s="798" t="s">
        <v>1264</v>
      </c>
      <c r="E229" s="547">
        <v>514</v>
      </c>
    </row>
    <row r="230" spans="1:5" ht="15" x14ac:dyDescent="0.25">
      <c r="A230" s="547">
        <v>20</v>
      </c>
      <c r="B230" s="797">
        <v>146148</v>
      </c>
      <c r="C230" s="797">
        <v>9353081</v>
      </c>
      <c r="D230" s="798" t="s">
        <v>1404</v>
      </c>
      <c r="E230" s="547">
        <v>20</v>
      </c>
    </row>
    <row r="231" spans="1:5" ht="15" x14ac:dyDescent="0.25">
      <c r="A231" s="547">
        <v>26</v>
      </c>
      <c r="B231" s="797">
        <v>146234</v>
      </c>
      <c r="C231" s="797">
        <v>9353084</v>
      </c>
      <c r="D231" s="798" t="s">
        <v>1405</v>
      </c>
      <c r="E231" s="547">
        <v>26</v>
      </c>
    </row>
    <row r="232" spans="1:5" ht="15" x14ac:dyDescent="0.25">
      <c r="A232" s="547">
        <v>36</v>
      </c>
      <c r="B232" s="797">
        <v>145696</v>
      </c>
      <c r="C232" s="797">
        <v>9353089</v>
      </c>
      <c r="D232" s="798" t="s">
        <v>1406</v>
      </c>
      <c r="E232" s="547">
        <v>36</v>
      </c>
    </row>
    <row r="233" spans="1:5" ht="15" x14ac:dyDescent="0.25">
      <c r="A233" s="547">
        <v>449</v>
      </c>
      <c r="B233" s="797">
        <v>146175</v>
      </c>
      <c r="C233" s="797">
        <v>9353091</v>
      </c>
      <c r="D233" s="798" t="s">
        <v>1499</v>
      </c>
      <c r="E233" s="547">
        <v>449</v>
      </c>
    </row>
    <row r="234" spans="1:5" ht="15" x14ac:dyDescent="0.25">
      <c r="A234" s="547">
        <v>243</v>
      </c>
      <c r="B234" s="797">
        <v>145539</v>
      </c>
      <c r="C234" s="797">
        <v>9353092</v>
      </c>
      <c r="D234" s="798" t="s">
        <v>1407</v>
      </c>
      <c r="E234" s="547">
        <v>243</v>
      </c>
    </row>
    <row r="235" spans="1:5" ht="15" x14ac:dyDescent="0.25">
      <c r="A235" s="547">
        <v>80</v>
      </c>
      <c r="B235" s="797">
        <v>143807</v>
      </c>
      <c r="C235" s="797">
        <v>9353096</v>
      </c>
      <c r="D235" s="798" t="s">
        <v>1408</v>
      </c>
      <c r="E235" s="547">
        <v>80</v>
      </c>
    </row>
    <row r="236" spans="1:5" ht="15" x14ac:dyDescent="0.25">
      <c r="A236" s="547">
        <v>316</v>
      </c>
      <c r="B236" s="797">
        <v>142994</v>
      </c>
      <c r="C236" s="797">
        <v>9353097</v>
      </c>
      <c r="D236" s="798" t="s">
        <v>1112</v>
      </c>
      <c r="E236" s="547">
        <v>316</v>
      </c>
    </row>
    <row r="237" spans="1:5" ht="15" x14ac:dyDescent="0.25">
      <c r="A237" s="547">
        <v>489</v>
      </c>
      <c r="B237" s="797">
        <v>143070</v>
      </c>
      <c r="C237" s="797">
        <v>9353098</v>
      </c>
      <c r="D237" s="798" t="s">
        <v>1409</v>
      </c>
      <c r="E237" s="547">
        <v>489</v>
      </c>
    </row>
    <row r="238" spans="1:5" ht="15" x14ac:dyDescent="0.25">
      <c r="A238" s="547">
        <v>86</v>
      </c>
      <c r="B238" s="797">
        <v>143071</v>
      </c>
      <c r="C238" s="797">
        <v>9353099</v>
      </c>
      <c r="D238" s="798" t="s">
        <v>1410</v>
      </c>
      <c r="E238" s="547">
        <v>86</v>
      </c>
    </row>
    <row r="239" spans="1:5" ht="15" x14ac:dyDescent="0.25">
      <c r="A239" s="547">
        <v>93</v>
      </c>
      <c r="B239" s="797">
        <v>144849</v>
      </c>
      <c r="C239" s="797">
        <v>9353101</v>
      </c>
      <c r="D239" s="798" t="s">
        <v>1265</v>
      </c>
      <c r="E239" s="547">
        <v>93</v>
      </c>
    </row>
    <row r="240" spans="1:5" ht="15" x14ac:dyDescent="0.25">
      <c r="A240" s="547">
        <v>102</v>
      </c>
      <c r="B240" s="797">
        <v>145697</v>
      </c>
      <c r="C240" s="797">
        <v>9353102</v>
      </c>
      <c r="D240" s="798" t="s">
        <v>1411</v>
      </c>
      <c r="E240" s="547">
        <v>102</v>
      </c>
    </row>
    <row r="241" spans="1:5" ht="15" x14ac:dyDescent="0.25">
      <c r="A241" s="547">
        <v>110</v>
      </c>
      <c r="B241" s="797">
        <v>147575</v>
      </c>
      <c r="C241" s="797">
        <v>9353108</v>
      </c>
      <c r="D241" s="798" t="s">
        <v>1631</v>
      </c>
      <c r="E241" s="547">
        <v>110</v>
      </c>
    </row>
    <row r="242" spans="1:5" ht="15" x14ac:dyDescent="0.25">
      <c r="A242" s="547">
        <v>325</v>
      </c>
      <c r="B242" s="797">
        <v>142595</v>
      </c>
      <c r="C242" s="797">
        <v>9353115</v>
      </c>
      <c r="D242" s="798" t="s">
        <v>1113</v>
      </c>
      <c r="E242" s="547">
        <v>325</v>
      </c>
    </row>
    <row r="243" spans="1:5" ht="15" x14ac:dyDescent="0.25">
      <c r="A243" s="547">
        <v>38</v>
      </c>
      <c r="B243" s="797">
        <v>143065</v>
      </c>
      <c r="C243" s="797">
        <v>9353116</v>
      </c>
      <c r="D243" s="798" t="s">
        <v>1412</v>
      </c>
      <c r="E243" s="547">
        <v>38</v>
      </c>
    </row>
    <row r="244" spans="1:5" ht="15" x14ac:dyDescent="0.25">
      <c r="A244" s="547">
        <v>240</v>
      </c>
      <c r="B244" s="797">
        <v>142597</v>
      </c>
      <c r="C244" s="797">
        <v>9353302</v>
      </c>
      <c r="D244" s="798" t="s">
        <v>1266</v>
      </c>
      <c r="E244" s="547">
        <v>240</v>
      </c>
    </row>
    <row r="245" spans="1:5" ht="15" x14ac:dyDescent="0.25">
      <c r="A245" s="547">
        <v>437</v>
      </c>
      <c r="B245" s="797">
        <v>139149</v>
      </c>
      <c r="C245" s="797">
        <v>9353312</v>
      </c>
      <c r="D245" s="798" t="s">
        <v>1267</v>
      </c>
      <c r="E245" s="547">
        <v>437</v>
      </c>
    </row>
    <row r="246" spans="1:5" ht="15" x14ac:dyDescent="0.25">
      <c r="A246" s="547">
        <v>472</v>
      </c>
      <c r="B246" s="797">
        <v>137419</v>
      </c>
      <c r="C246" s="797">
        <v>9353314</v>
      </c>
      <c r="D246" s="798" t="s">
        <v>1268</v>
      </c>
      <c r="E246" s="547">
        <v>472</v>
      </c>
    </row>
    <row r="247" spans="1:5" ht="15" x14ac:dyDescent="0.25">
      <c r="A247" s="547">
        <v>487</v>
      </c>
      <c r="B247" s="797">
        <v>139448</v>
      </c>
      <c r="C247" s="797">
        <v>9353318</v>
      </c>
      <c r="D247" s="798" t="s">
        <v>1413</v>
      </c>
      <c r="E247" s="547">
        <v>487</v>
      </c>
    </row>
    <row r="248" spans="1:5" ht="15" x14ac:dyDescent="0.25">
      <c r="A248" s="547">
        <v>455</v>
      </c>
      <c r="B248" s="797">
        <v>143624</v>
      </c>
      <c r="C248" s="797">
        <v>9353320</v>
      </c>
      <c r="D248" s="798" t="s">
        <v>1269</v>
      </c>
      <c r="E248" s="547">
        <v>455</v>
      </c>
    </row>
    <row r="249" spans="1:5" ht="15" x14ac:dyDescent="0.25">
      <c r="A249" s="547">
        <v>31</v>
      </c>
      <c r="B249" s="797">
        <v>145692</v>
      </c>
      <c r="C249" s="797">
        <v>9353323</v>
      </c>
      <c r="D249" s="798" t="s">
        <v>1414</v>
      </c>
      <c r="E249" s="547">
        <v>31</v>
      </c>
    </row>
    <row r="250" spans="1:5" ht="15" x14ac:dyDescent="0.25">
      <c r="A250" s="547">
        <v>344</v>
      </c>
      <c r="B250" s="797">
        <v>142598</v>
      </c>
      <c r="C250" s="797">
        <v>9353328</v>
      </c>
      <c r="D250" s="798" t="s">
        <v>1270</v>
      </c>
      <c r="E250" s="547">
        <v>344</v>
      </c>
    </row>
    <row r="251" spans="1:5" ht="15" x14ac:dyDescent="0.25">
      <c r="A251" s="547">
        <v>56</v>
      </c>
      <c r="B251" s="797">
        <v>145693</v>
      </c>
      <c r="C251" s="797">
        <v>9353331</v>
      </c>
      <c r="D251" s="798" t="s">
        <v>1415</v>
      </c>
      <c r="E251" s="547">
        <v>56</v>
      </c>
    </row>
    <row r="252" spans="1:5" ht="15" x14ac:dyDescent="0.25">
      <c r="A252" s="547">
        <v>72</v>
      </c>
      <c r="B252" s="797">
        <v>142806</v>
      </c>
      <c r="C252" s="797">
        <v>9353335</v>
      </c>
      <c r="D252" s="798" t="s">
        <v>1271</v>
      </c>
      <c r="E252" s="547">
        <v>72</v>
      </c>
    </row>
    <row r="253" spans="1:5" ht="15" x14ac:dyDescent="0.25">
      <c r="A253" s="547">
        <v>288</v>
      </c>
      <c r="B253" s="797">
        <v>146229</v>
      </c>
      <c r="C253" s="797">
        <v>9353339</v>
      </c>
      <c r="D253" s="798" t="s">
        <v>1500</v>
      </c>
      <c r="E253" s="547">
        <v>288</v>
      </c>
    </row>
    <row r="254" spans="1:5" ht="15" x14ac:dyDescent="0.25">
      <c r="A254" s="547">
        <v>289</v>
      </c>
      <c r="B254" s="797">
        <v>145382</v>
      </c>
      <c r="C254" s="797">
        <v>9353340</v>
      </c>
      <c r="D254" s="798" t="s">
        <v>781</v>
      </c>
      <c r="E254" s="547">
        <v>289</v>
      </c>
    </row>
    <row r="255" spans="1:5" ht="15" x14ac:dyDescent="0.25">
      <c r="A255" s="547">
        <v>291</v>
      </c>
      <c r="B255" s="797">
        <v>146977</v>
      </c>
      <c r="C255" s="797">
        <v>9353341</v>
      </c>
      <c r="D255" s="798" t="s">
        <v>782</v>
      </c>
      <c r="E255" s="547">
        <v>291</v>
      </c>
    </row>
    <row r="256" spans="1:5" ht="15" x14ac:dyDescent="0.25">
      <c r="A256" s="547">
        <v>253</v>
      </c>
      <c r="B256" s="797">
        <v>141842</v>
      </c>
      <c r="C256" s="797">
        <v>9353344</v>
      </c>
      <c r="D256" s="798" t="s">
        <v>1114</v>
      </c>
      <c r="E256" s="547">
        <v>253</v>
      </c>
    </row>
    <row r="257" spans="1:5" ht="15" x14ac:dyDescent="0.25">
      <c r="A257" s="547">
        <v>505</v>
      </c>
      <c r="B257" s="797">
        <v>143360</v>
      </c>
      <c r="C257" s="797">
        <v>9353345</v>
      </c>
      <c r="D257" s="798" t="s">
        <v>1272</v>
      </c>
      <c r="E257" s="547">
        <v>505</v>
      </c>
    </row>
    <row r="258" spans="1:5" ht="15" x14ac:dyDescent="0.25">
      <c r="A258" s="547">
        <v>320</v>
      </c>
      <c r="B258" s="797">
        <v>145795</v>
      </c>
      <c r="C258" s="797">
        <v>9353346</v>
      </c>
      <c r="D258" s="798" t="s">
        <v>1339</v>
      </c>
      <c r="E258" s="547">
        <v>320</v>
      </c>
    </row>
    <row r="259" spans="1:5" ht="15" x14ac:dyDescent="0.25">
      <c r="A259" s="547">
        <v>527</v>
      </c>
      <c r="B259" s="797">
        <v>137179</v>
      </c>
      <c r="C259" s="797">
        <v>9354029</v>
      </c>
      <c r="D259" s="798" t="s">
        <v>921</v>
      </c>
      <c r="E259" s="547">
        <v>527</v>
      </c>
    </row>
    <row r="260" spans="1:5" ht="15" x14ac:dyDescent="0.25">
      <c r="A260" s="547">
        <v>531</v>
      </c>
      <c r="B260" s="797">
        <v>137180</v>
      </c>
      <c r="C260" s="797">
        <v>9354030</v>
      </c>
      <c r="D260" s="798" t="s">
        <v>922</v>
      </c>
      <c r="E260" s="547">
        <v>531</v>
      </c>
    </row>
    <row r="261" spans="1:5" ht="15" x14ac:dyDescent="0.25">
      <c r="A261" s="547">
        <v>551</v>
      </c>
      <c r="B261" s="797">
        <v>136990</v>
      </c>
      <c r="C261" s="797">
        <v>9354000</v>
      </c>
      <c r="D261" s="798" t="s">
        <v>1273</v>
      </c>
      <c r="E261" s="547">
        <v>551</v>
      </c>
    </row>
    <row r="262" spans="1:5" ht="15" x14ac:dyDescent="0.25">
      <c r="A262" s="547">
        <v>990</v>
      </c>
      <c r="B262" s="797">
        <v>136757</v>
      </c>
      <c r="C262" s="797">
        <v>9354001</v>
      </c>
      <c r="D262" s="798" t="s">
        <v>935</v>
      </c>
      <c r="E262" s="547">
        <v>990</v>
      </c>
    </row>
    <row r="263" spans="1:5" ht="15" x14ac:dyDescent="0.25">
      <c r="A263" s="547">
        <v>170</v>
      </c>
      <c r="B263" s="797">
        <v>137134</v>
      </c>
      <c r="C263" s="797">
        <v>9354002</v>
      </c>
      <c r="D263" s="798" t="s">
        <v>726</v>
      </c>
      <c r="E263" s="547">
        <v>170</v>
      </c>
    </row>
    <row r="264" spans="1:5" ht="15" x14ac:dyDescent="0.25">
      <c r="A264" s="547">
        <v>350</v>
      </c>
      <c r="B264" s="797">
        <v>137321</v>
      </c>
      <c r="C264" s="797">
        <v>9354003</v>
      </c>
      <c r="D264" s="798" t="s">
        <v>1632</v>
      </c>
      <c r="E264" s="547">
        <v>350</v>
      </c>
    </row>
    <row r="265" spans="1:5" ht="15" x14ac:dyDescent="0.25">
      <c r="A265" s="547">
        <v>556</v>
      </c>
      <c r="B265" s="797">
        <v>138162</v>
      </c>
      <c r="C265" s="797">
        <v>9354004</v>
      </c>
      <c r="D265" s="798" t="s">
        <v>928</v>
      </c>
      <c r="E265" s="547">
        <v>556</v>
      </c>
    </row>
    <row r="266" spans="1:5" ht="15" x14ac:dyDescent="0.25">
      <c r="A266" s="547">
        <v>373</v>
      </c>
      <c r="B266" s="797">
        <v>137674</v>
      </c>
      <c r="C266" s="797">
        <v>9354006</v>
      </c>
      <c r="D266" s="798" t="s">
        <v>826</v>
      </c>
      <c r="E266" s="547">
        <v>373</v>
      </c>
    </row>
    <row r="267" spans="1:5" ht="15" x14ac:dyDescent="0.25">
      <c r="A267" s="547">
        <v>365</v>
      </c>
      <c r="B267" s="797">
        <v>138373</v>
      </c>
      <c r="C267" s="797">
        <v>9354007</v>
      </c>
      <c r="D267" s="798" t="s">
        <v>1115</v>
      </c>
      <c r="E267" s="547">
        <v>365</v>
      </c>
    </row>
    <row r="268" spans="1:5" ht="15" x14ac:dyDescent="0.25">
      <c r="A268" s="547">
        <v>559</v>
      </c>
      <c r="B268" s="797">
        <v>138506</v>
      </c>
      <c r="C268" s="797">
        <v>9354008</v>
      </c>
      <c r="D268" s="798" t="s">
        <v>1116</v>
      </c>
      <c r="E268" s="547">
        <v>559</v>
      </c>
    </row>
    <row r="269" spans="1:5" ht="15" x14ac:dyDescent="0.25">
      <c r="A269" s="547">
        <v>991</v>
      </c>
      <c r="B269" s="797">
        <v>138250</v>
      </c>
      <c r="C269" s="797">
        <v>9354009</v>
      </c>
      <c r="D269" s="798" t="s">
        <v>936</v>
      </c>
      <c r="E269" s="547">
        <v>991</v>
      </c>
    </row>
    <row r="270" spans="1:5" ht="15" x14ac:dyDescent="0.25">
      <c r="A270" s="547">
        <v>992</v>
      </c>
      <c r="B270" s="797">
        <v>138273</v>
      </c>
      <c r="C270" s="797">
        <v>9354010</v>
      </c>
      <c r="D270" s="798" t="s">
        <v>1501</v>
      </c>
      <c r="E270" s="547">
        <v>992</v>
      </c>
    </row>
    <row r="271" spans="1:5" ht="15" x14ac:dyDescent="0.25">
      <c r="A271" s="547">
        <v>993</v>
      </c>
      <c r="B271" s="797">
        <v>138274</v>
      </c>
      <c r="C271" s="797">
        <v>9354016</v>
      </c>
      <c r="D271" s="798" t="s">
        <v>1502</v>
      </c>
      <c r="E271" s="547">
        <v>993</v>
      </c>
    </row>
    <row r="272" spans="1:5" ht="15" x14ac:dyDescent="0.25">
      <c r="A272" s="547">
        <v>361</v>
      </c>
      <c r="B272" s="797">
        <v>136918</v>
      </c>
      <c r="C272" s="797">
        <v>9354017</v>
      </c>
      <c r="D272" s="798" t="s">
        <v>818</v>
      </c>
      <c r="E272" s="547">
        <v>361</v>
      </c>
    </row>
    <row r="273" spans="1:5" ht="15" x14ac:dyDescent="0.25">
      <c r="A273" s="547">
        <v>555</v>
      </c>
      <c r="B273" s="797">
        <v>141639</v>
      </c>
      <c r="C273" s="797">
        <v>9354019</v>
      </c>
      <c r="D273" s="798" t="s">
        <v>927</v>
      </c>
      <c r="E273" s="547">
        <v>555</v>
      </c>
    </row>
    <row r="274" spans="1:5" ht="15" x14ac:dyDescent="0.25">
      <c r="A274" s="547">
        <v>169</v>
      </c>
      <c r="B274" s="797">
        <v>139403</v>
      </c>
      <c r="C274" s="797">
        <v>9354032</v>
      </c>
      <c r="D274" s="798" t="s">
        <v>725</v>
      </c>
      <c r="E274" s="547">
        <v>169</v>
      </c>
    </row>
    <row r="275" spans="1:5" ht="15" x14ac:dyDescent="0.25">
      <c r="A275" s="547">
        <v>561</v>
      </c>
      <c r="B275" s="797">
        <v>139867</v>
      </c>
      <c r="C275" s="797">
        <v>9354033</v>
      </c>
      <c r="D275" s="798" t="s">
        <v>933</v>
      </c>
      <c r="E275" s="547">
        <v>561</v>
      </c>
    </row>
    <row r="276" spans="1:5" ht="15" x14ac:dyDescent="0.25">
      <c r="A276" s="547">
        <v>371</v>
      </c>
      <c r="B276" s="797">
        <v>140032</v>
      </c>
      <c r="C276" s="797">
        <v>9354034</v>
      </c>
      <c r="D276" s="798" t="s">
        <v>1117</v>
      </c>
      <c r="E276" s="547">
        <v>371</v>
      </c>
    </row>
    <row r="277" spans="1:5" ht="15" x14ac:dyDescent="0.25">
      <c r="A277" s="547">
        <v>994</v>
      </c>
      <c r="B277" s="797">
        <v>140047</v>
      </c>
      <c r="C277" s="797">
        <v>9354035</v>
      </c>
      <c r="D277" s="798" t="s">
        <v>1503</v>
      </c>
      <c r="E277" s="547">
        <v>994</v>
      </c>
    </row>
    <row r="278" spans="1:5" ht="15" x14ac:dyDescent="0.25">
      <c r="A278" s="547">
        <v>166</v>
      </c>
      <c r="B278" s="797">
        <v>136271</v>
      </c>
      <c r="C278" s="797">
        <v>9354036</v>
      </c>
      <c r="D278" s="798" t="s">
        <v>1118</v>
      </c>
      <c r="E278" s="547">
        <v>166</v>
      </c>
    </row>
    <row r="279" spans="1:5" ht="15" x14ac:dyDescent="0.25">
      <c r="A279" s="547">
        <v>165</v>
      </c>
      <c r="B279" s="797">
        <v>136782</v>
      </c>
      <c r="C279" s="797">
        <v>9354040</v>
      </c>
      <c r="D279" s="798" t="s">
        <v>722</v>
      </c>
      <c r="E279" s="547">
        <v>165</v>
      </c>
    </row>
    <row r="280" spans="1:5" ht="15" x14ac:dyDescent="0.25">
      <c r="A280" s="547">
        <v>557</v>
      </c>
      <c r="B280" s="797">
        <v>140669</v>
      </c>
      <c r="C280" s="797">
        <v>9354041</v>
      </c>
      <c r="D280" s="798" t="s">
        <v>1119</v>
      </c>
      <c r="E280" s="547">
        <v>557</v>
      </c>
    </row>
    <row r="281" spans="1:5" ht="15" x14ac:dyDescent="0.25">
      <c r="A281" s="547">
        <v>599</v>
      </c>
      <c r="B281" s="797">
        <v>140969</v>
      </c>
      <c r="C281" s="797">
        <v>9354042</v>
      </c>
      <c r="D281" s="798" t="s">
        <v>1120</v>
      </c>
      <c r="E281" s="547">
        <v>599</v>
      </c>
    </row>
    <row r="282" spans="1:5" ht="15" x14ac:dyDescent="0.25">
      <c r="A282" s="547">
        <v>167</v>
      </c>
      <c r="B282" s="797">
        <v>141236</v>
      </c>
      <c r="C282" s="797">
        <v>9354043</v>
      </c>
      <c r="D282" s="798" t="s">
        <v>1121</v>
      </c>
      <c r="E282" s="547">
        <v>167</v>
      </c>
    </row>
    <row r="283" spans="1:5" ht="15" x14ac:dyDescent="0.25">
      <c r="A283" s="547">
        <v>171</v>
      </c>
      <c r="B283" s="797">
        <v>142759</v>
      </c>
      <c r="C283" s="797">
        <v>9354045</v>
      </c>
      <c r="D283" s="798" t="s">
        <v>1122</v>
      </c>
      <c r="E283" s="547">
        <v>171</v>
      </c>
    </row>
    <row r="284" spans="1:5" ht="15" x14ac:dyDescent="0.25">
      <c r="A284" s="547">
        <v>558</v>
      </c>
      <c r="B284" s="797">
        <v>145055</v>
      </c>
      <c r="C284" s="797">
        <v>9354048</v>
      </c>
      <c r="D284" s="798" t="s">
        <v>930</v>
      </c>
      <c r="E284" s="547">
        <v>558</v>
      </c>
    </row>
    <row r="285" spans="1:5" ht="15" x14ac:dyDescent="0.25">
      <c r="A285" s="547">
        <v>175</v>
      </c>
      <c r="B285" s="797">
        <v>137901</v>
      </c>
      <c r="C285" s="797">
        <v>9354051</v>
      </c>
      <c r="D285" s="798" t="s">
        <v>1123</v>
      </c>
      <c r="E285" s="547">
        <v>175</v>
      </c>
    </row>
    <row r="286" spans="1:5" ht="15" x14ac:dyDescent="0.25">
      <c r="A286" s="547">
        <v>155</v>
      </c>
      <c r="B286" s="797">
        <v>137055</v>
      </c>
      <c r="C286" s="797">
        <v>9354056</v>
      </c>
      <c r="D286" s="798" t="s">
        <v>718</v>
      </c>
      <c r="E286" s="547">
        <v>155</v>
      </c>
    </row>
    <row r="287" spans="1:5" ht="15" x14ac:dyDescent="0.25">
      <c r="A287" s="547">
        <v>156</v>
      </c>
      <c r="B287" s="797">
        <v>136998</v>
      </c>
      <c r="C287" s="797">
        <v>9354075</v>
      </c>
      <c r="D287" s="798" t="s">
        <v>719</v>
      </c>
      <c r="E287" s="547">
        <v>156</v>
      </c>
    </row>
    <row r="288" spans="1:5" ht="15" x14ac:dyDescent="0.25">
      <c r="A288" s="547">
        <v>378</v>
      </c>
      <c r="B288" s="797">
        <v>136834</v>
      </c>
      <c r="C288" s="797">
        <v>9354076</v>
      </c>
      <c r="D288" s="798" t="s">
        <v>829</v>
      </c>
      <c r="E288" s="547">
        <v>378</v>
      </c>
    </row>
    <row r="289" spans="1:5" ht="15" x14ac:dyDescent="0.25">
      <c r="A289" s="547">
        <v>366</v>
      </c>
      <c r="B289" s="797">
        <v>136827</v>
      </c>
      <c r="C289" s="797">
        <v>9354092</v>
      </c>
      <c r="D289" s="798" t="s">
        <v>821</v>
      </c>
      <c r="E289" s="547">
        <v>366</v>
      </c>
    </row>
    <row r="290" spans="1:5" ht="15" x14ac:dyDescent="0.25">
      <c r="A290" s="547">
        <v>375</v>
      </c>
      <c r="B290" s="797">
        <v>139288</v>
      </c>
      <c r="C290" s="797">
        <v>9354095</v>
      </c>
      <c r="D290" s="798" t="s">
        <v>1124</v>
      </c>
      <c r="E290" s="547">
        <v>375</v>
      </c>
    </row>
    <row r="291" spans="1:5" ht="15" x14ac:dyDescent="0.25">
      <c r="A291" s="547">
        <v>356</v>
      </c>
      <c r="B291" s="797">
        <v>144214</v>
      </c>
      <c r="C291" s="797">
        <v>9354096</v>
      </c>
      <c r="D291" s="798" t="s">
        <v>816</v>
      </c>
      <c r="E291" s="547">
        <v>356</v>
      </c>
    </row>
    <row r="292" spans="1:5" ht="15" x14ac:dyDescent="0.25">
      <c r="A292" s="547">
        <v>357</v>
      </c>
      <c r="B292" s="797">
        <v>137218</v>
      </c>
      <c r="C292" s="797">
        <v>9354097</v>
      </c>
      <c r="D292" s="798" t="s">
        <v>817</v>
      </c>
      <c r="E292" s="547">
        <v>357</v>
      </c>
    </row>
    <row r="293" spans="1:5" ht="15" x14ac:dyDescent="0.25">
      <c r="A293" s="547">
        <v>362</v>
      </c>
      <c r="B293" s="797">
        <v>137208</v>
      </c>
      <c r="C293" s="797">
        <v>9354098</v>
      </c>
      <c r="D293" s="798" t="s">
        <v>1125</v>
      </c>
      <c r="E293" s="547">
        <v>362</v>
      </c>
    </row>
    <row r="294" spans="1:5" ht="15" x14ac:dyDescent="0.25">
      <c r="A294" s="547">
        <v>376</v>
      </c>
      <c r="B294" s="797">
        <v>136969</v>
      </c>
      <c r="C294" s="797">
        <v>9354099</v>
      </c>
      <c r="D294" s="798" t="s">
        <v>828</v>
      </c>
      <c r="E294" s="547">
        <v>376</v>
      </c>
    </row>
    <row r="295" spans="1:5" ht="15" x14ac:dyDescent="0.25">
      <c r="A295" s="547">
        <v>554</v>
      </c>
      <c r="B295" s="797">
        <v>136322</v>
      </c>
      <c r="C295" s="797">
        <v>9354102</v>
      </c>
      <c r="D295" s="798" t="s">
        <v>926</v>
      </c>
      <c r="E295" s="547">
        <v>554</v>
      </c>
    </row>
    <row r="296" spans="1:5" ht="15" x14ac:dyDescent="0.25">
      <c r="A296" s="547">
        <v>562</v>
      </c>
      <c r="B296" s="797">
        <v>143362</v>
      </c>
      <c r="C296" s="797">
        <v>9354103</v>
      </c>
      <c r="D296" s="798" t="s">
        <v>934</v>
      </c>
      <c r="E296" s="547">
        <v>562</v>
      </c>
    </row>
    <row r="297" spans="1:5" ht="15" x14ac:dyDescent="0.25">
      <c r="A297" s="547">
        <v>159</v>
      </c>
      <c r="B297" s="797">
        <v>136416</v>
      </c>
      <c r="C297" s="797">
        <v>9354504</v>
      </c>
      <c r="D297" s="798" t="s">
        <v>721</v>
      </c>
      <c r="E297" s="547">
        <v>159</v>
      </c>
    </row>
    <row r="298" spans="1:5" ht="15" x14ac:dyDescent="0.25">
      <c r="A298" s="547">
        <v>372</v>
      </c>
      <c r="B298" s="797">
        <v>137849</v>
      </c>
      <c r="C298" s="797">
        <v>9354603</v>
      </c>
      <c r="D298" s="798" t="s">
        <v>825</v>
      </c>
      <c r="E298" s="547">
        <v>372</v>
      </c>
    </row>
    <row r="299" spans="1:5" ht="15" x14ac:dyDescent="0.25">
      <c r="A299" s="547">
        <v>157</v>
      </c>
      <c r="B299" s="797">
        <v>146909</v>
      </c>
      <c r="C299" s="797">
        <v>9354605</v>
      </c>
      <c r="D299" s="798" t="s">
        <v>720</v>
      </c>
      <c r="E299" s="547">
        <v>157</v>
      </c>
    </row>
    <row r="300" spans="1:5" ht="15" x14ac:dyDescent="0.25">
      <c r="A300" s="547">
        <v>368</v>
      </c>
      <c r="B300" s="797">
        <v>136453</v>
      </c>
      <c r="C300" s="797">
        <v>9354606</v>
      </c>
      <c r="D300" s="798" t="s">
        <v>822</v>
      </c>
      <c r="E300" s="547">
        <v>368</v>
      </c>
    </row>
  </sheetData>
  <autoFilter ref="A1:A300" xr:uid="{00000000-0009-0000-0000-00001B000000}"/>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1">
    <tabColor indexed="10"/>
  </sheetPr>
  <dimension ref="A1:CL79"/>
  <sheetViews>
    <sheetView workbookViewId="0">
      <selection activeCell="A9" sqref="A9:A11 A16:A17 A19 A21 A23 A26 A34 A51 A61 A64 A66 A70:A72 A87:A90 A92:A93 A96:A98 A101:A102 A104 A107:A109 A113:A114 A121:A122 A130 A132 A136:A138 A146 A148:A152 A154:A155 A157:A158 A161 A163 A165:A173 A183 A190 A193:A196 A198 A200:A201 A203:A206 A208 A210 A212 A214:A215 A220:A222 A228 A233:A236 A239:A241 A248:A249 A252 A255 A257 A261 A263 A267 A270:A272 A275 A278 A285:A286 A293 A311:A315 A325"/>
    </sheetView>
  </sheetViews>
  <sheetFormatPr defaultColWidth="9.140625" defaultRowHeight="11.25" x14ac:dyDescent="0.2"/>
  <cols>
    <col min="1" max="1" width="6" style="584" bestFit="1" customWidth="1"/>
    <col min="2" max="2" width="6.5703125" style="584" bestFit="1" customWidth="1"/>
    <col min="3" max="3" width="9.140625" style="584"/>
    <col min="4" max="4" width="11" style="584" bestFit="1" customWidth="1"/>
    <col min="5" max="5" width="9.140625" style="584"/>
    <col min="6" max="6" width="12" style="584" bestFit="1" customWidth="1"/>
    <col min="7" max="7" width="7.7109375" style="584" bestFit="1" customWidth="1"/>
    <col min="8" max="8" width="12.140625" style="584" bestFit="1" customWidth="1"/>
    <col min="9" max="9" width="10.85546875" style="584" bestFit="1" customWidth="1"/>
    <col min="10" max="10" width="12" style="668" bestFit="1" customWidth="1"/>
    <col min="11" max="82" width="9.140625" style="584"/>
    <col min="83" max="83" width="10" style="584" bestFit="1" customWidth="1"/>
    <col min="84" max="16384" width="9.140625" style="584"/>
  </cols>
  <sheetData>
    <row r="1" spans="1:90" s="588" customFormat="1" x14ac:dyDescent="0.2">
      <c r="A1" s="588" t="s">
        <v>1178</v>
      </c>
      <c r="B1" s="588" t="s">
        <v>1177</v>
      </c>
      <c r="C1" s="588" t="s">
        <v>1176</v>
      </c>
      <c r="D1" s="588" t="s">
        <v>1175</v>
      </c>
      <c r="E1" s="588" t="s">
        <v>1174</v>
      </c>
      <c r="F1" s="588" t="s">
        <v>1173</v>
      </c>
      <c r="G1" s="588" t="s">
        <v>1172</v>
      </c>
      <c r="H1" s="588" t="s">
        <v>1171</v>
      </c>
      <c r="I1" s="588" t="s">
        <v>1170</v>
      </c>
      <c r="J1" s="667" t="s">
        <v>1169</v>
      </c>
      <c r="N1" s="613" t="s">
        <v>980</v>
      </c>
    </row>
    <row r="2" spans="1:90" ht="12" thickBot="1" x14ac:dyDescent="0.25">
      <c r="A2" s="584">
        <v>1</v>
      </c>
      <c r="B2" s="584">
        <f t="shared" ref="B2:B33" si="0">RIGHT(D2,3)*1</f>
        <v>0</v>
      </c>
      <c r="C2" s="585" t="s">
        <v>1720</v>
      </c>
      <c r="D2" s="584" t="str">
        <f>"EE"&amp;'School Block'!$B$3</f>
        <v>EE000</v>
      </c>
      <c r="E2" s="584" t="str">
        <f>'Budget Plan'!E27</f>
        <v>82507</v>
      </c>
      <c r="F2" s="585" t="s">
        <v>1166</v>
      </c>
      <c r="G2" s="585" t="s">
        <v>1166</v>
      </c>
      <c r="H2" s="585" t="s">
        <v>356</v>
      </c>
      <c r="I2" s="587"/>
      <c r="J2" s="587">
        <f>ROUND('Budget Plan'!G27,0)</f>
        <v>0</v>
      </c>
      <c r="M2" s="588"/>
      <c r="N2" s="614" t="e">
        <f>VLOOKUP('School Block'!B4,'Adjusted Factors 21-22'!A:E,5,FALSE)</f>
        <v>#N/A</v>
      </c>
      <c r="O2" s="588"/>
      <c r="P2" s="588"/>
      <c r="Q2" s="588"/>
      <c r="R2" s="588"/>
      <c r="S2" s="588"/>
      <c r="T2" s="588"/>
      <c r="U2" s="588"/>
      <c r="V2" s="588"/>
      <c r="W2" s="588"/>
      <c r="X2" s="588"/>
      <c r="Y2" s="588"/>
      <c r="Z2" s="588"/>
      <c r="AA2" s="588"/>
      <c r="AB2" s="588"/>
      <c r="AC2" s="588"/>
      <c r="AD2" s="588"/>
      <c r="AE2" s="588"/>
      <c r="AF2" s="588"/>
      <c r="AG2" s="588"/>
      <c r="AH2" s="588"/>
      <c r="AI2" s="588"/>
      <c r="AJ2" s="588"/>
      <c r="AK2" s="588"/>
      <c r="AL2" s="588"/>
      <c r="AM2" s="588"/>
      <c r="AN2" s="588"/>
      <c r="AO2" s="589"/>
      <c r="AP2" s="588"/>
      <c r="AQ2" s="588"/>
      <c r="AR2" s="588"/>
      <c r="AS2" s="588"/>
      <c r="AT2" s="588"/>
      <c r="AU2" s="588"/>
      <c r="AV2" s="588"/>
      <c r="AW2" s="588"/>
      <c r="AX2" s="588"/>
      <c r="AY2" s="588"/>
      <c r="AZ2" s="588"/>
      <c r="BA2" s="588"/>
      <c r="BB2" s="588"/>
      <c r="BC2" s="588"/>
      <c r="BD2" s="588"/>
      <c r="BE2" s="588"/>
      <c r="BF2" s="588"/>
      <c r="BG2" s="588"/>
      <c r="BH2" s="588"/>
      <c r="BI2" s="588"/>
      <c r="BJ2" s="588"/>
      <c r="BK2" s="588"/>
      <c r="BL2" s="588"/>
      <c r="BM2" s="588"/>
      <c r="BN2" s="588"/>
      <c r="BO2" s="588"/>
      <c r="BP2" s="588"/>
      <c r="BQ2" s="588"/>
      <c r="BR2" s="588"/>
      <c r="BS2" s="588"/>
      <c r="BT2" s="588"/>
      <c r="BU2" s="588"/>
      <c r="BV2" s="588"/>
      <c r="BW2" s="588"/>
      <c r="BX2" s="588"/>
      <c r="BY2" s="588"/>
      <c r="BZ2" s="588"/>
      <c r="CA2" s="588"/>
      <c r="CB2" s="588"/>
      <c r="CC2" s="588"/>
      <c r="CD2" s="588"/>
      <c r="CE2" s="588"/>
      <c r="CF2" s="588"/>
      <c r="CG2" s="588"/>
      <c r="CH2" s="588"/>
      <c r="CI2" s="588"/>
      <c r="CJ2" s="588"/>
      <c r="CK2" s="588"/>
      <c r="CL2" s="588"/>
    </row>
    <row r="3" spans="1:90" x14ac:dyDescent="0.2">
      <c r="A3" s="584">
        <v>2</v>
      </c>
      <c r="B3" s="584">
        <f t="shared" si="0"/>
        <v>0</v>
      </c>
      <c r="C3" s="585" t="s">
        <v>1720</v>
      </c>
      <c r="D3" s="584" t="str">
        <f>"EE"&amp;'School Block'!$B$3</f>
        <v>EE000</v>
      </c>
      <c r="E3" s="584" t="str">
        <f>'Budget Plan'!E28</f>
        <v>81203</v>
      </c>
      <c r="F3" s="585" t="s">
        <v>1166</v>
      </c>
      <c r="G3" s="585" t="s">
        <v>1166</v>
      </c>
      <c r="H3" s="585" t="s">
        <v>356</v>
      </c>
      <c r="I3" s="587"/>
      <c r="J3" s="587">
        <f>ROUND('Budget Plan'!G28,0)</f>
        <v>0</v>
      </c>
      <c r="AB3" s="586"/>
      <c r="AC3" s="586"/>
      <c r="AD3" s="586"/>
      <c r="AE3" s="586"/>
      <c r="AF3" s="586"/>
      <c r="AG3" s="586"/>
      <c r="AH3" s="586"/>
      <c r="AI3" s="586"/>
      <c r="AJ3" s="586"/>
      <c r="AK3" s="586"/>
      <c r="AL3" s="586"/>
      <c r="AM3" s="586"/>
      <c r="AN3" s="586"/>
      <c r="AO3" s="586"/>
      <c r="AP3" s="586"/>
      <c r="AQ3" s="586"/>
      <c r="AR3" s="586"/>
      <c r="AS3" s="586"/>
      <c r="AT3" s="586"/>
      <c r="AU3" s="586"/>
      <c r="AV3" s="586"/>
      <c r="AW3" s="586"/>
      <c r="AX3" s="586"/>
      <c r="AY3" s="586"/>
      <c r="AZ3" s="586"/>
      <c r="BA3" s="586"/>
      <c r="BB3" s="586"/>
      <c r="BC3" s="586"/>
      <c r="BD3" s="587"/>
      <c r="BE3" s="586"/>
      <c r="BF3" s="586"/>
      <c r="BG3" s="586"/>
      <c r="BH3" s="586"/>
      <c r="BI3" s="586"/>
      <c r="BJ3" s="586"/>
      <c r="BK3" s="586"/>
      <c r="BL3" s="586"/>
      <c r="BM3" s="586"/>
      <c r="BN3" s="586"/>
      <c r="BO3" s="586"/>
      <c r="BP3" s="586"/>
      <c r="BQ3" s="586"/>
      <c r="BR3" s="586"/>
      <c r="BS3" s="586"/>
      <c r="BT3" s="586"/>
      <c r="BU3" s="586"/>
      <c r="BV3" s="586"/>
      <c r="BW3" s="586"/>
      <c r="BX3" s="586"/>
      <c r="BY3" s="586"/>
      <c r="BZ3" s="586"/>
      <c r="CA3" s="586"/>
      <c r="CB3" s="586"/>
      <c r="CC3" s="586"/>
      <c r="CD3" s="587"/>
      <c r="CF3" s="586"/>
      <c r="CG3" s="586"/>
      <c r="CH3" s="586"/>
      <c r="CI3" s="586"/>
      <c r="CJ3" s="586"/>
      <c r="CK3" s="586"/>
    </row>
    <row r="4" spans="1:90" x14ac:dyDescent="0.2">
      <c r="A4" s="584">
        <v>3</v>
      </c>
      <c r="B4" s="584">
        <f t="shared" si="0"/>
        <v>0</v>
      </c>
      <c r="C4" s="585" t="s">
        <v>1720</v>
      </c>
      <c r="D4" s="584" t="str">
        <f>"EE"&amp;'School Block'!$B$3</f>
        <v>EE000</v>
      </c>
      <c r="E4" s="584" t="str">
        <f>'Budget Plan'!E29</f>
        <v>81202</v>
      </c>
      <c r="F4" s="585" t="s">
        <v>1166</v>
      </c>
      <c r="G4" s="585" t="s">
        <v>1166</v>
      </c>
      <c r="H4" s="585" t="s">
        <v>356</v>
      </c>
      <c r="I4" s="587"/>
      <c r="J4" s="587">
        <f>ROUND('Budget Plan'!G29,0)</f>
        <v>0</v>
      </c>
      <c r="M4" s="586"/>
      <c r="N4" s="586"/>
      <c r="O4" s="586"/>
      <c r="P4" s="586"/>
      <c r="Q4" s="586"/>
      <c r="R4" s="586"/>
      <c r="S4" s="586"/>
      <c r="T4" s="586"/>
      <c r="U4" s="586"/>
      <c r="V4" s="586"/>
      <c r="W4" s="586"/>
      <c r="X4" s="586"/>
      <c r="Y4" s="586"/>
      <c r="Z4" s="586"/>
      <c r="AA4" s="586"/>
      <c r="CE4" s="587"/>
      <c r="CF4" s="586"/>
      <c r="CG4" s="586"/>
    </row>
    <row r="5" spans="1:90" x14ac:dyDescent="0.2">
      <c r="A5" s="584">
        <v>4</v>
      </c>
      <c r="B5" s="584">
        <f t="shared" si="0"/>
        <v>0</v>
      </c>
      <c r="C5" s="585" t="s">
        <v>1720</v>
      </c>
      <c r="D5" s="584" t="str">
        <f>"EE"&amp;'School Block'!$B$3</f>
        <v>EE000</v>
      </c>
      <c r="E5" s="584" t="str">
        <f>'Budget Plan'!E30</f>
        <v>81112</v>
      </c>
      <c r="F5" s="585" t="s">
        <v>1166</v>
      </c>
      <c r="G5" s="585" t="s">
        <v>1166</v>
      </c>
      <c r="H5" s="585" t="s">
        <v>356</v>
      </c>
      <c r="I5" s="587"/>
      <c r="J5" s="587">
        <f>ROUND('Budget Plan'!G30,0)</f>
        <v>0</v>
      </c>
    </row>
    <row r="6" spans="1:90" x14ac:dyDescent="0.2">
      <c r="A6" s="584">
        <v>5</v>
      </c>
      <c r="B6" s="584">
        <f t="shared" si="0"/>
        <v>0</v>
      </c>
      <c r="C6" s="585" t="s">
        <v>1720</v>
      </c>
      <c r="D6" s="584" t="str">
        <f>"EE"&amp;'School Block'!$B$3</f>
        <v>EE000</v>
      </c>
      <c r="E6" s="584" t="str">
        <f>'Budget Plan'!E31</f>
        <v>81113</v>
      </c>
      <c r="F6" s="585" t="s">
        <v>1166</v>
      </c>
      <c r="G6" s="585" t="s">
        <v>1166</v>
      </c>
      <c r="H6" s="585" t="s">
        <v>356</v>
      </c>
      <c r="I6" s="587"/>
      <c r="J6" s="587">
        <f>ROUND('Budget Plan'!G31,0)</f>
        <v>0</v>
      </c>
    </row>
    <row r="7" spans="1:90" x14ac:dyDescent="0.2">
      <c r="A7" s="584">
        <v>6</v>
      </c>
      <c r="B7" s="584">
        <f t="shared" si="0"/>
        <v>0</v>
      </c>
      <c r="C7" s="585" t="s">
        <v>1720</v>
      </c>
      <c r="D7" s="584" t="str">
        <f>"EE"&amp;'School Block'!$B$3</f>
        <v>EE000</v>
      </c>
      <c r="E7" s="584" t="str">
        <f>'Budget Plan'!E32</f>
        <v>82500</v>
      </c>
      <c r="F7" s="585" t="s">
        <v>1166</v>
      </c>
      <c r="G7" s="585" t="s">
        <v>1166</v>
      </c>
      <c r="H7" s="585" t="s">
        <v>356</v>
      </c>
      <c r="I7" s="587"/>
      <c r="J7" s="587">
        <f>ROUND('Budget Plan'!G32,0)</f>
        <v>0</v>
      </c>
    </row>
    <row r="8" spans="1:90" x14ac:dyDescent="0.2">
      <c r="A8" s="584">
        <v>7</v>
      </c>
      <c r="B8" s="584">
        <f t="shared" si="0"/>
        <v>0</v>
      </c>
      <c r="C8" s="585" t="s">
        <v>1720</v>
      </c>
      <c r="D8" s="584" t="str">
        <f>"EE"&amp;'School Block'!$B$3</f>
        <v>EE000</v>
      </c>
      <c r="E8" s="584" t="str">
        <f>'Budget Plan'!E36</f>
        <v>82501</v>
      </c>
      <c r="F8" s="585" t="s">
        <v>1166</v>
      </c>
      <c r="G8" s="585" t="s">
        <v>1166</v>
      </c>
      <c r="H8" s="585" t="s">
        <v>356</v>
      </c>
      <c r="I8" s="587"/>
      <c r="J8" s="587">
        <f>ROUND('Budget Plan'!G36,0)</f>
        <v>0</v>
      </c>
    </row>
    <row r="9" spans="1:90" x14ac:dyDescent="0.2">
      <c r="A9" s="584">
        <v>8</v>
      </c>
      <c r="B9" s="584">
        <f t="shared" si="0"/>
        <v>0</v>
      </c>
      <c r="C9" s="585" t="s">
        <v>1720</v>
      </c>
      <c r="D9" s="584" t="str">
        <f>"EE"&amp;'School Block'!$B$3</f>
        <v>EE000</v>
      </c>
      <c r="E9" s="584" t="str">
        <f>'Budget Plan'!E37</f>
        <v>85300</v>
      </c>
      <c r="F9" s="585" t="s">
        <v>1166</v>
      </c>
      <c r="G9" s="585" t="s">
        <v>1166</v>
      </c>
      <c r="H9" s="585" t="s">
        <v>356</v>
      </c>
      <c r="I9" s="587"/>
      <c r="J9" s="587">
        <f>ROUND('Budget Plan'!G37,0)</f>
        <v>0</v>
      </c>
    </row>
    <row r="10" spans="1:90" x14ac:dyDescent="0.2">
      <c r="A10" s="584">
        <v>9</v>
      </c>
      <c r="B10" s="584">
        <f t="shared" si="0"/>
        <v>0</v>
      </c>
      <c r="C10" s="585" t="s">
        <v>1720</v>
      </c>
      <c r="D10" s="584" t="str">
        <f>"EE"&amp;'School Block'!$B$3</f>
        <v>EE000</v>
      </c>
      <c r="E10" s="584" t="str">
        <f>'Budget Plan'!E38</f>
        <v>87100</v>
      </c>
      <c r="F10" s="585" t="s">
        <v>1166</v>
      </c>
      <c r="G10" s="585" t="s">
        <v>1166</v>
      </c>
      <c r="H10" s="585" t="s">
        <v>356</v>
      </c>
      <c r="I10" s="587"/>
      <c r="J10" s="587">
        <f>ROUND('Budget Plan'!G38,0)</f>
        <v>0</v>
      </c>
    </row>
    <row r="11" spans="1:90" x14ac:dyDescent="0.2">
      <c r="A11" s="584">
        <v>10</v>
      </c>
      <c r="B11" s="584">
        <f t="shared" si="0"/>
        <v>0</v>
      </c>
      <c r="C11" s="585" t="s">
        <v>1720</v>
      </c>
      <c r="D11" s="584" t="str">
        <f>"EE"&amp;'School Block'!$B$3</f>
        <v>EE000</v>
      </c>
      <c r="E11" s="584" t="str">
        <f>'Budget Plan'!E39</f>
        <v>83100</v>
      </c>
      <c r="F11" s="585" t="s">
        <v>1166</v>
      </c>
      <c r="G11" s="585" t="s">
        <v>1166</v>
      </c>
      <c r="H11" s="585" t="s">
        <v>356</v>
      </c>
      <c r="I11" s="587"/>
      <c r="J11" s="587">
        <f>ROUND('Budget Plan'!G39,0)</f>
        <v>0</v>
      </c>
    </row>
    <row r="12" spans="1:90" x14ac:dyDescent="0.2">
      <c r="A12" s="584">
        <v>11</v>
      </c>
      <c r="B12" s="584">
        <f t="shared" si="0"/>
        <v>0</v>
      </c>
      <c r="C12" s="585" t="s">
        <v>1720</v>
      </c>
      <c r="D12" s="584" t="str">
        <f>"EE"&amp;'School Block'!$B$3</f>
        <v>EE000</v>
      </c>
      <c r="E12" s="584" t="str">
        <f>'Budget Plan'!E40</f>
        <v>86405</v>
      </c>
      <c r="F12" s="585" t="s">
        <v>1166</v>
      </c>
      <c r="G12" s="585" t="s">
        <v>1166</v>
      </c>
      <c r="H12" s="585" t="s">
        <v>356</v>
      </c>
      <c r="I12" s="587"/>
      <c r="J12" s="587">
        <f>ROUND('Budget Plan'!G40,0)</f>
        <v>0</v>
      </c>
    </row>
    <row r="13" spans="1:90" x14ac:dyDescent="0.2">
      <c r="A13" s="584">
        <v>12</v>
      </c>
      <c r="B13" s="584">
        <f t="shared" si="0"/>
        <v>0</v>
      </c>
      <c r="C13" s="585" t="s">
        <v>1720</v>
      </c>
      <c r="D13" s="584" t="str">
        <f>"EE"&amp;'School Block'!$B$3</f>
        <v>EE000</v>
      </c>
      <c r="E13" s="584" t="str">
        <f>'Budget Plan'!E41</f>
        <v>83901</v>
      </c>
      <c r="F13" s="585" t="s">
        <v>1166</v>
      </c>
      <c r="G13" s="585" t="s">
        <v>1166</v>
      </c>
      <c r="H13" s="585" t="s">
        <v>356</v>
      </c>
      <c r="I13" s="587"/>
      <c r="J13" s="587">
        <f>ROUND('Budget Plan'!G41,0)</f>
        <v>0</v>
      </c>
    </row>
    <row r="14" spans="1:90" x14ac:dyDescent="0.2">
      <c r="A14" s="584">
        <v>13</v>
      </c>
      <c r="B14" s="584">
        <f t="shared" si="0"/>
        <v>0</v>
      </c>
      <c r="C14" s="585" t="s">
        <v>1720</v>
      </c>
      <c r="D14" s="584" t="str">
        <f>"EE"&amp;'School Block'!$B$3</f>
        <v>EE000</v>
      </c>
      <c r="E14" s="584" t="str">
        <f>'Budget Plan'!E42</f>
        <v>83647</v>
      </c>
      <c r="F14" s="585" t="s">
        <v>1166</v>
      </c>
      <c r="G14" s="585" t="s">
        <v>1166</v>
      </c>
      <c r="H14" s="585" t="s">
        <v>356</v>
      </c>
      <c r="I14" s="587"/>
      <c r="J14" s="587">
        <f>ROUND('Budget Plan'!G42,0)</f>
        <v>0</v>
      </c>
    </row>
    <row r="15" spans="1:90" x14ac:dyDescent="0.2">
      <c r="A15" s="584">
        <v>14</v>
      </c>
      <c r="B15" s="584">
        <f t="shared" si="0"/>
        <v>0</v>
      </c>
      <c r="C15" s="585" t="s">
        <v>1720</v>
      </c>
      <c r="D15" s="584" t="str">
        <f>"EE"&amp;'School Block'!$B$3</f>
        <v>EE000</v>
      </c>
      <c r="E15" s="584" t="str">
        <f>'Budget Plan'!E43</f>
        <v>82502</v>
      </c>
      <c r="F15" s="585" t="s">
        <v>1166</v>
      </c>
      <c r="G15" s="585" t="s">
        <v>1166</v>
      </c>
      <c r="H15" s="585" t="s">
        <v>356</v>
      </c>
      <c r="I15" s="587"/>
      <c r="J15" s="587">
        <f>ROUND('Budget Plan'!G43,0)</f>
        <v>0</v>
      </c>
    </row>
    <row r="16" spans="1:90" x14ac:dyDescent="0.2">
      <c r="A16" s="584">
        <v>15</v>
      </c>
      <c r="B16" s="584">
        <f t="shared" si="0"/>
        <v>0</v>
      </c>
      <c r="C16" s="585" t="s">
        <v>1720</v>
      </c>
      <c r="D16" s="584" t="str">
        <f>"EE"&amp;'School Block'!$B$3</f>
        <v>EE000</v>
      </c>
      <c r="E16" s="584" t="str">
        <f>'Budget Plan'!E44</f>
        <v>81301</v>
      </c>
      <c r="F16" s="585" t="s">
        <v>1166</v>
      </c>
      <c r="G16" s="585" t="s">
        <v>1166</v>
      </c>
      <c r="H16" s="585" t="s">
        <v>356</v>
      </c>
      <c r="I16" s="587"/>
      <c r="J16" s="587">
        <f>ROUND('Budget Plan'!G44,0)</f>
        <v>0</v>
      </c>
    </row>
    <row r="17" spans="1:10" x14ac:dyDescent="0.2">
      <c r="A17" s="584">
        <v>16</v>
      </c>
      <c r="B17" s="584">
        <f t="shared" si="0"/>
        <v>0</v>
      </c>
      <c r="C17" s="585" t="s">
        <v>1720</v>
      </c>
      <c r="D17" s="584" t="str">
        <f>"EE"&amp;'School Block'!$B$3</f>
        <v>EE000</v>
      </c>
      <c r="E17" s="584" t="str">
        <f>'Budget Plan'!E54</f>
        <v>00100</v>
      </c>
      <c r="F17" s="584" t="str">
        <f>LEFT('Budget Plan'!D54,3)</f>
        <v>362</v>
      </c>
      <c r="G17" s="585" t="s">
        <v>1166</v>
      </c>
      <c r="H17" s="585" t="s">
        <v>356</v>
      </c>
      <c r="I17" s="587">
        <f>ROUND('Budget Plan'!G54,0)</f>
        <v>0</v>
      </c>
      <c r="J17" s="587"/>
    </row>
    <row r="18" spans="1:10" x14ac:dyDescent="0.2">
      <c r="A18" s="584">
        <v>17</v>
      </c>
      <c r="B18" s="584">
        <f t="shared" si="0"/>
        <v>0</v>
      </c>
      <c r="C18" s="585" t="s">
        <v>1720</v>
      </c>
      <c r="D18" s="584" t="str">
        <f>"EE"&amp;'School Block'!$B$3</f>
        <v>EE000</v>
      </c>
      <c r="E18" s="584" t="str">
        <f>'Budget Plan'!E55</f>
        <v>00100</v>
      </c>
      <c r="F18" s="584" t="str">
        <f>LEFT('Budget Plan'!D55,3)</f>
        <v>346</v>
      </c>
      <c r="G18" s="585" t="s">
        <v>1166</v>
      </c>
      <c r="H18" s="585" t="s">
        <v>356</v>
      </c>
      <c r="I18" s="587">
        <f>ROUND('Budget Plan'!G55,0)</f>
        <v>0</v>
      </c>
      <c r="J18" s="587"/>
    </row>
    <row r="19" spans="1:10" x14ac:dyDescent="0.2">
      <c r="A19" s="584">
        <v>18</v>
      </c>
      <c r="B19" s="584">
        <f t="shared" si="0"/>
        <v>0</v>
      </c>
      <c r="C19" s="585" t="s">
        <v>1720</v>
      </c>
      <c r="D19" s="584" t="str">
        <f>"EE"&amp;'School Block'!$B$3</f>
        <v>EE000</v>
      </c>
      <c r="E19" s="584" t="str">
        <f>'Budget Plan'!E59</f>
        <v>00100</v>
      </c>
      <c r="F19" s="584" t="str">
        <f>LEFT('Budget Plan'!D59,3)</f>
        <v>003</v>
      </c>
      <c r="G19" s="585" t="s">
        <v>1166</v>
      </c>
      <c r="H19" s="585" t="s">
        <v>356</v>
      </c>
      <c r="I19" s="587">
        <f>ROUND('Budget Plan'!G59,0)</f>
        <v>0</v>
      </c>
      <c r="J19" s="587"/>
    </row>
    <row r="20" spans="1:10" x14ac:dyDescent="0.2">
      <c r="A20" s="584">
        <v>19</v>
      </c>
      <c r="B20" s="584">
        <f t="shared" si="0"/>
        <v>0</v>
      </c>
      <c r="C20" s="585" t="s">
        <v>1720</v>
      </c>
      <c r="D20" s="584" t="str">
        <f>"EE"&amp;'School Block'!$B$3</f>
        <v>EE000</v>
      </c>
      <c r="E20" s="584" t="str">
        <f>'Budget Plan'!E60</f>
        <v>00100</v>
      </c>
      <c r="F20" s="584" t="e">
        <f>IF(N2="Primary","254","139")</f>
        <v>#N/A</v>
      </c>
      <c r="G20" s="585" t="s">
        <v>1166</v>
      </c>
      <c r="H20" s="585" t="s">
        <v>356</v>
      </c>
      <c r="I20" s="587">
        <f>ROUND('Budget Plan'!G60,0)</f>
        <v>0</v>
      </c>
      <c r="J20" s="587"/>
    </row>
    <row r="21" spans="1:10" x14ac:dyDescent="0.2">
      <c r="A21" s="584">
        <v>20</v>
      </c>
      <c r="B21" s="584">
        <f t="shared" si="0"/>
        <v>0</v>
      </c>
      <c r="C21" s="585" t="s">
        <v>1720</v>
      </c>
      <c r="D21" s="584" t="str">
        <f>"EE"&amp;'School Block'!$B$3</f>
        <v>EE000</v>
      </c>
      <c r="E21" s="584" t="str">
        <f>'Budget Plan'!E61</f>
        <v>00100</v>
      </c>
      <c r="F21" s="584" t="str">
        <f>LEFT('Budget Plan'!D61,3)</f>
        <v>181</v>
      </c>
      <c r="G21" s="585" t="s">
        <v>1166</v>
      </c>
      <c r="H21" s="585" t="s">
        <v>356</v>
      </c>
      <c r="I21" s="587">
        <f>ROUND('Budget Plan'!G61,0)</f>
        <v>0</v>
      </c>
      <c r="J21" s="587"/>
    </row>
    <row r="22" spans="1:10" x14ac:dyDescent="0.2">
      <c r="A22" s="584">
        <v>21</v>
      </c>
      <c r="B22" s="584">
        <f t="shared" si="0"/>
        <v>0</v>
      </c>
      <c r="C22" s="585" t="s">
        <v>1720</v>
      </c>
      <c r="D22" s="584" t="str">
        <f>"EE"&amp;'School Block'!$B$3</f>
        <v>EE000</v>
      </c>
      <c r="E22" s="584" t="str">
        <f>'Budget Plan'!E62</f>
        <v>00100</v>
      </c>
      <c r="F22" s="584" t="str">
        <f>LEFT('Budget Plan'!D62,3)</f>
        <v>221</v>
      </c>
      <c r="G22" s="585" t="s">
        <v>1166</v>
      </c>
      <c r="H22" s="585" t="s">
        <v>356</v>
      </c>
      <c r="I22" s="587">
        <f>ROUND('Budget Plan'!G62,0)</f>
        <v>0</v>
      </c>
      <c r="J22" s="587"/>
    </row>
    <row r="23" spans="1:10" x14ac:dyDescent="0.2">
      <c r="A23" s="584">
        <v>22</v>
      </c>
      <c r="B23" s="584">
        <f t="shared" si="0"/>
        <v>0</v>
      </c>
      <c r="C23" s="585" t="s">
        <v>1720</v>
      </c>
      <c r="D23" s="584" t="str">
        <f>"EE"&amp;'School Block'!$B$3</f>
        <v>EE000</v>
      </c>
      <c r="E23" s="584" t="str">
        <f>'Budget Plan'!E63</f>
        <v>00100</v>
      </c>
      <c r="F23" s="584" t="str">
        <f>LEFT('Budget Plan'!D63,3)</f>
        <v>334</v>
      </c>
      <c r="G23" s="585" t="s">
        <v>1166</v>
      </c>
      <c r="H23" s="585" t="s">
        <v>356</v>
      </c>
      <c r="I23" s="587">
        <f>ROUND('Budget Plan'!G63,0)</f>
        <v>0</v>
      </c>
      <c r="J23" s="587"/>
    </row>
    <row r="24" spans="1:10" x14ac:dyDescent="0.2">
      <c r="A24" s="584">
        <v>23</v>
      </c>
      <c r="B24" s="584">
        <f t="shared" si="0"/>
        <v>0</v>
      </c>
      <c r="C24" s="585" t="s">
        <v>1720</v>
      </c>
      <c r="D24" s="584" t="str">
        <f>"EE"&amp;'School Block'!$B$3</f>
        <v>EE000</v>
      </c>
      <c r="E24" s="584" t="str">
        <f>'Budget Plan'!E64</f>
        <v>00100</v>
      </c>
      <c r="F24" s="584" t="str">
        <f>LEFT('Budget Plan'!D64,3)</f>
        <v>314</v>
      </c>
      <c r="G24" s="585" t="s">
        <v>1166</v>
      </c>
      <c r="H24" s="585" t="s">
        <v>356</v>
      </c>
      <c r="I24" s="587">
        <f>ROUND('Budget Plan'!G64,0)</f>
        <v>0</v>
      </c>
      <c r="J24" s="587"/>
    </row>
    <row r="25" spans="1:10" x14ac:dyDescent="0.2">
      <c r="A25" s="584">
        <v>24</v>
      </c>
      <c r="B25" s="584">
        <f t="shared" si="0"/>
        <v>0</v>
      </c>
      <c r="C25" s="585" t="s">
        <v>1720</v>
      </c>
      <c r="D25" s="584" t="str">
        <f>"EE"&amp;'School Block'!$B$3</f>
        <v>EE000</v>
      </c>
      <c r="E25" s="584" t="str">
        <f>'Budget Plan'!E65</f>
        <v>00100</v>
      </c>
      <c r="F25" s="584" t="str">
        <f>LEFT('Budget Plan'!D65,3)</f>
        <v>054</v>
      </c>
      <c r="G25" s="585" t="s">
        <v>1166</v>
      </c>
      <c r="H25" s="585" t="s">
        <v>356</v>
      </c>
      <c r="I25" s="587">
        <f>ROUND('Budget Plan'!G65,0)</f>
        <v>0</v>
      </c>
      <c r="J25" s="587"/>
    </row>
    <row r="26" spans="1:10" x14ac:dyDescent="0.2">
      <c r="A26" s="584">
        <v>25</v>
      </c>
      <c r="B26" s="584">
        <f t="shared" si="0"/>
        <v>0</v>
      </c>
      <c r="C26" s="585" t="s">
        <v>1720</v>
      </c>
      <c r="D26" s="584" t="str">
        <f>"EE"&amp;'School Block'!$B$3</f>
        <v>EE000</v>
      </c>
      <c r="E26" s="584" t="str">
        <f>'Budget Plan'!E66</f>
        <v>00100</v>
      </c>
      <c r="F26" s="584" t="str">
        <f>LEFT('Budget Plan'!D66,3)</f>
        <v>066</v>
      </c>
      <c r="G26" s="585" t="s">
        <v>1166</v>
      </c>
      <c r="H26" s="585" t="s">
        <v>356</v>
      </c>
      <c r="I26" s="587">
        <f>ROUND('Budget Plan'!G66,0)</f>
        <v>0</v>
      </c>
      <c r="J26" s="587"/>
    </row>
    <row r="27" spans="1:10" x14ac:dyDescent="0.2">
      <c r="A27" s="584">
        <v>26</v>
      </c>
      <c r="B27" s="584">
        <f t="shared" si="0"/>
        <v>0</v>
      </c>
      <c r="C27" s="585" t="s">
        <v>1720</v>
      </c>
      <c r="D27" s="584" t="str">
        <f>"EE"&amp;'School Block'!$B$3</f>
        <v>EE000</v>
      </c>
      <c r="E27" s="584" t="str">
        <f>'Budget Plan'!E67</f>
        <v>00100</v>
      </c>
      <c r="F27" s="584" t="str">
        <f>LEFT('Budget Plan'!D67,3)</f>
        <v>074</v>
      </c>
      <c r="G27" s="585" t="s">
        <v>1166</v>
      </c>
      <c r="H27" s="585" t="s">
        <v>356</v>
      </c>
      <c r="I27" s="587">
        <f>ROUND('Budget Plan'!G67,0)</f>
        <v>0</v>
      </c>
      <c r="J27" s="587"/>
    </row>
    <row r="28" spans="1:10" x14ac:dyDescent="0.2">
      <c r="A28" s="584">
        <v>27</v>
      </c>
      <c r="B28" s="584">
        <f t="shared" si="0"/>
        <v>0</v>
      </c>
      <c r="C28" s="585" t="s">
        <v>1720</v>
      </c>
      <c r="D28" s="584" t="str">
        <f>"EE"&amp;'School Block'!$B$3</f>
        <v>EE000</v>
      </c>
      <c r="E28" s="584" t="str">
        <f>'Budget Plan'!E68</f>
        <v>00100</v>
      </c>
      <c r="F28" s="584" t="str">
        <f>LEFT('Budget Plan'!D68,3)</f>
        <v>238</v>
      </c>
      <c r="G28" s="585" t="s">
        <v>1166</v>
      </c>
      <c r="H28" s="585" t="s">
        <v>356</v>
      </c>
      <c r="I28" s="587">
        <f>ROUND('Budget Plan'!G68,0)</f>
        <v>0</v>
      </c>
      <c r="J28" s="587"/>
    </row>
    <row r="29" spans="1:10" x14ac:dyDescent="0.2">
      <c r="A29" s="584">
        <v>28</v>
      </c>
      <c r="B29" s="584">
        <f t="shared" si="0"/>
        <v>0</v>
      </c>
      <c r="C29" s="585" t="s">
        <v>1720</v>
      </c>
      <c r="D29" s="584" t="str">
        <f>"EE"&amp;'School Block'!$B$3</f>
        <v>EE000</v>
      </c>
      <c r="E29" s="584" t="str">
        <f>'Budget Plan'!E69</f>
        <v>00100</v>
      </c>
      <c r="F29" s="584" t="str">
        <f>LEFT('Budget Plan'!D69,3)</f>
        <v>025</v>
      </c>
      <c r="G29" s="585" t="s">
        <v>1166</v>
      </c>
      <c r="H29" s="585" t="s">
        <v>356</v>
      </c>
      <c r="I29" s="587">
        <f>ROUND('Budget Plan'!G69,0)</f>
        <v>0</v>
      </c>
      <c r="J29" s="587"/>
    </row>
    <row r="30" spans="1:10" x14ac:dyDescent="0.2">
      <c r="A30" s="584">
        <v>29</v>
      </c>
      <c r="B30" s="584">
        <f t="shared" si="0"/>
        <v>0</v>
      </c>
      <c r="C30" s="585" t="s">
        <v>1720</v>
      </c>
      <c r="D30" s="584" t="str">
        <f>"EE"&amp;'School Block'!$B$3</f>
        <v>EE000</v>
      </c>
      <c r="E30" s="586" t="str">
        <f>'Budget Plan'!E73</f>
        <v>01201</v>
      </c>
      <c r="F30" s="585" t="s">
        <v>1166</v>
      </c>
      <c r="G30" s="585" t="s">
        <v>1166</v>
      </c>
      <c r="H30" s="585" t="s">
        <v>356</v>
      </c>
      <c r="I30" s="587">
        <f>ROUND('Budget Plan'!G73,0)</f>
        <v>0</v>
      </c>
      <c r="J30" s="587"/>
    </row>
    <row r="31" spans="1:10" x14ac:dyDescent="0.2">
      <c r="A31" s="584">
        <v>30</v>
      </c>
      <c r="B31" s="584">
        <f t="shared" si="0"/>
        <v>0</v>
      </c>
      <c r="C31" s="585" t="s">
        <v>1720</v>
      </c>
      <c r="D31" s="584" t="str">
        <f>"EE"&amp;'School Block'!$B$3</f>
        <v>EE000</v>
      </c>
      <c r="E31" s="584" t="str">
        <f>'Budget Plan'!E74</f>
        <v>01902</v>
      </c>
      <c r="F31" s="585" t="s">
        <v>1166</v>
      </c>
      <c r="G31" s="585" t="s">
        <v>1166</v>
      </c>
      <c r="H31" s="585" t="s">
        <v>356</v>
      </c>
      <c r="I31" s="587">
        <f>ROUND('Budget Plan'!G74,0)</f>
        <v>0</v>
      </c>
      <c r="J31" s="587"/>
    </row>
    <row r="32" spans="1:10" x14ac:dyDescent="0.2">
      <c r="A32" s="584">
        <v>31</v>
      </c>
      <c r="B32" s="584">
        <f t="shared" si="0"/>
        <v>0</v>
      </c>
      <c r="C32" s="585" t="s">
        <v>1720</v>
      </c>
      <c r="D32" s="584" t="str">
        <f>"EE"&amp;'School Block'!$B$3</f>
        <v>EE000</v>
      </c>
      <c r="E32" s="584" t="str">
        <f>'Budget Plan'!E75</f>
        <v>26200</v>
      </c>
      <c r="F32" s="585" t="s">
        <v>1166</v>
      </c>
      <c r="G32" s="585" t="s">
        <v>1166</v>
      </c>
      <c r="H32" s="585" t="s">
        <v>356</v>
      </c>
      <c r="I32" s="587">
        <f>ROUND('Budget Plan'!G75,0)</f>
        <v>0</v>
      </c>
      <c r="J32" s="587"/>
    </row>
    <row r="33" spans="1:10" x14ac:dyDescent="0.2">
      <c r="A33" s="584">
        <v>32</v>
      </c>
      <c r="B33" s="584">
        <f t="shared" si="0"/>
        <v>0</v>
      </c>
      <c r="C33" s="585" t="s">
        <v>1720</v>
      </c>
      <c r="D33" s="584" t="str">
        <f>"EE"&amp;'School Block'!$B$3</f>
        <v>EE000</v>
      </c>
      <c r="E33" s="584" t="str">
        <f>'Budget Plan'!E76</f>
        <v>01900</v>
      </c>
      <c r="F33" s="585" t="s">
        <v>1166</v>
      </c>
      <c r="G33" s="585" t="s">
        <v>1166</v>
      </c>
      <c r="H33" s="585" t="s">
        <v>356</v>
      </c>
      <c r="I33" s="587">
        <f>ROUND('Budget Plan'!G76,0)</f>
        <v>0</v>
      </c>
      <c r="J33" s="587"/>
    </row>
    <row r="34" spans="1:10" x14ac:dyDescent="0.2">
      <c r="A34" s="584">
        <v>33</v>
      </c>
      <c r="B34" s="584">
        <f t="shared" ref="B34:B65" si="1">RIGHT(D34,3)*1</f>
        <v>0</v>
      </c>
      <c r="C34" s="585" t="s">
        <v>1720</v>
      </c>
      <c r="D34" s="584" t="str">
        <f>"EE"&amp;'School Block'!$B$3</f>
        <v>EE000</v>
      </c>
      <c r="E34" s="584" t="str">
        <f>'Budget Plan'!E77</f>
        <v>37300</v>
      </c>
      <c r="F34" s="585" t="s">
        <v>1166</v>
      </c>
      <c r="G34" s="585" t="s">
        <v>1166</v>
      </c>
      <c r="H34" s="585" t="s">
        <v>356</v>
      </c>
      <c r="I34" s="587">
        <f>ROUND('Budget Plan'!G77,0)</f>
        <v>0</v>
      </c>
      <c r="J34" s="587"/>
    </row>
    <row r="35" spans="1:10" x14ac:dyDescent="0.2">
      <c r="A35" s="584">
        <v>34</v>
      </c>
      <c r="B35" s="584">
        <f t="shared" si="1"/>
        <v>0</v>
      </c>
      <c r="C35" s="585" t="s">
        <v>1720</v>
      </c>
      <c r="D35" s="584" t="str">
        <f>"EE"&amp;'School Block'!$B$3</f>
        <v>EE000</v>
      </c>
      <c r="E35" s="584" t="str">
        <f>'Budget Plan'!E78</f>
        <v>01300</v>
      </c>
      <c r="F35" s="585" t="s">
        <v>1166</v>
      </c>
      <c r="G35" s="585" t="s">
        <v>1166</v>
      </c>
      <c r="H35" s="585" t="s">
        <v>356</v>
      </c>
      <c r="I35" s="587">
        <f>ROUND('Budget Plan'!G78,0)</f>
        <v>0</v>
      </c>
      <c r="J35" s="587"/>
    </row>
    <row r="36" spans="1:10" x14ac:dyDescent="0.2">
      <c r="A36" s="584">
        <v>35</v>
      </c>
      <c r="B36" s="584">
        <f t="shared" si="1"/>
        <v>0</v>
      </c>
      <c r="C36" s="585" t="s">
        <v>1720</v>
      </c>
      <c r="D36" s="584" t="str">
        <f>"EE"&amp;'School Block'!$B$3</f>
        <v>EE000</v>
      </c>
      <c r="E36" s="584" t="str">
        <f>'Budget Plan'!E79</f>
        <v>39002</v>
      </c>
      <c r="F36" s="585" t="s">
        <v>1166</v>
      </c>
      <c r="G36" s="585" t="s">
        <v>1166</v>
      </c>
      <c r="H36" s="585" t="s">
        <v>356</v>
      </c>
      <c r="I36" s="587">
        <f>ROUND('Budget Plan'!G79,0)</f>
        <v>0</v>
      </c>
      <c r="J36" s="587"/>
    </row>
    <row r="37" spans="1:10" x14ac:dyDescent="0.2">
      <c r="A37" s="584">
        <v>36</v>
      </c>
      <c r="B37" s="584">
        <f t="shared" si="1"/>
        <v>0</v>
      </c>
      <c r="C37" s="585" t="s">
        <v>1720</v>
      </c>
      <c r="D37" s="584" t="str">
        <f>"EE"&amp;'School Block'!$B$3</f>
        <v>EE000</v>
      </c>
      <c r="E37" s="584" t="str">
        <f>'Budget Plan'!E80</f>
        <v>39003</v>
      </c>
      <c r="F37" s="585" t="s">
        <v>1166</v>
      </c>
      <c r="G37" s="585" t="s">
        <v>1166</v>
      </c>
      <c r="H37" s="585" t="s">
        <v>356</v>
      </c>
      <c r="I37" s="587">
        <f>ROUND('Budget Plan'!G80,0)</f>
        <v>0</v>
      </c>
      <c r="J37" s="587"/>
    </row>
    <row r="38" spans="1:10" x14ac:dyDescent="0.2">
      <c r="A38" s="584">
        <v>37</v>
      </c>
      <c r="B38" s="584">
        <f t="shared" si="1"/>
        <v>0</v>
      </c>
      <c r="C38" s="585" t="s">
        <v>1720</v>
      </c>
      <c r="D38" s="584" t="str">
        <f>"EE"&amp;'School Block'!$B$3</f>
        <v>EE000</v>
      </c>
      <c r="E38" s="584" t="str">
        <f>'Budget Plan'!E85</f>
        <v>11108</v>
      </c>
      <c r="F38" s="585" t="s">
        <v>1166</v>
      </c>
      <c r="G38" s="585" t="s">
        <v>1166</v>
      </c>
      <c r="H38" s="585" t="s">
        <v>356</v>
      </c>
      <c r="I38" s="587">
        <f>ROUND('Budget Plan'!G85,0)</f>
        <v>0</v>
      </c>
      <c r="J38" s="587"/>
    </row>
    <row r="39" spans="1:10" x14ac:dyDescent="0.2">
      <c r="A39" s="584">
        <v>38</v>
      </c>
      <c r="B39" s="584">
        <f t="shared" si="1"/>
        <v>0</v>
      </c>
      <c r="C39" s="585" t="s">
        <v>1720</v>
      </c>
      <c r="D39" s="584" t="str">
        <f>"EE"&amp;'School Block'!$B$3</f>
        <v>EE000</v>
      </c>
      <c r="E39" s="584" t="str">
        <f>'Budget Plan'!E86</f>
        <v>18200</v>
      </c>
      <c r="F39" s="585" t="s">
        <v>1166</v>
      </c>
      <c r="G39" s="585" t="s">
        <v>1166</v>
      </c>
      <c r="H39" s="585" t="s">
        <v>356</v>
      </c>
      <c r="I39" s="587">
        <f>ROUND('Budget Plan'!G86,0)</f>
        <v>0</v>
      </c>
      <c r="J39" s="587"/>
    </row>
    <row r="40" spans="1:10" x14ac:dyDescent="0.2">
      <c r="A40" s="584">
        <v>39</v>
      </c>
      <c r="B40" s="584">
        <f t="shared" si="1"/>
        <v>0</v>
      </c>
      <c r="C40" s="585" t="s">
        <v>1720</v>
      </c>
      <c r="D40" s="584" t="str">
        <f>"EE"&amp;'School Block'!$B$3</f>
        <v>EE000</v>
      </c>
      <c r="E40" s="584" t="str">
        <f>'Budget Plan'!E87</f>
        <v>15300</v>
      </c>
      <c r="F40" s="585" t="s">
        <v>1166</v>
      </c>
      <c r="G40" s="585" t="s">
        <v>1166</v>
      </c>
      <c r="H40" s="585" t="s">
        <v>356</v>
      </c>
      <c r="I40" s="587">
        <f>ROUND('Budget Plan'!G87,0)</f>
        <v>0</v>
      </c>
      <c r="J40" s="587"/>
    </row>
    <row r="41" spans="1:10" x14ac:dyDescent="0.2">
      <c r="A41" s="584">
        <v>40</v>
      </c>
      <c r="B41" s="584">
        <f t="shared" si="1"/>
        <v>0</v>
      </c>
      <c r="C41" s="585" t="s">
        <v>1720</v>
      </c>
      <c r="D41" s="584" t="str">
        <f>"EE"&amp;'School Block'!$B$3</f>
        <v>EE000</v>
      </c>
      <c r="E41" s="584" t="str">
        <f>'Budget Plan'!E88</f>
        <v>14100</v>
      </c>
      <c r="F41" s="585" t="s">
        <v>1166</v>
      </c>
      <c r="G41" s="585" t="s">
        <v>1166</v>
      </c>
      <c r="H41" s="585" t="s">
        <v>356</v>
      </c>
      <c r="I41" s="587">
        <f>ROUND('Budget Plan'!G88,0)</f>
        <v>0</v>
      </c>
      <c r="J41" s="587"/>
    </row>
    <row r="42" spans="1:10" x14ac:dyDescent="0.2">
      <c r="A42" s="584">
        <v>41</v>
      </c>
      <c r="B42" s="584">
        <f t="shared" si="1"/>
        <v>0</v>
      </c>
      <c r="C42" s="585" t="s">
        <v>1720</v>
      </c>
      <c r="D42" s="584" t="str">
        <f>"EE"&amp;'School Block'!$B$3</f>
        <v>EE000</v>
      </c>
      <c r="E42" s="584" t="str">
        <f>'Budget Plan'!E89</f>
        <v>12500</v>
      </c>
      <c r="F42" s="585" t="s">
        <v>1166</v>
      </c>
      <c r="G42" s="585" t="s">
        <v>1166</v>
      </c>
      <c r="H42" s="585" t="s">
        <v>356</v>
      </c>
      <c r="I42" s="587">
        <f>ROUND('Budget Plan'!G89,0)</f>
        <v>0</v>
      </c>
      <c r="J42" s="587"/>
    </row>
    <row r="43" spans="1:10" x14ac:dyDescent="0.2">
      <c r="A43" s="584">
        <v>42</v>
      </c>
      <c r="B43" s="584">
        <f t="shared" si="1"/>
        <v>0</v>
      </c>
      <c r="C43" s="585" t="s">
        <v>1720</v>
      </c>
      <c r="D43" s="584" t="str">
        <f>"EE"&amp;'School Block'!$B$3</f>
        <v>EE000</v>
      </c>
      <c r="E43" s="584" t="str">
        <f>'Budget Plan'!E90</f>
        <v>12200</v>
      </c>
      <c r="F43" s="585" t="s">
        <v>1166</v>
      </c>
      <c r="G43" s="585" t="s">
        <v>1166</v>
      </c>
      <c r="H43" s="585" t="s">
        <v>356</v>
      </c>
      <c r="I43" s="587">
        <f>ROUND('Budget Plan'!G90,0)</f>
        <v>0</v>
      </c>
      <c r="J43" s="587"/>
    </row>
    <row r="44" spans="1:10" x14ac:dyDescent="0.2">
      <c r="A44" s="584">
        <v>43</v>
      </c>
      <c r="B44" s="584">
        <f t="shared" si="1"/>
        <v>0</v>
      </c>
      <c r="C44" s="585" t="s">
        <v>1720</v>
      </c>
      <c r="D44" s="584" t="str">
        <f>"EE"&amp;'School Block'!$B$3</f>
        <v>EE000</v>
      </c>
      <c r="E44" s="584" t="str">
        <f>'Budget Plan'!E91</f>
        <v>12100</v>
      </c>
      <c r="F44" s="585" t="s">
        <v>1166</v>
      </c>
      <c r="G44" s="585" t="s">
        <v>1166</v>
      </c>
      <c r="H44" s="585" t="s">
        <v>356</v>
      </c>
      <c r="I44" s="587">
        <f>ROUND('Budget Plan'!G91,0)</f>
        <v>0</v>
      </c>
      <c r="J44" s="587"/>
    </row>
    <row r="45" spans="1:10" x14ac:dyDescent="0.2">
      <c r="A45" s="584">
        <v>44</v>
      </c>
      <c r="B45" s="584">
        <f t="shared" si="1"/>
        <v>0</v>
      </c>
      <c r="C45" s="585" t="s">
        <v>1720</v>
      </c>
      <c r="D45" s="584" t="str">
        <f>"EE"&amp;'School Block'!$B$3</f>
        <v>EE000</v>
      </c>
      <c r="E45" s="584" t="str">
        <f>'Budget Plan'!E92</f>
        <v>13200</v>
      </c>
      <c r="F45" s="585" t="s">
        <v>1166</v>
      </c>
      <c r="G45" s="585" t="s">
        <v>1166</v>
      </c>
      <c r="H45" s="585" t="s">
        <v>356</v>
      </c>
      <c r="I45" s="587" t="e">
        <f>ROUND('Budget Plan'!G92,0)</f>
        <v>#N/A</v>
      </c>
      <c r="J45" s="587"/>
    </row>
    <row r="46" spans="1:10" x14ac:dyDescent="0.2">
      <c r="A46" s="584">
        <v>45</v>
      </c>
      <c r="B46" s="584">
        <f t="shared" si="1"/>
        <v>0</v>
      </c>
      <c r="C46" s="585" t="s">
        <v>1720</v>
      </c>
      <c r="D46" s="584" t="str">
        <f>"EE"&amp;'School Block'!$B$3</f>
        <v>EE000</v>
      </c>
      <c r="E46" s="584" t="str">
        <f>'Budget Plan'!E93</f>
        <v>13100</v>
      </c>
      <c r="F46" s="585" t="s">
        <v>1166</v>
      </c>
      <c r="G46" s="585" t="s">
        <v>1166</v>
      </c>
      <c r="H46" s="585" t="s">
        <v>356</v>
      </c>
      <c r="I46" s="587">
        <f>ROUND('Budget Plan'!G93,0)</f>
        <v>0</v>
      </c>
      <c r="J46" s="587"/>
    </row>
    <row r="47" spans="1:10" x14ac:dyDescent="0.2">
      <c r="A47" s="584">
        <v>46</v>
      </c>
      <c r="B47" s="584">
        <f t="shared" si="1"/>
        <v>0</v>
      </c>
      <c r="C47" s="585" t="s">
        <v>1720</v>
      </c>
      <c r="D47" s="584" t="str">
        <f>"EE"&amp;'School Block'!$B$3</f>
        <v>EE000</v>
      </c>
      <c r="E47" s="584" t="str">
        <f>'Budget Plan'!E94</f>
        <v>11992</v>
      </c>
      <c r="F47" s="585" t="s">
        <v>1166</v>
      </c>
      <c r="G47" s="585" t="s">
        <v>1166</v>
      </c>
      <c r="H47" s="585" t="s">
        <v>356</v>
      </c>
      <c r="I47" s="587">
        <f>ROUND('Budget Plan'!G94,0)</f>
        <v>0</v>
      </c>
      <c r="J47" s="587"/>
    </row>
    <row r="48" spans="1:10" x14ac:dyDescent="0.2">
      <c r="A48" s="584">
        <v>47</v>
      </c>
      <c r="B48" s="584">
        <f t="shared" si="1"/>
        <v>0</v>
      </c>
      <c r="C48" s="585" t="s">
        <v>1720</v>
      </c>
      <c r="D48" s="584" t="str">
        <f>"EE"&amp;'School Block'!$B$3</f>
        <v>EE000</v>
      </c>
      <c r="E48" s="584" t="str">
        <f>'Budget Plan'!E98</f>
        <v>31109</v>
      </c>
      <c r="F48" s="585" t="s">
        <v>1166</v>
      </c>
      <c r="G48" s="585" t="s">
        <v>1166</v>
      </c>
      <c r="H48" s="585" t="s">
        <v>356</v>
      </c>
      <c r="I48" s="587">
        <f>ROUND('Budget Plan'!G98,0)</f>
        <v>0</v>
      </c>
      <c r="J48" s="587"/>
    </row>
    <row r="49" spans="1:10" x14ac:dyDescent="0.2">
      <c r="A49" s="584">
        <v>48</v>
      </c>
      <c r="B49" s="584">
        <f t="shared" si="1"/>
        <v>0</v>
      </c>
      <c r="C49" s="585" t="s">
        <v>1720</v>
      </c>
      <c r="D49" s="584" t="str">
        <f>"EE"&amp;'School Block'!$B$3</f>
        <v>EE000</v>
      </c>
      <c r="E49" s="584" t="str">
        <f>'Budget Plan'!E99</f>
        <v>24201</v>
      </c>
      <c r="F49" s="585" t="s">
        <v>1166</v>
      </c>
      <c r="G49" s="585" t="s">
        <v>1166</v>
      </c>
      <c r="H49" s="585" t="s">
        <v>356</v>
      </c>
      <c r="I49" s="587">
        <f>ROUND('Budget Plan'!G99,0)</f>
        <v>0</v>
      </c>
      <c r="J49" s="587"/>
    </row>
    <row r="50" spans="1:10" x14ac:dyDescent="0.2">
      <c r="A50" s="584">
        <v>49</v>
      </c>
      <c r="B50" s="584">
        <f t="shared" si="1"/>
        <v>0</v>
      </c>
      <c r="C50" s="585" t="s">
        <v>1720</v>
      </c>
      <c r="D50" s="584" t="str">
        <f>"EE"&amp;'School Block'!$B$3</f>
        <v>EE000</v>
      </c>
      <c r="E50" s="584" t="str">
        <f>'Budget Plan'!E100</f>
        <v>36601</v>
      </c>
      <c r="F50" s="585" t="s">
        <v>1166</v>
      </c>
      <c r="G50" s="585" t="s">
        <v>1166</v>
      </c>
      <c r="H50" s="585" t="s">
        <v>356</v>
      </c>
      <c r="I50" s="587">
        <f>ROUND('Budget Plan'!G100,0)</f>
        <v>0</v>
      </c>
      <c r="J50" s="587"/>
    </row>
    <row r="51" spans="1:10" x14ac:dyDescent="0.2">
      <c r="A51" s="584">
        <v>50</v>
      </c>
      <c r="B51" s="584">
        <f t="shared" si="1"/>
        <v>0</v>
      </c>
      <c r="C51" s="585" t="s">
        <v>1720</v>
      </c>
      <c r="D51" s="584" t="str">
        <f>"EE"&amp;'School Block'!$B$3</f>
        <v>EE000</v>
      </c>
      <c r="E51" s="584" t="str">
        <f>'Budget Plan'!E101</f>
        <v>35401</v>
      </c>
      <c r="F51" s="585" t="s">
        <v>1166</v>
      </c>
      <c r="G51" s="585" t="s">
        <v>1166</v>
      </c>
      <c r="H51" s="585" t="s">
        <v>356</v>
      </c>
      <c r="I51" s="587">
        <f>ROUND('Budget Plan'!G101,0)</f>
        <v>0</v>
      </c>
      <c r="J51" s="587"/>
    </row>
    <row r="52" spans="1:10" x14ac:dyDescent="0.2">
      <c r="A52" s="584">
        <v>51</v>
      </c>
      <c r="B52" s="584">
        <f t="shared" si="1"/>
        <v>0</v>
      </c>
      <c r="C52" s="585" t="s">
        <v>1720</v>
      </c>
      <c r="D52" s="584" t="str">
        <f>"EE"&amp;'School Block'!$B$3</f>
        <v>EE000</v>
      </c>
      <c r="E52" s="584" t="str">
        <f>'Budget Plan'!E105</f>
        <v>34100</v>
      </c>
      <c r="F52" s="585" t="s">
        <v>1166</v>
      </c>
      <c r="G52" s="585" t="s">
        <v>1166</v>
      </c>
      <c r="H52" s="585" t="s">
        <v>356</v>
      </c>
      <c r="I52" s="587">
        <f>ROUND('Budget Plan'!G105,0)</f>
        <v>0</v>
      </c>
      <c r="J52" s="587"/>
    </row>
    <row r="53" spans="1:10" x14ac:dyDescent="0.2">
      <c r="A53" s="584">
        <v>52</v>
      </c>
      <c r="B53" s="584">
        <f t="shared" si="1"/>
        <v>0</v>
      </c>
      <c r="C53" s="585" t="s">
        <v>1720</v>
      </c>
      <c r="D53" s="584" t="str">
        <f>"EE"&amp;'School Block'!$B$3</f>
        <v>EE000</v>
      </c>
      <c r="E53" s="584" t="str">
        <f>'Budget Plan'!E106</f>
        <v>36202</v>
      </c>
      <c r="F53" s="585" t="s">
        <v>1166</v>
      </c>
      <c r="G53" s="585" t="s">
        <v>1166</v>
      </c>
      <c r="H53" s="585" t="s">
        <v>356</v>
      </c>
      <c r="I53" s="587">
        <f>ROUND('Budget Plan'!G106,0)</f>
        <v>0</v>
      </c>
      <c r="J53" s="587"/>
    </row>
    <row r="54" spans="1:10" x14ac:dyDescent="0.2">
      <c r="A54" s="584">
        <v>53</v>
      </c>
      <c r="B54" s="584">
        <f t="shared" si="1"/>
        <v>0</v>
      </c>
      <c r="C54" s="585" t="s">
        <v>1720</v>
      </c>
      <c r="D54" s="584" t="str">
        <f>"EE"&amp;'School Block'!$B$3</f>
        <v>EE000</v>
      </c>
      <c r="E54" s="584" t="str">
        <f>'Budget Plan'!E107</f>
        <v>36300</v>
      </c>
      <c r="F54" s="585" t="s">
        <v>1166</v>
      </c>
      <c r="G54" s="585" t="s">
        <v>1166</v>
      </c>
      <c r="H54" s="585" t="s">
        <v>356</v>
      </c>
      <c r="I54" s="587">
        <f>ROUND('Budget Plan'!G107,0)</f>
        <v>0</v>
      </c>
      <c r="J54" s="587"/>
    </row>
    <row r="55" spans="1:10" x14ac:dyDescent="0.2">
      <c r="A55" s="584">
        <v>54</v>
      </c>
      <c r="B55" s="584">
        <f t="shared" si="1"/>
        <v>0</v>
      </c>
      <c r="C55" s="585" t="s">
        <v>1720</v>
      </c>
      <c r="D55" s="584" t="str">
        <f>"EE"&amp;'School Block'!$B$3</f>
        <v>EE000</v>
      </c>
      <c r="E55" s="584" t="str">
        <f>'Budget Plan'!E108</f>
        <v>39200</v>
      </c>
      <c r="F55" s="585" t="s">
        <v>1166</v>
      </c>
      <c r="G55" s="585" t="s">
        <v>1166</v>
      </c>
      <c r="H55" s="585" t="s">
        <v>356</v>
      </c>
      <c r="I55" s="587">
        <f>ROUND('Budget Plan'!G108,0)</f>
        <v>0</v>
      </c>
      <c r="J55" s="587"/>
    </row>
    <row r="56" spans="1:10" x14ac:dyDescent="0.2">
      <c r="A56" s="584">
        <v>55</v>
      </c>
      <c r="B56" s="584">
        <f t="shared" si="1"/>
        <v>0</v>
      </c>
      <c r="C56" s="585" t="s">
        <v>1720</v>
      </c>
      <c r="D56" s="584" t="str">
        <f>"EE"&amp;'School Block'!$B$3</f>
        <v>EE000</v>
      </c>
      <c r="E56" s="584" t="str">
        <f>'Budget Plan'!E109</f>
        <v>39001</v>
      </c>
      <c r="F56" s="585" t="s">
        <v>1166</v>
      </c>
      <c r="G56" s="585" t="s">
        <v>1166</v>
      </c>
      <c r="H56" s="585" t="s">
        <v>356</v>
      </c>
      <c r="I56" s="587">
        <f>ROUND('Budget Plan'!G109,0)</f>
        <v>0</v>
      </c>
      <c r="J56" s="587"/>
    </row>
    <row r="57" spans="1:10" x14ac:dyDescent="0.2">
      <c r="A57" s="584">
        <v>56</v>
      </c>
      <c r="B57" s="584">
        <f t="shared" si="1"/>
        <v>0</v>
      </c>
      <c r="C57" s="585" t="s">
        <v>1720</v>
      </c>
      <c r="D57" s="584" t="str">
        <f>"EE"&amp;'School Block'!$B$3</f>
        <v>EE000</v>
      </c>
      <c r="E57" s="584" t="str">
        <f>'Budget Plan'!E110</f>
        <v>31301</v>
      </c>
      <c r="F57" s="585" t="s">
        <v>1166</v>
      </c>
      <c r="G57" s="585" t="s">
        <v>1166</v>
      </c>
      <c r="H57" s="585" t="s">
        <v>356</v>
      </c>
      <c r="I57" s="587">
        <f>ROUND('Budget Plan'!G110,0)</f>
        <v>0</v>
      </c>
      <c r="J57" s="587"/>
    </row>
    <row r="58" spans="1:10" x14ac:dyDescent="0.2">
      <c r="A58" s="584">
        <v>57</v>
      </c>
      <c r="B58" s="584">
        <f t="shared" si="1"/>
        <v>0</v>
      </c>
      <c r="C58" s="585" t="s">
        <v>1720</v>
      </c>
      <c r="D58" s="584" t="str">
        <f>"EE"&amp;'School Block'!$B$3</f>
        <v>EE000</v>
      </c>
      <c r="E58" s="584" t="str">
        <f>'Budget Plan'!E111</f>
        <v>39220</v>
      </c>
      <c r="F58" s="585" t="s">
        <v>1166</v>
      </c>
      <c r="G58" s="585" t="s">
        <v>1166</v>
      </c>
      <c r="H58" s="585" t="s">
        <v>356</v>
      </c>
      <c r="I58" s="587">
        <f>ROUND('Budget Plan'!G111,0)</f>
        <v>0</v>
      </c>
      <c r="J58" s="587"/>
    </row>
    <row r="59" spans="1:10" x14ac:dyDescent="0.2">
      <c r="A59" s="584">
        <v>58</v>
      </c>
      <c r="B59" s="584">
        <f t="shared" si="1"/>
        <v>0</v>
      </c>
      <c r="C59" s="585" t="s">
        <v>1720</v>
      </c>
      <c r="D59" s="584" t="str">
        <f>"EE"&amp;'School Block'!$B$3</f>
        <v>EE000</v>
      </c>
      <c r="E59" s="584" t="str">
        <f>'Budget Plan'!E112</f>
        <v>32304</v>
      </c>
      <c r="F59" s="585" t="s">
        <v>1166</v>
      </c>
      <c r="G59" s="585" t="s">
        <v>1166</v>
      </c>
      <c r="H59" s="585" t="s">
        <v>356</v>
      </c>
      <c r="I59" s="587">
        <f>ROUND('Budget Plan'!G112,0)</f>
        <v>0</v>
      </c>
      <c r="J59" s="587"/>
    </row>
    <row r="60" spans="1:10" x14ac:dyDescent="0.2">
      <c r="A60" s="584">
        <v>59</v>
      </c>
      <c r="B60" s="584">
        <f t="shared" si="1"/>
        <v>0</v>
      </c>
      <c r="C60" s="585" t="s">
        <v>1720</v>
      </c>
      <c r="D60" s="584" t="str">
        <f>"EE"&amp;'School Block'!$B$3</f>
        <v>EE000</v>
      </c>
      <c r="E60" s="584" t="str">
        <f>'Budget Plan'!E113</f>
        <v>00401</v>
      </c>
      <c r="F60" s="585" t="s">
        <v>1166</v>
      </c>
      <c r="G60" s="585" t="s">
        <v>1166</v>
      </c>
      <c r="H60" s="585" t="s">
        <v>356</v>
      </c>
      <c r="I60" s="587">
        <f>ROUND('Budget Plan'!G113,0)</f>
        <v>0</v>
      </c>
      <c r="J60" s="587"/>
    </row>
    <row r="61" spans="1:10" x14ac:dyDescent="0.2">
      <c r="A61" s="584">
        <v>60</v>
      </c>
      <c r="B61" s="584">
        <f t="shared" si="1"/>
        <v>0</v>
      </c>
      <c r="C61" s="585" t="s">
        <v>1720</v>
      </c>
      <c r="D61" s="584" t="str">
        <f>"EE"&amp;'School Block'!$B$3</f>
        <v>EE000</v>
      </c>
      <c r="E61" s="584" t="str">
        <f>'Budget Plan'!E114</f>
        <v>35402</v>
      </c>
      <c r="F61" s="585" t="s">
        <v>1166</v>
      </c>
      <c r="G61" s="585" t="s">
        <v>1166</v>
      </c>
      <c r="H61" s="585" t="s">
        <v>356</v>
      </c>
      <c r="I61" s="587">
        <f>ROUND('Budget Plan'!G114,0)</f>
        <v>0</v>
      </c>
      <c r="J61" s="587"/>
    </row>
    <row r="62" spans="1:10" x14ac:dyDescent="0.2">
      <c r="A62" s="584">
        <v>61</v>
      </c>
      <c r="B62" s="584">
        <f t="shared" si="1"/>
        <v>0</v>
      </c>
      <c r="C62" s="585" t="s">
        <v>1720</v>
      </c>
      <c r="D62" s="584" t="str">
        <f>"EE"&amp;'School Block'!$B$3</f>
        <v>EE000</v>
      </c>
      <c r="E62" s="584" t="str">
        <f>'Budget Plan'!E115</f>
        <v>00402</v>
      </c>
      <c r="F62" s="585" t="s">
        <v>1166</v>
      </c>
      <c r="G62" s="585" t="s">
        <v>1166</v>
      </c>
      <c r="H62" s="585" t="s">
        <v>356</v>
      </c>
      <c r="I62" s="587">
        <f>ROUND('Budget Plan'!G115,0)</f>
        <v>0</v>
      </c>
      <c r="J62" s="587"/>
    </row>
    <row r="63" spans="1:10" x14ac:dyDescent="0.2">
      <c r="A63" s="584">
        <v>62</v>
      </c>
      <c r="B63" s="584">
        <f t="shared" si="1"/>
        <v>0</v>
      </c>
      <c r="C63" s="585" t="s">
        <v>1720</v>
      </c>
      <c r="D63" s="584" t="str">
        <f>"EE"&amp;'School Block'!$B$3</f>
        <v>EE000</v>
      </c>
      <c r="E63" s="584" t="str">
        <f>'Budget Plan'!E116</f>
        <v>00403</v>
      </c>
      <c r="F63" s="585" t="s">
        <v>1166</v>
      </c>
      <c r="G63" s="585" t="s">
        <v>1166</v>
      </c>
      <c r="H63" s="585" t="s">
        <v>356</v>
      </c>
      <c r="I63" s="587">
        <f>ROUND('Budget Plan'!G116,0)</f>
        <v>0</v>
      </c>
      <c r="J63" s="587"/>
    </row>
    <row r="64" spans="1:10" x14ac:dyDescent="0.2">
      <c r="A64" s="584">
        <v>63</v>
      </c>
      <c r="B64" s="584">
        <f t="shared" si="1"/>
        <v>0</v>
      </c>
      <c r="C64" s="585" t="s">
        <v>1720</v>
      </c>
      <c r="D64" s="584" t="str">
        <f>"EE"&amp;'School Block'!$B$3</f>
        <v>EE000</v>
      </c>
      <c r="E64" s="584" t="str">
        <f>'Budget Plan'!E117</f>
        <v>35403</v>
      </c>
      <c r="F64" s="585" t="s">
        <v>1166</v>
      </c>
      <c r="G64" s="585" t="s">
        <v>1166</v>
      </c>
      <c r="H64" s="585" t="s">
        <v>356</v>
      </c>
      <c r="I64" s="587">
        <f>ROUND('Budget Plan'!G117,0)</f>
        <v>0</v>
      </c>
      <c r="J64" s="587"/>
    </row>
    <row r="65" spans="1:10" x14ac:dyDescent="0.2">
      <c r="A65" s="584">
        <v>64</v>
      </c>
      <c r="B65" s="584">
        <f t="shared" si="1"/>
        <v>0</v>
      </c>
      <c r="C65" s="585" t="s">
        <v>1720</v>
      </c>
      <c r="D65" s="584" t="str">
        <f>"EE"&amp;'School Block'!$B$3</f>
        <v>EE000</v>
      </c>
      <c r="E65" s="584" t="str">
        <f>'Budget Plan'!E118</f>
        <v>39201</v>
      </c>
      <c r="F65" s="585" t="s">
        <v>1166</v>
      </c>
      <c r="G65" s="585" t="s">
        <v>1166</v>
      </c>
      <c r="H65" s="585" t="s">
        <v>356</v>
      </c>
      <c r="I65" s="587">
        <f>ROUND('Budget Plan'!G118,0)</f>
        <v>0</v>
      </c>
      <c r="J65" s="587"/>
    </row>
    <row r="66" spans="1:10" x14ac:dyDescent="0.2">
      <c r="A66" s="584">
        <v>65</v>
      </c>
      <c r="B66" s="584">
        <f t="shared" ref="B66:B71" si="2">RIGHT(D66,3)*1</f>
        <v>0</v>
      </c>
      <c r="C66" s="585" t="s">
        <v>1720</v>
      </c>
      <c r="D66" s="584" t="str">
        <f>"EE"&amp;'School Block'!$B$3</f>
        <v>EE000</v>
      </c>
      <c r="E66" s="584" t="str">
        <f>'Budget Plan'!E119</f>
        <v>39219</v>
      </c>
      <c r="F66" s="585" t="s">
        <v>1166</v>
      </c>
      <c r="G66" s="585" t="s">
        <v>1166</v>
      </c>
      <c r="H66" s="585" t="s">
        <v>356</v>
      </c>
      <c r="I66" s="587">
        <f>ROUND('Budget Plan'!G119,0)</f>
        <v>0</v>
      </c>
      <c r="J66" s="587"/>
    </row>
    <row r="67" spans="1:10" x14ac:dyDescent="0.2">
      <c r="A67" s="584">
        <v>66</v>
      </c>
      <c r="B67" s="584">
        <f t="shared" si="2"/>
        <v>0</v>
      </c>
      <c r="C67" s="585" t="s">
        <v>1720</v>
      </c>
      <c r="D67" s="584" t="str">
        <f>"EE"&amp;'School Block'!$B$3</f>
        <v>EE000</v>
      </c>
      <c r="E67" s="584" t="str">
        <f>'Budget Plan'!E123</f>
        <v>11995</v>
      </c>
      <c r="F67" s="585" t="s">
        <v>1166</v>
      </c>
      <c r="G67" s="585" t="s">
        <v>1166</v>
      </c>
      <c r="H67" s="585" t="s">
        <v>356</v>
      </c>
      <c r="I67" s="587">
        <f>ROUND('Budget Plan'!G123,0)</f>
        <v>0</v>
      </c>
      <c r="J67" s="587"/>
    </row>
    <row r="68" spans="1:10" x14ac:dyDescent="0.2">
      <c r="A68" s="584">
        <v>67</v>
      </c>
      <c r="B68" s="584">
        <f t="shared" si="2"/>
        <v>0</v>
      </c>
      <c r="C68" s="585" t="s">
        <v>1720</v>
      </c>
      <c r="D68" s="584" t="str">
        <f>"EE"&amp;'School Block'!$B$3</f>
        <v>EE000</v>
      </c>
      <c r="E68" s="584" t="str">
        <f>'Budget Plan'!E124</f>
        <v>31101</v>
      </c>
      <c r="F68" s="585" t="s">
        <v>1166</v>
      </c>
      <c r="G68" s="585" t="s">
        <v>1166</v>
      </c>
      <c r="H68" s="585" t="s">
        <v>356</v>
      </c>
      <c r="I68" s="587">
        <f>ROUND('Budget Plan'!G124,0)</f>
        <v>0</v>
      </c>
      <c r="J68" s="587"/>
    </row>
    <row r="69" spans="1:10" x14ac:dyDescent="0.2">
      <c r="A69" s="584">
        <v>68</v>
      </c>
      <c r="B69" s="584">
        <f t="shared" si="2"/>
        <v>0</v>
      </c>
      <c r="C69" s="585" t="s">
        <v>1720</v>
      </c>
      <c r="D69" s="584" t="str">
        <f>"EE"&amp;'School Block'!$B$3</f>
        <v>EE000</v>
      </c>
      <c r="E69" s="584" t="str">
        <f>'Budget Plan'!E125</f>
        <v>36808</v>
      </c>
      <c r="F69" s="585" t="s">
        <v>1166</v>
      </c>
      <c r="G69" s="585" t="s">
        <v>1166</v>
      </c>
      <c r="H69" s="585" t="s">
        <v>356</v>
      </c>
      <c r="I69" s="587">
        <f>ROUND('Budget Plan'!G125,0)</f>
        <v>0</v>
      </c>
      <c r="J69" s="587"/>
    </row>
    <row r="70" spans="1:10" x14ac:dyDescent="0.2">
      <c r="A70" s="584">
        <v>69</v>
      </c>
      <c r="B70" s="584">
        <f t="shared" si="2"/>
        <v>0</v>
      </c>
      <c r="C70" s="585" t="s">
        <v>1720</v>
      </c>
      <c r="D70" s="584" t="str">
        <f>"EE"&amp;'School Block'!$B$3</f>
        <v>EE000</v>
      </c>
      <c r="E70" s="584" t="str">
        <f>'Budget Plan'!E128</f>
        <v>39221</v>
      </c>
      <c r="F70" s="585" t="s">
        <v>1166</v>
      </c>
      <c r="G70" s="585" t="s">
        <v>1166</v>
      </c>
      <c r="H70" s="585" t="s">
        <v>356</v>
      </c>
      <c r="I70" s="587">
        <f>ROUND('Budget Plan'!G128,0)</f>
        <v>0</v>
      </c>
      <c r="J70" s="587"/>
    </row>
    <row r="71" spans="1:10" x14ac:dyDescent="0.2">
      <c r="A71" s="584">
        <v>70</v>
      </c>
      <c r="B71" s="584">
        <f t="shared" si="2"/>
        <v>0</v>
      </c>
      <c r="C71" s="585" t="s">
        <v>1720</v>
      </c>
      <c r="D71" s="584" t="str">
        <f>"EE"&amp;'School Block'!$B$3</f>
        <v>EE000</v>
      </c>
      <c r="E71" s="584" t="str">
        <f>'Budget Plan'!E134</f>
        <v>71004</v>
      </c>
      <c r="F71" s="585" t="s">
        <v>1166</v>
      </c>
      <c r="G71" s="585" t="s">
        <v>1166</v>
      </c>
      <c r="H71" s="585" t="s">
        <v>356</v>
      </c>
      <c r="I71" s="587" t="e">
        <f>ROUND('Budget Plan'!G134,0)</f>
        <v>#N/A</v>
      </c>
    </row>
    <row r="72" spans="1:10" x14ac:dyDescent="0.2">
      <c r="A72" s="584">
        <v>71</v>
      </c>
      <c r="B72" s="584">
        <f>B71</f>
        <v>0</v>
      </c>
      <c r="C72" s="585" t="s">
        <v>1720</v>
      </c>
      <c r="D72" s="584" t="str">
        <f>"EE"&amp;'School Block'!$B$3</f>
        <v>EE000</v>
      </c>
      <c r="E72" s="584" t="s">
        <v>1168</v>
      </c>
      <c r="F72" s="584" t="s">
        <v>1166</v>
      </c>
      <c r="G72" s="584" t="s">
        <v>1167</v>
      </c>
      <c r="H72" s="584" t="s">
        <v>356</v>
      </c>
      <c r="I72" s="587"/>
      <c r="J72" s="587" t="e">
        <f>SUM(I2:I71)-SUM(J2:J71)</f>
        <v>#N/A</v>
      </c>
    </row>
    <row r="73" spans="1:10" x14ac:dyDescent="0.2">
      <c r="A73" s="584">
        <v>72</v>
      </c>
      <c r="B73" s="584">
        <f t="shared" ref="B73:B78" si="3">RIGHT(D73,3)*1</f>
        <v>0</v>
      </c>
      <c r="C73" s="585" t="s">
        <v>1720</v>
      </c>
      <c r="D73" s="584" t="str">
        <f>"EE"&amp;'School Block'!$B$3</f>
        <v>EE000</v>
      </c>
      <c r="E73" s="584" t="str">
        <f>'Budget Plan'!E167</f>
        <v>C8001</v>
      </c>
      <c r="F73" s="584" t="s">
        <v>1166</v>
      </c>
      <c r="G73" s="585" t="s">
        <v>1166</v>
      </c>
      <c r="H73" s="585" t="s">
        <v>356</v>
      </c>
      <c r="I73" s="587"/>
      <c r="J73" s="587">
        <f>ROUND('Budget Plan'!G167,0)</f>
        <v>0</v>
      </c>
    </row>
    <row r="74" spans="1:10" x14ac:dyDescent="0.2">
      <c r="A74" s="584">
        <v>73</v>
      </c>
      <c r="B74" s="584">
        <f t="shared" si="3"/>
        <v>0</v>
      </c>
      <c r="C74" s="585" t="s">
        <v>1720</v>
      </c>
      <c r="D74" s="584" t="str">
        <f>"EE"&amp;'School Block'!$B$3</f>
        <v>EE000</v>
      </c>
      <c r="E74" s="584" t="str">
        <f>'Budget Plan'!E168</f>
        <v>C8002</v>
      </c>
      <c r="F74" s="584" t="s">
        <v>1166</v>
      </c>
      <c r="G74" s="585" t="s">
        <v>1166</v>
      </c>
      <c r="H74" s="585" t="s">
        <v>356</v>
      </c>
      <c r="I74" s="587"/>
      <c r="J74" s="587">
        <f>ROUND('Budget Plan'!G168,0)</f>
        <v>0</v>
      </c>
    </row>
    <row r="75" spans="1:10" x14ac:dyDescent="0.2">
      <c r="A75" s="584">
        <v>74</v>
      </c>
      <c r="B75" s="584">
        <f t="shared" si="3"/>
        <v>0</v>
      </c>
      <c r="C75" s="585" t="s">
        <v>1720</v>
      </c>
      <c r="D75" s="584" t="str">
        <f>"EE"&amp;'School Block'!$B$3</f>
        <v>EE000</v>
      </c>
      <c r="E75" s="584" t="str">
        <f>'Budget Plan'!E172</f>
        <v>C1001</v>
      </c>
      <c r="F75" s="584" t="s">
        <v>1166</v>
      </c>
      <c r="G75" s="585" t="s">
        <v>1166</v>
      </c>
      <c r="H75" s="585" t="s">
        <v>356</v>
      </c>
      <c r="I75" s="587">
        <f>ROUND('Budget Plan'!G172,0)</f>
        <v>0</v>
      </c>
      <c r="J75" s="587"/>
    </row>
    <row r="76" spans="1:10" x14ac:dyDescent="0.2">
      <c r="A76" s="584">
        <v>75</v>
      </c>
      <c r="B76" s="584">
        <f t="shared" si="3"/>
        <v>0</v>
      </c>
      <c r="C76" s="585" t="s">
        <v>1720</v>
      </c>
      <c r="D76" s="584" t="str">
        <f>"EE"&amp;'School Block'!$B$3</f>
        <v>EE000</v>
      </c>
      <c r="E76" s="584" t="str">
        <f>'Budget Plan'!E173</f>
        <v>C3001</v>
      </c>
      <c r="F76" s="584" t="s">
        <v>1166</v>
      </c>
      <c r="G76" s="585" t="s">
        <v>1166</v>
      </c>
      <c r="H76" s="585" t="s">
        <v>356</v>
      </c>
      <c r="I76" s="587">
        <f>ROUND('Budget Plan'!G173,0)</f>
        <v>0</v>
      </c>
      <c r="J76" s="587"/>
    </row>
    <row r="77" spans="1:10" x14ac:dyDescent="0.2">
      <c r="A77" s="584">
        <v>76</v>
      </c>
      <c r="B77" s="584">
        <f t="shared" si="3"/>
        <v>0</v>
      </c>
      <c r="C77" s="585" t="s">
        <v>1720</v>
      </c>
      <c r="D77" s="584" t="str">
        <f>"EE"&amp;'School Block'!$B$3</f>
        <v>EE000</v>
      </c>
      <c r="E77" s="584" t="str">
        <f>'Budget Plan'!E174</f>
        <v>C3002</v>
      </c>
      <c r="F77" s="584" t="s">
        <v>1166</v>
      </c>
      <c r="G77" s="585" t="s">
        <v>1166</v>
      </c>
      <c r="H77" s="585" t="s">
        <v>356</v>
      </c>
      <c r="I77" s="587">
        <f>ROUND('Budget Plan'!G174,0)</f>
        <v>0</v>
      </c>
      <c r="J77" s="587"/>
    </row>
    <row r="78" spans="1:10" x14ac:dyDescent="0.2">
      <c r="A78" s="584">
        <v>77</v>
      </c>
      <c r="B78" s="584">
        <f t="shared" si="3"/>
        <v>0</v>
      </c>
      <c r="C78" s="585" t="s">
        <v>1720</v>
      </c>
      <c r="D78" s="584" t="str">
        <f>"EE"&amp;'School Block'!$B$3</f>
        <v>EE000</v>
      </c>
      <c r="E78" s="584" t="str">
        <f>'Budget Plan'!E177</f>
        <v>C7001</v>
      </c>
      <c r="F78" s="584" t="s">
        <v>1166</v>
      </c>
      <c r="G78" s="585" t="s">
        <v>1166</v>
      </c>
      <c r="H78" s="585" t="s">
        <v>356</v>
      </c>
      <c r="I78" s="587">
        <f>ROUND('Budget Plan'!G177,0)</f>
        <v>0</v>
      </c>
      <c r="J78" s="587"/>
    </row>
    <row r="79" spans="1:10" x14ac:dyDescent="0.2">
      <c r="A79" s="584">
        <v>78</v>
      </c>
      <c r="B79" s="584">
        <f>B78</f>
        <v>0</v>
      </c>
      <c r="C79" s="585" t="s">
        <v>1720</v>
      </c>
      <c r="D79" s="584" t="str">
        <f>"EE"&amp;'School Block'!$B$3</f>
        <v>EE000</v>
      </c>
      <c r="E79" s="584" t="s">
        <v>339</v>
      </c>
      <c r="F79" s="584" t="s">
        <v>1166</v>
      </c>
      <c r="G79" s="584" t="s">
        <v>1166</v>
      </c>
      <c r="H79" s="584" t="s">
        <v>356</v>
      </c>
      <c r="I79" s="587"/>
      <c r="J79" s="587">
        <f>SUM(I73:I78)-SUM(J73:J78)</f>
        <v>0</v>
      </c>
    </row>
  </sheetData>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1F082-4780-4AB8-9660-D41F3B6AF961}">
  <sheetPr codeName="Sheet31"/>
  <dimension ref="A1:AF115"/>
  <sheetViews>
    <sheetView topLeftCell="J75" zoomScale="80" zoomScaleNormal="80" workbookViewId="0">
      <selection activeCell="A9" sqref="A9:A11 A16:A17 A19 A21 A23 A26 A34 A51 A61 A64 A66 A70:A72 A87:A90 A92:A93 A96:A98 A101:A102 A104 A107:A109 A113:A114 A121:A122 A130 A132 A136:A138 A146 A148:A152 A154:A155 A157:A158 A161 A163 A165:A173 A183 A190 A193:A196 A198 A200:A201 A203:A206 A208 A210 A212 A214:A215 A220:A222 A228 A233:A236 A239:A241 A248:A249 A252 A255 A257 A261 A263 A267 A270:A272 A275 A278 A285:A286 A293 A311:A315 A325"/>
    </sheetView>
  </sheetViews>
  <sheetFormatPr defaultRowHeight="12.75" x14ac:dyDescent="0.2"/>
  <cols>
    <col min="22" max="22" width="30.28515625" customWidth="1"/>
    <col min="30" max="30" width="28.140625" customWidth="1"/>
  </cols>
  <sheetData>
    <row r="1" spans="1:32" ht="27" thickBot="1" x14ac:dyDescent="0.25">
      <c r="A1" s="1441" t="s">
        <v>1695</v>
      </c>
      <c r="B1" s="1442"/>
      <c r="C1" s="1442"/>
      <c r="D1" s="1442"/>
      <c r="E1" s="1442"/>
      <c r="F1" s="1442"/>
      <c r="G1" s="1442"/>
      <c r="H1" s="1442"/>
      <c r="I1" s="1442"/>
      <c r="J1" s="1442"/>
      <c r="K1" s="1442"/>
      <c r="L1" s="1442"/>
      <c r="M1" s="1442"/>
      <c r="N1" s="1443"/>
      <c r="R1" s="1441" t="s">
        <v>1699</v>
      </c>
      <c r="S1" s="1442"/>
      <c r="T1" s="1442"/>
      <c r="U1" s="1442"/>
      <c r="V1" s="1442"/>
      <c r="W1" s="1442"/>
      <c r="X1" s="1442"/>
      <c r="Y1" s="1442"/>
      <c r="Z1" s="1442"/>
      <c r="AA1" s="1442"/>
      <c r="AB1" s="1442"/>
      <c r="AC1" s="1442"/>
      <c r="AD1" s="1442"/>
      <c r="AE1" s="1443"/>
    </row>
    <row r="2" spans="1:32" ht="85.5" x14ac:dyDescent="0.2">
      <c r="A2" s="830" t="s">
        <v>977</v>
      </c>
      <c r="B2" s="830" t="s">
        <v>1686</v>
      </c>
      <c r="C2" s="830" t="s">
        <v>1687</v>
      </c>
      <c r="D2" s="830" t="s">
        <v>978</v>
      </c>
      <c r="E2" s="830" t="s">
        <v>1688</v>
      </c>
      <c r="F2" s="831" t="s">
        <v>1689</v>
      </c>
      <c r="I2" s="832" t="s">
        <v>977</v>
      </c>
      <c r="J2" s="832" t="s">
        <v>1686</v>
      </c>
      <c r="K2" s="832" t="s">
        <v>1687</v>
      </c>
      <c r="L2" s="832" t="s">
        <v>978</v>
      </c>
      <c r="M2" s="832" t="s">
        <v>1691</v>
      </c>
      <c r="N2" s="833" t="s">
        <v>1692</v>
      </c>
      <c r="R2" t="s">
        <v>977</v>
      </c>
      <c r="S2" t="s">
        <v>1686</v>
      </c>
      <c r="T2" t="s">
        <v>1687</v>
      </c>
      <c r="U2" t="s">
        <v>978</v>
      </c>
      <c r="V2" t="s">
        <v>1696</v>
      </c>
      <c r="W2" t="s">
        <v>1697</v>
      </c>
      <c r="Z2" t="s">
        <v>977</v>
      </c>
      <c r="AA2" t="s">
        <v>1686</v>
      </c>
      <c r="AB2" t="s">
        <v>1687</v>
      </c>
      <c r="AC2" t="s">
        <v>978</v>
      </c>
      <c r="AD2" t="s">
        <v>1696</v>
      </c>
      <c r="AE2" t="s">
        <v>1698</v>
      </c>
      <c r="AF2" t="s">
        <v>1702</v>
      </c>
    </row>
    <row r="3" spans="1:32" x14ac:dyDescent="0.2">
      <c r="A3" s="815">
        <v>124525</v>
      </c>
      <c r="B3" s="815">
        <v>935</v>
      </c>
      <c r="C3" s="815" t="s">
        <v>1690</v>
      </c>
      <c r="D3" s="815">
        <v>9351001</v>
      </c>
      <c r="E3" s="815" t="s">
        <v>959</v>
      </c>
      <c r="F3" s="816">
        <v>2135</v>
      </c>
      <c r="I3" s="815">
        <v>124525</v>
      </c>
      <c r="J3" s="815">
        <v>935</v>
      </c>
      <c r="K3" s="815" t="s">
        <v>1690</v>
      </c>
      <c r="L3" s="815">
        <v>9351001</v>
      </c>
      <c r="M3" s="815" t="s">
        <v>959</v>
      </c>
      <c r="N3" s="818">
        <v>2990</v>
      </c>
      <c r="O3" s="835">
        <f>N3+VLOOKUP(I3,$A$3:$F$115,6,FALSE)</f>
        <v>5125</v>
      </c>
      <c r="R3">
        <v>124525</v>
      </c>
      <c r="S3">
        <v>935</v>
      </c>
      <c r="T3" t="s">
        <v>1690</v>
      </c>
      <c r="U3">
        <v>9351001</v>
      </c>
      <c r="V3" t="s">
        <v>959</v>
      </c>
      <c r="W3" s="818">
        <v>6034</v>
      </c>
      <c r="Z3">
        <v>124525</v>
      </c>
      <c r="AA3">
        <v>935</v>
      </c>
      <c r="AB3" t="s">
        <v>1690</v>
      </c>
      <c r="AC3">
        <v>9351001</v>
      </c>
      <c r="AD3" t="s">
        <v>959</v>
      </c>
      <c r="AE3" s="818">
        <v>8448</v>
      </c>
      <c r="AF3" s="835">
        <f>AE3+VLOOKUP(Z3,$R$3:$W$115,6,FALSE)</f>
        <v>14482</v>
      </c>
    </row>
    <row r="4" spans="1:32" x14ac:dyDescent="0.2">
      <c r="A4" s="815">
        <v>124531</v>
      </c>
      <c r="B4" s="815">
        <v>935</v>
      </c>
      <c r="C4" s="815" t="s">
        <v>1690</v>
      </c>
      <c r="D4" s="815">
        <v>9352002</v>
      </c>
      <c r="E4" s="815" t="s">
        <v>731</v>
      </c>
      <c r="F4" s="816">
        <v>1959</v>
      </c>
      <c r="I4" s="815">
        <v>124531</v>
      </c>
      <c r="J4" s="815">
        <v>935</v>
      </c>
      <c r="K4" s="815" t="s">
        <v>1690</v>
      </c>
      <c r="L4" s="815">
        <v>9352002</v>
      </c>
      <c r="M4" s="815" t="s">
        <v>731</v>
      </c>
      <c r="N4" s="818">
        <v>2743</v>
      </c>
      <c r="O4" s="835">
        <f t="shared" ref="O4:O67" si="0">N4+VLOOKUP(I4,$A$3:$F$115,6,FALSE)</f>
        <v>4702</v>
      </c>
      <c r="R4">
        <v>124531</v>
      </c>
      <c r="S4">
        <v>935</v>
      </c>
      <c r="T4" t="s">
        <v>1690</v>
      </c>
      <c r="U4">
        <v>9352002</v>
      </c>
      <c r="V4" t="s">
        <v>731</v>
      </c>
      <c r="W4" s="818">
        <v>5536</v>
      </c>
      <c r="Z4">
        <v>124531</v>
      </c>
      <c r="AA4">
        <v>935</v>
      </c>
      <c r="AB4" t="s">
        <v>1690</v>
      </c>
      <c r="AC4">
        <v>9352002</v>
      </c>
      <c r="AD4" t="s">
        <v>731</v>
      </c>
      <c r="AE4" s="818">
        <v>8044</v>
      </c>
      <c r="AF4" s="835">
        <f t="shared" ref="AF4:AF67" si="1">AE4+VLOOKUP(Z4,$R$3:$W$115,6,FALSE)</f>
        <v>13580</v>
      </c>
    </row>
    <row r="5" spans="1:32" x14ac:dyDescent="0.2">
      <c r="A5" s="815">
        <v>124534</v>
      </c>
      <c r="B5" s="815">
        <v>935</v>
      </c>
      <c r="C5" s="815" t="s">
        <v>1690</v>
      </c>
      <c r="D5" s="815">
        <v>9352007</v>
      </c>
      <c r="E5" s="815" t="s">
        <v>855</v>
      </c>
      <c r="F5" s="816">
        <v>6014</v>
      </c>
      <c r="I5" s="815">
        <v>124534</v>
      </c>
      <c r="J5" s="815">
        <v>935</v>
      </c>
      <c r="K5" s="815" t="s">
        <v>1690</v>
      </c>
      <c r="L5" s="815">
        <v>9352007</v>
      </c>
      <c r="M5" s="815" t="s">
        <v>855</v>
      </c>
      <c r="N5" s="818">
        <v>8421</v>
      </c>
      <c r="O5" s="835">
        <f t="shared" si="0"/>
        <v>14435</v>
      </c>
      <c r="R5">
        <v>124534</v>
      </c>
      <c r="S5">
        <v>935</v>
      </c>
      <c r="T5" t="s">
        <v>1690</v>
      </c>
      <c r="U5">
        <v>9352007</v>
      </c>
      <c r="V5" t="s">
        <v>855</v>
      </c>
      <c r="W5" s="818">
        <v>16996</v>
      </c>
      <c r="Z5">
        <v>124534</v>
      </c>
      <c r="AA5">
        <v>935</v>
      </c>
      <c r="AB5" t="s">
        <v>1690</v>
      </c>
      <c r="AC5">
        <v>9352007</v>
      </c>
      <c r="AD5" t="s">
        <v>855</v>
      </c>
      <c r="AE5" s="818">
        <v>23793</v>
      </c>
      <c r="AF5" s="835">
        <f t="shared" si="1"/>
        <v>40789</v>
      </c>
    </row>
    <row r="6" spans="1:32" x14ac:dyDescent="0.2">
      <c r="A6" s="815">
        <v>124536</v>
      </c>
      <c r="B6" s="815">
        <v>935</v>
      </c>
      <c r="C6" s="815" t="s">
        <v>1690</v>
      </c>
      <c r="D6" s="815">
        <v>9352009</v>
      </c>
      <c r="E6" s="815" t="s">
        <v>860</v>
      </c>
      <c r="F6" s="816">
        <v>6347</v>
      </c>
      <c r="I6" s="815">
        <v>124536</v>
      </c>
      <c r="J6" s="815">
        <v>935</v>
      </c>
      <c r="K6" s="815" t="s">
        <v>1690</v>
      </c>
      <c r="L6" s="815">
        <v>9352009</v>
      </c>
      <c r="M6" s="815" t="s">
        <v>860</v>
      </c>
      <c r="N6" s="818">
        <v>8887</v>
      </c>
      <c r="O6" s="835">
        <f t="shared" si="0"/>
        <v>15234</v>
      </c>
      <c r="R6">
        <v>124536</v>
      </c>
      <c r="S6">
        <v>935</v>
      </c>
      <c r="T6" t="s">
        <v>1690</v>
      </c>
      <c r="U6">
        <v>9352009</v>
      </c>
      <c r="V6" t="s">
        <v>860</v>
      </c>
      <c r="W6" s="818">
        <v>17937</v>
      </c>
      <c r="Z6">
        <v>124536</v>
      </c>
      <c r="AA6">
        <v>935</v>
      </c>
      <c r="AB6" t="s">
        <v>1690</v>
      </c>
      <c r="AC6">
        <v>9352009</v>
      </c>
      <c r="AD6" t="s">
        <v>860</v>
      </c>
      <c r="AE6" s="818">
        <v>25110</v>
      </c>
      <c r="AF6" s="835">
        <f t="shared" si="1"/>
        <v>43047</v>
      </c>
    </row>
    <row r="7" spans="1:32" x14ac:dyDescent="0.2">
      <c r="A7" s="815">
        <v>124537</v>
      </c>
      <c r="B7" s="815">
        <v>935</v>
      </c>
      <c r="C7" s="815" t="s">
        <v>1690</v>
      </c>
      <c r="D7" s="815">
        <v>9352011</v>
      </c>
      <c r="E7" s="815" t="s">
        <v>868</v>
      </c>
      <c r="F7" s="816">
        <v>4055</v>
      </c>
      <c r="I7" s="815">
        <v>124537</v>
      </c>
      <c r="J7" s="815">
        <v>935</v>
      </c>
      <c r="K7" s="815" t="s">
        <v>1690</v>
      </c>
      <c r="L7" s="815">
        <v>9352011</v>
      </c>
      <c r="M7" s="815" t="s">
        <v>868</v>
      </c>
      <c r="N7" s="818">
        <v>5678</v>
      </c>
      <c r="O7" s="835">
        <f t="shared" si="0"/>
        <v>9733</v>
      </c>
      <c r="R7">
        <v>124537</v>
      </c>
      <c r="S7">
        <v>935</v>
      </c>
      <c r="T7" t="s">
        <v>1690</v>
      </c>
      <c r="U7">
        <v>9352011</v>
      </c>
      <c r="V7" t="s">
        <v>868</v>
      </c>
      <c r="W7" s="818">
        <v>11460</v>
      </c>
      <c r="Z7">
        <v>124537</v>
      </c>
      <c r="AA7">
        <v>935</v>
      </c>
      <c r="AB7" t="s">
        <v>1690</v>
      </c>
      <c r="AC7">
        <v>9352011</v>
      </c>
      <c r="AD7" t="s">
        <v>868</v>
      </c>
      <c r="AE7" s="818">
        <v>16043</v>
      </c>
      <c r="AF7" s="835">
        <f t="shared" si="1"/>
        <v>27503</v>
      </c>
    </row>
    <row r="8" spans="1:32" x14ac:dyDescent="0.2">
      <c r="A8" s="815">
        <v>124538</v>
      </c>
      <c r="B8" s="815">
        <v>935</v>
      </c>
      <c r="C8" s="815" t="s">
        <v>1690</v>
      </c>
      <c r="D8" s="815">
        <v>9352012</v>
      </c>
      <c r="E8" s="815" t="s">
        <v>875</v>
      </c>
      <c r="F8" s="816">
        <v>1959</v>
      </c>
      <c r="I8" s="815">
        <v>124538</v>
      </c>
      <c r="J8" s="815">
        <v>935</v>
      </c>
      <c r="K8" s="815" t="s">
        <v>1690</v>
      </c>
      <c r="L8" s="815">
        <v>9352012</v>
      </c>
      <c r="M8" s="815" t="s">
        <v>875</v>
      </c>
      <c r="N8" s="818">
        <v>2743</v>
      </c>
      <c r="O8" s="835">
        <f t="shared" si="0"/>
        <v>4702</v>
      </c>
      <c r="R8">
        <v>124538</v>
      </c>
      <c r="S8">
        <v>935</v>
      </c>
      <c r="T8" t="s">
        <v>1690</v>
      </c>
      <c r="U8">
        <v>9352012</v>
      </c>
      <c r="V8" t="s">
        <v>875</v>
      </c>
      <c r="W8" s="818">
        <v>5536</v>
      </c>
      <c r="Z8">
        <v>124538</v>
      </c>
      <c r="AA8">
        <v>935</v>
      </c>
      <c r="AB8" t="s">
        <v>1690</v>
      </c>
      <c r="AC8">
        <v>9352012</v>
      </c>
      <c r="AD8" t="s">
        <v>875</v>
      </c>
      <c r="AE8" s="818">
        <v>8042</v>
      </c>
      <c r="AF8" s="835">
        <f t="shared" si="1"/>
        <v>13578</v>
      </c>
    </row>
    <row r="9" spans="1:32" x14ac:dyDescent="0.2">
      <c r="A9" s="815">
        <v>124539</v>
      </c>
      <c r="B9" s="815">
        <v>935</v>
      </c>
      <c r="C9" s="815" t="s">
        <v>1690</v>
      </c>
      <c r="D9" s="815">
        <v>9352013</v>
      </c>
      <c r="E9" s="815" t="s">
        <v>879</v>
      </c>
      <c r="F9" s="816">
        <v>5622</v>
      </c>
      <c r="I9" s="815">
        <v>124539</v>
      </c>
      <c r="J9" s="815">
        <v>935</v>
      </c>
      <c r="K9" s="815" t="s">
        <v>1690</v>
      </c>
      <c r="L9" s="815">
        <v>9352013</v>
      </c>
      <c r="M9" s="815" t="s">
        <v>879</v>
      </c>
      <c r="N9" s="818">
        <v>7872</v>
      </c>
      <c r="O9" s="835">
        <f t="shared" si="0"/>
        <v>13494</v>
      </c>
      <c r="R9">
        <v>124539</v>
      </c>
      <c r="S9">
        <v>935</v>
      </c>
      <c r="T9" t="s">
        <v>1690</v>
      </c>
      <c r="U9">
        <v>9352013</v>
      </c>
      <c r="V9" t="s">
        <v>879</v>
      </c>
      <c r="W9" s="818">
        <v>15888</v>
      </c>
      <c r="Z9">
        <v>124539</v>
      </c>
      <c r="AA9">
        <v>935</v>
      </c>
      <c r="AB9" t="s">
        <v>1690</v>
      </c>
      <c r="AC9">
        <v>9352013</v>
      </c>
      <c r="AD9" t="s">
        <v>879</v>
      </c>
      <c r="AE9" s="818">
        <v>22243</v>
      </c>
      <c r="AF9" s="835">
        <f t="shared" si="1"/>
        <v>38131</v>
      </c>
    </row>
    <row r="10" spans="1:32" x14ac:dyDescent="0.2">
      <c r="A10" s="815">
        <v>124540</v>
      </c>
      <c r="B10" s="815">
        <v>935</v>
      </c>
      <c r="C10" s="815" t="s">
        <v>1690</v>
      </c>
      <c r="D10" s="815">
        <v>9352015</v>
      </c>
      <c r="E10" s="815" t="s">
        <v>880</v>
      </c>
      <c r="F10" s="816">
        <v>2135</v>
      </c>
      <c r="I10" s="815">
        <v>124540</v>
      </c>
      <c r="J10" s="815">
        <v>935</v>
      </c>
      <c r="K10" s="815" t="s">
        <v>1690</v>
      </c>
      <c r="L10" s="815">
        <v>9352015</v>
      </c>
      <c r="M10" s="815" t="s">
        <v>880</v>
      </c>
      <c r="N10" s="818">
        <v>2990</v>
      </c>
      <c r="O10" s="835">
        <f t="shared" si="0"/>
        <v>5125</v>
      </c>
      <c r="R10">
        <v>124540</v>
      </c>
      <c r="S10">
        <v>935</v>
      </c>
      <c r="T10" t="s">
        <v>1690</v>
      </c>
      <c r="U10">
        <v>9352015</v>
      </c>
      <c r="V10" t="s">
        <v>880</v>
      </c>
      <c r="W10" s="818">
        <v>6034</v>
      </c>
      <c r="Z10">
        <v>124540</v>
      </c>
      <c r="AA10">
        <v>935</v>
      </c>
      <c r="AB10" t="s">
        <v>1690</v>
      </c>
      <c r="AC10">
        <v>9352015</v>
      </c>
      <c r="AD10" t="s">
        <v>880</v>
      </c>
      <c r="AE10" s="818">
        <v>8448</v>
      </c>
      <c r="AF10" s="835">
        <f t="shared" si="1"/>
        <v>14482</v>
      </c>
    </row>
    <row r="11" spans="1:32" x14ac:dyDescent="0.2">
      <c r="A11" s="815">
        <v>124543</v>
      </c>
      <c r="B11" s="815">
        <v>935</v>
      </c>
      <c r="C11" s="815" t="s">
        <v>1690</v>
      </c>
      <c r="D11" s="815">
        <v>9352020</v>
      </c>
      <c r="E11" s="815" t="s">
        <v>889</v>
      </c>
      <c r="F11" s="816">
        <v>4036</v>
      </c>
      <c r="I11" s="815">
        <v>124543</v>
      </c>
      <c r="J11" s="815">
        <v>935</v>
      </c>
      <c r="K11" s="815" t="s">
        <v>1690</v>
      </c>
      <c r="L11" s="815">
        <v>9352020</v>
      </c>
      <c r="M11" s="815" t="s">
        <v>889</v>
      </c>
      <c r="N11" s="818">
        <v>5651</v>
      </c>
      <c r="O11" s="835">
        <f t="shared" si="0"/>
        <v>9687</v>
      </c>
      <c r="R11">
        <v>124543</v>
      </c>
      <c r="S11">
        <v>935</v>
      </c>
      <c r="T11" t="s">
        <v>1690</v>
      </c>
      <c r="U11">
        <v>9352020</v>
      </c>
      <c r="V11" t="s">
        <v>889</v>
      </c>
      <c r="W11" s="818">
        <v>11404</v>
      </c>
      <c r="Z11">
        <v>124543</v>
      </c>
      <c r="AA11">
        <v>935</v>
      </c>
      <c r="AB11" t="s">
        <v>1690</v>
      </c>
      <c r="AC11">
        <v>9352020</v>
      </c>
      <c r="AD11" t="s">
        <v>889</v>
      </c>
      <c r="AE11" s="818">
        <v>15965</v>
      </c>
      <c r="AF11" s="835">
        <f t="shared" si="1"/>
        <v>27369</v>
      </c>
    </row>
    <row r="12" spans="1:32" x14ac:dyDescent="0.2">
      <c r="A12" s="815">
        <v>124544</v>
      </c>
      <c r="B12" s="815">
        <v>935</v>
      </c>
      <c r="C12" s="815" t="s">
        <v>1690</v>
      </c>
      <c r="D12" s="815">
        <v>9352021</v>
      </c>
      <c r="E12" s="815" t="s">
        <v>892</v>
      </c>
      <c r="F12" s="816">
        <v>4114</v>
      </c>
      <c r="I12" s="815">
        <v>124544</v>
      </c>
      <c r="J12" s="815">
        <v>935</v>
      </c>
      <c r="K12" s="815" t="s">
        <v>1690</v>
      </c>
      <c r="L12" s="815">
        <v>9352021</v>
      </c>
      <c r="M12" s="815" t="s">
        <v>892</v>
      </c>
      <c r="N12" s="818">
        <v>5760</v>
      </c>
      <c r="O12" s="835">
        <f t="shared" si="0"/>
        <v>9874</v>
      </c>
      <c r="R12">
        <v>124544</v>
      </c>
      <c r="S12">
        <v>935</v>
      </c>
      <c r="T12" t="s">
        <v>1690</v>
      </c>
      <c r="U12">
        <v>9352021</v>
      </c>
      <c r="V12" t="s">
        <v>892</v>
      </c>
      <c r="W12" s="818">
        <v>11626</v>
      </c>
      <c r="Z12">
        <v>124544</v>
      </c>
      <c r="AA12">
        <v>935</v>
      </c>
      <c r="AB12" t="s">
        <v>1690</v>
      </c>
      <c r="AC12">
        <v>9352021</v>
      </c>
      <c r="AD12" t="s">
        <v>892</v>
      </c>
      <c r="AE12" s="818">
        <v>16275</v>
      </c>
      <c r="AF12" s="835">
        <f t="shared" si="1"/>
        <v>27901</v>
      </c>
    </row>
    <row r="13" spans="1:32" x14ac:dyDescent="0.2">
      <c r="A13" s="815">
        <v>124547</v>
      </c>
      <c r="B13" s="815">
        <v>935</v>
      </c>
      <c r="C13" s="815" t="s">
        <v>1690</v>
      </c>
      <c r="D13" s="815">
        <v>9352026</v>
      </c>
      <c r="E13" s="815" t="s">
        <v>903</v>
      </c>
      <c r="F13" s="816">
        <v>4329</v>
      </c>
      <c r="I13" s="815">
        <v>124547</v>
      </c>
      <c r="J13" s="815">
        <v>935</v>
      </c>
      <c r="K13" s="815" t="s">
        <v>1690</v>
      </c>
      <c r="L13" s="815">
        <v>9352026</v>
      </c>
      <c r="M13" s="815" t="s">
        <v>903</v>
      </c>
      <c r="N13" s="818">
        <v>6062</v>
      </c>
      <c r="O13" s="835">
        <f t="shared" si="0"/>
        <v>10391</v>
      </c>
      <c r="R13">
        <v>124547</v>
      </c>
      <c r="S13">
        <v>935</v>
      </c>
      <c r="T13" t="s">
        <v>1690</v>
      </c>
      <c r="U13">
        <v>9352026</v>
      </c>
      <c r="V13" t="s">
        <v>903</v>
      </c>
      <c r="W13" s="818">
        <v>12235</v>
      </c>
      <c r="Z13">
        <v>124547</v>
      </c>
      <c r="AA13">
        <v>935</v>
      </c>
      <c r="AB13" t="s">
        <v>1690</v>
      </c>
      <c r="AC13">
        <v>9352026</v>
      </c>
      <c r="AD13" t="s">
        <v>903</v>
      </c>
      <c r="AE13" s="818">
        <v>17128</v>
      </c>
      <c r="AF13" s="835">
        <f t="shared" si="1"/>
        <v>29363</v>
      </c>
    </row>
    <row r="14" spans="1:32" x14ac:dyDescent="0.2">
      <c r="A14" s="815">
        <v>124550</v>
      </c>
      <c r="B14" s="815">
        <v>935</v>
      </c>
      <c r="C14" s="815" t="s">
        <v>1690</v>
      </c>
      <c r="D14" s="815">
        <v>9352032</v>
      </c>
      <c r="E14" s="815" t="s">
        <v>840</v>
      </c>
      <c r="F14" s="816">
        <v>7209</v>
      </c>
      <c r="I14" s="815">
        <v>124550</v>
      </c>
      <c r="J14" s="815">
        <v>935</v>
      </c>
      <c r="K14" s="815" t="s">
        <v>1690</v>
      </c>
      <c r="L14" s="815">
        <v>9352032</v>
      </c>
      <c r="M14" s="815" t="s">
        <v>840</v>
      </c>
      <c r="N14" s="818">
        <v>10094</v>
      </c>
      <c r="O14" s="835">
        <f t="shared" si="0"/>
        <v>17303</v>
      </c>
      <c r="R14">
        <v>124550</v>
      </c>
      <c r="S14">
        <v>935</v>
      </c>
      <c r="T14" t="s">
        <v>1690</v>
      </c>
      <c r="U14">
        <v>9352032</v>
      </c>
      <c r="V14" t="s">
        <v>840</v>
      </c>
      <c r="W14" s="818">
        <v>20372</v>
      </c>
      <c r="Z14">
        <v>124550</v>
      </c>
      <c r="AA14">
        <v>935</v>
      </c>
      <c r="AB14" t="s">
        <v>1690</v>
      </c>
      <c r="AC14">
        <v>9352032</v>
      </c>
      <c r="AD14" t="s">
        <v>840</v>
      </c>
      <c r="AE14" s="818">
        <v>28520</v>
      </c>
      <c r="AF14" s="835">
        <f t="shared" si="1"/>
        <v>48892</v>
      </c>
    </row>
    <row r="15" spans="1:32" x14ac:dyDescent="0.2">
      <c r="A15" s="815">
        <v>124552</v>
      </c>
      <c r="B15" s="815">
        <v>935</v>
      </c>
      <c r="C15" s="815" t="s">
        <v>1690</v>
      </c>
      <c r="D15" s="815">
        <v>9352034</v>
      </c>
      <c r="E15" s="815" t="s">
        <v>1493</v>
      </c>
      <c r="F15" s="816">
        <v>6798</v>
      </c>
      <c r="I15" s="815">
        <v>124552</v>
      </c>
      <c r="J15" s="815">
        <v>935</v>
      </c>
      <c r="K15" s="815" t="s">
        <v>1690</v>
      </c>
      <c r="L15" s="815">
        <v>9352034</v>
      </c>
      <c r="M15" s="815" t="s">
        <v>1493</v>
      </c>
      <c r="N15" s="818">
        <v>9518</v>
      </c>
      <c r="O15" s="835">
        <f t="shared" si="0"/>
        <v>16316</v>
      </c>
      <c r="R15">
        <v>124552</v>
      </c>
      <c r="S15">
        <v>935</v>
      </c>
      <c r="T15" t="s">
        <v>1690</v>
      </c>
      <c r="U15">
        <v>9352034</v>
      </c>
      <c r="V15" t="s">
        <v>1493</v>
      </c>
      <c r="W15" s="818">
        <v>19210</v>
      </c>
      <c r="Z15">
        <v>124552</v>
      </c>
      <c r="AA15">
        <v>935</v>
      </c>
      <c r="AB15" t="s">
        <v>1690</v>
      </c>
      <c r="AC15">
        <v>9352034</v>
      </c>
      <c r="AD15" t="s">
        <v>1493</v>
      </c>
      <c r="AE15" s="818">
        <v>30325</v>
      </c>
      <c r="AF15" s="835">
        <f t="shared" si="1"/>
        <v>49535</v>
      </c>
    </row>
    <row r="16" spans="1:32" x14ac:dyDescent="0.2">
      <c r="A16" s="815">
        <v>124553</v>
      </c>
      <c r="B16" s="815">
        <v>935</v>
      </c>
      <c r="C16" s="815" t="s">
        <v>1690</v>
      </c>
      <c r="D16" s="815">
        <v>9352035</v>
      </c>
      <c r="E16" s="815" t="s">
        <v>1184</v>
      </c>
      <c r="F16" s="816">
        <v>3781</v>
      </c>
      <c r="I16" s="815">
        <v>124553</v>
      </c>
      <c r="J16" s="815">
        <v>935</v>
      </c>
      <c r="K16" s="815" t="s">
        <v>1690</v>
      </c>
      <c r="L16" s="815">
        <v>9352035</v>
      </c>
      <c r="M16" s="815" t="s">
        <v>1184</v>
      </c>
      <c r="N16" s="818">
        <v>5294</v>
      </c>
      <c r="O16" s="835">
        <f t="shared" si="0"/>
        <v>9075</v>
      </c>
      <c r="R16">
        <v>124553</v>
      </c>
      <c r="S16">
        <v>935</v>
      </c>
      <c r="T16" t="s">
        <v>1690</v>
      </c>
      <c r="U16">
        <v>9352035</v>
      </c>
      <c r="V16" t="s">
        <v>1184</v>
      </c>
      <c r="W16" s="818">
        <v>10684</v>
      </c>
      <c r="Z16">
        <v>124553</v>
      </c>
      <c r="AA16">
        <v>935</v>
      </c>
      <c r="AB16" t="s">
        <v>1690</v>
      </c>
      <c r="AC16">
        <v>9352035</v>
      </c>
      <c r="AD16" t="s">
        <v>1184</v>
      </c>
      <c r="AE16" s="818">
        <v>14958</v>
      </c>
      <c r="AF16" s="835">
        <f t="shared" si="1"/>
        <v>25642</v>
      </c>
    </row>
    <row r="17" spans="1:32" x14ac:dyDescent="0.2">
      <c r="A17" s="815">
        <v>124559</v>
      </c>
      <c r="B17" s="815">
        <v>935</v>
      </c>
      <c r="C17" s="815" t="s">
        <v>1690</v>
      </c>
      <c r="D17" s="815">
        <v>9352042</v>
      </c>
      <c r="E17" s="815" t="s">
        <v>751</v>
      </c>
      <c r="F17" s="816">
        <v>9726</v>
      </c>
      <c r="I17" s="815">
        <v>124559</v>
      </c>
      <c r="J17" s="815">
        <v>935</v>
      </c>
      <c r="K17" s="815" t="s">
        <v>1690</v>
      </c>
      <c r="L17" s="815">
        <v>9352042</v>
      </c>
      <c r="M17" s="815" t="s">
        <v>751</v>
      </c>
      <c r="N17" s="818">
        <v>13619</v>
      </c>
      <c r="O17" s="835">
        <f t="shared" si="0"/>
        <v>23345</v>
      </c>
      <c r="R17">
        <v>124559</v>
      </c>
      <c r="S17">
        <v>935</v>
      </c>
      <c r="T17" t="s">
        <v>1690</v>
      </c>
      <c r="U17">
        <v>9352042</v>
      </c>
      <c r="V17" t="s">
        <v>751</v>
      </c>
      <c r="W17" s="818">
        <v>27486</v>
      </c>
      <c r="Z17">
        <v>124559</v>
      </c>
      <c r="AA17">
        <v>935</v>
      </c>
      <c r="AB17" t="s">
        <v>1690</v>
      </c>
      <c r="AC17">
        <v>9352042</v>
      </c>
      <c r="AD17" t="s">
        <v>751</v>
      </c>
      <c r="AE17" s="818">
        <v>42361</v>
      </c>
      <c r="AF17" s="835">
        <f t="shared" si="1"/>
        <v>69847</v>
      </c>
    </row>
    <row r="18" spans="1:32" x14ac:dyDescent="0.2">
      <c r="A18" s="815">
        <v>124561</v>
      </c>
      <c r="B18" s="815">
        <v>935</v>
      </c>
      <c r="C18" s="815" t="s">
        <v>1690</v>
      </c>
      <c r="D18" s="815">
        <v>9352045</v>
      </c>
      <c r="E18" s="815" t="s">
        <v>841</v>
      </c>
      <c r="F18" s="816">
        <v>5505</v>
      </c>
      <c r="I18" s="815">
        <v>124561</v>
      </c>
      <c r="J18" s="815">
        <v>935</v>
      </c>
      <c r="K18" s="815" t="s">
        <v>1690</v>
      </c>
      <c r="L18" s="815">
        <v>9352045</v>
      </c>
      <c r="M18" s="815" t="s">
        <v>841</v>
      </c>
      <c r="N18" s="818">
        <v>7708</v>
      </c>
      <c r="O18" s="835">
        <f t="shared" si="0"/>
        <v>13213</v>
      </c>
      <c r="R18">
        <v>124561</v>
      </c>
      <c r="S18">
        <v>935</v>
      </c>
      <c r="T18" t="s">
        <v>1690</v>
      </c>
      <c r="U18">
        <v>9352045</v>
      </c>
      <c r="V18" t="s">
        <v>841</v>
      </c>
      <c r="W18" s="818">
        <v>15556</v>
      </c>
      <c r="Z18">
        <v>124561</v>
      </c>
      <c r="AA18">
        <v>935</v>
      </c>
      <c r="AB18" t="s">
        <v>1690</v>
      </c>
      <c r="AC18">
        <v>9352045</v>
      </c>
      <c r="AD18" t="s">
        <v>841</v>
      </c>
      <c r="AE18" s="818">
        <v>21778</v>
      </c>
      <c r="AF18" s="835">
        <f t="shared" si="1"/>
        <v>37334</v>
      </c>
    </row>
    <row r="19" spans="1:32" x14ac:dyDescent="0.2">
      <c r="A19" s="815">
        <v>124565</v>
      </c>
      <c r="B19" s="815">
        <v>935</v>
      </c>
      <c r="C19" s="815" t="s">
        <v>1690</v>
      </c>
      <c r="D19" s="815">
        <v>9352055</v>
      </c>
      <c r="E19" s="815" t="s">
        <v>895</v>
      </c>
      <c r="F19" s="816">
        <v>3840</v>
      </c>
      <c r="I19" s="815">
        <v>124565</v>
      </c>
      <c r="J19" s="815">
        <v>935</v>
      </c>
      <c r="K19" s="815" t="s">
        <v>1690</v>
      </c>
      <c r="L19" s="815">
        <v>9352055</v>
      </c>
      <c r="M19" s="815" t="s">
        <v>895</v>
      </c>
      <c r="N19" s="818">
        <v>5376</v>
      </c>
      <c r="O19" s="835">
        <f t="shared" si="0"/>
        <v>9216</v>
      </c>
      <c r="R19">
        <v>124565</v>
      </c>
      <c r="S19">
        <v>935</v>
      </c>
      <c r="T19" t="s">
        <v>1690</v>
      </c>
      <c r="U19">
        <v>9352055</v>
      </c>
      <c r="V19" t="s">
        <v>895</v>
      </c>
      <c r="W19" s="818">
        <v>10851</v>
      </c>
      <c r="Z19">
        <v>124565</v>
      </c>
      <c r="AA19">
        <v>935</v>
      </c>
      <c r="AB19" t="s">
        <v>1690</v>
      </c>
      <c r="AC19">
        <v>9352055</v>
      </c>
      <c r="AD19" t="s">
        <v>895</v>
      </c>
      <c r="AE19" s="818">
        <v>15204</v>
      </c>
      <c r="AF19" s="835">
        <f t="shared" si="1"/>
        <v>26055</v>
      </c>
    </row>
    <row r="20" spans="1:32" x14ac:dyDescent="0.2">
      <c r="A20" s="815">
        <v>124572</v>
      </c>
      <c r="B20" s="815">
        <v>935</v>
      </c>
      <c r="C20" s="815" t="s">
        <v>1690</v>
      </c>
      <c r="D20" s="815">
        <v>9352066</v>
      </c>
      <c r="E20" s="815" t="s">
        <v>734</v>
      </c>
      <c r="F20" s="816">
        <v>1959</v>
      </c>
      <c r="I20" s="815">
        <v>124572</v>
      </c>
      <c r="J20" s="815">
        <v>935</v>
      </c>
      <c r="K20" s="815" t="s">
        <v>1690</v>
      </c>
      <c r="L20" s="815">
        <v>9352066</v>
      </c>
      <c r="M20" s="815" t="s">
        <v>734</v>
      </c>
      <c r="N20" s="818">
        <v>2743</v>
      </c>
      <c r="O20" s="835">
        <f t="shared" si="0"/>
        <v>4702</v>
      </c>
      <c r="R20">
        <v>124572</v>
      </c>
      <c r="S20">
        <v>935</v>
      </c>
      <c r="T20" t="s">
        <v>1690</v>
      </c>
      <c r="U20">
        <v>9352066</v>
      </c>
      <c r="V20" t="s">
        <v>734</v>
      </c>
      <c r="W20" s="818">
        <v>5536</v>
      </c>
      <c r="Z20">
        <v>124572</v>
      </c>
      <c r="AA20">
        <v>935</v>
      </c>
      <c r="AB20" t="s">
        <v>1690</v>
      </c>
      <c r="AC20">
        <v>9352066</v>
      </c>
      <c r="AD20" t="s">
        <v>734</v>
      </c>
      <c r="AE20" s="818">
        <v>7750</v>
      </c>
      <c r="AF20" s="835">
        <f t="shared" si="1"/>
        <v>13286</v>
      </c>
    </row>
    <row r="21" spans="1:32" x14ac:dyDescent="0.2">
      <c r="A21" s="815">
        <v>124574</v>
      </c>
      <c r="B21" s="815">
        <v>935</v>
      </c>
      <c r="C21" s="815" t="s">
        <v>1690</v>
      </c>
      <c r="D21" s="815">
        <v>9352068</v>
      </c>
      <c r="E21" s="815" t="s">
        <v>615</v>
      </c>
      <c r="F21" s="816">
        <v>8776</v>
      </c>
      <c r="I21" s="815">
        <v>124574</v>
      </c>
      <c r="J21" s="815">
        <v>935</v>
      </c>
      <c r="K21" s="815" t="s">
        <v>1690</v>
      </c>
      <c r="L21" s="815">
        <v>9352068</v>
      </c>
      <c r="M21" s="815" t="s">
        <v>615</v>
      </c>
      <c r="N21" s="818">
        <v>12289</v>
      </c>
      <c r="O21" s="835">
        <f t="shared" si="0"/>
        <v>21065</v>
      </c>
      <c r="R21">
        <v>124574</v>
      </c>
      <c r="S21">
        <v>935</v>
      </c>
      <c r="T21" t="s">
        <v>1690</v>
      </c>
      <c r="U21">
        <v>9352068</v>
      </c>
      <c r="V21" t="s">
        <v>615</v>
      </c>
      <c r="W21" s="818">
        <v>24801</v>
      </c>
      <c r="Z21">
        <v>124574</v>
      </c>
      <c r="AA21">
        <v>935</v>
      </c>
      <c r="AB21" t="s">
        <v>1690</v>
      </c>
      <c r="AC21">
        <v>9352068</v>
      </c>
      <c r="AD21" t="s">
        <v>615</v>
      </c>
      <c r="AE21" s="818">
        <v>34720</v>
      </c>
      <c r="AF21" s="835">
        <f t="shared" si="1"/>
        <v>59521</v>
      </c>
    </row>
    <row r="22" spans="1:32" x14ac:dyDescent="0.2">
      <c r="A22" s="815">
        <v>124577</v>
      </c>
      <c r="B22" s="815">
        <v>935</v>
      </c>
      <c r="C22" s="815" t="s">
        <v>1690</v>
      </c>
      <c r="D22" s="815">
        <v>9352071</v>
      </c>
      <c r="E22" s="815" t="s">
        <v>738</v>
      </c>
      <c r="F22" s="816">
        <v>1959</v>
      </c>
      <c r="I22" s="815">
        <v>124577</v>
      </c>
      <c r="J22" s="815">
        <v>935</v>
      </c>
      <c r="K22" s="815" t="s">
        <v>1690</v>
      </c>
      <c r="L22" s="815">
        <v>9352071</v>
      </c>
      <c r="M22" s="815" t="s">
        <v>738</v>
      </c>
      <c r="N22" s="818">
        <v>2743</v>
      </c>
      <c r="O22" s="835">
        <f t="shared" si="0"/>
        <v>4702</v>
      </c>
      <c r="R22">
        <v>124577</v>
      </c>
      <c r="S22">
        <v>935</v>
      </c>
      <c r="T22" t="s">
        <v>1690</v>
      </c>
      <c r="U22">
        <v>9352071</v>
      </c>
      <c r="V22" t="s">
        <v>738</v>
      </c>
      <c r="W22" s="818">
        <v>5536</v>
      </c>
      <c r="Z22">
        <v>124577</v>
      </c>
      <c r="AA22">
        <v>935</v>
      </c>
      <c r="AB22" t="s">
        <v>1690</v>
      </c>
      <c r="AC22">
        <v>9352071</v>
      </c>
      <c r="AD22" t="s">
        <v>738</v>
      </c>
      <c r="AE22" s="818">
        <v>7750</v>
      </c>
      <c r="AF22" s="835">
        <f t="shared" si="1"/>
        <v>13286</v>
      </c>
    </row>
    <row r="23" spans="1:32" x14ac:dyDescent="0.2">
      <c r="A23" s="815">
        <v>124578</v>
      </c>
      <c r="B23" s="815">
        <v>935</v>
      </c>
      <c r="C23" s="815" t="s">
        <v>1690</v>
      </c>
      <c r="D23" s="815">
        <v>9352072</v>
      </c>
      <c r="E23" s="815" t="s">
        <v>627</v>
      </c>
      <c r="F23" s="816">
        <v>1959</v>
      </c>
      <c r="I23" s="815">
        <v>124578</v>
      </c>
      <c r="J23" s="815">
        <v>935</v>
      </c>
      <c r="K23" s="815" t="s">
        <v>1690</v>
      </c>
      <c r="L23" s="815">
        <v>9352072</v>
      </c>
      <c r="M23" s="815" t="s">
        <v>627</v>
      </c>
      <c r="N23" s="818">
        <v>2743</v>
      </c>
      <c r="O23" s="835">
        <f t="shared" si="0"/>
        <v>4702</v>
      </c>
      <c r="R23">
        <v>124578</v>
      </c>
      <c r="S23">
        <v>935</v>
      </c>
      <c r="T23" t="s">
        <v>1690</v>
      </c>
      <c r="U23">
        <v>9352072</v>
      </c>
      <c r="V23" t="s">
        <v>627</v>
      </c>
      <c r="W23" s="818">
        <v>5536</v>
      </c>
      <c r="Z23">
        <v>124578</v>
      </c>
      <c r="AA23">
        <v>935</v>
      </c>
      <c r="AB23" t="s">
        <v>1690</v>
      </c>
      <c r="AC23">
        <v>9352072</v>
      </c>
      <c r="AD23" t="s">
        <v>627</v>
      </c>
      <c r="AE23" s="818">
        <v>7750</v>
      </c>
      <c r="AF23" s="835">
        <f t="shared" si="1"/>
        <v>13286</v>
      </c>
    </row>
    <row r="24" spans="1:32" x14ac:dyDescent="0.2">
      <c r="A24" s="815">
        <v>124582</v>
      </c>
      <c r="B24" s="815">
        <v>935</v>
      </c>
      <c r="C24" s="815" t="s">
        <v>1690</v>
      </c>
      <c r="D24" s="815">
        <v>9352076</v>
      </c>
      <c r="E24" s="815" t="s">
        <v>744</v>
      </c>
      <c r="F24" s="816">
        <v>5897</v>
      </c>
      <c r="I24" s="815">
        <v>124582</v>
      </c>
      <c r="J24" s="815">
        <v>935</v>
      </c>
      <c r="K24" s="815" t="s">
        <v>1690</v>
      </c>
      <c r="L24" s="815">
        <v>9352076</v>
      </c>
      <c r="M24" s="815" t="s">
        <v>744</v>
      </c>
      <c r="N24" s="818">
        <v>8256</v>
      </c>
      <c r="O24" s="835">
        <f t="shared" si="0"/>
        <v>14153</v>
      </c>
      <c r="R24">
        <v>124582</v>
      </c>
      <c r="S24">
        <v>935</v>
      </c>
      <c r="T24" t="s">
        <v>1690</v>
      </c>
      <c r="U24">
        <v>9352076</v>
      </c>
      <c r="V24" t="s">
        <v>744</v>
      </c>
      <c r="W24" s="818">
        <v>16663</v>
      </c>
      <c r="Z24">
        <v>124582</v>
      </c>
      <c r="AA24">
        <v>935</v>
      </c>
      <c r="AB24" t="s">
        <v>1690</v>
      </c>
      <c r="AC24">
        <v>9352076</v>
      </c>
      <c r="AD24" t="s">
        <v>744</v>
      </c>
      <c r="AE24" s="818">
        <v>23328</v>
      </c>
      <c r="AF24" s="835">
        <f t="shared" si="1"/>
        <v>39991</v>
      </c>
    </row>
    <row r="25" spans="1:32" x14ac:dyDescent="0.2">
      <c r="A25" s="815">
        <v>124584</v>
      </c>
      <c r="B25" s="815">
        <v>935</v>
      </c>
      <c r="C25" s="815" t="s">
        <v>1690</v>
      </c>
      <c r="D25" s="815">
        <v>9352079</v>
      </c>
      <c r="E25" s="815" t="s">
        <v>749</v>
      </c>
      <c r="F25" s="816">
        <v>3330</v>
      </c>
      <c r="I25" s="815">
        <v>124584</v>
      </c>
      <c r="J25" s="815">
        <v>935</v>
      </c>
      <c r="K25" s="815" t="s">
        <v>1690</v>
      </c>
      <c r="L25" s="815">
        <v>9352079</v>
      </c>
      <c r="M25" s="815" t="s">
        <v>749</v>
      </c>
      <c r="N25" s="818">
        <v>4663</v>
      </c>
      <c r="O25" s="835">
        <f t="shared" si="0"/>
        <v>7993</v>
      </c>
      <c r="R25">
        <v>124584</v>
      </c>
      <c r="S25">
        <v>935</v>
      </c>
      <c r="T25" t="s">
        <v>1690</v>
      </c>
      <c r="U25">
        <v>9352079</v>
      </c>
      <c r="V25" t="s">
        <v>749</v>
      </c>
      <c r="W25" s="818">
        <v>9411</v>
      </c>
      <c r="Z25">
        <v>124584</v>
      </c>
      <c r="AA25">
        <v>935</v>
      </c>
      <c r="AB25" t="s">
        <v>1690</v>
      </c>
      <c r="AC25">
        <v>9352079</v>
      </c>
      <c r="AD25" t="s">
        <v>749</v>
      </c>
      <c r="AE25" s="818">
        <v>13175</v>
      </c>
      <c r="AF25" s="835">
        <f t="shared" si="1"/>
        <v>22586</v>
      </c>
    </row>
    <row r="26" spans="1:32" x14ac:dyDescent="0.2">
      <c r="A26" s="815">
        <v>124588</v>
      </c>
      <c r="B26" s="815">
        <v>935</v>
      </c>
      <c r="C26" s="815" t="s">
        <v>1690</v>
      </c>
      <c r="D26" s="815">
        <v>9352084</v>
      </c>
      <c r="E26" s="815" t="s">
        <v>755</v>
      </c>
      <c r="F26" s="816">
        <v>3291</v>
      </c>
      <c r="I26" s="815">
        <v>124588</v>
      </c>
      <c r="J26" s="815">
        <v>935</v>
      </c>
      <c r="K26" s="815" t="s">
        <v>1690</v>
      </c>
      <c r="L26" s="815">
        <v>9352084</v>
      </c>
      <c r="M26" s="815" t="s">
        <v>755</v>
      </c>
      <c r="N26" s="818">
        <v>4608</v>
      </c>
      <c r="O26" s="835">
        <f t="shared" si="0"/>
        <v>7899</v>
      </c>
      <c r="R26">
        <v>124588</v>
      </c>
      <c r="S26">
        <v>935</v>
      </c>
      <c r="T26" t="s">
        <v>1690</v>
      </c>
      <c r="U26">
        <v>9352084</v>
      </c>
      <c r="V26" t="s">
        <v>755</v>
      </c>
      <c r="W26" s="818">
        <v>9300</v>
      </c>
      <c r="Z26">
        <v>124588</v>
      </c>
      <c r="AA26">
        <v>935</v>
      </c>
      <c r="AB26" t="s">
        <v>1690</v>
      </c>
      <c r="AC26">
        <v>9352084</v>
      </c>
      <c r="AD26" t="s">
        <v>755</v>
      </c>
      <c r="AE26" s="818">
        <v>13020</v>
      </c>
      <c r="AF26" s="835">
        <f t="shared" si="1"/>
        <v>22320</v>
      </c>
    </row>
    <row r="27" spans="1:32" x14ac:dyDescent="0.2">
      <c r="A27" s="815">
        <v>124589</v>
      </c>
      <c r="B27" s="815">
        <v>935</v>
      </c>
      <c r="C27" s="815" t="s">
        <v>1690</v>
      </c>
      <c r="D27" s="815">
        <v>9352085</v>
      </c>
      <c r="E27" s="815" t="s">
        <v>756</v>
      </c>
      <c r="F27" s="816">
        <v>1959</v>
      </c>
      <c r="I27" s="815">
        <v>124589</v>
      </c>
      <c r="J27" s="815">
        <v>935</v>
      </c>
      <c r="K27" s="815" t="s">
        <v>1690</v>
      </c>
      <c r="L27" s="815">
        <v>9352085</v>
      </c>
      <c r="M27" s="815" t="s">
        <v>756</v>
      </c>
      <c r="N27" s="818">
        <v>2743</v>
      </c>
      <c r="O27" s="835">
        <f t="shared" si="0"/>
        <v>4702</v>
      </c>
      <c r="R27">
        <v>124589</v>
      </c>
      <c r="S27">
        <v>935</v>
      </c>
      <c r="T27" t="s">
        <v>1690</v>
      </c>
      <c r="U27">
        <v>9352085</v>
      </c>
      <c r="V27" t="s">
        <v>756</v>
      </c>
      <c r="W27" s="818">
        <v>5536</v>
      </c>
      <c r="Z27">
        <v>124589</v>
      </c>
      <c r="AA27">
        <v>935</v>
      </c>
      <c r="AB27" t="s">
        <v>1690</v>
      </c>
      <c r="AC27">
        <v>9352085</v>
      </c>
      <c r="AD27" t="s">
        <v>756</v>
      </c>
      <c r="AE27" s="818">
        <v>7750</v>
      </c>
      <c r="AF27" s="835">
        <f t="shared" si="1"/>
        <v>13286</v>
      </c>
    </row>
    <row r="28" spans="1:32" x14ac:dyDescent="0.2">
      <c r="A28" s="815">
        <v>124593</v>
      </c>
      <c r="B28" s="815">
        <v>935</v>
      </c>
      <c r="C28" s="815" t="s">
        <v>1690</v>
      </c>
      <c r="D28" s="815">
        <v>9352089</v>
      </c>
      <c r="E28" s="815" t="s">
        <v>1185</v>
      </c>
      <c r="F28" s="816">
        <v>12636</v>
      </c>
      <c r="I28" s="815">
        <v>124593</v>
      </c>
      <c r="J28" s="815">
        <v>935</v>
      </c>
      <c r="K28" s="815" t="s">
        <v>1690</v>
      </c>
      <c r="L28" s="815">
        <v>9352089</v>
      </c>
      <c r="M28" s="815" t="s">
        <v>1185</v>
      </c>
      <c r="N28" s="818">
        <v>17692</v>
      </c>
      <c r="O28" s="835">
        <f t="shared" si="0"/>
        <v>30328</v>
      </c>
      <c r="R28">
        <v>124593</v>
      </c>
      <c r="S28">
        <v>935</v>
      </c>
      <c r="T28" t="s">
        <v>1690</v>
      </c>
      <c r="U28">
        <v>9352089</v>
      </c>
      <c r="V28" t="s">
        <v>1185</v>
      </c>
      <c r="W28" s="818">
        <v>35707</v>
      </c>
      <c r="Z28">
        <v>124593</v>
      </c>
      <c r="AA28">
        <v>935</v>
      </c>
      <c r="AB28" t="s">
        <v>1690</v>
      </c>
      <c r="AC28">
        <v>9352089</v>
      </c>
      <c r="AD28" t="s">
        <v>1185</v>
      </c>
      <c r="AE28" s="818">
        <v>49988</v>
      </c>
      <c r="AF28" s="835">
        <f t="shared" si="1"/>
        <v>85695</v>
      </c>
    </row>
    <row r="29" spans="1:32" x14ac:dyDescent="0.2">
      <c r="A29" s="815">
        <v>124595</v>
      </c>
      <c r="B29" s="815">
        <v>935</v>
      </c>
      <c r="C29" s="815" t="s">
        <v>1690</v>
      </c>
      <c r="D29" s="815">
        <v>9352092</v>
      </c>
      <c r="E29" s="815" t="s">
        <v>792</v>
      </c>
      <c r="F29" s="816">
        <v>2155</v>
      </c>
      <c r="I29" s="815">
        <v>124595</v>
      </c>
      <c r="J29" s="815">
        <v>935</v>
      </c>
      <c r="K29" s="815" t="s">
        <v>1690</v>
      </c>
      <c r="L29" s="815">
        <v>9352092</v>
      </c>
      <c r="M29" s="815" t="s">
        <v>792</v>
      </c>
      <c r="N29" s="818">
        <v>3017</v>
      </c>
      <c r="O29" s="835">
        <f t="shared" si="0"/>
        <v>5172</v>
      </c>
      <c r="R29">
        <v>124595</v>
      </c>
      <c r="S29">
        <v>935</v>
      </c>
      <c r="T29" t="s">
        <v>1690</v>
      </c>
      <c r="U29">
        <v>9352092</v>
      </c>
      <c r="V29" t="s">
        <v>792</v>
      </c>
      <c r="W29" s="818">
        <v>6090</v>
      </c>
      <c r="Z29">
        <v>124595</v>
      </c>
      <c r="AA29">
        <v>935</v>
      </c>
      <c r="AB29" t="s">
        <v>1690</v>
      </c>
      <c r="AC29">
        <v>9352092</v>
      </c>
      <c r="AD29" t="s">
        <v>792</v>
      </c>
      <c r="AE29" s="818">
        <v>8525</v>
      </c>
      <c r="AF29" s="835">
        <f t="shared" si="1"/>
        <v>14615</v>
      </c>
    </row>
    <row r="30" spans="1:32" x14ac:dyDescent="0.2">
      <c r="A30" s="815">
        <v>124597</v>
      </c>
      <c r="B30" s="815">
        <v>935</v>
      </c>
      <c r="C30" s="815" t="s">
        <v>1690</v>
      </c>
      <c r="D30" s="815">
        <v>9352095</v>
      </c>
      <c r="E30" s="815" t="s">
        <v>795</v>
      </c>
      <c r="F30" s="816">
        <v>3369</v>
      </c>
      <c r="I30" s="815">
        <v>124597</v>
      </c>
      <c r="J30" s="815">
        <v>935</v>
      </c>
      <c r="K30" s="815" t="s">
        <v>1690</v>
      </c>
      <c r="L30" s="815">
        <v>9352095</v>
      </c>
      <c r="M30" s="815" t="s">
        <v>795</v>
      </c>
      <c r="N30" s="818">
        <v>4718</v>
      </c>
      <c r="O30" s="835">
        <f t="shared" si="0"/>
        <v>8087</v>
      </c>
      <c r="R30">
        <v>124597</v>
      </c>
      <c r="S30">
        <v>935</v>
      </c>
      <c r="T30" t="s">
        <v>1690</v>
      </c>
      <c r="U30">
        <v>9352095</v>
      </c>
      <c r="V30" t="s">
        <v>795</v>
      </c>
      <c r="W30" s="818">
        <v>9522</v>
      </c>
      <c r="Z30">
        <v>124597</v>
      </c>
      <c r="AA30">
        <v>935</v>
      </c>
      <c r="AB30" t="s">
        <v>1690</v>
      </c>
      <c r="AC30">
        <v>9352095</v>
      </c>
      <c r="AD30" t="s">
        <v>795</v>
      </c>
      <c r="AE30" s="818">
        <v>13330</v>
      </c>
      <c r="AF30" s="835">
        <f t="shared" si="1"/>
        <v>22852</v>
      </c>
    </row>
    <row r="31" spans="1:32" x14ac:dyDescent="0.2">
      <c r="A31" s="815">
        <v>124602</v>
      </c>
      <c r="B31" s="815">
        <v>935</v>
      </c>
      <c r="C31" s="815" t="s">
        <v>1690</v>
      </c>
      <c r="D31" s="815">
        <v>9352101</v>
      </c>
      <c r="E31" s="815" t="s">
        <v>798</v>
      </c>
      <c r="F31" s="816">
        <v>1959</v>
      </c>
      <c r="I31" s="815">
        <v>124602</v>
      </c>
      <c r="J31" s="815">
        <v>935</v>
      </c>
      <c r="K31" s="815" t="s">
        <v>1690</v>
      </c>
      <c r="L31" s="815">
        <v>9352101</v>
      </c>
      <c r="M31" s="815" t="s">
        <v>798</v>
      </c>
      <c r="N31" s="818">
        <v>2743</v>
      </c>
      <c r="O31" s="835">
        <f t="shared" si="0"/>
        <v>4702</v>
      </c>
      <c r="R31">
        <v>124602</v>
      </c>
      <c r="S31">
        <v>935</v>
      </c>
      <c r="T31" t="s">
        <v>1690</v>
      </c>
      <c r="U31">
        <v>9352101</v>
      </c>
      <c r="V31" t="s">
        <v>798</v>
      </c>
      <c r="W31" s="818">
        <v>5536</v>
      </c>
      <c r="Z31">
        <v>124602</v>
      </c>
      <c r="AA31">
        <v>935</v>
      </c>
      <c r="AB31" t="s">
        <v>1690</v>
      </c>
      <c r="AC31">
        <v>9352101</v>
      </c>
      <c r="AD31" t="s">
        <v>798</v>
      </c>
      <c r="AE31" s="818">
        <v>7750</v>
      </c>
      <c r="AF31" s="835">
        <f t="shared" si="1"/>
        <v>13286</v>
      </c>
    </row>
    <row r="32" spans="1:32" x14ac:dyDescent="0.2">
      <c r="A32" s="815">
        <v>124607</v>
      </c>
      <c r="B32" s="815">
        <v>935</v>
      </c>
      <c r="C32" s="815" t="s">
        <v>1690</v>
      </c>
      <c r="D32" s="815">
        <v>9352108</v>
      </c>
      <c r="E32" s="815" t="s">
        <v>702</v>
      </c>
      <c r="F32" s="816">
        <v>1959</v>
      </c>
      <c r="I32" s="815">
        <v>124607</v>
      </c>
      <c r="J32" s="815">
        <v>935</v>
      </c>
      <c r="K32" s="815" t="s">
        <v>1690</v>
      </c>
      <c r="L32" s="815">
        <v>9352108</v>
      </c>
      <c r="M32" s="815" t="s">
        <v>702</v>
      </c>
      <c r="N32" s="818">
        <v>2743</v>
      </c>
      <c r="O32" s="835">
        <f t="shared" si="0"/>
        <v>4702</v>
      </c>
      <c r="R32">
        <v>124607</v>
      </c>
      <c r="S32">
        <v>935</v>
      </c>
      <c r="T32" t="s">
        <v>1690</v>
      </c>
      <c r="U32">
        <v>9352108</v>
      </c>
      <c r="V32" t="s">
        <v>702</v>
      </c>
      <c r="W32" s="818">
        <v>5536</v>
      </c>
      <c r="Z32">
        <v>124607</v>
      </c>
      <c r="AA32">
        <v>935</v>
      </c>
      <c r="AB32" t="s">
        <v>1690</v>
      </c>
      <c r="AC32">
        <v>9352108</v>
      </c>
      <c r="AD32" t="s">
        <v>702</v>
      </c>
      <c r="AE32" s="818">
        <v>7750</v>
      </c>
      <c r="AF32" s="835">
        <f t="shared" si="1"/>
        <v>13286</v>
      </c>
    </row>
    <row r="33" spans="1:32" x14ac:dyDescent="0.2">
      <c r="A33" s="815">
        <v>124609</v>
      </c>
      <c r="B33" s="815">
        <v>935</v>
      </c>
      <c r="C33" s="815" t="s">
        <v>1690</v>
      </c>
      <c r="D33" s="815">
        <v>9352110</v>
      </c>
      <c r="E33" s="815" t="s">
        <v>801</v>
      </c>
      <c r="F33" s="816">
        <v>1959</v>
      </c>
      <c r="I33" s="815">
        <v>124609</v>
      </c>
      <c r="J33" s="815">
        <v>935</v>
      </c>
      <c r="K33" s="815" t="s">
        <v>1690</v>
      </c>
      <c r="L33" s="815">
        <v>9352110</v>
      </c>
      <c r="M33" s="815" t="s">
        <v>801</v>
      </c>
      <c r="N33" s="818">
        <v>2743</v>
      </c>
      <c r="O33" s="835">
        <f t="shared" si="0"/>
        <v>4702</v>
      </c>
      <c r="R33">
        <v>124609</v>
      </c>
      <c r="S33">
        <v>935</v>
      </c>
      <c r="T33" t="s">
        <v>1690</v>
      </c>
      <c r="U33">
        <v>9352110</v>
      </c>
      <c r="V33" t="s">
        <v>801</v>
      </c>
      <c r="W33" s="818">
        <v>5536</v>
      </c>
      <c r="Z33">
        <v>124609</v>
      </c>
      <c r="AA33">
        <v>935</v>
      </c>
      <c r="AB33" t="s">
        <v>1690</v>
      </c>
      <c r="AC33">
        <v>9352110</v>
      </c>
      <c r="AD33" t="s">
        <v>801</v>
      </c>
      <c r="AE33" s="818">
        <v>7750</v>
      </c>
      <c r="AF33" s="835">
        <f t="shared" si="1"/>
        <v>13286</v>
      </c>
    </row>
    <row r="34" spans="1:32" x14ac:dyDescent="0.2">
      <c r="A34" s="815">
        <v>124612</v>
      </c>
      <c r="B34" s="815">
        <v>935</v>
      </c>
      <c r="C34" s="815" t="s">
        <v>1690</v>
      </c>
      <c r="D34" s="815">
        <v>9352114</v>
      </c>
      <c r="E34" s="815" t="s">
        <v>1186</v>
      </c>
      <c r="F34" s="817">
        <v>4055</v>
      </c>
      <c r="I34" s="815">
        <v>124613</v>
      </c>
      <c r="J34" s="815">
        <v>935</v>
      </c>
      <c r="K34" s="815" t="s">
        <v>1690</v>
      </c>
      <c r="L34" s="815">
        <v>9352117</v>
      </c>
      <c r="M34" s="815" t="s">
        <v>807</v>
      </c>
      <c r="N34" s="818">
        <v>10780</v>
      </c>
      <c r="O34" s="835">
        <f t="shared" si="0"/>
        <v>18479</v>
      </c>
      <c r="R34">
        <v>124612</v>
      </c>
      <c r="S34">
        <v>935</v>
      </c>
      <c r="T34" t="s">
        <v>1690</v>
      </c>
      <c r="U34">
        <v>9352114</v>
      </c>
      <c r="V34" t="s">
        <v>1186</v>
      </c>
      <c r="W34" s="818">
        <v>11460</v>
      </c>
      <c r="Z34">
        <v>124613</v>
      </c>
      <c r="AA34">
        <v>935</v>
      </c>
      <c r="AB34" t="s">
        <v>1690</v>
      </c>
      <c r="AC34">
        <v>9352117</v>
      </c>
      <c r="AD34" t="s">
        <v>807</v>
      </c>
      <c r="AE34" s="818">
        <v>30753</v>
      </c>
      <c r="AF34" s="835">
        <f t="shared" si="1"/>
        <v>52509</v>
      </c>
    </row>
    <row r="35" spans="1:32" x14ac:dyDescent="0.2">
      <c r="A35" s="815">
        <v>124613</v>
      </c>
      <c r="B35" s="815">
        <v>935</v>
      </c>
      <c r="C35" s="815" t="s">
        <v>1690</v>
      </c>
      <c r="D35" s="815">
        <v>9352117</v>
      </c>
      <c r="E35" s="815" t="s">
        <v>807</v>
      </c>
      <c r="F35" s="816">
        <v>7699</v>
      </c>
      <c r="I35" s="815">
        <v>124614</v>
      </c>
      <c r="J35" s="815">
        <v>935</v>
      </c>
      <c r="K35" s="815" t="s">
        <v>1690</v>
      </c>
      <c r="L35" s="815">
        <v>9352118</v>
      </c>
      <c r="M35" s="815" t="s">
        <v>806</v>
      </c>
      <c r="N35" s="818">
        <v>5623</v>
      </c>
      <c r="O35" s="835">
        <f t="shared" si="0"/>
        <v>9639</v>
      </c>
      <c r="R35">
        <v>124613</v>
      </c>
      <c r="S35">
        <v>935</v>
      </c>
      <c r="T35" t="s">
        <v>1690</v>
      </c>
      <c r="U35">
        <v>9352117</v>
      </c>
      <c r="V35" t="s">
        <v>807</v>
      </c>
      <c r="W35" s="818">
        <v>21756</v>
      </c>
      <c r="Z35">
        <v>124614</v>
      </c>
      <c r="AA35">
        <v>935</v>
      </c>
      <c r="AB35" t="s">
        <v>1690</v>
      </c>
      <c r="AC35">
        <v>9352118</v>
      </c>
      <c r="AD35" t="s">
        <v>806</v>
      </c>
      <c r="AE35" s="818">
        <v>15888</v>
      </c>
      <c r="AF35" s="835">
        <f t="shared" si="1"/>
        <v>27237</v>
      </c>
    </row>
    <row r="36" spans="1:32" x14ac:dyDescent="0.2">
      <c r="A36" s="815">
        <v>124614</v>
      </c>
      <c r="B36" s="815">
        <v>935</v>
      </c>
      <c r="C36" s="815" t="s">
        <v>1690</v>
      </c>
      <c r="D36" s="815">
        <v>9352118</v>
      </c>
      <c r="E36" s="815" t="s">
        <v>806</v>
      </c>
      <c r="F36" s="816">
        <v>4016</v>
      </c>
      <c r="I36" s="815">
        <v>124615</v>
      </c>
      <c r="J36" s="815">
        <v>935</v>
      </c>
      <c r="K36" s="815" t="s">
        <v>1690</v>
      </c>
      <c r="L36" s="815">
        <v>9352121</v>
      </c>
      <c r="M36" s="815" t="s">
        <v>808</v>
      </c>
      <c r="N36" s="818">
        <v>2743</v>
      </c>
      <c r="O36" s="835">
        <f t="shared" si="0"/>
        <v>4702</v>
      </c>
      <c r="R36">
        <v>124614</v>
      </c>
      <c r="S36">
        <v>935</v>
      </c>
      <c r="T36" t="s">
        <v>1690</v>
      </c>
      <c r="U36">
        <v>9352118</v>
      </c>
      <c r="V36" t="s">
        <v>806</v>
      </c>
      <c r="W36" s="818">
        <v>11349</v>
      </c>
      <c r="Z36">
        <v>124615</v>
      </c>
      <c r="AA36">
        <v>935</v>
      </c>
      <c r="AB36" t="s">
        <v>1690</v>
      </c>
      <c r="AC36">
        <v>9352121</v>
      </c>
      <c r="AD36" t="s">
        <v>808</v>
      </c>
      <c r="AE36" s="818">
        <v>7750</v>
      </c>
      <c r="AF36" s="835">
        <f t="shared" si="1"/>
        <v>13286</v>
      </c>
    </row>
    <row r="37" spans="1:32" x14ac:dyDescent="0.2">
      <c r="A37" s="815">
        <v>124615</v>
      </c>
      <c r="B37" s="815">
        <v>935</v>
      </c>
      <c r="C37" s="815" t="s">
        <v>1690</v>
      </c>
      <c r="D37" s="815">
        <v>9352121</v>
      </c>
      <c r="E37" s="815" t="s">
        <v>808</v>
      </c>
      <c r="F37" s="816">
        <v>1959</v>
      </c>
      <c r="I37" s="815">
        <v>124618</v>
      </c>
      <c r="J37" s="815">
        <v>935</v>
      </c>
      <c r="K37" s="815" t="s">
        <v>1690</v>
      </c>
      <c r="L37" s="815">
        <v>9352124</v>
      </c>
      <c r="M37" s="815" t="s">
        <v>810</v>
      </c>
      <c r="N37" s="818">
        <v>2743</v>
      </c>
      <c r="O37" s="835">
        <f t="shared" si="0"/>
        <v>4702</v>
      </c>
      <c r="R37">
        <v>124615</v>
      </c>
      <c r="S37">
        <v>935</v>
      </c>
      <c r="T37" t="s">
        <v>1690</v>
      </c>
      <c r="U37">
        <v>9352121</v>
      </c>
      <c r="V37" t="s">
        <v>808</v>
      </c>
      <c r="W37" s="818">
        <v>5536</v>
      </c>
      <c r="Z37">
        <v>124618</v>
      </c>
      <c r="AA37">
        <v>935</v>
      </c>
      <c r="AB37" t="s">
        <v>1690</v>
      </c>
      <c r="AC37">
        <v>9352124</v>
      </c>
      <c r="AD37" t="s">
        <v>810</v>
      </c>
      <c r="AE37" s="818">
        <v>7750</v>
      </c>
      <c r="AF37" s="835">
        <f t="shared" si="1"/>
        <v>13286</v>
      </c>
    </row>
    <row r="38" spans="1:32" x14ac:dyDescent="0.2">
      <c r="A38" s="815">
        <v>124618</v>
      </c>
      <c r="B38" s="815">
        <v>935</v>
      </c>
      <c r="C38" s="815" t="s">
        <v>1690</v>
      </c>
      <c r="D38" s="815">
        <v>9352124</v>
      </c>
      <c r="E38" s="815" t="s">
        <v>810</v>
      </c>
      <c r="F38" s="816">
        <v>1959</v>
      </c>
      <c r="I38" s="815">
        <v>124619</v>
      </c>
      <c r="J38" s="815">
        <v>935</v>
      </c>
      <c r="K38" s="815" t="s">
        <v>1690</v>
      </c>
      <c r="L38" s="815">
        <v>9352125</v>
      </c>
      <c r="M38" s="815" t="s">
        <v>812</v>
      </c>
      <c r="N38" s="818">
        <v>5760</v>
      </c>
      <c r="O38" s="835">
        <f t="shared" si="0"/>
        <v>9874</v>
      </c>
      <c r="R38">
        <v>124618</v>
      </c>
      <c r="S38">
        <v>935</v>
      </c>
      <c r="T38" t="s">
        <v>1690</v>
      </c>
      <c r="U38">
        <v>9352124</v>
      </c>
      <c r="V38" t="s">
        <v>810</v>
      </c>
      <c r="W38" s="818">
        <v>5536</v>
      </c>
      <c r="Z38">
        <v>124619</v>
      </c>
      <c r="AA38">
        <v>935</v>
      </c>
      <c r="AB38" t="s">
        <v>1690</v>
      </c>
      <c r="AC38">
        <v>9352125</v>
      </c>
      <c r="AD38" t="s">
        <v>812</v>
      </c>
      <c r="AE38" s="818">
        <v>19442</v>
      </c>
      <c r="AF38" s="835">
        <f t="shared" si="1"/>
        <v>31068</v>
      </c>
    </row>
    <row r="39" spans="1:32" x14ac:dyDescent="0.2">
      <c r="A39" s="815">
        <v>124619</v>
      </c>
      <c r="B39" s="815">
        <v>935</v>
      </c>
      <c r="C39" s="815" t="s">
        <v>1690</v>
      </c>
      <c r="D39" s="815">
        <v>9352125</v>
      </c>
      <c r="E39" s="815" t="s">
        <v>812</v>
      </c>
      <c r="F39" s="816">
        <v>4114</v>
      </c>
      <c r="I39" s="815">
        <v>124624</v>
      </c>
      <c r="J39" s="815">
        <v>935</v>
      </c>
      <c r="K39" s="815" t="s">
        <v>1690</v>
      </c>
      <c r="L39" s="815">
        <v>9352131</v>
      </c>
      <c r="M39" s="815" t="s">
        <v>743</v>
      </c>
      <c r="N39" s="818">
        <v>9683</v>
      </c>
      <c r="O39" s="835">
        <f t="shared" si="0"/>
        <v>16598</v>
      </c>
      <c r="R39">
        <v>124619</v>
      </c>
      <c r="S39">
        <v>935</v>
      </c>
      <c r="T39" t="s">
        <v>1690</v>
      </c>
      <c r="U39">
        <v>9352125</v>
      </c>
      <c r="V39" t="s">
        <v>812</v>
      </c>
      <c r="W39" s="818">
        <v>11626</v>
      </c>
      <c r="Z39">
        <v>124624</v>
      </c>
      <c r="AA39">
        <v>935</v>
      </c>
      <c r="AB39" t="s">
        <v>1690</v>
      </c>
      <c r="AC39">
        <v>9352131</v>
      </c>
      <c r="AD39" t="s">
        <v>743</v>
      </c>
      <c r="AE39" s="818">
        <v>27358</v>
      </c>
      <c r="AF39" s="835">
        <f t="shared" si="1"/>
        <v>46900</v>
      </c>
    </row>
    <row r="40" spans="1:32" x14ac:dyDescent="0.2">
      <c r="A40" s="815">
        <v>124622</v>
      </c>
      <c r="B40" s="815">
        <v>935</v>
      </c>
      <c r="C40" s="815" t="s">
        <v>1690</v>
      </c>
      <c r="D40" s="815">
        <v>9352129</v>
      </c>
      <c r="E40" s="815" t="s">
        <v>905</v>
      </c>
      <c r="F40" s="817">
        <v>2939</v>
      </c>
      <c r="I40" s="815">
        <v>124625</v>
      </c>
      <c r="J40" s="815">
        <v>935</v>
      </c>
      <c r="K40" s="815" t="s">
        <v>1690</v>
      </c>
      <c r="L40" s="815">
        <v>9352132</v>
      </c>
      <c r="M40" s="815" t="s">
        <v>794</v>
      </c>
      <c r="N40" s="818">
        <v>12691</v>
      </c>
      <c r="O40" s="835">
        <f t="shared" si="0"/>
        <v>21755</v>
      </c>
      <c r="R40">
        <v>124622</v>
      </c>
      <c r="S40">
        <v>935</v>
      </c>
      <c r="T40" t="s">
        <v>1690</v>
      </c>
      <c r="U40">
        <v>9352129</v>
      </c>
      <c r="V40" t="s">
        <v>905</v>
      </c>
      <c r="W40" s="818">
        <v>8304</v>
      </c>
      <c r="Z40">
        <v>124625</v>
      </c>
      <c r="AA40">
        <v>935</v>
      </c>
      <c r="AB40" t="s">
        <v>1690</v>
      </c>
      <c r="AC40">
        <v>9352132</v>
      </c>
      <c r="AD40" t="s">
        <v>794</v>
      </c>
      <c r="AE40" s="818">
        <v>35856</v>
      </c>
      <c r="AF40" s="835">
        <f t="shared" si="1"/>
        <v>61469</v>
      </c>
    </row>
    <row r="41" spans="1:32" x14ac:dyDescent="0.2">
      <c r="A41" s="815">
        <v>124624</v>
      </c>
      <c r="B41" s="815">
        <v>935</v>
      </c>
      <c r="C41" s="815" t="s">
        <v>1690</v>
      </c>
      <c r="D41" s="815">
        <v>9352131</v>
      </c>
      <c r="E41" s="815" t="s">
        <v>743</v>
      </c>
      <c r="F41" s="816">
        <v>6915</v>
      </c>
      <c r="I41" s="815">
        <v>124627</v>
      </c>
      <c r="J41" s="815">
        <v>935</v>
      </c>
      <c r="K41" s="815" t="s">
        <v>1690</v>
      </c>
      <c r="L41" s="815">
        <v>9352134</v>
      </c>
      <c r="M41" s="815" t="s">
        <v>746</v>
      </c>
      <c r="N41" s="818">
        <v>5541</v>
      </c>
      <c r="O41" s="835">
        <f t="shared" si="0"/>
        <v>9498</v>
      </c>
      <c r="R41">
        <v>124624</v>
      </c>
      <c r="S41">
        <v>935</v>
      </c>
      <c r="T41" t="s">
        <v>1690</v>
      </c>
      <c r="U41">
        <v>9352131</v>
      </c>
      <c r="V41" t="s">
        <v>743</v>
      </c>
      <c r="W41" s="818">
        <v>19542</v>
      </c>
      <c r="Z41">
        <v>124627</v>
      </c>
      <c r="AA41">
        <v>935</v>
      </c>
      <c r="AB41" t="s">
        <v>1690</v>
      </c>
      <c r="AC41">
        <v>9352134</v>
      </c>
      <c r="AD41" t="s">
        <v>746</v>
      </c>
      <c r="AE41" s="818">
        <v>16239</v>
      </c>
      <c r="AF41" s="835">
        <f t="shared" si="1"/>
        <v>27422</v>
      </c>
    </row>
    <row r="42" spans="1:32" x14ac:dyDescent="0.2">
      <c r="A42" s="815">
        <v>124625</v>
      </c>
      <c r="B42" s="815">
        <v>935</v>
      </c>
      <c r="C42" s="815" t="s">
        <v>1690</v>
      </c>
      <c r="D42" s="815">
        <v>9352132</v>
      </c>
      <c r="E42" s="815" t="s">
        <v>794</v>
      </c>
      <c r="F42" s="816">
        <v>9064</v>
      </c>
      <c r="I42" s="815">
        <v>124628</v>
      </c>
      <c r="J42" s="815">
        <v>935</v>
      </c>
      <c r="K42" s="815" t="s">
        <v>1690</v>
      </c>
      <c r="L42" s="815">
        <v>9352135</v>
      </c>
      <c r="M42" s="815" t="s">
        <v>813</v>
      </c>
      <c r="N42" s="818">
        <v>11521</v>
      </c>
      <c r="O42" s="835">
        <f t="shared" si="0"/>
        <v>19749</v>
      </c>
      <c r="R42">
        <v>124625</v>
      </c>
      <c r="S42">
        <v>935</v>
      </c>
      <c r="T42" t="s">
        <v>1690</v>
      </c>
      <c r="U42">
        <v>9352132</v>
      </c>
      <c r="V42" t="s">
        <v>794</v>
      </c>
      <c r="W42" s="818">
        <v>25613</v>
      </c>
      <c r="Z42">
        <v>124628</v>
      </c>
      <c r="AA42">
        <v>935</v>
      </c>
      <c r="AB42" t="s">
        <v>1690</v>
      </c>
      <c r="AC42">
        <v>9352135</v>
      </c>
      <c r="AD42" t="s">
        <v>813</v>
      </c>
      <c r="AE42" s="818">
        <v>34611</v>
      </c>
      <c r="AF42" s="835">
        <f t="shared" si="1"/>
        <v>57862</v>
      </c>
    </row>
    <row r="43" spans="1:32" x14ac:dyDescent="0.2">
      <c r="A43" s="815">
        <v>124627</v>
      </c>
      <c r="B43" s="815">
        <v>935</v>
      </c>
      <c r="C43" s="815" t="s">
        <v>1690</v>
      </c>
      <c r="D43" s="815">
        <v>9352134</v>
      </c>
      <c r="E43" s="815" t="s">
        <v>746</v>
      </c>
      <c r="F43" s="816">
        <v>3957</v>
      </c>
      <c r="I43" s="815">
        <v>124645</v>
      </c>
      <c r="J43" s="815">
        <v>935</v>
      </c>
      <c r="K43" s="815" t="s">
        <v>1690</v>
      </c>
      <c r="L43" s="815">
        <v>9352157</v>
      </c>
      <c r="M43" s="815" t="s">
        <v>773</v>
      </c>
      <c r="N43" s="818">
        <v>8394</v>
      </c>
      <c r="O43" s="835">
        <f t="shared" si="0"/>
        <v>14389</v>
      </c>
      <c r="R43">
        <v>124627</v>
      </c>
      <c r="S43">
        <v>935</v>
      </c>
      <c r="T43" t="s">
        <v>1690</v>
      </c>
      <c r="U43">
        <v>9352134</v>
      </c>
      <c r="V43" t="s">
        <v>746</v>
      </c>
      <c r="W43" s="818">
        <v>11183</v>
      </c>
      <c r="Z43">
        <v>124645</v>
      </c>
      <c r="AA43">
        <v>935</v>
      </c>
      <c r="AB43" t="s">
        <v>1690</v>
      </c>
      <c r="AC43">
        <v>9352157</v>
      </c>
      <c r="AD43" t="s">
        <v>773</v>
      </c>
      <c r="AE43" s="818">
        <v>23715</v>
      </c>
      <c r="AF43" s="835">
        <f t="shared" si="1"/>
        <v>40655</v>
      </c>
    </row>
    <row r="44" spans="1:32" x14ac:dyDescent="0.2">
      <c r="A44" s="815">
        <v>124628</v>
      </c>
      <c r="B44" s="815">
        <v>935</v>
      </c>
      <c r="C44" s="815" t="s">
        <v>1690</v>
      </c>
      <c r="D44" s="815">
        <v>9352135</v>
      </c>
      <c r="E44" s="815" t="s">
        <v>813</v>
      </c>
      <c r="F44" s="816">
        <v>8228</v>
      </c>
      <c r="I44" s="815">
        <v>124650</v>
      </c>
      <c r="J44" s="815">
        <v>935</v>
      </c>
      <c r="K44" s="815" t="s">
        <v>1690</v>
      </c>
      <c r="L44" s="815">
        <v>9352162</v>
      </c>
      <c r="M44" s="815" t="s">
        <v>1189</v>
      </c>
      <c r="N44" s="818">
        <v>12124</v>
      </c>
      <c r="O44" s="835">
        <f t="shared" si="0"/>
        <v>20783</v>
      </c>
      <c r="R44">
        <v>124628</v>
      </c>
      <c r="S44">
        <v>935</v>
      </c>
      <c r="T44" t="s">
        <v>1690</v>
      </c>
      <c r="U44">
        <v>9352135</v>
      </c>
      <c r="V44" t="s">
        <v>813</v>
      </c>
      <c r="W44" s="818">
        <v>23251</v>
      </c>
      <c r="Z44">
        <v>124650</v>
      </c>
      <c r="AA44">
        <v>935</v>
      </c>
      <c r="AB44" t="s">
        <v>1690</v>
      </c>
      <c r="AC44">
        <v>9352162</v>
      </c>
      <c r="AD44" t="s">
        <v>1189</v>
      </c>
      <c r="AE44" s="818">
        <v>34255</v>
      </c>
      <c r="AF44" s="835">
        <f t="shared" si="1"/>
        <v>58724</v>
      </c>
    </row>
    <row r="45" spans="1:32" x14ac:dyDescent="0.2">
      <c r="A45" s="815">
        <v>124631</v>
      </c>
      <c r="B45" s="815">
        <v>935</v>
      </c>
      <c r="C45" s="815" t="s">
        <v>1690</v>
      </c>
      <c r="D45" s="815">
        <v>9352138</v>
      </c>
      <c r="E45" s="815" t="s">
        <v>1188</v>
      </c>
      <c r="F45" s="817">
        <v>7914</v>
      </c>
      <c r="I45" s="815">
        <v>124654</v>
      </c>
      <c r="J45" s="815">
        <v>935</v>
      </c>
      <c r="K45" s="815" t="s">
        <v>1690</v>
      </c>
      <c r="L45" s="815">
        <v>9352166</v>
      </c>
      <c r="M45" s="815" t="s">
        <v>763</v>
      </c>
      <c r="N45" s="818">
        <v>12042</v>
      </c>
      <c r="O45" s="835">
        <f t="shared" si="0"/>
        <v>20642</v>
      </c>
      <c r="R45">
        <v>124631</v>
      </c>
      <c r="S45">
        <v>935</v>
      </c>
      <c r="T45" t="s">
        <v>1690</v>
      </c>
      <c r="U45">
        <v>9352138</v>
      </c>
      <c r="V45" t="s">
        <v>1188</v>
      </c>
      <c r="W45" s="818">
        <v>22365</v>
      </c>
      <c r="Z45">
        <v>124654</v>
      </c>
      <c r="AA45">
        <v>935</v>
      </c>
      <c r="AB45" t="s">
        <v>1690</v>
      </c>
      <c r="AC45">
        <v>9352166</v>
      </c>
      <c r="AD45" t="s">
        <v>763</v>
      </c>
      <c r="AE45" s="818">
        <v>34023</v>
      </c>
      <c r="AF45" s="835">
        <f t="shared" si="1"/>
        <v>58326</v>
      </c>
    </row>
    <row r="46" spans="1:32" x14ac:dyDescent="0.2">
      <c r="A46" s="815">
        <v>124645</v>
      </c>
      <c r="B46" s="815">
        <v>935</v>
      </c>
      <c r="C46" s="815" t="s">
        <v>1690</v>
      </c>
      <c r="D46" s="815">
        <v>9352157</v>
      </c>
      <c r="E46" s="815" t="s">
        <v>773</v>
      </c>
      <c r="F46" s="816">
        <v>5995</v>
      </c>
      <c r="I46" s="815">
        <v>124660</v>
      </c>
      <c r="J46" s="815">
        <v>935</v>
      </c>
      <c r="K46" s="815" t="s">
        <v>1690</v>
      </c>
      <c r="L46" s="815">
        <v>9352176</v>
      </c>
      <c r="M46" s="815" t="s">
        <v>787</v>
      </c>
      <c r="N46" s="818">
        <v>16266</v>
      </c>
      <c r="O46" s="835">
        <f t="shared" si="0"/>
        <v>27883</v>
      </c>
      <c r="R46">
        <v>124645</v>
      </c>
      <c r="S46">
        <v>935</v>
      </c>
      <c r="T46" t="s">
        <v>1690</v>
      </c>
      <c r="U46">
        <v>9352157</v>
      </c>
      <c r="V46" t="s">
        <v>773</v>
      </c>
      <c r="W46" s="818">
        <v>16940</v>
      </c>
      <c r="Z46">
        <v>124660</v>
      </c>
      <c r="AA46">
        <v>935</v>
      </c>
      <c r="AB46" t="s">
        <v>1690</v>
      </c>
      <c r="AC46">
        <v>9352176</v>
      </c>
      <c r="AD46" t="s">
        <v>787</v>
      </c>
      <c r="AE46" s="818">
        <v>50230</v>
      </c>
      <c r="AF46" s="835">
        <f t="shared" si="1"/>
        <v>83058</v>
      </c>
    </row>
    <row r="47" spans="1:32" x14ac:dyDescent="0.2">
      <c r="A47" s="815">
        <v>124650</v>
      </c>
      <c r="B47" s="815">
        <v>935</v>
      </c>
      <c r="C47" s="815" t="s">
        <v>1690</v>
      </c>
      <c r="D47" s="815">
        <v>9352162</v>
      </c>
      <c r="E47" s="815" t="s">
        <v>1189</v>
      </c>
      <c r="F47" s="816">
        <v>8659</v>
      </c>
      <c r="I47" s="815">
        <v>124668</v>
      </c>
      <c r="J47" s="815">
        <v>935</v>
      </c>
      <c r="K47" s="815" t="s">
        <v>1690</v>
      </c>
      <c r="L47" s="815">
        <v>9352184</v>
      </c>
      <c r="M47" s="815" t="s">
        <v>764</v>
      </c>
      <c r="N47" s="818">
        <v>11301</v>
      </c>
      <c r="O47" s="835">
        <f t="shared" si="0"/>
        <v>19372</v>
      </c>
      <c r="R47">
        <v>124650</v>
      </c>
      <c r="S47">
        <v>935</v>
      </c>
      <c r="T47" t="s">
        <v>1690</v>
      </c>
      <c r="U47">
        <v>9352162</v>
      </c>
      <c r="V47" t="s">
        <v>1189</v>
      </c>
      <c r="W47" s="818">
        <v>24469</v>
      </c>
      <c r="Z47">
        <v>124668</v>
      </c>
      <c r="AA47">
        <v>935</v>
      </c>
      <c r="AB47" t="s">
        <v>1690</v>
      </c>
      <c r="AC47">
        <v>9352184</v>
      </c>
      <c r="AD47" t="s">
        <v>764</v>
      </c>
      <c r="AE47" s="818">
        <v>31930</v>
      </c>
      <c r="AF47" s="835">
        <f t="shared" si="1"/>
        <v>54738</v>
      </c>
    </row>
    <row r="48" spans="1:32" x14ac:dyDescent="0.2">
      <c r="A48" s="815">
        <v>124654</v>
      </c>
      <c r="B48" s="815">
        <v>935</v>
      </c>
      <c r="C48" s="815" t="s">
        <v>1690</v>
      </c>
      <c r="D48" s="815">
        <v>9352166</v>
      </c>
      <c r="E48" s="815" t="s">
        <v>763</v>
      </c>
      <c r="F48" s="816">
        <v>8600</v>
      </c>
      <c r="I48" s="815">
        <v>124675</v>
      </c>
      <c r="J48" s="815">
        <v>935</v>
      </c>
      <c r="K48" s="815" t="s">
        <v>1690</v>
      </c>
      <c r="L48" s="815">
        <v>9352918</v>
      </c>
      <c r="M48" s="815" t="s">
        <v>803</v>
      </c>
      <c r="N48" s="818">
        <v>2743</v>
      </c>
      <c r="O48" s="835">
        <f t="shared" si="0"/>
        <v>4702</v>
      </c>
      <c r="R48">
        <v>124654</v>
      </c>
      <c r="S48">
        <v>935</v>
      </c>
      <c r="T48" t="s">
        <v>1690</v>
      </c>
      <c r="U48">
        <v>9352166</v>
      </c>
      <c r="V48" t="s">
        <v>763</v>
      </c>
      <c r="W48" s="818">
        <v>24303</v>
      </c>
      <c r="Z48">
        <v>124675</v>
      </c>
      <c r="AA48">
        <v>935</v>
      </c>
      <c r="AB48" t="s">
        <v>1690</v>
      </c>
      <c r="AC48">
        <v>9352918</v>
      </c>
      <c r="AD48" t="s">
        <v>803</v>
      </c>
      <c r="AE48" s="818">
        <v>8991</v>
      </c>
      <c r="AF48" s="835">
        <f t="shared" si="1"/>
        <v>14527</v>
      </c>
    </row>
    <row r="49" spans="1:32" x14ac:dyDescent="0.2">
      <c r="A49" s="815">
        <v>124660</v>
      </c>
      <c r="B49" s="815">
        <v>935</v>
      </c>
      <c r="C49" s="815" t="s">
        <v>1690</v>
      </c>
      <c r="D49" s="815">
        <v>9352176</v>
      </c>
      <c r="E49" s="815" t="s">
        <v>787</v>
      </c>
      <c r="F49" s="816">
        <v>11617</v>
      </c>
      <c r="I49" s="815">
        <v>124676</v>
      </c>
      <c r="J49" s="815">
        <v>935</v>
      </c>
      <c r="K49" s="815" t="s">
        <v>1690</v>
      </c>
      <c r="L49" s="815">
        <v>9352919</v>
      </c>
      <c r="M49" s="815" t="s">
        <v>682</v>
      </c>
      <c r="N49" s="818">
        <v>8887</v>
      </c>
      <c r="O49" s="835">
        <f t="shared" si="0"/>
        <v>15234</v>
      </c>
      <c r="R49">
        <v>124660</v>
      </c>
      <c r="S49">
        <v>935</v>
      </c>
      <c r="T49" t="s">
        <v>1690</v>
      </c>
      <c r="U49">
        <v>9352176</v>
      </c>
      <c r="V49" t="s">
        <v>787</v>
      </c>
      <c r="W49" s="818">
        <v>32828</v>
      </c>
      <c r="Z49">
        <v>124676</v>
      </c>
      <c r="AA49">
        <v>935</v>
      </c>
      <c r="AB49" t="s">
        <v>1690</v>
      </c>
      <c r="AC49">
        <v>9352919</v>
      </c>
      <c r="AD49" t="s">
        <v>682</v>
      </c>
      <c r="AE49" s="818">
        <v>25548</v>
      </c>
      <c r="AF49" s="835">
        <f t="shared" si="1"/>
        <v>43485</v>
      </c>
    </row>
    <row r="50" spans="1:32" x14ac:dyDescent="0.2">
      <c r="A50" s="815">
        <v>124668</v>
      </c>
      <c r="B50" s="815">
        <v>935</v>
      </c>
      <c r="C50" s="815" t="s">
        <v>1690</v>
      </c>
      <c r="D50" s="815">
        <v>9352184</v>
      </c>
      <c r="E50" s="815" t="s">
        <v>764</v>
      </c>
      <c r="F50" s="816">
        <v>8071</v>
      </c>
      <c r="I50" s="815">
        <v>124678</v>
      </c>
      <c r="J50" s="815">
        <v>935</v>
      </c>
      <c r="K50" s="815" t="s">
        <v>1690</v>
      </c>
      <c r="L50" s="815">
        <v>9352921</v>
      </c>
      <c r="M50" s="815" t="s">
        <v>876</v>
      </c>
      <c r="N50" s="818">
        <v>5760</v>
      </c>
      <c r="O50" s="835">
        <f t="shared" si="0"/>
        <v>9874</v>
      </c>
      <c r="R50">
        <v>124668</v>
      </c>
      <c r="S50">
        <v>935</v>
      </c>
      <c r="T50" t="s">
        <v>1690</v>
      </c>
      <c r="U50">
        <v>9352184</v>
      </c>
      <c r="V50" t="s">
        <v>764</v>
      </c>
      <c r="W50" s="818">
        <v>22808</v>
      </c>
      <c r="Z50">
        <v>124678</v>
      </c>
      <c r="AA50">
        <v>935</v>
      </c>
      <c r="AB50" t="s">
        <v>1690</v>
      </c>
      <c r="AC50">
        <v>9352921</v>
      </c>
      <c r="AD50" t="s">
        <v>876</v>
      </c>
      <c r="AE50" s="818">
        <v>16275</v>
      </c>
      <c r="AF50" s="835">
        <f t="shared" si="1"/>
        <v>27901</v>
      </c>
    </row>
    <row r="51" spans="1:32" x14ac:dyDescent="0.2">
      <c r="A51" s="815">
        <v>124674</v>
      </c>
      <c r="B51" s="815">
        <v>935</v>
      </c>
      <c r="C51" s="815" t="s">
        <v>1690</v>
      </c>
      <c r="D51" s="815">
        <v>9352916</v>
      </c>
      <c r="E51" s="815" t="s">
        <v>890</v>
      </c>
      <c r="F51" s="817">
        <v>5642</v>
      </c>
      <c r="I51" s="815">
        <v>124679</v>
      </c>
      <c r="J51" s="815">
        <v>935</v>
      </c>
      <c r="K51" s="815" t="s">
        <v>1690</v>
      </c>
      <c r="L51" s="815">
        <v>9352922</v>
      </c>
      <c r="M51" s="815" t="s">
        <v>775</v>
      </c>
      <c r="N51" s="818">
        <v>17336</v>
      </c>
      <c r="O51" s="835">
        <f t="shared" si="0"/>
        <v>29717</v>
      </c>
      <c r="R51">
        <v>124674</v>
      </c>
      <c r="S51">
        <v>935</v>
      </c>
      <c r="T51" t="s">
        <v>1690</v>
      </c>
      <c r="U51">
        <v>9352916</v>
      </c>
      <c r="V51" t="s">
        <v>890</v>
      </c>
      <c r="W51" s="818">
        <v>15944</v>
      </c>
      <c r="Z51">
        <v>124679</v>
      </c>
      <c r="AA51">
        <v>935</v>
      </c>
      <c r="AB51" t="s">
        <v>1690</v>
      </c>
      <c r="AC51">
        <v>9352922</v>
      </c>
      <c r="AD51" t="s">
        <v>775</v>
      </c>
      <c r="AE51" s="818">
        <v>48980</v>
      </c>
      <c r="AF51" s="835">
        <f t="shared" si="1"/>
        <v>83968</v>
      </c>
    </row>
    <row r="52" spans="1:32" x14ac:dyDescent="0.2">
      <c r="A52" s="815">
        <v>124675</v>
      </c>
      <c r="B52" s="815">
        <v>935</v>
      </c>
      <c r="C52" s="815" t="s">
        <v>1690</v>
      </c>
      <c r="D52" s="815">
        <v>9352918</v>
      </c>
      <c r="E52" s="815" t="s">
        <v>803</v>
      </c>
      <c r="F52" s="816">
        <v>1959</v>
      </c>
      <c r="I52" s="815">
        <v>124680</v>
      </c>
      <c r="J52" s="815">
        <v>935</v>
      </c>
      <c r="K52" s="815" t="s">
        <v>1690</v>
      </c>
      <c r="L52" s="815">
        <v>9352923</v>
      </c>
      <c r="M52" s="815" t="s">
        <v>907</v>
      </c>
      <c r="N52" s="818">
        <v>8448</v>
      </c>
      <c r="O52" s="835">
        <f t="shared" si="0"/>
        <v>14482</v>
      </c>
      <c r="R52">
        <v>124675</v>
      </c>
      <c r="S52">
        <v>935</v>
      </c>
      <c r="T52" t="s">
        <v>1690</v>
      </c>
      <c r="U52">
        <v>9352918</v>
      </c>
      <c r="V52" t="s">
        <v>803</v>
      </c>
      <c r="W52" s="818">
        <v>5536</v>
      </c>
      <c r="Z52">
        <v>124680</v>
      </c>
      <c r="AA52">
        <v>935</v>
      </c>
      <c r="AB52" t="s">
        <v>1690</v>
      </c>
      <c r="AC52">
        <v>9352923</v>
      </c>
      <c r="AD52" t="s">
        <v>907</v>
      </c>
      <c r="AE52" s="818">
        <v>23870</v>
      </c>
      <c r="AF52" s="835">
        <f t="shared" si="1"/>
        <v>40921</v>
      </c>
    </row>
    <row r="53" spans="1:32" x14ac:dyDescent="0.2">
      <c r="A53" s="815">
        <v>124676</v>
      </c>
      <c r="B53" s="815">
        <v>935</v>
      </c>
      <c r="C53" s="815" t="s">
        <v>1690</v>
      </c>
      <c r="D53" s="815">
        <v>9352919</v>
      </c>
      <c r="E53" s="815" t="s">
        <v>682</v>
      </c>
      <c r="F53" s="816">
        <v>6347</v>
      </c>
      <c r="I53" s="815">
        <v>124681</v>
      </c>
      <c r="J53" s="815">
        <v>935</v>
      </c>
      <c r="K53" s="815" t="s">
        <v>1690</v>
      </c>
      <c r="L53" s="815">
        <v>9352924</v>
      </c>
      <c r="M53" s="815" t="s">
        <v>793</v>
      </c>
      <c r="N53" s="818">
        <v>5788</v>
      </c>
      <c r="O53" s="835">
        <f t="shared" si="0"/>
        <v>9921</v>
      </c>
      <c r="R53">
        <v>124676</v>
      </c>
      <c r="S53">
        <v>935</v>
      </c>
      <c r="T53" t="s">
        <v>1690</v>
      </c>
      <c r="U53">
        <v>9352919</v>
      </c>
      <c r="V53" t="s">
        <v>682</v>
      </c>
      <c r="W53" s="818">
        <v>17937</v>
      </c>
      <c r="Z53">
        <v>124681</v>
      </c>
      <c r="AA53">
        <v>935</v>
      </c>
      <c r="AB53" t="s">
        <v>1690</v>
      </c>
      <c r="AC53">
        <v>9352924</v>
      </c>
      <c r="AD53" t="s">
        <v>793</v>
      </c>
      <c r="AE53" s="818">
        <v>16353</v>
      </c>
      <c r="AF53" s="835">
        <f t="shared" si="1"/>
        <v>28034</v>
      </c>
    </row>
    <row r="54" spans="1:32" x14ac:dyDescent="0.2">
      <c r="A54" s="815">
        <v>124678</v>
      </c>
      <c r="B54" s="815">
        <v>935</v>
      </c>
      <c r="C54" s="815" t="s">
        <v>1690</v>
      </c>
      <c r="D54" s="815">
        <v>9352921</v>
      </c>
      <c r="E54" s="815" t="s">
        <v>876</v>
      </c>
      <c r="F54" s="816">
        <v>4114</v>
      </c>
      <c r="I54" s="815">
        <v>124682</v>
      </c>
      <c r="J54" s="815">
        <v>935</v>
      </c>
      <c r="K54" s="815" t="s">
        <v>1690</v>
      </c>
      <c r="L54" s="815">
        <v>9352925</v>
      </c>
      <c r="M54" s="815" t="s">
        <v>843</v>
      </c>
      <c r="N54" s="818">
        <v>11054</v>
      </c>
      <c r="O54" s="835">
        <f t="shared" si="0"/>
        <v>18949</v>
      </c>
      <c r="R54">
        <v>124678</v>
      </c>
      <c r="S54">
        <v>935</v>
      </c>
      <c r="T54" t="s">
        <v>1690</v>
      </c>
      <c r="U54">
        <v>9352921</v>
      </c>
      <c r="V54" t="s">
        <v>876</v>
      </c>
      <c r="W54" s="818">
        <v>11626</v>
      </c>
      <c r="Z54">
        <v>124682</v>
      </c>
      <c r="AA54">
        <v>935</v>
      </c>
      <c r="AB54" t="s">
        <v>1690</v>
      </c>
      <c r="AC54">
        <v>9352925</v>
      </c>
      <c r="AD54" t="s">
        <v>843</v>
      </c>
      <c r="AE54" s="818">
        <v>31233</v>
      </c>
      <c r="AF54" s="835">
        <f t="shared" si="1"/>
        <v>53543</v>
      </c>
    </row>
    <row r="55" spans="1:32" x14ac:dyDescent="0.2">
      <c r="A55" s="815">
        <v>124679</v>
      </c>
      <c r="B55" s="815">
        <v>935</v>
      </c>
      <c r="C55" s="815" t="s">
        <v>1690</v>
      </c>
      <c r="D55" s="815">
        <v>9352922</v>
      </c>
      <c r="E55" s="815" t="s">
        <v>775</v>
      </c>
      <c r="F55" s="816">
        <v>12381</v>
      </c>
      <c r="I55" s="815">
        <v>124685</v>
      </c>
      <c r="J55" s="815">
        <v>935</v>
      </c>
      <c r="K55" s="815" t="s">
        <v>1690</v>
      </c>
      <c r="L55" s="815">
        <v>9352928</v>
      </c>
      <c r="M55" s="815" t="s">
        <v>811</v>
      </c>
      <c r="N55" s="818">
        <v>2743</v>
      </c>
      <c r="O55" s="835">
        <f t="shared" si="0"/>
        <v>4702</v>
      </c>
      <c r="R55">
        <v>124679</v>
      </c>
      <c r="S55">
        <v>935</v>
      </c>
      <c r="T55" t="s">
        <v>1690</v>
      </c>
      <c r="U55">
        <v>9352922</v>
      </c>
      <c r="V55" t="s">
        <v>775</v>
      </c>
      <c r="W55" s="818">
        <v>34988</v>
      </c>
      <c r="Z55">
        <v>124685</v>
      </c>
      <c r="AA55">
        <v>935</v>
      </c>
      <c r="AB55" t="s">
        <v>1690</v>
      </c>
      <c r="AC55">
        <v>9352928</v>
      </c>
      <c r="AD55" t="s">
        <v>811</v>
      </c>
      <c r="AE55" s="818">
        <v>8660</v>
      </c>
      <c r="AF55" s="835">
        <f t="shared" si="1"/>
        <v>14196</v>
      </c>
    </row>
    <row r="56" spans="1:32" x14ac:dyDescent="0.2">
      <c r="A56" s="815">
        <v>124680</v>
      </c>
      <c r="B56" s="815">
        <v>935</v>
      </c>
      <c r="C56" s="815" t="s">
        <v>1690</v>
      </c>
      <c r="D56" s="815">
        <v>9352923</v>
      </c>
      <c r="E56" s="815" t="s">
        <v>907</v>
      </c>
      <c r="F56" s="816">
        <v>6034</v>
      </c>
      <c r="I56" s="815">
        <v>124686</v>
      </c>
      <c r="J56" s="815">
        <v>935</v>
      </c>
      <c r="K56" s="815" t="s">
        <v>1690</v>
      </c>
      <c r="L56" s="815">
        <v>9353000</v>
      </c>
      <c r="M56" s="815" t="s">
        <v>1191</v>
      </c>
      <c r="N56" s="818">
        <v>4855</v>
      </c>
      <c r="O56" s="835">
        <f t="shared" si="0"/>
        <v>8322</v>
      </c>
      <c r="R56">
        <v>124680</v>
      </c>
      <c r="S56">
        <v>935</v>
      </c>
      <c r="T56" t="s">
        <v>1690</v>
      </c>
      <c r="U56">
        <v>9352923</v>
      </c>
      <c r="V56" t="s">
        <v>907</v>
      </c>
      <c r="W56" s="818">
        <v>17051</v>
      </c>
      <c r="Z56">
        <v>124686</v>
      </c>
      <c r="AA56">
        <v>935</v>
      </c>
      <c r="AB56" t="s">
        <v>1690</v>
      </c>
      <c r="AC56">
        <v>9353000</v>
      </c>
      <c r="AD56" t="s">
        <v>1191</v>
      </c>
      <c r="AE56" s="818">
        <v>13718</v>
      </c>
      <c r="AF56" s="835">
        <f t="shared" si="1"/>
        <v>23517</v>
      </c>
    </row>
    <row r="57" spans="1:32" x14ac:dyDescent="0.2">
      <c r="A57" s="815">
        <v>124681</v>
      </c>
      <c r="B57" s="815">
        <v>935</v>
      </c>
      <c r="C57" s="815" t="s">
        <v>1690</v>
      </c>
      <c r="D57" s="815">
        <v>9352924</v>
      </c>
      <c r="E57" s="815" t="s">
        <v>793</v>
      </c>
      <c r="F57" s="816">
        <v>4133</v>
      </c>
      <c r="I57" s="815">
        <v>124688</v>
      </c>
      <c r="J57" s="815">
        <v>935</v>
      </c>
      <c r="K57" s="815" t="s">
        <v>1690</v>
      </c>
      <c r="L57" s="815">
        <v>9353003</v>
      </c>
      <c r="M57" s="815" t="s">
        <v>1192</v>
      </c>
      <c r="N57" s="818">
        <v>4526</v>
      </c>
      <c r="O57" s="835">
        <f t="shared" si="0"/>
        <v>7758</v>
      </c>
      <c r="R57">
        <v>124681</v>
      </c>
      <c r="S57">
        <v>935</v>
      </c>
      <c r="T57" t="s">
        <v>1690</v>
      </c>
      <c r="U57">
        <v>9352924</v>
      </c>
      <c r="V57" t="s">
        <v>793</v>
      </c>
      <c r="W57" s="818">
        <v>11681</v>
      </c>
      <c r="Z57">
        <v>124688</v>
      </c>
      <c r="AA57">
        <v>935</v>
      </c>
      <c r="AB57" t="s">
        <v>1690</v>
      </c>
      <c r="AC57">
        <v>9353003</v>
      </c>
      <c r="AD57" t="s">
        <v>1192</v>
      </c>
      <c r="AE57" s="818">
        <v>12788</v>
      </c>
      <c r="AF57" s="835">
        <f t="shared" si="1"/>
        <v>21922</v>
      </c>
    </row>
    <row r="58" spans="1:32" x14ac:dyDescent="0.2">
      <c r="A58" s="815">
        <v>124682</v>
      </c>
      <c r="B58" s="815">
        <v>935</v>
      </c>
      <c r="C58" s="815" t="s">
        <v>1690</v>
      </c>
      <c r="D58" s="815">
        <v>9352925</v>
      </c>
      <c r="E58" s="815" t="s">
        <v>843</v>
      </c>
      <c r="F58" s="816">
        <v>7895</v>
      </c>
      <c r="I58" s="815">
        <v>124689</v>
      </c>
      <c r="J58" s="815">
        <v>935</v>
      </c>
      <c r="K58" s="815" t="s">
        <v>1690</v>
      </c>
      <c r="L58" s="815">
        <v>9353004</v>
      </c>
      <c r="M58" s="815" t="s">
        <v>1193</v>
      </c>
      <c r="N58" s="818">
        <v>2743</v>
      </c>
      <c r="O58" s="835">
        <f t="shared" si="0"/>
        <v>4702</v>
      </c>
      <c r="R58">
        <v>124682</v>
      </c>
      <c r="S58">
        <v>935</v>
      </c>
      <c r="T58" t="s">
        <v>1690</v>
      </c>
      <c r="U58">
        <v>9352925</v>
      </c>
      <c r="V58" t="s">
        <v>843</v>
      </c>
      <c r="W58" s="818">
        <v>22310</v>
      </c>
      <c r="Z58">
        <v>124689</v>
      </c>
      <c r="AA58">
        <v>935</v>
      </c>
      <c r="AB58" t="s">
        <v>1690</v>
      </c>
      <c r="AC58">
        <v>9353004</v>
      </c>
      <c r="AD58" t="s">
        <v>1193</v>
      </c>
      <c r="AE58" s="818">
        <v>7750</v>
      </c>
      <c r="AF58" s="835">
        <f t="shared" si="1"/>
        <v>13286</v>
      </c>
    </row>
    <row r="59" spans="1:32" x14ac:dyDescent="0.2">
      <c r="A59" s="815">
        <v>124685</v>
      </c>
      <c r="B59" s="815">
        <v>935</v>
      </c>
      <c r="C59" s="815" t="s">
        <v>1690</v>
      </c>
      <c r="D59" s="815">
        <v>9352928</v>
      </c>
      <c r="E59" s="815" t="s">
        <v>811</v>
      </c>
      <c r="F59" s="816">
        <v>1959</v>
      </c>
      <c r="I59" s="815">
        <v>124690</v>
      </c>
      <c r="J59" s="815">
        <v>935</v>
      </c>
      <c r="K59" s="815" t="s">
        <v>1690</v>
      </c>
      <c r="L59" s="815">
        <v>9353005</v>
      </c>
      <c r="M59" s="815" t="s">
        <v>1194</v>
      </c>
      <c r="N59" s="818">
        <v>3950</v>
      </c>
      <c r="O59" s="835">
        <f t="shared" si="0"/>
        <v>6771</v>
      </c>
      <c r="R59">
        <v>124685</v>
      </c>
      <c r="S59">
        <v>935</v>
      </c>
      <c r="T59" t="s">
        <v>1690</v>
      </c>
      <c r="U59">
        <v>9352928</v>
      </c>
      <c r="V59" t="s">
        <v>811</v>
      </c>
      <c r="W59" s="818">
        <v>5536</v>
      </c>
      <c r="Z59">
        <v>124690</v>
      </c>
      <c r="AA59">
        <v>935</v>
      </c>
      <c r="AB59" t="s">
        <v>1690</v>
      </c>
      <c r="AC59">
        <v>9353005</v>
      </c>
      <c r="AD59" t="s">
        <v>1194</v>
      </c>
      <c r="AE59" s="818">
        <v>11160</v>
      </c>
      <c r="AF59" s="835">
        <f t="shared" si="1"/>
        <v>19132</v>
      </c>
    </row>
    <row r="60" spans="1:32" x14ac:dyDescent="0.2">
      <c r="A60" s="815">
        <v>124686</v>
      </c>
      <c r="B60" s="815">
        <v>935</v>
      </c>
      <c r="C60" s="815" t="s">
        <v>1690</v>
      </c>
      <c r="D60" s="815">
        <v>9353000</v>
      </c>
      <c r="E60" s="815" t="s">
        <v>1191</v>
      </c>
      <c r="F60" s="816">
        <v>3467</v>
      </c>
      <c r="I60" s="815">
        <v>124691</v>
      </c>
      <c r="J60" s="815">
        <v>935</v>
      </c>
      <c r="K60" s="815" t="s">
        <v>1690</v>
      </c>
      <c r="L60" s="815">
        <v>9353006</v>
      </c>
      <c r="M60" s="815" t="s">
        <v>1195</v>
      </c>
      <c r="N60" s="818">
        <v>5212</v>
      </c>
      <c r="O60" s="835">
        <f t="shared" si="0"/>
        <v>8934</v>
      </c>
      <c r="R60">
        <v>124686</v>
      </c>
      <c r="S60">
        <v>935</v>
      </c>
      <c r="T60" t="s">
        <v>1690</v>
      </c>
      <c r="U60">
        <v>9353000</v>
      </c>
      <c r="V60" t="s">
        <v>1191</v>
      </c>
      <c r="W60" s="818">
        <v>9799</v>
      </c>
      <c r="Z60">
        <v>124691</v>
      </c>
      <c r="AA60">
        <v>935</v>
      </c>
      <c r="AB60" t="s">
        <v>1690</v>
      </c>
      <c r="AC60">
        <v>9353006</v>
      </c>
      <c r="AD60" t="s">
        <v>1195</v>
      </c>
      <c r="AE60" s="818">
        <v>14725</v>
      </c>
      <c r="AF60" s="835">
        <f t="shared" si="1"/>
        <v>25243</v>
      </c>
    </row>
    <row r="61" spans="1:32" x14ac:dyDescent="0.2">
      <c r="A61" s="815">
        <v>124688</v>
      </c>
      <c r="B61" s="815">
        <v>935</v>
      </c>
      <c r="C61" s="815" t="s">
        <v>1690</v>
      </c>
      <c r="D61" s="815">
        <v>9353003</v>
      </c>
      <c r="E61" s="815" t="s">
        <v>1192</v>
      </c>
      <c r="F61" s="816">
        <v>3232</v>
      </c>
      <c r="I61" s="815">
        <v>124692</v>
      </c>
      <c r="J61" s="815">
        <v>935</v>
      </c>
      <c r="K61" s="815" t="s">
        <v>1690</v>
      </c>
      <c r="L61" s="815">
        <v>9353009</v>
      </c>
      <c r="M61" s="815" t="s">
        <v>1196</v>
      </c>
      <c r="N61" s="818">
        <v>5897</v>
      </c>
      <c r="O61" s="835">
        <f t="shared" si="0"/>
        <v>10109</v>
      </c>
      <c r="R61">
        <v>124688</v>
      </c>
      <c r="S61">
        <v>935</v>
      </c>
      <c r="T61" t="s">
        <v>1690</v>
      </c>
      <c r="U61">
        <v>9353003</v>
      </c>
      <c r="V61" t="s">
        <v>1192</v>
      </c>
      <c r="W61" s="818">
        <v>9134</v>
      </c>
      <c r="Z61">
        <v>124692</v>
      </c>
      <c r="AA61">
        <v>935</v>
      </c>
      <c r="AB61" t="s">
        <v>1690</v>
      </c>
      <c r="AC61">
        <v>9353009</v>
      </c>
      <c r="AD61" t="s">
        <v>1196</v>
      </c>
      <c r="AE61" s="818">
        <v>16663</v>
      </c>
      <c r="AF61" s="835">
        <f t="shared" si="1"/>
        <v>28565</v>
      </c>
    </row>
    <row r="62" spans="1:32" x14ac:dyDescent="0.2">
      <c r="A62" s="815">
        <v>124689</v>
      </c>
      <c r="B62" s="815">
        <v>935</v>
      </c>
      <c r="C62" s="815" t="s">
        <v>1690</v>
      </c>
      <c r="D62" s="815">
        <v>9353004</v>
      </c>
      <c r="E62" s="815" t="s">
        <v>1193</v>
      </c>
      <c r="F62" s="816">
        <v>1959</v>
      </c>
      <c r="I62" s="815">
        <v>124693</v>
      </c>
      <c r="J62" s="815">
        <v>935</v>
      </c>
      <c r="K62" s="815" t="s">
        <v>1690</v>
      </c>
      <c r="L62" s="815">
        <v>9353010</v>
      </c>
      <c r="M62" s="815" t="s">
        <v>1197</v>
      </c>
      <c r="N62" s="818">
        <v>2743</v>
      </c>
      <c r="O62" s="835">
        <f t="shared" si="0"/>
        <v>4702</v>
      </c>
      <c r="R62">
        <v>124689</v>
      </c>
      <c r="S62">
        <v>935</v>
      </c>
      <c r="T62" t="s">
        <v>1690</v>
      </c>
      <c r="U62">
        <v>9353004</v>
      </c>
      <c r="V62" t="s">
        <v>1193</v>
      </c>
      <c r="W62" s="818">
        <v>5536</v>
      </c>
      <c r="Z62">
        <v>124693</v>
      </c>
      <c r="AA62">
        <v>935</v>
      </c>
      <c r="AB62" t="s">
        <v>1690</v>
      </c>
      <c r="AC62">
        <v>9353010</v>
      </c>
      <c r="AD62" t="s">
        <v>1197</v>
      </c>
      <c r="AE62" s="818">
        <v>7750</v>
      </c>
      <c r="AF62" s="835">
        <f t="shared" si="1"/>
        <v>13286</v>
      </c>
    </row>
    <row r="63" spans="1:32" x14ac:dyDescent="0.2">
      <c r="A63" s="815">
        <v>124690</v>
      </c>
      <c r="B63" s="815">
        <v>935</v>
      </c>
      <c r="C63" s="815" t="s">
        <v>1690</v>
      </c>
      <c r="D63" s="815">
        <v>9353005</v>
      </c>
      <c r="E63" s="815" t="s">
        <v>1194</v>
      </c>
      <c r="F63" s="816">
        <v>2821</v>
      </c>
      <c r="I63" s="815">
        <v>124694</v>
      </c>
      <c r="J63" s="815">
        <v>935</v>
      </c>
      <c r="K63" s="815" t="s">
        <v>1690</v>
      </c>
      <c r="L63" s="815">
        <v>9353013</v>
      </c>
      <c r="M63" s="815" t="s">
        <v>1198</v>
      </c>
      <c r="N63" s="818">
        <v>2743</v>
      </c>
      <c r="O63" s="835">
        <f t="shared" si="0"/>
        <v>4702</v>
      </c>
      <c r="R63">
        <v>124690</v>
      </c>
      <c r="S63">
        <v>935</v>
      </c>
      <c r="T63" t="s">
        <v>1690</v>
      </c>
      <c r="U63">
        <v>9353005</v>
      </c>
      <c r="V63" t="s">
        <v>1194</v>
      </c>
      <c r="W63" s="818">
        <v>7972</v>
      </c>
      <c r="Z63">
        <v>124694</v>
      </c>
      <c r="AA63">
        <v>935</v>
      </c>
      <c r="AB63" t="s">
        <v>1690</v>
      </c>
      <c r="AC63">
        <v>9353013</v>
      </c>
      <c r="AD63" t="s">
        <v>1198</v>
      </c>
      <c r="AE63" s="818">
        <v>7750</v>
      </c>
      <c r="AF63" s="835">
        <f t="shared" si="1"/>
        <v>13286</v>
      </c>
    </row>
    <row r="64" spans="1:32" x14ac:dyDescent="0.2">
      <c r="A64" s="815">
        <v>124691</v>
      </c>
      <c r="B64" s="815">
        <v>935</v>
      </c>
      <c r="C64" s="815" t="s">
        <v>1690</v>
      </c>
      <c r="D64" s="815">
        <v>9353006</v>
      </c>
      <c r="E64" s="815" t="s">
        <v>1195</v>
      </c>
      <c r="F64" s="816">
        <v>3722</v>
      </c>
      <c r="I64" s="815">
        <v>124695</v>
      </c>
      <c r="J64" s="815">
        <v>935</v>
      </c>
      <c r="K64" s="815" t="s">
        <v>1690</v>
      </c>
      <c r="L64" s="815">
        <v>9353020</v>
      </c>
      <c r="M64" s="815" t="s">
        <v>1199</v>
      </c>
      <c r="N64" s="818">
        <v>2743</v>
      </c>
      <c r="O64" s="835">
        <f t="shared" si="0"/>
        <v>4702</v>
      </c>
      <c r="R64">
        <v>124691</v>
      </c>
      <c r="S64">
        <v>935</v>
      </c>
      <c r="T64" t="s">
        <v>1690</v>
      </c>
      <c r="U64">
        <v>9353006</v>
      </c>
      <c r="V64" t="s">
        <v>1195</v>
      </c>
      <c r="W64" s="818">
        <v>10518</v>
      </c>
      <c r="Z64">
        <v>124695</v>
      </c>
      <c r="AA64">
        <v>935</v>
      </c>
      <c r="AB64" t="s">
        <v>1690</v>
      </c>
      <c r="AC64">
        <v>9353020</v>
      </c>
      <c r="AD64" t="s">
        <v>1199</v>
      </c>
      <c r="AE64" s="818">
        <v>7750</v>
      </c>
      <c r="AF64" s="835">
        <f t="shared" si="1"/>
        <v>13286</v>
      </c>
    </row>
    <row r="65" spans="1:32" x14ac:dyDescent="0.2">
      <c r="A65" s="815">
        <v>124692</v>
      </c>
      <c r="B65" s="815">
        <v>935</v>
      </c>
      <c r="C65" s="815" t="s">
        <v>1690</v>
      </c>
      <c r="D65" s="815">
        <v>9353009</v>
      </c>
      <c r="E65" s="815" t="s">
        <v>1196</v>
      </c>
      <c r="F65" s="816">
        <v>4212</v>
      </c>
      <c r="I65" s="815">
        <v>124698</v>
      </c>
      <c r="J65" s="815">
        <v>935</v>
      </c>
      <c r="K65" s="815" t="s">
        <v>1690</v>
      </c>
      <c r="L65" s="815">
        <v>9353026</v>
      </c>
      <c r="M65" s="815" t="s">
        <v>1200</v>
      </c>
      <c r="N65" s="818">
        <v>2743</v>
      </c>
      <c r="O65" s="835">
        <f t="shared" si="0"/>
        <v>4702</v>
      </c>
      <c r="R65">
        <v>124692</v>
      </c>
      <c r="S65">
        <v>935</v>
      </c>
      <c r="T65" t="s">
        <v>1690</v>
      </c>
      <c r="U65">
        <v>9353009</v>
      </c>
      <c r="V65" t="s">
        <v>1196</v>
      </c>
      <c r="W65" s="818">
        <v>11902</v>
      </c>
      <c r="Z65">
        <v>124698</v>
      </c>
      <c r="AA65">
        <v>935</v>
      </c>
      <c r="AB65" t="s">
        <v>1690</v>
      </c>
      <c r="AC65">
        <v>9353026</v>
      </c>
      <c r="AD65" t="s">
        <v>1200</v>
      </c>
      <c r="AE65" s="818">
        <v>7750</v>
      </c>
      <c r="AF65" s="835">
        <f t="shared" si="1"/>
        <v>13286</v>
      </c>
    </row>
    <row r="66" spans="1:32" x14ac:dyDescent="0.2">
      <c r="A66" s="815">
        <v>124693</v>
      </c>
      <c r="B66" s="815">
        <v>935</v>
      </c>
      <c r="C66" s="815" t="s">
        <v>1690</v>
      </c>
      <c r="D66" s="815">
        <v>9353010</v>
      </c>
      <c r="E66" s="815" t="s">
        <v>1197</v>
      </c>
      <c r="F66" s="816">
        <v>1959</v>
      </c>
      <c r="I66" s="815">
        <v>124699</v>
      </c>
      <c r="J66" s="815">
        <v>935</v>
      </c>
      <c r="K66" s="815" t="s">
        <v>1690</v>
      </c>
      <c r="L66" s="815">
        <v>9353027</v>
      </c>
      <c r="M66" s="815" t="s">
        <v>1201</v>
      </c>
      <c r="N66" s="818">
        <v>5020</v>
      </c>
      <c r="O66" s="835">
        <f t="shared" si="0"/>
        <v>8605</v>
      </c>
      <c r="R66">
        <v>124693</v>
      </c>
      <c r="S66">
        <v>935</v>
      </c>
      <c r="T66" t="s">
        <v>1690</v>
      </c>
      <c r="U66">
        <v>9353010</v>
      </c>
      <c r="V66" t="s">
        <v>1197</v>
      </c>
      <c r="W66" s="818">
        <v>5536</v>
      </c>
      <c r="Z66">
        <v>124699</v>
      </c>
      <c r="AA66">
        <v>935</v>
      </c>
      <c r="AB66" t="s">
        <v>1690</v>
      </c>
      <c r="AC66">
        <v>9353027</v>
      </c>
      <c r="AD66" t="s">
        <v>1201</v>
      </c>
      <c r="AE66" s="818">
        <v>14183</v>
      </c>
      <c r="AF66" s="835">
        <f t="shared" si="1"/>
        <v>24314</v>
      </c>
    </row>
    <row r="67" spans="1:32" x14ac:dyDescent="0.2">
      <c r="A67" s="815">
        <v>124694</v>
      </c>
      <c r="B67" s="815">
        <v>935</v>
      </c>
      <c r="C67" s="815" t="s">
        <v>1690</v>
      </c>
      <c r="D67" s="815">
        <v>9353013</v>
      </c>
      <c r="E67" s="815" t="s">
        <v>1198</v>
      </c>
      <c r="F67" s="816">
        <v>1959</v>
      </c>
      <c r="I67" s="815">
        <v>124702</v>
      </c>
      <c r="J67" s="815">
        <v>935</v>
      </c>
      <c r="K67" s="815" t="s">
        <v>1690</v>
      </c>
      <c r="L67" s="815">
        <v>9353036</v>
      </c>
      <c r="M67" s="815" t="s">
        <v>1202</v>
      </c>
      <c r="N67" s="818">
        <v>4992</v>
      </c>
      <c r="O67" s="835">
        <f t="shared" si="0"/>
        <v>8557</v>
      </c>
      <c r="R67">
        <v>124694</v>
      </c>
      <c r="S67">
        <v>935</v>
      </c>
      <c r="T67" t="s">
        <v>1690</v>
      </c>
      <c r="U67">
        <v>9353013</v>
      </c>
      <c r="V67" t="s">
        <v>1198</v>
      </c>
      <c r="W67" s="818">
        <v>5536</v>
      </c>
      <c r="Z67">
        <v>124702</v>
      </c>
      <c r="AA67">
        <v>935</v>
      </c>
      <c r="AB67" t="s">
        <v>1690</v>
      </c>
      <c r="AC67">
        <v>9353036</v>
      </c>
      <c r="AD67" t="s">
        <v>1202</v>
      </c>
      <c r="AE67" s="818">
        <v>15721</v>
      </c>
      <c r="AF67" s="835">
        <f t="shared" si="1"/>
        <v>25797</v>
      </c>
    </row>
    <row r="68" spans="1:32" x14ac:dyDescent="0.2">
      <c r="A68" s="815">
        <v>124695</v>
      </c>
      <c r="B68" s="815">
        <v>935</v>
      </c>
      <c r="C68" s="815" t="s">
        <v>1690</v>
      </c>
      <c r="D68" s="815">
        <v>9353020</v>
      </c>
      <c r="E68" s="815" t="s">
        <v>1199</v>
      </c>
      <c r="F68" s="816">
        <v>1959</v>
      </c>
      <c r="I68" s="815">
        <v>124703</v>
      </c>
      <c r="J68" s="815">
        <v>935</v>
      </c>
      <c r="K68" s="815" t="s">
        <v>1690</v>
      </c>
      <c r="L68" s="815">
        <v>9353037</v>
      </c>
      <c r="M68" s="815" t="s">
        <v>1203</v>
      </c>
      <c r="N68" s="818">
        <v>2743</v>
      </c>
      <c r="O68" s="835">
        <f t="shared" ref="O68:O111" si="2">N68+VLOOKUP(I68,$A$3:$F$115,6,FALSE)</f>
        <v>4702</v>
      </c>
      <c r="R68">
        <v>124695</v>
      </c>
      <c r="S68">
        <v>935</v>
      </c>
      <c r="T68" t="s">
        <v>1690</v>
      </c>
      <c r="U68">
        <v>9353020</v>
      </c>
      <c r="V68" t="s">
        <v>1199</v>
      </c>
      <c r="W68" s="818">
        <v>5536</v>
      </c>
      <c r="Z68">
        <v>124703</v>
      </c>
      <c r="AA68">
        <v>935</v>
      </c>
      <c r="AB68" t="s">
        <v>1690</v>
      </c>
      <c r="AC68">
        <v>9353037</v>
      </c>
      <c r="AD68" t="s">
        <v>1203</v>
      </c>
      <c r="AE68" s="818">
        <v>7750</v>
      </c>
      <c r="AF68" s="835">
        <f t="shared" ref="AF68:AF111" si="3">AE68+VLOOKUP(Z68,$R$3:$W$115,6,FALSE)</f>
        <v>13286</v>
      </c>
    </row>
    <row r="69" spans="1:32" x14ac:dyDescent="0.2">
      <c r="A69" s="815">
        <v>124698</v>
      </c>
      <c r="B69" s="815">
        <v>935</v>
      </c>
      <c r="C69" s="815" t="s">
        <v>1690</v>
      </c>
      <c r="D69" s="815">
        <v>9353026</v>
      </c>
      <c r="E69" s="815" t="s">
        <v>1200</v>
      </c>
      <c r="F69" s="816">
        <v>1959</v>
      </c>
      <c r="I69" s="815">
        <v>124705</v>
      </c>
      <c r="J69" s="815">
        <v>935</v>
      </c>
      <c r="K69" s="815" t="s">
        <v>1690</v>
      </c>
      <c r="L69" s="815">
        <v>9353042</v>
      </c>
      <c r="M69" s="815" t="s">
        <v>1204</v>
      </c>
      <c r="N69" s="818">
        <v>2743</v>
      </c>
      <c r="O69" s="835">
        <f t="shared" si="2"/>
        <v>4702</v>
      </c>
      <c r="R69">
        <v>124698</v>
      </c>
      <c r="S69">
        <v>935</v>
      </c>
      <c r="T69" t="s">
        <v>1690</v>
      </c>
      <c r="U69">
        <v>9353026</v>
      </c>
      <c r="V69" t="s">
        <v>1200</v>
      </c>
      <c r="W69" s="818">
        <v>5536</v>
      </c>
      <c r="Z69">
        <v>124705</v>
      </c>
      <c r="AA69">
        <v>935</v>
      </c>
      <c r="AB69" t="s">
        <v>1690</v>
      </c>
      <c r="AC69">
        <v>9353042</v>
      </c>
      <c r="AD69" t="s">
        <v>1204</v>
      </c>
      <c r="AE69" s="818">
        <v>7750</v>
      </c>
      <c r="AF69" s="835">
        <f t="shared" si="3"/>
        <v>13286</v>
      </c>
    </row>
    <row r="70" spans="1:32" x14ac:dyDescent="0.2">
      <c r="A70" s="815">
        <v>124699</v>
      </c>
      <c r="B70" s="815">
        <v>935</v>
      </c>
      <c r="C70" s="815" t="s">
        <v>1690</v>
      </c>
      <c r="D70" s="815">
        <v>9353027</v>
      </c>
      <c r="E70" s="815" t="s">
        <v>1201</v>
      </c>
      <c r="F70" s="816">
        <v>3585</v>
      </c>
      <c r="I70" s="815">
        <v>124706</v>
      </c>
      <c r="J70" s="815">
        <v>935</v>
      </c>
      <c r="K70" s="815" t="s">
        <v>1690</v>
      </c>
      <c r="L70" s="815">
        <v>9353043</v>
      </c>
      <c r="M70" s="815" t="s">
        <v>1205</v>
      </c>
      <c r="N70" s="818">
        <v>4773</v>
      </c>
      <c r="O70" s="835">
        <f t="shared" si="2"/>
        <v>8182</v>
      </c>
      <c r="R70">
        <v>124699</v>
      </c>
      <c r="S70">
        <v>935</v>
      </c>
      <c r="T70" t="s">
        <v>1690</v>
      </c>
      <c r="U70">
        <v>9353027</v>
      </c>
      <c r="V70" t="s">
        <v>1201</v>
      </c>
      <c r="W70" s="818">
        <v>10131</v>
      </c>
      <c r="Z70">
        <v>124706</v>
      </c>
      <c r="AA70">
        <v>935</v>
      </c>
      <c r="AB70" t="s">
        <v>1690</v>
      </c>
      <c r="AC70">
        <v>9353043</v>
      </c>
      <c r="AD70" t="s">
        <v>1205</v>
      </c>
      <c r="AE70" s="818">
        <v>14435</v>
      </c>
      <c r="AF70" s="835">
        <f t="shared" si="3"/>
        <v>24068</v>
      </c>
    </row>
    <row r="71" spans="1:32" x14ac:dyDescent="0.2">
      <c r="A71" s="815">
        <v>124702</v>
      </c>
      <c r="B71" s="815">
        <v>935</v>
      </c>
      <c r="C71" s="815" t="s">
        <v>1690</v>
      </c>
      <c r="D71" s="815">
        <v>9353036</v>
      </c>
      <c r="E71" s="815" t="s">
        <v>1202</v>
      </c>
      <c r="F71" s="816">
        <v>3565</v>
      </c>
      <c r="I71" s="815">
        <v>124709</v>
      </c>
      <c r="J71" s="815">
        <v>935</v>
      </c>
      <c r="K71" s="815" t="s">
        <v>1690</v>
      </c>
      <c r="L71" s="815">
        <v>9353048</v>
      </c>
      <c r="M71" s="815" t="s">
        <v>1206</v>
      </c>
      <c r="N71" s="818">
        <v>5212</v>
      </c>
      <c r="O71" s="835">
        <f t="shared" si="2"/>
        <v>8934</v>
      </c>
      <c r="R71">
        <v>124702</v>
      </c>
      <c r="S71">
        <v>935</v>
      </c>
      <c r="T71" t="s">
        <v>1690</v>
      </c>
      <c r="U71">
        <v>9353036</v>
      </c>
      <c r="V71" t="s">
        <v>1202</v>
      </c>
      <c r="W71" s="818">
        <v>10076</v>
      </c>
      <c r="Z71">
        <v>124709</v>
      </c>
      <c r="AA71">
        <v>935</v>
      </c>
      <c r="AB71" t="s">
        <v>1690</v>
      </c>
      <c r="AC71">
        <v>9353048</v>
      </c>
      <c r="AD71" t="s">
        <v>1206</v>
      </c>
      <c r="AE71" s="818">
        <v>14725</v>
      </c>
      <c r="AF71" s="835">
        <f t="shared" si="3"/>
        <v>25243</v>
      </c>
    </row>
    <row r="72" spans="1:32" x14ac:dyDescent="0.2">
      <c r="A72" s="815">
        <v>124703</v>
      </c>
      <c r="B72" s="815">
        <v>935</v>
      </c>
      <c r="C72" s="815" t="s">
        <v>1690</v>
      </c>
      <c r="D72" s="815">
        <v>9353037</v>
      </c>
      <c r="E72" s="815" t="s">
        <v>1203</v>
      </c>
      <c r="F72" s="816">
        <v>1959</v>
      </c>
      <c r="I72" s="815">
        <v>124710</v>
      </c>
      <c r="J72" s="815">
        <v>935</v>
      </c>
      <c r="K72" s="815" t="s">
        <v>1690</v>
      </c>
      <c r="L72" s="815">
        <v>9353049</v>
      </c>
      <c r="M72" s="815" t="s">
        <v>1207</v>
      </c>
      <c r="N72" s="818">
        <v>5596</v>
      </c>
      <c r="O72" s="835">
        <f t="shared" si="2"/>
        <v>9592</v>
      </c>
      <c r="R72">
        <v>124703</v>
      </c>
      <c r="S72">
        <v>935</v>
      </c>
      <c r="T72" t="s">
        <v>1690</v>
      </c>
      <c r="U72">
        <v>9353037</v>
      </c>
      <c r="V72" t="s">
        <v>1203</v>
      </c>
      <c r="W72" s="818">
        <v>5536</v>
      </c>
      <c r="Z72">
        <v>124710</v>
      </c>
      <c r="AA72">
        <v>935</v>
      </c>
      <c r="AB72" t="s">
        <v>1690</v>
      </c>
      <c r="AC72">
        <v>9353049</v>
      </c>
      <c r="AD72" t="s">
        <v>1207</v>
      </c>
      <c r="AE72" s="818">
        <v>15810</v>
      </c>
      <c r="AF72" s="835">
        <f t="shared" si="3"/>
        <v>27103</v>
      </c>
    </row>
    <row r="73" spans="1:32" x14ac:dyDescent="0.2">
      <c r="A73" s="815">
        <v>124705</v>
      </c>
      <c r="B73" s="815">
        <v>935</v>
      </c>
      <c r="C73" s="815" t="s">
        <v>1690</v>
      </c>
      <c r="D73" s="815">
        <v>9353042</v>
      </c>
      <c r="E73" s="815" t="s">
        <v>1204</v>
      </c>
      <c r="F73" s="816">
        <v>1959</v>
      </c>
      <c r="I73" s="815">
        <v>124712</v>
      </c>
      <c r="J73" s="815">
        <v>935</v>
      </c>
      <c r="K73" s="815" t="s">
        <v>1690</v>
      </c>
      <c r="L73" s="815">
        <v>9353056</v>
      </c>
      <c r="M73" s="815" t="s">
        <v>1208</v>
      </c>
      <c r="N73" s="818">
        <v>4773</v>
      </c>
      <c r="O73" s="835">
        <f t="shared" si="2"/>
        <v>8182</v>
      </c>
      <c r="R73">
        <v>124705</v>
      </c>
      <c r="S73">
        <v>935</v>
      </c>
      <c r="T73" t="s">
        <v>1690</v>
      </c>
      <c r="U73">
        <v>9353042</v>
      </c>
      <c r="V73" t="s">
        <v>1204</v>
      </c>
      <c r="W73" s="818">
        <v>5536</v>
      </c>
      <c r="Z73">
        <v>124712</v>
      </c>
      <c r="AA73">
        <v>935</v>
      </c>
      <c r="AB73" t="s">
        <v>1690</v>
      </c>
      <c r="AC73">
        <v>9353056</v>
      </c>
      <c r="AD73" t="s">
        <v>1208</v>
      </c>
      <c r="AE73" s="818">
        <v>14366</v>
      </c>
      <c r="AF73" s="835">
        <f t="shared" si="3"/>
        <v>23999</v>
      </c>
    </row>
    <row r="74" spans="1:32" x14ac:dyDescent="0.2">
      <c r="A74" s="815">
        <v>124706</v>
      </c>
      <c r="B74" s="815">
        <v>935</v>
      </c>
      <c r="C74" s="815" t="s">
        <v>1690</v>
      </c>
      <c r="D74" s="815">
        <v>9353043</v>
      </c>
      <c r="E74" s="815" t="s">
        <v>1205</v>
      </c>
      <c r="F74" s="816">
        <v>3409</v>
      </c>
      <c r="I74" s="815">
        <v>124717</v>
      </c>
      <c r="J74" s="815">
        <v>935</v>
      </c>
      <c r="K74" s="815" t="s">
        <v>1690</v>
      </c>
      <c r="L74" s="815">
        <v>9353064</v>
      </c>
      <c r="M74" s="815" t="s">
        <v>1209</v>
      </c>
      <c r="N74" s="818">
        <v>3566</v>
      </c>
      <c r="O74" s="835">
        <f t="shared" si="2"/>
        <v>6113</v>
      </c>
      <c r="R74">
        <v>124706</v>
      </c>
      <c r="S74">
        <v>935</v>
      </c>
      <c r="T74" t="s">
        <v>1690</v>
      </c>
      <c r="U74">
        <v>9353043</v>
      </c>
      <c r="V74" t="s">
        <v>1205</v>
      </c>
      <c r="W74" s="818">
        <v>9633</v>
      </c>
      <c r="Z74">
        <v>124717</v>
      </c>
      <c r="AA74">
        <v>935</v>
      </c>
      <c r="AB74" t="s">
        <v>1690</v>
      </c>
      <c r="AC74">
        <v>9353064</v>
      </c>
      <c r="AD74" t="s">
        <v>1209</v>
      </c>
      <c r="AE74" s="818">
        <v>11529</v>
      </c>
      <c r="AF74" s="835">
        <f t="shared" si="3"/>
        <v>18726</v>
      </c>
    </row>
    <row r="75" spans="1:32" x14ac:dyDescent="0.2">
      <c r="A75" s="815">
        <v>124709</v>
      </c>
      <c r="B75" s="815">
        <v>935</v>
      </c>
      <c r="C75" s="815" t="s">
        <v>1690</v>
      </c>
      <c r="D75" s="815">
        <v>9353048</v>
      </c>
      <c r="E75" s="815" t="s">
        <v>1206</v>
      </c>
      <c r="F75" s="816">
        <v>3722</v>
      </c>
      <c r="I75" s="815">
        <v>124718</v>
      </c>
      <c r="J75" s="815">
        <v>935</v>
      </c>
      <c r="K75" s="815" t="s">
        <v>1690</v>
      </c>
      <c r="L75" s="815">
        <v>9353066</v>
      </c>
      <c r="M75" s="815" t="s">
        <v>1210</v>
      </c>
      <c r="N75" s="818">
        <v>2743</v>
      </c>
      <c r="O75" s="835">
        <f t="shared" si="2"/>
        <v>4702</v>
      </c>
      <c r="R75">
        <v>124709</v>
      </c>
      <c r="S75">
        <v>935</v>
      </c>
      <c r="T75" t="s">
        <v>1690</v>
      </c>
      <c r="U75">
        <v>9353048</v>
      </c>
      <c r="V75" t="s">
        <v>1206</v>
      </c>
      <c r="W75" s="818">
        <v>10518</v>
      </c>
      <c r="Z75">
        <v>124718</v>
      </c>
      <c r="AA75">
        <v>935</v>
      </c>
      <c r="AB75" t="s">
        <v>1690</v>
      </c>
      <c r="AC75">
        <v>9353066</v>
      </c>
      <c r="AD75" t="s">
        <v>1210</v>
      </c>
      <c r="AE75" s="818">
        <v>7848</v>
      </c>
      <c r="AF75" s="835">
        <f t="shared" si="3"/>
        <v>13384</v>
      </c>
    </row>
    <row r="76" spans="1:32" x14ac:dyDescent="0.2">
      <c r="A76" s="815">
        <v>124710</v>
      </c>
      <c r="B76" s="815">
        <v>935</v>
      </c>
      <c r="C76" s="815" t="s">
        <v>1690</v>
      </c>
      <c r="D76" s="815">
        <v>9353049</v>
      </c>
      <c r="E76" s="815" t="s">
        <v>1207</v>
      </c>
      <c r="F76" s="816">
        <v>3996</v>
      </c>
      <c r="I76" s="815">
        <v>124719</v>
      </c>
      <c r="J76" s="815">
        <v>935</v>
      </c>
      <c r="K76" s="815" t="s">
        <v>1690</v>
      </c>
      <c r="L76" s="815">
        <v>9353074</v>
      </c>
      <c r="M76" s="815" t="s">
        <v>1211</v>
      </c>
      <c r="N76" s="818">
        <v>2743</v>
      </c>
      <c r="O76" s="835">
        <f t="shared" si="2"/>
        <v>4702</v>
      </c>
      <c r="R76">
        <v>124710</v>
      </c>
      <c r="S76">
        <v>935</v>
      </c>
      <c r="T76" t="s">
        <v>1690</v>
      </c>
      <c r="U76">
        <v>9353049</v>
      </c>
      <c r="V76" t="s">
        <v>1207</v>
      </c>
      <c r="W76" s="818">
        <v>11293</v>
      </c>
      <c r="Z76">
        <v>124719</v>
      </c>
      <c r="AA76">
        <v>935</v>
      </c>
      <c r="AB76" t="s">
        <v>1690</v>
      </c>
      <c r="AC76">
        <v>9353074</v>
      </c>
      <c r="AD76" t="s">
        <v>1211</v>
      </c>
      <c r="AE76" s="818">
        <v>7750</v>
      </c>
      <c r="AF76" s="835">
        <f t="shared" si="3"/>
        <v>13286</v>
      </c>
    </row>
    <row r="77" spans="1:32" x14ac:dyDescent="0.2">
      <c r="A77" s="815">
        <v>124712</v>
      </c>
      <c r="B77" s="815">
        <v>935</v>
      </c>
      <c r="C77" s="815" t="s">
        <v>1690</v>
      </c>
      <c r="D77" s="815">
        <v>9353056</v>
      </c>
      <c r="E77" s="815" t="s">
        <v>1208</v>
      </c>
      <c r="F77" s="816">
        <v>3409</v>
      </c>
      <c r="I77" s="815">
        <v>124720</v>
      </c>
      <c r="J77" s="815">
        <v>935</v>
      </c>
      <c r="K77" s="815" t="s">
        <v>1690</v>
      </c>
      <c r="L77" s="815">
        <v>9353075</v>
      </c>
      <c r="M77" s="815" t="s">
        <v>1212</v>
      </c>
      <c r="N77" s="818">
        <v>2743</v>
      </c>
      <c r="O77" s="835">
        <f t="shared" si="2"/>
        <v>4702</v>
      </c>
      <c r="R77">
        <v>124712</v>
      </c>
      <c r="S77">
        <v>935</v>
      </c>
      <c r="T77" t="s">
        <v>1690</v>
      </c>
      <c r="U77">
        <v>9353056</v>
      </c>
      <c r="V77" t="s">
        <v>1208</v>
      </c>
      <c r="W77" s="818">
        <v>9633</v>
      </c>
      <c r="Z77">
        <v>124720</v>
      </c>
      <c r="AA77">
        <v>935</v>
      </c>
      <c r="AB77" t="s">
        <v>1690</v>
      </c>
      <c r="AC77">
        <v>9353075</v>
      </c>
      <c r="AD77" t="s">
        <v>1212</v>
      </c>
      <c r="AE77" s="818">
        <v>7750</v>
      </c>
      <c r="AF77" s="835">
        <f t="shared" si="3"/>
        <v>13286</v>
      </c>
    </row>
    <row r="78" spans="1:32" x14ac:dyDescent="0.2">
      <c r="A78" s="815">
        <v>124717</v>
      </c>
      <c r="B78" s="815">
        <v>935</v>
      </c>
      <c r="C78" s="815" t="s">
        <v>1690</v>
      </c>
      <c r="D78" s="815">
        <v>9353064</v>
      </c>
      <c r="E78" s="815" t="s">
        <v>1209</v>
      </c>
      <c r="F78" s="816">
        <v>2547</v>
      </c>
      <c r="I78" s="815">
        <v>124721</v>
      </c>
      <c r="J78" s="815">
        <v>935</v>
      </c>
      <c r="K78" s="815" t="s">
        <v>1690</v>
      </c>
      <c r="L78" s="815">
        <v>9353076</v>
      </c>
      <c r="M78" s="815" t="s">
        <v>1213</v>
      </c>
      <c r="N78" s="818">
        <v>2743</v>
      </c>
      <c r="O78" s="835">
        <f t="shared" si="2"/>
        <v>4702</v>
      </c>
      <c r="R78">
        <v>124717</v>
      </c>
      <c r="S78">
        <v>935</v>
      </c>
      <c r="T78" t="s">
        <v>1690</v>
      </c>
      <c r="U78">
        <v>9353064</v>
      </c>
      <c r="V78" t="s">
        <v>1209</v>
      </c>
      <c r="W78" s="818">
        <v>7197</v>
      </c>
      <c r="Z78">
        <v>124721</v>
      </c>
      <c r="AA78">
        <v>935</v>
      </c>
      <c r="AB78" t="s">
        <v>1690</v>
      </c>
      <c r="AC78">
        <v>9353076</v>
      </c>
      <c r="AD78" t="s">
        <v>1213</v>
      </c>
      <c r="AE78" s="818">
        <v>9320</v>
      </c>
      <c r="AF78" s="835">
        <f t="shared" si="3"/>
        <v>14856</v>
      </c>
    </row>
    <row r="79" spans="1:32" x14ac:dyDescent="0.2">
      <c r="A79" s="815">
        <v>124718</v>
      </c>
      <c r="B79" s="815">
        <v>935</v>
      </c>
      <c r="C79" s="815" t="s">
        <v>1690</v>
      </c>
      <c r="D79" s="815">
        <v>9353066</v>
      </c>
      <c r="E79" s="815" t="s">
        <v>1210</v>
      </c>
      <c r="F79" s="816">
        <v>1959</v>
      </c>
      <c r="I79" s="815">
        <v>124723</v>
      </c>
      <c r="J79" s="815">
        <v>935</v>
      </c>
      <c r="K79" s="815" t="s">
        <v>1690</v>
      </c>
      <c r="L79" s="815">
        <v>9353078</v>
      </c>
      <c r="M79" s="815" t="s">
        <v>1214</v>
      </c>
      <c r="N79" s="818">
        <v>5623</v>
      </c>
      <c r="O79" s="835">
        <f t="shared" si="2"/>
        <v>9639</v>
      </c>
      <c r="R79">
        <v>124718</v>
      </c>
      <c r="S79">
        <v>935</v>
      </c>
      <c r="T79" t="s">
        <v>1690</v>
      </c>
      <c r="U79">
        <v>9353066</v>
      </c>
      <c r="V79" t="s">
        <v>1210</v>
      </c>
      <c r="W79" s="818">
        <v>5536</v>
      </c>
      <c r="Z79">
        <v>124723</v>
      </c>
      <c r="AA79">
        <v>935</v>
      </c>
      <c r="AB79" t="s">
        <v>1690</v>
      </c>
      <c r="AC79">
        <v>9353078</v>
      </c>
      <c r="AD79" t="s">
        <v>1214</v>
      </c>
      <c r="AE79" s="818">
        <v>15888</v>
      </c>
      <c r="AF79" s="835">
        <f t="shared" si="3"/>
        <v>27237</v>
      </c>
    </row>
    <row r="80" spans="1:32" x14ac:dyDescent="0.2">
      <c r="A80" s="815">
        <v>124719</v>
      </c>
      <c r="B80" s="815">
        <v>935</v>
      </c>
      <c r="C80" s="815" t="s">
        <v>1690</v>
      </c>
      <c r="D80" s="815">
        <v>9353074</v>
      </c>
      <c r="E80" s="815" t="s">
        <v>1211</v>
      </c>
      <c r="F80" s="816">
        <v>1959</v>
      </c>
      <c r="I80" s="815">
        <v>124727</v>
      </c>
      <c r="J80" s="815">
        <v>935</v>
      </c>
      <c r="K80" s="815" t="s">
        <v>1690</v>
      </c>
      <c r="L80" s="815">
        <v>9353083</v>
      </c>
      <c r="M80" s="815" t="s">
        <v>619</v>
      </c>
      <c r="N80" s="818">
        <v>3045</v>
      </c>
      <c r="O80" s="835">
        <f t="shared" si="2"/>
        <v>5219</v>
      </c>
      <c r="R80">
        <v>124719</v>
      </c>
      <c r="S80">
        <v>935</v>
      </c>
      <c r="T80" t="s">
        <v>1690</v>
      </c>
      <c r="U80">
        <v>9353074</v>
      </c>
      <c r="V80" t="s">
        <v>1211</v>
      </c>
      <c r="W80" s="818">
        <v>5536</v>
      </c>
      <c r="Z80">
        <v>124727</v>
      </c>
      <c r="AA80">
        <v>935</v>
      </c>
      <c r="AB80" t="s">
        <v>1690</v>
      </c>
      <c r="AC80">
        <v>9353083</v>
      </c>
      <c r="AD80" t="s">
        <v>619</v>
      </c>
      <c r="AE80" s="818">
        <v>8603</v>
      </c>
      <c r="AF80" s="835">
        <f t="shared" si="3"/>
        <v>14748</v>
      </c>
    </row>
    <row r="81" spans="1:32" x14ac:dyDescent="0.2">
      <c r="A81" s="815">
        <v>124720</v>
      </c>
      <c r="B81" s="815">
        <v>935</v>
      </c>
      <c r="C81" s="815" t="s">
        <v>1690</v>
      </c>
      <c r="D81" s="815">
        <v>9353075</v>
      </c>
      <c r="E81" s="815" t="s">
        <v>1212</v>
      </c>
      <c r="F81" s="816">
        <v>1959</v>
      </c>
      <c r="I81" s="815">
        <v>124729</v>
      </c>
      <c r="J81" s="815">
        <v>935</v>
      </c>
      <c r="K81" s="815" t="s">
        <v>1690</v>
      </c>
      <c r="L81" s="815">
        <v>9353085</v>
      </c>
      <c r="M81" s="815" t="s">
        <v>1215</v>
      </c>
      <c r="N81" s="818">
        <v>5541</v>
      </c>
      <c r="O81" s="835">
        <f t="shared" si="2"/>
        <v>9498</v>
      </c>
      <c r="R81">
        <v>124720</v>
      </c>
      <c r="S81">
        <v>935</v>
      </c>
      <c r="T81" t="s">
        <v>1690</v>
      </c>
      <c r="U81">
        <v>9353075</v>
      </c>
      <c r="V81" t="s">
        <v>1212</v>
      </c>
      <c r="W81" s="818">
        <v>5536</v>
      </c>
      <c r="Z81">
        <v>124729</v>
      </c>
      <c r="AA81">
        <v>935</v>
      </c>
      <c r="AB81" t="s">
        <v>1690</v>
      </c>
      <c r="AC81">
        <v>9353085</v>
      </c>
      <c r="AD81" t="s">
        <v>1215</v>
      </c>
      <c r="AE81" s="818">
        <v>15655</v>
      </c>
      <c r="AF81" s="835">
        <f t="shared" si="3"/>
        <v>26838</v>
      </c>
    </row>
    <row r="82" spans="1:32" x14ac:dyDescent="0.2">
      <c r="A82" s="815">
        <v>124721</v>
      </c>
      <c r="B82" s="815">
        <v>935</v>
      </c>
      <c r="C82" s="815" t="s">
        <v>1690</v>
      </c>
      <c r="D82" s="815">
        <v>9353076</v>
      </c>
      <c r="E82" s="815" t="s">
        <v>1213</v>
      </c>
      <c r="F82" s="816">
        <v>1959</v>
      </c>
      <c r="I82" s="815">
        <v>124732</v>
      </c>
      <c r="J82" s="815">
        <v>935</v>
      </c>
      <c r="K82" s="815" t="s">
        <v>1690</v>
      </c>
      <c r="L82" s="815">
        <v>9353090</v>
      </c>
      <c r="M82" s="815" t="s">
        <v>1216</v>
      </c>
      <c r="N82" s="818">
        <v>3676</v>
      </c>
      <c r="O82" s="835">
        <f t="shared" si="2"/>
        <v>6301</v>
      </c>
      <c r="R82">
        <v>124721</v>
      </c>
      <c r="S82">
        <v>935</v>
      </c>
      <c r="T82" t="s">
        <v>1690</v>
      </c>
      <c r="U82">
        <v>9353076</v>
      </c>
      <c r="V82" t="s">
        <v>1213</v>
      </c>
      <c r="W82" s="818">
        <v>5536</v>
      </c>
      <c r="Z82">
        <v>124732</v>
      </c>
      <c r="AA82">
        <v>935</v>
      </c>
      <c r="AB82" t="s">
        <v>1690</v>
      </c>
      <c r="AC82">
        <v>9353090</v>
      </c>
      <c r="AD82" t="s">
        <v>1216</v>
      </c>
      <c r="AE82" s="818">
        <v>10385</v>
      </c>
      <c r="AF82" s="835">
        <f t="shared" si="3"/>
        <v>17803</v>
      </c>
    </row>
    <row r="83" spans="1:32" x14ac:dyDescent="0.2">
      <c r="A83" s="815">
        <v>124723</v>
      </c>
      <c r="B83" s="815">
        <v>935</v>
      </c>
      <c r="C83" s="815" t="s">
        <v>1690</v>
      </c>
      <c r="D83" s="815">
        <v>9353078</v>
      </c>
      <c r="E83" s="815" t="s">
        <v>1214</v>
      </c>
      <c r="F83" s="816">
        <v>4016</v>
      </c>
      <c r="I83" s="815">
        <v>124735</v>
      </c>
      <c r="J83" s="815">
        <v>935</v>
      </c>
      <c r="K83" s="815" t="s">
        <v>1690</v>
      </c>
      <c r="L83" s="815">
        <v>9353093</v>
      </c>
      <c r="M83" s="815" t="s">
        <v>1217</v>
      </c>
      <c r="N83" s="818">
        <v>4526</v>
      </c>
      <c r="O83" s="835">
        <f t="shared" si="2"/>
        <v>7758</v>
      </c>
      <c r="R83">
        <v>124723</v>
      </c>
      <c r="S83">
        <v>935</v>
      </c>
      <c r="T83" t="s">
        <v>1690</v>
      </c>
      <c r="U83">
        <v>9353078</v>
      </c>
      <c r="V83" t="s">
        <v>1214</v>
      </c>
      <c r="W83" s="818">
        <v>11349</v>
      </c>
      <c r="Z83">
        <v>124735</v>
      </c>
      <c r="AA83">
        <v>935</v>
      </c>
      <c r="AB83" t="s">
        <v>1690</v>
      </c>
      <c r="AC83">
        <v>9353093</v>
      </c>
      <c r="AD83" t="s">
        <v>1217</v>
      </c>
      <c r="AE83" s="818">
        <v>12788</v>
      </c>
      <c r="AF83" s="835">
        <f t="shared" si="3"/>
        <v>21922</v>
      </c>
    </row>
    <row r="84" spans="1:32" x14ac:dyDescent="0.2">
      <c r="A84" s="815">
        <v>124727</v>
      </c>
      <c r="B84" s="815">
        <v>935</v>
      </c>
      <c r="C84" s="815" t="s">
        <v>1690</v>
      </c>
      <c r="D84" s="815">
        <v>9353083</v>
      </c>
      <c r="E84" s="815" t="s">
        <v>619</v>
      </c>
      <c r="F84" s="816">
        <v>2174</v>
      </c>
      <c r="I84" s="815">
        <v>124744</v>
      </c>
      <c r="J84" s="815">
        <v>935</v>
      </c>
      <c r="K84" s="815" t="s">
        <v>1690</v>
      </c>
      <c r="L84" s="815">
        <v>9353104</v>
      </c>
      <c r="M84" s="815" t="s">
        <v>1218</v>
      </c>
      <c r="N84" s="818">
        <v>2743</v>
      </c>
      <c r="O84" s="835">
        <f t="shared" si="2"/>
        <v>4702</v>
      </c>
      <c r="R84">
        <v>124727</v>
      </c>
      <c r="S84">
        <v>935</v>
      </c>
      <c r="T84" t="s">
        <v>1690</v>
      </c>
      <c r="U84">
        <v>9353083</v>
      </c>
      <c r="V84" t="s">
        <v>619</v>
      </c>
      <c r="W84" s="818">
        <v>6145</v>
      </c>
      <c r="Z84">
        <v>124744</v>
      </c>
      <c r="AA84">
        <v>935</v>
      </c>
      <c r="AB84" t="s">
        <v>1690</v>
      </c>
      <c r="AC84">
        <v>9353104</v>
      </c>
      <c r="AD84" t="s">
        <v>1218</v>
      </c>
      <c r="AE84" s="818">
        <v>8883</v>
      </c>
      <c r="AF84" s="835">
        <f t="shared" si="3"/>
        <v>14419</v>
      </c>
    </row>
    <row r="85" spans="1:32" x14ac:dyDescent="0.2">
      <c r="A85" s="815">
        <v>124729</v>
      </c>
      <c r="B85" s="815">
        <v>935</v>
      </c>
      <c r="C85" s="815" t="s">
        <v>1690</v>
      </c>
      <c r="D85" s="815">
        <v>9353085</v>
      </c>
      <c r="E85" s="815" t="s">
        <v>1215</v>
      </c>
      <c r="F85" s="816">
        <v>3957</v>
      </c>
      <c r="I85" s="815">
        <v>124745</v>
      </c>
      <c r="J85" s="815">
        <v>935</v>
      </c>
      <c r="K85" s="815" t="s">
        <v>1690</v>
      </c>
      <c r="L85" s="815">
        <v>9353105</v>
      </c>
      <c r="M85" s="815" t="s">
        <v>1219</v>
      </c>
      <c r="N85" s="818">
        <v>2743</v>
      </c>
      <c r="O85" s="835">
        <f t="shared" si="2"/>
        <v>4702</v>
      </c>
      <c r="R85">
        <v>124729</v>
      </c>
      <c r="S85">
        <v>935</v>
      </c>
      <c r="T85" t="s">
        <v>1690</v>
      </c>
      <c r="U85">
        <v>9353085</v>
      </c>
      <c r="V85" t="s">
        <v>1215</v>
      </c>
      <c r="W85" s="818">
        <v>11183</v>
      </c>
      <c r="Z85">
        <v>124745</v>
      </c>
      <c r="AA85">
        <v>935</v>
      </c>
      <c r="AB85" t="s">
        <v>1690</v>
      </c>
      <c r="AC85">
        <v>9353105</v>
      </c>
      <c r="AD85" t="s">
        <v>1219</v>
      </c>
      <c r="AE85" s="818">
        <v>7750</v>
      </c>
      <c r="AF85" s="835">
        <f t="shared" si="3"/>
        <v>13286</v>
      </c>
    </row>
    <row r="86" spans="1:32" x14ac:dyDescent="0.2">
      <c r="A86" s="815">
        <v>124732</v>
      </c>
      <c r="B86" s="815">
        <v>935</v>
      </c>
      <c r="C86" s="815" t="s">
        <v>1690</v>
      </c>
      <c r="D86" s="815">
        <v>9353090</v>
      </c>
      <c r="E86" s="815" t="s">
        <v>1216</v>
      </c>
      <c r="F86" s="816">
        <v>2625</v>
      </c>
      <c r="I86" s="815">
        <v>124747</v>
      </c>
      <c r="J86" s="815">
        <v>935</v>
      </c>
      <c r="K86" s="815" t="s">
        <v>1690</v>
      </c>
      <c r="L86" s="815">
        <v>9353109</v>
      </c>
      <c r="M86" s="815" t="s">
        <v>1221</v>
      </c>
      <c r="N86" s="818">
        <v>2743</v>
      </c>
      <c r="O86" s="835">
        <f t="shared" si="2"/>
        <v>4702</v>
      </c>
      <c r="R86">
        <v>124732</v>
      </c>
      <c r="S86">
        <v>935</v>
      </c>
      <c r="T86" t="s">
        <v>1690</v>
      </c>
      <c r="U86">
        <v>9353090</v>
      </c>
      <c r="V86" t="s">
        <v>1216</v>
      </c>
      <c r="W86" s="818">
        <v>7418</v>
      </c>
      <c r="Z86">
        <v>124747</v>
      </c>
      <c r="AA86">
        <v>935</v>
      </c>
      <c r="AB86" t="s">
        <v>1690</v>
      </c>
      <c r="AC86">
        <v>9353109</v>
      </c>
      <c r="AD86" t="s">
        <v>1221</v>
      </c>
      <c r="AE86" s="818">
        <v>7750</v>
      </c>
      <c r="AF86" s="835">
        <f t="shared" si="3"/>
        <v>13286</v>
      </c>
    </row>
    <row r="87" spans="1:32" x14ac:dyDescent="0.2">
      <c r="A87" s="815">
        <v>124735</v>
      </c>
      <c r="B87" s="815">
        <v>935</v>
      </c>
      <c r="C87" s="815" t="s">
        <v>1690</v>
      </c>
      <c r="D87" s="815">
        <v>9353093</v>
      </c>
      <c r="E87" s="815" t="s">
        <v>1217</v>
      </c>
      <c r="F87" s="816">
        <v>3232</v>
      </c>
      <c r="I87" s="815">
        <v>124748</v>
      </c>
      <c r="J87" s="815">
        <v>935</v>
      </c>
      <c r="K87" s="815" t="s">
        <v>1690</v>
      </c>
      <c r="L87" s="815">
        <v>9353111</v>
      </c>
      <c r="M87" s="815" t="s">
        <v>1222</v>
      </c>
      <c r="N87" s="818">
        <v>9601</v>
      </c>
      <c r="O87" s="835">
        <f t="shared" si="2"/>
        <v>16458</v>
      </c>
      <c r="R87">
        <v>124735</v>
      </c>
      <c r="S87">
        <v>935</v>
      </c>
      <c r="T87" t="s">
        <v>1690</v>
      </c>
      <c r="U87">
        <v>9353093</v>
      </c>
      <c r="V87" t="s">
        <v>1217</v>
      </c>
      <c r="W87" s="818">
        <v>9134</v>
      </c>
      <c r="Z87">
        <v>124748</v>
      </c>
      <c r="AA87">
        <v>935</v>
      </c>
      <c r="AB87" t="s">
        <v>1690</v>
      </c>
      <c r="AC87">
        <v>9353111</v>
      </c>
      <c r="AD87" t="s">
        <v>1222</v>
      </c>
      <c r="AE87" s="818">
        <v>27125</v>
      </c>
      <c r="AF87" s="835">
        <f t="shared" si="3"/>
        <v>46501</v>
      </c>
    </row>
    <row r="88" spans="1:32" x14ac:dyDescent="0.2">
      <c r="A88" s="815">
        <v>124744</v>
      </c>
      <c r="B88" s="815">
        <v>935</v>
      </c>
      <c r="C88" s="815" t="s">
        <v>1690</v>
      </c>
      <c r="D88" s="815">
        <v>9353104</v>
      </c>
      <c r="E88" s="815" t="s">
        <v>1218</v>
      </c>
      <c r="F88" s="816">
        <v>1959</v>
      </c>
      <c r="I88" s="815">
        <v>124749</v>
      </c>
      <c r="J88" s="815">
        <v>935</v>
      </c>
      <c r="K88" s="815" t="s">
        <v>1690</v>
      </c>
      <c r="L88" s="815">
        <v>9353112</v>
      </c>
      <c r="M88" s="815" t="s">
        <v>1223</v>
      </c>
      <c r="N88" s="818">
        <v>7818</v>
      </c>
      <c r="O88" s="835">
        <f t="shared" si="2"/>
        <v>13401</v>
      </c>
      <c r="R88">
        <v>124744</v>
      </c>
      <c r="S88">
        <v>935</v>
      </c>
      <c r="T88" t="s">
        <v>1690</v>
      </c>
      <c r="U88">
        <v>9353104</v>
      </c>
      <c r="V88" t="s">
        <v>1218</v>
      </c>
      <c r="W88" s="818">
        <v>5536</v>
      </c>
      <c r="Z88">
        <v>124749</v>
      </c>
      <c r="AA88">
        <v>935</v>
      </c>
      <c r="AB88" t="s">
        <v>1690</v>
      </c>
      <c r="AC88">
        <v>9353112</v>
      </c>
      <c r="AD88" t="s">
        <v>1223</v>
      </c>
      <c r="AE88" s="818">
        <v>22088</v>
      </c>
      <c r="AF88" s="835">
        <f t="shared" si="3"/>
        <v>37866</v>
      </c>
    </row>
    <row r="89" spans="1:32" x14ac:dyDescent="0.2">
      <c r="A89" s="815">
        <v>124745</v>
      </c>
      <c r="B89" s="815">
        <v>935</v>
      </c>
      <c r="C89" s="815" t="s">
        <v>1690</v>
      </c>
      <c r="D89" s="815">
        <v>9353105</v>
      </c>
      <c r="E89" s="815" t="s">
        <v>1219</v>
      </c>
      <c r="F89" s="816">
        <v>1959</v>
      </c>
      <c r="I89" s="815">
        <v>124750</v>
      </c>
      <c r="J89" s="815">
        <v>935</v>
      </c>
      <c r="K89" s="815" t="s">
        <v>1690</v>
      </c>
      <c r="L89" s="815">
        <v>9353113</v>
      </c>
      <c r="M89" s="815" t="s">
        <v>1224</v>
      </c>
      <c r="N89" s="818">
        <v>2743</v>
      </c>
      <c r="O89" s="835">
        <f t="shared" si="2"/>
        <v>4702</v>
      </c>
      <c r="R89">
        <v>124745</v>
      </c>
      <c r="S89">
        <v>935</v>
      </c>
      <c r="T89" t="s">
        <v>1690</v>
      </c>
      <c r="U89">
        <v>9353105</v>
      </c>
      <c r="V89" t="s">
        <v>1219</v>
      </c>
      <c r="W89" s="818">
        <v>5536</v>
      </c>
      <c r="Z89">
        <v>124750</v>
      </c>
      <c r="AA89">
        <v>935</v>
      </c>
      <c r="AB89" t="s">
        <v>1690</v>
      </c>
      <c r="AC89">
        <v>9353113</v>
      </c>
      <c r="AD89" t="s">
        <v>1224</v>
      </c>
      <c r="AE89" s="818">
        <v>7750</v>
      </c>
      <c r="AF89" s="835">
        <f t="shared" si="3"/>
        <v>13286</v>
      </c>
    </row>
    <row r="90" spans="1:32" x14ac:dyDescent="0.2">
      <c r="A90" s="815">
        <v>124747</v>
      </c>
      <c r="B90" s="815">
        <v>935</v>
      </c>
      <c r="C90" s="815" t="s">
        <v>1690</v>
      </c>
      <c r="D90" s="815">
        <v>9353109</v>
      </c>
      <c r="E90" s="815" t="s">
        <v>1221</v>
      </c>
      <c r="F90" s="816">
        <v>1959</v>
      </c>
      <c r="I90" s="815">
        <v>124751</v>
      </c>
      <c r="J90" s="815">
        <v>935</v>
      </c>
      <c r="K90" s="815" t="s">
        <v>1690</v>
      </c>
      <c r="L90" s="815">
        <v>9353114</v>
      </c>
      <c r="M90" s="815" t="s">
        <v>1225</v>
      </c>
      <c r="N90" s="818">
        <v>5349</v>
      </c>
      <c r="O90" s="835">
        <f t="shared" si="2"/>
        <v>9169</v>
      </c>
      <c r="R90">
        <v>124747</v>
      </c>
      <c r="S90">
        <v>935</v>
      </c>
      <c r="T90" t="s">
        <v>1690</v>
      </c>
      <c r="U90">
        <v>9353109</v>
      </c>
      <c r="V90" t="s">
        <v>1221</v>
      </c>
      <c r="W90" s="818">
        <v>5536</v>
      </c>
      <c r="Z90">
        <v>124751</v>
      </c>
      <c r="AA90">
        <v>935</v>
      </c>
      <c r="AB90" t="s">
        <v>1690</v>
      </c>
      <c r="AC90">
        <v>9353114</v>
      </c>
      <c r="AD90" t="s">
        <v>1225</v>
      </c>
      <c r="AE90" s="818">
        <v>15141</v>
      </c>
      <c r="AF90" s="835">
        <f t="shared" si="3"/>
        <v>25936</v>
      </c>
    </row>
    <row r="91" spans="1:32" x14ac:dyDescent="0.2">
      <c r="A91" s="815">
        <v>124748</v>
      </c>
      <c r="B91" s="815">
        <v>935</v>
      </c>
      <c r="C91" s="815" t="s">
        <v>1690</v>
      </c>
      <c r="D91" s="815">
        <v>9353111</v>
      </c>
      <c r="E91" s="815" t="s">
        <v>1222</v>
      </c>
      <c r="F91" s="816">
        <v>6857</v>
      </c>
      <c r="I91" s="815">
        <v>124754</v>
      </c>
      <c r="J91" s="815">
        <v>935</v>
      </c>
      <c r="K91" s="815" t="s">
        <v>1690</v>
      </c>
      <c r="L91" s="815">
        <v>9353117</v>
      </c>
      <c r="M91" s="815" t="s">
        <v>1226</v>
      </c>
      <c r="N91" s="818">
        <v>2743</v>
      </c>
      <c r="O91" s="835">
        <f t="shared" si="2"/>
        <v>4702</v>
      </c>
      <c r="R91">
        <v>124748</v>
      </c>
      <c r="S91">
        <v>935</v>
      </c>
      <c r="T91" t="s">
        <v>1690</v>
      </c>
      <c r="U91">
        <v>9353111</v>
      </c>
      <c r="V91" t="s">
        <v>1222</v>
      </c>
      <c r="W91" s="818">
        <v>19376</v>
      </c>
      <c r="Z91">
        <v>124754</v>
      </c>
      <c r="AA91">
        <v>935</v>
      </c>
      <c r="AB91" t="s">
        <v>1690</v>
      </c>
      <c r="AC91">
        <v>9353117</v>
      </c>
      <c r="AD91" t="s">
        <v>1226</v>
      </c>
      <c r="AE91" s="818">
        <v>7750</v>
      </c>
      <c r="AF91" s="835">
        <f t="shared" si="3"/>
        <v>13286</v>
      </c>
    </row>
    <row r="92" spans="1:32" x14ac:dyDescent="0.2">
      <c r="A92" s="815">
        <v>124749</v>
      </c>
      <c r="B92" s="815">
        <v>935</v>
      </c>
      <c r="C92" s="815" t="s">
        <v>1690</v>
      </c>
      <c r="D92" s="815">
        <v>9353112</v>
      </c>
      <c r="E92" s="815" t="s">
        <v>1223</v>
      </c>
      <c r="F92" s="816">
        <v>5583</v>
      </c>
      <c r="I92" s="815">
        <v>124757</v>
      </c>
      <c r="J92" s="815">
        <v>935</v>
      </c>
      <c r="K92" s="815" t="s">
        <v>1690</v>
      </c>
      <c r="L92" s="815">
        <v>9353124</v>
      </c>
      <c r="M92" s="815" t="s">
        <v>1227</v>
      </c>
      <c r="N92" s="818">
        <v>6227</v>
      </c>
      <c r="O92" s="835">
        <f t="shared" si="2"/>
        <v>10674</v>
      </c>
      <c r="R92">
        <v>124749</v>
      </c>
      <c r="S92">
        <v>935</v>
      </c>
      <c r="T92" t="s">
        <v>1690</v>
      </c>
      <c r="U92">
        <v>9353112</v>
      </c>
      <c r="V92" t="s">
        <v>1223</v>
      </c>
      <c r="W92" s="818">
        <v>15778</v>
      </c>
      <c r="Z92">
        <v>124757</v>
      </c>
      <c r="AA92">
        <v>935</v>
      </c>
      <c r="AB92" t="s">
        <v>1690</v>
      </c>
      <c r="AC92">
        <v>9353124</v>
      </c>
      <c r="AD92" t="s">
        <v>1227</v>
      </c>
      <c r="AE92" s="818">
        <v>20904</v>
      </c>
      <c r="AF92" s="835">
        <f t="shared" si="3"/>
        <v>33471</v>
      </c>
    </row>
    <row r="93" spans="1:32" x14ac:dyDescent="0.2">
      <c r="A93" s="815">
        <v>124750</v>
      </c>
      <c r="B93" s="815">
        <v>935</v>
      </c>
      <c r="C93" s="815" t="s">
        <v>1690</v>
      </c>
      <c r="D93" s="815">
        <v>9353113</v>
      </c>
      <c r="E93" s="815" t="s">
        <v>1224</v>
      </c>
      <c r="F93" s="816">
        <v>1959</v>
      </c>
      <c r="I93" s="815">
        <v>124758</v>
      </c>
      <c r="J93" s="815">
        <v>935</v>
      </c>
      <c r="K93" s="815" t="s">
        <v>1690</v>
      </c>
      <c r="L93" s="815">
        <v>9353125</v>
      </c>
      <c r="M93" s="815" t="s">
        <v>1228</v>
      </c>
      <c r="N93" s="818">
        <v>4691</v>
      </c>
      <c r="O93" s="835">
        <f t="shared" si="2"/>
        <v>8041</v>
      </c>
      <c r="R93">
        <v>124750</v>
      </c>
      <c r="S93">
        <v>935</v>
      </c>
      <c r="T93" t="s">
        <v>1690</v>
      </c>
      <c r="U93">
        <v>9353113</v>
      </c>
      <c r="V93" t="s">
        <v>1224</v>
      </c>
      <c r="W93" s="818">
        <v>5536</v>
      </c>
      <c r="Z93">
        <v>124758</v>
      </c>
      <c r="AA93">
        <v>935</v>
      </c>
      <c r="AB93" t="s">
        <v>1690</v>
      </c>
      <c r="AC93">
        <v>9353125</v>
      </c>
      <c r="AD93" t="s">
        <v>1228</v>
      </c>
      <c r="AE93" s="818">
        <v>14294</v>
      </c>
      <c r="AF93" s="835">
        <f t="shared" si="3"/>
        <v>23761</v>
      </c>
    </row>
    <row r="94" spans="1:32" x14ac:dyDescent="0.2">
      <c r="A94" s="815">
        <v>124751</v>
      </c>
      <c r="B94" s="815">
        <v>935</v>
      </c>
      <c r="C94" s="815" t="s">
        <v>1690</v>
      </c>
      <c r="D94" s="815">
        <v>9353114</v>
      </c>
      <c r="E94" s="815" t="s">
        <v>1225</v>
      </c>
      <c r="F94" s="816">
        <v>3820</v>
      </c>
      <c r="I94" s="815">
        <v>124762</v>
      </c>
      <c r="J94" s="815">
        <v>935</v>
      </c>
      <c r="K94" s="815" t="s">
        <v>1690</v>
      </c>
      <c r="L94" s="815">
        <v>9353308</v>
      </c>
      <c r="M94" s="815" t="s">
        <v>1229</v>
      </c>
      <c r="N94" s="818">
        <v>7461</v>
      </c>
      <c r="O94" s="835">
        <f t="shared" si="2"/>
        <v>12789</v>
      </c>
      <c r="R94">
        <v>124751</v>
      </c>
      <c r="S94">
        <v>935</v>
      </c>
      <c r="T94" t="s">
        <v>1690</v>
      </c>
      <c r="U94">
        <v>9353114</v>
      </c>
      <c r="V94" t="s">
        <v>1225</v>
      </c>
      <c r="W94" s="818">
        <v>10795</v>
      </c>
      <c r="Z94">
        <v>124762</v>
      </c>
      <c r="AA94">
        <v>935</v>
      </c>
      <c r="AB94" t="s">
        <v>1690</v>
      </c>
      <c r="AC94">
        <v>9353308</v>
      </c>
      <c r="AD94" t="s">
        <v>1229</v>
      </c>
      <c r="AE94" s="818">
        <v>21417</v>
      </c>
      <c r="AF94" s="835">
        <f t="shared" si="3"/>
        <v>36475</v>
      </c>
    </row>
    <row r="95" spans="1:32" x14ac:dyDescent="0.2">
      <c r="A95" s="815">
        <v>124754</v>
      </c>
      <c r="B95" s="815">
        <v>935</v>
      </c>
      <c r="C95" s="815" t="s">
        <v>1690</v>
      </c>
      <c r="D95" s="815">
        <v>9353117</v>
      </c>
      <c r="E95" s="815" t="s">
        <v>1226</v>
      </c>
      <c r="F95" s="816">
        <v>1959</v>
      </c>
      <c r="I95" s="815">
        <v>124763</v>
      </c>
      <c r="J95" s="815">
        <v>935</v>
      </c>
      <c r="K95" s="815" t="s">
        <v>1690</v>
      </c>
      <c r="L95" s="815">
        <v>9353310</v>
      </c>
      <c r="M95" s="815" t="s">
        <v>912</v>
      </c>
      <c r="N95" s="818">
        <v>4279</v>
      </c>
      <c r="O95" s="835">
        <f t="shared" si="2"/>
        <v>7335</v>
      </c>
      <c r="R95">
        <v>124754</v>
      </c>
      <c r="S95">
        <v>935</v>
      </c>
      <c r="T95" t="s">
        <v>1690</v>
      </c>
      <c r="U95">
        <v>9353117</v>
      </c>
      <c r="V95" t="s">
        <v>1226</v>
      </c>
      <c r="W95" s="818">
        <v>5536</v>
      </c>
      <c r="Z95">
        <v>124763</v>
      </c>
      <c r="AA95">
        <v>935</v>
      </c>
      <c r="AB95" t="s">
        <v>1690</v>
      </c>
      <c r="AC95">
        <v>9353310</v>
      </c>
      <c r="AD95" t="s">
        <v>912</v>
      </c>
      <c r="AE95" s="818">
        <v>12852</v>
      </c>
      <c r="AF95" s="835">
        <f t="shared" si="3"/>
        <v>21488</v>
      </c>
    </row>
    <row r="96" spans="1:32" x14ac:dyDescent="0.2">
      <c r="A96" s="815">
        <v>124757</v>
      </c>
      <c r="B96" s="815">
        <v>935</v>
      </c>
      <c r="C96" s="815" t="s">
        <v>1690</v>
      </c>
      <c r="D96" s="815">
        <v>9353124</v>
      </c>
      <c r="E96" s="815" t="s">
        <v>1227</v>
      </c>
      <c r="F96" s="816">
        <v>4447</v>
      </c>
      <c r="I96" s="815">
        <v>124764</v>
      </c>
      <c r="J96" s="815">
        <v>935</v>
      </c>
      <c r="K96" s="815" t="s">
        <v>1690</v>
      </c>
      <c r="L96" s="815">
        <v>9353311</v>
      </c>
      <c r="M96" s="815" t="s">
        <v>1107</v>
      </c>
      <c r="N96" s="818">
        <v>10588</v>
      </c>
      <c r="O96" s="835">
        <f t="shared" si="2"/>
        <v>18150</v>
      </c>
      <c r="R96">
        <v>124757</v>
      </c>
      <c r="S96">
        <v>935</v>
      </c>
      <c r="T96" t="s">
        <v>1690</v>
      </c>
      <c r="U96">
        <v>9353124</v>
      </c>
      <c r="V96" t="s">
        <v>1227</v>
      </c>
      <c r="W96" s="818">
        <v>12567</v>
      </c>
      <c r="Z96">
        <v>124764</v>
      </c>
      <c r="AA96">
        <v>935</v>
      </c>
      <c r="AB96" t="s">
        <v>1690</v>
      </c>
      <c r="AC96">
        <v>9353311</v>
      </c>
      <c r="AD96" t="s">
        <v>1107</v>
      </c>
      <c r="AE96" s="818">
        <v>33939</v>
      </c>
      <c r="AF96" s="835">
        <f t="shared" si="3"/>
        <v>55308</v>
      </c>
    </row>
    <row r="97" spans="1:32" x14ac:dyDescent="0.2">
      <c r="A97" s="815">
        <v>124758</v>
      </c>
      <c r="B97" s="815">
        <v>935</v>
      </c>
      <c r="C97" s="815" t="s">
        <v>1690</v>
      </c>
      <c r="D97" s="815">
        <v>9353125</v>
      </c>
      <c r="E97" s="815" t="s">
        <v>1228</v>
      </c>
      <c r="F97" s="816">
        <v>3350</v>
      </c>
      <c r="I97" s="815">
        <v>124770</v>
      </c>
      <c r="J97" s="815">
        <v>935</v>
      </c>
      <c r="K97" s="815" t="s">
        <v>1690</v>
      </c>
      <c r="L97" s="815">
        <v>9353322</v>
      </c>
      <c r="M97" s="815" t="s">
        <v>1230</v>
      </c>
      <c r="N97" s="818">
        <v>2825</v>
      </c>
      <c r="O97" s="835">
        <f t="shared" si="2"/>
        <v>4843</v>
      </c>
      <c r="R97">
        <v>124758</v>
      </c>
      <c r="S97">
        <v>935</v>
      </c>
      <c r="T97" t="s">
        <v>1690</v>
      </c>
      <c r="U97">
        <v>9353125</v>
      </c>
      <c r="V97" t="s">
        <v>1228</v>
      </c>
      <c r="W97" s="818">
        <v>9467</v>
      </c>
      <c r="Z97">
        <v>124770</v>
      </c>
      <c r="AA97">
        <v>935</v>
      </c>
      <c r="AB97" t="s">
        <v>1690</v>
      </c>
      <c r="AC97">
        <v>9353322</v>
      </c>
      <c r="AD97" t="s">
        <v>1230</v>
      </c>
      <c r="AE97" s="818">
        <v>8638</v>
      </c>
      <c r="AF97" s="835">
        <f t="shared" si="3"/>
        <v>14340</v>
      </c>
    </row>
    <row r="98" spans="1:32" x14ac:dyDescent="0.2">
      <c r="A98" s="815">
        <v>124762</v>
      </c>
      <c r="B98" s="815">
        <v>935</v>
      </c>
      <c r="C98" s="815" t="s">
        <v>1690</v>
      </c>
      <c r="D98" s="815">
        <v>9353308</v>
      </c>
      <c r="E98" s="815" t="s">
        <v>1229</v>
      </c>
      <c r="F98" s="816">
        <v>5328</v>
      </c>
      <c r="I98" s="815">
        <v>124772</v>
      </c>
      <c r="J98" s="815">
        <v>935</v>
      </c>
      <c r="K98" s="815" t="s">
        <v>1690</v>
      </c>
      <c r="L98" s="815">
        <v>9353327</v>
      </c>
      <c r="M98" s="815" t="s">
        <v>1231</v>
      </c>
      <c r="N98" s="818">
        <v>5404</v>
      </c>
      <c r="O98" s="835">
        <f t="shared" si="2"/>
        <v>9263</v>
      </c>
      <c r="R98">
        <v>124762</v>
      </c>
      <c r="S98">
        <v>935</v>
      </c>
      <c r="T98" t="s">
        <v>1690</v>
      </c>
      <c r="U98">
        <v>9353308</v>
      </c>
      <c r="V98" t="s">
        <v>1229</v>
      </c>
      <c r="W98" s="818">
        <v>15058</v>
      </c>
      <c r="Z98">
        <v>124772</v>
      </c>
      <c r="AA98">
        <v>935</v>
      </c>
      <c r="AB98" t="s">
        <v>1690</v>
      </c>
      <c r="AC98">
        <v>9353327</v>
      </c>
      <c r="AD98" t="s">
        <v>1231</v>
      </c>
      <c r="AE98" s="818">
        <v>15268</v>
      </c>
      <c r="AF98" s="835">
        <f t="shared" si="3"/>
        <v>26174</v>
      </c>
    </row>
    <row r="99" spans="1:32" x14ac:dyDescent="0.2">
      <c r="A99" s="815">
        <v>124763</v>
      </c>
      <c r="B99" s="815">
        <v>935</v>
      </c>
      <c r="C99" s="815" t="s">
        <v>1690</v>
      </c>
      <c r="D99" s="815">
        <v>9353310</v>
      </c>
      <c r="E99" s="815" t="s">
        <v>912</v>
      </c>
      <c r="F99" s="816">
        <v>3056</v>
      </c>
      <c r="I99" s="815">
        <v>124774</v>
      </c>
      <c r="J99" s="815">
        <v>935</v>
      </c>
      <c r="K99" s="815" t="s">
        <v>1690</v>
      </c>
      <c r="L99" s="815">
        <v>9353329</v>
      </c>
      <c r="M99" s="815" t="s">
        <v>1232</v>
      </c>
      <c r="N99" s="818">
        <v>5212</v>
      </c>
      <c r="O99" s="835">
        <f t="shared" si="2"/>
        <v>8934</v>
      </c>
      <c r="R99">
        <v>124763</v>
      </c>
      <c r="S99">
        <v>935</v>
      </c>
      <c r="T99" t="s">
        <v>1690</v>
      </c>
      <c r="U99">
        <v>9353310</v>
      </c>
      <c r="V99" t="s">
        <v>912</v>
      </c>
      <c r="W99" s="818">
        <v>8636</v>
      </c>
      <c r="Z99">
        <v>124774</v>
      </c>
      <c r="AA99">
        <v>935</v>
      </c>
      <c r="AB99" t="s">
        <v>1690</v>
      </c>
      <c r="AC99">
        <v>9353329</v>
      </c>
      <c r="AD99" t="s">
        <v>1232</v>
      </c>
      <c r="AE99" s="818">
        <v>14725</v>
      </c>
      <c r="AF99" s="835">
        <f t="shared" si="3"/>
        <v>25243</v>
      </c>
    </row>
    <row r="100" spans="1:32" x14ac:dyDescent="0.2">
      <c r="A100" s="815">
        <v>124764</v>
      </c>
      <c r="B100" s="815">
        <v>935</v>
      </c>
      <c r="C100" s="815" t="s">
        <v>1690</v>
      </c>
      <c r="D100" s="815">
        <v>9353311</v>
      </c>
      <c r="E100" s="815" t="s">
        <v>1107</v>
      </c>
      <c r="F100" s="816">
        <v>7562</v>
      </c>
      <c r="I100" s="815">
        <v>124775</v>
      </c>
      <c r="J100" s="815">
        <v>935</v>
      </c>
      <c r="K100" s="815" t="s">
        <v>1690</v>
      </c>
      <c r="L100" s="815">
        <v>9353330</v>
      </c>
      <c r="M100" s="815" t="s">
        <v>1495</v>
      </c>
      <c r="N100" s="818">
        <v>9244</v>
      </c>
      <c r="O100" s="835">
        <f t="shared" si="2"/>
        <v>15846</v>
      </c>
      <c r="R100">
        <v>124764</v>
      </c>
      <c r="S100">
        <v>935</v>
      </c>
      <c r="T100" t="s">
        <v>1690</v>
      </c>
      <c r="U100">
        <v>9353311</v>
      </c>
      <c r="V100" t="s">
        <v>1107</v>
      </c>
      <c r="W100" s="818">
        <v>21369</v>
      </c>
      <c r="Z100">
        <v>124775</v>
      </c>
      <c r="AA100">
        <v>935</v>
      </c>
      <c r="AB100" t="s">
        <v>1690</v>
      </c>
      <c r="AC100">
        <v>9353330</v>
      </c>
      <c r="AD100" t="s">
        <v>1495</v>
      </c>
      <c r="AE100" s="818">
        <v>26118</v>
      </c>
      <c r="AF100" s="835">
        <f t="shared" si="3"/>
        <v>44774</v>
      </c>
    </row>
    <row r="101" spans="1:32" x14ac:dyDescent="0.2">
      <c r="A101" s="815">
        <v>124770</v>
      </c>
      <c r="B101" s="815">
        <v>935</v>
      </c>
      <c r="C101" s="815" t="s">
        <v>1690</v>
      </c>
      <c r="D101" s="815">
        <v>9353322</v>
      </c>
      <c r="E101" s="815" t="s">
        <v>1230</v>
      </c>
      <c r="F101" s="816">
        <v>2018</v>
      </c>
      <c r="I101" s="815">
        <v>124777</v>
      </c>
      <c r="J101" s="815">
        <v>935</v>
      </c>
      <c r="K101" s="815" t="s">
        <v>1690</v>
      </c>
      <c r="L101" s="815">
        <v>9353332</v>
      </c>
      <c r="M101" s="815" t="s">
        <v>1233</v>
      </c>
      <c r="N101" s="818">
        <v>2743</v>
      </c>
      <c r="O101" s="835">
        <f t="shared" si="2"/>
        <v>4702</v>
      </c>
      <c r="R101">
        <v>124770</v>
      </c>
      <c r="S101">
        <v>935</v>
      </c>
      <c r="T101" t="s">
        <v>1690</v>
      </c>
      <c r="U101">
        <v>9353322</v>
      </c>
      <c r="V101" t="s">
        <v>1230</v>
      </c>
      <c r="W101" s="818">
        <v>5702</v>
      </c>
      <c r="Z101">
        <v>124777</v>
      </c>
      <c r="AA101">
        <v>935</v>
      </c>
      <c r="AB101" t="s">
        <v>1690</v>
      </c>
      <c r="AC101">
        <v>9353332</v>
      </c>
      <c r="AD101" t="s">
        <v>1233</v>
      </c>
      <c r="AE101" s="818">
        <v>7750</v>
      </c>
      <c r="AF101" s="835">
        <f t="shared" si="3"/>
        <v>13286</v>
      </c>
    </row>
    <row r="102" spans="1:32" x14ac:dyDescent="0.2">
      <c r="A102" s="815">
        <v>124772</v>
      </c>
      <c r="B102" s="815">
        <v>935</v>
      </c>
      <c r="C102" s="815" t="s">
        <v>1690</v>
      </c>
      <c r="D102" s="815">
        <v>9353327</v>
      </c>
      <c r="E102" s="815" t="s">
        <v>1231</v>
      </c>
      <c r="F102" s="816">
        <v>3859</v>
      </c>
      <c r="I102" s="815">
        <v>124781</v>
      </c>
      <c r="J102" s="815">
        <v>935</v>
      </c>
      <c r="K102" s="815" t="s">
        <v>1690</v>
      </c>
      <c r="L102" s="815">
        <v>9353337</v>
      </c>
      <c r="M102" s="815" t="s">
        <v>1234</v>
      </c>
      <c r="N102" s="818">
        <v>5733</v>
      </c>
      <c r="O102" s="835">
        <f t="shared" si="2"/>
        <v>9827</v>
      </c>
      <c r="R102">
        <v>124772</v>
      </c>
      <c r="S102">
        <v>935</v>
      </c>
      <c r="T102" t="s">
        <v>1690</v>
      </c>
      <c r="U102">
        <v>9353327</v>
      </c>
      <c r="V102" t="s">
        <v>1231</v>
      </c>
      <c r="W102" s="818">
        <v>10906</v>
      </c>
      <c r="Z102">
        <v>124781</v>
      </c>
      <c r="AA102">
        <v>935</v>
      </c>
      <c r="AB102" t="s">
        <v>1690</v>
      </c>
      <c r="AC102">
        <v>9353337</v>
      </c>
      <c r="AD102" t="s">
        <v>1234</v>
      </c>
      <c r="AE102" s="818">
        <v>16198</v>
      </c>
      <c r="AF102" s="835">
        <f t="shared" si="3"/>
        <v>27768</v>
      </c>
    </row>
    <row r="103" spans="1:32" x14ac:dyDescent="0.2">
      <c r="A103" s="815">
        <v>124774</v>
      </c>
      <c r="B103" s="815">
        <v>935</v>
      </c>
      <c r="C103" s="815" t="s">
        <v>1690</v>
      </c>
      <c r="D103" s="815">
        <v>9353329</v>
      </c>
      <c r="E103" s="815" t="s">
        <v>1232</v>
      </c>
      <c r="F103" s="816">
        <v>3722</v>
      </c>
      <c r="I103" s="815">
        <v>124782</v>
      </c>
      <c r="J103" s="815">
        <v>935</v>
      </c>
      <c r="K103" s="815" t="s">
        <v>1690</v>
      </c>
      <c r="L103" s="815">
        <v>9353338</v>
      </c>
      <c r="M103" s="815" t="s">
        <v>1235</v>
      </c>
      <c r="N103" s="818">
        <v>11521</v>
      </c>
      <c r="O103" s="835">
        <f t="shared" si="2"/>
        <v>19749</v>
      </c>
      <c r="R103">
        <v>124774</v>
      </c>
      <c r="S103">
        <v>935</v>
      </c>
      <c r="T103" t="s">
        <v>1690</v>
      </c>
      <c r="U103">
        <v>9353329</v>
      </c>
      <c r="V103" t="s">
        <v>1232</v>
      </c>
      <c r="W103" s="818">
        <v>10518</v>
      </c>
      <c r="Z103">
        <v>124782</v>
      </c>
      <c r="AA103">
        <v>935</v>
      </c>
      <c r="AB103" t="s">
        <v>1690</v>
      </c>
      <c r="AC103">
        <v>9353338</v>
      </c>
      <c r="AD103" t="s">
        <v>1235</v>
      </c>
      <c r="AE103" s="818">
        <v>32550</v>
      </c>
      <c r="AF103" s="835">
        <f t="shared" si="3"/>
        <v>55801</v>
      </c>
    </row>
    <row r="104" spans="1:32" x14ac:dyDescent="0.2">
      <c r="A104" s="815">
        <v>124775</v>
      </c>
      <c r="B104" s="815">
        <v>935</v>
      </c>
      <c r="C104" s="815" t="s">
        <v>1690</v>
      </c>
      <c r="D104" s="815">
        <v>9353330</v>
      </c>
      <c r="E104" s="815" t="s">
        <v>1495</v>
      </c>
      <c r="F104" s="816">
        <v>6602</v>
      </c>
      <c r="I104" s="815">
        <v>124786</v>
      </c>
      <c r="J104" s="815">
        <v>935</v>
      </c>
      <c r="K104" s="815" t="s">
        <v>1690</v>
      </c>
      <c r="L104" s="815">
        <v>9353342</v>
      </c>
      <c r="M104" s="815" t="s">
        <v>1236</v>
      </c>
      <c r="N104" s="818">
        <v>5815</v>
      </c>
      <c r="O104" s="835">
        <f t="shared" si="2"/>
        <v>9968</v>
      </c>
      <c r="R104">
        <v>124775</v>
      </c>
      <c r="S104">
        <v>935</v>
      </c>
      <c r="T104" t="s">
        <v>1690</v>
      </c>
      <c r="U104">
        <v>9353330</v>
      </c>
      <c r="V104" t="s">
        <v>1495</v>
      </c>
      <c r="W104" s="818">
        <v>18656</v>
      </c>
      <c r="Z104">
        <v>124786</v>
      </c>
      <c r="AA104">
        <v>935</v>
      </c>
      <c r="AB104" t="s">
        <v>1690</v>
      </c>
      <c r="AC104">
        <v>9353342</v>
      </c>
      <c r="AD104" t="s">
        <v>1236</v>
      </c>
      <c r="AE104" s="818">
        <v>17947</v>
      </c>
      <c r="AF104" s="835">
        <f t="shared" si="3"/>
        <v>29683</v>
      </c>
    </row>
    <row r="105" spans="1:32" x14ac:dyDescent="0.2">
      <c r="A105" s="815">
        <v>124777</v>
      </c>
      <c r="B105" s="815">
        <v>935</v>
      </c>
      <c r="C105" s="815" t="s">
        <v>1690</v>
      </c>
      <c r="D105" s="815">
        <v>9353332</v>
      </c>
      <c r="E105" s="815" t="s">
        <v>1233</v>
      </c>
      <c r="F105" s="816">
        <v>1959</v>
      </c>
      <c r="I105" s="815">
        <v>124802</v>
      </c>
      <c r="J105" s="815">
        <v>935</v>
      </c>
      <c r="K105" s="815" t="s">
        <v>1690</v>
      </c>
      <c r="L105" s="815">
        <v>9354024</v>
      </c>
      <c r="M105" s="815" t="s">
        <v>932</v>
      </c>
      <c r="N105" s="818">
        <v>66625</v>
      </c>
      <c r="O105" s="835">
        <f t="shared" si="2"/>
        <v>113624</v>
      </c>
      <c r="R105">
        <v>124777</v>
      </c>
      <c r="S105">
        <v>935</v>
      </c>
      <c r="T105" t="s">
        <v>1690</v>
      </c>
      <c r="U105">
        <v>9353332</v>
      </c>
      <c r="V105" t="s">
        <v>1233</v>
      </c>
      <c r="W105" s="818">
        <v>5536</v>
      </c>
      <c r="Z105">
        <v>124802</v>
      </c>
      <c r="AA105">
        <v>935</v>
      </c>
      <c r="AB105" t="s">
        <v>1690</v>
      </c>
      <c r="AC105">
        <v>9354024</v>
      </c>
      <c r="AD105" t="s">
        <v>932</v>
      </c>
      <c r="AE105" s="818">
        <v>188272</v>
      </c>
      <c r="AF105" s="835">
        <f t="shared" si="3"/>
        <v>321072</v>
      </c>
    </row>
    <row r="106" spans="1:32" x14ac:dyDescent="0.2">
      <c r="A106" s="815">
        <v>124781</v>
      </c>
      <c r="B106" s="815">
        <v>935</v>
      </c>
      <c r="C106" s="815" t="s">
        <v>1690</v>
      </c>
      <c r="D106" s="815">
        <v>9353337</v>
      </c>
      <c r="E106" s="815" t="s">
        <v>1234</v>
      </c>
      <c r="F106" s="816">
        <v>4094</v>
      </c>
      <c r="I106" s="815">
        <v>124840</v>
      </c>
      <c r="J106" s="815">
        <v>935</v>
      </c>
      <c r="K106" s="815" t="s">
        <v>1690</v>
      </c>
      <c r="L106" s="815">
        <v>9354090</v>
      </c>
      <c r="M106" s="815" t="s">
        <v>823</v>
      </c>
      <c r="N106" s="818">
        <v>69887</v>
      </c>
      <c r="O106" s="835">
        <f t="shared" si="2"/>
        <v>119136</v>
      </c>
      <c r="R106">
        <v>124781</v>
      </c>
      <c r="S106">
        <v>935</v>
      </c>
      <c r="T106" t="s">
        <v>1690</v>
      </c>
      <c r="U106">
        <v>9353337</v>
      </c>
      <c r="V106" t="s">
        <v>1234</v>
      </c>
      <c r="W106" s="818">
        <v>11570</v>
      </c>
      <c r="Z106">
        <v>124840</v>
      </c>
      <c r="AA106">
        <v>935</v>
      </c>
      <c r="AB106" t="s">
        <v>1690</v>
      </c>
      <c r="AC106">
        <v>9354090</v>
      </c>
      <c r="AD106" t="s">
        <v>823</v>
      </c>
      <c r="AE106" s="818">
        <v>197491</v>
      </c>
      <c r="AF106" s="835">
        <f t="shared" si="3"/>
        <v>336648</v>
      </c>
    </row>
    <row r="107" spans="1:32" x14ac:dyDescent="0.2">
      <c r="A107" s="815">
        <v>124782</v>
      </c>
      <c r="B107" s="815">
        <v>935</v>
      </c>
      <c r="C107" s="815" t="s">
        <v>1690</v>
      </c>
      <c r="D107" s="815">
        <v>9353338</v>
      </c>
      <c r="E107" s="815" t="s">
        <v>1235</v>
      </c>
      <c r="F107" s="816">
        <v>8228</v>
      </c>
      <c r="I107" s="815">
        <v>124856</v>
      </c>
      <c r="J107" s="815">
        <v>935</v>
      </c>
      <c r="K107" s="815" t="s">
        <v>1690</v>
      </c>
      <c r="L107" s="815">
        <v>9354500</v>
      </c>
      <c r="M107" s="815" t="s">
        <v>1237</v>
      </c>
      <c r="N107" s="818">
        <v>46143</v>
      </c>
      <c r="O107" s="835">
        <f t="shared" si="2"/>
        <v>84763</v>
      </c>
      <c r="R107">
        <v>124782</v>
      </c>
      <c r="S107">
        <v>935</v>
      </c>
      <c r="T107" t="s">
        <v>1690</v>
      </c>
      <c r="U107">
        <v>9353338</v>
      </c>
      <c r="V107" t="s">
        <v>1235</v>
      </c>
      <c r="W107" s="818">
        <v>23251</v>
      </c>
      <c r="Z107">
        <v>124856</v>
      </c>
      <c r="AA107">
        <v>935</v>
      </c>
      <c r="AB107" t="s">
        <v>1690</v>
      </c>
      <c r="AC107">
        <v>9354500</v>
      </c>
      <c r="AD107" t="s">
        <v>1237</v>
      </c>
      <c r="AE107" s="818">
        <v>130393</v>
      </c>
      <c r="AF107" s="835">
        <f t="shared" si="3"/>
        <v>239516</v>
      </c>
    </row>
    <row r="108" spans="1:32" x14ac:dyDescent="0.2">
      <c r="A108" s="815">
        <v>124786</v>
      </c>
      <c r="B108" s="815">
        <v>935</v>
      </c>
      <c r="C108" s="815" t="s">
        <v>1690</v>
      </c>
      <c r="D108" s="815">
        <v>9353342</v>
      </c>
      <c r="E108" s="815" t="s">
        <v>1236</v>
      </c>
      <c r="F108" s="816">
        <v>4153</v>
      </c>
      <c r="I108" s="815">
        <v>124861</v>
      </c>
      <c r="J108" s="815">
        <v>935</v>
      </c>
      <c r="K108" s="815" t="s">
        <v>1690</v>
      </c>
      <c r="L108" s="815">
        <v>9354600</v>
      </c>
      <c r="M108" s="815" t="s">
        <v>925</v>
      </c>
      <c r="N108" s="818">
        <v>35358</v>
      </c>
      <c r="O108" s="835">
        <f t="shared" si="2"/>
        <v>60481</v>
      </c>
      <c r="R108">
        <v>124786</v>
      </c>
      <c r="S108">
        <v>935</v>
      </c>
      <c r="T108" t="s">
        <v>1690</v>
      </c>
      <c r="U108">
        <v>9353342</v>
      </c>
      <c r="V108" t="s">
        <v>1236</v>
      </c>
      <c r="W108" s="818">
        <v>11736</v>
      </c>
      <c r="Z108">
        <v>124861</v>
      </c>
      <c r="AA108">
        <v>935</v>
      </c>
      <c r="AB108" t="s">
        <v>1690</v>
      </c>
      <c r="AC108">
        <v>9354600</v>
      </c>
      <c r="AD108" t="s">
        <v>925</v>
      </c>
      <c r="AE108" s="818">
        <v>99941</v>
      </c>
      <c r="AF108" s="835">
        <f t="shared" si="3"/>
        <v>170929</v>
      </c>
    </row>
    <row r="109" spans="1:32" x14ac:dyDescent="0.2">
      <c r="A109" s="815">
        <v>124802</v>
      </c>
      <c r="B109" s="815">
        <v>935</v>
      </c>
      <c r="C109" s="815" t="s">
        <v>1690</v>
      </c>
      <c r="D109" s="815">
        <v>9354024</v>
      </c>
      <c r="E109" s="815" t="s">
        <v>932</v>
      </c>
      <c r="F109" s="816">
        <v>46999</v>
      </c>
      <c r="I109" s="815">
        <v>131962</v>
      </c>
      <c r="J109" s="815">
        <v>935</v>
      </c>
      <c r="K109" s="815" t="s">
        <v>1690</v>
      </c>
      <c r="L109" s="815">
        <v>9352929</v>
      </c>
      <c r="M109" s="815" t="s">
        <v>1190</v>
      </c>
      <c r="N109" s="818">
        <v>11383</v>
      </c>
      <c r="O109" s="835">
        <f t="shared" si="2"/>
        <v>19513</v>
      </c>
      <c r="R109">
        <v>124802</v>
      </c>
      <c r="S109">
        <v>935</v>
      </c>
      <c r="T109" t="s">
        <v>1690</v>
      </c>
      <c r="U109">
        <v>9354024</v>
      </c>
      <c r="V109" t="s">
        <v>932</v>
      </c>
      <c r="W109" s="818">
        <v>132800</v>
      </c>
      <c r="Z109">
        <v>131962</v>
      </c>
      <c r="AA109">
        <v>935</v>
      </c>
      <c r="AB109" t="s">
        <v>1690</v>
      </c>
      <c r="AC109">
        <v>9352929</v>
      </c>
      <c r="AD109" t="s">
        <v>1190</v>
      </c>
      <c r="AE109" s="818">
        <v>32163</v>
      </c>
      <c r="AF109" s="835">
        <f t="shared" si="3"/>
        <v>55137</v>
      </c>
    </row>
    <row r="110" spans="1:32" x14ac:dyDescent="0.2">
      <c r="A110" s="815">
        <v>124840</v>
      </c>
      <c r="B110" s="815">
        <v>935</v>
      </c>
      <c r="C110" s="815" t="s">
        <v>1690</v>
      </c>
      <c r="D110" s="815">
        <v>9354090</v>
      </c>
      <c r="E110" s="815" t="s">
        <v>823</v>
      </c>
      <c r="F110" s="816">
        <v>49249</v>
      </c>
      <c r="I110" s="815">
        <v>133605</v>
      </c>
      <c r="J110" s="815">
        <v>935</v>
      </c>
      <c r="K110" s="815" t="s">
        <v>1690</v>
      </c>
      <c r="L110" s="815">
        <v>9352931</v>
      </c>
      <c r="M110" s="815" t="s">
        <v>750</v>
      </c>
      <c r="N110" s="818">
        <v>2743</v>
      </c>
      <c r="O110" s="835">
        <f t="shared" si="2"/>
        <v>4702</v>
      </c>
      <c r="R110">
        <v>124840</v>
      </c>
      <c r="S110">
        <v>935</v>
      </c>
      <c r="T110" t="s">
        <v>1690</v>
      </c>
      <c r="U110">
        <v>9354090</v>
      </c>
      <c r="V110" t="s">
        <v>823</v>
      </c>
      <c r="W110" s="818">
        <v>139157</v>
      </c>
      <c r="Z110">
        <v>133605</v>
      </c>
      <c r="AA110">
        <v>935</v>
      </c>
      <c r="AB110" t="s">
        <v>1690</v>
      </c>
      <c r="AC110">
        <v>9352931</v>
      </c>
      <c r="AD110" t="s">
        <v>750</v>
      </c>
      <c r="AE110" s="818">
        <v>9574</v>
      </c>
      <c r="AF110" s="835">
        <f t="shared" si="3"/>
        <v>15110</v>
      </c>
    </row>
    <row r="111" spans="1:32" x14ac:dyDescent="0.2">
      <c r="A111" s="815">
        <v>124856</v>
      </c>
      <c r="B111" s="815">
        <v>935</v>
      </c>
      <c r="C111" s="815" t="s">
        <v>1690</v>
      </c>
      <c r="D111" s="815">
        <v>9354500</v>
      </c>
      <c r="E111" s="815" t="s">
        <v>1237</v>
      </c>
      <c r="F111" s="816">
        <v>38620</v>
      </c>
      <c r="I111" s="815">
        <v>140623</v>
      </c>
      <c r="J111" s="815">
        <v>935</v>
      </c>
      <c r="K111" s="815" t="s">
        <v>1690</v>
      </c>
      <c r="L111" s="815">
        <v>9352016</v>
      </c>
      <c r="M111" s="815" t="s">
        <v>1088</v>
      </c>
      <c r="N111" s="818">
        <v>3676</v>
      </c>
      <c r="O111" s="835">
        <f t="shared" si="2"/>
        <v>6301</v>
      </c>
      <c r="R111">
        <v>124856</v>
      </c>
      <c r="S111">
        <v>935</v>
      </c>
      <c r="T111" t="s">
        <v>1690</v>
      </c>
      <c r="U111">
        <v>9354500</v>
      </c>
      <c r="V111" t="s">
        <v>1237</v>
      </c>
      <c r="W111" s="818">
        <v>109123</v>
      </c>
      <c r="Z111">
        <v>140623</v>
      </c>
      <c r="AA111">
        <v>935</v>
      </c>
      <c r="AB111" t="s">
        <v>1690</v>
      </c>
      <c r="AC111">
        <v>9352016</v>
      </c>
      <c r="AD111" t="s">
        <v>1088</v>
      </c>
      <c r="AE111" s="818">
        <v>13593</v>
      </c>
      <c r="AF111" s="835">
        <f t="shared" si="3"/>
        <v>21011</v>
      </c>
    </row>
    <row r="112" spans="1:32" x14ac:dyDescent="0.2">
      <c r="A112" s="815">
        <v>124861</v>
      </c>
      <c r="B112" s="815">
        <v>935</v>
      </c>
      <c r="C112" s="815" t="s">
        <v>1690</v>
      </c>
      <c r="D112" s="815">
        <v>9354600</v>
      </c>
      <c r="E112" s="815" t="s">
        <v>925</v>
      </c>
      <c r="F112" s="816">
        <v>25123</v>
      </c>
      <c r="O112" s="835"/>
      <c r="R112">
        <v>124861</v>
      </c>
      <c r="S112">
        <v>935</v>
      </c>
      <c r="T112" t="s">
        <v>1690</v>
      </c>
      <c r="U112">
        <v>9354600</v>
      </c>
      <c r="V112" t="s">
        <v>925</v>
      </c>
      <c r="W112" s="818">
        <v>70988</v>
      </c>
      <c r="AF112" s="835"/>
    </row>
    <row r="113" spans="1:32" x14ac:dyDescent="0.2">
      <c r="A113" s="815">
        <v>131962</v>
      </c>
      <c r="B113" s="815">
        <v>935</v>
      </c>
      <c r="C113" s="815" t="s">
        <v>1690</v>
      </c>
      <c r="D113" s="815">
        <v>9352929</v>
      </c>
      <c r="E113" s="815" t="s">
        <v>1190</v>
      </c>
      <c r="F113" s="816">
        <v>8130</v>
      </c>
      <c r="O113" s="835"/>
      <c r="R113">
        <v>131962</v>
      </c>
      <c r="S113">
        <v>935</v>
      </c>
      <c r="T113" t="s">
        <v>1690</v>
      </c>
      <c r="U113">
        <v>9352929</v>
      </c>
      <c r="V113" t="s">
        <v>1190</v>
      </c>
      <c r="W113" s="818">
        <v>22974</v>
      </c>
      <c r="AF113" s="835"/>
    </row>
    <row r="114" spans="1:32" x14ac:dyDescent="0.2">
      <c r="A114" s="815">
        <v>133605</v>
      </c>
      <c r="B114" s="815">
        <v>935</v>
      </c>
      <c r="C114" s="815" t="s">
        <v>1690</v>
      </c>
      <c r="D114" s="815">
        <v>9352931</v>
      </c>
      <c r="E114" s="815" t="s">
        <v>750</v>
      </c>
      <c r="F114" s="816">
        <v>1959</v>
      </c>
      <c r="O114" s="835"/>
      <c r="R114">
        <v>133605</v>
      </c>
      <c r="S114">
        <v>935</v>
      </c>
      <c r="T114" t="s">
        <v>1690</v>
      </c>
      <c r="U114">
        <v>9352931</v>
      </c>
      <c r="V114" t="s">
        <v>750</v>
      </c>
      <c r="W114" s="818">
        <v>5536</v>
      </c>
      <c r="AF114" s="835"/>
    </row>
    <row r="115" spans="1:32" x14ac:dyDescent="0.2">
      <c r="A115" s="815">
        <v>140623</v>
      </c>
      <c r="B115" s="815">
        <v>935</v>
      </c>
      <c r="C115" s="815" t="s">
        <v>1690</v>
      </c>
      <c r="D115" s="815">
        <v>9352016</v>
      </c>
      <c r="E115" s="815" t="s">
        <v>1088</v>
      </c>
      <c r="F115" s="816">
        <v>2625</v>
      </c>
      <c r="O115" s="835"/>
      <c r="R115">
        <v>140623</v>
      </c>
      <c r="S115">
        <v>935</v>
      </c>
      <c r="T115" t="s">
        <v>1690</v>
      </c>
      <c r="U115">
        <v>9352016</v>
      </c>
      <c r="V115" t="s">
        <v>1088</v>
      </c>
      <c r="W115" s="818">
        <v>7418</v>
      </c>
      <c r="AF115" s="835"/>
    </row>
  </sheetData>
  <mergeCells count="2">
    <mergeCell ref="A1:N1"/>
    <mergeCell ref="R1:AE1"/>
  </mergeCells>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indexed="41"/>
    <pageSetUpPr fitToPage="1"/>
  </sheetPr>
  <dimension ref="A1:J200"/>
  <sheetViews>
    <sheetView showGridLines="0" zoomScale="80" zoomScaleNormal="80" zoomScaleSheetLayoutView="100" workbookViewId="0">
      <pane ySplit="3" topLeftCell="A137" activePane="bottomLeft" state="frozen"/>
      <selection sqref="A1:XFD1048576"/>
      <selection pane="bottomLeft" activeCell="F153" sqref="F153"/>
    </sheetView>
  </sheetViews>
  <sheetFormatPr defaultColWidth="9.140625" defaultRowHeight="12.75" x14ac:dyDescent="0.2"/>
  <cols>
    <col min="1" max="1" width="9.140625" style="1" customWidth="1"/>
    <col min="2" max="2" width="8" style="18" customWidth="1"/>
    <col min="3" max="3" width="53.28515625" style="364" customWidth="1"/>
    <col min="4" max="4" width="9.140625" style="336" hidden="1" customWidth="1"/>
    <col min="5" max="5" width="9.140625" style="1" hidden="1" customWidth="1"/>
    <col min="6" max="6" width="16.7109375" style="317" customWidth="1"/>
    <col min="7" max="7" width="16.7109375" style="1" customWidth="1"/>
    <col min="8" max="8" width="4.85546875" style="1" customWidth="1"/>
    <col min="9" max="9" width="151.85546875" style="1" customWidth="1"/>
    <col min="10" max="16384" width="9.140625" style="1"/>
  </cols>
  <sheetData>
    <row r="1" spans="1:9" ht="57" customHeight="1" x14ac:dyDescent="0.2">
      <c r="A1" s="57"/>
      <c r="B1" s="289"/>
      <c r="C1" s="289" t="s">
        <v>40</v>
      </c>
      <c r="D1" s="57"/>
      <c r="E1" s="56"/>
      <c r="F1" s="56"/>
      <c r="G1" s="56"/>
      <c r="H1" s="56"/>
      <c r="I1" s="58"/>
    </row>
    <row r="2" spans="1:9" ht="24" customHeight="1" x14ac:dyDescent="0.2">
      <c r="B2" s="334"/>
      <c r="D2" s="15"/>
      <c r="E2" s="15"/>
      <c r="F2" s="15" t="str">
        <f>CONCATENATE('Main Menu'!G5," Budget Plan ",'Main Menu'!B12)</f>
        <v>000 - SELECT SCHOOL Budget Plan 2021-2022</v>
      </c>
      <c r="G2" s="15"/>
      <c r="H2" s="15"/>
      <c r="I2" s="15"/>
    </row>
    <row r="3" spans="1:9" s="60" customFormat="1" ht="43.5" customHeight="1" x14ac:dyDescent="0.2">
      <c r="A3" s="59" t="s">
        <v>41</v>
      </c>
      <c r="B3" s="59" t="s">
        <v>19</v>
      </c>
      <c r="C3" s="59" t="s">
        <v>42</v>
      </c>
      <c r="D3" s="59" t="s">
        <v>43</v>
      </c>
      <c r="E3" s="59" t="s">
        <v>44</v>
      </c>
      <c r="F3" s="59" t="s">
        <v>1685</v>
      </c>
      <c r="G3" s="59" t="str">
        <f>CONCATENATE("Year 1 Budget
",'Main Menu'!B12)</f>
        <v>Year 1 Budget
2021-2022</v>
      </c>
      <c r="I3" s="59" t="s">
        <v>45</v>
      </c>
    </row>
    <row r="5" spans="1:9" ht="25.5" hidden="1" customHeight="1" x14ac:dyDescent="0.2">
      <c r="C5" s="33" t="s">
        <v>46</v>
      </c>
      <c r="G5" s="890"/>
      <c r="H5" s="891"/>
    </row>
    <row r="6" spans="1:9" ht="25.5" customHeight="1" x14ac:dyDescent="0.2">
      <c r="C6" s="583" t="s">
        <v>47</v>
      </c>
      <c r="G6" s="892"/>
      <c r="H6" s="893"/>
    </row>
    <row r="7" spans="1:9" ht="25.5" customHeight="1" x14ac:dyDescent="0.2">
      <c r="C7" s="583" t="s">
        <v>48</v>
      </c>
      <c r="G7" s="892"/>
      <c r="H7" s="893"/>
      <c r="I7" s="61" t="str">
        <f>IF(G7="","   Please include the date that the School Governing Body approved the Budget Plan before submitting to the Schools Accountancy Team","")</f>
        <v xml:space="preserve">   Please include the date that the School Governing Body approved the Budget Plan before submitting to the Schools Accountancy Team</v>
      </c>
    </row>
    <row r="8" spans="1:9" ht="18" customHeight="1" x14ac:dyDescent="0.2">
      <c r="C8" s="896" t="s">
        <v>49</v>
      </c>
      <c r="F8" s="499"/>
      <c r="G8" s="499"/>
      <c r="H8" s="499"/>
      <c r="I8" s="499"/>
    </row>
    <row r="9" spans="1:9" s="63" customFormat="1" ht="18" customHeight="1" x14ac:dyDescent="0.2">
      <c r="B9" s="62"/>
      <c r="C9" s="896"/>
      <c r="D9" s="62"/>
    </row>
    <row r="10" spans="1:9" ht="18" customHeight="1" x14ac:dyDescent="0.2">
      <c r="C10" s="583" t="s">
        <v>50</v>
      </c>
      <c r="G10" s="894" t="str">
        <f>IF(Checklist!C9="Checklist Completed","Checklist Completed","")</f>
        <v/>
      </c>
      <c r="H10" s="895"/>
      <c r="I10" s="25" t="str">
        <f>IF(Checklist!C9="Checklist Completed","","    Please complete the Budget Setting Checklist")</f>
        <v xml:space="preserve">    Please complete the Budget Setting Checklist</v>
      </c>
    </row>
    <row r="11" spans="1:9" ht="18" customHeight="1" x14ac:dyDescent="0.2"/>
    <row r="12" spans="1:9" x14ac:dyDescent="0.2">
      <c r="C12" s="64" t="s">
        <v>51</v>
      </c>
      <c r="F12" s="98"/>
      <c r="G12" s="65" t="e">
        <f>SUM('School Block'!E12:F14)</f>
        <v>#N/A</v>
      </c>
      <c r="I12" s="471"/>
    </row>
    <row r="13" spans="1:9" x14ac:dyDescent="0.2">
      <c r="C13" s="64" t="s">
        <v>52</v>
      </c>
      <c r="F13" s="98"/>
      <c r="G13" s="65">
        <f>'HN Funding'!D10+'HN Funding'!D12+'HN Funding'!D14</f>
        <v>0</v>
      </c>
      <c r="I13" s="471"/>
    </row>
    <row r="14" spans="1:9" ht="18" customHeight="1" x14ac:dyDescent="0.2"/>
    <row r="15" spans="1:9" x14ac:dyDescent="0.2">
      <c r="C15" s="64" t="s">
        <v>53</v>
      </c>
      <c r="F15" s="98"/>
      <c r="G15" s="97">
        <v>0</v>
      </c>
      <c r="I15" s="471"/>
    </row>
    <row r="16" spans="1:9" x14ac:dyDescent="0.2">
      <c r="C16" s="64" t="s">
        <v>54</v>
      </c>
      <c r="F16" s="98"/>
      <c r="G16" s="97">
        <v>0</v>
      </c>
      <c r="I16" s="471"/>
    </row>
    <row r="17" spans="1:9" ht="18" customHeight="1" x14ac:dyDescent="0.2"/>
    <row r="18" spans="1:9" ht="18" customHeight="1" x14ac:dyDescent="0.2">
      <c r="B18" s="336"/>
      <c r="C18" s="66" t="s">
        <v>55</v>
      </c>
      <c r="D18" s="32"/>
      <c r="E18" s="67"/>
      <c r="F18" s="67"/>
      <c r="G18" s="67"/>
      <c r="H18" s="67"/>
      <c r="I18" s="68"/>
    </row>
    <row r="19" spans="1:9" ht="18" customHeight="1" x14ac:dyDescent="0.2"/>
    <row r="20" spans="1:9" ht="18" customHeight="1" x14ac:dyDescent="0.2">
      <c r="C20" s="64" t="s">
        <v>56</v>
      </c>
      <c r="D20" s="364"/>
    </row>
    <row r="21" spans="1:9" ht="11.25" customHeight="1" x14ac:dyDescent="0.2"/>
    <row r="22" spans="1:9" x14ac:dyDescent="0.2">
      <c r="A22" s="286"/>
      <c r="B22" s="38" t="s">
        <v>57</v>
      </c>
      <c r="C22" s="344" t="s">
        <v>58</v>
      </c>
      <c r="D22" s="345"/>
      <c r="F22" s="474" t="e">
        <f>VLOOKUP(VALUE('School Block'!$B$3),'2020-21 Budgets'!C:Q,15,FALSE)-F23</f>
        <v>#N/A</v>
      </c>
      <c r="G22" s="69" t="e">
        <f>'Summary Del Bud'!B44</f>
        <v>#N/A</v>
      </c>
      <c r="I22" s="471"/>
    </row>
    <row r="23" spans="1:9" x14ac:dyDescent="0.2">
      <c r="A23" s="286"/>
      <c r="B23" s="38" t="s">
        <v>59</v>
      </c>
      <c r="C23" s="346" t="s">
        <v>60</v>
      </c>
      <c r="D23" s="347"/>
      <c r="F23" s="474">
        <f>IF(ISERROR(VLOOKUP(VALUE('School Block'!B3),'2020-21 Budgets'!$C:$R,14,FALSE)),0,(VLOOKUP(VALUE('School Block'!B3),'2020-21 Budgets'!$C:$R,14,FALSE)))</f>
        <v>0</v>
      </c>
      <c r="G23" s="69">
        <f>'Summary Del Bud'!B36</f>
        <v>0</v>
      </c>
      <c r="I23" s="471"/>
    </row>
    <row r="24" spans="1:9" ht="18" customHeight="1" x14ac:dyDescent="0.2">
      <c r="C24" s="361" t="s">
        <v>61</v>
      </c>
      <c r="D24" s="31"/>
      <c r="F24" s="72" t="e">
        <f>ROUND(SUM(F22:F23),0)</f>
        <v>#N/A</v>
      </c>
      <c r="G24" s="72" t="e">
        <f>ROUND(SUM(G22:G23),0)</f>
        <v>#N/A</v>
      </c>
    </row>
    <row r="25" spans="1:9" ht="11.25" customHeight="1" x14ac:dyDescent="0.2"/>
    <row r="26" spans="1:9" ht="18" customHeight="1" x14ac:dyDescent="0.2">
      <c r="C26" s="342" t="s">
        <v>62</v>
      </c>
      <c r="D26" s="342"/>
    </row>
    <row r="27" spans="1:9" x14ac:dyDescent="0.2">
      <c r="A27" s="286"/>
      <c r="B27" s="38" t="s">
        <v>57</v>
      </c>
      <c r="C27" s="346" t="s">
        <v>63</v>
      </c>
      <c r="D27" s="341" t="s">
        <v>64</v>
      </c>
      <c r="E27" s="73" t="s">
        <v>65</v>
      </c>
      <c r="F27" s="98">
        <v>0</v>
      </c>
      <c r="G27" s="98">
        <v>0</v>
      </c>
      <c r="I27" s="471"/>
    </row>
    <row r="28" spans="1:9" x14ac:dyDescent="0.2">
      <c r="A28" s="286"/>
      <c r="B28" s="38" t="s">
        <v>66</v>
      </c>
      <c r="C28" s="346" t="s">
        <v>67</v>
      </c>
      <c r="D28" s="341" t="s">
        <v>68</v>
      </c>
      <c r="E28" s="73" t="s">
        <v>69</v>
      </c>
      <c r="F28" s="98">
        <v>0</v>
      </c>
      <c r="G28" s="98">
        <v>0</v>
      </c>
      <c r="I28" s="471"/>
    </row>
    <row r="29" spans="1:9" x14ac:dyDescent="0.2">
      <c r="A29" s="286"/>
      <c r="B29" s="38" t="s">
        <v>70</v>
      </c>
      <c r="C29" s="346" t="s">
        <v>71</v>
      </c>
      <c r="D29" s="341" t="s">
        <v>72</v>
      </c>
      <c r="E29" s="73" t="s">
        <v>73</v>
      </c>
      <c r="F29" s="98">
        <v>0</v>
      </c>
      <c r="G29" s="98">
        <v>0</v>
      </c>
      <c r="I29" s="471"/>
    </row>
    <row r="30" spans="1:9" x14ac:dyDescent="0.2">
      <c r="A30" s="286"/>
      <c r="B30" s="38" t="s">
        <v>74</v>
      </c>
      <c r="C30" s="346" t="s">
        <v>75</v>
      </c>
      <c r="D30" s="341" t="s">
        <v>76</v>
      </c>
      <c r="E30" s="74" t="s">
        <v>77</v>
      </c>
      <c r="F30" s="98">
        <v>0</v>
      </c>
      <c r="G30" s="98">
        <v>0</v>
      </c>
      <c r="I30" s="471"/>
    </row>
    <row r="31" spans="1:9" x14ac:dyDescent="0.2">
      <c r="A31" s="286"/>
      <c r="B31" s="38" t="s">
        <v>78</v>
      </c>
      <c r="C31" s="346" t="s">
        <v>79</v>
      </c>
      <c r="D31" s="341" t="s">
        <v>80</v>
      </c>
      <c r="E31" s="74" t="s">
        <v>81</v>
      </c>
      <c r="F31" s="98">
        <v>0</v>
      </c>
      <c r="G31" s="98">
        <v>0</v>
      </c>
      <c r="I31" s="471"/>
    </row>
    <row r="32" spans="1:9" x14ac:dyDescent="0.2">
      <c r="A32" s="286"/>
      <c r="B32" s="38" t="s">
        <v>82</v>
      </c>
      <c r="C32" s="346" t="s">
        <v>83</v>
      </c>
      <c r="D32" s="341" t="s">
        <v>84</v>
      </c>
      <c r="E32" s="74" t="s">
        <v>85</v>
      </c>
      <c r="F32" s="98">
        <v>0</v>
      </c>
      <c r="G32" s="98">
        <v>0</v>
      </c>
      <c r="I32" s="471"/>
    </row>
    <row r="33" spans="1:9" ht="18" customHeight="1" x14ac:dyDescent="0.2">
      <c r="C33" s="361" t="s">
        <v>86</v>
      </c>
      <c r="D33" s="31"/>
      <c r="F33" s="72">
        <f>ROUND(SUM(F27:F32),0)</f>
        <v>0</v>
      </c>
      <c r="G33" s="72">
        <f>ROUND(SUM(G27:G32),0)</f>
        <v>0</v>
      </c>
    </row>
    <row r="34" spans="1:9" ht="11.25" customHeight="1" x14ac:dyDescent="0.2"/>
    <row r="35" spans="1:9" ht="18" customHeight="1" x14ac:dyDescent="0.2">
      <c r="C35" s="342" t="s">
        <v>87</v>
      </c>
      <c r="D35" s="342"/>
    </row>
    <row r="36" spans="1:9" x14ac:dyDescent="0.2">
      <c r="A36" s="286"/>
      <c r="B36" s="38" t="s">
        <v>88</v>
      </c>
      <c r="C36" s="346" t="s">
        <v>89</v>
      </c>
      <c r="D36" s="341" t="s">
        <v>90</v>
      </c>
      <c r="E36" s="73" t="s">
        <v>91</v>
      </c>
      <c r="F36" s="98">
        <v>0</v>
      </c>
      <c r="G36" s="98">
        <v>0</v>
      </c>
      <c r="I36" s="471"/>
    </row>
    <row r="37" spans="1:9" x14ac:dyDescent="0.2">
      <c r="A37" s="286"/>
      <c r="B37" s="38" t="s">
        <v>88</v>
      </c>
      <c r="C37" s="346" t="s">
        <v>92</v>
      </c>
      <c r="D37" s="341" t="s">
        <v>93</v>
      </c>
      <c r="E37" s="73" t="s">
        <v>94</v>
      </c>
      <c r="F37" s="98">
        <v>0</v>
      </c>
      <c r="G37" s="98">
        <v>0</v>
      </c>
      <c r="I37" s="471"/>
    </row>
    <row r="38" spans="1:9" x14ac:dyDescent="0.2">
      <c r="A38" s="286"/>
      <c r="B38" s="38" t="s">
        <v>88</v>
      </c>
      <c r="C38" s="346" t="s">
        <v>95</v>
      </c>
      <c r="D38" s="341" t="s">
        <v>96</v>
      </c>
      <c r="E38" s="73" t="s">
        <v>97</v>
      </c>
      <c r="F38" s="98">
        <v>0</v>
      </c>
      <c r="G38" s="98">
        <v>0</v>
      </c>
      <c r="I38" s="471"/>
    </row>
    <row r="39" spans="1:9" x14ac:dyDescent="0.2">
      <c r="A39" s="286"/>
      <c r="B39" s="38" t="s">
        <v>98</v>
      </c>
      <c r="C39" s="346" t="s">
        <v>99</v>
      </c>
      <c r="D39" s="341" t="s">
        <v>100</v>
      </c>
      <c r="E39" s="74" t="s">
        <v>101</v>
      </c>
      <c r="F39" s="98">
        <v>0</v>
      </c>
      <c r="G39" s="98">
        <v>0</v>
      </c>
      <c r="I39" s="471"/>
    </row>
    <row r="40" spans="1:9" x14ac:dyDescent="0.2">
      <c r="A40" s="286"/>
      <c r="B40" s="38" t="s">
        <v>102</v>
      </c>
      <c r="C40" s="346" t="s">
        <v>103</v>
      </c>
      <c r="D40" s="341" t="s">
        <v>104</v>
      </c>
      <c r="E40" s="74" t="s">
        <v>105</v>
      </c>
      <c r="F40" s="98">
        <v>0</v>
      </c>
      <c r="G40" s="98">
        <v>0</v>
      </c>
      <c r="I40" s="471"/>
    </row>
    <row r="41" spans="1:9" x14ac:dyDescent="0.2">
      <c r="A41" s="286"/>
      <c r="B41" s="38" t="s">
        <v>106</v>
      </c>
      <c r="C41" s="346" t="s">
        <v>107</v>
      </c>
      <c r="D41" s="341" t="s">
        <v>108</v>
      </c>
      <c r="E41" s="74" t="s">
        <v>109</v>
      </c>
      <c r="F41" s="98">
        <v>0</v>
      </c>
      <c r="G41" s="98">
        <v>0</v>
      </c>
      <c r="I41" s="471"/>
    </row>
    <row r="42" spans="1:9" x14ac:dyDescent="0.2">
      <c r="A42" s="286"/>
      <c r="B42" s="38" t="s">
        <v>110</v>
      </c>
      <c r="C42" s="346" t="s">
        <v>111</v>
      </c>
      <c r="D42" s="341" t="s">
        <v>112</v>
      </c>
      <c r="E42" s="74" t="s">
        <v>113</v>
      </c>
      <c r="F42" s="98">
        <v>0</v>
      </c>
      <c r="G42" s="98">
        <v>0</v>
      </c>
      <c r="I42" s="471"/>
    </row>
    <row r="43" spans="1:9" x14ac:dyDescent="0.2">
      <c r="A43" s="286"/>
      <c r="B43" s="38" t="s">
        <v>114</v>
      </c>
      <c r="C43" s="346" t="s">
        <v>115</v>
      </c>
      <c r="D43" s="341" t="s">
        <v>116</v>
      </c>
      <c r="E43" s="74" t="s">
        <v>117</v>
      </c>
      <c r="F43" s="98">
        <v>0</v>
      </c>
      <c r="G43" s="98">
        <v>0</v>
      </c>
      <c r="I43" s="471"/>
    </row>
    <row r="44" spans="1:9" x14ac:dyDescent="0.2">
      <c r="A44" s="286"/>
      <c r="B44" s="75" t="s">
        <v>118</v>
      </c>
      <c r="C44" s="346" t="s">
        <v>119</v>
      </c>
      <c r="D44" s="341" t="s">
        <v>120</v>
      </c>
      <c r="E44" s="74" t="s">
        <v>121</v>
      </c>
      <c r="F44" s="98">
        <v>0</v>
      </c>
      <c r="G44" s="98">
        <v>0</v>
      </c>
      <c r="I44" s="471"/>
    </row>
    <row r="45" spans="1:9" ht="18" customHeight="1" x14ac:dyDescent="0.2">
      <c r="C45" s="361" t="s">
        <v>122</v>
      </c>
      <c r="D45" s="31"/>
      <c r="F45" s="72">
        <f>ROUND(SUM(F36:F44),0)</f>
        <v>0</v>
      </c>
      <c r="G45" s="72">
        <f>ROUND(SUM(G36:G44),0)</f>
        <v>0</v>
      </c>
    </row>
    <row r="46" spans="1:9" ht="11.25" customHeight="1" x14ac:dyDescent="0.2"/>
    <row r="47" spans="1:9" ht="18" customHeight="1" x14ac:dyDescent="0.2">
      <c r="C47" s="361" t="s">
        <v>123</v>
      </c>
      <c r="D47" s="31"/>
      <c r="F47" s="72">
        <f>SUM(F33+F45)</f>
        <v>0</v>
      </c>
      <c r="G47" s="72">
        <f>SUM(G33+G45)</f>
        <v>0</v>
      </c>
    </row>
    <row r="48" spans="1:9" ht="18" customHeight="1" x14ac:dyDescent="0.2">
      <c r="C48" s="361" t="s">
        <v>124</v>
      </c>
      <c r="D48" s="31"/>
      <c r="F48" s="72" t="e">
        <f>SUM(F47+F24)</f>
        <v>#N/A</v>
      </c>
      <c r="G48" s="72" t="e">
        <f>SUM(G47+G24)</f>
        <v>#N/A</v>
      </c>
    </row>
    <row r="49" spans="1:9" ht="18" customHeight="1" x14ac:dyDescent="0.2"/>
    <row r="50" spans="1:9" ht="18" customHeight="1" x14ac:dyDescent="0.2">
      <c r="C50" s="64" t="s">
        <v>125</v>
      </c>
      <c r="D50" s="364"/>
    </row>
    <row r="51" spans="1:9" ht="11.25" customHeight="1" x14ac:dyDescent="0.2"/>
    <row r="52" spans="1:9" ht="18" customHeight="1" x14ac:dyDescent="0.2">
      <c r="C52" s="343" t="s">
        <v>126</v>
      </c>
      <c r="D52" s="343"/>
    </row>
    <row r="53" spans="1:9" ht="18" customHeight="1" x14ac:dyDescent="0.2">
      <c r="C53" s="342" t="s">
        <v>127</v>
      </c>
      <c r="D53" s="342"/>
    </row>
    <row r="54" spans="1:9" x14ac:dyDescent="0.2">
      <c r="A54" s="286"/>
      <c r="B54" s="38" t="s">
        <v>128</v>
      </c>
      <c r="C54" s="346" t="s">
        <v>129</v>
      </c>
      <c r="D54" s="341" t="s">
        <v>130</v>
      </c>
      <c r="E54" s="73" t="s">
        <v>131</v>
      </c>
      <c r="F54" s="98">
        <v>0</v>
      </c>
      <c r="G54" s="98">
        <v>0</v>
      </c>
      <c r="I54" s="290"/>
    </row>
    <row r="55" spans="1:9" x14ac:dyDescent="0.2">
      <c r="A55" s="286"/>
      <c r="B55" s="38" t="s">
        <v>132</v>
      </c>
      <c r="C55" s="346" t="s">
        <v>133</v>
      </c>
      <c r="D55" s="341" t="s">
        <v>134</v>
      </c>
      <c r="E55" s="73" t="s">
        <v>131</v>
      </c>
      <c r="F55" s="98">
        <v>0</v>
      </c>
      <c r="G55" s="98">
        <v>0</v>
      </c>
      <c r="I55" s="290"/>
    </row>
    <row r="56" spans="1:9" ht="18" customHeight="1" x14ac:dyDescent="0.2">
      <c r="C56" s="361" t="s">
        <v>135</v>
      </c>
      <c r="D56" s="31"/>
      <c r="F56" s="72">
        <f>ROUND(SUM(F54:F55),0)</f>
        <v>0</v>
      </c>
      <c r="G56" s="72">
        <f>ROUND(SUM(G54:G55),0)</f>
        <v>0</v>
      </c>
    </row>
    <row r="57" spans="1:9" ht="11.25" customHeight="1" x14ac:dyDescent="0.2">
      <c r="C57" s="31"/>
      <c r="D57" s="335"/>
      <c r="G57" s="77"/>
    </row>
    <row r="58" spans="1:9" ht="18" customHeight="1" x14ac:dyDescent="0.2">
      <c r="C58" s="342" t="s">
        <v>136</v>
      </c>
      <c r="D58" s="342"/>
    </row>
    <row r="59" spans="1:9" x14ac:dyDescent="0.2">
      <c r="A59" s="286"/>
      <c r="B59" s="38" t="s">
        <v>137</v>
      </c>
      <c r="C59" s="346" t="s">
        <v>138</v>
      </c>
      <c r="D59" s="341" t="s">
        <v>139</v>
      </c>
      <c r="E59" s="73" t="s">
        <v>131</v>
      </c>
      <c r="F59" s="98">
        <v>0</v>
      </c>
      <c r="G59" s="98">
        <v>0</v>
      </c>
      <c r="I59" s="290"/>
    </row>
    <row r="60" spans="1:9" x14ac:dyDescent="0.2">
      <c r="A60" s="286"/>
      <c r="B60" s="38" t="s">
        <v>137</v>
      </c>
      <c r="C60" s="346" t="s">
        <v>140</v>
      </c>
      <c r="D60" s="78" t="s">
        <v>141</v>
      </c>
      <c r="E60" s="73" t="s">
        <v>131</v>
      </c>
      <c r="F60" s="98">
        <v>0</v>
      </c>
      <c r="G60" s="98">
        <v>0</v>
      </c>
      <c r="I60" s="290"/>
    </row>
    <row r="61" spans="1:9" x14ac:dyDescent="0.2">
      <c r="A61" s="286"/>
      <c r="B61" s="38" t="s">
        <v>137</v>
      </c>
      <c r="C61" s="346" t="s">
        <v>142</v>
      </c>
      <c r="D61" s="341" t="s">
        <v>143</v>
      </c>
      <c r="E61" s="73" t="s">
        <v>131</v>
      </c>
      <c r="F61" s="98">
        <v>0</v>
      </c>
      <c r="G61" s="98">
        <v>0</v>
      </c>
      <c r="I61" s="290"/>
    </row>
    <row r="62" spans="1:9" x14ac:dyDescent="0.2">
      <c r="A62" s="286"/>
      <c r="B62" s="38" t="s">
        <v>137</v>
      </c>
      <c r="C62" s="346" t="s">
        <v>144</v>
      </c>
      <c r="D62" s="341" t="s">
        <v>145</v>
      </c>
      <c r="E62" s="73" t="s">
        <v>131</v>
      </c>
      <c r="F62" s="98">
        <v>0</v>
      </c>
      <c r="G62" s="98">
        <v>0</v>
      </c>
      <c r="I62" s="290"/>
    </row>
    <row r="63" spans="1:9" x14ac:dyDescent="0.2">
      <c r="A63" s="286"/>
      <c r="B63" s="38" t="s">
        <v>137</v>
      </c>
      <c r="C63" s="346" t="s">
        <v>146</v>
      </c>
      <c r="D63" s="341" t="s">
        <v>147</v>
      </c>
      <c r="E63" s="73" t="s">
        <v>131</v>
      </c>
      <c r="F63" s="98">
        <v>0</v>
      </c>
      <c r="G63" s="98">
        <v>0</v>
      </c>
      <c r="I63" s="290"/>
    </row>
    <row r="64" spans="1:9" x14ac:dyDescent="0.2">
      <c r="A64" s="286"/>
      <c r="B64" s="38" t="s">
        <v>137</v>
      </c>
      <c r="C64" s="346" t="s">
        <v>148</v>
      </c>
      <c r="D64" s="341" t="s">
        <v>149</v>
      </c>
      <c r="E64" s="73" t="s">
        <v>131</v>
      </c>
      <c r="F64" s="98">
        <v>0</v>
      </c>
      <c r="G64" s="98">
        <v>0</v>
      </c>
      <c r="I64" s="290"/>
    </row>
    <row r="65" spans="1:9" x14ac:dyDescent="0.2">
      <c r="A65" s="286"/>
      <c r="B65" s="38" t="s">
        <v>150</v>
      </c>
      <c r="C65" s="346" t="s">
        <v>151</v>
      </c>
      <c r="D65" s="341" t="s">
        <v>152</v>
      </c>
      <c r="E65" s="73" t="s">
        <v>131</v>
      </c>
      <c r="F65" s="98">
        <v>0</v>
      </c>
      <c r="G65" s="98">
        <v>0</v>
      </c>
      <c r="I65" s="290"/>
    </row>
    <row r="66" spans="1:9" x14ac:dyDescent="0.2">
      <c r="A66" s="286"/>
      <c r="B66" s="38" t="s">
        <v>153</v>
      </c>
      <c r="C66" s="346" t="s">
        <v>154</v>
      </c>
      <c r="D66" s="341" t="s">
        <v>155</v>
      </c>
      <c r="E66" s="73" t="s">
        <v>131</v>
      </c>
      <c r="F66" s="98">
        <v>0</v>
      </c>
      <c r="G66" s="98">
        <v>0</v>
      </c>
      <c r="I66" s="290"/>
    </row>
    <row r="67" spans="1:9" x14ac:dyDescent="0.2">
      <c r="A67" s="286"/>
      <c r="B67" s="38" t="s">
        <v>156</v>
      </c>
      <c r="C67" s="346" t="s">
        <v>157</v>
      </c>
      <c r="D67" s="341" t="s">
        <v>158</v>
      </c>
      <c r="E67" s="73" t="s">
        <v>131</v>
      </c>
      <c r="F67" s="98">
        <v>0</v>
      </c>
      <c r="G67" s="98">
        <v>0</v>
      </c>
      <c r="I67" s="290"/>
    </row>
    <row r="68" spans="1:9" x14ac:dyDescent="0.2">
      <c r="A68" s="286"/>
      <c r="B68" s="38" t="s">
        <v>159</v>
      </c>
      <c r="C68" s="346" t="s">
        <v>160</v>
      </c>
      <c r="D68" s="341" t="s">
        <v>161</v>
      </c>
      <c r="E68" s="73" t="s">
        <v>131</v>
      </c>
      <c r="F68" s="98">
        <v>0</v>
      </c>
      <c r="G68" s="98">
        <v>0</v>
      </c>
      <c r="I68" s="290"/>
    </row>
    <row r="69" spans="1:9" x14ac:dyDescent="0.2">
      <c r="A69" s="286"/>
      <c r="B69" s="38" t="s">
        <v>159</v>
      </c>
      <c r="C69" s="346" t="s">
        <v>162</v>
      </c>
      <c r="D69" s="341" t="s">
        <v>163</v>
      </c>
      <c r="E69" s="73" t="s">
        <v>131</v>
      </c>
      <c r="F69" s="98">
        <v>0</v>
      </c>
      <c r="G69" s="98">
        <v>0</v>
      </c>
      <c r="I69" s="290"/>
    </row>
    <row r="70" spans="1:9" ht="18" customHeight="1" x14ac:dyDescent="0.2">
      <c r="C70" s="361" t="s">
        <v>164</v>
      </c>
      <c r="D70" s="31"/>
      <c r="F70" s="72">
        <f>ROUND(SUM(F59:F69),0)</f>
        <v>0</v>
      </c>
      <c r="G70" s="72">
        <f>ROUND(SUM(G59:G69),0)</f>
        <v>0</v>
      </c>
    </row>
    <row r="71" spans="1:9" ht="11.25" customHeight="1" x14ac:dyDescent="0.2"/>
    <row r="72" spans="1:9" ht="18" customHeight="1" x14ac:dyDescent="0.2">
      <c r="C72" s="342" t="s">
        <v>165</v>
      </c>
      <c r="D72" s="342"/>
    </row>
    <row r="73" spans="1:9" x14ac:dyDescent="0.2">
      <c r="A73" s="449"/>
      <c r="B73" s="450" t="s">
        <v>20</v>
      </c>
      <c r="C73" s="448" t="s">
        <v>166</v>
      </c>
      <c r="D73" s="447" t="s">
        <v>167</v>
      </c>
      <c r="E73" s="447" t="s">
        <v>168</v>
      </c>
      <c r="F73" s="444">
        <v>0</v>
      </c>
      <c r="G73" s="444">
        <v>0</v>
      </c>
      <c r="I73" s="290"/>
    </row>
    <row r="74" spans="1:9" x14ac:dyDescent="0.2">
      <c r="A74" s="286"/>
      <c r="B74" s="38" t="s">
        <v>20</v>
      </c>
      <c r="C74" s="346" t="s">
        <v>169</v>
      </c>
      <c r="D74" s="341" t="s">
        <v>170</v>
      </c>
      <c r="E74" s="73" t="s">
        <v>171</v>
      </c>
      <c r="F74" s="98">
        <v>0</v>
      </c>
      <c r="G74" s="98">
        <v>0</v>
      </c>
      <c r="I74" s="290"/>
    </row>
    <row r="75" spans="1:9" x14ac:dyDescent="0.2">
      <c r="A75" s="286"/>
      <c r="B75" s="38" t="s">
        <v>20</v>
      </c>
      <c r="C75" s="346" t="s">
        <v>172</v>
      </c>
      <c r="D75" s="341" t="s">
        <v>173</v>
      </c>
      <c r="E75" s="73" t="s">
        <v>174</v>
      </c>
      <c r="F75" s="98">
        <v>0</v>
      </c>
      <c r="G75" s="98">
        <v>0</v>
      </c>
      <c r="I75" s="290"/>
    </row>
    <row r="76" spans="1:9" x14ac:dyDescent="0.2">
      <c r="A76" s="286"/>
      <c r="B76" s="38" t="s">
        <v>20</v>
      </c>
      <c r="C76" s="346" t="s">
        <v>175</v>
      </c>
      <c r="D76" s="341" t="s">
        <v>176</v>
      </c>
      <c r="E76" s="74" t="s">
        <v>177</v>
      </c>
      <c r="F76" s="98">
        <v>0</v>
      </c>
      <c r="G76" s="98">
        <v>0</v>
      </c>
      <c r="I76" s="290"/>
    </row>
    <row r="77" spans="1:9" x14ac:dyDescent="0.2">
      <c r="A77" s="286"/>
      <c r="B77" s="38" t="s">
        <v>20</v>
      </c>
      <c r="C77" s="346" t="s">
        <v>178</v>
      </c>
      <c r="D77" s="341" t="s">
        <v>179</v>
      </c>
      <c r="E77" s="74" t="s">
        <v>180</v>
      </c>
      <c r="F77" s="98">
        <v>0</v>
      </c>
      <c r="G77" s="98">
        <v>0</v>
      </c>
      <c r="I77" s="290"/>
    </row>
    <row r="78" spans="1:9" x14ac:dyDescent="0.2">
      <c r="A78" s="286"/>
      <c r="B78" s="38" t="s">
        <v>181</v>
      </c>
      <c r="C78" s="346" t="s">
        <v>182</v>
      </c>
      <c r="D78" s="341" t="s">
        <v>183</v>
      </c>
      <c r="E78" s="74" t="s">
        <v>184</v>
      </c>
      <c r="F78" s="98">
        <v>0</v>
      </c>
      <c r="G78" s="98">
        <v>0</v>
      </c>
      <c r="I78" s="290"/>
    </row>
    <row r="79" spans="1:9" x14ac:dyDescent="0.2">
      <c r="A79" s="449"/>
      <c r="B79" s="450" t="s">
        <v>27</v>
      </c>
      <c r="C79" s="448" t="s">
        <v>185</v>
      </c>
      <c r="D79" s="447" t="s">
        <v>186</v>
      </c>
      <c r="E79" s="445" t="s">
        <v>187</v>
      </c>
      <c r="F79" s="444">
        <v>0</v>
      </c>
      <c r="G79" s="444">
        <v>0</v>
      </c>
      <c r="I79" s="290"/>
    </row>
    <row r="80" spans="1:9" x14ac:dyDescent="0.2">
      <c r="A80" s="286"/>
      <c r="B80" s="446" t="s">
        <v>28</v>
      </c>
      <c r="C80" s="448" t="s">
        <v>188</v>
      </c>
      <c r="D80" s="445" t="s">
        <v>189</v>
      </c>
      <c r="E80" s="445" t="s">
        <v>190</v>
      </c>
      <c r="F80" s="444">
        <v>0</v>
      </c>
      <c r="G80" s="444">
        <v>0</v>
      </c>
      <c r="I80" s="290"/>
    </row>
    <row r="81" spans="1:9" ht="18" customHeight="1" x14ac:dyDescent="0.2">
      <c r="A81" s="287"/>
      <c r="C81" s="361" t="s">
        <v>191</v>
      </c>
      <c r="D81" s="31"/>
      <c r="F81" s="72">
        <f>ROUND(SUM(F73:F80),0)</f>
        <v>0</v>
      </c>
      <c r="G81" s="72">
        <f>ROUND(SUM(G73:G80),0)</f>
        <v>0</v>
      </c>
    </row>
    <row r="82" spans="1:9" ht="18" customHeight="1" x14ac:dyDescent="0.2">
      <c r="C82" s="361" t="s">
        <v>192</v>
      </c>
      <c r="D82" s="31"/>
      <c r="F82" s="72">
        <f>SUM(F81+F70+F56)</f>
        <v>0</v>
      </c>
      <c r="G82" s="72">
        <f>SUM(G81+G70+G56)</f>
        <v>0</v>
      </c>
    </row>
    <row r="83" spans="1:9" ht="11.25" customHeight="1" x14ac:dyDescent="0.2"/>
    <row r="84" spans="1:9" ht="18" customHeight="1" x14ac:dyDescent="0.2">
      <c r="C84" s="342" t="s">
        <v>193</v>
      </c>
      <c r="D84" s="342"/>
    </row>
    <row r="85" spans="1:9" x14ac:dyDescent="0.2">
      <c r="A85" s="449"/>
      <c r="B85" s="450" t="s">
        <v>24</v>
      </c>
      <c r="C85" s="448" t="s">
        <v>194</v>
      </c>
      <c r="D85" s="447" t="s">
        <v>195</v>
      </c>
      <c r="E85" s="445" t="s">
        <v>196</v>
      </c>
      <c r="F85" s="444">
        <v>0</v>
      </c>
      <c r="G85" s="444">
        <v>0</v>
      </c>
      <c r="I85" s="290"/>
    </row>
    <row r="86" spans="1:9" x14ac:dyDescent="0.2">
      <c r="A86" s="449"/>
      <c r="B86" s="450" t="s">
        <v>30</v>
      </c>
      <c r="C86" s="448" t="s">
        <v>197</v>
      </c>
      <c r="D86" s="447" t="s">
        <v>198</v>
      </c>
      <c r="E86" s="445" t="s">
        <v>199</v>
      </c>
      <c r="F86" s="444">
        <v>0</v>
      </c>
      <c r="G86" s="444">
        <v>0</v>
      </c>
      <c r="I86" s="290"/>
    </row>
    <row r="87" spans="1:9" x14ac:dyDescent="0.2">
      <c r="A87" s="449"/>
      <c r="B87" s="450" t="s">
        <v>31</v>
      </c>
      <c r="C87" s="448" t="s">
        <v>200</v>
      </c>
      <c r="D87" s="447" t="s">
        <v>201</v>
      </c>
      <c r="E87" s="445" t="s">
        <v>202</v>
      </c>
      <c r="F87" s="444">
        <v>0</v>
      </c>
      <c r="G87" s="444">
        <v>0</v>
      </c>
      <c r="I87" s="290"/>
    </row>
    <row r="88" spans="1:9" x14ac:dyDescent="0.2">
      <c r="A88" s="286"/>
      <c r="B88" s="38" t="s">
        <v>203</v>
      </c>
      <c r="C88" s="346" t="s">
        <v>204</v>
      </c>
      <c r="D88" s="341" t="s">
        <v>205</v>
      </c>
      <c r="E88" s="73" t="s">
        <v>206</v>
      </c>
      <c r="F88" s="98">
        <v>0</v>
      </c>
      <c r="G88" s="98">
        <v>0</v>
      </c>
      <c r="I88" s="290"/>
    </row>
    <row r="89" spans="1:9" x14ac:dyDescent="0.2">
      <c r="A89" s="286"/>
      <c r="B89" s="38" t="s">
        <v>207</v>
      </c>
      <c r="C89" s="346" t="s">
        <v>208</v>
      </c>
      <c r="D89" s="341" t="s">
        <v>209</v>
      </c>
      <c r="E89" s="73" t="s">
        <v>210</v>
      </c>
      <c r="F89" s="98">
        <v>0</v>
      </c>
      <c r="G89" s="98">
        <v>0</v>
      </c>
      <c r="I89" s="290"/>
    </row>
    <row r="90" spans="1:9" x14ac:dyDescent="0.2">
      <c r="A90" s="286"/>
      <c r="B90" s="38" t="s">
        <v>207</v>
      </c>
      <c r="C90" s="346" t="s">
        <v>211</v>
      </c>
      <c r="D90" s="341" t="s">
        <v>212</v>
      </c>
      <c r="E90" s="73" t="s">
        <v>213</v>
      </c>
      <c r="F90" s="98">
        <v>0</v>
      </c>
      <c r="G90" s="98">
        <v>0</v>
      </c>
      <c r="I90" s="290"/>
    </row>
    <row r="91" spans="1:9" x14ac:dyDescent="0.2">
      <c r="A91" s="286"/>
      <c r="B91" s="38" t="s">
        <v>207</v>
      </c>
      <c r="C91" s="346" t="s">
        <v>214</v>
      </c>
      <c r="D91" s="341" t="s">
        <v>215</v>
      </c>
      <c r="E91" s="73" t="s">
        <v>216</v>
      </c>
      <c r="F91" s="98">
        <v>0</v>
      </c>
      <c r="G91" s="98">
        <v>0</v>
      </c>
      <c r="I91" s="290"/>
    </row>
    <row r="92" spans="1:9" x14ac:dyDescent="0.2">
      <c r="A92" s="286"/>
      <c r="B92" s="38" t="s">
        <v>217</v>
      </c>
      <c r="C92" s="346" t="s">
        <v>218</v>
      </c>
      <c r="D92" s="341" t="s">
        <v>219</v>
      </c>
      <c r="E92" s="73" t="s">
        <v>220</v>
      </c>
      <c r="F92" s="98">
        <v>0</v>
      </c>
      <c r="G92" s="69" t="e">
        <f>IF('Summary Del Bud'!B19=0,0,'Summary Del Bud'!B19)</f>
        <v>#N/A</v>
      </c>
      <c r="I92" s="80" t="s">
        <v>1161</v>
      </c>
    </row>
    <row r="93" spans="1:9" x14ac:dyDescent="0.2">
      <c r="A93" s="286"/>
      <c r="B93" s="38" t="s">
        <v>221</v>
      </c>
      <c r="C93" s="346" t="s">
        <v>222</v>
      </c>
      <c r="D93" s="341" t="s">
        <v>223</v>
      </c>
      <c r="E93" s="73" t="s">
        <v>224</v>
      </c>
      <c r="F93" s="98">
        <v>0</v>
      </c>
      <c r="G93" s="98">
        <v>0</v>
      </c>
      <c r="I93" s="290"/>
    </row>
    <row r="94" spans="1:9" x14ac:dyDescent="0.2">
      <c r="A94" s="286"/>
      <c r="B94" s="38" t="s">
        <v>221</v>
      </c>
      <c r="C94" s="346" t="s">
        <v>225</v>
      </c>
      <c r="D94" s="341" t="s">
        <v>226</v>
      </c>
      <c r="E94" s="73" t="s">
        <v>227</v>
      </c>
      <c r="F94" s="98">
        <v>0</v>
      </c>
      <c r="G94" s="98">
        <v>0</v>
      </c>
      <c r="I94" s="290"/>
    </row>
    <row r="95" spans="1:9" ht="18" customHeight="1" x14ac:dyDescent="0.2">
      <c r="C95" s="361" t="s">
        <v>228</v>
      </c>
      <c r="D95" s="31"/>
      <c r="F95" s="72">
        <f>ROUND(SUM(F85:F94),0)</f>
        <v>0</v>
      </c>
      <c r="G95" s="72" t="e">
        <f>ROUND(SUM(G85:G94),0)</f>
        <v>#N/A</v>
      </c>
    </row>
    <row r="96" spans="1:9" ht="11.25" customHeight="1" x14ac:dyDescent="0.2"/>
    <row r="97" spans="1:9" ht="18" customHeight="1" x14ac:dyDescent="0.2">
      <c r="C97" s="342" t="s">
        <v>229</v>
      </c>
      <c r="D97" s="342"/>
    </row>
    <row r="98" spans="1:9" x14ac:dyDescent="0.2">
      <c r="A98" s="449"/>
      <c r="B98" s="450" t="s">
        <v>32</v>
      </c>
      <c r="C98" s="448" t="s">
        <v>230</v>
      </c>
      <c r="D98" s="447" t="s">
        <v>231</v>
      </c>
      <c r="E98" s="447" t="s">
        <v>232</v>
      </c>
      <c r="F98" s="444">
        <v>0</v>
      </c>
      <c r="G98" s="444">
        <v>0</v>
      </c>
      <c r="I98" s="290"/>
    </row>
    <row r="99" spans="1:9" x14ac:dyDescent="0.2">
      <c r="A99" s="286"/>
      <c r="B99" s="38" t="s">
        <v>32</v>
      </c>
      <c r="C99" s="346" t="s">
        <v>233</v>
      </c>
      <c r="D99" s="341" t="s">
        <v>234</v>
      </c>
      <c r="E99" s="73" t="s">
        <v>235</v>
      </c>
      <c r="F99" s="98">
        <v>0</v>
      </c>
      <c r="G99" s="98">
        <v>0</v>
      </c>
      <c r="I99" s="290"/>
    </row>
    <row r="100" spans="1:9" ht="25.5" x14ac:dyDescent="0.2">
      <c r="A100" s="449"/>
      <c r="B100" s="450" t="s">
        <v>23</v>
      </c>
      <c r="C100" s="451" t="s">
        <v>526</v>
      </c>
      <c r="D100" s="447" t="s">
        <v>236</v>
      </c>
      <c r="E100" s="445" t="s">
        <v>237</v>
      </c>
      <c r="F100" s="444">
        <v>0</v>
      </c>
      <c r="G100" s="444">
        <v>0</v>
      </c>
      <c r="I100" s="290"/>
    </row>
    <row r="101" spans="1:9" x14ac:dyDescent="0.2">
      <c r="A101" s="286"/>
      <c r="B101" s="38" t="s">
        <v>238</v>
      </c>
      <c r="C101" s="346" t="s">
        <v>239</v>
      </c>
      <c r="D101" s="341" t="s">
        <v>240</v>
      </c>
      <c r="E101" s="73" t="s">
        <v>241</v>
      </c>
      <c r="F101" s="98">
        <v>0</v>
      </c>
      <c r="G101" s="98">
        <v>0</v>
      </c>
      <c r="I101" s="290"/>
    </row>
    <row r="102" spans="1:9" ht="18" customHeight="1" x14ac:dyDescent="0.2">
      <c r="C102" s="361" t="s">
        <v>242</v>
      </c>
      <c r="D102" s="31"/>
      <c r="F102" s="72">
        <f>ROUND(SUM(F98:F101),0)</f>
        <v>0</v>
      </c>
      <c r="G102" s="72">
        <f>ROUND(SUM(G98:G101),0)</f>
        <v>0</v>
      </c>
    </row>
    <row r="103" spans="1:9" ht="11.25" customHeight="1" x14ac:dyDescent="0.2"/>
    <row r="104" spans="1:9" ht="18" customHeight="1" x14ac:dyDescent="0.2">
      <c r="C104" s="342" t="s">
        <v>243</v>
      </c>
      <c r="D104" s="342"/>
    </row>
    <row r="105" spans="1:9" x14ac:dyDescent="0.2">
      <c r="A105" s="449"/>
      <c r="B105" s="450" t="s">
        <v>22</v>
      </c>
      <c r="C105" s="448" t="s">
        <v>244</v>
      </c>
      <c r="D105" s="447" t="s">
        <v>245</v>
      </c>
      <c r="E105" s="447" t="s">
        <v>246</v>
      </c>
      <c r="F105" s="444">
        <v>0</v>
      </c>
      <c r="G105" s="444">
        <v>0</v>
      </c>
      <c r="I105" s="290"/>
    </row>
    <row r="106" spans="1:9" x14ac:dyDescent="0.2">
      <c r="A106" s="286"/>
      <c r="B106" s="38" t="s">
        <v>22</v>
      </c>
      <c r="C106" s="346" t="s">
        <v>247</v>
      </c>
      <c r="D106" s="341" t="s">
        <v>248</v>
      </c>
      <c r="E106" s="74" t="s">
        <v>249</v>
      </c>
      <c r="F106" s="98">
        <v>0</v>
      </c>
      <c r="G106" s="98">
        <v>0</v>
      </c>
      <c r="I106" s="290"/>
    </row>
    <row r="107" spans="1:9" x14ac:dyDescent="0.2">
      <c r="A107" s="286"/>
      <c r="B107" s="38" t="s">
        <v>22</v>
      </c>
      <c r="C107" s="346" t="s">
        <v>250</v>
      </c>
      <c r="D107" s="341" t="s">
        <v>251</v>
      </c>
      <c r="E107" s="74" t="s">
        <v>252</v>
      </c>
      <c r="F107" s="98">
        <v>0</v>
      </c>
      <c r="G107" s="98">
        <v>0</v>
      </c>
      <c r="I107" s="290"/>
    </row>
    <row r="108" spans="1:9" x14ac:dyDescent="0.2">
      <c r="A108" s="286"/>
      <c r="B108" s="38" t="s">
        <v>22</v>
      </c>
      <c r="C108" s="346" t="s">
        <v>253</v>
      </c>
      <c r="D108" s="341" t="s">
        <v>254</v>
      </c>
      <c r="E108" s="74" t="s">
        <v>255</v>
      </c>
      <c r="F108" s="98">
        <v>0</v>
      </c>
      <c r="G108" s="98">
        <v>0</v>
      </c>
      <c r="I108" s="290"/>
    </row>
    <row r="109" spans="1:9" x14ac:dyDescent="0.2">
      <c r="A109" s="449"/>
      <c r="B109" s="450" t="s">
        <v>29</v>
      </c>
      <c r="C109" s="448" t="s">
        <v>256</v>
      </c>
      <c r="D109" s="447" t="s">
        <v>257</v>
      </c>
      <c r="E109" s="447" t="s">
        <v>258</v>
      </c>
      <c r="F109" s="444">
        <v>0</v>
      </c>
      <c r="G109" s="444">
        <v>0</v>
      </c>
      <c r="I109" s="290"/>
    </row>
    <row r="110" spans="1:9" x14ac:dyDescent="0.2">
      <c r="A110" s="286"/>
      <c r="B110" s="38" t="s">
        <v>259</v>
      </c>
      <c r="C110" s="346" t="s">
        <v>260</v>
      </c>
      <c r="D110" s="341" t="s">
        <v>261</v>
      </c>
      <c r="E110" s="74" t="s">
        <v>262</v>
      </c>
      <c r="F110" s="98">
        <v>0</v>
      </c>
      <c r="G110" s="98">
        <v>0</v>
      </c>
      <c r="I110" s="290"/>
    </row>
    <row r="111" spans="1:9" x14ac:dyDescent="0.2">
      <c r="A111" s="286"/>
      <c r="B111" s="38" t="s">
        <v>259</v>
      </c>
      <c r="C111" s="346" t="s">
        <v>263</v>
      </c>
      <c r="D111" s="341" t="s">
        <v>264</v>
      </c>
      <c r="E111" s="74" t="s">
        <v>265</v>
      </c>
      <c r="F111" s="98">
        <v>0</v>
      </c>
      <c r="G111" s="98">
        <v>0</v>
      </c>
      <c r="I111" s="290"/>
    </row>
    <row r="112" spans="1:9" x14ac:dyDescent="0.2">
      <c r="A112" s="449"/>
      <c r="B112" s="450" t="s">
        <v>33</v>
      </c>
      <c r="C112" s="448" t="s">
        <v>266</v>
      </c>
      <c r="D112" s="447" t="s">
        <v>267</v>
      </c>
      <c r="E112" s="453" t="s">
        <v>268</v>
      </c>
      <c r="F112" s="444">
        <v>0</v>
      </c>
      <c r="G112" s="444">
        <v>0</v>
      </c>
      <c r="I112" s="290"/>
    </row>
    <row r="113" spans="1:9" x14ac:dyDescent="0.2">
      <c r="A113" s="286"/>
      <c r="B113" s="38" t="s">
        <v>269</v>
      </c>
      <c r="C113" s="346" t="s">
        <v>270</v>
      </c>
      <c r="D113" s="341" t="s">
        <v>271</v>
      </c>
      <c r="E113" s="74" t="s">
        <v>272</v>
      </c>
      <c r="F113" s="98">
        <v>0</v>
      </c>
      <c r="G113" s="98">
        <v>0</v>
      </c>
      <c r="I113" s="290"/>
    </row>
    <row r="114" spans="1:9" x14ac:dyDescent="0.2">
      <c r="A114" s="449"/>
      <c r="B114" s="450" t="s">
        <v>34</v>
      </c>
      <c r="C114" s="448" t="s">
        <v>273</v>
      </c>
      <c r="D114" s="447" t="s">
        <v>274</v>
      </c>
      <c r="E114" s="447" t="s">
        <v>275</v>
      </c>
      <c r="F114" s="444">
        <v>0</v>
      </c>
      <c r="G114" s="444">
        <v>0</v>
      </c>
      <c r="I114" s="290"/>
    </row>
    <row r="115" spans="1:9" x14ac:dyDescent="0.2">
      <c r="A115" s="286"/>
      <c r="B115" s="38" t="s">
        <v>34</v>
      </c>
      <c r="C115" s="346" t="s">
        <v>276</v>
      </c>
      <c r="D115" s="341" t="s">
        <v>277</v>
      </c>
      <c r="E115" s="74" t="s">
        <v>278</v>
      </c>
      <c r="F115" s="98">
        <v>0</v>
      </c>
      <c r="G115" s="98">
        <v>0</v>
      </c>
      <c r="I115" s="290"/>
    </row>
    <row r="116" spans="1:9" x14ac:dyDescent="0.2">
      <c r="A116" s="286"/>
      <c r="B116" s="38" t="s">
        <v>21</v>
      </c>
      <c r="C116" s="346" t="s">
        <v>279</v>
      </c>
      <c r="D116" s="341" t="s">
        <v>280</v>
      </c>
      <c r="E116" s="74" t="s">
        <v>281</v>
      </c>
      <c r="F116" s="98">
        <v>0</v>
      </c>
      <c r="G116" s="98">
        <v>0</v>
      </c>
      <c r="I116" s="290"/>
    </row>
    <row r="117" spans="1:9" x14ac:dyDescent="0.2">
      <c r="A117" s="449"/>
      <c r="B117" s="450" t="s">
        <v>21</v>
      </c>
      <c r="C117" s="448" t="s">
        <v>282</v>
      </c>
      <c r="D117" s="447" t="s">
        <v>283</v>
      </c>
      <c r="E117" s="452" t="s">
        <v>236</v>
      </c>
      <c r="F117" s="444">
        <v>0</v>
      </c>
      <c r="G117" s="444">
        <v>0</v>
      </c>
      <c r="I117" s="290"/>
    </row>
    <row r="118" spans="1:9" x14ac:dyDescent="0.2">
      <c r="A118" s="286"/>
      <c r="B118" s="38" t="s">
        <v>284</v>
      </c>
      <c r="C118" s="346" t="s">
        <v>285</v>
      </c>
      <c r="D118" s="341" t="s">
        <v>286</v>
      </c>
      <c r="E118" s="74" t="s">
        <v>287</v>
      </c>
      <c r="F118" s="98">
        <v>0</v>
      </c>
      <c r="G118" s="98">
        <v>0</v>
      </c>
      <c r="I118" s="290"/>
    </row>
    <row r="119" spans="1:9" x14ac:dyDescent="0.2">
      <c r="A119" s="286"/>
      <c r="B119" s="75" t="s">
        <v>118</v>
      </c>
      <c r="C119" s="346" t="s">
        <v>288</v>
      </c>
      <c r="D119" s="341" t="s">
        <v>289</v>
      </c>
      <c r="E119" s="74" t="s">
        <v>290</v>
      </c>
      <c r="F119" s="98">
        <v>0</v>
      </c>
      <c r="G119" s="98">
        <v>0</v>
      </c>
      <c r="I119" s="290"/>
    </row>
    <row r="120" spans="1:9" ht="18" customHeight="1" x14ac:dyDescent="0.2">
      <c r="C120" s="361" t="s">
        <v>291</v>
      </c>
      <c r="D120" s="31"/>
      <c r="F120" s="72">
        <f>ROUND(SUM(F105:F119),0)</f>
        <v>0</v>
      </c>
      <c r="G120" s="72">
        <f>ROUND(SUM(G105:G119),0)</f>
        <v>0</v>
      </c>
    </row>
    <row r="121" spans="1:9" ht="11.25" customHeight="1" x14ac:dyDescent="0.2"/>
    <row r="122" spans="1:9" ht="18" customHeight="1" x14ac:dyDescent="0.2">
      <c r="C122" s="342" t="s">
        <v>292</v>
      </c>
      <c r="D122" s="342"/>
    </row>
    <row r="123" spans="1:9" x14ac:dyDescent="0.2">
      <c r="A123" s="286"/>
      <c r="B123" s="38" t="s">
        <v>293</v>
      </c>
      <c r="C123" s="346" t="s">
        <v>294</v>
      </c>
      <c r="D123" s="341" t="s">
        <v>295</v>
      </c>
      <c r="E123" s="74" t="s">
        <v>296</v>
      </c>
      <c r="F123" s="98">
        <v>0</v>
      </c>
      <c r="G123" s="98">
        <v>0</v>
      </c>
      <c r="I123" s="290"/>
    </row>
    <row r="124" spans="1:9" x14ac:dyDescent="0.2">
      <c r="A124" s="286"/>
      <c r="B124" s="38" t="s">
        <v>293</v>
      </c>
      <c r="C124" s="346" t="s">
        <v>297</v>
      </c>
      <c r="D124" s="341" t="s">
        <v>298</v>
      </c>
      <c r="E124" s="74" t="s">
        <v>299</v>
      </c>
      <c r="F124" s="98">
        <v>0</v>
      </c>
      <c r="G124" s="98">
        <v>0</v>
      </c>
      <c r="I124" s="290"/>
    </row>
    <row r="125" spans="1:9" x14ac:dyDescent="0.2">
      <c r="A125" s="286"/>
      <c r="B125" s="38" t="s">
        <v>293</v>
      </c>
      <c r="C125" s="346" t="s">
        <v>300</v>
      </c>
      <c r="D125" s="341" t="s">
        <v>237</v>
      </c>
      <c r="E125" s="74" t="s">
        <v>301</v>
      </c>
      <c r="F125" s="98">
        <v>0</v>
      </c>
      <c r="G125" s="98">
        <v>0</v>
      </c>
      <c r="I125" s="290"/>
    </row>
    <row r="126" spans="1:9" ht="18" customHeight="1" x14ac:dyDescent="0.2">
      <c r="C126" s="361" t="s">
        <v>302</v>
      </c>
      <c r="D126" s="31"/>
      <c r="F126" s="72">
        <f>ROUND(SUM(F123:F125),0)</f>
        <v>0</v>
      </c>
      <c r="G126" s="72">
        <f>ROUND(SUM(G123:G125),0)</f>
        <v>0</v>
      </c>
      <c r="I126" s="291"/>
    </row>
    <row r="127" spans="1:9" ht="11.25" customHeight="1" x14ac:dyDescent="0.2"/>
    <row r="128" spans="1:9" x14ac:dyDescent="0.2">
      <c r="A128" s="286"/>
      <c r="B128" s="75" t="s">
        <v>118</v>
      </c>
      <c r="C128" s="374" t="s">
        <v>303</v>
      </c>
      <c r="D128" s="341" t="s">
        <v>304</v>
      </c>
      <c r="E128" s="74" t="s">
        <v>305</v>
      </c>
      <c r="G128" s="98">
        <v>0</v>
      </c>
      <c r="I128" s="290"/>
    </row>
    <row r="129" spans="3:9" ht="11.25" customHeight="1" x14ac:dyDescent="0.2"/>
    <row r="130" spans="3:9" ht="18" customHeight="1" x14ac:dyDescent="0.2">
      <c r="C130" s="64" t="s">
        <v>306</v>
      </c>
      <c r="F130" s="72">
        <f>SUM(F128+F126+F120+F102+F95+F82)</f>
        <v>0</v>
      </c>
      <c r="G130" s="72" t="e">
        <f>SUM(G128+G126+G120+G102+G95+G82)</f>
        <v>#N/A</v>
      </c>
    </row>
    <row r="133" spans="3:9" x14ac:dyDescent="0.2">
      <c r="C133" s="64" t="s">
        <v>307</v>
      </c>
      <c r="D133" s="267"/>
      <c r="F133" s="41"/>
      <c r="G133" s="486" t="e">
        <f>F155</f>
        <v>#N/A</v>
      </c>
      <c r="I133" s="290"/>
    </row>
    <row r="134" spans="3:9" x14ac:dyDescent="0.2">
      <c r="C134" s="64" t="s">
        <v>308</v>
      </c>
      <c r="D134" s="267"/>
      <c r="E134" s="74" t="s">
        <v>309</v>
      </c>
      <c r="G134" s="69" t="e">
        <f>ROUND(SUM(G48+G133-G130),0)</f>
        <v>#N/A</v>
      </c>
      <c r="I134" s="551" t="s">
        <v>1159</v>
      </c>
    </row>
    <row r="135" spans="3:9" x14ac:dyDescent="0.2">
      <c r="C135" s="64" t="s">
        <v>310</v>
      </c>
      <c r="D135" s="267"/>
      <c r="G135" s="69" t="e">
        <f>ROUND(-SUM(G47-G130-G134),0)</f>
        <v>#N/A</v>
      </c>
      <c r="I135" s="551" t="s">
        <v>311</v>
      </c>
    </row>
    <row r="136" spans="3:9" ht="18" customHeight="1" x14ac:dyDescent="0.2"/>
    <row r="137" spans="3:9" ht="18" customHeight="1" x14ac:dyDescent="0.2">
      <c r="C137" s="379" t="s">
        <v>312</v>
      </c>
      <c r="D137" s="267"/>
      <c r="G137" s="98"/>
    </row>
    <row r="138" spans="3:9" ht="18" customHeight="1" x14ac:dyDescent="0.2">
      <c r="C138" s="379" t="s">
        <v>313</v>
      </c>
      <c r="D138" s="267"/>
      <c r="G138" s="100"/>
    </row>
    <row r="139" spans="3:9" ht="18" customHeight="1" x14ac:dyDescent="0.2"/>
    <row r="140" spans="3:9" ht="18" customHeight="1" x14ac:dyDescent="0.2">
      <c r="C140" s="343" t="s">
        <v>314</v>
      </c>
    </row>
    <row r="141" spans="3:9" x14ac:dyDescent="0.2">
      <c r="C141" s="64" t="str">
        <f>C12</f>
        <v>Funded Pupil Numbers</v>
      </c>
      <c r="G141" s="65" t="e">
        <f>G12</f>
        <v>#N/A</v>
      </c>
      <c r="I141" s="290"/>
    </row>
    <row r="142" spans="3:9" x14ac:dyDescent="0.2">
      <c r="C142" s="64" t="str">
        <f>C13</f>
        <v>Funded High Needs Place Numbers</v>
      </c>
      <c r="G142" s="65">
        <f>G13</f>
        <v>0</v>
      </c>
      <c r="I142" s="290"/>
    </row>
    <row r="143" spans="3:9" ht="18" customHeight="1" x14ac:dyDescent="0.2"/>
    <row r="144" spans="3:9" x14ac:dyDescent="0.2">
      <c r="C144" s="64" t="s">
        <v>53</v>
      </c>
      <c r="G144" s="65">
        <f>G15</f>
        <v>0</v>
      </c>
      <c r="I144" s="290"/>
    </row>
    <row r="145" spans="3:9" x14ac:dyDescent="0.2">
      <c r="C145" s="64" t="s">
        <v>54</v>
      </c>
      <c r="G145" s="65">
        <f>G16</f>
        <v>0</v>
      </c>
      <c r="I145" s="290"/>
    </row>
    <row r="146" spans="3:9" ht="18" customHeight="1" x14ac:dyDescent="0.2"/>
    <row r="147" spans="3:9" ht="18" customHeight="1" x14ac:dyDescent="0.2">
      <c r="C147" s="343" t="s">
        <v>315</v>
      </c>
    </row>
    <row r="148" spans="3:9" x14ac:dyDescent="0.2">
      <c r="C148" s="64" t="s">
        <v>124</v>
      </c>
      <c r="D148" s="267"/>
      <c r="F148" s="69" t="e">
        <f>F48</f>
        <v>#N/A</v>
      </c>
      <c r="G148" s="69" t="e">
        <f>G48</f>
        <v>#N/A</v>
      </c>
      <c r="I148" s="897"/>
    </row>
    <row r="149" spans="3:9" x14ac:dyDescent="0.2">
      <c r="C149" s="64" t="s">
        <v>306</v>
      </c>
      <c r="D149" s="267"/>
      <c r="F149" s="69">
        <f>F130</f>
        <v>0</v>
      </c>
      <c r="G149" s="69" t="e">
        <f>G130</f>
        <v>#N/A</v>
      </c>
      <c r="I149" s="898"/>
    </row>
    <row r="150" spans="3:9" x14ac:dyDescent="0.2">
      <c r="C150" s="64" t="s">
        <v>316</v>
      </c>
      <c r="D150" s="267"/>
      <c r="F150" s="69" t="e">
        <f>F148-F149</f>
        <v>#N/A</v>
      </c>
      <c r="G150" s="69" t="e">
        <f>G148-G149</f>
        <v>#N/A</v>
      </c>
      <c r="I150" s="899"/>
    </row>
    <row r="151" spans="3:9" ht="18" customHeight="1" x14ac:dyDescent="0.2"/>
    <row r="152" spans="3:9" ht="18" customHeight="1" x14ac:dyDescent="0.2">
      <c r="C152" s="343" t="s">
        <v>317</v>
      </c>
    </row>
    <row r="153" spans="3:9" x14ac:dyDescent="0.2">
      <c r="C153" s="64" t="s">
        <v>318</v>
      </c>
      <c r="D153" s="267"/>
      <c r="F153" s="474">
        <f>IF(ISERROR(VLOOKUP(VALUE('School Block'!B3),'New ISB 21-22'!$A:$CK,78,FALSE)),0,(VLOOKUP(VALUE('School Block'!B3),'New ISB 21-22'!$A:$CK,78,FALSE)))</f>
        <v>0</v>
      </c>
      <c r="G153" s="69" t="e">
        <f>ROUND(G133,0)</f>
        <v>#N/A</v>
      </c>
      <c r="I153" s="897"/>
    </row>
    <row r="154" spans="3:9" x14ac:dyDescent="0.2">
      <c r="C154" s="64" t="s">
        <v>319</v>
      </c>
      <c r="D154" s="267"/>
      <c r="F154" s="69" t="e">
        <f>ROUND(F150,0)</f>
        <v>#N/A</v>
      </c>
      <c r="G154" s="69" t="e">
        <f>ROUND(G150,0)</f>
        <v>#N/A</v>
      </c>
      <c r="I154" s="898"/>
    </row>
    <row r="155" spans="3:9" x14ac:dyDescent="0.2">
      <c r="C155" s="64" t="s">
        <v>320</v>
      </c>
      <c r="D155" s="267"/>
      <c r="F155" s="69" t="e">
        <f>ROUND(SUM(F153+F154),0)</f>
        <v>#N/A</v>
      </c>
      <c r="G155" s="69" t="e">
        <f>ROUND(SUM(G153+G154),0)</f>
        <v>#N/A</v>
      </c>
      <c r="I155" s="899"/>
    </row>
    <row r="156" spans="3:9" ht="18" customHeight="1" x14ac:dyDescent="0.2"/>
    <row r="157" spans="3:9" hidden="1" x14ac:dyDescent="0.2">
      <c r="C157" s="489" t="s">
        <v>321</v>
      </c>
      <c r="D157" s="341" t="s">
        <v>322</v>
      </c>
      <c r="E157" s="74" t="s">
        <v>323</v>
      </c>
      <c r="G157" s="98">
        <v>0</v>
      </c>
      <c r="I157" s="290"/>
    </row>
    <row r="158" spans="3:9" ht="18" customHeight="1" x14ac:dyDescent="0.2"/>
    <row r="159" spans="3:9" ht="18" customHeight="1" x14ac:dyDescent="0.2"/>
    <row r="160" spans="3:9" ht="18" customHeight="1" x14ac:dyDescent="0.2"/>
    <row r="161" spans="1:9" ht="18" customHeight="1" x14ac:dyDescent="0.2"/>
    <row r="162" spans="1:9" ht="18" customHeight="1" x14ac:dyDescent="0.2"/>
    <row r="163" spans="1:9" ht="18" customHeight="1" x14ac:dyDescent="0.2">
      <c r="C163" s="82" t="s">
        <v>326</v>
      </c>
      <c r="D163" s="84"/>
      <c r="E163" s="83"/>
      <c r="F163" s="83"/>
      <c r="G163" s="83"/>
      <c r="H163" s="83"/>
      <c r="I163" s="85"/>
    </row>
    <row r="164" spans="1:9" ht="18" customHeight="1" x14ac:dyDescent="0.2"/>
    <row r="165" spans="1:9" ht="18" customHeight="1" x14ac:dyDescent="0.2">
      <c r="C165" s="343" t="s">
        <v>327</v>
      </c>
    </row>
    <row r="166" spans="1:9" x14ac:dyDescent="0.2">
      <c r="C166" s="86" t="s">
        <v>328</v>
      </c>
      <c r="E166" s="87"/>
      <c r="F166" s="474">
        <f>IF(ISERROR(VLOOKUP(VALUE('School Block'!B3),'New ISB 21-22'!$A:$CK,79,FALSE)),0,(VLOOKUP(VALUE('School Block'!B3),'New ISB 21-22'!$A:$CK,79,FALSE)))</f>
        <v>0</v>
      </c>
      <c r="G166" s="475">
        <f>F177</f>
        <v>0</v>
      </c>
      <c r="I166" s="290"/>
    </row>
    <row r="167" spans="1:9" x14ac:dyDescent="0.2">
      <c r="A167" s="286"/>
      <c r="B167" s="38" t="s">
        <v>329</v>
      </c>
      <c r="C167" s="346" t="s">
        <v>330</v>
      </c>
      <c r="D167" s="341" t="s">
        <v>331</v>
      </c>
      <c r="E167" s="74" t="s">
        <v>331</v>
      </c>
      <c r="F167" s="98">
        <v>0</v>
      </c>
      <c r="G167" s="98">
        <v>0</v>
      </c>
      <c r="I167" s="290"/>
    </row>
    <row r="168" spans="1:9" x14ac:dyDescent="0.2">
      <c r="A168" s="286"/>
      <c r="B168" s="38" t="s">
        <v>332</v>
      </c>
      <c r="C168" s="346" t="s">
        <v>333</v>
      </c>
      <c r="D168" s="341" t="s">
        <v>334</v>
      </c>
      <c r="E168" s="74" t="s">
        <v>334</v>
      </c>
      <c r="F168" s="98">
        <v>0</v>
      </c>
      <c r="G168" s="98">
        <v>0</v>
      </c>
      <c r="I168" s="290"/>
    </row>
    <row r="169" spans="1:9" ht="18" customHeight="1" x14ac:dyDescent="0.2">
      <c r="C169" s="88" t="s">
        <v>335</v>
      </c>
      <c r="D169" s="31"/>
      <c r="F169" s="72">
        <f>ROUND(SUM(F166:F168),0)</f>
        <v>0</v>
      </c>
      <c r="G169" s="72">
        <f>ROUND(SUM(G166:G168),0)</f>
        <v>0</v>
      </c>
    </row>
    <row r="170" spans="1:9" ht="18" customHeight="1" x14ac:dyDescent="0.2"/>
    <row r="171" spans="1:9" ht="18" customHeight="1" x14ac:dyDescent="0.2">
      <c r="C171" s="343" t="s">
        <v>336</v>
      </c>
    </row>
    <row r="172" spans="1:9" x14ac:dyDescent="0.2">
      <c r="A172" s="286"/>
      <c r="B172" s="38" t="s">
        <v>337</v>
      </c>
      <c r="C172" s="346" t="s">
        <v>338</v>
      </c>
      <c r="D172" s="341" t="s">
        <v>339</v>
      </c>
      <c r="E172" s="74" t="s">
        <v>339</v>
      </c>
      <c r="F172" s="98">
        <v>0</v>
      </c>
      <c r="G172" s="98">
        <v>0</v>
      </c>
      <c r="I172" s="471"/>
    </row>
    <row r="173" spans="1:9" x14ac:dyDescent="0.2">
      <c r="A173" s="286"/>
      <c r="B173" s="38" t="s">
        <v>340</v>
      </c>
      <c r="C173" s="346" t="s">
        <v>341</v>
      </c>
      <c r="D173" s="341" t="s">
        <v>342</v>
      </c>
      <c r="E173" s="74" t="s">
        <v>342</v>
      </c>
      <c r="F173" s="98">
        <v>0</v>
      </c>
      <c r="G173" s="98">
        <v>0</v>
      </c>
      <c r="I173" s="471"/>
    </row>
    <row r="174" spans="1:9" x14ac:dyDescent="0.2">
      <c r="A174" s="286"/>
      <c r="B174" s="38" t="s">
        <v>343</v>
      </c>
      <c r="C174" s="337" t="s">
        <v>344</v>
      </c>
      <c r="D174" s="341" t="s">
        <v>345</v>
      </c>
      <c r="E174" s="74" t="s">
        <v>345</v>
      </c>
      <c r="F174" s="315">
        <v>0</v>
      </c>
      <c r="G174" s="99">
        <v>0</v>
      </c>
      <c r="I174" s="471"/>
    </row>
    <row r="175" spans="1:9" ht="18" customHeight="1" x14ac:dyDescent="0.2">
      <c r="C175" s="88" t="s">
        <v>346</v>
      </c>
      <c r="D175" s="31"/>
      <c r="F175" s="72">
        <f>ROUND(SUM(F172:F174),0)</f>
        <v>0</v>
      </c>
      <c r="G175" s="72">
        <f>ROUND(SUM(G172:G174),0)</f>
        <v>0</v>
      </c>
    </row>
    <row r="176" spans="1:9" ht="18" customHeight="1" x14ac:dyDescent="0.2"/>
    <row r="177" spans="1:10" ht="18" customHeight="1" x14ac:dyDescent="0.2">
      <c r="A177" s="286"/>
      <c r="C177" s="353" t="s">
        <v>347</v>
      </c>
      <c r="D177" s="31"/>
      <c r="E177" s="74" t="s">
        <v>348</v>
      </c>
      <c r="F177" s="72">
        <f>F183</f>
        <v>0</v>
      </c>
      <c r="G177" s="72">
        <f>G183</f>
        <v>0</v>
      </c>
    </row>
    <row r="178" spans="1:10" ht="18" customHeight="1" x14ac:dyDescent="0.2"/>
    <row r="179" spans="1:10" ht="18" customHeight="1" x14ac:dyDescent="0.2"/>
    <row r="180" spans="1:10" ht="18" customHeight="1" thickBot="1" x14ac:dyDescent="0.25">
      <c r="C180" s="343" t="s">
        <v>349</v>
      </c>
    </row>
    <row r="181" spans="1:10" ht="13.5" thickBot="1" x14ac:dyDescent="0.25">
      <c r="C181" s="380" t="s">
        <v>335</v>
      </c>
      <c r="D181" s="267"/>
      <c r="E181" s="41"/>
      <c r="F181" s="382">
        <f>F169</f>
        <v>0</v>
      </c>
      <c r="G181" s="90">
        <f>G169</f>
        <v>0</v>
      </c>
      <c r="I181" s="292"/>
    </row>
    <row r="182" spans="1:10" ht="13.5" thickBot="1" x14ac:dyDescent="0.25">
      <c r="C182" s="380" t="s">
        <v>346</v>
      </c>
      <c r="D182" s="267"/>
      <c r="E182" s="41"/>
      <c r="F182" s="789">
        <f>F175</f>
        <v>0</v>
      </c>
      <c r="G182" s="789">
        <f>G175</f>
        <v>0</v>
      </c>
      <c r="I182" s="293"/>
    </row>
    <row r="183" spans="1:10" ht="13.5" thickBot="1" x14ac:dyDescent="0.25">
      <c r="C183" s="380" t="s">
        <v>347</v>
      </c>
      <c r="D183" s="267"/>
      <c r="E183" s="41"/>
      <c r="F183" s="383">
        <f>F181-F182</f>
        <v>0</v>
      </c>
      <c r="G183" s="92">
        <f>G181-G182</f>
        <v>0</v>
      </c>
      <c r="I183" s="294"/>
    </row>
    <row r="184" spans="1:10" ht="13.5" thickBot="1" x14ac:dyDescent="0.25">
      <c r="C184" s="381" t="s">
        <v>350</v>
      </c>
      <c r="D184" s="267"/>
      <c r="E184" s="41"/>
      <c r="F184" s="384">
        <f>F126</f>
        <v>0</v>
      </c>
      <c r="G184" s="93">
        <f>G126</f>
        <v>0</v>
      </c>
      <c r="I184" s="94" t="s">
        <v>351</v>
      </c>
    </row>
    <row r="185" spans="1:10" ht="18" customHeight="1" x14ac:dyDescent="0.2"/>
    <row r="186" spans="1:10" ht="18" hidden="1" customHeight="1" x14ac:dyDescent="0.2">
      <c r="C186" s="339" t="s">
        <v>352</v>
      </c>
      <c r="D186" s="340"/>
      <c r="E186" s="89"/>
      <c r="F186" s="89"/>
      <c r="G186" s="90"/>
      <c r="I186" s="904"/>
    </row>
    <row r="187" spans="1:10" ht="18" hidden="1" customHeight="1" x14ac:dyDescent="0.2">
      <c r="C187" s="350" t="s">
        <v>353</v>
      </c>
      <c r="D187" s="351"/>
      <c r="E187" s="41"/>
      <c r="F187" s="41"/>
      <c r="G187" s="91"/>
      <c r="I187" s="905"/>
    </row>
    <row r="188" spans="1:10" ht="18" hidden="1" customHeight="1" x14ac:dyDescent="0.2">
      <c r="C188" s="350" t="s">
        <v>354</v>
      </c>
      <c r="D188" s="351"/>
      <c r="E188" s="41"/>
      <c r="F188" s="41"/>
      <c r="G188" s="91"/>
      <c r="I188" s="905"/>
    </row>
    <row r="189" spans="1:10" ht="18" hidden="1" customHeight="1" thickBot="1" x14ac:dyDescent="0.25">
      <c r="C189" s="348" t="s">
        <v>355</v>
      </c>
      <c r="D189" s="349"/>
      <c r="E189" s="95"/>
      <c r="F189" s="95"/>
      <c r="G189" s="96"/>
      <c r="I189" s="906"/>
    </row>
    <row r="190" spans="1:10" ht="18" customHeight="1" x14ac:dyDescent="0.2"/>
    <row r="191" spans="1:10" ht="18" customHeight="1" thickBot="1" x14ac:dyDescent="0.25"/>
    <row r="192" spans="1:10" s="373" customFormat="1" ht="37.5" customHeight="1" thickBot="1" x14ac:dyDescent="0.25">
      <c r="A192" s="41"/>
      <c r="B192" s="41"/>
      <c r="C192" s="490" t="s">
        <v>398</v>
      </c>
      <c r="D192" s="491"/>
      <c r="E192" s="491"/>
      <c r="F192" s="491"/>
      <c r="G192" s="492"/>
      <c r="H192" s="907"/>
      <c r="I192" s="908"/>
      <c r="J192" s="30"/>
    </row>
    <row r="193" spans="1:10" s="373" customFormat="1" ht="49.5" customHeight="1" thickBot="1" x14ac:dyDescent="0.25">
      <c r="A193" s="267"/>
      <c r="B193" s="267"/>
      <c r="C193" s="493" t="s">
        <v>399</v>
      </c>
      <c r="D193" s="494"/>
      <c r="E193" s="494"/>
      <c r="F193" s="494"/>
      <c r="G193" s="494"/>
      <c r="H193" s="494"/>
      <c r="I193" s="495"/>
      <c r="J193" s="267"/>
    </row>
    <row r="194" spans="1:10" s="373" customFormat="1" ht="13.5" thickBot="1" x14ac:dyDescent="0.25">
      <c r="A194" s="267"/>
      <c r="B194" s="267"/>
      <c r="C194" s="368"/>
      <c r="D194" s="387"/>
      <c r="E194" s="385"/>
      <c r="F194" s="385" t="s">
        <v>26</v>
      </c>
      <c r="G194" s="386"/>
      <c r="H194" s="900"/>
      <c r="I194" s="901"/>
      <c r="J194" s="30"/>
    </row>
    <row r="195" spans="1:10" s="373" customFormat="1" ht="13.5" thickBot="1" x14ac:dyDescent="0.25">
      <c r="A195" s="267"/>
      <c r="B195" s="267"/>
      <c r="C195" s="368"/>
      <c r="D195" s="387"/>
      <c r="E195" s="385"/>
      <c r="F195" s="385" t="s">
        <v>400</v>
      </c>
      <c r="G195" s="386"/>
      <c r="H195" s="900"/>
      <c r="I195" s="901"/>
      <c r="J195" s="30"/>
    </row>
    <row r="196" spans="1:10" s="373" customFormat="1" ht="13.5" thickBot="1" x14ac:dyDescent="0.25">
      <c r="A196" s="267"/>
      <c r="B196" s="267"/>
      <c r="C196" s="368"/>
      <c r="D196" s="387"/>
      <c r="E196" s="385"/>
      <c r="F196" s="385" t="s">
        <v>25</v>
      </c>
      <c r="G196" s="386"/>
      <c r="H196" s="902" t="s">
        <v>401</v>
      </c>
      <c r="I196" s="903"/>
      <c r="J196" s="267"/>
    </row>
    <row r="197" spans="1:10" s="373" customFormat="1" x14ac:dyDescent="0.2">
      <c r="B197" s="367"/>
      <c r="D197" s="367"/>
    </row>
    <row r="198" spans="1:10" s="373" customFormat="1" x14ac:dyDescent="0.2">
      <c r="B198" s="367"/>
      <c r="D198" s="367"/>
    </row>
    <row r="199" spans="1:10" s="373" customFormat="1" x14ac:dyDescent="0.2">
      <c r="B199" s="367"/>
      <c r="D199" s="367"/>
    </row>
    <row r="200" spans="1:10" s="373" customFormat="1" x14ac:dyDescent="0.2">
      <c r="B200" s="367"/>
      <c r="D200" s="367"/>
    </row>
  </sheetData>
  <sheetProtection sheet="1" formatColumns="0" formatRows="0"/>
  <dataConsolidate/>
  <mergeCells count="12">
    <mergeCell ref="I153:I155"/>
    <mergeCell ref="I148:I150"/>
    <mergeCell ref="H194:I194"/>
    <mergeCell ref="H195:I195"/>
    <mergeCell ref="H196:I196"/>
    <mergeCell ref="I186:I189"/>
    <mergeCell ref="H192:I192"/>
    <mergeCell ref="G5:H5"/>
    <mergeCell ref="G6:H6"/>
    <mergeCell ref="G7:H7"/>
    <mergeCell ref="G10:H10"/>
    <mergeCell ref="C8:C9"/>
  </mergeCells>
  <phoneticPr fontId="0" type="noConversion"/>
  <dataValidations count="28">
    <dataValidation type="whole" allowBlank="1" showInputMessage="1" showErrorMessage="1" errorTitle="Whole Numbers Only" error="Please ensure that you enter values to whole pounds (£'s) only.  Round any pence accordingly." sqref="G172:G174 G31:G32 G54:G55 G59:G69 G93:G94 G37:G44 G123:G125 G105:G119 G133 G166:G168 G128 G73:G80 G85:G91 G99:G101" xr:uid="{00000000-0002-0000-0300-000000000000}">
      <formula1>-10000000</formula1>
      <formula2>10000000</formula2>
    </dataValidation>
    <dataValidation allowBlank="1" showInputMessage="1" showErrorMessage="1" promptTitle="LA Delegated Budget" prompt="Excludes Sixth Form Funding_x000a_Delegated Funding from LCHI, EAL appears here._x000a_High Needs Block funding (not including Top Up) included here." sqref="C22:D22" xr:uid="{00000000-0002-0000-0300-000001000000}"/>
    <dataValidation type="whole" allowBlank="1" showInputMessage="1" showErrorMessage="1" errorTitle="Whole Numbers Only" error="Please ensure that you enter values to whole pounds (£'s) only.  Round any pence accordingly." promptTitle="Additional Resources from LA" prompt="Include Early Years Termly Adjustments" sqref="G27" xr:uid="{00000000-0002-0000-0300-000002000000}">
      <formula1>-10000000</formula1>
      <formula2>10000000</formula2>
    </dataValidation>
    <dataValidation type="whole" allowBlank="1" showInputMessage="1" showErrorMessage="1" errorTitle="Whole Numbers Only" error="Please ensure that you enter values to whole pounds (£'s) only.  Round any pence accordingly." promptTitle="SEN and High Needs Funding" prompt="Include all High Needs Top Up funding._x000a_Excludes all Place funding, included in I01." sqref="G28" xr:uid="{00000000-0002-0000-0300-000003000000}">
      <formula1>-10000000</formula1>
      <formula2>10000000</formula2>
    </dataValidation>
    <dataValidation type="whole" allowBlank="1" showInputMessage="1" showErrorMessage="1" errorTitle="Whole Numbers Only" error="Please ensure that you enter values to whole pounds (£'s) only.  Round any pence accordingly." promptTitle="Ethnic Minority Pupils Funding" prompt="Include only funding which is outside of I01 EAL." sqref="G29" xr:uid="{00000000-0002-0000-0300-000004000000}">
      <formula1>-10000000</formula1>
      <formula2>10000000</formula2>
    </dataValidation>
    <dataValidation type="whole" allowBlank="1" showInputMessage="1" showErrorMessage="1" errorTitle="Whole Numbers Only" error="Please ensure that you enter values to whole pounds (£'s) only.  Round any pence accordingly." promptTitle="Pupil Premium" prompt="Include Pupil Premium funding only.  FSM, Service Children and LAC." sqref="G30" xr:uid="{00000000-0002-0000-0300-000005000000}">
      <formula1>-10000000</formula1>
      <formula2>10000000</formula2>
    </dataValidation>
    <dataValidation allowBlank="1" showInputMessage="1" showErrorMessage="1" promptTitle="Income From Services Provided" prompt="Additional ledger codes inked to this budget heading._x000a_82180" sqref="D36" xr:uid="{00000000-0002-0000-0300-000006000000}"/>
    <dataValidation type="whole" allowBlank="1" showErrorMessage="1" errorTitle="Whole Numbers Only" error="Please ensure that you enter values to whole pounds (£'s) only.  Round any pence accordingly." promptTitle="Income From Services Provided" prompt="Include Sports Centre Reimbursements, Other Allocation." sqref="G36" xr:uid="{00000000-0002-0000-0300-000007000000}">
      <formula1>-10000000</formula1>
      <formula2>10000000</formula2>
    </dataValidation>
    <dataValidation allowBlank="1" showInputMessage="1" showErrorMessage="1" promptTitle="Teaching Staff" prompt="Additional ledger codes linked to this budget heading._x000a_3741A" sqref="D54" xr:uid="{00000000-0002-0000-0300-000008000000}"/>
    <dataValidation allowBlank="1" showInputMessage="1" showErrorMessage="1" promptTitle="Supply Staff" prompt="Additional ledger codes linked to this budget heading._x000a_3471A_x000a_3481A_x000a_3511A" sqref="D55" xr:uid="{00000000-0002-0000-0300-000009000000}"/>
    <dataValidation allowBlank="1" showInputMessage="1" showErrorMessage="1" promptTitle="LSA/Ancillary/Classroom Asst." prompt="Additional ledger codes linked to this budget heading._x000a_0161A_x000a_1481A" sqref="D59" xr:uid="{00000000-0002-0000-0300-00000A000000}"/>
    <dataValidation allowBlank="1" showInputMessage="1" showErrorMessage="1" promptTitle="Premises Staff" prompt="Additional ledger codes linked to this budget heading._x000a_1621A_x000a_0631A" sqref="D65" xr:uid="{00000000-0002-0000-0300-00000B000000}"/>
    <dataValidation allowBlank="1" showInputMessage="1" showErrorMessage="1" promptTitle="Administrative &amp; Clerical Staff" prompt="Additional ledger codes linked to this budget heading._x000a_0361A" sqref="D66" xr:uid="{00000000-0002-0000-0300-00000C000000}"/>
    <dataValidation allowBlank="1" showInputMessage="1" showErrorMessage="1" promptTitle="Catering Staff" prompt="Additional ledger codes linked to this budget heading._x000a_2011A" sqref="D67" xr:uid="{00000000-0002-0000-0300-00000D000000}"/>
    <dataValidation allowBlank="1" showInputMessage="1" showErrorMessage="1" promptTitle="Mid-day Supervision Staff" prompt="Additional ledger codes linked to this budget heading._x000a_2391A" sqref="D68" xr:uid="{00000000-0002-0000-0300-00000E000000}"/>
    <dataValidation allowBlank="1" showInputMessage="1" showErrorMessage="1" promptTitle="Other Staff - Special Facilites" prompt="Additional ledger codes linked to this budget heading._x000a_3421A" sqref="D69" xr:uid="{00000000-0002-0000-0300-00000F000000}"/>
    <dataValidation allowBlank="1" showInputMessage="1" showErrorMessage="1" promptTitle="Advertising/Intervw/Recruitment" prompt="Additional ledger codes linked to this budget heading._x000a_00510_x000a_00525" sqref="D73" xr:uid="{00000000-0002-0000-0300-000010000000}"/>
    <dataValidation allowBlank="1" showInputMessage="1" showErrorMessage="1" promptTitle="Long Service / Premature Retire." prompt="Additional ledger codes linked to this budget heading._x000a_00803_x000a_" sqref="D74" xr:uid="{00000000-0002-0000-0300-000011000000}"/>
    <dataValidation allowBlank="1" showInputMessage="1" showErrorMessage="1" promptTitle="Staff Travel/Travel/Subsistence" prompt="Additional ledger codes linked to this budget heading._x000a_23000_x000a_36000" sqref="D75" xr:uid="{00000000-0002-0000-0300-000012000000}"/>
    <dataValidation allowBlank="1" showInputMessage="1" showErrorMessage="1" promptTitle="Grounds Maintenance" sqref="D86" xr:uid="{00000000-0002-0000-0300-000013000000}"/>
    <dataValidation allowBlank="1" showInputMessage="1" showErrorMessage="1" promptTitle="Cleaning &amp; Catering" prompt="Additional ledger codes linked to this budget heading._x000a_17101_x000a_17000" sqref="D87" xr:uid="{00000000-0002-0000-0300-000014000000}"/>
    <dataValidation allowBlank="1" showInputMessage="1" showErrorMessage="1" promptTitle="Water &amp; Sewerage" sqref="D88" xr:uid="{00000000-0002-0000-0300-000015000000}"/>
    <dataValidation allowBlank="1" showInputMessage="1" showErrorMessage="1" promptTitle="Gas &amp; LPG" prompt="Additional ledger codes linked to this budget heading._x000a_14040_x000a_14010" sqref="D90" xr:uid="{00000000-0002-0000-0300-000016000000}"/>
    <dataValidation allowBlank="1" showInputMessage="1" showErrorMessage="1" promptTitle="Other Premises Costs" prompt="Additional ledger codes linked to this budget heading._x000a_17030_x000a_17050" sqref="D94" xr:uid="{00000000-0002-0000-0300-000017000000}"/>
    <dataValidation type="whole" allowBlank="1" showInputMessage="1" showErrorMessage="1" errorTitle="Whole Numbers Only" error="Please ensure that you enter values to whole pounds (£'s) only.  Round any pence accordingly." promptTitle="Educational Supplies &amp; Services" prompt="Additional ledger codes linked to this budget heading._x000a_22060_x000a_23320_x000a_30000_x000a_30390_x000a_30310_x000a_31030_x000a_33003" sqref="G98" xr:uid="{00000000-0002-0000-0300-000018000000}">
      <formula1>-10000000</formula1>
      <formula2>10000000</formula2>
    </dataValidation>
    <dataValidation allowBlank="1" showInputMessage="1" showErrorMessage="1" promptTitle="Admin. Supplies &amp; Maintenance" prompt="Additional ledger codes linked to this budget heading._x000a_30305" sqref="D105" xr:uid="{00000000-0002-0000-0300-000019000000}"/>
    <dataValidation allowBlank="1" showInputMessage="1" showErrorMessage="1" promptTitle="Catering Service" prompt="Additional ledger codes linked to this budget heading._x000a_31005_x000a_31000" sqref="D112" xr:uid="{00000000-0002-0000-0300-00001A000000}"/>
    <dataValidation allowBlank="1" showInputMessage="1" showErrorMessage="1" promptTitle="Educational Supplies and Service" prompt="Additional ledger codes linked to this budget heading:_x000a_22060_x000a_23320_x000a_30000_x000a_30390_x000a_30310_x000a_31030_x000a_33003" sqref="D98" xr:uid="{00000000-0002-0000-0300-00001B000000}"/>
  </dataValidations>
  <printOptions horizontalCentered="1"/>
  <pageMargins left="0" right="0" top="0" bottom="0.39370078740157483" header="0" footer="0.19685039370078741"/>
  <pageSetup paperSize="9" scale="56" fitToHeight="0" orientation="landscape" cellComments="atEnd" errors="blank" r:id="rId1"/>
  <headerFooter alignWithMargins="0">
    <oddHeader>&amp;C[]&amp;L[]&amp;R[]</oddHeader>
    <oddFooter>&amp;L&amp;D&amp;C&amp;A&amp;RPage &amp;P of&amp;N</oddFooter>
  </headerFooter>
  <rowBreaks count="4" manualBreakCount="4">
    <brk id="48" max="8" man="1"/>
    <brk id="95" max="8" man="1"/>
    <brk id="131" max="8" man="1"/>
    <brk id="159" max="8" man="1"/>
  </rowBreaks>
  <drawing r:id="rId2"/>
  <legacyDrawing r:id="rId3"/>
  <controls>
    <mc:AlternateContent xmlns:mc="http://schemas.openxmlformats.org/markup-compatibility/2006">
      <mc:Choice Requires="x14">
        <control shapeId="4104" r:id="rId4" name="CheckBox1">
          <controlPr defaultSize="0" autoLine="0" r:id="rId5">
            <anchor moveWithCells="1">
              <from>
                <xdr:col>2</xdr:col>
                <xdr:colOff>2695575</xdr:colOff>
                <xdr:row>7</xdr:row>
                <xdr:rowOff>28575</xdr:rowOff>
              </from>
              <to>
                <xdr:col>8</xdr:col>
                <xdr:colOff>6286500</xdr:colOff>
                <xdr:row>8</xdr:row>
                <xdr:rowOff>190500</xdr:rowOff>
              </to>
            </anchor>
          </controlPr>
        </control>
      </mc:Choice>
      <mc:Fallback>
        <control shapeId="4104" r:id="rId4" name="CheckBox1"/>
      </mc:Fallback>
    </mc:AlternateContent>
    <mc:AlternateContent xmlns:mc="http://schemas.openxmlformats.org/markup-compatibility/2006">
      <mc:Choice Requires="x14">
        <control shapeId="2" r:id="rId6" name="ToggleButton1">
          <controlPr defaultSize="0" print="0" autoLine="0" r:id="rId7">
            <anchor moveWithCells="1">
              <from>
                <xdr:col>5</xdr:col>
                <xdr:colOff>0</xdr:colOff>
                <xdr:row>0</xdr:row>
                <xdr:rowOff>66675</xdr:rowOff>
              </from>
              <to>
                <xdr:col>6</xdr:col>
                <xdr:colOff>847725</xdr:colOff>
                <xdr:row>0</xdr:row>
                <xdr:rowOff>619125</xdr:rowOff>
              </to>
            </anchor>
          </controlPr>
        </control>
      </mc:Choice>
      <mc:Fallback>
        <control shapeId="4105" r:id="rId6" name="ToggleButton1"/>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indexed="41"/>
    <pageSetUpPr fitToPage="1"/>
  </sheetPr>
  <dimension ref="A1:S96"/>
  <sheetViews>
    <sheetView showGridLines="0" showRowColHeaders="0" workbookViewId="0">
      <pane ySplit="1" topLeftCell="A2" activePane="bottomLeft" state="frozen"/>
      <selection sqref="A1:XFD1048576"/>
      <selection pane="bottomLeft" activeCell="B3" sqref="B3"/>
    </sheetView>
  </sheetViews>
  <sheetFormatPr defaultColWidth="9.140625" defaultRowHeight="12.75" x14ac:dyDescent="0.2"/>
  <cols>
    <col min="1" max="1" width="3.7109375" style="1" customWidth="1"/>
    <col min="2" max="16" width="9.140625" style="1"/>
    <col min="17" max="17" width="0" style="1" hidden="1" customWidth="1"/>
    <col min="18" max="16384" width="9.140625" style="1"/>
  </cols>
  <sheetData>
    <row r="1" spans="1:19" ht="33.75" customHeight="1" x14ac:dyDescent="0.2">
      <c r="A1" s="917" t="s">
        <v>357</v>
      </c>
      <c r="B1" s="917"/>
      <c r="C1" s="917"/>
      <c r="D1" s="917"/>
      <c r="E1" s="917"/>
      <c r="F1" s="917"/>
      <c r="G1" s="917"/>
      <c r="H1" s="917"/>
      <c r="I1" s="917"/>
      <c r="J1" s="917"/>
      <c r="K1" s="917"/>
      <c r="L1" s="917"/>
      <c r="M1" s="917"/>
      <c r="N1" s="917"/>
      <c r="O1" s="917"/>
      <c r="P1" s="16"/>
      <c r="Q1" s="16"/>
      <c r="R1" s="16"/>
      <c r="S1" s="16"/>
    </row>
    <row r="2" spans="1:19" x14ac:dyDescent="0.2">
      <c r="P2" s="16"/>
      <c r="Q2" s="16"/>
      <c r="R2" s="16"/>
      <c r="S2" s="16"/>
    </row>
    <row r="3" spans="1:19" ht="24" customHeight="1" x14ac:dyDescent="0.2">
      <c r="A3" s="101"/>
      <c r="B3" s="101"/>
      <c r="C3" s="17"/>
      <c r="D3" s="918" t="s">
        <v>1297</v>
      </c>
      <c r="E3" s="918"/>
      <c r="F3" s="918"/>
      <c r="G3" s="918"/>
      <c r="H3" s="918"/>
      <c r="I3" s="918"/>
      <c r="J3" s="918"/>
      <c r="K3" s="918"/>
      <c r="L3" s="17"/>
      <c r="M3" s="17"/>
      <c r="N3" s="17"/>
      <c r="O3" s="17"/>
      <c r="P3" s="16"/>
      <c r="Q3" s="16"/>
      <c r="R3" s="16"/>
      <c r="S3" s="16"/>
    </row>
    <row r="4" spans="1:19" ht="24" customHeight="1" x14ac:dyDescent="0.2">
      <c r="A4" s="17"/>
      <c r="B4" s="17"/>
      <c r="C4" s="17"/>
      <c r="D4" s="918" t="s">
        <v>358</v>
      </c>
      <c r="E4" s="918"/>
      <c r="F4" s="918"/>
      <c r="G4" s="918"/>
      <c r="H4" s="918"/>
      <c r="I4" s="918"/>
      <c r="J4" s="918"/>
      <c r="K4" s="918"/>
      <c r="L4" s="17"/>
      <c r="M4" s="17"/>
      <c r="N4" s="17"/>
      <c r="O4" s="17"/>
      <c r="P4" s="16"/>
      <c r="Q4" s="16"/>
      <c r="R4" s="16"/>
      <c r="S4" s="16"/>
    </row>
    <row r="5" spans="1:19" ht="24" customHeight="1" x14ac:dyDescent="0.2">
      <c r="A5" s="17"/>
      <c r="B5" s="922" t="s">
        <v>1457</v>
      </c>
      <c r="C5" s="922"/>
      <c r="D5" s="922"/>
      <c r="E5" s="922"/>
      <c r="F5" s="922"/>
      <c r="G5" s="922"/>
      <c r="H5" s="922"/>
      <c r="I5" s="922"/>
      <c r="J5" s="922"/>
      <c r="K5" s="922"/>
      <c r="L5" s="922"/>
      <c r="M5" s="922"/>
      <c r="N5" s="17"/>
      <c r="O5" s="17"/>
      <c r="P5" s="16"/>
      <c r="Q5" s="16"/>
      <c r="R5" s="16"/>
      <c r="S5" s="16"/>
    </row>
    <row r="6" spans="1:19" ht="12.75" customHeight="1" x14ac:dyDescent="0.2">
      <c r="A6" s="17"/>
      <c r="B6" s="922"/>
      <c r="C6" s="922"/>
      <c r="D6" s="922"/>
      <c r="E6" s="922"/>
      <c r="F6" s="922"/>
      <c r="G6" s="922"/>
      <c r="H6" s="922"/>
      <c r="I6" s="922"/>
      <c r="J6" s="922"/>
      <c r="K6" s="922"/>
      <c r="L6" s="922"/>
      <c r="M6" s="922"/>
      <c r="N6" s="17"/>
      <c r="O6" s="17"/>
      <c r="P6" s="16"/>
      <c r="Q6" s="16"/>
      <c r="R6" s="16"/>
      <c r="S6" s="16"/>
    </row>
    <row r="7" spans="1:19" ht="12.75" customHeight="1" x14ac:dyDescent="0.2">
      <c r="A7" s="17"/>
      <c r="B7" s="920"/>
      <c r="C7" s="920"/>
      <c r="D7" s="920"/>
      <c r="E7" s="920"/>
      <c r="F7" s="920"/>
      <c r="G7" s="920"/>
      <c r="H7" s="920"/>
      <c r="I7" s="920"/>
      <c r="J7" s="920"/>
      <c r="K7" s="920"/>
      <c r="L7" s="920"/>
      <c r="M7" s="920"/>
      <c r="N7" s="17"/>
      <c r="O7" s="17"/>
      <c r="P7" s="16"/>
      <c r="Q7" s="16"/>
      <c r="R7" s="16"/>
      <c r="S7" s="16"/>
    </row>
    <row r="8" spans="1:19" s="23" customFormat="1" ht="12.75" customHeight="1" x14ac:dyDescent="0.2">
      <c r="A8" s="14"/>
      <c r="B8" s="14"/>
      <c r="C8" s="14"/>
      <c r="D8" s="14"/>
      <c r="E8" s="14"/>
      <c r="F8" s="14"/>
      <c r="G8" s="14"/>
      <c r="H8" s="14"/>
      <c r="I8" s="14"/>
      <c r="J8" s="14"/>
      <c r="K8" s="14"/>
      <c r="L8" s="14"/>
      <c r="M8" s="14"/>
      <c r="N8" s="14"/>
      <c r="O8" s="14"/>
      <c r="P8" s="13"/>
      <c r="Q8" s="13"/>
      <c r="R8" s="13"/>
      <c r="S8" s="13"/>
    </row>
    <row r="9" spans="1:19" ht="12.75" hidden="1" customHeight="1" x14ac:dyDescent="0.2">
      <c r="A9" s="17"/>
      <c r="B9" s="17"/>
      <c r="C9" s="921" t="str">
        <f>IF(Q73=0,"Checklist Completed","Please ensure all check boxes have been completed")</f>
        <v>Please ensure all check boxes have been completed</v>
      </c>
      <c r="D9" s="921"/>
      <c r="E9" s="921"/>
      <c r="F9" s="921"/>
      <c r="G9" s="921"/>
      <c r="H9" s="921"/>
      <c r="I9" s="921"/>
      <c r="J9" s="921"/>
      <c r="K9" s="921"/>
      <c r="L9" s="921"/>
      <c r="M9" s="17"/>
      <c r="N9" s="17"/>
      <c r="O9" s="17"/>
      <c r="P9" s="16"/>
      <c r="Q9" s="16"/>
      <c r="R9" s="16"/>
      <c r="S9" s="16"/>
    </row>
    <row r="10" spans="1:19" s="23" customFormat="1" ht="12.75" hidden="1" customHeight="1" x14ac:dyDescent="0.2">
      <c r="A10" s="14"/>
      <c r="B10" s="14"/>
      <c r="C10" s="919" t="str">
        <f>IF(Q74=1,"Please complete the 'Name', 'Job Role' and 'Date' boxes at the bottom of this form","")</f>
        <v>Please complete the 'Name', 'Job Role' and 'Date' boxes at the bottom of this form</v>
      </c>
      <c r="D10" s="919"/>
      <c r="E10" s="919"/>
      <c r="F10" s="919"/>
      <c r="G10" s="919"/>
      <c r="H10" s="919"/>
      <c r="I10" s="919"/>
      <c r="J10" s="919"/>
      <c r="K10" s="919"/>
      <c r="L10" s="919"/>
      <c r="M10" s="14"/>
      <c r="N10" s="14"/>
      <c r="O10" s="14"/>
      <c r="P10" s="13"/>
      <c r="Q10" s="13"/>
      <c r="R10" s="13"/>
      <c r="S10" s="13"/>
    </row>
    <row r="11" spans="1:19" ht="12.75" customHeight="1" x14ac:dyDescent="0.2">
      <c r="P11" s="16"/>
      <c r="Q11" s="16"/>
      <c r="R11" s="16"/>
      <c r="S11" s="16"/>
    </row>
    <row r="12" spans="1:19" ht="12.75" customHeight="1" x14ac:dyDescent="0.2">
      <c r="B12" s="103" t="s">
        <v>359</v>
      </c>
      <c r="P12" s="16"/>
      <c r="Q12" s="16"/>
      <c r="R12" s="16"/>
      <c r="S12" s="16"/>
    </row>
    <row r="13" spans="1:19" ht="12.75" customHeight="1" x14ac:dyDescent="0.2">
      <c r="P13" s="16"/>
      <c r="Q13" s="16"/>
      <c r="R13" s="16"/>
      <c r="S13" s="16"/>
    </row>
    <row r="14" spans="1:19" ht="12.75" customHeight="1" x14ac:dyDescent="0.2">
      <c r="B14" s="1" t="s">
        <v>360</v>
      </c>
      <c r="N14" s="104" t="s">
        <v>361</v>
      </c>
      <c r="P14" s="16"/>
      <c r="Q14" s="16">
        <f>IF(N14="No",1,0)</f>
        <v>1</v>
      </c>
      <c r="R14" s="16"/>
      <c r="S14" s="16"/>
    </row>
    <row r="15" spans="1:19" ht="12.75" customHeight="1" x14ac:dyDescent="0.2">
      <c r="P15" s="16"/>
      <c r="Q15" s="16"/>
      <c r="R15" s="16"/>
      <c r="S15" s="16"/>
    </row>
    <row r="16" spans="1:19" ht="12.75" customHeight="1" x14ac:dyDescent="0.2">
      <c r="B16" s="1" t="s">
        <v>362</v>
      </c>
      <c r="N16" s="104" t="s">
        <v>361</v>
      </c>
      <c r="P16" s="16"/>
      <c r="Q16" s="16">
        <f>IF(N16="No",1,0)</f>
        <v>1</v>
      </c>
      <c r="R16" s="16"/>
      <c r="S16" s="16"/>
    </row>
    <row r="17" spans="2:19" ht="12.75" customHeight="1" x14ac:dyDescent="0.2">
      <c r="P17" s="16"/>
      <c r="Q17" s="16"/>
      <c r="R17" s="16"/>
      <c r="S17" s="16"/>
    </row>
    <row r="18" spans="2:19" ht="12.75" customHeight="1" x14ac:dyDescent="0.2">
      <c r="B18" s="1" t="s">
        <v>363</v>
      </c>
      <c r="N18" s="104" t="s">
        <v>361</v>
      </c>
      <c r="P18" s="16"/>
      <c r="Q18" s="16">
        <f>IF(N18="No",1,0)</f>
        <v>1</v>
      </c>
      <c r="R18" s="16"/>
      <c r="S18" s="16"/>
    </row>
    <row r="19" spans="2:19" ht="12.75" customHeight="1" x14ac:dyDescent="0.2">
      <c r="P19" s="16"/>
      <c r="Q19" s="16"/>
      <c r="R19" s="16"/>
      <c r="S19" s="16"/>
    </row>
    <row r="20" spans="2:19" ht="12.75" customHeight="1" x14ac:dyDescent="0.2">
      <c r="B20" s="1" t="s">
        <v>364</v>
      </c>
      <c r="N20" s="104" t="s">
        <v>361</v>
      </c>
      <c r="P20" s="16"/>
      <c r="Q20" s="16">
        <f>IF(N20="No",1,0)</f>
        <v>1</v>
      </c>
      <c r="R20" s="16"/>
      <c r="S20" s="16"/>
    </row>
    <row r="21" spans="2:19" ht="12.75" customHeight="1" x14ac:dyDescent="0.2">
      <c r="N21" s="30"/>
      <c r="P21" s="16"/>
      <c r="Q21" s="16"/>
      <c r="R21" s="16"/>
      <c r="S21" s="16"/>
    </row>
    <row r="22" spans="2:19" ht="12.75" customHeight="1" x14ac:dyDescent="0.2">
      <c r="B22" s="1" t="s">
        <v>365</v>
      </c>
      <c r="N22" s="104" t="s">
        <v>361</v>
      </c>
      <c r="P22" s="16"/>
      <c r="Q22" s="16">
        <f>IF(N22="No",1,0)</f>
        <v>1</v>
      </c>
      <c r="R22" s="16"/>
      <c r="S22" s="16"/>
    </row>
    <row r="23" spans="2:19" ht="12.75" customHeight="1" x14ac:dyDescent="0.2">
      <c r="P23" s="16"/>
      <c r="Q23" s="16"/>
      <c r="R23" s="16"/>
      <c r="S23" s="16"/>
    </row>
    <row r="24" spans="2:19" ht="12.75" customHeight="1" x14ac:dyDescent="0.2">
      <c r="B24" s="17" t="s">
        <v>366</v>
      </c>
      <c r="N24" s="104" t="s">
        <v>361</v>
      </c>
      <c r="P24" s="16"/>
      <c r="Q24" s="16">
        <f>IF(N24="No",1,0)</f>
        <v>1</v>
      </c>
      <c r="R24" s="16"/>
      <c r="S24" s="16"/>
    </row>
    <row r="25" spans="2:19" ht="12.75" customHeight="1" x14ac:dyDescent="0.2">
      <c r="P25" s="16"/>
      <c r="Q25" s="16"/>
      <c r="R25" s="16"/>
      <c r="S25" s="16"/>
    </row>
    <row r="26" spans="2:19" ht="12.75" customHeight="1" x14ac:dyDescent="0.2">
      <c r="B26" s="1" t="s">
        <v>367</v>
      </c>
      <c r="N26" s="104" t="s">
        <v>361</v>
      </c>
      <c r="P26" s="16"/>
      <c r="Q26" s="16">
        <f>IF(N26="No",1,0)</f>
        <v>1</v>
      </c>
      <c r="R26" s="16"/>
      <c r="S26" s="16"/>
    </row>
    <row r="27" spans="2:19" ht="12.75" customHeight="1" x14ac:dyDescent="0.2">
      <c r="P27" s="16"/>
      <c r="Q27" s="16"/>
      <c r="R27" s="16"/>
      <c r="S27" s="16"/>
    </row>
    <row r="28" spans="2:19" ht="12.75" customHeight="1" x14ac:dyDescent="0.2">
      <c r="B28" s="1" t="s">
        <v>368</v>
      </c>
      <c r="N28" s="104" t="s">
        <v>361</v>
      </c>
      <c r="P28" s="16"/>
      <c r="Q28" s="16">
        <f>IF(N28="No",1,0)</f>
        <v>1</v>
      </c>
      <c r="R28" s="16"/>
      <c r="S28" s="16"/>
    </row>
    <row r="29" spans="2:19" ht="12.75" customHeight="1" x14ac:dyDescent="0.2">
      <c r="P29" s="16"/>
      <c r="Q29" s="16"/>
      <c r="R29" s="16"/>
      <c r="S29" s="16"/>
    </row>
    <row r="30" spans="2:19" ht="12.75" customHeight="1" x14ac:dyDescent="0.2">
      <c r="B30" s="1" t="s">
        <v>369</v>
      </c>
      <c r="N30" s="104" t="s">
        <v>361</v>
      </c>
      <c r="P30" s="16"/>
      <c r="Q30" s="16">
        <f>IF(N30="No",1,0)</f>
        <v>1</v>
      </c>
      <c r="R30" s="16"/>
      <c r="S30" s="16"/>
    </row>
    <row r="31" spans="2:19" ht="12.75" customHeight="1" x14ac:dyDescent="0.2">
      <c r="P31" s="16"/>
      <c r="Q31" s="16"/>
      <c r="R31" s="16"/>
      <c r="S31" s="16"/>
    </row>
    <row r="32" spans="2:19" ht="12.75" customHeight="1" x14ac:dyDescent="0.2">
      <c r="P32" s="16"/>
      <c r="Q32" s="16"/>
      <c r="R32" s="16"/>
      <c r="S32" s="16"/>
    </row>
    <row r="33" spans="2:19" ht="12.75" customHeight="1" x14ac:dyDescent="0.2">
      <c r="B33" s="103" t="s">
        <v>370</v>
      </c>
      <c r="P33" s="16"/>
      <c r="Q33" s="16"/>
      <c r="R33" s="16"/>
      <c r="S33" s="16"/>
    </row>
    <row r="34" spans="2:19" ht="12.75" customHeight="1" x14ac:dyDescent="0.2">
      <c r="P34" s="16"/>
      <c r="Q34" s="16"/>
      <c r="R34" s="16"/>
      <c r="S34" s="16"/>
    </row>
    <row r="35" spans="2:19" ht="12.75" customHeight="1" x14ac:dyDescent="0.2">
      <c r="B35" s="1" t="s">
        <v>371</v>
      </c>
      <c r="N35" s="104" t="s">
        <v>361</v>
      </c>
      <c r="P35" s="16"/>
      <c r="Q35" s="16">
        <f>IF(N35="No",1,0)</f>
        <v>1</v>
      </c>
      <c r="R35" s="16"/>
      <c r="S35" s="16"/>
    </row>
    <row r="36" spans="2:19" ht="12.75" customHeight="1" x14ac:dyDescent="0.2">
      <c r="N36" s="81"/>
      <c r="P36" s="16"/>
      <c r="Q36" s="16"/>
      <c r="R36" s="16"/>
      <c r="S36" s="16"/>
    </row>
    <row r="37" spans="2:19" ht="12.75" customHeight="1" x14ac:dyDescent="0.2">
      <c r="B37" s="1" t="s">
        <v>1160</v>
      </c>
      <c r="N37" s="104" t="s">
        <v>361</v>
      </c>
      <c r="P37" s="16"/>
      <c r="Q37" s="16">
        <f>IF(N37="No",1,0)</f>
        <v>1</v>
      </c>
      <c r="R37" s="16"/>
      <c r="S37" s="16"/>
    </row>
    <row r="38" spans="2:19" ht="12.75" customHeight="1" x14ac:dyDescent="0.2">
      <c r="P38" s="16"/>
      <c r="Q38" s="16"/>
      <c r="R38" s="16"/>
      <c r="S38" s="16"/>
    </row>
    <row r="39" spans="2:19" ht="12.75" customHeight="1" x14ac:dyDescent="0.2">
      <c r="P39" s="16"/>
      <c r="Q39" s="16"/>
      <c r="R39" s="16"/>
      <c r="S39" s="16"/>
    </row>
    <row r="40" spans="2:19" ht="12.75" customHeight="1" x14ac:dyDescent="0.2">
      <c r="B40" s="103" t="s">
        <v>372</v>
      </c>
      <c r="P40" s="16"/>
      <c r="Q40" s="16"/>
      <c r="R40" s="16"/>
      <c r="S40" s="16"/>
    </row>
    <row r="41" spans="2:19" ht="12.75" customHeight="1" x14ac:dyDescent="0.2">
      <c r="P41" s="16"/>
      <c r="Q41" s="16"/>
      <c r="R41" s="16"/>
      <c r="S41" s="16"/>
    </row>
    <row r="42" spans="2:19" ht="12.75" customHeight="1" x14ac:dyDescent="0.2">
      <c r="B42" s="1" t="s">
        <v>1295</v>
      </c>
      <c r="N42" s="104" t="s">
        <v>361</v>
      </c>
      <c r="P42" s="16"/>
      <c r="Q42" s="16">
        <f>IF(N42="No",1,0)</f>
        <v>1</v>
      </c>
      <c r="R42" s="16"/>
      <c r="S42" s="16"/>
    </row>
    <row r="43" spans="2:19" ht="12.75" customHeight="1" x14ac:dyDescent="0.2">
      <c r="B43" s="916" t="s">
        <v>1294</v>
      </c>
      <c r="C43" s="916"/>
      <c r="D43" s="916"/>
      <c r="E43" s="916"/>
      <c r="F43" s="916"/>
      <c r="G43" s="916"/>
      <c r="H43" s="916"/>
      <c r="I43" s="916"/>
      <c r="J43" s="916"/>
      <c r="K43" s="916"/>
      <c r="L43" s="916"/>
      <c r="M43" s="916"/>
      <c r="P43" s="16"/>
      <c r="Q43" s="16"/>
      <c r="R43" s="16"/>
      <c r="S43" s="16"/>
    </row>
    <row r="44" spans="2:19" ht="12.75" customHeight="1" x14ac:dyDescent="0.2">
      <c r="P44" s="16"/>
      <c r="Q44" s="16"/>
      <c r="R44" s="16"/>
      <c r="S44" s="16"/>
    </row>
    <row r="45" spans="2:19" ht="12.75" customHeight="1" x14ac:dyDescent="0.2">
      <c r="B45" s="1" t="s">
        <v>373</v>
      </c>
      <c r="N45" s="104" t="s">
        <v>361</v>
      </c>
      <c r="P45" s="16"/>
      <c r="Q45" s="16">
        <f>IF(N45="No",1,0)</f>
        <v>1</v>
      </c>
      <c r="R45" s="16"/>
      <c r="S45" s="16"/>
    </row>
    <row r="46" spans="2:19" ht="12.75" customHeight="1" x14ac:dyDescent="0.2">
      <c r="P46" s="16"/>
      <c r="Q46" s="16"/>
      <c r="R46" s="16"/>
      <c r="S46" s="16"/>
    </row>
    <row r="47" spans="2:19" ht="12.75" customHeight="1" x14ac:dyDescent="0.2">
      <c r="B47" s="1" t="s">
        <v>374</v>
      </c>
      <c r="N47" s="104" t="s">
        <v>361</v>
      </c>
      <c r="P47" s="16"/>
      <c r="Q47" s="16">
        <f>IF(N47="No",1,0)</f>
        <v>1</v>
      </c>
      <c r="R47" s="16"/>
      <c r="S47" s="16"/>
    </row>
    <row r="48" spans="2:19" ht="12.75" customHeight="1" x14ac:dyDescent="0.2">
      <c r="P48" s="16"/>
      <c r="Q48" s="16"/>
      <c r="R48" s="16"/>
      <c r="S48" s="16"/>
    </row>
    <row r="49" spans="2:19" ht="12.75" customHeight="1" x14ac:dyDescent="0.2">
      <c r="B49" s="1" t="s">
        <v>375</v>
      </c>
      <c r="N49" s="104" t="s">
        <v>361</v>
      </c>
      <c r="P49" s="16"/>
      <c r="Q49" s="16">
        <f>IF(N49="No",1,0)</f>
        <v>1</v>
      </c>
      <c r="R49" s="16"/>
      <c r="S49" s="16"/>
    </row>
    <row r="50" spans="2:19" ht="12.75" customHeight="1" x14ac:dyDescent="0.2">
      <c r="P50" s="16"/>
      <c r="Q50" s="16"/>
      <c r="R50" s="16"/>
      <c r="S50" s="16"/>
    </row>
    <row r="51" spans="2:19" ht="12.75" customHeight="1" x14ac:dyDescent="0.2">
      <c r="P51" s="16"/>
      <c r="Q51" s="16"/>
      <c r="R51" s="16"/>
      <c r="S51" s="16"/>
    </row>
    <row r="52" spans="2:19" ht="12.75" customHeight="1" x14ac:dyDescent="0.2">
      <c r="B52" s="103" t="s">
        <v>376</v>
      </c>
      <c r="P52" s="16"/>
      <c r="Q52" s="16"/>
      <c r="R52" s="16"/>
      <c r="S52" s="16"/>
    </row>
    <row r="53" spans="2:19" ht="12.75" customHeight="1" x14ac:dyDescent="0.2">
      <c r="P53" s="16"/>
      <c r="Q53" s="16"/>
      <c r="R53" s="16"/>
      <c r="S53" s="16"/>
    </row>
    <row r="54" spans="2:19" ht="12.75" customHeight="1" x14ac:dyDescent="0.2">
      <c r="B54" s="1" t="s">
        <v>377</v>
      </c>
      <c r="N54" s="104" t="s">
        <v>361</v>
      </c>
      <c r="P54" s="16"/>
      <c r="Q54" s="16">
        <f>IF(N54="No",1,0)</f>
        <v>1</v>
      </c>
      <c r="R54" s="16"/>
      <c r="S54" s="16"/>
    </row>
    <row r="55" spans="2:19" ht="12.75" customHeight="1" x14ac:dyDescent="0.2">
      <c r="P55" s="16"/>
      <c r="Q55" s="16"/>
      <c r="R55" s="16"/>
      <c r="S55" s="16"/>
    </row>
    <row r="56" spans="2:19" ht="12.75" customHeight="1" x14ac:dyDescent="0.2">
      <c r="B56" s="1" t="s">
        <v>1296</v>
      </c>
      <c r="N56" s="104" t="s">
        <v>361</v>
      </c>
      <c r="P56" s="16"/>
      <c r="Q56" s="16">
        <f>IF(N56="No",1,0)</f>
        <v>1</v>
      </c>
      <c r="R56" s="16"/>
      <c r="S56" s="16"/>
    </row>
    <row r="57" spans="2:19" ht="12.75" customHeight="1" x14ac:dyDescent="0.2">
      <c r="P57" s="16"/>
      <c r="Q57" s="16"/>
      <c r="R57" s="16"/>
      <c r="S57" s="16"/>
    </row>
    <row r="58" spans="2:19" ht="12.75" customHeight="1" x14ac:dyDescent="0.2">
      <c r="B58" s="1" t="s">
        <v>378</v>
      </c>
      <c r="N58" s="104" t="s">
        <v>361</v>
      </c>
      <c r="P58" s="16"/>
      <c r="Q58" s="16">
        <f>IF(N58="No",1,0)</f>
        <v>1</v>
      </c>
      <c r="R58" s="16"/>
      <c r="S58" s="16"/>
    </row>
    <row r="59" spans="2:19" ht="12.75" customHeight="1" x14ac:dyDescent="0.2">
      <c r="P59" s="16"/>
      <c r="Q59" s="16"/>
      <c r="R59" s="16"/>
      <c r="S59" s="16"/>
    </row>
    <row r="60" spans="2:19" ht="12.75" customHeight="1" x14ac:dyDescent="0.2">
      <c r="B60" s="1" t="s">
        <v>379</v>
      </c>
      <c r="N60" s="104" t="s">
        <v>361</v>
      </c>
      <c r="P60" s="16"/>
      <c r="Q60" s="16">
        <f>IF(N60="No",1,0)</f>
        <v>1</v>
      </c>
      <c r="R60" s="16"/>
      <c r="S60" s="16"/>
    </row>
    <row r="61" spans="2:19" ht="12.75" customHeight="1" x14ac:dyDescent="0.2">
      <c r="P61" s="16"/>
      <c r="Q61" s="16"/>
      <c r="R61" s="16"/>
      <c r="S61" s="16"/>
    </row>
    <row r="62" spans="2:19" ht="12.75" customHeight="1" x14ac:dyDescent="0.2">
      <c r="B62" s="1" t="s">
        <v>380</v>
      </c>
      <c r="N62" s="104" t="s">
        <v>361</v>
      </c>
      <c r="P62" s="16"/>
      <c r="Q62" s="16">
        <f>IF(N62="No",1,0)</f>
        <v>1</v>
      </c>
      <c r="R62" s="16"/>
      <c r="S62" s="16"/>
    </row>
    <row r="63" spans="2:19" ht="12.75" customHeight="1" x14ac:dyDescent="0.2">
      <c r="P63" s="16"/>
      <c r="Q63" s="16"/>
      <c r="R63" s="16"/>
      <c r="S63" s="16"/>
    </row>
    <row r="64" spans="2:19" ht="12.75" customHeight="1" x14ac:dyDescent="0.2">
      <c r="B64" s="17" t="s">
        <v>381</v>
      </c>
      <c r="N64" s="104" t="s">
        <v>361</v>
      </c>
      <c r="P64" s="16"/>
      <c r="Q64" s="16">
        <f>IF(N64="No",1,0)</f>
        <v>1</v>
      </c>
      <c r="R64" s="16"/>
      <c r="S64" s="16"/>
    </row>
    <row r="65" spans="1:19" ht="12.75" customHeight="1" x14ac:dyDescent="0.2">
      <c r="P65" s="16"/>
      <c r="Q65" s="16"/>
      <c r="R65" s="16"/>
      <c r="S65" s="16"/>
    </row>
    <row r="66" spans="1:19" ht="12.75" customHeight="1" x14ac:dyDescent="0.2">
      <c r="B66" s="1" t="s">
        <v>382</v>
      </c>
      <c r="N66" s="104" t="s">
        <v>361</v>
      </c>
      <c r="P66" s="16"/>
      <c r="Q66" s="16">
        <f>IF(N66="No",1,0)</f>
        <v>1</v>
      </c>
      <c r="R66" s="16"/>
      <c r="S66" s="16"/>
    </row>
    <row r="67" spans="1:19" ht="12.75" customHeight="1" x14ac:dyDescent="0.2">
      <c r="P67" s="16"/>
      <c r="Q67" s="16"/>
      <c r="R67" s="16"/>
      <c r="S67" s="16"/>
    </row>
    <row r="68" spans="1:19" ht="12.75" customHeight="1" x14ac:dyDescent="0.2">
      <c r="P68" s="16"/>
      <c r="Q68" s="16"/>
      <c r="R68" s="16"/>
      <c r="S68" s="16"/>
    </row>
    <row r="69" spans="1:19" ht="12.75" customHeight="1" x14ac:dyDescent="0.2">
      <c r="P69" s="16"/>
      <c r="Q69" s="16"/>
      <c r="R69" s="16"/>
      <c r="S69" s="16"/>
    </row>
    <row r="70" spans="1:19" ht="12.75" customHeight="1" x14ac:dyDescent="0.2">
      <c r="P70" s="16"/>
      <c r="Q70" s="16"/>
      <c r="R70" s="16"/>
      <c r="S70" s="16"/>
    </row>
    <row r="71" spans="1:19" ht="12.75" customHeight="1" x14ac:dyDescent="0.2">
      <c r="P71" s="16"/>
      <c r="Q71" s="16"/>
      <c r="R71" s="16"/>
      <c r="S71" s="16"/>
    </row>
    <row r="72" spans="1:19" ht="12.75" customHeight="1" x14ac:dyDescent="0.2">
      <c r="P72" s="16"/>
      <c r="Q72" s="16"/>
      <c r="R72" s="16"/>
      <c r="S72" s="16"/>
    </row>
    <row r="73" spans="1:19" ht="12.75" customHeight="1" x14ac:dyDescent="0.2">
      <c r="B73" s="25" t="s">
        <v>383</v>
      </c>
      <c r="D73" s="909"/>
      <c r="E73" s="910"/>
      <c r="F73" s="910"/>
      <c r="G73" s="911"/>
      <c r="I73" s="25" t="s">
        <v>384</v>
      </c>
      <c r="K73" s="909"/>
      <c r="L73" s="910"/>
      <c r="M73" s="910"/>
      <c r="N73" s="911"/>
      <c r="P73" s="16"/>
      <c r="Q73" s="16">
        <f>SUM(Q14:Q66)</f>
        <v>22</v>
      </c>
      <c r="R73" s="16"/>
      <c r="S73" s="16"/>
    </row>
    <row r="74" spans="1:19" ht="12.75" customHeight="1" x14ac:dyDescent="0.2">
      <c r="B74" s="25"/>
      <c r="D74" s="912"/>
      <c r="E74" s="913"/>
      <c r="F74" s="913"/>
      <c r="G74" s="914"/>
      <c r="I74" s="25"/>
      <c r="K74" s="912"/>
      <c r="L74" s="913"/>
      <c r="M74" s="913"/>
      <c r="N74" s="914"/>
      <c r="P74" s="16"/>
      <c r="Q74" s="16">
        <f>IF(OR(ISBLANK(D73),ISBLANK(K73),ISBLANK(D76)),1,0)</f>
        <v>1</v>
      </c>
      <c r="R74" s="16"/>
      <c r="S74" s="16"/>
    </row>
    <row r="75" spans="1:19" ht="12.75" customHeight="1" x14ac:dyDescent="0.2">
      <c r="P75" s="16"/>
      <c r="Q75" s="16"/>
      <c r="R75" s="16"/>
      <c r="S75" s="16"/>
    </row>
    <row r="76" spans="1:19" ht="12.75" customHeight="1" x14ac:dyDescent="0.2">
      <c r="B76" s="25" t="s">
        <v>385</v>
      </c>
      <c r="D76" s="915"/>
      <c r="E76" s="910"/>
      <c r="F76" s="910"/>
      <c r="G76" s="911"/>
      <c r="P76" s="16"/>
      <c r="Q76" s="16"/>
      <c r="R76" s="16"/>
      <c r="S76" s="16"/>
    </row>
    <row r="77" spans="1:19" ht="12.75" customHeight="1" x14ac:dyDescent="0.2">
      <c r="D77" s="912"/>
      <c r="E77" s="913"/>
      <c r="F77" s="913"/>
      <c r="G77" s="914"/>
      <c r="P77" s="16"/>
      <c r="Q77" s="16"/>
      <c r="R77" s="16"/>
      <c r="S77" s="16"/>
    </row>
    <row r="78" spans="1:19" ht="12.75" customHeight="1" x14ac:dyDescent="0.2">
      <c r="P78" s="16"/>
      <c r="Q78" s="16"/>
      <c r="R78" s="16"/>
      <c r="S78" s="16"/>
    </row>
    <row r="79" spans="1:19" ht="12.75" customHeight="1" x14ac:dyDescent="0.2">
      <c r="A79" s="16"/>
      <c r="B79" s="16"/>
      <c r="C79" s="16"/>
      <c r="D79" s="16"/>
      <c r="E79" s="16"/>
      <c r="F79" s="16"/>
      <c r="G79" s="16"/>
      <c r="H79" s="16"/>
      <c r="I79" s="16"/>
      <c r="J79" s="16"/>
      <c r="K79" s="16"/>
      <c r="L79" s="16"/>
      <c r="M79" s="16"/>
      <c r="N79" s="16"/>
      <c r="O79" s="16"/>
      <c r="P79" s="16"/>
      <c r="Q79" s="16"/>
      <c r="R79" s="16"/>
      <c r="S79" s="16"/>
    </row>
    <row r="80" spans="1:19" ht="12.75" customHeight="1" x14ac:dyDescent="0.2">
      <c r="A80" s="16"/>
      <c r="B80" s="16"/>
      <c r="C80" s="16"/>
      <c r="D80" s="16"/>
      <c r="E80" s="16"/>
      <c r="F80" s="16"/>
      <c r="G80" s="16"/>
      <c r="H80" s="16"/>
      <c r="I80" s="16"/>
      <c r="J80" s="16"/>
      <c r="K80" s="16"/>
      <c r="L80" s="16"/>
      <c r="M80" s="16"/>
      <c r="N80" s="16"/>
      <c r="O80" s="16"/>
      <c r="P80" s="16"/>
      <c r="Q80" s="16"/>
      <c r="R80" s="16"/>
      <c r="S80" s="16"/>
    </row>
    <row r="81" spans="1:19" ht="12.75" customHeight="1" x14ac:dyDescent="0.2">
      <c r="A81" s="16"/>
      <c r="B81" s="16"/>
      <c r="C81" s="16"/>
      <c r="D81" s="16"/>
      <c r="E81" s="16"/>
      <c r="F81" s="16"/>
      <c r="G81" s="16"/>
      <c r="H81" s="16"/>
      <c r="I81" s="16"/>
      <c r="J81" s="16"/>
      <c r="K81" s="16"/>
      <c r="L81" s="16"/>
      <c r="M81" s="16"/>
      <c r="N81" s="16"/>
      <c r="O81" s="16"/>
      <c r="P81" s="16"/>
      <c r="Q81" s="16"/>
      <c r="R81" s="16"/>
      <c r="S81" s="16"/>
    </row>
    <row r="82" spans="1:19" ht="12.75" customHeight="1" x14ac:dyDescent="0.2">
      <c r="A82" s="16"/>
      <c r="B82" s="16"/>
      <c r="C82" s="16"/>
      <c r="D82" s="16"/>
      <c r="E82" s="16"/>
      <c r="F82" s="16"/>
      <c r="G82" s="16"/>
      <c r="H82" s="16"/>
      <c r="I82" s="16"/>
      <c r="J82" s="16"/>
      <c r="K82" s="16"/>
      <c r="L82" s="16"/>
      <c r="M82" s="16"/>
      <c r="N82" s="16"/>
      <c r="O82" s="16"/>
      <c r="P82" s="16"/>
      <c r="Q82" s="16"/>
      <c r="R82" s="16"/>
      <c r="S82" s="16"/>
    </row>
    <row r="83" spans="1:19" ht="12.75" customHeight="1" x14ac:dyDescent="0.2">
      <c r="A83" s="16"/>
      <c r="B83" s="16"/>
      <c r="C83" s="16"/>
      <c r="D83" s="16"/>
      <c r="E83" s="16"/>
      <c r="F83" s="16"/>
      <c r="G83" s="16"/>
      <c r="H83" s="16"/>
      <c r="I83" s="16"/>
      <c r="J83" s="16"/>
      <c r="K83" s="16"/>
      <c r="L83" s="16"/>
      <c r="M83" s="16"/>
      <c r="N83" s="16"/>
      <c r="O83" s="16"/>
      <c r="P83" s="16"/>
      <c r="Q83" s="16"/>
      <c r="R83" s="16"/>
      <c r="S83" s="16"/>
    </row>
    <row r="84" spans="1:19" ht="12.75" customHeight="1" x14ac:dyDescent="0.2">
      <c r="A84" s="16"/>
      <c r="B84" s="16"/>
      <c r="C84" s="16"/>
      <c r="D84" s="16"/>
      <c r="E84" s="16"/>
      <c r="F84" s="16"/>
      <c r="G84" s="16"/>
      <c r="H84" s="16"/>
      <c r="I84" s="16"/>
      <c r="J84" s="16"/>
      <c r="K84" s="16"/>
      <c r="L84" s="16"/>
      <c r="M84" s="16"/>
      <c r="N84" s="16"/>
      <c r="O84" s="16"/>
      <c r="P84" s="16"/>
      <c r="Q84" s="16"/>
      <c r="R84" s="16"/>
      <c r="S84" s="16"/>
    </row>
    <row r="85" spans="1:19" ht="12.75" customHeight="1" x14ac:dyDescent="0.2">
      <c r="A85" s="16"/>
      <c r="B85" s="16"/>
      <c r="C85" s="16"/>
      <c r="D85" s="16"/>
      <c r="E85" s="16"/>
      <c r="F85" s="16"/>
      <c r="G85" s="16"/>
      <c r="H85" s="16"/>
      <c r="I85" s="16"/>
      <c r="J85" s="16"/>
      <c r="K85" s="16"/>
      <c r="L85" s="16"/>
      <c r="M85" s="16"/>
      <c r="N85" s="16"/>
      <c r="O85" s="16"/>
      <c r="P85" s="16"/>
      <c r="Q85" s="16"/>
      <c r="R85" s="16"/>
      <c r="S85" s="16"/>
    </row>
    <row r="86" spans="1:19" ht="12.75" customHeight="1" x14ac:dyDescent="0.2">
      <c r="A86" s="16"/>
      <c r="B86" s="16"/>
      <c r="C86" s="16"/>
      <c r="D86" s="16"/>
      <c r="E86" s="16"/>
      <c r="F86" s="16"/>
      <c r="G86" s="16"/>
      <c r="H86" s="16"/>
      <c r="I86" s="16"/>
      <c r="J86" s="16"/>
      <c r="K86" s="16"/>
      <c r="L86" s="16"/>
      <c r="M86" s="16"/>
      <c r="N86" s="16"/>
      <c r="O86" s="16"/>
      <c r="P86" s="16"/>
      <c r="Q86" s="16"/>
      <c r="R86" s="16"/>
      <c r="S86" s="16"/>
    </row>
    <row r="87" spans="1:19" ht="12.75" customHeight="1" x14ac:dyDescent="0.2">
      <c r="A87" s="16"/>
      <c r="B87" s="16"/>
      <c r="C87" s="16"/>
      <c r="D87" s="16"/>
      <c r="E87" s="16"/>
      <c r="F87" s="16"/>
      <c r="G87" s="16"/>
      <c r="H87" s="16"/>
      <c r="I87" s="16"/>
      <c r="J87" s="16"/>
      <c r="K87" s="16"/>
      <c r="L87" s="16"/>
      <c r="M87" s="16"/>
      <c r="N87" s="16"/>
      <c r="O87" s="16"/>
      <c r="P87" s="16"/>
      <c r="Q87" s="16"/>
      <c r="R87" s="16"/>
      <c r="S87" s="16"/>
    </row>
    <row r="88" spans="1:19" ht="12.75" customHeight="1" x14ac:dyDescent="0.2">
      <c r="A88" s="16"/>
      <c r="B88" s="16"/>
      <c r="C88" s="16"/>
      <c r="D88" s="16"/>
      <c r="E88" s="16"/>
      <c r="F88" s="16"/>
      <c r="G88" s="16"/>
      <c r="H88" s="16"/>
      <c r="I88" s="16"/>
      <c r="J88" s="16"/>
      <c r="K88" s="16"/>
      <c r="L88" s="16"/>
      <c r="M88" s="16"/>
      <c r="N88" s="16"/>
      <c r="O88" s="16"/>
      <c r="P88" s="16"/>
      <c r="Q88" s="16"/>
      <c r="R88" s="16"/>
      <c r="S88" s="16"/>
    </row>
    <row r="89" spans="1:19" ht="12.75" customHeight="1" x14ac:dyDescent="0.2">
      <c r="A89" s="16"/>
      <c r="B89" s="16"/>
      <c r="C89" s="16"/>
      <c r="D89" s="16"/>
      <c r="E89" s="16"/>
      <c r="F89" s="16"/>
      <c r="G89" s="16"/>
      <c r="H89" s="16"/>
      <c r="I89" s="16"/>
      <c r="J89" s="16"/>
      <c r="K89" s="16"/>
      <c r="L89" s="16"/>
      <c r="M89" s="16"/>
      <c r="N89" s="16"/>
      <c r="O89" s="16"/>
      <c r="P89" s="16"/>
      <c r="Q89" s="16"/>
      <c r="R89" s="16"/>
      <c r="S89" s="16"/>
    </row>
    <row r="90" spans="1:19" ht="12.75" customHeight="1" x14ac:dyDescent="0.2">
      <c r="A90" s="16"/>
      <c r="B90" s="16"/>
      <c r="C90" s="16"/>
      <c r="D90" s="16"/>
      <c r="E90" s="16"/>
      <c r="F90" s="16"/>
      <c r="G90" s="16"/>
      <c r="H90" s="16"/>
      <c r="I90" s="16"/>
      <c r="J90" s="16"/>
      <c r="K90" s="16"/>
      <c r="L90" s="16"/>
      <c r="M90" s="16"/>
      <c r="N90" s="16"/>
      <c r="O90" s="16"/>
      <c r="P90" s="16"/>
      <c r="Q90" s="16"/>
      <c r="R90" s="16"/>
      <c r="S90" s="16"/>
    </row>
    <row r="91" spans="1:19" ht="12.75" customHeight="1" x14ac:dyDescent="0.2">
      <c r="A91" s="16"/>
      <c r="B91" s="16"/>
      <c r="C91" s="16"/>
      <c r="D91" s="16"/>
      <c r="E91" s="16"/>
      <c r="F91" s="16"/>
      <c r="G91" s="16"/>
      <c r="H91" s="16"/>
      <c r="I91" s="16"/>
      <c r="J91" s="16"/>
      <c r="K91" s="16"/>
      <c r="L91" s="16"/>
      <c r="M91" s="16"/>
      <c r="N91" s="16"/>
      <c r="O91" s="16"/>
      <c r="P91" s="16"/>
      <c r="Q91" s="16"/>
      <c r="R91" s="16"/>
      <c r="S91" s="16"/>
    </row>
    <row r="92" spans="1:19" ht="12.75" customHeight="1" x14ac:dyDescent="0.2">
      <c r="A92" s="16"/>
      <c r="B92" s="16"/>
      <c r="C92" s="16"/>
      <c r="D92" s="16"/>
      <c r="E92" s="16"/>
      <c r="F92" s="16"/>
      <c r="G92" s="16"/>
      <c r="H92" s="16"/>
      <c r="I92" s="16"/>
      <c r="J92" s="16"/>
      <c r="K92" s="16"/>
      <c r="L92" s="16"/>
      <c r="M92" s="16"/>
      <c r="N92" s="16"/>
      <c r="O92" s="16"/>
      <c r="P92" s="16"/>
      <c r="Q92" s="16"/>
      <c r="R92" s="16"/>
      <c r="S92" s="16"/>
    </row>
    <row r="93" spans="1:19" ht="12.75" customHeight="1" x14ac:dyDescent="0.2">
      <c r="A93" s="16"/>
      <c r="B93" s="16"/>
      <c r="C93" s="16"/>
      <c r="D93" s="16"/>
      <c r="E93" s="16"/>
      <c r="F93" s="16"/>
      <c r="G93" s="16"/>
      <c r="H93" s="16"/>
      <c r="I93" s="16"/>
      <c r="J93" s="16"/>
      <c r="K93" s="16"/>
      <c r="L93" s="16"/>
      <c r="M93" s="16"/>
      <c r="N93" s="16"/>
      <c r="O93" s="16"/>
      <c r="P93" s="16"/>
      <c r="Q93" s="16"/>
      <c r="R93" s="16"/>
      <c r="S93" s="16"/>
    </row>
    <row r="94" spans="1:19" ht="12.75" customHeight="1" x14ac:dyDescent="0.2">
      <c r="A94" s="16"/>
      <c r="B94" s="16"/>
      <c r="C94" s="16"/>
      <c r="D94" s="16"/>
      <c r="E94" s="16"/>
      <c r="F94" s="16"/>
      <c r="G94" s="16"/>
      <c r="H94" s="16"/>
      <c r="I94" s="16"/>
      <c r="J94" s="16"/>
      <c r="K94" s="16"/>
      <c r="L94" s="16"/>
      <c r="M94" s="16"/>
      <c r="N94" s="16"/>
      <c r="O94" s="16"/>
      <c r="P94" s="16"/>
      <c r="Q94" s="16"/>
      <c r="R94" s="16"/>
      <c r="S94" s="16"/>
    </row>
    <row r="95" spans="1:19" ht="12.75" customHeight="1" x14ac:dyDescent="0.2"/>
    <row r="96" spans="1:19" ht="12.75" customHeight="1" x14ac:dyDescent="0.2"/>
  </sheetData>
  <mergeCells count="11">
    <mergeCell ref="D73:G74"/>
    <mergeCell ref="D76:G77"/>
    <mergeCell ref="K73:N74"/>
    <mergeCell ref="B43:M43"/>
    <mergeCell ref="A1:O1"/>
    <mergeCell ref="D3:K3"/>
    <mergeCell ref="D4:K4"/>
    <mergeCell ref="C10:L10"/>
    <mergeCell ref="B7:M7"/>
    <mergeCell ref="C9:L9"/>
    <mergeCell ref="B5:M6"/>
  </mergeCells>
  <phoneticPr fontId="0" type="noConversion"/>
  <conditionalFormatting sqref="N64 N62 N60 N58 N56 N54 N49 N47 N45 N42 N37 N35 N30 N28 N26 N24 N22 N20 N18 N16 N14 N66">
    <cfRule type="cellIs" dxfId="10" priority="1" stopIfTrue="1" operator="equal">
      <formula>"No"</formula>
    </cfRule>
    <cfRule type="cellIs" dxfId="9" priority="2" stopIfTrue="1" operator="equal">
      <formula>"Yes"</formula>
    </cfRule>
  </conditionalFormatting>
  <dataValidations count="1">
    <dataValidation type="list" allowBlank="1" showInputMessage="1" showErrorMessage="1" sqref="N14 N64 N16 N18 N20 N22 N24 N26 N28 N30 N35 N37 N42 N45 N47 N49 N54 N56 N58 N60 N62 N66" xr:uid="{00000000-0002-0000-0400-000000000000}">
      <formula1>"No,Yes"</formula1>
    </dataValidation>
  </dataValidations>
  <hyperlinks>
    <hyperlink ref="B43:M43" r:id="rId1" display="Utilities - further help and guidances | Suffolk County Council" xr:uid="{00000000-0004-0000-0400-000000000000}"/>
  </hyperlinks>
  <printOptions horizontalCentered="1"/>
  <pageMargins left="0" right="0" top="0" bottom="0.78740157480314965" header="0" footer="0.39370078740157483"/>
  <pageSetup paperSize="9" scale="76" orientation="portrait" r:id="rId2"/>
  <headerFooter alignWithMargins="0">
    <oddFooter>&amp;L&amp;D&amp;C&amp;A&amp;RPage &amp;P</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dimension ref="B2:P26"/>
  <sheetViews>
    <sheetView showGridLines="0" showRowColHeaders="0" workbookViewId="0">
      <pane ySplit="45" topLeftCell="A46" activePane="bottomLeft" state="frozen"/>
      <selection sqref="A1:XFD1048576"/>
      <selection pane="bottomLeft" activeCell="A46" sqref="A46"/>
    </sheetView>
  </sheetViews>
  <sheetFormatPr defaultColWidth="9.140625" defaultRowHeight="12.75" x14ac:dyDescent="0.2"/>
  <cols>
    <col min="1" max="16384" width="9.140625" style="1"/>
  </cols>
  <sheetData>
    <row r="2" spans="2:16" x14ac:dyDescent="0.2">
      <c r="B2" s="26"/>
      <c r="C2" s="49"/>
      <c r="D2" s="49"/>
      <c r="E2" s="49"/>
      <c r="F2" s="49"/>
      <c r="G2" s="49"/>
      <c r="H2" s="49"/>
      <c r="I2" s="49"/>
      <c r="J2" s="49"/>
      <c r="K2" s="49"/>
      <c r="L2" s="49"/>
      <c r="M2" s="49"/>
      <c r="N2" s="49"/>
      <c r="O2" s="49"/>
      <c r="P2" s="27"/>
    </row>
    <row r="3" spans="2:16" ht="24" customHeight="1" x14ac:dyDescent="0.2">
      <c r="B3" s="855" t="s">
        <v>10</v>
      </c>
      <c r="C3" s="856"/>
      <c r="D3" s="856"/>
      <c r="E3" s="856"/>
      <c r="F3" s="856"/>
      <c r="G3" s="856"/>
      <c r="H3" s="856"/>
      <c r="I3" s="856"/>
      <c r="J3" s="856"/>
      <c r="K3" s="856"/>
      <c r="L3" s="856"/>
      <c r="M3" s="856"/>
      <c r="N3" s="856"/>
      <c r="O3" s="856"/>
      <c r="P3" s="857"/>
    </row>
    <row r="4" spans="2:16" x14ac:dyDescent="0.2">
      <c r="B4" s="50"/>
      <c r="C4" s="51"/>
      <c r="D4" s="51"/>
      <c r="E4" s="51"/>
      <c r="F4" s="51"/>
      <c r="G4" s="51"/>
      <c r="H4" s="51"/>
      <c r="I4" s="51"/>
      <c r="J4" s="51"/>
      <c r="K4" s="51"/>
      <c r="L4" s="51"/>
      <c r="M4" s="51"/>
      <c r="N4" s="51"/>
      <c r="O4" s="51"/>
      <c r="P4" s="52"/>
    </row>
    <row r="5" spans="2:16" x14ac:dyDescent="0.2">
      <c r="B5" s="50"/>
      <c r="C5" s="51"/>
      <c r="D5" s="51"/>
      <c r="E5" s="51"/>
      <c r="F5" s="51"/>
      <c r="G5" s="51"/>
      <c r="H5" s="51"/>
      <c r="I5" s="51"/>
      <c r="J5" s="51"/>
      <c r="K5" s="51"/>
      <c r="L5" s="51"/>
      <c r="M5" s="51"/>
      <c r="N5" s="51"/>
      <c r="O5" s="51"/>
      <c r="P5" s="52"/>
    </row>
    <row r="6" spans="2:16" x14ac:dyDescent="0.2">
      <c r="B6" s="50"/>
      <c r="C6" s="51"/>
      <c r="D6" s="51"/>
      <c r="E6" s="51"/>
      <c r="F6" s="51"/>
      <c r="G6" s="51"/>
      <c r="H6" s="51"/>
      <c r="I6" s="51"/>
      <c r="J6" s="51"/>
      <c r="K6" s="51"/>
      <c r="L6" s="51"/>
      <c r="M6" s="51"/>
      <c r="N6" s="51"/>
      <c r="O6" s="51"/>
      <c r="P6" s="52"/>
    </row>
    <row r="7" spans="2:16" x14ac:dyDescent="0.2">
      <c r="B7" s="50"/>
      <c r="C7" s="51"/>
      <c r="D7" s="51"/>
      <c r="E7" s="51"/>
      <c r="F7" s="51"/>
      <c r="G7" s="51"/>
      <c r="H7" s="51"/>
      <c r="I7" s="51"/>
      <c r="J7" s="51"/>
      <c r="K7" s="51"/>
      <c r="L7" s="51"/>
      <c r="M7" s="51"/>
      <c r="N7" s="51"/>
      <c r="O7" s="51"/>
      <c r="P7" s="52"/>
    </row>
    <row r="8" spans="2:16" x14ac:dyDescent="0.2">
      <c r="B8" s="50"/>
      <c r="C8" s="51"/>
      <c r="D8" s="51"/>
      <c r="E8" s="51"/>
      <c r="F8" s="51"/>
      <c r="G8" s="51"/>
      <c r="H8" s="51"/>
      <c r="I8" s="51"/>
      <c r="J8" s="51"/>
      <c r="K8" s="51"/>
      <c r="L8" s="51"/>
      <c r="M8" s="51"/>
      <c r="N8" s="51"/>
      <c r="O8" s="51"/>
      <c r="P8" s="52"/>
    </row>
    <row r="9" spans="2:16" x14ac:dyDescent="0.2">
      <c r="B9" s="50"/>
      <c r="C9" s="51"/>
      <c r="D9" s="51"/>
      <c r="E9" s="51"/>
      <c r="F9" s="51"/>
      <c r="G9" s="51"/>
      <c r="H9" s="51"/>
      <c r="I9" s="51"/>
      <c r="J9" s="51"/>
      <c r="K9" s="51"/>
      <c r="L9" s="51"/>
      <c r="M9" s="51"/>
      <c r="N9" s="51"/>
      <c r="O9" s="51"/>
      <c r="P9" s="52"/>
    </row>
    <row r="10" spans="2:16" x14ac:dyDescent="0.2">
      <c r="B10" s="50"/>
      <c r="C10" s="51"/>
      <c r="D10" s="51"/>
      <c r="E10" s="51"/>
      <c r="F10" s="51"/>
      <c r="G10" s="51"/>
      <c r="H10" s="51"/>
      <c r="I10" s="51"/>
      <c r="J10" s="51"/>
      <c r="K10" s="51"/>
      <c r="L10" s="51"/>
      <c r="M10" s="51"/>
      <c r="N10" s="51"/>
      <c r="O10" s="51"/>
      <c r="P10" s="52"/>
    </row>
    <row r="11" spans="2:16" x14ac:dyDescent="0.2">
      <c r="B11" s="50"/>
      <c r="C11" s="51"/>
      <c r="D11" s="51"/>
      <c r="E11" s="51"/>
      <c r="F11" s="51"/>
      <c r="G11" s="51"/>
      <c r="H11" s="51"/>
      <c r="I11" s="51"/>
      <c r="J11" s="51"/>
      <c r="K11" s="51"/>
      <c r="L11" s="51"/>
      <c r="M11" s="51"/>
      <c r="N11" s="51"/>
      <c r="O11" s="51"/>
      <c r="P11" s="52"/>
    </row>
    <row r="12" spans="2:16" x14ac:dyDescent="0.2">
      <c r="B12" s="50"/>
      <c r="C12" s="51"/>
      <c r="D12" s="51"/>
      <c r="E12" s="51"/>
      <c r="F12" s="51"/>
      <c r="G12" s="51"/>
      <c r="H12" s="51"/>
      <c r="I12" s="51"/>
      <c r="J12" s="51"/>
      <c r="K12" s="51"/>
      <c r="L12" s="51"/>
      <c r="M12" s="51"/>
      <c r="N12" s="51"/>
      <c r="O12" s="51"/>
      <c r="P12" s="52"/>
    </row>
    <row r="13" spans="2:16" x14ac:dyDescent="0.2">
      <c r="B13" s="50"/>
      <c r="C13" s="51"/>
      <c r="D13" s="51"/>
      <c r="E13" s="51"/>
      <c r="F13" s="51"/>
      <c r="G13" s="51"/>
      <c r="H13" s="51"/>
      <c r="I13" s="51"/>
      <c r="J13" s="51"/>
      <c r="K13" s="51"/>
      <c r="L13" s="51"/>
      <c r="M13" s="51"/>
      <c r="N13" s="51"/>
      <c r="O13" s="51"/>
      <c r="P13" s="52"/>
    </row>
    <row r="14" spans="2:16" x14ac:dyDescent="0.2">
      <c r="B14" s="50"/>
      <c r="C14" s="51"/>
      <c r="D14" s="51"/>
      <c r="E14" s="51"/>
      <c r="F14" s="51"/>
      <c r="G14" s="51"/>
      <c r="H14" s="51"/>
      <c r="I14" s="51"/>
      <c r="J14" s="51"/>
      <c r="K14" s="51"/>
      <c r="L14" s="51"/>
      <c r="M14" s="51"/>
      <c r="N14" s="51"/>
      <c r="O14" s="51"/>
      <c r="P14" s="52"/>
    </row>
    <row r="15" spans="2:16" x14ac:dyDescent="0.2">
      <c r="B15" s="50"/>
      <c r="C15" s="51"/>
      <c r="D15" s="51"/>
      <c r="E15" s="51"/>
      <c r="F15" s="51"/>
      <c r="G15" s="51"/>
      <c r="H15" s="51"/>
      <c r="I15" s="51"/>
      <c r="J15" s="51"/>
      <c r="K15" s="51"/>
      <c r="L15" s="51"/>
      <c r="M15" s="51"/>
      <c r="N15" s="51"/>
      <c r="O15" s="51"/>
      <c r="P15" s="52"/>
    </row>
    <row r="16" spans="2:16" x14ac:dyDescent="0.2">
      <c r="B16" s="50"/>
      <c r="C16" s="51"/>
      <c r="D16" s="51"/>
      <c r="E16" s="51"/>
      <c r="F16" s="51"/>
      <c r="G16" s="51"/>
      <c r="H16" s="51"/>
      <c r="I16" s="51"/>
      <c r="J16" s="51"/>
      <c r="K16" s="51"/>
      <c r="L16" s="51"/>
      <c r="M16" s="51"/>
      <c r="N16" s="51"/>
      <c r="O16" s="51"/>
      <c r="P16" s="52"/>
    </row>
    <row r="17" spans="2:16" x14ac:dyDescent="0.2">
      <c r="B17" s="50"/>
      <c r="C17" s="51"/>
      <c r="D17" s="51"/>
      <c r="E17" s="51"/>
      <c r="F17" s="51"/>
      <c r="G17" s="51"/>
      <c r="H17" s="51"/>
      <c r="I17" s="51"/>
      <c r="J17" s="51"/>
      <c r="K17" s="51"/>
      <c r="L17" s="51"/>
      <c r="M17" s="51"/>
      <c r="N17" s="51"/>
      <c r="O17" s="51"/>
      <c r="P17" s="52"/>
    </row>
    <row r="18" spans="2:16" x14ac:dyDescent="0.2">
      <c r="B18" s="50"/>
      <c r="C18" s="51"/>
      <c r="D18" s="51"/>
      <c r="E18" s="51"/>
      <c r="F18" s="51"/>
      <c r="G18" s="51"/>
      <c r="H18" s="51"/>
      <c r="I18" s="51"/>
      <c r="J18" s="51"/>
      <c r="K18" s="51"/>
      <c r="L18" s="51"/>
      <c r="M18" s="51"/>
      <c r="N18" s="51"/>
      <c r="O18" s="51"/>
      <c r="P18" s="52"/>
    </row>
    <row r="19" spans="2:16" x14ac:dyDescent="0.2">
      <c r="B19" s="50"/>
      <c r="C19" s="51"/>
      <c r="D19" s="51"/>
      <c r="E19" s="51"/>
      <c r="F19" s="51"/>
      <c r="G19" s="51"/>
      <c r="H19" s="51"/>
      <c r="I19" s="51"/>
      <c r="J19" s="51"/>
      <c r="K19" s="51"/>
      <c r="L19" s="51"/>
      <c r="M19" s="51"/>
      <c r="N19" s="51"/>
      <c r="O19" s="51"/>
      <c r="P19" s="52"/>
    </row>
    <row r="20" spans="2:16" x14ac:dyDescent="0.2">
      <c r="B20" s="50"/>
      <c r="C20" s="51"/>
      <c r="D20" s="51"/>
      <c r="E20" s="51"/>
      <c r="F20" s="51"/>
      <c r="G20" s="51"/>
      <c r="H20" s="51"/>
      <c r="I20" s="51"/>
      <c r="J20" s="51"/>
      <c r="K20" s="51"/>
      <c r="L20" s="51"/>
      <c r="M20" s="51"/>
      <c r="N20" s="51"/>
      <c r="O20" s="51"/>
      <c r="P20" s="52"/>
    </row>
    <row r="21" spans="2:16" x14ac:dyDescent="0.2">
      <c r="B21" s="50"/>
      <c r="C21" s="51"/>
      <c r="D21" s="51"/>
      <c r="E21" s="51"/>
      <c r="F21" s="51"/>
      <c r="G21" s="51"/>
      <c r="H21" s="51"/>
      <c r="I21" s="51"/>
      <c r="J21" s="51"/>
      <c r="K21" s="51"/>
      <c r="L21" s="51"/>
      <c r="M21" s="51"/>
      <c r="N21" s="51"/>
      <c r="O21" s="51"/>
      <c r="P21" s="52"/>
    </row>
    <row r="22" spans="2:16" x14ac:dyDescent="0.2">
      <c r="B22" s="50"/>
      <c r="C22" s="51"/>
      <c r="D22" s="51"/>
      <c r="E22" s="51"/>
      <c r="F22" s="51"/>
      <c r="G22" s="51"/>
      <c r="H22" s="51"/>
      <c r="I22" s="51"/>
      <c r="J22" s="51"/>
      <c r="K22" s="51"/>
      <c r="L22" s="51"/>
      <c r="M22" s="51"/>
      <c r="N22" s="51"/>
      <c r="O22" s="51"/>
      <c r="P22" s="52"/>
    </row>
    <row r="23" spans="2:16" x14ac:dyDescent="0.2">
      <c r="B23" s="50"/>
      <c r="C23" s="51"/>
      <c r="D23" s="51"/>
      <c r="E23" s="51"/>
      <c r="F23" s="51"/>
      <c r="G23" s="51"/>
      <c r="H23" s="51"/>
      <c r="I23" s="51"/>
      <c r="J23" s="51"/>
      <c r="K23" s="51"/>
      <c r="L23" s="51"/>
      <c r="M23" s="51"/>
      <c r="N23" s="51"/>
      <c r="O23" s="51"/>
      <c r="P23" s="52"/>
    </row>
    <row r="24" spans="2:16" x14ac:dyDescent="0.2">
      <c r="B24" s="50"/>
      <c r="C24" s="51"/>
      <c r="D24" s="51"/>
      <c r="E24" s="51"/>
      <c r="F24" s="51"/>
      <c r="G24" s="51"/>
      <c r="H24" s="51"/>
      <c r="I24" s="51"/>
      <c r="J24" s="51"/>
      <c r="K24" s="51"/>
      <c r="L24" s="51"/>
      <c r="M24" s="51"/>
      <c r="N24" s="51"/>
      <c r="O24" s="51"/>
      <c r="P24" s="52"/>
    </row>
    <row r="25" spans="2:16" x14ac:dyDescent="0.2">
      <c r="B25" s="50"/>
      <c r="C25" s="51"/>
      <c r="D25" s="51"/>
      <c r="E25" s="51"/>
      <c r="F25" s="51"/>
      <c r="G25" s="51"/>
      <c r="H25" s="51"/>
      <c r="I25" s="51"/>
      <c r="J25" s="51"/>
      <c r="K25" s="51"/>
      <c r="L25" s="51"/>
      <c r="M25" s="51"/>
      <c r="N25" s="51"/>
      <c r="O25" s="51"/>
      <c r="P25" s="52"/>
    </row>
    <row r="26" spans="2:16" x14ac:dyDescent="0.2">
      <c r="B26" s="28"/>
      <c r="C26" s="55"/>
      <c r="D26" s="55"/>
      <c r="E26" s="55"/>
      <c r="F26" s="55"/>
      <c r="G26" s="55"/>
      <c r="H26" s="55"/>
      <c r="I26" s="55"/>
      <c r="J26" s="55"/>
      <c r="K26" s="55"/>
      <c r="L26" s="55"/>
      <c r="M26" s="55"/>
      <c r="N26" s="55"/>
      <c r="O26" s="55"/>
      <c r="P26" s="29"/>
    </row>
  </sheetData>
  <sheetProtection sheet="1" objects="1" scenarios="1"/>
  <mergeCells count="1">
    <mergeCell ref="B3:P3"/>
  </mergeCells>
  <phoneticPr fontId="0" type="noConversion"/>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tabColor indexed="41"/>
  </sheetPr>
  <dimension ref="B1:Q202"/>
  <sheetViews>
    <sheetView showGridLines="0" topLeftCell="C1" zoomScale="80" zoomScaleNormal="80" workbookViewId="0">
      <pane ySplit="1" topLeftCell="A2" activePane="bottomLeft" state="frozen"/>
      <selection sqref="A1:XFD1048576"/>
      <selection pane="bottomLeft" activeCell="I21" sqref="I21"/>
    </sheetView>
  </sheetViews>
  <sheetFormatPr defaultColWidth="9.140625" defaultRowHeight="12.75" outlineLevelRow="1" x14ac:dyDescent="0.2"/>
  <cols>
    <col min="1" max="1" width="0" style="41" hidden="1" customWidth="1"/>
    <col min="2" max="2" width="9.140625" style="41" hidden="1" customWidth="1"/>
    <col min="3" max="6" width="9.140625" style="41"/>
    <col min="7" max="8" width="12.5703125" style="41" customWidth="1"/>
    <col min="9" max="13" width="16.85546875" style="41" customWidth="1"/>
    <col min="14" max="16384" width="9.140625" style="41"/>
  </cols>
  <sheetData>
    <row r="1" spans="2:17" ht="45" customHeight="1" x14ac:dyDescent="0.2">
      <c r="B1" s="45"/>
      <c r="C1" s="44" t="s">
        <v>533</v>
      </c>
      <c r="D1" s="45"/>
      <c r="E1" s="45"/>
      <c r="F1" s="45"/>
      <c r="G1" s="45"/>
      <c r="H1" s="45"/>
      <c r="I1" s="45"/>
      <c r="J1" s="45"/>
      <c r="K1" s="45"/>
      <c r="L1" s="45"/>
      <c r="M1" s="45"/>
      <c r="N1" s="45"/>
      <c r="O1" s="45"/>
      <c r="P1" s="45"/>
      <c r="Q1" s="45"/>
    </row>
    <row r="2" spans="2:17" x14ac:dyDescent="0.2">
      <c r="N2" s="45"/>
      <c r="O2" s="45"/>
      <c r="P2" s="45"/>
      <c r="Q2" s="45"/>
    </row>
    <row r="3" spans="2:17" s="327" customFormat="1" ht="24" customHeight="1" x14ac:dyDescent="0.2">
      <c r="C3" s="984" t="str">
        <f>'Main Menu'!G5</f>
        <v>000 - SELECT SCHOOL</v>
      </c>
      <c r="D3" s="984"/>
      <c r="E3" s="984"/>
      <c r="F3" s="984"/>
      <c r="G3" s="984"/>
      <c r="H3" s="984"/>
      <c r="I3" s="984"/>
      <c r="J3" s="984"/>
      <c r="K3" s="984"/>
      <c r="L3" s="352"/>
      <c r="M3" s="352"/>
      <c r="N3" s="45"/>
      <c r="O3" s="328"/>
      <c r="P3" s="328"/>
      <c r="Q3" s="328"/>
    </row>
    <row r="4" spans="2:17" x14ac:dyDescent="0.2">
      <c r="N4" s="45"/>
      <c r="O4" s="45"/>
      <c r="P4" s="45"/>
      <c r="Q4" s="45"/>
    </row>
    <row r="5" spans="2:17" ht="42" customHeight="1" x14ac:dyDescent="0.2">
      <c r="B5" s="59" t="s">
        <v>41</v>
      </c>
      <c r="C5" s="986" t="s">
        <v>386</v>
      </c>
      <c r="D5" s="987"/>
      <c r="E5" s="987"/>
      <c r="F5" s="987"/>
      <c r="G5" s="987"/>
      <c r="H5" s="988"/>
      <c r="I5" s="59" t="str">
        <f>'Budget Plan'!F3</f>
        <v>Estimated Outturn 
2020-2021</v>
      </c>
      <c r="J5" s="59" t="str">
        <f>'Strategic Financial Plan'!G8</f>
        <v>Actual  P13 Outturn 
2020-2021</v>
      </c>
      <c r="K5" s="59" t="str">
        <f>'Strategic Financial Plan'!H8</f>
        <v>Year 1 Budget 
2021-2022</v>
      </c>
      <c r="L5" s="59" t="str">
        <f>'Strategic Financial Plan'!I8</f>
        <v>Year 2 Budget 
2022-2023</v>
      </c>
      <c r="M5" s="59" t="str">
        <f>'Strategic Financial Plan'!J8</f>
        <v>Year 3 Budget
2023-2024</v>
      </c>
      <c r="N5" s="45"/>
      <c r="O5" s="45"/>
      <c r="P5" s="45"/>
      <c r="Q5" s="45"/>
    </row>
    <row r="6" spans="2:17" x14ac:dyDescent="0.2">
      <c r="N6" s="45"/>
      <c r="O6" s="45"/>
      <c r="P6" s="45"/>
      <c r="Q6" s="45"/>
    </row>
    <row r="7" spans="2:17" x14ac:dyDescent="0.2">
      <c r="C7" s="947" t="str">
        <f>'Budget Plan'!C12</f>
        <v>Funded Pupil Numbers</v>
      </c>
      <c r="D7" s="947"/>
      <c r="E7" s="947"/>
      <c r="F7" s="947"/>
      <c r="G7" s="947"/>
      <c r="H7" s="947"/>
      <c r="I7" s="377">
        <f>'Budget Plan'!F12</f>
        <v>0</v>
      </c>
      <c r="J7" s="377">
        <f>'Strategic Financial Plan'!G16</f>
        <v>0</v>
      </c>
      <c r="K7" s="377" t="e">
        <f>'Strategic Financial Plan'!H16</f>
        <v>#N/A</v>
      </c>
      <c r="L7" s="377">
        <f>'Strategic Financial Plan'!I16</f>
        <v>0</v>
      </c>
      <c r="M7" s="377">
        <f>'Strategic Financial Plan'!J16</f>
        <v>0</v>
      </c>
      <c r="N7" s="45"/>
      <c r="O7" s="45"/>
      <c r="P7" s="45"/>
      <c r="Q7" s="45"/>
    </row>
    <row r="8" spans="2:17" x14ac:dyDescent="0.2">
      <c r="C8" s="947" t="str">
        <f>'Budget Plan'!C13</f>
        <v>Funded High Needs Place Numbers</v>
      </c>
      <c r="D8" s="947"/>
      <c r="E8" s="947"/>
      <c r="F8" s="947"/>
      <c r="G8" s="947"/>
      <c r="H8" s="947"/>
      <c r="I8" s="377">
        <f>'Budget Plan'!F13</f>
        <v>0</v>
      </c>
      <c r="J8" s="377">
        <f>'Strategic Financial Plan'!G17</f>
        <v>0</v>
      </c>
      <c r="K8" s="377">
        <f>'Strategic Financial Plan'!H17</f>
        <v>0</v>
      </c>
      <c r="L8" s="377">
        <f>'Strategic Financial Plan'!I17</f>
        <v>0</v>
      </c>
      <c r="M8" s="377">
        <f>'Strategic Financial Plan'!J17</f>
        <v>0</v>
      </c>
      <c r="N8" s="45"/>
      <c r="O8" s="45"/>
      <c r="P8" s="45"/>
      <c r="Q8" s="45"/>
    </row>
    <row r="9" spans="2:17" x14ac:dyDescent="0.2">
      <c r="C9" s="329"/>
      <c r="D9" s="329"/>
      <c r="E9" s="329"/>
      <c r="F9" s="329"/>
      <c r="G9" s="329"/>
      <c r="H9" s="329"/>
      <c r="I9" s="378"/>
      <c r="J9" s="378"/>
      <c r="K9" s="378"/>
      <c r="L9" s="378"/>
      <c r="M9" s="378"/>
      <c r="N9" s="45"/>
      <c r="O9" s="45"/>
      <c r="P9" s="45"/>
      <c r="Q9" s="45"/>
    </row>
    <row r="10" spans="2:17" x14ac:dyDescent="0.2">
      <c r="C10" s="947" t="s">
        <v>387</v>
      </c>
      <c r="D10" s="947"/>
      <c r="E10" s="947"/>
      <c r="F10" s="947"/>
      <c r="G10" s="947"/>
      <c r="H10" s="947"/>
      <c r="I10" s="377">
        <f>'Budget Plan'!F15</f>
        <v>0</v>
      </c>
      <c r="J10" s="377">
        <f>'Strategic Financial Plan'!G19</f>
        <v>0</v>
      </c>
      <c r="K10" s="377">
        <f>'Strategic Financial Plan'!H19</f>
        <v>0</v>
      </c>
      <c r="L10" s="377">
        <f>'Strategic Financial Plan'!I19</f>
        <v>0</v>
      </c>
      <c r="M10" s="377">
        <f>'Strategic Financial Plan'!J19</f>
        <v>0</v>
      </c>
      <c r="N10" s="45"/>
      <c r="O10" s="45"/>
      <c r="P10" s="45"/>
      <c r="Q10" s="45"/>
    </row>
    <row r="11" spans="2:17" x14ac:dyDescent="0.2">
      <c r="C11" s="947" t="s">
        <v>388</v>
      </c>
      <c r="D11" s="947"/>
      <c r="E11" s="947"/>
      <c r="F11" s="947"/>
      <c r="G11" s="947"/>
      <c r="H11" s="947"/>
      <c r="I11" s="377">
        <f>'Budget Plan'!F16</f>
        <v>0</v>
      </c>
      <c r="J11" s="377">
        <f>'Strategic Financial Plan'!G20</f>
        <v>0</v>
      </c>
      <c r="K11" s="377">
        <f>'Strategic Financial Plan'!H20</f>
        <v>0</v>
      </c>
      <c r="L11" s="377">
        <f>'Strategic Financial Plan'!I20</f>
        <v>0</v>
      </c>
      <c r="M11" s="377">
        <f>'Strategic Financial Plan'!J20</f>
        <v>0</v>
      </c>
      <c r="N11" s="45"/>
      <c r="O11" s="45"/>
      <c r="P11" s="45"/>
      <c r="Q11" s="45"/>
    </row>
    <row r="12" spans="2:17" x14ac:dyDescent="0.2">
      <c r="N12" s="45"/>
      <c r="O12" s="45"/>
      <c r="P12" s="45"/>
      <c r="Q12" s="45"/>
    </row>
    <row r="13" spans="2:17" x14ac:dyDescent="0.2">
      <c r="N13" s="45"/>
      <c r="O13" s="45"/>
      <c r="P13" s="45"/>
      <c r="Q13" s="45"/>
    </row>
    <row r="14" spans="2:17" ht="6.95" customHeight="1" x14ac:dyDescent="0.2">
      <c r="C14" s="989" t="s">
        <v>55</v>
      </c>
      <c r="D14" s="990"/>
      <c r="E14" s="990"/>
      <c r="F14" s="990"/>
      <c r="G14" s="990"/>
      <c r="H14" s="990"/>
      <c r="I14" s="990"/>
      <c r="J14" s="990"/>
      <c r="K14" s="990"/>
      <c r="L14" s="990"/>
      <c r="M14" s="991"/>
      <c r="N14" s="45"/>
      <c r="O14" s="45"/>
      <c r="P14" s="45"/>
      <c r="Q14" s="45"/>
    </row>
    <row r="15" spans="2:17" ht="6.95" customHeight="1" x14ac:dyDescent="0.2">
      <c r="C15" s="992"/>
      <c r="D15" s="993"/>
      <c r="E15" s="993"/>
      <c r="F15" s="993"/>
      <c r="G15" s="993"/>
      <c r="H15" s="993"/>
      <c r="I15" s="993"/>
      <c r="J15" s="993"/>
      <c r="K15" s="993"/>
      <c r="L15" s="993"/>
      <c r="M15" s="994"/>
      <c r="N15" s="45"/>
      <c r="O15" s="45"/>
      <c r="P15" s="45"/>
      <c r="Q15" s="45"/>
    </row>
    <row r="16" spans="2:17" ht="6.95" customHeight="1" x14ac:dyDescent="0.2">
      <c r="C16" s="995"/>
      <c r="D16" s="996"/>
      <c r="E16" s="996"/>
      <c r="F16" s="996"/>
      <c r="G16" s="996"/>
      <c r="H16" s="996"/>
      <c r="I16" s="996"/>
      <c r="J16" s="996"/>
      <c r="K16" s="996"/>
      <c r="L16" s="996"/>
      <c r="M16" s="997"/>
      <c r="N16" s="45"/>
      <c r="O16" s="45"/>
      <c r="P16" s="45"/>
      <c r="Q16" s="45"/>
    </row>
    <row r="17" spans="2:17" x14ac:dyDescent="0.2">
      <c r="N17" s="45"/>
      <c r="O17" s="45"/>
      <c r="P17" s="45"/>
      <c r="Q17" s="45"/>
    </row>
    <row r="18" spans="2:17" ht="9" customHeight="1" x14ac:dyDescent="0.2">
      <c r="C18" s="956" t="s">
        <v>56</v>
      </c>
      <c r="D18" s="957"/>
      <c r="E18" s="957"/>
      <c r="F18" s="957"/>
      <c r="G18" s="957"/>
      <c r="H18" s="957"/>
      <c r="I18" s="957"/>
      <c r="J18" s="957"/>
      <c r="K18" s="957"/>
      <c r="L18" s="957"/>
      <c r="M18" s="958"/>
      <c r="N18" s="45"/>
      <c r="O18" s="45"/>
      <c r="P18" s="45"/>
      <c r="Q18" s="45"/>
    </row>
    <row r="19" spans="2:17" ht="12.75" customHeight="1" x14ac:dyDescent="0.2">
      <c r="C19" s="959"/>
      <c r="D19" s="960"/>
      <c r="E19" s="960"/>
      <c r="F19" s="960"/>
      <c r="G19" s="960"/>
      <c r="H19" s="960"/>
      <c r="I19" s="960"/>
      <c r="J19" s="960"/>
      <c r="K19" s="960"/>
      <c r="L19" s="960"/>
      <c r="M19" s="961"/>
      <c r="N19" s="45"/>
      <c r="O19" s="45"/>
      <c r="P19" s="45"/>
      <c r="Q19" s="45"/>
    </row>
    <row r="20" spans="2:17" x14ac:dyDescent="0.2">
      <c r="N20" s="45"/>
      <c r="O20" s="45"/>
      <c r="P20" s="45"/>
      <c r="Q20" s="45"/>
    </row>
    <row r="21" spans="2:17" outlineLevel="1" x14ac:dyDescent="0.2">
      <c r="B21" s="320">
        <f>'Budget Plan'!A22</f>
        <v>0</v>
      </c>
      <c r="C21" s="985" t="str">
        <f>'Budget Plan'!C22</f>
        <v>LA Delegated Budget (excl. Sixth Form)</v>
      </c>
      <c r="D21" s="985"/>
      <c r="E21" s="985"/>
      <c r="F21" s="985"/>
      <c r="G21" s="985"/>
      <c r="H21" s="985"/>
      <c r="I21" s="331" t="e">
        <f>'Budget Plan'!F22</f>
        <v>#N/A</v>
      </c>
      <c r="J21" s="355" t="e">
        <f>'Strategic Financial Plan'!G30</f>
        <v>#N/A</v>
      </c>
      <c r="K21" s="355" t="e">
        <f>'Strategic Financial Plan'!H30</f>
        <v>#N/A</v>
      </c>
      <c r="L21" s="355">
        <f>'Strategic Financial Plan'!I30</f>
        <v>0</v>
      </c>
      <c r="M21" s="355">
        <f>'Strategic Financial Plan'!J30</f>
        <v>0</v>
      </c>
      <c r="N21" s="45"/>
      <c r="O21" s="45"/>
      <c r="P21" s="45"/>
      <c r="Q21" s="45"/>
    </row>
    <row r="22" spans="2:17" outlineLevel="1" x14ac:dyDescent="0.2">
      <c r="B22" s="320">
        <f>'Budget Plan'!A23</f>
        <v>0</v>
      </c>
      <c r="C22" s="950" t="str">
        <f>'Budget Plan'!C23</f>
        <v>Funding for Sixth Form Students</v>
      </c>
      <c r="D22" s="950"/>
      <c r="E22" s="950"/>
      <c r="F22" s="950"/>
      <c r="G22" s="950"/>
      <c r="H22" s="950"/>
      <c r="I22" s="331">
        <f>'Budget Plan'!F23</f>
        <v>0</v>
      </c>
      <c r="J22" s="355">
        <f>'Strategic Financial Plan'!G31</f>
        <v>0</v>
      </c>
      <c r="K22" s="355">
        <f>'Strategic Financial Plan'!H31</f>
        <v>0</v>
      </c>
      <c r="L22" s="355">
        <f>'Strategic Financial Plan'!I31</f>
        <v>0</v>
      </c>
      <c r="M22" s="355">
        <f>'Strategic Financial Plan'!J31</f>
        <v>0</v>
      </c>
      <c r="N22" s="45"/>
      <c r="O22" s="45"/>
      <c r="P22" s="45"/>
      <c r="Q22" s="45"/>
    </row>
    <row r="23" spans="2:17" ht="18" customHeight="1" x14ac:dyDescent="0.2">
      <c r="C23" s="947" t="s">
        <v>389</v>
      </c>
      <c r="D23" s="947"/>
      <c r="E23" s="947"/>
      <c r="F23" s="947"/>
      <c r="G23" s="947"/>
      <c r="H23" s="947"/>
      <c r="I23" s="321" t="e">
        <f>SUM(I21:I22)</f>
        <v>#N/A</v>
      </c>
      <c r="J23" s="360" t="e">
        <f>SUM(J21:J22)</f>
        <v>#N/A</v>
      </c>
      <c r="K23" s="321" t="e">
        <f>SUM(K21:K22)</f>
        <v>#N/A</v>
      </c>
      <c r="L23" s="360">
        <f>SUM(L21:L22)</f>
        <v>0</v>
      </c>
      <c r="M23" s="360">
        <f>SUM(M21:M22)</f>
        <v>0</v>
      </c>
      <c r="N23" s="45"/>
      <c r="O23" s="45"/>
      <c r="P23" s="45"/>
      <c r="Q23" s="45"/>
    </row>
    <row r="24" spans="2:17" hidden="1" outlineLevel="1" x14ac:dyDescent="0.2">
      <c r="B24" s="320">
        <f>'Budget Plan'!A27</f>
        <v>0</v>
      </c>
      <c r="C24" s="950" t="str">
        <f>'Budget Plan'!C27</f>
        <v>Additional Resources from LA</v>
      </c>
      <c r="D24" s="950"/>
      <c r="E24" s="950"/>
      <c r="F24" s="950"/>
      <c r="G24" s="950"/>
      <c r="H24" s="950"/>
      <c r="I24" s="331">
        <f>'Budget Plan'!F27</f>
        <v>0</v>
      </c>
      <c r="J24" s="355">
        <f>'Strategic Financial Plan'!G35</f>
        <v>0</v>
      </c>
      <c r="K24" s="355">
        <f>'Strategic Financial Plan'!H35</f>
        <v>0</v>
      </c>
      <c r="L24" s="355">
        <f>'Strategic Financial Plan'!I35</f>
        <v>0</v>
      </c>
      <c r="M24" s="355">
        <f>'Strategic Financial Plan'!J35</f>
        <v>0</v>
      </c>
      <c r="N24" s="45"/>
      <c r="O24" s="45"/>
      <c r="P24" s="45"/>
      <c r="Q24" s="45"/>
    </row>
    <row r="25" spans="2:17" hidden="1" outlineLevel="1" x14ac:dyDescent="0.2">
      <c r="B25" s="320">
        <f>'Budget Plan'!A28</f>
        <v>0</v>
      </c>
      <c r="C25" s="950" t="str">
        <f>'Budget Plan'!C28</f>
        <v>SEN and High Needs Funding</v>
      </c>
      <c r="D25" s="950"/>
      <c r="E25" s="950"/>
      <c r="F25" s="950"/>
      <c r="G25" s="950"/>
      <c r="H25" s="950"/>
      <c r="I25" s="331">
        <f>'Budget Plan'!F28</f>
        <v>0</v>
      </c>
      <c r="J25" s="355">
        <f>'Strategic Financial Plan'!G36</f>
        <v>0</v>
      </c>
      <c r="K25" s="355">
        <f>'Strategic Financial Plan'!H36</f>
        <v>0</v>
      </c>
      <c r="L25" s="355">
        <f>'Strategic Financial Plan'!I36</f>
        <v>0</v>
      </c>
      <c r="M25" s="355">
        <f>'Strategic Financial Plan'!J36</f>
        <v>0</v>
      </c>
      <c r="N25" s="45"/>
      <c r="O25" s="45"/>
      <c r="P25" s="45"/>
      <c r="Q25" s="45"/>
    </row>
    <row r="26" spans="2:17" hidden="1" outlineLevel="1" x14ac:dyDescent="0.2">
      <c r="B26" s="320">
        <f>'Budget Plan'!A29</f>
        <v>0</v>
      </c>
      <c r="C26" s="950" t="str">
        <f>'Budget Plan'!C29</f>
        <v>Funding for Ethnic Minority Pupils</v>
      </c>
      <c r="D26" s="950"/>
      <c r="E26" s="950"/>
      <c r="F26" s="950"/>
      <c r="G26" s="950"/>
      <c r="H26" s="950"/>
      <c r="I26" s="331">
        <f>'Budget Plan'!F29</f>
        <v>0</v>
      </c>
      <c r="J26" s="355">
        <f>'Strategic Financial Plan'!G37</f>
        <v>0</v>
      </c>
      <c r="K26" s="355">
        <f>'Strategic Financial Plan'!H37</f>
        <v>0</v>
      </c>
      <c r="L26" s="355">
        <f>'Strategic Financial Plan'!I37</f>
        <v>0</v>
      </c>
      <c r="M26" s="355">
        <f>'Strategic Financial Plan'!J37</f>
        <v>0</v>
      </c>
      <c r="N26" s="45"/>
      <c r="O26" s="45"/>
      <c r="P26" s="45"/>
      <c r="Q26" s="45"/>
    </row>
    <row r="27" spans="2:17" hidden="1" outlineLevel="1" x14ac:dyDescent="0.2">
      <c r="B27" s="320">
        <f>'Budget Plan'!A30</f>
        <v>0</v>
      </c>
      <c r="C27" s="950" t="str">
        <f>'Budget Plan'!C30</f>
        <v>Pupil Premium</v>
      </c>
      <c r="D27" s="950"/>
      <c r="E27" s="950"/>
      <c r="F27" s="950"/>
      <c r="G27" s="950"/>
      <c r="H27" s="950"/>
      <c r="I27" s="331">
        <f>'Budget Plan'!F30</f>
        <v>0</v>
      </c>
      <c r="J27" s="355">
        <f>'Strategic Financial Plan'!G38</f>
        <v>0</v>
      </c>
      <c r="K27" s="355">
        <f>'Strategic Financial Plan'!H38</f>
        <v>0</v>
      </c>
      <c r="L27" s="355">
        <f>'Strategic Financial Plan'!I38</f>
        <v>0</v>
      </c>
      <c r="M27" s="355">
        <f>'Strategic Financial Plan'!J38</f>
        <v>0</v>
      </c>
      <c r="N27" s="45"/>
      <c r="O27" s="45"/>
      <c r="P27" s="45"/>
      <c r="Q27" s="45"/>
    </row>
    <row r="28" spans="2:17" hidden="1" outlineLevel="1" x14ac:dyDescent="0.2">
      <c r="B28" s="320">
        <f>'Budget Plan'!A31</f>
        <v>0</v>
      </c>
      <c r="C28" s="950" t="str">
        <f>'Budget Plan'!C31</f>
        <v>Other Government Grants</v>
      </c>
      <c r="D28" s="950"/>
      <c r="E28" s="950"/>
      <c r="F28" s="950"/>
      <c r="G28" s="950"/>
      <c r="H28" s="950"/>
      <c r="I28" s="331">
        <f>'Budget Plan'!F31</f>
        <v>0</v>
      </c>
      <c r="J28" s="355">
        <f>'Strategic Financial Plan'!G39</f>
        <v>0</v>
      </c>
      <c r="K28" s="355">
        <f>'Strategic Financial Plan'!H39</f>
        <v>0</v>
      </c>
      <c r="L28" s="355">
        <f>'Strategic Financial Plan'!I39</f>
        <v>0</v>
      </c>
      <c r="M28" s="355">
        <f>'Strategic Financial Plan'!J39</f>
        <v>0</v>
      </c>
      <c r="N28" s="45"/>
      <c r="O28" s="45"/>
      <c r="P28" s="45"/>
      <c r="Q28" s="45"/>
    </row>
    <row r="29" spans="2:17" hidden="1" outlineLevel="1" x14ac:dyDescent="0.2">
      <c r="B29" s="320">
        <f>'Budget Plan'!A32</f>
        <v>0</v>
      </c>
      <c r="C29" s="950" t="str">
        <f>'Budget Plan'!C32</f>
        <v>Other Grants and Payments Received</v>
      </c>
      <c r="D29" s="950"/>
      <c r="E29" s="950"/>
      <c r="F29" s="950"/>
      <c r="G29" s="950"/>
      <c r="H29" s="950"/>
      <c r="I29" s="331">
        <f>'Budget Plan'!F32</f>
        <v>0</v>
      </c>
      <c r="J29" s="355">
        <f>'Strategic Financial Plan'!G40</f>
        <v>0</v>
      </c>
      <c r="K29" s="355">
        <f>'Strategic Financial Plan'!H40</f>
        <v>0</v>
      </c>
      <c r="L29" s="355">
        <f>'Strategic Financial Plan'!I40</f>
        <v>0</v>
      </c>
      <c r="M29" s="355">
        <f>'Strategic Financial Plan'!J40</f>
        <v>0</v>
      </c>
      <c r="N29" s="45"/>
      <c r="O29" s="45"/>
      <c r="P29" s="45"/>
      <c r="Q29" s="45"/>
    </row>
    <row r="30" spans="2:17" ht="18" customHeight="1" collapsed="1" x14ac:dyDescent="0.2">
      <c r="C30" s="947" t="s">
        <v>391</v>
      </c>
      <c r="D30" s="947"/>
      <c r="E30" s="947"/>
      <c r="F30" s="947"/>
      <c r="G30" s="947"/>
      <c r="H30" s="947"/>
      <c r="I30" s="321">
        <f>SUM(I24:I29)</f>
        <v>0</v>
      </c>
      <c r="J30" s="360">
        <f>SUM(J24:J29)</f>
        <v>0</v>
      </c>
      <c r="K30" s="360">
        <f>SUM(K24:K29)</f>
        <v>0</v>
      </c>
      <c r="L30" s="360">
        <f>SUM(L24:L29)</f>
        <v>0</v>
      </c>
      <c r="M30" s="360">
        <f>SUM(M24:M29)</f>
        <v>0</v>
      </c>
      <c r="N30" s="45"/>
      <c r="O30" s="45"/>
      <c r="P30" s="45"/>
      <c r="Q30" s="45"/>
    </row>
    <row r="31" spans="2:17" hidden="1" outlineLevel="1" x14ac:dyDescent="0.2">
      <c r="B31" s="320">
        <f>'Budget Plan'!A36</f>
        <v>0</v>
      </c>
      <c r="C31" s="950" t="str">
        <f>'Budget Plan'!C36</f>
        <v>Income from Services Provided</v>
      </c>
      <c r="D31" s="950"/>
      <c r="E31" s="950"/>
      <c r="F31" s="950"/>
      <c r="G31" s="950"/>
      <c r="H31" s="950"/>
      <c r="I31" s="331">
        <f>'Budget Plan'!F36</f>
        <v>0</v>
      </c>
      <c r="J31" s="355">
        <f>'Strategic Financial Plan'!G44</f>
        <v>0</v>
      </c>
      <c r="K31" s="355">
        <f>'Strategic Financial Plan'!H44</f>
        <v>0</v>
      </c>
      <c r="L31" s="355">
        <f>'Strategic Financial Plan'!I44</f>
        <v>0</v>
      </c>
      <c r="M31" s="355">
        <f>'Strategic Financial Plan'!J44</f>
        <v>0</v>
      </c>
      <c r="N31" s="45"/>
      <c r="O31" s="45"/>
      <c r="P31" s="45"/>
      <c r="Q31" s="45"/>
    </row>
    <row r="32" spans="2:17" hidden="1" outlineLevel="1" x14ac:dyDescent="0.2">
      <c r="B32" s="320">
        <f>'Budget Plan'!A37</f>
        <v>0</v>
      </c>
      <c r="C32" s="950" t="str">
        <f>'Budget Plan'!C37</f>
        <v>Interest Received</v>
      </c>
      <c r="D32" s="950"/>
      <c r="E32" s="950"/>
      <c r="F32" s="950"/>
      <c r="G32" s="950"/>
      <c r="H32" s="950"/>
      <c r="I32" s="331">
        <f>'Budget Plan'!F37</f>
        <v>0</v>
      </c>
      <c r="J32" s="355">
        <f>'Strategic Financial Plan'!G45</f>
        <v>0</v>
      </c>
      <c r="K32" s="355">
        <f>'Strategic Financial Plan'!H45</f>
        <v>0</v>
      </c>
      <c r="L32" s="355">
        <f>'Strategic Financial Plan'!I45</f>
        <v>0</v>
      </c>
      <c r="M32" s="355">
        <f>'Strategic Financial Plan'!J45</f>
        <v>0</v>
      </c>
      <c r="N32" s="45"/>
      <c r="O32" s="45"/>
      <c r="P32" s="45"/>
      <c r="Q32" s="45"/>
    </row>
    <row r="33" spans="2:17" hidden="1" outlineLevel="1" x14ac:dyDescent="0.2">
      <c r="B33" s="320">
        <f>'Budget Plan'!A38</f>
        <v>0</v>
      </c>
      <c r="C33" s="950" t="str">
        <f>'Budget Plan'!C38</f>
        <v>Lettings</v>
      </c>
      <c r="D33" s="950"/>
      <c r="E33" s="950"/>
      <c r="F33" s="950"/>
      <c r="G33" s="950"/>
      <c r="H33" s="950"/>
      <c r="I33" s="331">
        <f>'Budget Plan'!F38</f>
        <v>0</v>
      </c>
      <c r="J33" s="355">
        <f>'Strategic Financial Plan'!G46</f>
        <v>0</v>
      </c>
      <c r="K33" s="355">
        <f>'Strategic Financial Plan'!H46</f>
        <v>0</v>
      </c>
      <c r="L33" s="355">
        <f>'Strategic Financial Plan'!I46</f>
        <v>0</v>
      </c>
      <c r="M33" s="355">
        <f>'Strategic Financial Plan'!J46</f>
        <v>0</v>
      </c>
      <c r="N33" s="45"/>
      <c r="O33" s="45"/>
      <c r="P33" s="45"/>
      <c r="Q33" s="45"/>
    </row>
    <row r="34" spans="2:17" hidden="1" outlineLevel="1" x14ac:dyDescent="0.2">
      <c r="B34" s="320">
        <f>'Budget Plan'!A39</f>
        <v>0</v>
      </c>
      <c r="C34" s="950" t="str">
        <f>'Budget Plan'!C39</f>
        <v>Income from Catering</v>
      </c>
      <c r="D34" s="950"/>
      <c r="E34" s="950"/>
      <c r="F34" s="950"/>
      <c r="G34" s="950"/>
      <c r="H34" s="950"/>
      <c r="I34" s="331">
        <f>'Budget Plan'!F39</f>
        <v>0</v>
      </c>
      <c r="J34" s="355">
        <f>'Strategic Financial Plan'!G47</f>
        <v>0</v>
      </c>
      <c r="K34" s="355">
        <f>'Strategic Financial Plan'!H47</f>
        <v>0</v>
      </c>
      <c r="L34" s="355">
        <f>'Strategic Financial Plan'!I47</f>
        <v>0</v>
      </c>
      <c r="M34" s="355">
        <f>'Strategic Financial Plan'!J47</f>
        <v>0</v>
      </c>
      <c r="N34" s="45"/>
      <c r="O34" s="45"/>
      <c r="P34" s="45"/>
      <c r="Q34" s="45"/>
    </row>
    <row r="35" spans="2:17" hidden="1" outlineLevel="1" x14ac:dyDescent="0.2">
      <c r="B35" s="320">
        <f>'Budget Plan'!A40</f>
        <v>0</v>
      </c>
      <c r="C35" s="950" t="str">
        <f>'Budget Plan'!C40</f>
        <v>Receipts from Supply Teacher Insurance Claims</v>
      </c>
      <c r="D35" s="950"/>
      <c r="E35" s="950"/>
      <c r="F35" s="950"/>
      <c r="G35" s="950"/>
      <c r="H35" s="950"/>
      <c r="I35" s="331">
        <f>'Budget Plan'!F40</f>
        <v>0</v>
      </c>
      <c r="J35" s="355">
        <f>'Strategic Financial Plan'!G48</f>
        <v>0</v>
      </c>
      <c r="K35" s="355">
        <f>'Strategic Financial Plan'!H48</f>
        <v>0</v>
      </c>
      <c r="L35" s="355">
        <f>'Strategic Financial Plan'!I48</f>
        <v>0</v>
      </c>
      <c r="M35" s="355">
        <f>'Strategic Financial Plan'!J48</f>
        <v>0</v>
      </c>
      <c r="N35" s="45"/>
      <c r="O35" s="45"/>
      <c r="P35" s="45"/>
      <c r="Q35" s="45"/>
    </row>
    <row r="36" spans="2:17" hidden="1" outlineLevel="1" x14ac:dyDescent="0.2">
      <c r="B36" s="320">
        <f>'Budget Plan'!A41</f>
        <v>0</v>
      </c>
      <c r="C36" s="950" t="str">
        <f>'Budget Plan'!C41</f>
        <v>Receipts from Other Insurance Claims</v>
      </c>
      <c r="D36" s="950"/>
      <c r="E36" s="950"/>
      <c r="F36" s="950"/>
      <c r="G36" s="950"/>
      <c r="H36" s="950"/>
      <c r="I36" s="331">
        <f>'Budget Plan'!F41</f>
        <v>0</v>
      </c>
      <c r="J36" s="355">
        <f>'Strategic Financial Plan'!G49</f>
        <v>0</v>
      </c>
      <c r="K36" s="355">
        <f>'Strategic Financial Plan'!H49</f>
        <v>0</v>
      </c>
      <c r="L36" s="355">
        <f>'Strategic Financial Plan'!I49</f>
        <v>0</v>
      </c>
      <c r="M36" s="355">
        <f>'Strategic Financial Plan'!J49</f>
        <v>0</v>
      </c>
      <c r="N36" s="45"/>
      <c r="O36" s="45"/>
      <c r="P36" s="45"/>
      <c r="Q36" s="45"/>
    </row>
    <row r="37" spans="2:17" hidden="1" outlineLevel="1" x14ac:dyDescent="0.2">
      <c r="B37" s="320">
        <f>'Budget Plan'!A42</f>
        <v>0</v>
      </c>
      <c r="C37" s="950" t="str">
        <f>'Budget Plan'!C42</f>
        <v>Income from Visits</v>
      </c>
      <c r="D37" s="950"/>
      <c r="E37" s="950"/>
      <c r="F37" s="950"/>
      <c r="G37" s="950"/>
      <c r="H37" s="950"/>
      <c r="I37" s="331">
        <f>'Budget Plan'!F42</f>
        <v>0</v>
      </c>
      <c r="J37" s="355">
        <f>'Strategic Financial Plan'!G50</f>
        <v>0</v>
      </c>
      <c r="K37" s="355">
        <f>'Strategic Financial Plan'!H50</f>
        <v>0</v>
      </c>
      <c r="L37" s="355">
        <f>'Strategic Financial Plan'!I50</f>
        <v>0</v>
      </c>
      <c r="M37" s="355">
        <f>'Strategic Financial Plan'!J50</f>
        <v>0</v>
      </c>
      <c r="N37" s="45"/>
      <c r="O37" s="45"/>
      <c r="P37" s="45"/>
      <c r="Q37" s="45"/>
    </row>
    <row r="38" spans="2:17" hidden="1" outlineLevel="1" x14ac:dyDescent="0.2">
      <c r="B38" s="320">
        <f>'Budget Plan'!A43</f>
        <v>0</v>
      </c>
      <c r="C38" s="950" t="str">
        <f>'Budget Plan'!C43</f>
        <v>Donations / Private Funds</v>
      </c>
      <c r="D38" s="950"/>
      <c r="E38" s="950"/>
      <c r="F38" s="950"/>
      <c r="G38" s="950"/>
      <c r="H38" s="950"/>
      <c r="I38" s="331">
        <f>'Budget Plan'!F43</f>
        <v>0</v>
      </c>
      <c r="J38" s="355">
        <f>'Strategic Financial Plan'!G51</f>
        <v>0</v>
      </c>
      <c r="K38" s="355">
        <f>'Strategic Financial Plan'!H51</f>
        <v>0</v>
      </c>
      <c r="L38" s="355">
        <f>'Strategic Financial Plan'!I51</f>
        <v>0</v>
      </c>
      <c r="M38" s="355">
        <f>'Strategic Financial Plan'!J51</f>
        <v>0</v>
      </c>
      <c r="N38" s="45"/>
      <c r="O38" s="45"/>
      <c r="P38" s="45"/>
      <c r="Q38" s="45"/>
    </row>
    <row r="39" spans="2:17" hidden="1" outlineLevel="1" x14ac:dyDescent="0.2">
      <c r="B39" s="320">
        <f>'Budget Plan'!A44</f>
        <v>0</v>
      </c>
      <c r="C39" s="950" t="str">
        <f>'Budget Plan'!C44</f>
        <v>School Fund Income</v>
      </c>
      <c r="D39" s="950"/>
      <c r="E39" s="950"/>
      <c r="F39" s="950"/>
      <c r="G39" s="950"/>
      <c r="H39" s="950"/>
      <c r="I39" s="331">
        <f>'Budget Plan'!F44</f>
        <v>0</v>
      </c>
      <c r="J39" s="355">
        <f>'Strategic Financial Plan'!G52</f>
        <v>0</v>
      </c>
      <c r="K39" s="355">
        <f>'Strategic Financial Plan'!H52</f>
        <v>0</v>
      </c>
      <c r="L39" s="355">
        <f>'Strategic Financial Plan'!I52</f>
        <v>0</v>
      </c>
      <c r="M39" s="355">
        <f>'Strategic Financial Plan'!J52</f>
        <v>0</v>
      </c>
      <c r="N39" s="45"/>
      <c r="O39" s="45"/>
      <c r="P39" s="45"/>
      <c r="Q39" s="45"/>
    </row>
    <row r="40" spans="2:17" ht="18" customHeight="1" collapsed="1" x14ac:dyDescent="0.2">
      <c r="C40" s="947" t="s">
        <v>122</v>
      </c>
      <c r="D40" s="947"/>
      <c r="E40" s="947"/>
      <c r="F40" s="947"/>
      <c r="G40" s="947"/>
      <c r="H40" s="947"/>
      <c r="I40" s="321">
        <f>SUM(I31:I39)</f>
        <v>0</v>
      </c>
      <c r="J40" s="360">
        <f>SUM(J31:J39)</f>
        <v>0</v>
      </c>
      <c r="K40" s="360">
        <f>SUM(K31:K39)</f>
        <v>0</v>
      </c>
      <c r="L40" s="360">
        <f>SUM(L31:L39)</f>
        <v>0</v>
      </c>
      <c r="M40" s="360">
        <f>SUM(M31:M39)</f>
        <v>0</v>
      </c>
      <c r="N40" s="45"/>
      <c r="O40" s="45"/>
      <c r="P40" s="45"/>
      <c r="Q40" s="45"/>
    </row>
    <row r="41" spans="2:17" ht="9" customHeight="1" x14ac:dyDescent="0.2">
      <c r="C41" s="977" t="s">
        <v>392</v>
      </c>
      <c r="D41" s="978"/>
      <c r="E41" s="978"/>
      <c r="F41" s="978"/>
      <c r="G41" s="978"/>
      <c r="H41" s="979"/>
      <c r="I41" s="931">
        <f>I40+I30</f>
        <v>0</v>
      </c>
      <c r="J41" s="931">
        <f>J40+J30</f>
        <v>0</v>
      </c>
      <c r="K41" s="931">
        <f>K40+K30</f>
        <v>0</v>
      </c>
      <c r="L41" s="931">
        <f>L40+L30</f>
        <v>0</v>
      </c>
      <c r="M41" s="931">
        <f>M40+M30</f>
        <v>0</v>
      </c>
      <c r="N41" s="45"/>
      <c r="O41" s="45"/>
      <c r="P41" s="45"/>
      <c r="Q41" s="45"/>
    </row>
    <row r="42" spans="2:17" x14ac:dyDescent="0.2">
      <c r="C42" s="980"/>
      <c r="D42" s="981"/>
      <c r="E42" s="981"/>
      <c r="F42" s="981"/>
      <c r="G42" s="981"/>
      <c r="H42" s="982"/>
      <c r="I42" s="931"/>
      <c r="J42" s="931"/>
      <c r="K42" s="931"/>
      <c r="L42" s="931"/>
      <c r="M42" s="931"/>
      <c r="N42" s="45"/>
      <c r="O42" s="45"/>
      <c r="P42" s="45"/>
      <c r="Q42" s="45"/>
    </row>
    <row r="43" spans="2:17" ht="6.95" customHeight="1" x14ac:dyDescent="0.2">
      <c r="C43" s="964" t="s">
        <v>124</v>
      </c>
      <c r="D43" s="964"/>
      <c r="E43" s="964"/>
      <c r="F43" s="964"/>
      <c r="G43" s="964"/>
      <c r="H43" s="964"/>
      <c r="I43" s="931" t="e">
        <f>I23+I41</f>
        <v>#N/A</v>
      </c>
      <c r="J43" s="931" t="e">
        <f>J23+J41</f>
        <v>#N/A</v>
      </c>
      <c r="K43" s="931" t="e">
        <f>K23+K41</f>
        <v>#N/A</v>
      </c>
      <c r="L43" s="931">
        <f>L23+L41</f>
        <v>0</v>
      </c>
      <c r="M43" s="931">
        <f>M23+M41</f>
        <v>0</v>
      </c>
      <c r="N43" s="45"/>
      <c r="O43" s="45"/>
      <c r="P43" s="45"/>
      <c r="Q43" s="45"/>
    </row>
    <row r="44" spans="2:17" ht="6.95" customHeight="1" x14ac:dyDescent="0.2">
      <c r="C44" s="964"/>
      <c r="D44" s="964"/>
      <c r="E44" s="964"/>
      <c r="F44" s="964"/>
      <c r="G44" s="964"/>
      <c r="H44" s="964"/>
      <c r="I44" s="931"/>
      <c r="J44" s="931"/>
      <c r="K44" s="931"/>
      <c r="L44" s="931"/>
      <c r="M44" s="931"/>
      <c r="N44" s="45"/>
      <c r="O44" s="45"/>
      <c r="P44" s="45"/>
      <c r="Q44" s="45"/>
    </row>
    <row r="45" spans="2:17" ht="6.95" customHeight="1" x14ac:dyDescent="0.2">
      <c r="C45" s="964"/>
      <c r="D45" s="964"/>
      <c r="E45" s="964"/>
      <c r="F45" s="964"/>
      <c r="G45" s="964"/>
      <c r="H45" s="964"/>
      <c r="I45" s="931"/>
      <c r="J45" s="931"/>
      <c r="K45" s="931"/>
      <c r="L45" s="931"/>
      <c r="M45" s="931"/>
      <c r="N45" s="45"/>
      <c r="O45" s="45"/>
      <c r="P45" s="45"/>
      <c r="Q45" s="45"/>
    </row>
    <row r="46" spans="2:17" x14ac:dyDescent="0.2">
      <c r="C46" s="983"/>
      <c r="D46" s="983"/>
      <c r="E46" s="983"/>
      <c r="F46" s="983"/>
      <c r="G46" s="983"/>
      <c r="H46" s="983"/>
      <c r="I46" s="318"/>
      <c r="J46" s="335"/>
      <c r="K46" s="330"/>
      <c r="L46" s="330"/>
      <c r="M46" s="330"/>
      <c r="N46" s="45"/>
      <c r="O46" s="45"/>
      <c r="P46" s="45"/>
      <c r="Q46" s="45"/>
    </row>
    <row r="47" spans="2:17" ht="9" customHeight="1" x14ac:dyDescent="0.2">
      <c r="C47" s="956" t="s">
        <v>125</v>
      </c>
      <c r="D47" s="957"/>
      <c r="E47" s="957"/>
      <c r="F47" s="957"/>
      <c r="G47" s="957"/>
      <c r="H47" s="957"/>
      <c r="I47" s="957"/>
      <c r="J47" s="957"/>
      <c r="K47" s="957"/>
      <c r="L47" s="957"/>
      <c r="M47" s="958"/>
      <c r="N47" s="45"/>
      <c r="O47" s="45"/>
      <c r="P47" s="45"/>
      <c r="Q47" s="45"/>
    </row>
    <row r="48" spans="2:17" ht="9" customHeight="1" x14ac:dyDescent="0.2">
      <c r="C48" s="959"/>
      <c r="D48" s="960"/>
      <c r="E48" s="960"/>
      <c r="F48" s="960"/>
      <c r="G48" s="960"/>
      <c r="H48" s="960"/>
      <c r="I48" s="960"/>
      <c r="J48" s="960"/>
      <c r="K48" s="960"/>
      <c r="L48" s="960"/>
      <c r="M48" s="961"/>
      <c r="N48" s="45"/>
      <c r="O48" s="45"/>
      <c r="P48" s="45"/>
      <c r="Q48" s="45"/>
    </row>
    <row r="49" spans="2:17" ht="18" customHeight="1" x14ac:dyDescent="0.2">
      <c r="C49" s="976"/>
      <c r="D49" s="976"/>
      <c r="E49" s="976"/>
      <c r="F49" s="976"/>
      <c r="G49" s="976"/>
      <c r="H49" s="976"/>
      <c r="I49" s="319"/>
      <c r="J49" s="338"/>
      <c r="K49" s="330"/>
      <c r="L49" s="330"/>
      <c r="M49" s="330"/>
      <c r="N49" s="45"/>
      <c r="O49" s="45"/>
      <c r="P49" s="45"/>
      <c r="Q49" s="45"/>
    </row>
    <row r="50" spans="2:17" ht="18" hidden="1" customHeight="1" outlineLevel="1" x14ac:dyDescent="0.2">
      <c r="B50" s="320">
        <f>'Budget Plan'!A54</f>
        <v>0</v>
      </c>
      <c r="C50" s="950" t="str">
        <f>'Budget Plan'!C54</f>
        <v>Teaching Staff</v>
      </c>
      <c r="D50" s="950"/>
      <c r="E50" s="950"/>
      <c r="F50" s="950"/>
      <c r="G50" s="950"/>
      <c r="H50" s="950"/>
      <c r="I50" s="331">
        <f>'Budget Plan'!F54</f>
        <v>0</v>
      </c>
      <c r="J50" s="355">
        <f>'Strategic Financial Plan'!G66</f>
        <v>0</v>
      </c>
      <c r="K50" s="355">
        <f>'Strategic Financial Plan'!H66</f>
        <v>0</v>
      </c>
      <c r="L50" s="355">
        <f>'Strategic Financial Plan'!I66</f>
        <v>0</v>
      </c>
      <c r="M50" s="355">
        <f>'Strategic Financial Plan'!J66</f>
        <v>0</v>
      </c>
      <c r="N50" s="45"/>
      <c r="O50" s="45"/>
      <c r="P50" s="45"/>
      <c r="Q50" s="45"/>
    </row>
    <row r="51" spans="2:17" ht="18" hidden="1" customHeight="1" outlineLevel="1" x14ac:dyDescent="0.2">
      <c r="B51" s="320">
        <f>'Budget Plan'!A55</f>
        <v>0</v>
      </c>
      <c r="C51" s="950" t="str">
        <f>'Budget Plan'!C55</f>
        <v>Supply Staff</v>
      </c>
      <c r="D51" s="950"/>
      <c r="E51" s="950"/>
      <c r="F51" s="950"/>
      <c r="G51" s="950"/>
      <c r="H51" s="950"/>
      <c r="I51" s="331">
        <f>'Budget Plan'!F55</f>
        <v>0</v>
      </c>
      <c r="J51" s="355">
        <f>'Strategic Financial Plan'!G67</f>
        <v>0</v>
      </c>
      <c r="K51" s="355">
        <f>'Strategic Financial Plan'!H67</f>
        <v>0</v>
      </c>
      <c r="L51" s="355">
        <f>'Strategic Financial Plan'!I67</f>
        <v>0</v>
      </c>
      <c r="M51" s="355">
        <f>'Strategic Financial Plan'!J67</f>
        <v>0</v>
      </c>
      <c r="N51" s="45"/>
      <c r="O51" s="45"/>
      <c r="P51" s="45"/>
      <c r="Q51" s="45"/>
    </row>
    <row r="52" spans="2:17" ht="18" customHeight="1" collapsed="1" x14ac:dyDescent="0.2">
      <c r="C52" s="947" t="s">
        <v>393</v>
      </c>
      <c r="D52" s="947"/>
      <c r="E52" s="947"/>
      <c r="F52" s="947"/>
      <c r="G52" s="947"/>
      <c r="H52" s="947"/>
      <c r="I52" s="321">
        <f>SUM(I50:I51)</f>
        <v>0</v>
      </c>
      <c r="J52" s="360">
        <f>SUM(J50:J51)</f>
        <v>0</v>
      </c>
      <c r="K52" s="360">
        <f>SUM(K50:K51)</f>
        <v>0</v>
      </c>
      <c r="L52" s="360">
        <f>SUM(L50:L51)</f>
        <v>0</v>
      </c>
      <c r="M52" s="360">
        <f>SUM(M50:M51)</f>
        <v>0</v>
      </c>
      <c r="N52" s="45"/>
      <c r="O52" s="45"/>
      <c r="P52" s="45"/>
      <c r="Q52" s="45"/>
    </row>
    <row r="53" spans="2:17" ht="18" hidden="1" customHeight="1" outlineLevel="1" x14ac:dyDescent="0.2">
      <c r="B53" s="320">
        <f>'Budget Plan'!A59</f>
        <v>0</v>
      </c>
      <c r="C53" s="950" t="str">
        <f>'Budget Plan'!C59</f>
        <v>LSA / Ancillary / Classroom Assistants</v>
      </c>
      <c r="D53" s="950"/>
      <c r="E53" s="950"/>
      <c r="F53" s="950"/>
      <c r="G53" s="950"/>
      <c r="H53" s="950"/>
      <c r="I53" s="331">
        <f>'Budget Plan'!F59</f>
        <v>0</v>
      </c>
      <c r="J53" s="355">
        <f>'Strategic Financial Plan'!G71</f>
        <v>0</v>
      </c>
      <c r="K53" s="355">
        <f>'Strategic Financial Plan'!H71</f>
        <v>0</v>
      </c>
      <c r="L53" s="355">
        <f>'Strategic Financial Plan'!I71</f>
        <v>0</v>
      </c>
      <c r="M53" s="355">
        <f>'Strategic Financial Plan'!J71</f>
        <v>0</v>
      </c>
      <c r="N53" s="45"/>
      <c r="O53" s="45"/>
      <c r="P53" s="45"/>
      <c r="Q53" s="45"/>
    </row>
    <row r="54" spans="2:17" ht="18" hidden="1" customHeight="1" outlineLevel="1" x14ac:dyDescent="0.2">
      <c r="B54" s="320">
        <f>'Budget Plan'!A60</f>
        <v>0</v>
      </c>
      <c r="C54" s="950" t="str">
        <f>'Budget Plan'!C60</f>
        <v>Foreign Language Assistant / Nursery Nurse</v>
      </c>
      <c r="D54" s="950"/>
      <c r="E54" s="950"/>
      <c r="F54" s="950"/>
      <c r="G54" s="950"/>
      <c r="H54" s="950"/>
      <c r="I54" s="331">
        <f>'Budget Plan'!F60</f>
        <v>0</v>
      </c>
      <c r="J54" s="355">
        <f>'Strategic Financial Plan'!G72</f>
        <v>0</v>
      </c>
      <c r="K54" s="355">
        <f>'Strategic Financial Plan'!H72</f>
        <v>0</v>
      </c>
      <c r="L54" s="355">
        <f>'Strategic Financial Plan'!I72</f>
        <v>0</v>
      </c>
      <c r="M54" s="355">
        <f>'Strategic Financial Plan'!J72</f>
        <v>0</v>
      </c>
      <c r="N54" s="45"/>
      <c r="O54" s="45"/>
      <c r="P54" s="45"/>
      <c r="Q54" s="45"/>
    </row>
    <row r="55" spans="2:17" ht="18" hidden="1" customHeight="1" outlineLevel="1" x14ac:dyDescent="0.2">
      <c r="B55" s="320">
        <f>'Budget Plan'!A61</f>
        <v>0</v>
      </c>
      <c r="C55" s="950" t="str">
        <f>'Budget Plan'!C61</f>
        <v>Instructor</v>
      </c>
      <c r="D55" s="950"/>
      <c r="E55" s="950"/>
      <c r="F55" s="950"/>
      <c r="G55" s="950"/>
      <c r="H55" s="950"/>
      <c r="I55" s="331">
        <f>'Budget Plan'!F61</f>
        <v>0</v>
      </c>
      <c r="J55" s="355">
        <f>'Strategic Financial Plan'!G73</f>
        <v>0</v>
      </c>
      <c r="K55" s="355">
        <f>'Strategic Financial Plan'!H73</f>
        <v>0</v>
      </c>
      <c r="L55" s="355">
        <f>'Strategic Financial Plan'!I73</f>
        <v>0</v>
      </c>
      <c r="M55" s="355">
        <f>'Strategic Financial Plan'!J73</f>
        <v>0</v>
      </c>
      <c r="N55" s="45"/>
      <c r="O55" s="45"/>
      <c r="P55" s="45"/>
      <c r="Q55" s="45"/>
    </row>
    <row r="56" spans="2:17" ht="18" hidden="1" customHeight="1" outlineLevel="1" x14ac:dyDescent="0.2">
      <c r="B56" s="320">
        <f>'Budget Plan'!A62</f>
        <v>0</v>
      </c>
      <c r="C56" s="950" t="str">
        <f>'Budget Plan'!C62</f>
        <v>Librarian</v>
      </c>
      <c r="D56" s="950"/>
      <c r="E56" s="950"/>
      <c r="F56" s="950"/>
      <c r="G56" s="950"/>
      <c r="H56" s="950"/>
      <c r="I56" s="331">
        <f>'Budget Plan'!F62</f>
        <v>0</v>
      </c>
      <c r="J56" s="355">
        <f>'Strategic Financial Plan'!G74</f>
        <v>0</v>
      </c>
      <c r="K56" s="355">
        <f>'Strategic Financial Plan'!H74</f>
        <v>0</v>
      </c>
      <c r="L56" s="355">
        <f>'Strategic Financial Plan'!I74</f>
        <v>0</v>
      </c>
      <c r="M56" s="355">
        <f>'Strategic Financial Plan'!J74</f>
        <v>0</v>
      </c>
      <c r="N56" s="45"/>
      <c r="O56" s="45"/>
      <c r="P56" s="45"/>
      <c r="Q56" s="45"/>
    </row>
    <row r="57" spans="2:17" ht="18" hidden="1" customHeight="1" outlineLevel="1" x14ac:dyDescent="0.2">
      <c r="B57" s="320">
        <f>'Budget Plan'!A63</f>
        <v>0</v>
      </c>
      <c r="C57" s="950" t="str">
        <f>'Budget Plan'!C63</f>
        <v>School Technician</v>
      </c>
      <c r="D57" s="950"/>
      <c r="E57" s="950"/>
      <c r="F57" s="950"/>
      <c r="G57" s="950"/>
      <c r="H57" s="950"/>
      <c r="I57" s="331">
        <f>'Budget Plan'!F63</f>
        <v>0</v>
      </c>
      <c r="J57" s="355">
        <f>'Strategic Financial Plan'!G75</f>
        <v>0</v>
      </c>
      <c r="K57" s="355">
        <f>'Strategic Financial Plan'!H75</f>
        <v>0</v>
      </c>
      <c r="L57" s="355">
        <f>'Strategic Financial Plan'!I75</f>
        <v>0</v>
      </c>
      <c r="M57" s="355">
        <f>'Strategic Financial Plan'!J75</f>
        <v>0</v>
      </c>
      <c r="N57" s="45"/>
      <c r="O57" s="45"/>
      <c r="P57" s="45"/>
      <c r="Q57" s="45"/>
    </row>
    <row r="58" spans="2:17" ht="18" hidden="1" customHeight="1" outlineLevel="1" x14ac:dyDescent="0.2">
      <c r="B58" s="320">
        <f>'Budget Plan'!A64</f>
        <v>0</v>
      </c>
      <c r="C58" s="950" t="str">
        <f>'Budget Plan'!C64</f>
        <v>Residential Care Officer (Special Schools Only)</v>
      </c>
      <c r="D58" s="950"/>
      <c r="E58" s="950"/>
      <c r="F58" s="950"/>
      <c r="G58" s="950"/>
      <c r="H58" s="950"/>
      <c r="I58" s="331">
        <f>'Budget Plan'!F64</f>
        <v>0</v>
      </c>
      <c r="J58" s="355">
        <f>'Strategic Financial Plan'!G76</f>
        <v>0</v>
      </c>
      <c r="K58" s="355">
        <f>'Strategic Financial Plan'!H76</f>
        <v>0</v>
      </c>
      <c r="L58" s="355">
        <f>'Strategic Financial Plan'!I76</f>
        <v>0</v>
      </c>
      <c r="M58" s="355">
        <f>'Strategic Financial Plan'!J76</f>
        <v>0</v>
      </c>
      <c r="N58" s="45"/>
      <c r="O58" s="45"/>
      <c r="P58" s="45"/>
      <c r="Q58" s="45"/>
    </row>
    <row r="59" spans="2:17" ht="18" hidden="1" customHeight="1" outlineLevel="1" x14ac:dyDescent="0.2">
      <c r="B59" s="320">
        <f>'Budget Plan'!A65</f>
        <v>0</v>
      </c>
      <c r="C59" s="950" t="str">
        <f>'Budget Plan'!C65</f>
        <v>Premises Staff</v>
      </c>
      <c r="D59" s="950"/>
      <c r="E59" s="950"/>
      <c r="F59" s="950"/>
      <c r="G59" s="950"/>
      <c r="H59" s="950"/>
      <c r="I59" s="331">
        <f>'Budget Plan'!F65</f>
        <v>0</v>
      </c>
      <c r="J59" s="355">
        <f>'Strategic Financial Plan'!G77</f>
        <v>0</v>
      </c>
      <c r="K59" s="355">
        <f>'Strategic Financial Plan'!H77</f>
        <v>0</v>
      </c>
      <c r="L59" s="355">
        <f>'Strategic Financial Plan'!I77</f>
        <v>0</v>
      </c>
      <c r="M59" s="355">
        <f>'Strategic Financial Plan'!J77</f>
        <v>0</v>
      </c>
      <c r="N59" s="45"/>
      <c r="O59" s="45"/>
      <c r="P59" s="45"/>
      <c r="Q59" s="45"/>
    </row>
    <row r="60" spans="2:17" ht="18" hidden="1" customHeight="1" outlineLevel="1" x14ac:dyDescent="0.2">
      <c r="B60" s="320">
        <f>'Budget Plan'!A66</f>
        <v>0</v>
      </c>
      <c r="C60" s="950" t="str">
        <f>'Budget Plan'!C66</f>
        <v>Administrative &amp; Clerical Staff</v>
      </c>
      <c r="D60" s="950"/>
      <c r="E60" s="950"/>
      <c r="F60" s="950"/>
      <c r="G60" s="950"/>
      <c r="H60" s="950"/>
      <c r="I60" s="331">
        <f>'Budget Plan'!F66</f>
        <v>0</v>
      </c>
      <c r="J60" s="355">
        <f>'Strategic Financial Plan'!G78</f>
        <v>0</v>
      </c>
      <c r="K60" s="355">
        <f>'Strategic Financial Plan'!H78</f>
        <v>0</v>
      </c>
      <c r="L60" s="355">
        <f>'Strategic Financial Plan'!I78</f>
        <v>0</v>
      </c>
      <c r="M60" s="355">
        <f>'Strategic Financial Plan'!J78</f>
        <v>0</v>
      </c>
      <c r="N60" s="45"/>
      <c r="O60" s="45"/>
      <c r="P60" s="45"/>
      <c r="Q60" s="45"/>
    </row>
    <row r="61" spans="2:17" ht="18" hidden="1" customHeight="1" outlineLevel="1" x14ac:dyDescent="0.2">
      <c r="B61" s="320">
        <f>'Budget Plan'!A67</f>
        <v>0</v>
      </c>
      <c r="C61" s="950" t="str">
        <f>'Budget Plan'!C67</f>
        <v>Catering Staff</v>
      </c>
      <c r="D61" s="950"/>
      <c r="E61" s="950"/>
      <c r="F61" s="950"/>
      <c r="G61" s="950"/>
      <c r="H61" s="950"/>
      <c r="I61" s="331">
        <f>'Budget Plan'!F67</f>
        <v>0</v>
      </c>
      <c r="J61" s="355">
        <f>'Strategic Financial Plan'!G79</f>
        <v>0</v>
      </c>
      <c r="K61" s="355">
        <f>'Strategic Financial Plan'!H79</f>
        <v>0</v>
      </c>
      <c r="L61" s="355">
        <f>'Strategic Financial Plan'!I79</f>
        <v>0</v>
      </c>
      <c r="M61" s="355">
        <f>'Strategic Financial Plan'!J79</f>
        <v>0</v>
      </c>
      <c r="N61" s="45"/>
      <c r="O61" s="45"/>
      <c r="P61" s="45"/>
      <c r="Q61" s="45"/>
    </row>
    <row r="62" spans="2:17" ht="18" hidden="1" customHeight="1" outlineLevel="1" x14ac:dyDescent="0.2">
      <c r="B62" s="320">
        <f>'Budget Plan'!A68</f>
        <v>0</v>
      </c>
      <c r="C62" s="950" t="str">
        <f>'Budget Plan'!C68</f>
        <v>Mid-day Supervision Staff</v>
      </c>
      <c r="D62" s="950"/>
      <c r="E62" s="950"/>
      <c r="F62" s="950"/>
      <c r="G62" s="950"/>
      <c r="H62" s="950"/>
      <c r="I62" s="331">
        <f>'Budget Plan'!F68</f>
        <v>0</v>
      </c>
      <c r="J62" s="355">
        <f>'Strategic Financial Plan'!G80</f>
        <v>0</v>
      </c>
      <c r="K62" s="355">
        <f>'Strategic Financial Plan'!H80</f>
        <v>0</v>
      </c>
      <c r="L62" s="355">
        <f>'Strategic Financial Plan'!I80</f>
        <v>0</v>
      </c>
      <c r="M62" s="355">
        <f>'Strategic Financial Plan'!J80</f>
        <v>0</v>
      </c>
      <c r="N62" s="45"/>
      <c r="O62" s="45"/>
      <c r="P62" s="45"/>
      <c r="Q62" s="45"/>
    </row>
    <row r="63" spans="2:17" ht="18" hidden="1" customHeight="1" outlineLevel="1" x14ac:dyDescent="0.2">
      <c r="B63" s="320">
        <f>'Budget Plan'!A69</f>
        <v>0</v>
      </c>
      <c r="C63" s="950" t="str">
        <f>'Budget Plan'!C69</f>
        <v>Other Staff - Special Facilities</v>
      </c>
      <c r="D63" s="950"/>
      <c r="E63" s="950"/>
      <c r="F63" s="950"/>
      <c r="G63" s="950"/>
      <c r="H63" s="950"/>
      <c r="I63" s="331">
        <f>'Budget Plan'!F69</f>
        <v>0</v>
      </c>
      <c r="J63" s="355">
        <f>'Strategic Financial Plan'!G81</f>
        <v>0</v>
      </c>
      <c r="K63" s="355">
        <f>'Strategic Financial Plan'!H81</f>
        <v>0</v>
      </c>
      <c r="L63" s="355">
        <f>'Strategic Financial Plan'!I81</f>
        <v>0</v>
      </c>
      <c r="M63" s="355">
        <f>'Strategic Financial Plan'!J81</f>
        <v>0</v>
      </c>
      <c r="N63" s="45"/>
      <c r="O63" s="45"/>
      <c r="P63" s="45"/>
      <c r="Q63" s="45"/>
    </row>
    <row r="64" spans="2:17" ht="18" customHeight="1" collapsed="1" x14ac:dyDescent="0.2">
      <c r="C64" s="947" t="s">
        <v>164</v>
      </c>
      <c r="D64" s="947"/>
      <c r="E64" s="947"/>
      <c r="F64" s="947"/>
      <c r="G64" s="947"/>
      <c r="H64" s="947"/>
      <c r="I64" s="321">
        <f>SUM(I53:I63)</f>
        <v>0</v>
      </c>
      <c r="J64" s="360">
        <f>SUM(J53:J63)</f>
        <v>0</v>
      </c>
      <c r="K64" s="360">
        <f>SUM(K53:K63)</f>
        <v>0</v>
      </c>
      <c r="L64" s="360">
        <f>SUM(L53:L63)</f>
        <v>0</v>
      </c>
      <c r="M64" s="360">
        <f>SUM(M53:M63)</f>
        <v>0</v>
      </c>
      <c r="N64" s="45"/>
      <c r="O64" s="45"/>
      <c r="P64" s="45"/>
      <c r="Q64" s="45"/>
    </row>
    <row r="65" spans="2:17" ht="9" hidden="1" customHeight="1" outlineLevel="1" x14ac:dyDescent="0.2">
      <c r="B65" s="948">
        <f>'Budget Plan'!A73</f>
        <v>0</v>
      </c>
      <c r="C65" s="950" t="str">
        <f>'Budget Plan'!C73</f>
        <v>Advertising / Interview / Recruitment</v>
      </c>
      <c r="D65" s="950"/>
      <c r="E65" s="950"/>
      <c r="F65" s="950"/>
      <c r="G65" s="950"/>
      <c r="H65" s="950"/>
      <c r="I65" s="954">
        <f>'Budget Plan'!F73</f>
        <v>0</v>
      </c>
      <c r="J65" s="954">
        <f>'Strategic Financial Plan'!G85</f>
        <v>0</v>
      </c>
      <c r="K65" s="954">
        <f>'Strategic Financial Plan'!H85</f>
        <v>0</v>
      </c>
      <c r="L65" s="954">
        <f>'Strategic Financial Plan'!I85</f>
        <v>0</v>
      </c>
      <c r="M65" s="954">
        <f>'Strategic Financial Plan'!J85</f>
        <v>0</v>
      </c>
      <c r="N65" s="45"/>
      <c r="O65" s="45"/>
      <c r="P65" s="45"/>
      <c r="Q65" s="45"/>
    </row>
    <row r="66" spans="2:17" ht="9" hidden="1" customHeight="1" outlineLevel="1" x14ac:dyDescent="0.2">
      <c r="B66" s="948"/>
      <c r="C66" s="950"/>
      <c r="D66" s="950"/>
      <c r="E66" s="950"/>
      <c r="F66" s="950"/>
      <c r="G66" s="950"/>
      <c r="H66" s="950"/>
      <c r="I66" s="954"/>
      <c r="J66" s="954"/>
      <c r="K66" s="954"/>
      <c r="L66" s="954"/>
      <c r="M66" s="954"/>
      <c r="N66" s="45"/>
      <c r="O66" s="45"/>
      <c r="P66" s="45"/>
      <c r="Q66" s="45"/>
    </row>
    <row r="67" spans="2:17" ht="18" hidden="1" customHeight="1" outlineLevel="1" x14ac:dyDescent="0.2">
      <c r="B67" s="320">
        <f>'Budget Plan'!A74</f>
        <v>0</v>
      </c>
      <c r="C67" s="950" t="str">
        <f>'Budget Plan'!C74</f>
        <v>Long Service Awards / Premature Retirement</v>
      </c>
      <c r="D67" s="950"/>
      <c r="E67" s="950"/>
      <c r="F67" s="950"/>
      <c r="G67" s="950"/>
      <c r="H67" s="950"/>
      <c r="I67" s="331">
        <f>'Budget Plan'!F74</f>
        <v>0</v>
      </c>
      <c r="J67" s="355">
        <f>'Strategic Financial Plan'!G86</f>
        <v>0</v>
      </c>
      <c r="K67" s="355">
        <f>'Strategic Financial Plan'!H86</f>
        <v>0</v>
      </c>
      <c r="L67" s="355">
        <f>'Strategic Financial Plan'!I86</f>
        <v>0</v>
      </c>
      <c r="M67" s="355">
        <f>'Strategic Financial Plan'!J86</f>
        <v>0</v>
      </c>
      <c r="N67" s="45"/>
      <c r="O67" s="45"/>
      <c r="P67" s="45"/>
      <c r="Q67" s="45"/>
    </row>
    <row r="68" spans="2:17" ht="18" hidden="1" customHeight="1" outlineLevel="1" x14ac:dyDescent="0.2">
      <c r="B68" s="320">
        <f>'Budget Plan'!A75</f>
        <v>0</v>
      </c>
      <c r="C68" s="950" t="str">
        <f>'Budget Plan'!C75</f>
        <v>Staff Travel / Travel / Subsistence</v>
      </c>
      <c r="D68" s="950"/>
      <c r="E68" s="950"/>
      <c r="F68" s="950"/>
      <c r="G68" s="950"/>
      <c r="H68" s="950"/>
      <c r="I68" s="331">
        <f>'Budget Plan'!F75</f>
        <v>0</v>
      </c>
      <c r="J68" s="355">
        <f>'Strategic Financial Plan'!G87</f>
        <v>0</v>
      </c>
      <c r="K68" s="355">
        <f>'Strategic Financial Plan'!H87</f>
        <v>0</v>
      </c>
      <c r="L68" s="355">
        <f>'Strategic Financial Plan'!I87</f>
        <v>0</v>
      </c>
      <c r="M68" s="355">
        <f>'Strategic Financial Plan'!J87</f>
        <v>0</v>
      </c>
      <c r="N68" s="45"/>
      <c r="O68" s="45"/>
      <c r="P68" s="45"/>
      <c r="Q68" s="45"/>
    </row>
    <row r="69" spans="2:17" ht="18" hidden="1" customHeight="1" outlineLevel="1" x14ac:dyDescent="0.2">
      <c r="B69" s="320">
        <f>'Budget Plan'!A76</f>
        <v>0</v>
      </c>
      <c r="C69" s="950" t="str">
        <f>'Budget Plan'!C76</f>
        <v>Other Indirect Employee Expenses</v>
      </c>
      <c r="D69" s="950"/>
      <c r="E69" s="950"/>
      <c r="F69" s="950"/>
      <c r="G69" s="950"/>
      <c r="H69" s="950"/>
      <c r="I69" s="331">
        <f>'Budget Plan'!F76</f>
        <v>0</v>
      </c>
      <c r="J69" s="355">
        <f>'Strategic Financial Plan'!G88</f>
        <v>0</v>
      </c>
      <c r="K69" s="355">
        <f>'Strategic Financial Plan'!H88</f>
        <v>0</v>
      </c>
      <c r="L69" s="355">
        <f>'Strategic Financial Plan'!I88</f>
        <v>0</v>
      </c>
      <c r="M69" s="355">
        <f>'Strategic Financial Plan'!J88</f>
        <v>0</v>
      </c>
      <c r="N69" s="45"/>
      <c r="O69" s="45"/>
      <c r="P69" s="45"/>
      <c r="Q69" s="45"/>
    </row>
    <row r="70" spans="2:17" ht="18" hidden="1" customHeight="1" outlineLevel="1" x14ac:dyDescent="0.2">
      <c r="B70" s="320">
        <f>'Budget Plan'!A77</f>
        <v>0</v>
      </c>
      <c r="C70" s="950" t="str">
        <f>'Budget Plan'!C77</f>
        <v>Duty Meals</v>
      </c>
      <c r="D70" s="950"/>
      <c r="E70" s="950"/>
      <c r="F70" s="950"/>
      <c r="G70" s="950"/>
      <c r="H70" s="950"/>
      <c r="I70" s="331">
        <f>'Budget Plan'!F77</f>
        <v>0</v>
      </c>
      <c r="J70" s="355">
        <f>'Strategic Financial Plan'!G89</f>
        <v>0</v>
      </c>
      <c r="K70" s="355">
        <f>'Strategic Financial Plan'!H89</f>
        <v>0</v>
      </c>
      <c r="L70" s="355">
        <f>'Strategic Financial Plan'!I89</f>
        <v>0</v>
      </c>
      <c r="M70" s="355">
        <f>'Strategic Financial Plan'!J89</f>
        <v>0</v>
      </c>
      <c r="N70" s="45"/>
      <c r="O70" s="45"/>
      <c r="P70" s="45"/>
      <c r="Q70" s="45"/>
    </row>
    <row r="71" spans="2:17" ht="18" hidden="1" customHeight="1" outlineLevel="1" x14ac:dyDescent="0.2">
      <c r="B71" s="320">
        <f>'Budget Plan'!A78</f>
        <v>0</v>
      </c>
      <c r="C71" s="950" t="str">
        <f>'Budget Plan'!C78</f>
        <v>Staff Development And Training</v>
      </c>
      <c r="D71" s="950"/>
      <c r="E71" s="950"/>
      <c r="F71" s="950"/>
      <c r="G71" s="950"/>
      <c r="H71" s="950"/>
      <c r="I71" s="331">
        <f>'Budget Plan'!F78</f>
        <v>0</v>
      </c>
      <c r="J71" s="355">
        <f>'Strategic Financial Plan'!G90</f>
        <v>0</v>
      </c>
      <c r="K71" s="355">
        <f>'Strategic Financial Plan'!H90</f>
        <v>0</v>
      </c>
      <c r="L71" s="355">
        <f>'Strategic Financial Plan'!I90</f>
        <v>0</v>
      </c>
      <c r="M71" s="355">
        <f>'Strategic Financial Plan'!J90</f>
        <v>0</v>
      </c>
      <c r="N71" s="45"/>
      <c r="O71" s="45"/>
      <c r="P71" s="45"/>
      <c r="Q71" s="45"/>
    </row>
    <row r="72" spans="2:17" ht="9" hidden="1" customHeight="1" outlineLevel="1" x14ac:dyDescent="0.2">
      <c r="B72" s="948">
        <f>'Budget Plan'!A79</f>
        <v>0</v>
      </c>
      <c r="C72" s="950" t="str">
        <f>'Budget Plan'!C79</f>
        <v>Supply Teacher Insurance Premiums - Inc. Maternity</v>
      </c>
      <c r="D72" s="950"/>
      <c r="E72" s="950"/>
      <c r="F72" s="950"/>
      <c r="G72" s="950"/>
      <c r="H72" s="950"/>
      <c r="I72" s="954">
        <f>'Budget Plan'!F79</f>
        <v>0</v>
      </c>
      <c r="J72" s="954">
        <f>'Strategic Financial Plan'!G91</f>
        <v>0</v>
      </c>
      <c r="K72" s="954">
        <f>'Strategic Financial Plan'!H91</f>
        <v>0</v>
      </c>
      <c r="L72" s="954">
        <f>'Strategic Financial Plan'!I91</f>
        <v>0</v>
      </c>
      <c r="M72" s="954">
        <f>'Strategic Financial Plan'!J91</f>
        <v>0</v>
      </c>
      <c r="N72" s="45"/>
      <c r="O72" s="45"/>
      <c r="P72" s="45"/>
      <c r="Q72" s="45"/>
    </row>
    <row r="73" spans="2:17" ht="9" hidden="1" customHeight="1" outlineLevel="1" x14ac:dyDescent="0.2">
      <c r="B73" s="948"/>
      <c r="C73" s="950"/>
      <c r="D73" s="950"/>
      <c r="E73" s="950"/>
      <c r="F73" s="950"/>
      <c r="G73" s="950"/>
      <c r="H73" s="950"/>
      <c r="I73" s="954"/>
      <c r="J73" s="954"/>
      <c r="K73" s="954"/>
      <c r="L73" s="954"/>
      <c r="M73" s="954"/>
      <c r="N73" s="45"/>
      <c r="O73" s="45"/>
      <c r="P73" s="45"/>
      <c r="Q73" s="45"/>
    </row>
    <row r="74" spans="2:17" ht="9" hidden="1" customHeight="1" outlineLevel="1" x14ac:dyDescent="0.2">
      <c r="B74" s="948">
        <f>'Budget Plan'!A80</f>
        <v>0</v>
      </c>
      <c r="C74" s="950" t="str">
        <f>'Budget Plan'!C80</f>
        <v>Staff Related Insurance Premiums</v>
      </c>
      <c r="D74" s="950"/>
      <c r="E74" s="950"/>
      <c r="F74" s="950"/>
      <c r="G74" s="950"/>
      <c r="H74" s="950"/>
      <c r="I74" s="954">
        <f>'Budget Plan'!F80</f>
        <v>0</v>
      </c>
      <c r="J74" s="954">
        <f>'Strategic Financial Plan'!G92</f>
        <v>0</v>
      </c>
      <c r="K74" s="954">
        <f>'Strategic Financial Plan'!H92</f>
        <v>0</v>
      </c>
      <c r="L74" s="954">
        <f>'Strategic Financial Plan'!I92</f>
        <v>0</v>
      </c>
      <c r="M74" s="954">
        <f>'Strategic Financial Plan'!J92</f>
        <v>0</v>
      </c>
      <c r="N74" s="45"/>
      <c r="O74" s="45"/>
      <c r="P74" s="45"/>
      <c r="Q74" s="45"/>
    </row>
    <row r="75" spans="2:17" ht="9" hidden="1" customHeight="1" outlineLevel="1" x14ac:dyDescent="0.2">
      <c r="B75" s="948"/>
      <c r="C75" s="950"/>
      <c r="D75" s="950"/>
      <c r="E75" s="950"/>
      <c r="F75" s="950"/>
      <c r="G75" s="950"/>
      <c r="H75" s="950"/>
      <c r="I75" s="954"/>
      <c r="J75" s="954"/>
      <c r="K75" s="954"/>
      <c r="L75" s="954"/>
      <c r="M75" s="954"/>
      <c r="N75" s="45"/>
      <c r="O75" s="45"/>
      <c r="P75" s="45"/>
      <c r="Q75" s="45"/>
    </row>
    <row r="76" spans="2:17" ht="18" customHeight="1" collapsed="1" x14ac:dyDescent="0.2">
      <c r="C76" s="947" t="s">
        <v>191</v>
      </c>
      <c r="D76" s="947"/>
      <c r="E76" s="947"/>
      <c r="F76" s="947"/>
      <c r="G76" s="947"/>
      <c r="H76" s="947"/>
      <c r="I76" s="321">
        <f>SUM(I65:I74)</f>
        <v>0</v>
      </c>
      <c r="J76" s="360">
        <f>SUM(J65:J74)</f>
        <v>0</v>
      </c>
      <c r="K76" s="360">
        <f>SUM(K65:K74)</f>
        <v>0</v>
      </c>
      <c r="L76" s="360">
        <f>SUM(L65:L74)</f>
        <v>0</v>
      </c>
      <c r="M76" s="360">
        <f>SUM(M65:M74)</f>
        <v>0</v>
      </c>
      <c r="N76" s="45"/>
      <c r="O76" s="45"/>
      <c r="P76" s="45"/>
      <c r="Q76" s="45"/>
    </row>
    <row r="77" spans="2:17" x14ac:dyDescent="0.2">
      <c r="C77" s="956" t="s">
        <v>192</v>
      </c>
      <c r="D77" s="957"/>
      <c r="E77" s="957"/>
      <c r="F77" s="957"/>
      <c r="G77" s="957"/>
      <c r="H77" s="958"/>
      <c r="I77" s="962">
        <f>I52+I64+I76</f>
        <v>0</v>
      </c>
      <c r="J77" s="962">
        <f>J52+J64+J76</f>
        <v>0</v>
      </c>
      <c r="K77" s="962">
        <f>K52+K64+K76</f>
        <v>0</v>
      </c>
      <c r="L77" s="962">
        <f>L52+L64+L76</f>
        <v>0</v>
      </c>
      <c r="M77" s="962">
        <f>M52+M64+M76</f>
        <v>0</v>
      </c>
      <c r="N77" s="45"/>
      <c r="O77" s="45"/>
      <c r="P77" s="45"/>
      <c r="Q77" s="45"/>
    </row>
    <row r="78" spans="2:17" ht="4.5" customHeight="1" x14ac:dyDescent="0.2">
      <c r="C78" s="959"/>
      <c r="D78" s="960"/>
      <c r="E78" s="960"/>
      <c r="F78" s="960"/>
      <c r="G78" s="960"/>
      <c r="H78" s="961"/>
      <c r="I78" s="963"/>
      <c r="J78" s="963"/>
      <c r="K78" s="963"/>
      <c r="L78" s="963"/>
      <c r="M78" s="963"/>
      <c r="N78" s="45"/>
      <c r="O78" s="45"/>
      <c r="P78" s="45"/>
      <c r="Q78" s="45"/>
    </row>
    <row r="79" spans="2:17" ht="9" customHeight="1" outlineLevel="1" x14ac:dyDescent="0.2">
      <c r="B79" s="948">
        <f>'Budget Plan'!A85</f>
        <v>0</v>
      </c>
      <c r="C79" s="950" t="str">
        <f>'Budget Plan'!C85</f>
        <v>Repairs &amp; Maintenance</v>
      </c>
      <c r="D79" s="950"/>
      <c r="E79" s="950"/>
      <c r="F79" s="950"/>
      <c r="G79" s="950"/>
      <c r="H79" s="950"/>
      <c r="I79" s="954">
        <f>'Budget Plan'!F85</f>
        <v>0</v>
      </c>
      <c r="J79" s="954">
        <f>'Strategic Financial Plan'!G100</f>
        <v>0</v>
      </c>
      <c r="K79" s="954">
        <f>'Strategic Financial Plan'!H100</f>
        <v>0</v>
      </c>
      <c r="L79" s="954">
        <f>'Strategic Financial Plan'!I100</f>
        <v>0</v>
      </c>
      <c r="M79" s="954">
        <f>'Strategic Financial Plan'!J100</f>
        <v>0</v>
      </c>
      <c r="N79" s="45"/>
      <c r="O79" s="45"/>
      <c r="P79" s="45"/>
      <c r="Q79" s="45"/>
    </row>
    <row r="80" spans="2:17" ht="9" customHeight="1" outlineLevel="1" x14ac:dyDescent="0.2">
      <c r="B80" s="948"/>
      <c r="C80" s="950"/>
      <c r="D80" s="950"/>
      <c r="E80" s="950"/>
      <c r="F80" s="950"/>
      <c r="G80" s="950"/>
      <c r="H80" s="950"/>
      <c r="I80" s="954"/>
      <c r="J80" s="954"/>
      <c r="K80" s="954"/>
      <c r="L80" s="954"/>
      <c r="M80" s="954"/>
      <c r="N80" s="45"/>
      <c r="O80" s="45"/>
      <c r="P80" s="45"/>
      <c r="Q80" s="45"/>
    </row>
    <row r="81" spans="2:17" ht="9" customHeight="1" outlineLevel="1" x14ac:dyDescent="0.2">
      <c r="B81" s="948">
        <f>'Budget Plan'!A86</f>
        <v>0</v>
      </c>
      <c r="C81" s="950" t="str">
        <f>'Budget Plan'!C86</f>
        <v>Grounds Maintenance &amp; Improvement</v>
      </c>
      <c r="D81" s="950"/>
      <c r="E81" s="950"/>
      <c r="F81" s="950"/>
      <c r="G81" s="950"/>
      <c r="H81" s="950"/>
      <c r="I81" s="954">
        <f>'Budget Plan'!F86</f>
        <v>0</v>
      </c>
      <c r="J81" s="954">
        <f>'Strategic Financial Plan'!G101</f>
        <v>0</v>
      </c>
      <c r="K81" s="954">
        <f>'Strategic Financial Plan'!H101</f>
        <v>0</v>
      </c>
      <c r="L81" s="954">
        <f>'Strategic Financial Plan'!I101</f>
        <v>0</v>
      </c>
      <c r="M81" s="954">
        <f>'Strategic Financial Plan'!J101</f>
        <v>0</v>
      </c>
      <c r="N81" s="45"/>
      <c r="O81" s="45"/>
      <c r="P81" s="45"/>
      <c r="Q81" s="45"/>
    </row>
    <row r="82" spans="2:17" ht="9" customHeight="1" outlineLevel="1" x14ac:dyDescent="0.2">
      <c r="B82" s="948"/>
      <c r="C82" s="950"/>
      <c r="D82" s="950"/>
      <c r="E82" s="950"/>
      <c r="F82" s="950"/>
      <c r="G82" s="950"/>
      <c r="H82" s="950"/>
      <c r="I82" s="954"/>
      <c r="J82" s="954"/>
      <c r="K82" s="954"/>
      <c r="L82" s="954"/>
      <c r="M82" s="954"/>
      <c r="N82" s="45"/>
      <c r="O82" s="45"/>
      <c r="P82" s="45"/>
      <c r="Q82" s="45"/>
    </row>
    <row r="83" spans="2:17" ht="9" customHeight="1" outlineLevel="1" x14ac:dyDescent="0.2">
      <c r="B83" s="948">
        <f>'Budget Plan'!A87</f>
        <v>0</v>
      </c>
      <c r="C83" s="950" t="str">
        <f>'Budget Plan'!C87</f>
        <v>Cleaning &amp; Caretaking</v>
      </c>
      <c r="D83" s="950"/>
      <c r="E83" s="950"/>
      <c r="F83" s="950"/>
      <c r="G83" s="950"/>
      <c r="H83" s="950"/>
      <c r="I83" s="954">
        <f>'Budget Plan'!F87</f>
        <v>0</v>
      </c>
      <c r="J83" s="954">
        <f>'Strategic Financial Plan'!G102</f>
        <v>0</v>
      </c>
      <c r="K83" s="954">
        <f>'Strategic Financial Plan'!H102</f>
        <v>0</v>
      </c>
      <c r="L83" s="954">
        <f>'Strategic Financial Plan'!I102</f>
        <v>0</v>
      </c>
      <c r="M83" s="954">
        <f>'Strategic Financial Plan'!J102</f>
        <v>0</v>
      </c>
      <c r="N83" s="45"/>
      <c r="O83" s="45"/>
      <c r="P83" s="45"/>
      <c r="Q83" s="45"/>
    </row>
    <row r="84" spans="2:17" ht="9" customHeight="1" outlineLevel="1" x14ac:dyDescent="0.2">
      <c r="B84" s="948"/>
      <c r="C84" s="950"/>
      <c r="D84" s="950"/>
      <c r="E84" s="950"/>
      <c r="F84" s="950"/>
      <c r="G84" s="950"/>
      <c r="H84" s="950"/>
      <c r="I84" s="954"/>
      <c r="J84" s="954"/>
      <c r="K84" s="954"/>
      <c r="L84" s="954"/>
      <c r="M84" s="954"/>
      <c r="N84" s="45"/>
      <c r="O84" s="45"/>
      <c r="P84" s="45"/>
      <c r="Q84" s="45"/>
    </row>
    <row r="85" spans="2:17" ht="17.25" customHeight="1" outlineLevel="1" x14ac:dyDescent="0.2">
      <c r="B85" s="320">
        <f>'Budget Plan'!A88</f>
        <v>0</v>
      </c>
      <c r="C85" s="950" t="str">
        <f>'Budget Plan'!C88</f>
        <v>Water &amp; Sewerage</v>
      </c>
      <c r="D85" s="950"/>
      <c r="E85" s="950"/>
      <c r="F85" s="950"/>
      <c r="G85" s="950"/>
      <c r="H85" s="950"/>
      <c r="I85" s="331">
        <f>'Budget Plan'!F88</f>
        <v>0</v>
      </c>
      <c r="J85" s="355">
        <f>'Strategic Financial Plan'!G103</f>
        <v>0</v>
      </c>
      <c r="K85" s="355">
        <f>'Strategic Financial Plan'!H103</f>
        <v>0</v>
      </c>
      <c r="L85" s="355">
        <f>'Strategic Financial Plan'!I103</f>
        <v>0</v>
      </c>
      <c r="M85" s="355">
        <f>'Strategic Financial Plan'!J103</f>
        <v>0</v>
      </c>
      <c r="N85" s="45"/>
      <c r="O85" s="45"/>
      <c r="P85" s="45"/>
      <c r="Q85" s="45"/>
    </row>
    <row r="86" spans="2:17" ht="17.25" customHeight="1" outlineLevel="1" x14ac:dyDescent="0.2">
      <c r="B86" s="320">
        <f>'Budget Plan'!A89</f>
        <v>0</v>
      </c>
      <c r="C86" s="950" t="str">
        <f>'Budget Plan'!C89</f>
        <v>Oil</v>
      </c>
      <c r="D86" s="950"/>
      <c r="E86" s="950"/>
      <c r="F86" s="950"/>
      <c r="G86" s="950"/>
      <c r="H86" s="950"/>
      <c r="I86" s="331">
        <f>'Budget Plan'!F89</f>
        <v>0</v>
      </c>
      <c r="J86" s="355">
        <f>'Strategic Financial Plan'!G104</f>
        <v>0</v>
      </c>
      <c r="K86" s="355">
        <f>'Strategic Financial Plan'!H104</f>
        <v>0</v>
      </c>
      <c r="L86" s="355">
        <f>'Strategic Financial Plan'!I104</f>
        <v>0</v>
      </c>
      <c r="M86" s="355">
        <f>'Strategic Financial Plan'!J104</f>
        <v>0</v>
      </c>
      <c r="N86" s="45"/>
      <c r="O86" s="45"/>
      <c r="P86" s="45"/>
      <c r="Q86" s="45"/>
    </row>
    <row r="87" spans="2:17" ht="17.25" customHeight="1" outlineLevel="1" x14ac:dyDescent="0.2">
      <c r="B87" s="320">
        <f>'Budget Plan'!A90</f>
        <v>0</v>
      </c>
      <c r="C87" s="950" t="str">
        <f>'Budget Plan'!C90</f>
        <v>Gas &amp; LPG</v>
      </c>
      <c r="D87" s="950"/>
      <c r="E87" s="950"/>
      <c r="F87" s="950"/>
      <c r="G87" s="950"/>
      <c r="H87" s="950"/>
      <c r="I87" s="331">
        <f>'Budget Plan'!F90</f>
        <v>0</v>
      </c>
      <c r="J87" s="355">
        <f>'Strategic Financial Plan'!G105</f>
        <v>0</v>
      </c>
      <c r="K87" s="355">
        <f>'Strategic Financial Plan'!H105</f>
        <v>0</v>
      </c>
      <c r="L87" s="355">
        <f>'Strategic Financial Plan'!I105</f>
        <v>0</v>
      </c>
      <c r="M87" s="355">
        <f>'Strategic Financial Plan'!J105</f>
        <v>0</v>
      </c>
      <c r="N87" s="45"/>
      <c r="O87" s="45"/>
      <c r="P87" s="45"/>
      <c r="Q87" s="45"/>
    </row>
    <row r="88" spans="2:17" ht="17.25" customHeight="1" outlineLevel="1" x14ac:dyDescent="0.2">
      <c r="B88" s="320">
        <f>'Budget Plan'!A91</f>
        <v>0</v>
      </c>
      <c r="C88" s="950" t="str">
        <f>'Budget Plan'!C91</f>
        <v>Electricity</v>
      </c>
      <c r="D88" s="950"/>
      <c r="E88" s="950"/>
      <c r="F88" s="950"/>
      <c r="G88" s="950"/>
      <c r="H88" s="950"/>
      <c r="I88" s="331">
        <f>'Budget Plan'!F91</f>
        <v>0</v>
      </c>
      <c r="J88" s="355">
        <f>'Strategic Financial Plan'!G106</f>
        <v>0</v>
      </c>
      <c r="K88" s="355">
        <f>'Strategic Financial Plan'!H106</f>
        <v>0</v>
      </c>
      <c r="L88" s="355">
        <f>'Strategic Financial Plan'!I106</f>
        <v>0</v>
      </c>
      <c r="M88" s="355">
        <f>'Strategic Financial Plan'!J106</f>
        <v>0</v>
      </c>
      <c r="N88" s="45"/>
      <c r="O88" s="45"/>
      <c r="P88" s="45"/>
      <c r="Q88" s="45"/>
    </row>
    <row r="89" spans="2:17" ht="17.25" customHeight="1" outlineLevel="1" x14ac:dyDescent="0.2">
      <c r="B89" s="320">
        <f>'Budget Plan'!A92</f>
        <v>0</v>
      </c>
      <c r="C89" s="950" t="str">
        <f>'Budget Plan'!C92</f>
        <v>Rates</v>
      </c>
      <c r="D89" s="950"/>
      <c r="E89" s="950"/>
      <c r="F89" s="950"/>
      <c r="G89" s="950"/>
      <c r="H89" s="950"/>
      <c r="I89" s="331">
        <f>'Budget Plan'!F92</f>
        <v>0</v>
      </c>
      <c r="J89" s="355">
        <f>'Strategic Financial Plan'!G107</f>
        <v>0</v>
      </c>
      <c r="K89" s="355" t="e">
        <f>'Strategic Financial Plan'!H107</f>
        <v>#N/A</v>
      </c>
      <c r="L89" s="355">
        <f>'Strategic Financial Plan'!I107</f>
        <v>0</v>
      </c>
      <c r="M89" s="355">
        <f>'Strategic Financial Plan'!J107</f>
        <v>0</v>
      </c>
      <c r="N89" s="45"/>
      <c r="O89" s="45"/>
      <c r="P89" s="45"/>
      <c r="Q89" s="45"/>
    </row>
    <row r="90" spans="2:17" ht="17.25" customHeight="1" outlineLevel="1" x14ac:dyDescent="0.2">
      <c r="B90" s="320">
        <f>'Budget Plan'!A93</f>
        <v>0</v>
      </c>
      <c r="C90" s="950" t="str">
        <f>'Budget Plan'!C93</f>
        <v>Rent</v>
      </c>
      <c r="D90" s="950"/>
      <c r="E90" s="950"/>
      <c r="F90" s="950"/>
      <c r="G90" s="950"/>
      <c r="H90" s="950"/>
      <c r="I90" s="331">
        <f>'Budget Plan'!F93</f>
        <v>0</v>
      </c>
      <c r="J90" s="355">
        <f>'Strategic Financial Plan'!G108</f>
        <v>0</v>
      </c>
      <c r="K90" s="355">
        <f>'Strategic Financial Plan'!H108</f>
        <v>0</v>
      </c>
      <c r="L90" s="355">
        <f>'Strategic Financial Plan'!I108</f>
        <v>0</v>
      </c>
      <c r="M90" s="355">
        <f>'Strategic Financial Plan'!J108</f>
        <v>0</v>
      </c>
      <c r="N90" s="45"/>
      <c r="O90" s="45"/>
      <c r="P90" s="45"/>
      <c r="Q90" s="45"/>
    </row>
    <row r="91" spans="2:17" ht="17.25" customHeight="1" outlineLevel="1" x14ac:dyDescent="0.2">
      <c r="B91" s="320">
        <f>'Budget Plan'!A94</f>
        <v>0</v>
      </c>
      <c r="C91" s="950" t="str">
        <f>'Budget Plan'!C94</f>
        <v>Other Premises Costs</v>
      </c>
      <c r="D91" s="950"/>
      <c r="E91" s="950"/>
      <c r="F91" s="950"/>
      <c r="G91" s="950"/>
      <c r="H91" s="950"/>
      <c r="I91" s="331">
        <f>'Budget Plan'!F94</f>
        <v>0</v>
      </c>
      <c r="J91" s="355">
        <f>'Strategic Financial Plan'!G109</f>
        <v>0</v>
      </c>
      <c r="K91" s="355">
        <f>'Strategic Financial Plan'!H109</f>
        <v>0</v>
      </c>
      <c r="L91" s="355">
        <f>'Strategic Financial Plan'!I109</f>
        <v>0</v>
      </c>
      <c r="M91" s="355">
        <f>'Strategic Financial Plan'!J109</f>
        <v>0</v>
      </c>
      <c r="N91" s="45"/>
      <c r="O91" s="45"/>
      <c r="P91" s="45"/>
      <c r="Q91" s="45"/>
    </row>
    <row r="92" spans="2:17" ht="18" customHeight="1" x14ac:dyDescent="0.2">
      <c r="C92" s="947" t="s">
        <v>228</v>
      </c>
      <c r="D92" s="947"/>
      <c r="E92" s="947"/>
      <c r="F92" s="947"/>
      <c r="G92" s="947"/>
      <c r="H92" s="947"/>
      <c r="I92" s="321">
        <f>SUM(I79:I91)</f>
        <v>0</v>
      </c>
      <c r="J92" s="360">
        <f>SUM(J79:J91)</f>
        <v>0</v>
      </c>
      <c r="K92" s="360" t="e">
        <f>SUM(K79:K91)</f>
        <v>#N/A</v>
      </c>
      <c r="L92" s="360">
        <f>SUM(L79:L91)</f>
        <v>0</v>
      </c>
      <c r="M92" s="360">
        <f>SUM(M79:M91)</f>
        <v>0</v>
      </c>
      <c r="N92" s="45"/>
      <c r="O92" s="45"/>
      <c r="P92" s="45"/>
      <c r="Q92" s="45"/>
    </row>
    <row r="93" spans="2:17" ht="4.5" hidden="1" customHeight="1" outlineLevel="1" x14ac:dyDescent="0.2">
      <c r="B93" s="948">
        <f>'Budget Plan'!A98</f>
        <v>0</v>
      </c>
      <c r="C93" s="950" t="str">
        <f>'Budget Plan'!C98</f>
        <v>Educational Supplies &amp; Services</v>
      </c>
      <c r="D93" s="950"/>
      <c r="E93" s="950"/>
      <c r="F93" s="950"/>
      <c r="G93" s="950"/>
      <c r="H93" s="950"/>
      <c r="I93" s="954">
        <f>'Budget Plan'!F98</f>
        <v>0</v>
      </c>
      <c r="J93" s="954">
        <f>'Strategic Financial Plan'!G114</f>
        <v>0</v>
      </c>
      <c r="K93" s="954">
        <f>'Strategic Financial Plan'!H114</f>
        <v>0</v>
      </c>
      <c r="L93" s="954">
        <f>'Strategic Financial Plan'!I114</f>
        <v>0</v>
      </c>
      <c r="M93" s="954">
        <f>'Strategic Financial Plan'!J114</f>
        <v>0</v>
      </c>
      <c r="N93" s="45"/>
      <c r="O93" s="45"/>
      <c r="P93" s="45"/>
      <c r="Q93" s="45"/>
    </row>
    <row r="94" spans="2:17" ht="4.5" hidden="1" customHeight="1" outlineLevel="1" x14ac:dyDescent="0.2">
      <c r="B94" s="948"/>
      <c r="C94" s="950"/>
      <c r="D94" s="950"/>
      <c r="E94" s="950"/>
      <c r="F94" s="950"/>
      <c r="G94" s="950"/>
      <c r="H94" s="950"/>
      <c r="I94" s="954"/>
      <c r="J94" s="954"/>
      <c r="K94" s="954"/>
      <c r="L94" s="954"/>
      <c r="M94" s="954"/>
      <c r="N94" s="45"/>
      <c r="O94" s="45"/>
      <c r="P94" s="45"/>
      <c r="Q94" s="45"/>
    </row>
    <row r="95" spans="2:17" ht="4.5" hidden="1" customHeight="1" outlineLevel="1" x14ac:dyDescent="0.2">
      <c r="B95" s="948"/>
      <c r="C95" s="950"/>
      <c r="D95" s="950"/>
      <c r="E95" s="950"/>
      <c r="F95" s="950"/>
      <c r="G95" s="950"/>
      <c r="H95" s="950"/>
      <c r="I95" s="954"/>
      <c r="J95" s="954"/>
      <c r="K95" s="954"/>
      <c r="L95" s="954"/>
      <c r="M95" s="954"/>
      <c r="N95" s="45"/>
      <c r="O95" s="45"/>
      <c r="P95" s="45"/>
      <c r="Q95" s="45"/>
    </row>
    <row r="96" spans="2:17" ht="4.5" hidden="1" customHeight="1" outlineLevel="1" x14ac:dyDescent="0.2">
      <c r="B96" s="948"/>
      <c r="C96" s="950"/>
      <c r="D96" s="950"/>
      <c r="E96" s="950"/>
      <c r="F96" s="950"/>
      <c r="G96" s="950"/>
      <c r="H96" s="950"/>
      <c r="I96" s="954"/>
      <c r="J96" s="954"/>
      <c r="K96" s="954"/>
      <c r="L96" s="954"/>
      <c r="M96" s="954"/>
      <c r="N96" s="45"/>
      <c r="O96" s="45"/>
      <c r="P96" s="45"/>
      <c r="Q96" s="45"/>
    </row>
    <row r="97" spans="2:17" ht="18" hidden="1" customHeight="1" outlineLevel="1" x14ac:dyDescent="0.2">
      <c r="B97" s="320">
        <f>'Budget Plan'!A99</f>
        <v>0</v>
      </c>
      <c r="C97" s="950" t="str">
        <f>'Budget Plan'!C99</f>
        <v>Educational Visits</v>
      </c>
      <c r="D97" s="950"/>
      <c r="E97" s="950"/>
      <c r="F97" s="950"/>
      <c r="G97" s="950"/>
      <c r="H97" s="950"/>
      <c r="I97" s="331">
        <f>'Budget Plan'!F99</f>
        <v>0</v>
      </c>
      <c r="J97" s="355">
        <f>'Strategic Financial Plan'!G115</f>
        <v>0</v>
      </c>
      <c r="K97" s="355">
        <f>'Strategic Financial Plan'!H115</f>
        <v>0</v>
      </c>
      <c r="L97" s="355">
        <f>'Strategic Financial Plan'!I115</f>
        <v>0</v>
      </c>
      <c r="M97" s="355">
        <f>'Strategic Financial Plan'!J115</f>
        <v>0</v>
      </c>
      <c r="N97" s="45"/>
      <c r="O97" s="45"/>
      <c r="P97" s="45"/>
      <c r="Q97" s="45"/>
    </row>
    <row r="98" spans="2:17" ht="18" hidden="1" customHeight="1" outlineLevel="1" x14ac:dyDescent="0.2">
      <c r="B98" s="948">
        <f>'Budget Plan'!A100</f>
        <v>0</v>
      </c>
      <c r="C98" s="950" t="str">
        <f>LEFT('Budget Plan'!C100,22)</f>
        <v>ICT Learning Resources</v>
      </c>
      <c r="D98" s="950"/>
      <c r="E98" s="950"/>
      <c r="F98" s="950"/>
      <c r="G98" s="950"/>
      <c r="H98" s="950"/>
      <c r="I98" s="954">
        <f>'Budget Plan'!F100</f>
        <v>0</v>
      </c>
      <c r="J98" s="954">
        <f>'Strategic Financial Plan'!G116</f>
        <v>0</v>
      </c>
      <c r="K98" s="954">
        <f>'Strategic Financial Plan'!H116</f>
        <v>0</v>
      </c>
      <c r="L98" s="954">
        <f>'Strategic Financial Plan'!I116</f>
        <v>0</v>
      </c>
      <c r="M98" s="954">
        <f>'Strategic Financial Plan'!J116</f>
        <v>0</v>
      </c>
      <c r="N98" s="45"/>
      <c r="O98" s="45"/>
      <c r="P98" s="45"/>
      <c r="Q98" s="45"/>
    </row>
    <row r="99" spans="2:17" ht="18" hidden="1" customHeight="1" outlineLevel="1" x14ac:dyDescent="0.2">
      <c r="B99" s="948"/>
      <c r="C99" s="950" t="str">
        <f>RIGHT('Budget Plan'!C100,61)</f>
        <v>(Broadband, leases, maintenance contracts etc but not admin.)</v>
      </c>
      <c r="D99" s="950"/>
      <c r="E99" s="950"/>
      <c r="F99" s="950"/>
      <c r="G99" s="950"/>
      <c r="H99" s="950"/>
      <c r="I99" s="954"/>
      <c r="J99" s="954"/>
      <c r="K99" s="954"/>
      <c r="L99" s="954"/>
      <c r="M99" s="954"/>
      <c r="N99" s="45"/>
      <c r="O99" s="45"/>
      <c r="P99" s="45"/>
      <c r="Q99" s="45"/>
    </row>
    <row r="100" spans="2:17" ht="18" hidden="1" customHeight="1" outlineLevel="1" x14ac:dyDescent="0.2">
      <c r="B100" s="320">
        <f>'Budget Plan'!A101</f>
        <v>0</v>
      </c>
      <c r="C100" s="950" t="str">
        <f>'Budget Plan'!C101</f>
        <v>Exam Fees</v>
      </c>
      <c r="D100" s="950"/>
      <c r="E100" s="950"/>
      <c r="F100" s="950"/>
      <c r="G100" s="950"/>
      <c r="H100" s="950"/>
      <c r="I100" s="331">
        <f>'Budget Plan'!F101</f>
        <v>0</v>
      </c>
      <c r="J100" s="355">
        <f>'Strategic Financial Plan'!G117</f>
        <v>0</v>
      </c>
      <c r="K100" s="355">
        <f>'Strategic Financial Plan'!H117</f>
        <v>0</v>
      </c>
      <c r="L100" s="355">
        <f>'Strategic Financial Plan'!I117</f>
        <v>0</v>
      </c>
      <c r="M100" s="355">
        <f>'Strategic Financial Plan'!J117</f>
        <v>0</v>
      </c>
      <c r="N100" s="45"/>
      <c r="O100" s="45"/>
      <c r="P100" s="45"/>
      <c r="Q100" s="45"/>
    </row>
    <row r="101" spans="2:17" ht="18" customHeight="1" collapsed="1" x14ac:dyDescent="0.2">
      <c r="C101" s="947" t="s">
        <v>242</v>
      </c>
      <c r="D101" s="947"/>
      <c r="E101" s="947"/>
      <c r="F101" s="947"/>
      <c r="G101" s="947"/>
      <c r="H101" s="947"/>
      <c r="I101" s="321">
        <f>SUM(I93:I100)</f>
        <v>0</v>
      </c>
      <c r="J101" s="360">
        <f>SUM(J93:J100)</f>
        <v>0</v>
      </c>
      <c r="K101" s="360">
        <f>SUM(K93:K100)</f>
        <v>0</v>
      </c>
      <c r="L101" s="360">
        <f>SUM(L93:L100)</f>
        <v>0</v>
      </c>
      <c r="M101" s="360">
        <f>SUM(M93:M100)</f>
        <v>0</v>
      </c>
      <c r="N101" s="45"/>
      <c r="O101" s="45"/>
      <c r="P101" s="45"/>
      <c r="Q101" s="45"/>
    </row>
    <row r="102" spans="2:17" ht="9" hidden="1" customHeight="1" outlineLevel="1" x14ac:dyDescent="0.2">
      <c r="B102" s="948">
        <f>'Budget Plan'!A105</f>
        <v>0</v>
      </c>
      <c r="C102" s="950" t="str">
        <f>'Budget Plan'!C105</f>
        <v>Administrative Supplies &amp; Maintenance</v>
      </c>
      <c r="D102" s="950"/>
      <c r="E102" s="950"/>
      <c r="F102" s="950"/>
      <c r="G102" s="950"/>
      <c r="H102" s="950"/>
      <c r="I102" s="954">
        <f>'Budget Plan'!F105</f>
        <v>0</v>
      </c>
      <c r="J102" s="954">
        <f>'Strategic Financial Plan'!G122</f>
        <v>0</v>
      </c>
      <c r="K102" s="954">
        <f>'Strategic Financial Plan'!H122</f>
        <v>0</v>
      </c>
      <c r="L102" s="954">
        <f>'Strategic Financial Plan'!I122</f>
        <v>0</v>
      </c>
      <c r="M102" s="954">
        <f>'Strategic Financial Plan'!J122</f>
        <v>0</v>
      </c>
      <c r="N102" s="45"/>
      <c r="O102" s="45"/>
      <c r="P102" s="45"/>
      <c r="Q102" s="45"/>
    </row>
    <row r="103" spans="2:17" ht="9" hidden="1" customHeight="1" outlineLevel="1" x14ac:dyDescent="0.2">
      <c r="B103" s="948"/>
      <c r="C103" s="950"/>
      <c r="D103" s="950"/>
      <c r="E103" s="950"/>
      <c r="F103" s="950"/>
      <c r="G103" s="950"/>
      <c r="H103" s="950"/>
      <c r="I103" s="954"/>
      <c r="J103" s="954"/>
      <c r="K103" s="954"/>
      <c r="L103" s="954"/>
      <c r="M103" s="954"/>
      <c r="N103" s="45"/>
      <c r="O103" s="45"/>
      <c r="P103" s="45"/>
      <c r="Q103" s="45"/>
    </row>
    <row r="104" spans="2:17" ht="17.25" hidden="1" customHeight="1" outlineLevel="1" x14ac:dyDescent="0.2">
      <c r="B104" s="320">
        <f>'Budget Plan'!A106</f>
        <v>0</v>
      </c>
      <c r="C104" s="950" t="str">
        <f>'Budget Plan'!C106</f>
        <v>Telephone Rental &amp; Calls</v>
      </c>
      <c r="D104" s="950"/>
      <c r="E104" s="950"/>
      <c r="F104" s="950"/>
      <c r="G104" s="950"/>
      <c r="H104" s="950"/>
      <c r="I104" s="331">
        <f>'Budget Plan'!F106</f>
        <v>0</v>
      </c>
      <c r="J104" s="355">
        <f>'Strategic Financial Plan'!G123</f>
        <v>0</v>
      </c>
      <c r="K104" s="355">
        <f>'Strategic Financial Plan'!H123</f>
        <v>0</v>
      </c>
      <c r="L104" s="355">
        <f>'Strategic Financial Plan'!I123</f>
        <v>0</v>
      </c>
      <c r="M104" s="355">
        <f>'Strategic Financial Plan'!J123</f>
        <v>0</v>
      </c>
      <c r="N104" s="45"/>
      <c r="O104" s="45"/>
      <c r="P104" s="45"/>
      <c r="Q104" s="45"/>
    </row>
    <row r="105" spans="2:17" ht="17.25" hidden="1" customHeight="1" outlineLevel="1" x14ac:dyDescent="0.2">
      <c r="B105" s="320">
        <f>'Budget Plan'!A107</f>
        <v>0</v>
      </c>
      <c r="C105" s="950" t="str">
        <f>'Budget Plan'!C107</f>
        <v>Postage</v>
      </c>
      <c r="D105" s="950"/>
      <c r="E105" s="950"/>
      <c r="F105" s="950"/>
      <c r="G105" s="950"/>
      <c r="H105" s="950"/>
      <c r="I105" s="331">
        <f>'Budget Plan'!F107</f>
        <v>0</v>
      </c>
      <c r="J105" s="355">
        <f>'Strategic Financial Plan'!G124</f>
        <v>0</v>
      </c>
      <c r="K105" s="355">
        <f>'Strategic Financial Plan'!H124</f>
        <v>0</v>
      </c>
      <c r="L105" s="355">
        <f>'Strategic Financial Plan'!I124</f>
        <v>0</v>
      </c>
      <c r="M105" s="355">
        <f>'Strategic Financial Plan'!J124</f>
        <v>0</v>
      </c>
      <c r="N105" s="45"/>
      <c r="O105" s="45"/>
      <c r="P105" s="45"/>
      <c r="Q105" s="45"/>
    </row>
    <row r="106" spans="2:17" ht="17.25" hidden="1" customHeight="1" outlineLevel="1" x14ac:dyDescent="0.2">
      <c r="B106" s="320">
        <f>'Budget Plan'!A108</f>
        <v>0</v>
      </c>
      <c r="C106" s="950" t="str">
        <f>'Budget Plan'!C108</f>
        <v>Bank Charges</v>
      </c>
      <c r="D106" s="950"/>
      <c r="E106" s="950"/>
      <c r="F106" s="950"/>
      <c r="G106" s="950"/>
      <c r="H106" s="950"/>
      <c r="I106" s="331">
        <f>'Budget Plan'!F108</f>
        <v>0</v>
      </c>
      <c r="J106" s="355">
        <f>'Strategic Financial Plan'!G125</f>
        <v>0</v>
      </c>
      <c r="K106" s="355">
        <f>'Strategic Financial Plan'!H125</f>
        <v>0</v>
      </c>
      <c r="L106" s="355">
        <f>'Strategic Financial Plan'!I125</f>
        <v>0</v>
      </c>
      <c r="M106" s="355">
        <f>'Strategic Financial Plan'!J125</f>
        <v>0</v>
      </c>
      <c r="N106" s="45"/>
      <c r="O106" s="45"/>
      <c r="P106" s="45"/>
      <c r="Q106" s="45"/>
    </row>
    <row r="107" spans="2:17" ht="9" hidden="1" customHeight="1" outlineLevel="1" x14ac:dyDescent="0.2">
      <c r="B107" s="948">
        <f>'Budget Plan'!A109</f>
        <v>0</v>
      </c>
      <c r="C107" s="950" t="str">
        <f>'Budget Plan'!C109</f>
        <v>Other Insurance Premiums</v>
      </c>
      <c r="D107" s="950"/>
      <c r="E107" s="950"/>
      <c r="F107" s="950"/>
      <c r="G107" s="950"/>
      <c r="H107" s="950"/>
      <c r="I107" s="954">
        <f>'Budget Plan'!F109</f>
        <v>0</v>
      </c>
      <c r="J107" s="954">
        <f>'Strategic Financial Plan'!G126</f>
        <v>0</v>
      </c>
      <c r="K107" s="954">
        <f>'Strategic Financial Plan'!H126</f>
        <v>0</v>
      </c>
      <c r="L107" s="954">
        <f>'Strategic Financial Plan'!I126</f>
        <v>0</v>
      </c>
      <c r="M107" s="954">
        <f>'Strategic Financial Plan'!J126</f>
        <v>0</v>
      </c>
      <c r="N107" s="45"/>
      <c r="O107" s="45"/>
      <c r="P107" s="45"/>
      <c r="Q107" s="45"/>
    </row>
    <row r="108" spans="2:17" ht="9" hidden="1" customHeight="1" outlineLevel="1" x14ac:dyDescent="0.2">
      <c r="B108" s="948"/>
      <c r="C108" s="950"/>
      <c r="D108" s="950"/>
      <c r="E108" s="950"/>
      <c r="F108" s="950"/>
      <c r="G108" s="950"/>
      <c r="H108" s="950"/>
      <c r="I108" s="954"/>
      <c r="J108" s="954"/>
      <c r="K108" s="954"/>
      <c r="L108" s="954"/>
      <c r="M108" s="954"/>
      <c r="N108" s="45"/>
      <c r="O108" s="45"/>
      <c r="P108" s="45"/>
      <c r="Q108" s="45"/>
    </row>
    <row r="109" spans="2:17" ht="17.25" hidden="1" customHeight="1" outlineLevel="1" x14ac:dyDescent="0.2">
      <c r="B109" s="320">
        <f>'Budget Plan'!A110</f>
        <v>0</v>
      </c>
      <c r="C109" s="950" t="str">
        <f>'Budget Plan'!C110</f>
        <v>Special Facilities - Supplies &amp; Materials</v>
      </c>
      <c r="D109" s="950"/>
      <c r="E109" s="950"/>
      <c r="F109" s="950"/>
      <c r="G109" s="950"/>
      <c r="H109" s="950"/>
      <c r="I109" s="331">
        <f>'Budget Plan'!F110</f>
        <v>0</v>
      </c>
      <c r="J109" s="355">
        <f>'Strategic Financial Plan'!G127</f>
        <v>0</v>
      </c>
      <c r="K109" s="355">
        <f>'Strategic Financial Plan'!H127</f>
        <v>0</v>
      </c>
      <c r="L109" s="355">
        <f>'Strategic Financial Plan'!I127</f>
        <v>0</v>
      </c>
      <c r="M109" s="355">
        <f>'Strategic Financial Plan'!J127</f>
        <v>0</v>
      </c>
      <c r="N109" s="45"/>
      <c r="O109" s="45"/>
      <c r="P109" s="45"/>
      <c r="Q109" s="45"/>
    </row>
    <row r="110" spans="2:17" ht="17.25" hidden="1" customHeight="1" outlineLevel="1" x14ac:dyDescent="0.2">
      <c r="B110" s="320">
        <f>'Budget Plan'!A111</f>
        <v>0</v>
      </c>
      <c r="C110" s="950" t="str">
        <f>'Budget Plan'!C111</f>
        <v>Payments to Other Schools</v>
      </c>
      <c r="D110" s="950"/>
      <c r="E110" s="950"/>
      <c r="F110" s="950"/>
      <c r="G110" s="950"/>
      <c r="H110" s="950"/>
      <c r="I110" s="331">
        <f>'Budget Plan'!F111</f>
        <v>0</v>
      </c>
      <c r="J110" s="355">
        <f>'Strategic Financial Plan'!G128</f>
        <v>0</v>
      </c>
      <c r="K110" s="355">
        <f>'Strategic Financial Plan'!H128</f>
        <v>0</v>
      </c>
      <c r="L110" s="355">
        <f>'Strategic Financial Plan'!I128</f>
        <v>0</v>
      </c>
      <c r="M110" s="355">
        <f>'Strategic Financial Plan'!J128</f>
        <v>0</v>
      </c>
      <c r="N110" s="45"/>
      <c r="O110" s="45"/>
      <c r="P110" s="45"/>
      <c r="Q110" s="45"/>
    </row>
    <row r="111" spans="2:17" ht="9" hidden="1" customHeight="1" outlineLevel="1" x14ac:dyDescent="0.2">
      <c r="B111" s="948">
        <f>'Budget Plan'!A112</f>
        <v>0</v>
      </c>
      <c r="C111" s="950" t="str">
        <f>'Budget Plan'!C112</f>
        <v>Catering Services</v>
      </c>
      <c r="D111" s="950"/>
      <c r="E111" s="950"/>
      <c r="F111" s="950"/>
      <c r="G111" s="950"/>
      <c r="H111" s="950"/>
      <c r="I111" s="955">
        <f>'Budget Plan'!F112</f>
        <v>0</v>
      </c>
      <c r="J111" s="955">
        <f>'Strategic Financial Plan'!G129</f>
        <v>0</v>
      </c>
      <c r="K111" s="955">
        <f>'Strategic Financial Plan'!H129</f>
        <v>0</v>
      </c>
      <c r="L111" s="955">
        <f>'Strategic Financial Plan'!I129</f>
        <v>0</v>
      </c>
      <c r="M111" s="955">
        <f>'Strategic Financial Plan'!J129</f>
        <v>0</v>
      </c>
      <c r="N111" s="45"/>
      <c r="O111" s="45"/>
      <c r="P111" s="45"/>
      <c r="Q111" s="45"/>
    </row>
    <row r="112" spans="2:17" ht="9" hidden="1" customHeight="1" outlineLevel="1" x14ac:dyDescent="0.2">
      <c r="B112" s="948"/>
      <c r="C112" s="950"/>
      <c r="D112" s="950"/>
      <c r="E112" s="950"/>
      <c r="F112" s="950"/>
      <c r="G112" s="950"/>
      <c r="H112" s="950"/>
      <c r="I112" s="955"/>
      <c r="J112" s="955"/>
      <c r="K112" s="955"/>
      <c r="L112" s="955"/>
      <c r="M112" s="955"/>
      <c r="N112" s="45"/>
      <c r="O112" s="45"/>
      <c r="P112" s="45"/>
      <c r="Q112" s="45"/>
    </row>
    <row r="113" spans="2:17" ht="16.5" hidden="1" customHeight="1" outlineLevel="1" x14ac:dyDescent="0.2">
      <c r="B113" s="320">
        <f>'Budget Plan'!A113</f>
        <v>0</v>
      </c>
      <c r="C113" s="950" t="str">
        <f>'Budget Plan'!C113</f>
        <v>Agency Supply Staff</v>
      </c>
      <c r="D113" s="950"/>
      <c r="E113" s="950"/>
      <c r="F113" s="950"/>
      <c r="G113" s="950"/>
      <c r="H113" s="950"/>
      <c r="I113" s="331">
        <f>'Budget Plan'!F113</f>
        <v>0</v>
      </c>
      <c r="J113" s="355">
        <f>'Strategic Financial Plan'!G130</f>
        <v>0</v>
      </c>
      <c r="K113" s="355">
        <f>'Strategic Financial Plan'!H130</f>
        <v>0</v>
      </c>
      <c r="L113" s="355">
        <f>'Strategic Financial Plan'!I130</f>
        <v>0</v>
      </c>
      <c r="M113" s="355">
        <f>'Strategic Financial Plan'!J130</f>
        <v>0</v>
      </c>
      <c r="N113" s="45"/>
      <c r="O113" s="45"/>
      <c r="P113" s="45"/>
      <c r="Q113" s="45"/>
    </row>
    <row r="114" spans="2:17" ht="4.5" hidden="1" customHeight="1" outlineLevel="1" x14ac:dyDescent="0.2">
      <c r="B114" s="948">
        <f>'Budget Plan'!A114</f>
        <v>0</v>
      </c>
      <c r="C114" s="950" t="str">
        <f>'Budget Plan'!C114</f>
        <v>Curriculum Services</v>
      </c>
      <c r="D114" s="950"/>
      <c r="E114" s="950"/>
      <c r="F114" s="950"/>
      <c r="G114" s="950"/>
      <c r="H114" s="950"/>
      <c r="I114" s="954">
        <f>'Budget Plan'!F114</f>
        <v>0</v>
      </c>
      <c r="J114" s="954">
        <f>'Strategic Financial Plan'!G131</f>
        <v>0</v>
      </c>
      <c r="K114" s="954">
        <f>'Strategic Financial Plan'!H131</f>
        <v>0</v>
      </c>
      <c r="L114" s="954">
        <f>'Strategic Financial Plan'!I131</f>
        <v>0</v>
      </c>
      <c r="M114" s="954">
        <f>'Strategic Financial Plan'!J131</f>
        <v>0</v>
      </c>
      <c r="N114" s="45"/>
      <c r="O114" s="45"/>
      <c r="P114" s="45"/>
      <c r="Q114" s="45"/>
    </row>
    <row r="115" spans="2:17" ht="4.5" hidden="1" customHeight="1" outlineLevel="1" x14ac:dyDescent="0.2">
      <c r="B115" s="948"/>
      <c r="C115" s="950"/>
      <c r="D115" s="950"/>
      <c r="E115" s="950"/>
      <c r="F115" s="950"/>
      <c r="G115" s="950"/>
      <c r="H115" s="950"/>
      <c r="I115" s="954"/>
      <c r="J115" s="954"/>
      <c r="K115" s="954"/>
      <c r="L115" s="954"/>
      <c r="M115" s="954"/>
      <c r="N115" s="45"/>
      <c r="O115" s="45"/>
      <c r="P115" s="45"/>
      <c r="Q115" s="45"/>
    </row>
    <row r="116" spans="2:17" ht="4.5" hidden="1" customHeight="1" outlineLevel="1" x14ac:dyDescent="0.2">
      <c r="B116" s="948"/>
      <c r="C116" s="950"/>
      <c r="D116" s="950"/>
      <c r="E116" s="950"/>
      <c r="F116" s="950"/>
      <c r="G116" s="950"/>
      <c r="H116" s="950"/>
      <c r="I116" s="954"/>
      <c r="J116" s="954"/>
      <c r="K116" s="954"/>
      <c r="L116" s="954"/>
      <c r="M116" s="954"/>
      <c r="N116" s="45"/>
      <c r="O116" s="45"/>
      <c r="P116" s="45"/>
      <c r="Q116" s="45"/>
    </row>
    <row r="117" spans="2:17" ht="4.5" hidden="1" customHeight="1" outlineLevel="1" x14ac:dyDescent="0.2">
      <c r="B117" s="948"/>
      <c r="C117" s="950"/>
      <c r="D117" s="950"/>
      <c r="E117" s="950"/>
      <c r="F117" s="950"/>
      <c r="G117" s="950"/>
      <c r="H117" s="950"/>
      <c r="I117" s="954"/>
      <c r="J117" s="954"/>
      <c r="K117" s="954"/>
      <c r="L117" s="954"/>
      <c r="M117" s="954"/>
      <c r="N117" s="45"/>
      <c r="O117" s="45"/>
      <c r="P117" s="45"/>
      <c r="Q117" s="45"/>
    </row>
    <row r="118" spans="2:17" ht="17.25" hidden="1" customHeight="1" outlineLevel="1" x14ac:dyDescent="0.2">
      <c r="B118" s="320">
        <f>'Budget Plan'!A115</f>
        <v>0</v>
      </c>
      <c r="C118" s="950" t="str">
        <f>'Budget Plan'!C115</f>
        <v>Agency Curriculum Staff</v>
      </c>
      <c r="D118" s="950"/>
      <c r="E118" s="950"/>
      <c r="F118" s="950"/>
      <c r="G118" s="950"/>
      <c r="H118" s="950"/>
      <c r="I118" s="331">
        <f>'Budget Plan'!F115</f>
        <v>0</v>
      </c>
      <c r="J118" s="355">
        <f>'Strategic Financial Plan'!G132</f>
        <v>0</v>
      </c>
      <c r="K118" s="355">
        <f>'Strategic Financial Plan'!H132</f>
        <v>0</v>
      </c>
      <c r="L118" s="355">
        <f>'Strategic Financial Plan'!I132</f>
        <v>0</v>
      </c>
      <c r="M118" s="355">
        <f>'Strategic Financial Plan'!J132</f>
        <v>0</v>
      </c>
      <c r="N118" s="45"/>
      <c r="O118" s="45"/>
      <c r="P118" s="45"/>
      <c r="Q118" s="45"/>
    </row>
    <row r="119" spans="2:17" ht="17.25" hidden="1" customHeight="1" outlineLevel="1" x14ac:dyDescent="0.2">
      <c r="B119" s="320">
        <f>'Budget Plan'!A116</f>
        <v>0</v>
      </c>
      <c r="C119" s="950" t="str">
        <f>'Budget Plan'!C116</f>
        <v>Agency Non-Curriculum Staff</v>
      </c>
      <c r="D119" s="950"/>
      <c r="E119" s="950"/>
      <c r="F119" s="950"/>
      <c r="G119" s="950"/>
      <c r="H119" s="950"/>
      <c r="I119" s="331">
        <f>'Budget Plan'!F116</f>
        <v>0</v>
      </c>
      <c r="J119" s="355">
        <f>'Strategic Financial Plan'!G133</f>
        <v>0</v>
      </c>
      <c r="K119" s="355">
        <f>'Strategic Financial Plan'!H133</f>
        <v>0</v>
      </c>
      <c r="L119" s="355">
        <f>'Strategic Financial Plan'!I133</f>
        <v>0</v>
      </c>
      <c r="M119" s="355">
        <f>'Strategic Financial Plan'!J133</f>
        <v>0</v>
      </c>
      <c r="N119" s="45"/>
      <c r="O119" s="45"/>
      <c r="P119" s="45"/>
      <c r="Q119" s="45"/>
    </row>
    <row r="120" spans="2:17" ht="4.5" hidden="1" customHeight="1" outlineLevel="1" x14ac:dyDescent="0.2">
      <c r="B120" s="948">
        <f>'Budget Plan'!A117</f>
        <v>0</v>
      </c>
      <c r="C120" s="950" t="str">
        <f>'Budget Plan'!C117</f>
        <v>Administrative Services</v>
      </c>
      <c r="D120" s="950"/>
      <c r="E120" s="950"/>
      <c r="F120" s="950"/>
      <c r="G120" s="950"/>
      <c r="H120" s="950"/>
      <c r="I120" s="954">
        <f>'Budget Plan'!F117</f>
        <v>0</v>
      </c>
      <c r="J120" s="954">
        <f>'Strategic Financial Plan'!G134</f>
        <v>0</v>
      </c>
      <c r="K120" s="954">
        <f>'Strategic Financial Plan'!H134</f>
        <v>0</v>
      </c>
      <c r="L120" s="954">
        <f>'Strategic Financial Plan'!I134</f>
        <v>0</v>
      </c>
      <c r="M120" s="954">
        <f>'Strategic Financial Plan'!J134</f>
        <v>0</v>
      </c>
      <c r="N120" s="45"/>
      <c r="O120" s="45"/>
      <c r="P120" s="45"/>
      <c r="Q120" s="45"/>
    </row>
    <row r="121" spans="2:17" ht="4.5" hidden="1" customHeight="1" outlineLevel="1" x14ac:dyDescent="0.2">
      <c r="B121" s="948"/>
      <c r="C121" s="950"/>
      <c r="D121" s="950"/>
      <c r="E121" s="950"/>
      <c r="F121" s="950"/>
      <c r="G121" s="950"/>
      <c r="H121" s="950"/>
      <c r="I121" s="954"/>
      <c r="J121" s="954"/>
      <c r="K121" s="954"/>
      <c r="L121" s="954"/>
      <c r="M121" s="954"/>
      <c r="N121" s="45"/>
      <c r="O121" s="45"/>
      <c r="P121" s="45"/>
      <c r="Q121" s="45"/>
    </row>
    <row r="122" spans="2:17" ht="4.5" hidden="1" customHeight="1" outlineLevel="1" x14ac:dyDescent="0.2">
      <c r="B122" s="948"/>
      <c r="C122" s="950"/>
      <c r="D122" s="950"/>
      <c r="E122" s="950"/>
      <c r="F122" s="950"/>
      <c r="G122" s="950"/>
      <c r="H122" s="950"/>
      <c r="I122" s="954"/>
      <c r="J122" s="954"/>
      <c r="K122" s="954"/>
      <c r="L122" s="954"/>
      <c r="M122" s="954"/>
      <c r="N122" s="45"/>
      <c r="O122" s="45"/>
      <c r="P122" s="45"/>
      <c r="Q122" s="45"/>
    </row>
    <row r="123" spans="2:17" ht="4.5" hidden="1" customHeight="1" outlineLevel="1" x14ac:dyDescent="0.2">
      <c r="B123" s="948"/>
      <c r="C123" s="950"/>
      <c r="D123" s="950"/>
      <c r="E123" s="950"/>
      <c r="F123" s="950"/>
      <c r="G123" s="950"/>
      <c r="H123" s="950"/>
      <c r="I123" s="954"/>
      <c r="J123" s="954"/>
      <c r="K123" s="954"/>
      <c r="L123" s="954"/>
      <c r="M123" s="954"/>
      <c r="N123" s="45"/>
      <c r="O123" s="45"/>
      <c r="P123" s="45"/>
      <c r="Q123" s="45"/>
    </row>
    <row r="124" spans="2:17" ht="18" hidden="1" customHeight="1" outlineLevel="1" x14ac:dyDescent="0.2">
      <c r="B124" s="320">
        <f>'Budget Plan'!A118</f>
        <v>0</v>
      </c>
      <c r="C124" s="950" t="str">
        <f>'Budget Plan'!C118</f>
        <v>Interest Payable</v>
      </c>
      <c r="D124" s="950"/>
      <c r="E124" s="950"/>
      <c r="F124" s="950"/>
      <c r="G124" s="950"/>
      <c r="H124" s="950"/>
      <c r="I124" s="331">
        <f>'Budget Plan'!F118</f>
        <v>0</v>
      </c>
      <c r="J124" s="355">
        <f>'Strategic Financial Plan'!G135</f>
        <v>0</v>
      </c>
      <c r="K124" s="355">
        <f>'Strategic Financial Plan'!H135</f>
        <v>0</v>
      </c>
      <c r="L124" s="355">
        <f>'Strategic Financial Plan'!I135</f>
        <v>0</v>
      </c>
      <c r="M124" s="355">
        <f>'Strategic Financial Plan'!J135</f>
        <v>0</v>
      </c>
      <c r="N124" s="45"/>
      <c r="O124" s="45"/>
      <c r="P124" s="45"/>
      <c r="Q124" s="45"/>
    </row>
    <row r="125" spans="2:17" ht="18" hidden="1" customHeight="1" outlineLevel="1" x14ac:dyDescent="0.2">
      <c r="B125" s="320">
        <f>'Budget Plan'!A119</f>
        <v>0</v>
      </c>
      <c r="C125" s="950" t="str">
        <f>'Budget Plan'!C119</f>
        <v>School Fund Expenditure</v>
      </c>
      <c r="D125" s="950"/>
      <c r="E125" s="950"/>
      <c r="F125" s="950"/>
      <c r="G125" s="950"/>
      <c r="H125" s="950"/>
      <c r="I125" s="331">
        <f>'Budget Plan'!F119</f>
        <v>0</v>
      </c>
      <c r="J125" s="355">
        <f>'Strategic Financial Plan'!G136</f>
        <v>0</v>
      </c>
      <c r="K125" s="355">
        <f>'Strategic Financial Plan'!H136</f>
        <v>0</v>
      </c>
      <c r="L125" s="355">
        <f>'Strategic Financial Plan'!I136</f>
        <v>0</v>
      </c>
      <c r="M125" s="355">
        <f>'Strategic Financial Plan'!J136</f>
        <v>0</v>
      </c>
      <c r="N125" s="45"/>
      <c r="O125" s="45"/>
      <c r="P125" s="45"/>
      <c r="Q125" s="45"/>
    </row>
    <row r="126" spans="2:17" ht="18" customHeight="1" collapsed="1" x14ac:dyDescent="0.2">
      <c r="C126" s="947" t="s">
        <v>395</v>
      </c>
      <c r="D126" s="947"/>
      <c r="E126" s="947"/>
      <c r="F126" s="947"/>
      <c r="G126" s="947"/>
      <c r="H126" s="947"/>
      <c r="I126" s="321">
        <f>SUM(I102:I125)</f>
        <v>0</v>
      </c>
      <c r="J126" s="360">
        <f>SUM(J102:J125)</f>
        <v>0</v>
      </c>
      <c r="K126" s="360">
        <f>SUM(K102:K125)</f>
        <v>0</v>
      </c>
      <c r="L126" s="360">
        <f>SUM(L102:L125)</f>
        <v>0</v>
      </c>
      <c r="M126" s="360">
        <f>SUM(M102:M125)</f>
        <v>0</v>
      </c>
      <c r="N126" s="45"/>
      <c r="O126" s="45"/>
      <c r="P126" s="45"/>
      <c r="Q126" s="45"/>
    </row>
    <row r="127" spans="2:17" ht="18" hidden="1" customHeight="1" outlineLevel="1" x14ac:dyDescent="0.2">
      <c r="B127" s="320">
        <f>'Budget Plan'!A123</f>
        <v>0</v>
      </c>
      <c r="C127" s="950" t="str">
        <f>'Budget Plan'!C123</f>
        <v>Premises Extensions &amp; Improvements</v>
      </c>
      <c r="D127" s="950"/>
      <c r="E127" s="950"/>
      <c r="F127" s="950"/>
      <c r="G127" s="950"/>
      <c r="H127" s="950"/>
      <c r="I127" s="331">
        <f>'Budget Plan'!F123</f>
        <v>0</v>
      </c>
      <c r="J127" s="355">
        <f>'Strategic Financial Plan'!G141</f>
        <v>0</v>
      </c>
      <c r="K127" s="355">
        <f>'Strategic Financial Plan'!H141</f>
        <v>0</v>
      </c>
      <c r="L127" s="355">
        <f>'Strategic Financial Plan'!I141</f>
        <v>0</v>
      </c>
      <c r="M127" s="355">
        <f>'Strategic Financial Plan'!J141</f>
        <v>0</v>
      </c>
      <c r="N127" s="45"/>
      <c r="O127" s="45"/>
      <c r="P127" s="45"/>
      <c r="Q127" s="45"/>
    </row>
    <row r="128" spans="2:17" ht="18" hidden="1" customHeight="1" outlineLevel="1" x14ac:dyDescent="0.2">
      <c r="B128" s="320">
        <f>'Budget Plan'!A124</f>
        <v>0</v>
      </c>
      <c r="C128" s="950" t="str">
        <f>'Budget Plan'!C124</f>
        <v>Major Equipment Purchase</v>
      </c>
      <c r="D128" s="950"/>
      <c r="E128" s="950"/>
      <c r="F128" s="950"/>
      <c r="G128" s="950"/>
      <c r="H128" s="950"/>
      <c r="I128" s="331">
        <f>'Budget Plan'!F124</f>
        <v>0</v>
      </c>
      <c r="J128" s="355">
        <f>'Strategic Financial Plan'!G142</f>
        <v>0</v>
      </c>
      <c r="K128" s="355">
        <f>'Strategic Financial Plan'!H142</f>
        <v>0</v>
      </c>
      <c r="L128" s="355">
        <f>'Strategic Financial Plan'!I142</f>
        <v>0</v>
      </c>
      <c r="M128" s="355">
        <f>'Strategic Financial Plan'!J142</f>
        <v>0</v>
      </c>
      <c r="N128" s="45"/>
      <c r="O128" s="45"/>
      <c r="P128" s="45"/>
      <c r="Q128" s="45"/>
    </row>
    <row r="129" spans="2:17" ht="18" hidden="1" customHeight="1" outlineLevel="1" x14ac:dyDescent="0.2">
      <c r="B129" s="320">
        <f>'Budget Plan'!A125</f>
        <v>0</v>
      </c>
      <c r="C129" s="950" t="str">
        <f>'Budget Plan'!C125</f>
        <v>ICT Equipment</v>
      </c>
      <c r="D129" s="950"/>
      <c r="E129" s="950"/>
      <c r="F129" s="950"/>
      <c r="G129" s="950"/>
      <c r="H129" s="950"/>
      <c r="I129" s="331">
        <f>'Budget Plan'!F125</f>
        <v>0</v>
      </c>
      <c r="J129" s="355">
        <f>'Strategic Financial Plan'!G143</f>
        <v>0</v>
      </c>
      <c r="K129" s="355">
        <f>'Strategic Financial Plan'!H143</f>
        <v>0</v>
      </c>
      <c r="L129" s="355">
        <f>'Strategic Financial Plan'!I143</f>
        <v>0</v>
      </c>
      <c r="M129" s="355">
        <f>'Strategic Financial Plan'!J143</f>
        <v>0</v>
      </c>
      <c r="N129" s="45"/>
      <c r="O129" s="45"/>
      <c r="P129" s="45"/>
      <c r="Q129" s="45"/>
    </row>
    <row r="130" spans="2:17" ht="18" customHeight="1" collapsed="1" x14ac:dyDescent="0.2">
      <c r="C130" s="947" t="s">
        <v>302</v>
      </c>
      <c r="D130" s="947"/>
      <c r="E130" s="947"/>
      <c r="F130" s="947"/>
      <c r="G130" s="947"/>
      <c r="H130" s="947"/>
      <c r="I130" s="321">
        <f>SUM(I127:I129)</f>
        <v>0</v>
      </c>
      <c r="J130" s="360">
        <f>SUM(J127:J129)</f>
        <v>0</v>
      </c>
      <c r="K130" s="360">
        <f>SUM(K127:K129)</f>
        <v>0</v>
      </c>
      <c r="L130" s="360">
        <f>SUM(L127:L129)</f>
        <v>0</v>
      </c>
      <c r="M130" s="360">
        <f>SUM(M127:M129)</f>
        <v>0</v>
      </c>
      <c r="N130" s="45"/>
      <c r="O130" s="45"/>
      <c r="P130" s="45"/>
      <c r="Q130" s="45"/>
    </row>
    <row r="131" spans="2:17" ht="18" customHeight="1" x14ac:dyDescent="0.2">
      <c r="B131" s="320">
        <f>'Budget Plan'!A128</f>
        <v>0</v>
      </c>
      <c r="C131" s="947" t="str">
        <f>'Budget Plan'!C128</f>
        <v>In-Year Contingency</v>
      </c>
      <c r="D131" s="947"/>
      <c r="E131" s="947"/>
      <c r="F131" s="947"/>
      <c r="G131" s="947"/>
      <c r="H131" s="947"/>
      <c r="I131" s="408"/>
      <c r="J131" s="408"/>
      <c r="K131" s="321">
        <f>'Strategic Financial Plan'!H146</f>
        <v>0</v>
      </c>
      <c r="L131" s="360">
        <f>'Strategic Financial Plan'!I146</f>
        <v>0</v>
      </c>
      <c r="M131" s="360">
        <f>'Strategic Financial Plan'!J146</f>
        <v>0</v>
      </c>
      <c r="N131" s="45"/>
      <c r="O131" s="45"/>
      <c r="P131" s="45"/>
      <c r="Q131" s="45"/>
    </row>
    <row r="132" spans="2:17" ht="6.95" customHeight="1" x14ac:dyDescent="0.2">
      <c r="C132" s="964" t="s">
        <v>306</v>
      </c>
      <c r="D132" s="964"/>
      <c r="E132" s="964"/>
      <c r="F132" s="964"/>
      <c r="G132" s="964"/>
      <c r="H132" s="964"/>
      <c r="I132" s="931">
        <f>I77+I92+I101+I126+I130+I131</f>
        <v>0</v>
      </c>
      <c r="J132" s="931">
        <f>J77+J92+J101+J126+J130+J131</f>
        <v>0</v>
      </c>
      <c r="K132" s="931" t="e">
        <f>K77+K92+K101+K126+K130+K131</f>
        <v>#N/A</v>
      </c>
      <c r="L132" s="931">
        <f>L77+L92+L101+L126+L130+L131</f>
        <v>0</v>
      </c>
      <c r="M132" s="931">
        <f>M77+M92+M101+M126+M130+M131</f>
        <v>0</v>
      </c>
      <c r="N132" s="45"/>
      <c r="O132" s="45"/>
      <c r="P132" s="45"/>
      <c r="Q132" s="45"/>
    </row>
    <row r="133" spans="2:17" ht="6.95" customHeight="1" x14ac:dyDescent="0.2">
      <c r="C133" s="964"/>
      <c r="D133" s="964"/>
      <c r="E133" s="964"/>
      <c r="F133" s="964"/>
      <c r="G133" s="964"/>
      <c r="H133" s="964"/>
      <c r="I133" s="931"/>
      <c r="J133" s="931"/>
      <c r="K133" s="931"/>
      <c r="L133" s="931"/>
      <c r="M133" s="931"/>
      <c r="N133" s="45"/>
      <c r="O133" s="45"/>
      <c r="P133" s="45"/>
      <c r="Q133" s="45"/>
    </row>
    <row r="134" spans="2:17" ht="6.95" customHeight="1" x14ac:dyDescent="0.2">
      <c r="C134" s="964"/>
      <c r="D134" s="964"/>
      <c r="E134" s="964"/>
      <c r="F134" s="964"/>
      <c r="G134" s="964"/>
      <c r="H134" s="964"/>
      <c r="I134" s="931"/>
      <c r="J134" s="931"/>
      <c r="K134" s="931"/>
      <c r="L134" s="931"/>
      <c r="M134" s="931"/>
      <c r="N134" s="45"/>
      <c r="O134" s="45"/>
      <c r="P134" s="45"/>
      <c r="Q134" s="45"/>
    </row>
    <row r="135" spans="2:17" x14ac:dyDescent="0.2">
      <c r="C135" s="320"/>
      <c r="D135" s="320"/>
      <c r="E135" s="320"/>
      <c r="F135" s="320"/>
      <c r="G135" s="320"/>
      <c r="H135" s="320"/>
      <c r="I135" s="320"/>
      <c r="J135" s="357"/>
      <c r="K135" s="330"/>
      <c r="L135" s="330"/>
      <c r="M135" s="330"/>
      <c r="N135" s="45"/>
      <c r="O135" s="45"/>
      <c r="P135" s="45"/>
      <c r="Q135" s="45"/>
    </row>
    <row r="136" spans="2:17" ht="20.25" customHeight="1" x14ac:dyDescent="0.2">
      <c r="C136" s="925" t="s">
        <v>315</v>
      </c>
      <c r="D136" s="926"/>
      <c r="E136" s="926"/>
      <c r="F136" s="926"/>
      <c r="G136" s="926"/>
      <c r="H136" s="927"/>
      <c r="I136" s="923" t="str">
        <f>I5</f>
        <v>Estimated Outturn 
2020-2021</v>
      </c>
      <c r="J136" s="923" t="str">
        <f>J5</f>
        <v>Actual  P13 Outturn 
2020-2021</v>
      </c>
      <c r="K136" s="923" t="str">
        <f>K5</f>
        <v>Year 1 Budget 
2021-2022</v>
      </c>
      <c r="L136" s="923" t="str">
        <f>L5</f>
        <v>Year 2 Budget 
2022-2023</v>
      </c>
      <c r="M136" s="923" t="str">
        <f>M5</f>
        <v>Year 3 Budget
2023-2024</v>
      </c>
      <c r="N136" s="45"/>
      <c r="O136" s="45"/>
      <c r="P136" s="45"/>
      <c r="Q136" s="45"/>
    </row>
    <row r="137" spans="2:17" ht="20.25" customHeight="1" x14ac:dyDescent="0.2">
      <c r="C137" s="928"/>
      <c r="D137" s="929"/>
      <c r="E137" s="929"/>
      <c r="F137" s="929"/>
      <c r="G137" s="929"/>
      <c r="H137" s="930"/>
      <c r="I137" s="924"/>
      <c r="J137" s="924"/>
      <c r="K137" s="924"/>
      <c r="L137" s="924"/>
      <c r="M137" s="924"/>
      <c r="N137" s="45"/>
      <c r="O137" s="45"/>
      <c r="P137" s="45"/>
      <c r="Q137" s="45"/>
    </row>
    <row r="138" spans="2:17" ht="18" customHeight="1" x14ac:dyDescent="0.2">
      <c r="C138" s="947" t="s">
        <v>124</v>
      </c>
      <c r="D138" s="947"/>
      <c r="E138" s="947"/>
      <c r="F138" s="947"/>
      <c r="G138" s="947"/>
      <c r="H138" s="947"/>
      <c r="I138" s="321" t="e">
        <f>'Budget Plan'!F148</f>
        <v>#N/A</v>
      </c>
      <c r="J138" s="360" t="e">
        <f>'Strategic Financial Plan'!G164</f>
        <v>#N/A</v>
      </c>
      <c r="K138" s="360" t="e">
        <f>'Strategic Financial Plan'!H164</f>
        <v>#N/A</v>
      </c>
      <c r="L138" s="360">
        <f>'Strategic Financial Plan'!I164</f>
        <v>0</v>
      </c>
      <c r="M138" s="360">
        <f>'Strategic Financial Plan'!J164</f>
        <v>0</v>
      </c>
      <c r="N138" s="45"/>
      <c r="O138" s="45"/>
      <c r="P138" s="45"/>
      <c r="Q138" s="45"/>
    </row>
    <row r="139" spans="2:17" ht="18" customHeight="1" x14ac:dyDescent="0.2">
      <c r="C139" s="947" t="s">
        <v>306</v>
      </c>
      <c r="D139" s="947"/>
      <c r="E139" s="947"/>
      <c r="F139" s="947"/>
      <c r="G139" s="947"/>
      <c r="H139" s="947"/>
      <c r="I139" s="321">
        <f>'Budget Plan'!F149</f>
        <v>0</v>
      </c>
      <c r="J139" s="360">
        <f>'Strategic Financial Plan'!G166</f>
        <v>0</v>
      </c>
      <c r="K139" s="360" t="e">
        <f>'Strategic Financial Plan'!H166</f>
        <v>#N/A</v>
      </c>
      <c r="L139" s="360">
        <f>'Strategic Financial Plan'!I166</f>
        <v>0</v>
      </c>
      <c r="M139" s="360">
        <f>'Strategic Financial Plan'!J166</f>
        <v>0</v>
      </c>
      <c r="N139" s="45"/>
      <c r="O139" s="45"/>
      <c r="P139" s="45"/>
      <c r="Q139" s="45"/>
    </row>
    <row r="140" spans="2:17" ht="18" customHeight="1" x14ac:dyDescent="0.2">
      <c r="C140" s="947" t="s">
        <v>316</v>
      </c>
      <c r="D140" s="947"/>
      <c r="E140" s="947"/>
      <c r="F140" s="947"/>
      <c r="G140" s="947"/>
      <c r="H140" s="947"/>
      <c r="I140" s="321" t="e">
        <f>'Budget Plan'!F150</f>
        <v>#N/A</v>
      </c>
      <c r="J140" s="360" t="e">
        <f>'Strategic Financial Plan'!G168</f>
        <v>#N/A</v>
      </c>
      <c r="K140" s="360" t="e">
        <f>'Strategic Financial Plan'!H168</f>
        <v>#N/A</v>
      </c>
      <c r="L140" s="360">
        <f>'Strategic Financial Plan'!I168</f>
        <v>0</v>
      </c>
      <c r="M140" s="360">
        <f>'Strategic Financial Plan'!J168</f>
        <v>0</v>
      </c>
      <c r="N140" s="45"/>
      <c r="O140" s="45"/>
      <c r="P140" s="45"/>
      <c r="Q140" s="45"/>
    </row>
    <row r="141" spans="2:17" x14ac:dyDescent="0.2">
      <c r="C141" s="948"/>
      <c r="D141" s="948"/>
      <c r="E141" s="948"/>
      <c r="F141" s="948"/>
      <c r="G141" s="948"/>
      <c r="H141" s="948"/>
      <c r="I141" s="320"/>
      <c r="J141" s="357"/>
      <c r="K141" s="330"/>
      <c r="L141" s="330"/>
      <c r="M141" s="330"/>
      <c r="N141" s="45"/>
      <c r="O141" s="45"/>
      <c r="P141" s="45"/>
      <c r="Q141" s="45"/>
    </row>
    <row r="142" spans="2:17" x14ac:dyDescent="0.2">
      <c r="C142" s="925" t="s">
        <v>317</v>
      </c>
      <c r="D142" s="926"/>
      <c r="E142" s="926"/>
      <c r="F142" s="926"/>
      <c r="G142" s="926"/>
      <c r="H142" s="926"/>
      <c r="I142" s="926"/>
      <c r="J142" s="926"/>
      <c r="K142" s="926"/>
      <c r="L142" s="926"/>
      <c r="M142" s="927"/>
      <c r="N142" s="45"/>
      <c r="O142" s="45"/>
      <c r="P142" s="45"/>
      <c r="Q142" s="45"/>
    </row>
    <row r="143" spans="2:17" x14ac:dyDescent="0.2">
      <c r="C143" s="928"/>
      <c r="D143" s="929"/>
      <c r="E143" s="929"/>
      <c r="F143" s="929"/>
      <c r="G143" s="929"/>
      <c r="H143" s="929"/>
      <c r="I143" s="929"/>
      <c r="J143" s="929"/>
      <c r="K143" s="929"/>
      <c r="L143" s="929"/>
      <c r="M143" s="930"/>
      <c r="N143" s="45"/>
      <c r="O143" s="45"/>
      <c r="P143" s="45"/>
      <c r="Q143" s="45"/>
    </row>
    <row r="144" spans="2:17" ht="18" customHeight="1" x14ac:dyDescent="0.2">
      <c r="C144" s="947" t="s">
        <v>318</v>
      </c>
      <c r="D144" s="947"/>
      <c r="E144" s="947"/>
      <c r="F144" s="947"/>
      <c r="G144" s="947"/>
      <c r="H144" s="947"/>
      <c r="I144" s="321">
        <f>'Budget Plan'!F153</f>
        <v>0</v>
      </c>
      <c r="J144" s="360">
        <f>'Strategic Financial Plan'!G173</f>
        <v>0</v>
      </c>
      <c r="K144" s="360" t="e">
        <f>'Strategic Financial Plan'!H173</f>
        <v>#N/A</v>
      </c>
      <c r="L144" s="360" t="e">
        <f>'Strategic Financial Plan'!I173</f>
        <v>#N/A</v>
      </c>
      <c r="M144" s="360" t="e">
        <f>'Strategic Financial Plan'!J173</f>
        <v>#N/A</v>
      </c>
      <c r="N144" s="45"/>
      <c r="O144" s="45"/>
      <c r="P144" s="45"/>
      <c r="Q144" s="45"/>
    </row>
    <row r="145" spans="3:17" ht="18" customHeight="1" x14ac:dyDescent="0.2">
      <c r="C145" s="947" t="s">
        <v>397</v>
      </c>
      <c r="D145" s="947"/>
      <c r="E145" s="947"/>
      <c r="F145" s="947"/>
      <c r="G145" s="947"/>
      <c r="H145" s="947"/>
      <c r="I145" s="321" t="e">
        <f>'Budget Plan'!F154</f>
        <v>#N/A</v>
      </c>
      <c r="J145" s="360" t="e">
        <f>'Strategic Financial Plan'!G175</f>
        <v>#N/A</v>
      </c>
      <c r="K145" s="360" t="e">
        <f>'Strategic Financial Plan'!H175</f>
        <v>#N/A</v>
      </c>
      <c r="L145" s="360">
        <f>'Strategic Financial Plan'!I175</f>
        <v>0</v>
      </c>
      <c r="M145" s="360">
        <f>'Strategic Financial Plan'!J175</f>
        <v>0</v>
      </c>
      <c r="N145" s="45"/>
      <c r="O145" s="45"/>
      <c r="P145" s="45"/>
      <c r="Q145" s="45"/>
    </row>
    <row r="146" spans="3:17" ht="18" customHeight="1" x14ac:dyDescent="0.2">
      <c r="C146" s="947" t="s">
        <v>320</v>
      </c>
      <c r="D146" s="947"/>
      <c r="E146" s="947"/>
      <c r="F146" s="947"/>
      <c r="G146" s="947"/>
      <c r="H146" s="947"/>
      <c r="I146" s="321" t="e">
        <f>'Budget Plan'!F155</f>
        <v>#N/A</v>
      </c>
      <c r="J146" s="360" t="e">
        <f>'Strategic Financial Plan'!G177</f>
        <v>#N/A</v>
      </c>
      <c r="K146" s="360" t="e">
        <f>'Strategic Financial Plan'!H177</f>
        <v>#N/A</v>
      </c>
      <c r="L146" s="360" t="e">
        <f>'Strategic Financial Plan'!I177</f>
        <v>#N/A</v>
      </c>
      <c r="M146" s="360" t="e">
        <f>'Strategic Financial Plan'!J177</f>
        <v>#N/A</v>
      </c>
      <c r="N146" s="45"/>
      <c r="O146" s="45"/>
      <c r="P146" s="45"/>
      <c r="Q146" s="45"/>
    </row>
    <row r="147" spans="3:17" x14ac:dyDescent="0.2">
      <c r="C147" s="948"/>
      <c r="D147" s="948"/>
      <c r="E147" s="948"/>
      <c r="F147" s="948"/>
      <c r="G147" s="948"/>
      <c r="H147" s="948"/>
      <c r="I147" s="320"/>
      <c r="J147" s="357"/>
      <c r="K147" s="330"/>
      <c r="L147" s="330"/>
      <c r="M147" s="330"/>
      <c r="N147" s="45"/>
      <c r="O147" s="45"/>
      <c r="P147" s="45"/>
      <c r="Q147" s="45"/>
    </row>
    <row r="148" spans="3:17" ht="18" hidden="1" customHeight="1" x14ac:dyDescent="0.2">
      <c r="C148" s="949" t="s">
        <v>321</v>
      </c>
      <c r="D148" s="949"/>
      <c r="E148" s="949"/>
      <c r="F148" s="949"/>
      <c r="G148" s="949"/>
      <c r="H148" s="949"/>
      <c r="I148" s="321"/>
      <c r="J148" s="360"/>
      <c r="K148" s="321">
        <f>'Strategic Financial Plan'!H180</f>
        <v>0</v>
      </c>
      <c r="L148" s="360">
        <f>'Strategic Financial Plan'!I180</f>
        <v>0</v>
      </c>
      <c r="M148" s="360">
        <f>'Strategic Financial Plan'!J180</f>
        <v>0</v>
      </c>
      <c r="N148" s="45"/>
      <c r="O148" s="45"/>
      <c r="P148" s="45"/>
      <c r="Q148" s="45"/>
    </row>
    <row r="149" spans="3:17" x14ac:dyDescent="0.2">
      <c r="C149" s="948"/>
      <c r="D149" s="948"/>
      <c r="E149" s="948"/>
      <c r="F149" s="948"/>
      <c r="G149" s="948"/>
      <c r="H149" s="948"/>
      <c r="I149" s="320"/>
      <c r="J149" s="357"/>
      <c r="K149" s="330"/>
      <c r="L149" s="330"/>
      <c r="M149" s="330"/>
      <c r="N149" s="45"/>
      <c r="O149" s="45"/>
      <c r="P149" s="45"/>
      <c r="Q149" s="45"/>
    </row>
    <row r="150" spans="3:17" ht="6.95" customHeight="1" x14ac:dyDescent="0.2">
      <c r="C150" s="975" t="s">
        <v>324</v>
      </c>
      <c r="D150" s="975"/>
      <c r="E150" s="975"/>
      <c r="F150" s="975"/>
      <c r="G150" s="975"/>
      <c r="H150" s="975"/>
      <c r="I150" s="931">
        <v>0</v>
      </c>
      <c r="J150" s="931">
        <v>0</v>
      </c>
      <c r="K150" s="931">
        <v>0</v>
      </c>
      <c r="L150" s="931">
        <v>0</v>
      </c>
      <c r="M150" s="931">
        <v>0</v>
      </c>
      <c r="N150" s="45"/>
      <c r="O150" s="45"/>
      <c r="P150" s="45"/>
      <c r="Q150" s="45"/>
    </row>
    <row r="151" spans="3:17" ht="6.95" customHeight="1" x14ac:dyDescent="0.2">
      <c r="C151" s="975"/>
      <c r="D151" s="975"/>
      <c r="E151" s="975"/>
      <c r="F151" s="975"/>
      <c r="G151" s="975"/>
      <c r="H151" s="975"/>
      <c r="I151" s="931"/>
      <c r="J151" s="931"/>
      <c r="K151" s="931"/>
      <c r="L151" s="931"/>
      <c r="M151" s="931"/>
      <c r="N151" s="45"/>
      <c r="O151" s="45"/>
      <c r="P151" s="45"/>
      <c r="Q151" s="45"/>
    </row>
    <row r="152" spans="3:17" ht="6.95" customHeight="1" x14ac:dyDescent="0.2">
      <c r="C152" s="975"/>
      <c r="D152" s="975"/>
      <c r="E152" s="975"/>
      <c r="F152" s="975"/>
      <c r="G152" s="975"/>
      <c r="H152" s="975"/>
      <c r="I152" s="931"/>
      <c r="J152" s="931"/>
      <c r="K152" s="931"/>
      <c r="L152" s="931"/>
      <c r="M152" s="931"/>
      <c r="N152" s="45"/>
      <c r="O152" s="45"/>
      <c r="P152" s="45"/>
      <c r="Q152" s="45"/>
    </row>
    <row r="153" spans="3:17" x14ac:dyDescent="0.2">
      <c r="C153" s="948"/>
      <c r="D153" s="948"/>
      <c r="E153" s="948"/>
      <c r="F153" s="948"/>
      <c r="G153" s="948"/>
      <c r="H153" s="948"/>
      <c r="I153" s="320"/>
      <c r="J153" s="357"/>
      <c r="N153" s="45"/>
      <c r="O153" s="45"/>
      <c r="P153" s="45"/>
      <c r="Q153" s="45"/>
    </row>
    <row r="154" spans="3:17" x14ac:dyDescent="0.2">
      <c r="C154" s="948"/>
      <c r="D154" s="948"/>
      <c r="E154" s="948"/>
      <c r="F154" s="948"/>
      <c r="G154" s="948"/>
      <c r="H154" s="948"/>
      <c r="I154" s="320"/>
      <c r="J154" s="357"/>
      <c r="N154" s="45"/>
      <c r="O154" s="45"/>
      <c r="P154" s="45"/>
      <c r="Q154" s="45"/>
    </row>
    <row r="155" spans="3:17" x14ac:dyDescent="0.2">
      <c r="C155" s="948"/>
      <c r="D155" s="948"/>
      <c r="E155" s="948"/>
      <c r="F155" s="948"/>
      <c r="G155" s="948"/>
      <c r="H155" s="948"/>
      <c r="I155" s="320"/>
      <c r="J155" s="357"/>
      <c r="N155" s="45"/>
      <c r="O155" s="45"/>
      <c r="P155" s="45"/>
      <c r="Q155" s="45"/>
    </row>
    <row r="156" spans="3:17" ht="6.95" customHeight="1" x14ac:dyDescent="0.2">
      <c r="C156" s="932" t="s">
        <v>326</v>
      </c>
      <c r="D156" s="933"/>
      <c r="E156" s="933"/>
      <c r="F156" s="933"/>
      <c r="G156" s="933"/>
      <c r="H156" s="933"/>
      <c r="I156" s="933"/>
      <c r="J156" s="933"/>
      <c r="K156" s="933"/>
      <c r="L156" s="933"/>
      <c r="M156" s="934"/>
      <c r="N156" s="45"/>
      <c r="O156" s="45"/>
      <c r="P156" s="45"/>
      <c r="Q156" s="45"/>
    </row>
    <row r="157" spans="3:17" ht="6.95" customHeight="1" x14ac:dyDescent="0.2">
      <c r="C157" s="935"/>
      <c r="D157" s="936"/>
      <c r="E157" s="936"/>
      <c r="F157" s="936"/>
      <c r="G157" s="936"/>
      <c r="H157" s="936"/>
      <c r="I157" s="936"/>
      <c r="J157" s="936"/>
      <c r="K157" s="936"/>
      <c r="L157" s="936"/>
      <c r="M157" s="937"/>
      <c r="N157" s="45"/>
      <c r="O157" s="45"/>
      <c r="P157" s="45"/>
      <c r="Q157" s="45"/>
    </row>
    <row r="158" spans="3:17" ht="6.95" customHeight="1" x14ac:dyDescent="0.2">
      <c r="C158" s="938"/>
      <c r="D158" s="939"/>
      <c r="E158" s="939"/>
      <c r="F158" s="939"/>
      <c r="G158" s="939"/>
      <c r="H158" s="939"/>
      <c r="I158" s="939"/>
      <c r="J158" s="939"/>
      <c r="K158" s="939"/>
      <c r="L158" s="939"/>
      <c r="M158" s="940"/>
      <c r="N158" s="45"/>
      <c r="O158" s="45"/>
      <c r="P158" s="45"/>
      <c r="Q158" s="45"/>
    </row>
    <row r="159" spans="3:17" x14ac:dyDescent="0.2">
      <c r="C159" s="948"/>
      <c r="D159" s="948"/>
      <c r="E159" s="948"/>
      <c r="F159" s="948"/>
      <c r="G159" s="948"/>
      <c r="H159" s="948"/>
      <c r="I159" s="320"/>
      <c r="J159" s="357"/>
      <c r="N159" s="45"/>
      <c r="O159" s="45"/>
      <c r="P159" s="45"/>
      <c r="Q159" s="45"/>
    </row>
    <row r="160" spans="3:17" ht="9" customHeight="1" x14ac:dyDescent="0.2">
      <c r="C160" s="941" t="s">
        <v>327</v>
      </c>
      <c r="D160" s="942"/>
      <c r="E160" s="942"/>
      <c r="F160" s="942"/>
      <c r="G160" s="942"/>
      <c r="H160" s="942"/>
      <c r="I160" s="942"/>
      <c r="J160" s="942"/>
      <c r="K160" s="942"/>
      <c r="L160" s="942"/>
      <c r="M160" s="943"/>
      <c r="N160" s="45"/>
      <c r="O160" s="45"/>
      <c r="P160" s="45"/>
      <c r="Q160" s="45"/>
    </row>
    <row r="161" spans="2:17" x14ac:dyDescent="0.2">
      <c r="C161" s="944"/>
      <c r="D161" s="945"/>
      <c r="E161" s="945"/>
      <c r="F161" s="945"/>
      <c r="G161" s="945"/>
      <c r="H161" s="945"/>
      <c r="I161" s="945"/>
      <c r="J161" s="945"/>
      <c r="K161" s="945"/>
      <c r="L161" s="945"/>
      <c r="M161" s="946"/>
      <c r="N161" s="45"/>
      <c r="O161" s="45"/>
      <c r="P161" s="45"/>
      <c r="Q161" s="45"/>
    </row>
    <row r="162" spans="2:17" x14ac:dyDescent="0.2">
      <c r="C162" s="948"/>
      <c r="D162" s="948"/>
      <c r="E162" s="948"/>
      <c r="F162" s="948"/>
      <c r="G162" s="948"/>
      <c r="H162" s="948"/>
      <c r="I162" s="320"/>
      <c r="J162" s="357"/>
      <c r="N162" s="45"/>
      <c r="O162" s="45"/>
      <c r="P162" s="45"/>
      <c r="Q162" s="45"/>
    </row>
    <row r="163" spans="2:17" hidden="1" outlineLevel="1" x14ac:dyDescent="0.2">
      <c r="B163" s="320"/>
      <c r="C163" s="950" t="str">
        <f>'Budget Plan'!C166</f>
        <v>TOTAL CAPITAL BALANCE B/F (Estimate)</v>
      </c>
      <c r="D163" s="950"/>
      <c r="E163" s="950"/>
      <c r="F163" s="950"/>
      <c r="G163" s="950"/>
      <c r="H163" s="950"/>
      <c r="I163" s="333">
        <f>'Budget Plan'!F166</f>
        <v>0</v>
      </c>
      <c r="J163" s="356">
        <f>'Strategic Financial Plan'!G196</f>
        <v>0</v>
      </c>
      <c r="K163" s="356">
        <f>'Strategic Financial Plan'!H196</f>
        <v>0</v>
      </c>
      <c r="L163" s="356">
        <f>'Strategic Financial Plan'!I196</f>
        <v>0</v>
      </c>
      <c r="M163" s="356">
        <f>'Strategic Financial Plan'!J196</f>
        <v>0</v>
      </c>
      <c r="N163" s="45"/>
      <c r="O163" s="45"/>
      <c r="P163" s="45"/>
      <c r="Q163" s="45"/>
    </row>
    <row r="164" spans="2:17" hidden="1" outlineLevel="1" x14ac:dyDescent="0.2">
      <c r="B164" s="320">
        <f>'Budget Plan'!A167</f>
        <v>0</v>
      </c>
      <c r="C164" s="950" t="str">
        <f>'Budget Plan'!C167</f>
        <v>Capital Grants</v>
      </c>
      <c r="D164" s="950"/>
      <c r="E164" s="950"/>
      <c r="F164" s="950"/>
      <c r="G164" s="950"/>
      <c r="H164" s="950"/>
      <c r="I164" s="333">
        <f>'Budget Plan'!F167</f>
        <v>0</v>
      </c>
      <c r="J164" s="356">
        <f>'Strategic Financial Plan'!G197</f>
        <v>0</v>
      </c>
      <c r="K164" s="356">
        <f>'Strategic Financial Plan'!H197</f>
        <v>0</v>
      </c>
      <c r="L164" s="356">
        <f>'Strategic Financial Plan'!I197</f>
        <v>0</v>
      </c>
      <c r="M164" s="356">
        <f>'Strategic Financial Plan'!J197</f>
        <v>0</v>
      </c>
      <c r="N164" s="45"/>
      <c r="O164" s="45"/>
      <c r="P164" s="45"/>
      <c r="Q164" s="45"/>
    </row>
    <row r="165" spans="2:17" hidden="1" outlineLevel="1" x14ac:dyDescent="0.2">
      <c r="B165" s="320">
        <f>'Budget Plan'!A168</f>
        <v>0</v>
      </c>
      <c r="C165" s="950" t="str">
        <f>'Budget Plan'!C168</f>
        <v>Voluntary And Private Capital</v>
      </c>
      <c r="D165" s="950"/>
      <c r="E165" s="950"/>
      <c r="F165" s="950"/>
      <c r="G165" s="950"/>
      <c r="H165" s="950"/>
      <c r="I165" s="333">
        <f>'Budget Plan'!F168</f>
        <v>0</v>
      </c>
      <c r="J165" s="356">
        <f>'Strategic Financial Plan'!G198</f>
        <v>0</v>
      </c>
      <c r="K165" s="356">
        <f>'Strategic Financial Plan'!H198</f>
        <v>0</v>
      </c>
      <c r="L165" s="356">
        <f>'Strategic Financial Plan'!I198</f>
        <v>0</v>
      </c>
      <c r="M165" s="356">
        <f>'Strategic Financial Plan'!J198</f>
        <v>0</v>
      </c>
      <c r="N165" s="45"/>
      <c r="O165" s="45"/>
      <c r="P165" s="45"/>
      <c r="Q165" s="45"/>
    </row>
    <row r="166" spans="2:17" ht="18" customHeight="1" collapsed="1" x14ac:dyDescent="0.2">
      <c r="C166" s="951" t="str">
        <f>'Budget Plan'!C169</f>
        <v>TOTAL CAPITAL RESOURCES</v>
      </c>
      <c r="D166" s="952"/>
      <c r="E166" s="952"/>
      <c r="F166" s="952"/>
      <c r="G166" s="952"/>
      <c r="H166" s="953"/>
      <c r="I166" s="147">
        <f>SUM(I163:I165)</f>
        <v>0</v>
      </c>
      <c r="J166" s="147">
        <f>SUM(J163:J165)</f>
        <v>0</v>
      </c>
      <c r="K166" s="147">
        <f>SUM(K163:K165)</f>
        <v>0</v>
      </c>
      <c r="L166" s="147">
        <f>SUM(L163:L165)</f>
        <v>0</v>
      </c>
      <c r="M166" s="147">
        <f>SUM(M163:M165)</f>
        <v>0</v>
      </c>
      <c r="N166" s="45"/>
      <c r="O166" s="45"/>
      <c r="P166" s="45"/>
      <c r="Q166" s="45"/>
    </row>
    <row r="167" spans="2:17" x14ac:dyDescent="0.2">
      <c r="C167" s="948"/>
      <c r="D167" s="948"/>
      <c r="E167" s="948"/>
      <c r="F167" s="948"/>
      <c r="G167" s="948"/>
      <c r="H167" s="948"/>
      <c r="I167" s="320"/>
      <c r="J167" s="357"/>
      <c r="K167" s="324"/>
      <c r="L167" s="363"/>
      <c r="M167" s="363"/>
      <c r="N167" s="45"/>
      <c r="O167" s="45"/>
      <c r="P167" s="45"/>
      <c r="Q167" s="45"/>
    </row>
    <row r="168" spans="2:17" x14ac:dyDescent="0.2">
      <c r="C168" s="948"/>
      <c r="D168" s="948"/>
      <c r="E168" s="948"/>
      <c r="F168" s="948"/>
      <c r="G168" s="948"/>
      <c r="H168" s="948"/>
      <c r="I168" s="320"/>
      <c r="J168" s="357"/>
      <c r="K168" s="324"/>
      <c r="L168" s="363"/>
      <c r="M168" s="363"/>
      <c r="N168" s="45"/>
      <c r="O168" s="45"/>
      <c r="P168" s="45"/>
      <c r="Q168" s="45"/>
    </row>
    <row r="169" spans="2:17" ht="9" customHeight="1" x14ac:dyDescent="0.2">
      <c r="C169" s="941" t="s">
        <v>336</v>
      </c>
      <c r="D169" s="942"/>
      <c r="E169" s="942"/>
      <c r="F169" s="942"/>
      <c r="G169" s="942"/>
      <c r="H169" s="942"/>
      <c r="I169" s="942"/>
      <c r="J169" s="942"/>
      <c r="K169" s="942"/>
      <c r="L169" s="942"/>
      <c r="M169" s="943"/>
      <c r="N169" s="45"/>
      <c r="O169" s="45"/>
      <c r="P169" s="45"/>
      <c r="Q169" s="45"/>
    </row>
    <row r="170" spans="2:17" ht="9" customHeight="1" x14ac:dyDescent="0.2">
      <c r="C170" s="944"/>
      <c r="D170" s="945"/>
      <c r="E170" s="945"/>
      <c r="F170" s="945"/>
      <c r="G170" s="945"/>
      <c r="H170" s="945"/>
      <c r="I170" s="945"/>
      <c r="J170" s="945"/>
      <c r="K170" s="945"/>
      <c r="L170" s="945"/>
      <c r="M170" s="946"/>
      <c r="N170" s="45"/>
      <c r="O170" s="45"/>
      <c r="P170" s="45"/>
      <c r="Q170" s="45"/>
    </row>
    <row r="171" spans="2:17" x14ac:dyDescent="0.2">
      <c r="C171" s="948"/>
      <c r="D171" s="948"/>
      <c r="E171" s="948"/>
      <c r="F171" s="948"/>
      <c r="G171" s="948"/>
      <c r="H171" s="948"/>
      <c r="I171" s="320"/>
      <c r="J171" s="357"/>
      <c r="K171" s="324"/>
      <c r="L171" s="363"/>
      <c r="M171" s="363"/>
      <c r="N171" s="45"/>
      <c r="O171" s="45"/>
      <c r="P171" s="45"/>
      <c r="Q171" s="45"/>
    </row>
    <row r="172" spans="2:17" hidden="1" outlineLevel="1" x14ac:dyDescent="0.2">
      <c r="B172" s="320">
        <f>'Budget Plan'!A172</f>
        <v>0</v>
      </c>
      <c r="C172" s="950" t="str">
        <f>'Budget Plan'!C172</f>
        <v>Capital - Premises</v>
      </c>
      <c r="D172" s="950"/>
      <c r="E172" s="950"/>
      <c r="F172" s="950"/>
      <c r="G172" s="950"/>
      <c r="H172" s="950"/>
      <c r="I172" s="333">
        <f>'Budget Plan'!F172</f>
        <v>0</v>
      </c>
      <c r="J172" s="356">
        <f>'Strategic Financial Plan'!G205</f>
        <v>0</v>
      </c>
      <c r="K172" s="356">
        <f>'Strategic Financial Plan'!H205</f>
        <v>0</v>
      </c>
      <c r="L172" s="356">
        <f>'Strategic Financial Plan'!I205</f>
        <v>0</v>
      </c>
      <c r="M172" s="356">
        <f>'Strategic Financial Plan'!J205</f>
        <v>0</v>
      </c>
      <c r="N172" s="45"/>
      <c r="O172" s="45"/>
      <c r="P172" s="45"/>
      <c r="Q172" s="45"/>
    </row>
    <row r="173" spans="2:17" hidden="1" outlineLevel="1" x14ac:dyDescent="0.2">
      <c r="B173" s="320">
        <f>'Budget Plan'!A173</f>
        <v>0</v>
      </c>
      <c r="C173" s="950" t="str">
        <f>'Budget Plan'!C173</f>
        <v>Capital - Equipment</v>
      </c>
      <c r="D173" s="950"/>
      <c r="E173" s="950"/>
      <c r="F173" s="950"/>
      <c r="G173" s="950"/>
      <c r="H173" s="950"/>
      <c r="I173" s="333">
        <f>'Budget Plan'!F173</f>
        <v>0</v>
      </c>
      <c r="J173" s="356">
        <f>'Strategic Financial Plan'!G206</f>
        <v>0</v>
      </c>
      <c r="K173" s="356">
        <f>'Strategic Financial Plan'!H206</f>
        <v>0</v>
      </c>
      <c r="L173" s="356">
        <f>'Strategic Financial Plan'!I206</f>
        <v>0</v>
      </c>
      <c r="M173" s="356">
        <f>'Strategic Financial Plan'!J206</f>
        <v>0</v>
      </c>
      <c r="N173" s="45"/>
      <c r="O173" s="45"/>
      <c r="P173" s="45"/>
      <c r="Q173" s="45"/>
    </row>
    <row r="174" spans="2:17" hidden="1" outlineLevel="1" x14ac:dyDescent="0.2">
      <c r="B174" s="320">
        <f>'Budget Plan'!A174</f>
        <v>0</v>
      </c>
      <c r="C174" s="950" t="str">
        <f>'Budget Plan'!C174</f>
        <v>Capital - ICT</v>
      </c>
      <c r="D174" s="950"/>
      <c r="E174" s="950"/>
      <c r="F174" s="950"/>
      <c r="G174" s="950"/>
      <c r="H174" s="950"/>
      <c r="I174" s="331">
        <f>'Budget Plan'!F174</f>
        <v>0</v>
      </c>
      <c r="J174" s="356">
        <f>'Strategic Financial Plan'!G207</f>
        <v>0</v>
      </c>
      <c r="K174" s="356">
        <f>'Strategic Financial Plan'!H207</f>
        <v>0</v>
      </c>
      <c r="L174" s="356">
        <f>'Strategic Financial Plan'!I207</f>
        <v>0</v>
      </c>
      <c r="M174" s="356">
        <f>'Strategic Financial Plan'!J207</f>
        <v>0</v>
      </c>
      <c r="N174" s="45"/>
      <c r="O174" s="45"/>
      <c r="P174" s="45"/>
      <c r="Q174" s="45"/>
    </row>
    <row r="175" spans="2:17" ht="18" customHeight="1" collapsed="1" x14ac:dyDescent="0.2">
      <c r="C175" s="951" t="str">
        <f>'Budget Plan'!C175</f>
        <v>TOTAL CAPITAL EXPENDITURE</v>
      </c>
      <c r="D175" s="952"/>
      <c r="E175" s="952"/>
      <c r="F175" s="952"/>
      <c r="G175" s="952"/>
      <c r="H175" s="953"/>
      <c r="I175" s="147">
        <f>SUM(I172:I174)</f>
        <v>0</v>
      </c>
      <c r="J175" s="147">
        <f>SUM(J172:J174)</f>
        <v>0</v>
      </c>
      <c r="K175" s="147">
        <f>SUM(K172:K174)</f>
        <v>0</v>
      </c>
      <c r="L175" s="147">
        <f>SUM(L172:L174)</f>
        <v>0</v>
      </c>
      <c r="M175" s="147">
        <f>SUM(M172:M174)</f>
        <v>0</v>
      </c>
      <c r="N175" s="45"/>
      <c r="O175" s="45"/>
      <c r="P175" s="45"/>
      <c r="Q175" s="45"/>
    </row>
    <row r="176" spans="2:17" x14ac:dyDescent="0.2">
      <c r="C176" s="948"/>
      <c r="D176" s="948"/>
      <c r="E176" s="948"/>
      <c r="F176" s="948"/>
      <c r="G176" s="948"/>
      <c r="H176" s="948"/>
      <c r="I176" s="320"/>
      <c r="J176" s="357"/>
      <c r="K176" s="324"/>
      <c r="L176" s="363"/>
      <c r="M176" s="363"/>
      <c r="N176" s="45"/>
      <c r="O176" s="45"/>
      <c r="P176" s="45"/>
      <c r="Q176" s="45"/>
    </row>
    <row r="177" spans="2:17" x14ac:dyDescent="0.2">
      <c r="C177" s="948"/>
      <c r="D177" s="948"/>
      <c r="E177" s="948"/>
      <c r="F177" s="948"/>
      <c r="G177" s="948"/>
      <c r="H177" s="948"/>
      <c r="I177" s="320"/>
      <c r="J177" s="357"/>
      <c r="K177" s="324"/>
      <c r="L177" s="363"/>
      <c r="M177" s="363"/>
      <c r="N177" s="45"/>
      <c r="O177" s="45"/>
      <c r="P177" s="45"/>
      <c r="Q177" s="45"/>
    </row>
    <row r="178" spans="2:17" ht="18" customHeight="1" x14ac:dyDescent="0.2">
      <c r="B178" s="320">
        <f>'Budget Plan'!A177</f>
        <v>0</v>
      </c>
      <c r="C178" s="951" t="str">
        <f>'Budget Plan'!C177</f>
        <v>PROJECTED BALANCES</v>
      </c>
      <c r="D178" s="952"/>
      <c r="E178" s="952"/>
      <c r="F178" s="952"/>
      <c r="G178" s="952"/>
      <c r="H178" s="953"/>
      <c r="I178" s="323">
        <f>'Budget Plan'!F177</f>
        <v>0</v>
      </c>
      <c r="J178" s="362">
        <f>'Strategic Financial Plan'!G211</f>
        <v>0</v>
      </c>
      <c r="K178" s="362">
        <f>'Strategic Financial Plan'!H211</f>
        <v>0</v>
      </c>
      <c r="L178" s="362">
        <f>'Strategic Financial Plan'!I211</f>
        <v>0</v>
      </c>
      <c r="M178" s="362">
        <f>'Strategic Financial Plan'!J211</f>
        <v>0</v>
      </c>
      <c r="N178" s="45"/>
      <c r="O178" s="45"/>
      <c r="P178" s="45"/>
      <c r="Q178" s="45"/>
    </row>
    <row r="179" spans="2:17" x14ac:dyDescent="0.2">
      <c r="C179" s="948"/>
      <c r="D179" s="948"/>
      <c r="E179" s="948"/>
      <c r="F179" s="948"/>
      <c r="G179" s="948"/>
      <c r="H179" s="948"/>
      <c r="I179" s="320"/>
      <c r="J179" s="357"/>
      <c r="K179" s="324"/>
      <c r="L179" s="363"/>
      <c r="M179" s="363"/>
      <c r="N179" s="45"/>
      <c r="O179" s="45"/>
      <c r="P179" s="45"/>
      <c r="Q179" s="45"/>
    </row>
    <row r="180" spans="2:17" x14ac:dyDescent="0.2">
      <c r="C180" s="948"/>
      <c r="D180" s="948"/>
      <c r="E180" s="948"/>
      <c r="F180" s="948"/>
      <c r="G180" s="948"/>
      <c r="H180" s="948"/>
      <c r="I180" s="320"/>
      <c r="J180" s="357"/>
      <c r="K180" s="324"/>
      <c r="L180" s="363"/>
      <c r="M180" s="363"/>
      <c r="N180" s="45"/>
      <c r="O180" s="45"/>
      <c r="P180" s="45"/>
      <c r="Q180" s="45"/>
    </row>
    <row r="181" spans="2:17" x14ac:dyDescent="0.2">
      <c r="C181" s="969" t="str">
        <f>'Budget Plan'!C180</f>
        <v>SUMMARY OF CAPITAL BALANCES ESTIMATES</v>
      </c>
      <c r="D181" s="970"/>
      <c r="E181" s="970"/>
      <c r="F181" s="970"/>
      <c r="G181" s="970"/>
      <c r="H181" s="970"/>
      <c r="I181" s="970"/>
      <c r="J181" s="970"/>
      <c r="K181" s="970"/>
      <c r="L181" s="970"/>
      <c r="M181" s="971"/>
      <c r="N181" s="45"/>
      <c r="O181" s="45"/>
      <c r="P181" s="45"/>
      <c r="Q181" s="45"/>
    </row>
    <row r="182" spans="2:17" x14ac:dyDescent="0.2">
      <c r="C182" s="972"/>
      <c r="D182" s="973"/>
      <c r="E182" s="973"/>
      <c r="F182" s="973"/>
      <c r="G182" s="973"/>
      <c r="H182" s="973"/>
      <c r="I182" s="973"/>
      <c r="J182" s="973"/>
      <c r="K182" s="973"/>
      <c r="L182" s="973"/>
      <c r="M182" s="974"/>
      <c r="N182" s="45"/>
      <c r="O182" s="45"/>
      <c r="P182" s="45"/>
      <c r="Q182" s="45"/>
    </row>
    <row r="183" spans="2:17" x14ac:dyDescent="0.2">
      <c r="C183" s="966" t="str">
        <f>'Budget Plan'!C181</f>
        <v>TOTAL CAPITAL RESOURCES</v>
      </c>
      <c r="D183" s="966"/>
      <c r="E183" s="966"/>
      <c r="F183" s="966"/>
      <c r="G183" s="966"/>
      <c r="H183" s="966"/>
      <c r="I183" s="354">
        <f>'Budget Plan'!F181</f>
        <v>0</v>
      </c>
      <c r="J183" s="354">
        <f>'Strategic Financial Plan'!G216</f>
        <v>0</v>
      </c>
      <c r="K183" s="354">
        <f>'Strategic Financial Plan'!H216</f>
        <v>0</v>
      </c>
      <c r="L183" s="354">
        <f>'Strategic Financial Plan'!I216</f>
        <v>0</v>
      </c>
      <c r="M183" s="354">
        <f>'Strategic Financial Plan'!J216</f>
        <v>0</v>
      </c>
      <c r="N183" s="45"/>
      <c r="O183" s="45"/>
      <c r="P183" s="45"/>
      <c r="Q183" s="45"/>
    </row>
    <row r="184" spans="2:17" x14ac:dyDescent="0.2">
      <c r="C184" s="967" t="str">
        <f>'Budget Plan'!C182</f>
        <v>TOTAL CAPITAL EXPENDITURE</v>
      </c>
      <c r="D184" s="967"/>
      <c r="E184" s="967"/>
      <c r="F184" s="967"/>
      <c r="G184" s="967"/>
      <c r="H184" s="967"/>
      <c r="I184" s="323">
        <f>'Budget Plan'!F182</f>
        <v>0</v>
      </c>
      <c r="J184" s="354">
        <f>'Strategic Financial Plan'!G217</f>
        <v>0</v>
      </c>
      <c r="K184" s="354">
        <f>'Strategic Financial Plan'!H217</f>
        <v>0</v>
      </c>
      <c r="L184" s="354">
        <f>'Strategic Financial Plan'!I217</f>
        <v>0</v>
      </c>
      <c r="M184" s="354">
        <f>'Strategic Financial Plan'!J217</f>
        <v>0</v>
      </c>
      <c r="N184" s="45"/>
      <c r="O184" s="45"/>
      <c r="P184" s="45"/>
      <c r="Q184" s="45"/>
    </row>
    <row r="185" spans="2:17" x14ac:dyDescent="0.2">
      <c r="C185" s="967" t="str">
        <f>'Budget Plan'!C183</f>
        <v>PROJECTED BALANCES</v>
      </c>
      <c r="D185" s="967"/>
      <c r="E185" s="967"/>
      <c r="F185" s="967"/>
      <c r="G185" s="967"/>
      <c r="H185" s="967"/>
      <c r="I185" s="323">
        <f>'Budget Plan'!F183</f>
        <v>0</v>
      </c>
      <c r="J185" s="354">
        <f>'Strategic Financial Plan'!G218</f>
        <v>0</v>
      </c>
      <c r="K185" s="354">
        <f>'Strategic Financial Plan'!H218</f>
        <v>0</v>
      </c>
      <c r="L185" s="354">
        <f>'Strategic Financial Plan'!I218</f>
        <v>0</v>
      </c>
      <c r="M185" s="354">
        <f>'Strategic Financial Plan'!J218</f>
        <v>0</v>
      </c>
      <c r="N185" s="45"/>
      <c r="O185" s="45"/>
      <c r="P185" s="45"/>
      <c r="Q185" s="45"/>
    </row>
    <row r="186" spans="2:17" x14ac:dyDescent="0.2">
      <c r="C186" s="947" t="str">
        <f>'Budget Plan'!C184</f>
        <v>IN ADDITION - REVENUE CONTRIBUTION TO CAPITAL</v>
      </c>
      <c r="D186" s="947"/>
      <c r="E186" s="947"/>
      <c r="F186" s="947"/>
      <c r="G186" s="947"/>
      <c r="H186" s="947"/>
      <c r="I186" s="323">
        <f>'Budget Plan'!F184</f>
        <v>0</v>
      </c>
      <c r="J186" s="354">
        <f>'Strategic Financial Plan'!G219</f>
        <v>0</v>
      </c>
      <c r="K186" s="354">
        <f>'Strategic Financial Plan'!H219</f>
        <v>0</v>
      </c>
      <c r="L186" s="354">
        <f>'Strategic Financial Plan'!I219</f>
        <v>0</v>
      </c>
      <c r="M186" s="354">
        <f>'Strategic Financial Plan'!J219</f>
        <v>0</v>
      </c>
      <c r="N186" s="45"/>
      <c r="O186" s="45"/>
      <c r="P186" s="45"/>
      <c r="Q186" s="45"/>
    </row>
    <row r="187" spans="2:17" x14ac:dyDescent="0.2">
      <c r="C187" s="968"/>
      <c r="D187" s="968"/>
      <c r="E187" s="968"/>
      <c r="F187" s="968"/>
      <c r="G187" s="968"/>
      <c r="H187" s="968"/>
      <c r="I187" s="322"/>
      <c r="J187" s="359"/>
      <c r="K187" s="324"/>
      <c r="L187" s="363"/>
      <c r="M187" s="363"/>
      <c r="N187" s="45"/>
      <c r="O187" s="45"/>
      <c r="P187" s="45"/>
      <c r="Q187" s="45"/>
    </row>
    <row r="188" spans="2:17" x14ac:dyDescent="0.2">
      <c r="C188" s="948"/>
      <c r="D188" s="948"/>
      <c r="E188" s="948"/>
      <c r="F188" s="948"/>
      <c r="G188" s="948"/>
      <c r="H188" s="948"/>
      <c r="I188" s="320"/>
      <c r="J188" s="357"/>
      <c r="N188" s="45"/>
      <c r="O188" s="45"/>
      <c r="P188" s="45"/>
      <c r="Q188" s="45"/>
    </row>
    <row r="189" spans="2:17" x14ac:dyDescent="0.2">
      <c r="C189" s="948"/>
      <c r="D189" s="948"/>
      <c r="E189" s="948"/>
      <c r="F189" s="948"/>
      <c r="G189" s="948"/>
      <c r="H189" s="948"/>
      <c r="I189" s="320"/>
      <c r="J189" s="357"/>
      <c r="N189" s="45"/>
      <c r="O189" s="45"/>
      <c r="P189" s="45"/>
      <c r="Q189" s="45"/>
    </row>
    <row r="190" spans="2:17" x14ac:dyDescent="0.2">
      <c r="C190" s="948"/>
      <c r="D190" s="948"/>
      <c r="E190" s="948"/>
      <c r="F190" s="948"/>
      <c r="G190" s="948"/>
      <c r="H190" s="948"/>
      <c r="I190" s="320"/>
      <c r="J190" s="357"/>
      <c r="N190" s="45"/>
      <c r="O190" s="45"/>
      <c r="P190" s="45"/>
      <c r="Q190" s="45"/>
    </row>
    <row r="191" spans="2:17" x14ac:dyDescent="0.2">
      <c r="C191" s="948"/>
      <c r="D191" s="948"/>
      <c r="E191" s="948"/>
      <c r="F191" s="948"/>
      <c r="G191" s="948"/>
      <c r="H191" s="948"/>
      <c r="I191" s="320"/>
      <c r="J191" s="357"/>
      <c r="N191" s="45"/>
      <c r="O191" s="45"/>
      <c r="P191" s="45"/>
      <c r="Q191" s="45"/>
    </row>
    <row r="192" spans="2:17" x14ac:dyDescent="0.2">
      <c r="C192" s="948"/>
      <c r="D192" s="948"/>
      <c r="E192" s="948"/>
      <c r="F192" s="948"/>
      <c r="G192" s="948"/>
      <c r="H192" s="948"/>
      <c r="I192" s="320"/>
      <c r="J192" s="357"/>
      <c r="N192" s="45"/>
      <c r="O192" s="45"/>
      <c r="P192" s="45"/>
      <c r="Q192" s="45"/>
    </row>
    <row r="193" spans="3:17" x14ac:dyDescent="0.2">
      <c r="C193" s="948"/>
      <c r="D193" s="948"/>
      <c r="E193" s="948"/>
      <c r="F193" s="948"/>
      <c r="G193" s="948"/>
      <c r="H193" s="948"/>
      <c r="I193" s="320"/>
      <c r="J193" s="357"/>
      <c r="N193" s="45"/>
      <c r="O193" s="45"/>
      <c r="P193" s="45"/>
      <c r="Q193" s="45"/>
    </row>
    <row r="194" spans="3:17" x14ac:dyDescent="0.2">
      <c r="C194" s="948"/>
      <c r="D194" s="948"/>
      <c r="E194" s="948"/>
      <c r="F194" s="948"/>
      <c r="G194" s="948"/>
      <c r="H194" s="948"/>
      <c r="I194" s="320"/>
      <c r="J194" s="357"/>
      <c r="N194" s="45"/>
      <c r="O194" s="45"/>
      <c r="P194" s="45"/>
      <c r="Q194" s="45"/>
    </row>
    <row r="195" spans="3:17" x14ac:dyDescent="0.2">
      <c r="C195" s="965"/>
      <c r="D195" s="965"/>
      <c r="E195" s="965"/>
      <c r="F195" s="965"/>
      <c r="G195" s="965"/>
      <c r="H195" s="965"/>
      <c r="I195" s="332"/>
      <c r="J195" s="358"/>
      <c r="K195" s="45"/>
      <c r="L195" s="45"/>
      <c r="M195" s="45"/>
      <c r="N195" s="45"/>
      <c r="O195" s="45"/>
      <c r="P195" s="45"/>
      <c r="Q195" s="45"/>
    </row>
    <row r="196" spans="3:17" x14ac:dyDescent="0.2">
      <c r="C196" s="45"/>
      <c r="D196" s="45"/>
      <c r="E196" s="45"/>
      <c r="F196" s="45"/>
      <c r="G196" s="45"/>
      <c r="H196" s="45"/>
      <c r="I196" s="45"/>
      <c r="J196" s="45"/>
      <c r="K196" s="45"/>
      <c r="L196" s="45"/>
      <c r="M196" s="45"/>
      <c r="N196" s="45"/>
      <c r="O196" s="45"/>
      <c r="P196" s="45"/>
      <c r="Q196" s="45"/>
    </row>
    <row r="197" spans="3:17" x14ac:dyDescent="0.2">
      <c r="C197" s="45"/>
      <c r="D197" s="45"/>
      <c r="E197" s="45"/>
      <c r="F197" s="45"/>
      <c r="G197" s="45"/>
      <c r="H197" s="45"/>
      <c r="I197" s="45"/>
      <c r="J197" s="45"/>
      <c r="K197" s="45"/>
      <c r="L197" s="45"/>
      <c r="M197" s="45"/>
      <c r="N197" s="45"/>
      <c r="O197" s="45"/>
      <c r="P197" s="45"/>
      <c r="Q197" s="45"/>
    </row>
    <row r="198" spans="3:17" x14ac:dyDescent="0.2">
      <c r="C198" s="45"/>
      <c r="D198" s="45"/>
      <c r="E198" s="45"/>
      <c r="F198" s="45"/>
      <c r="G198" s="45"/>
      <c r="H198" s="45"/>
      <c r="I198" s="45"/>
      <c r="J198" s="45"/>
      <c r="K198" s="45"/>
      <c r="L198" s="45"/>
      <c r="M198" s="45"/>
      <c r="N198" s="45"/>
      <c r="O198" s="45"/>
      <c r="P198" s="45"/>
      <c r="Q198" s="45"/>
    </row>
    <row r="199" spans="3:17" x14ac:dyDescent="0.2">
      <c r="C199" s="45"/>
      <c r="D199" s="45"/>
      <c r="E199" s="45"/>
      <c r="F199" s="45"/>
      <c r="G199" s="45"/>
      <c r="H199" s="45"/>
      <c r="I199" s="45"/>
      <c r="J199" s="45"/>
      <c r="K199" s="45"/>
      <c r="L199" s="45"/>
      <c r="M199" s="45"/>
      <c r="N199" s="45"/>
      <c r="O199" s="45"/>
      <c r="P199" s="45"/>
      <c r="Q199" s="45"/>
    </row>
    <row r="200" spans="3:17" x14ac:dyDescent="0.2">
      <c r="C200" s="45"/>
      <c r="D200" s="45"/>
      <c r="E200" s="45"/>
      <c r="F200" s="45"/>
      <c r="G200" s="45"/>
      <c r="H200" s="45"/>
      <c r="I200" s="45"/>
      <c r="J200" s="45"/>
      <c r="K200" s="45"/>
      <c r="L200" s="45"/>
      <c r="M200" s="45"/>
      <c r="N200" s="45"/>
      <c r="O200" s="45"/>
      <c r="P200" s="45"/>
      <c r="Q200" s="45"/>
    </row>
    <row r="201" spans="3:17" x14ac:dyDescent="0.2">
      <c r="C201" s="45"/>
      <c r="D201" s="45"/>
      <c r="E201" s="45"/>
      <c r="F201" s="45"/>
      <c r="G201" s="45"/>
      <c r="H201" s="45"/>
      <c r="I201" s="45"/>
      <c r="J201" s="45"/>
      <c r="K201" s="45"/>
      <c r="L201" s="45"/>
      <c r="M201" s="45"/>
      <c r="N201" s="45"/>
      <c r="O201" s="45"/>
      <c r="P201" s="45"/>
      <c r="Q201" s="45"/>
    </row>
    <row r="202" spans="3:17" x14ac:dyDescent="0.2">
      <c r="C202" s="45"/>
      <c r="D202" s="45"/>
      <c r="E202" s="45"/>
      <c r="F202" s="45"/>
      <c r="G202" s="45"/>
      <c r="H202" s="45"/>
      <c r="I202" s="45"/>
      <c r="J202" s="45"/>
      <c r="K202" s="45"/>
      <c r="L202" s="45"/>
      <c r="M202" s="45"/>
      <c r="N202" s="45"/>
      <c r="O202" s="45"/>
      <c r="P202" s="45"/>
      <c r="Q202" s="45"/>
    </row>
  </sheetData>
  <sheetProtection sheet="1" objects="1" scenarios="1"/>
  <mergeCells count="256">
    <mergeCell ref="C3:K3"/>
    <mergeCell ref="C11:H11"/>
    <mergeCell ref="C21:H21"/>
    <mergeCell ref="C22:H22"/>
    <mergeCell ref="C5:H5"/>
    <mergeCell ref="C7:H7"/>
    <mergeCell ref="C8:H8"/>
    <mergeCell ref="C10:H10"/>
    <mergeCell ref="C14:M16"/>
    <mergeCell ref="C18:M19"/>
    <mergeCell ref="C28:H28"/>
    <mergeCell ref="C29:H29"/>
    <mergeCell ref="C30:H30"/>
    <mergeCell ref="C31:H31"/>
    <mergeCell ref="C32:H32"/>
    <mergeCell ref="C23:H23"/>
    <mergeCell ref="C24:H24"/>
    <mergeCell ref="C25:H25"/>
    <mergeCell ref="C26:H26"/>
    <mergeCell ref="C27:H27"/>
    <mergeCell ref="K41:K42"/>
    <mergeCell ref="C43:H45"/>
    <mergeCell ref="K43:K45"/>
    <mergeCell ref="C46:H46"/>
    <mergeCell ref="I41:I42"/>
    <mergeCell ref="I43:I45"/>
    <mergeCell ref="C33:H33"/>
    <mergeCell ref="C34:H34"/>
    <mergeCell ref="C35:H35"/>
    <mergeCell ref="C36:H36"/>
    <mergeCell ref="C37:H37"/>
    <mergeCell ref="C38:H38"/>
    <mergeCell ref="J43:J45"/>
    <mergeCell ref="C52:H52"/>
    <mergeCell ref="C53:H53"/>
    <mergeCell ref="C54:H54"/>
    <mergeCell ref="C55:H55"/>
    <mergeCell ref="C49:H49"/>
    <mergeCell ref="C50:H50"/>
    <mergeCell ref="C51:H51"/>
    <mergeCell ref="C40:H40"/>
    <mergeCell ref="C41:H42"/>
    <mergeCell ref="C62:H62"/>
    <mergeCell ref="C63:H63"/>
    <mergeCell ref="C64:H64"/>
    <mergeCell ref="B65:B66"/>
    <mergeCell ref="C65:H66"/>
    <mergeCell ref="C56:H56"/>
    <mergeCell ref="C57:H57"/>
    <mergeCell ref="C58:H58"/>
    <mergeCell ref="C59:H59"/>
    <mergeCell ref="C60:H60"/>
    <mergeCell ref="C61:H61"/>
    <mergeCell ref="B72:B73"/>
    <mergeCell ref="C72:H73"/>
    <mergeCell ref="K72:K73"/>
    <mergeCell ref="B74:B75"/>
    <mergeCell ref="C74:H75"/>
    <mergeCell ref="K74:K75"/>
    <mergeCell ref="I72:I73"/>
    <mergeCell ref="I74:I75"/>
    <mergeCell ref="K65:K66"/>
    <mergeCell ref="C67:H67"/>
    <mergeCell ref="C68:H68"/>
    <mergeCell ref="C69:H69"/>
    <mergeCell ref="C70:H70"/>
    <mergeCell ref="C71:H71"/>
    <mergeCell ref="I65:I66"/>
    <mergeCell ref="B79:B80"/>
    <mergeCell ref="C79:H80"/>
    <mergeCell ref="K79:K80"/>
    <mergeCell ref="B81:B82"/>
    <mergeCell ref="C81:H82"/>
    <mergeCell ref="K81:K82"/>
    <mergeCell ref="I79:I80"/>
    <mergeCell ref="I81:I82"/>
    <mergeCell ref="C76:H76"/>
    <mergeCell ref="C77:H78"/>
    <mergeCell ref="K77:K78"/>
    <mergeCell ref="I77:I78"/>
    <mergeCell ref="J79:J80"/>
    <mergeCell ref="J81:J82"/>
    <mergeCell ref="C88:H88"/>
    <mergeCell ref="C89:H89"/>
    <mergeCell ref="C90:H90"/>
    <mergeCell ref="C91:H91"/>
    <mergeCell ref="C92:H92"/>
    <mergeCell ref="B83:B84"/>
    <mergeCell ref="C83:H84"/>
    <mergeCell ref="K83:K84"/>
    <mergeCell ref="C85:H85"/>
    <mergeCell ref="C86:H86"/>
    <mergeCell ref="C87:H87"/>
    <mergeCell ref="I83:I84"/>
    <mergeCell ref="C100:H100"/>
    <mergeCell ref="C101:H101"/>
    <mergeCell ref="B102:B103"/>
    <mergeCell ref="C102:H103"/>
    <mergeCell ref="B93:B96"/>
    <mergeCell ref="C93:H96"/>
    <mergeCell ref="K93:K96"/>
    <mergeCell ref="C97:H97"/>
    <mergeCell ref="B98:B99"/>
    <mergeCell ref="C98:H98"/>
    <mergeCell ref="K98:K99"/>
    <mergeCell ref="C99:H99"/>
    <mergeCell ref="I93:I96"/>
    <mergeCell ref="I98:I99"/>
    <mergeCell ref="C109:H109"/>
    <mergeCell ref="C110:H110"/>
    <mergeCell ref="B111:B112"/>
    <mergeCell ref="C111:H112"/>
    <mergeCell ref="K111:K112"/>
    <mergeCell ref="C113:H113"/>
    <mergeCell ref="K102:K103"/>
    <mergeCell ref="C104:H104"/>
    <mergeCell ref="C105:H105"/>
    <mergeCell ref="C106:H106"/>
    <mergeCell ref="B107:B108"/>
    <mergeCell ref="C107:H108"/>
    <mergeCell ref="K107:K108"/>
    <mergeCell ref="I102:I103"/>
    <mergeCell ref="I107:I108"/>
    <mergeCell ref="I111:I112"/>
    <mergeCell ref="J107:J108"/>
    <mergeCell ref="J111:J112"/>
    <mergeCell ref="J102:J103"/>
    <mergeCell ref="C119:H119"/>
    <mergeCell ref="B120:B123"/>
    <mergeCell ref="C120:H123"/>
    <mergeCell ref="K120:K123"/>
    <mergeCell ref="B114:B117"/>
    <mergeCell ref="C114:H117"/>
    <mergeCell ref="K114:K117"/>
    <mergeCell ref="C118:H118"/>
    <mergeCell ref="I114:I117"/>
    <mergeCell ref="I120:I123"/>
    <mergeCell ref="J114:J117"/>
    <mergeCell ref="J120:J123"/>
    <mergeCell ref="C128:H128"/>
    <mergeCell ref="C129:H129"/>
    <mergeCell ref="C130:H130"/>
    <mergeCell ref="C131:H131"/>
    <mergeCell ref="J136:J137"/>
    <mergeCell ref="C124:H124"/>
    <mergeCell ref="C125:H125"/>
    <mergeCell ref="C126:H126"/>
    <mergeCell ref="C127:H127"/>
    <mergeCell ref="C155:H155"/>
    <mergeCell ref="C159:H159"/>
    <mergeCell ref="C176:H176"/>
    <mergeCell ref="C177:H177"/>
    <mergeCell ref="C178:H178"/>
    <mergeCell ref="C179:H179"/>
    <mergeCell ref="C180:H180"/>
    <mergeCell ref="C168:H168"/>
    <mergeCell ref="C171:H171"/>
    <mergeCell ref="C172:H172"/>
    <mergeCell ref="C173:H173"/>
    <mergeCell ref="C175:H175"/>
    <mergeCell ref="C174:H174"/>
    <mergeCell ref="C194:H194"/>
    <mergeCell ref="C195:H195"/>
    <mergeCell ref="C39:H39"/>
    <mergeCell ref="C190:H190"/>
    <mergeCell ref="C191:H191"/>
    <mergeCell ref="C192:H192"/>
    <mergeCell ref="C193:H193"/>
    <mergeCell ref="C189:H189"/>
    <mergeCell ref="C183:H183"/>
    <mergeCell ref="C184:H184"/>
    <mergeCell ref="C185:H185"/>
    <mergeCell ref="C186:H186"/>
    <mergeCell ref="C187:H187"/>
    <mergeCell ref="C188:H188"/>
    <mergeCell ref="C181:M182"/>
    <mergeCell ref="C150:H152"/>
    <mergeCell ref="K150:K152"/>
    <mergeCell ref="C153:H153"/>
    <mergeCell ref="I150:I152"/>
    <mergeCell ref="C139:H139"/>
    <mergeCell ref="C140:H140"/>
    <mergeCell ref="C162:H162"/>
    <mergeCell ref="C163:H163"/>
    <mergeCell ref="C164:H164"/>
    <mergeCell ref="L41:L42"/>
    <mergeCell ref="L43:L45"/>
    <mergeCell ref="M41:M42"/>
    <mergeCell ref="M43:M45"/>
    <mergeCell ref="C47:M48"/>
    <mergeCell ref="J132:J134"/>
    <mergeCell ref="L132:L134"/>
    <mergeCell ref="M132:M134"/>
    <mergeCell ref="J65:J66"/>
    <mergeCell ref="J72:J73"/>
    <mergeCell ref="J74:J75"/>
    <mergeCell ref="L65:L66"/>
    <mergeCell ref="L72:L73"/>
    <mergeCell ref="L74:L75"/>
    <mergeCell ref="M65:M66"/>
    <mergeCell ref="M72:M73"/>
    <mergeCell ref="M74:M75"/>
    <mergeCell ref="J77:J78"/>
    <mergeCell ref="L77:L78"/>
    <mergeCell ref="M77:M78"/>
    <mergeCell ref="J41:J42"/>
    <mergeCell ref="C132:H134"/>
    <mergeCell ref="K132:K134"/>
    <mergeCell ref="I132:I134"/>
    <mergeCell ref="L79:L80"/>
    <mergeCell ref="L81:L82"/>
    <mergeCell ref="L83:L84"/>
    <mergeCell ref="M79:M80"/>
    <mergeCell ref="M81:M82"/>
    <mergeCell ref="M83:M84"/>
    <mergeCell ref="J93:J96"/>
    <mergeCell ref="J98:J99"/>
    <mergeCell ref="L93:L96"/>
    <mergeCell ref="L98:L99"/>
    <mergeCell ref="M93:M96"/>
    <mergeCell ref="M98:M99"/>
    <mergeCell ref="J83:J84"/>
    <mergeCell ref="L102:L103"/>
    <mergeCell ref="L107:L108"/>
    <mergeCell ref="L111:L112"/>
    <mergeCell ref="L114:L117"/>
    <mergeCell ref="L120:L123"/>
    <mergeCell ref="M102:M103"/>
    <mergeCell ref="M107:M108"/>
    <mergeCell ref="M111:M112"/>
    <mergeCell ref="M114:M117"/>
    <mergeCell ref="M120:M123"/>
    <mergeCell ref="L136:L137"/>
    <mergeCell ref="M136:M137"/>
    <mergeCell ref="C142:M143"/>
    <mergeCell ref="J150:J152"/>
    <mergeCell ref="L150:L152"/>
    <mergeCell ref="M150:M152"/>
    <mergeCell ref="C156:M158"/>
    <mergeCell ref="C160:M161"/>
    <mergeCell ref="C169:M170"/>
    <mergeCell ref="C146:H146"/>
    <mergeCell ref="C136:H137"/>
    <mergeCell ref="C138:H138"/>
    <mergeCell ref="I136:I137"/>
    <mergeCell ref="K136:K137"/>
    <mergeCell ref="C141:H141"/>
    <mergeCell ref="C144:H144"/>
    <mergeCell ref="C145:H145"/>
    <mergeCell ref="C147:H147"/>
    <mergeCell ref="C148:H148"/>
    <mergeCell ref="C149:H149"/>
    <mergeCell ref="C165:H165"/>
    <mergeCell ref="C166:H166"/>
    <mergeCell ref="C167:H167"/>
    <mergeCell ref="C154:H154"/>
  </mergeCells>
  <printOptions horizontalCentered="1"/>
  <pageMargins left="0" right="0" top="0" bottom="0.39370078740157483" header="0" footer="0"/>
  <pageSetup paperSize="9" fitToHeight="0" orientation="landscape" cellComments="atEnd" errors="blank" r:id="rId1"/>
  <headerFooter alignWithMargins="0">
    <oddFooter>&amp;L&amp;D&amp;C&amp;A&amp;RPage &amp;P of&amp;N</oddFooter>
  </headerFooter>
  <rowBreaks count="4" manualBreakCount="4">
    <brk id="46" max="16383" man="1"/>
    <brk id="135" max="16383" man="1"/>
    <brk id="154" max="16383" man="1"/>
    <brk id="190" max="16383"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tabColor rgb="FFCCFFFF"/>
  </sheetPr>
  <dimension ref="A1:M193"/>
  <sheetViews>
    <sheetView showGridLines="0" zoomScale="85" zoomScaleNormal="85" workbookViewId="0">
      <pane xSplit="6" ySplit="7" topLeftCell="G8" activePane="bottomRight" state="frozen"/>
      <selection sqref="A1:XFD1048576"/>
      <selection pane="topRight" sqref="A1:XFD1048576"/>
      <selection pane="bottomLeft" sqref="A1:XFD1048576"/>
      <selection pane="bottomRight" activeCell="G8" sqref="G8"/>
    </sheetView>
  </sheetViews>
  <sheetFormatPr defaultColWidth="9.140625" defaultRowHeight="12.75" x14ac:dyDescent="0.2"/>
  <cols>
    <col min="1" max="1" width="0" style="17" hidden="1" customWidth="1"/>
    <col min="2" max="5" width="9.140625" style="1"/>
    <col min="6" max="6" width="18.7109375" style="1" customWidth="1"/>
    <col min="7" max="10" width="14.85546875" style="1" customWidth="1"/>
    <col min="11" max="11" width="127.28515625" style="1" customWidth="1"/>
    <col min="12" max="13" width="9.140625" style="1"/>
    <col min="14" max="16384" width="9.140625" style="17"/>
  </cols>
  <sheetData>
    <row r="1" spans="1:13" s="14" customFormat="1" ht="33" customHeight="1" x14ac:dyDescent="0.2">
      <c r="A1" s="13"/>
      <c r="B1" s="12" t="s">
        <v>11</v>
      </c>
      <c r="C1" s="13"/>
      <c r="D1" s="13"/>
      <c r="E1" s="13"/>
      <c r="F1" s="13"/>
      <c r="G1" s="13"/>
      <c r="H1" s="13"/>
      <c r="I1" s="13"/>
      <c r="J1" s="13"/>
      <c r="K1" s="13"/>
      <c r="L1" s="13"/>
      <c r="M1" s="13"/>
    </row>
    <row r="2" spans="1:13" s="30" customFormat="1" x14ac:dyDescent="0.2">
      <c r="B2" s="41"/>
      <c r="C2" s="41"/>
      <c r="D2" s="41"/>
      <c r="E2" s="41"/>
      <c r="F2" s="41"/>
      <c r="G2" s="41"/>
      <c r="H2" s="41"/>
      <c r="I2" s="41"/>
      <c r="J2" s="41"/>
      <c r="K2" s="41"/>
      <c r="L2" s="45"/>
      <c r="M2" s="45"/>
    </row>
    <row r="3" spans="1:13" s="156" customFormat="1" ht="24" customHeight="1" x14ac:dyDescent="0.2">
      <c r="B3" s="998" t="str">
        <f>'Main Menu'!G5</f>
        <v>000 - SELECT SCHOOL</v>
      </c>
      <c r="C3" s="998"/>
      <c r="D3" s="998"/>
      <c r="E3" s="998"/>
      <c r="F3" s="998"/>
      <c r="G3" s="998"/>
      <c r="H3" s="998"/>
      <c r="I3" s="998"/>
      <c r="J3" s="998"/>
      <c r="K3" s="998"/>
      <c r="L3" s="155"/>
      <c r="M3" s="155"/>
    </row>
    <row r="4" spans="1:13" s="156" customFormat="1" ht="24" customHeight="1" x14ac:dyDescent="0.2">
      <c r="B4" s="999" t="str">
        <f>'Main Menu'!B12</f>
        <v>2021-2022</v>
      </c>
      <c r="C4" s="999"/>
      <c r="D4" s="999"/>
      <c r="E4" s="999"/>
      <c r="F4" s="999"/>
      <c r="G4" s="999"/>
      <c r="H4" s="999"/>
      <c r="I4" s="999"/>
      <c r="J4" s="999"/>
      <c r="K4" s="999"/>
      <c r="L4" s="155"/>
      <c r="M4" s="155"/>
    </row>
    <row r="5" spans="1:13" ht="13.5" thickBot="1" x14ac:dyDescent="0.25">
      <c r="B5" s="20"/>
      <c r="C5" s="20"/>
      <c r="D5" s="20"/>
      <c r="E5" s="20"/>
      <c r="F5" s="20"/>
      <c r="G5" s="20"/>
      <c r="H5" s="20"/>
      <c r="I5" s="20"/>
      <c r="J5" s="20"/>
      <c r="K5" s="20"/>
      <c r="L5" s="16"/>
      <c r="M5" s="16"/>
    </row>
    <row r="6" spans="1:13" ht="13.5" customHeight="1" thickBot="1" x14ac:dyDescent="0.25">
      <c r="A6" s="1001" t="s">
        <v>41</v>
      </c>
      <c r="B6" s="1000" t="s">
        <v>42</v>
      </c>
      <c r="C6" s="1000"/>
      <c r="D6" s="1000"/>
      <c r="E6" s="1000"/>
      <c r="F6" s="1000"/>
      <c r="G6" s="1001" t="s">
        <v>403</v>
      </c>
      <c r="H6" s="1001" t="s">
        <v>404</v>
      </c>
      <c r="I6" s="1004" t="s">
        <v>550</v>
      </c>
      <c r="J6" s="1004" t="s">
        <v>414</v>
      </c>
      <c r="K6" s="1002" t="s">
        <v>405</v>
      </c>
      <c r="L6" s="16"/>
      <c r="M6" s="16"/>
    </row>
    <row r="7" spans="1:13" ht="13.5" thickBot="1" x14ac:dyDescent="0.25">
      <c r="A7" s="1001"/>
      <c r="B7" s="1000"/>
      <c r="C7" s="1000"/>
      <c r="D7" s="1000"/>
      <c r="E7" s="1000"/>
      <c r="F7" s="1000"/>
      <c r="G7" s="1001"/>
      <c r="H7" s="1001"/>
      <c r="I7" s="1005"/>
      <c r="J7" s="1005"/>
      <c r="K7" s="1003"/>
      <c r="L7" s="16"/>
      <c r="M7" s="16"/>
    </row>
    <row r="8" spans="1:13" x14ac:dyDescent="0.2">
      <c r="B8" s="122"/>
      <c r="C8" s="122"/>
      <c r="D8" s="122"/>
      <c r="E8" s="122"/>
      <c r="F8" s="122"/>
      <c r="G8" s="123"/>
      <c r="H8" s="123"/>
      <c r="I8" s="123"/>
      <c r="J8" s="123"/>
      <c r="K8" s="122"/>
      <c r="L8" s="16"/>
      <c r="M8" s="16"/>
    </row>
    <row r="9" spans="1:13" ht="13.5" thickBot="1" x14ac:dyDescent="0.25">
      <c r="L9" s="16"/>
      <c r="M9" s="16"/>
    </row>
    <row r="10" spans="1:13" ht="12.75" customHeight="1" x14ac:dyDescent="0.2">
      <c r="B10" s="1009" t="s">
        <v>55</v>
      </c>
      <c r="C10" s="1010"/>
      <c r="D10" s="1010"/>
      <c r="E10" s="1010"/>
      <c r="F10" s="1010"/>
      <c r="G10" s="124"/>
      <c r="H10" s="124"/>
      <c r="I10" s="124"/>
      <c r="J10" s="124"/>
      <c r="K10" s="125"/>
      <c r="L10" s="45"/>
      <c r="M10" s="16"/>
    </row>
    <row r="11" spans="1:13" ht="12.75" customHeight="1" x14ac:dyDescent="0.2">
      <c r="B11" s="1011"/>
      <c r="C11" s="993"/>
      <c r="D11" s="993"/>
      <c r="E11" s="993"/>
      <c r="F11" s="993"/>
      <c r="G11" s="126"/>
      <c r="H11" s="126"/>
      <c r="I11" s="126"/>
      <c r="J11" s="126"/>
      <c r="K11" s="127"/>
      <c r="L11" s="45"/>
      <c r="M11" s="16"/>
    </row>
    <row r="12" spans="1:13" ht="13.5" customHeight="1" thickBot="1" x14ac:dyDescent="0.25">
      <c r="B12" s="1012"/>
      <c r="C12" s="1013"/>
      <c r="D12" s="1013"/>
      <c r="E12" s="1013"/>
      <c r="F12" s="1013"/>
      <c r="G12" s="128"/>
      <c r="H12" s="128"/>
      <c r="I12" s="128"/>
      <c r="J12" s="128"/>
      <c r="K12" s="129"/>
      <c r="L12" s="45"/>
      <c r="M12" s="16"/>
    </row>
    <row r="13" spans="1:13" ht="13.5" thickBot="1" x14ac:dyDescent="0.25">
      <c r="L13" s="16"/>
      <c r="M13" s="16"/>
    </row>
    <row r="14" spans="1:13" x14ac:dyDescent="0.2">
      <c r="B14" s="1014" t="s">
        <v>409</v>
      </c>
      <c r="C14" s="1015"/>
      <c r="D14" s="1015"/>
      <c r="E14" s="1015"/>
      <c r="F14" s="1016"/>
      <c r="L14" s="16"/>
      <c r="M14" s="16"/>
    </row>
    <row r="15" spans="1:13" ht="13.5" thickBot="1" x14ac:dyDescent="0.25">
      <c r="B15" s="1017"/>
      <c r="C15" s="1018"/>
      <c r="D15" s="1018"/>
      <c r="E15" s="1018"/>
      <c r="F15" s="1019"/>
      <c r="L15" s="16"/>
      <c r="M15" s="16"/>
    </row>
    <row r="16" spans="1:13" x14ac:dyDescent="0.2">
      <c r="L16" s="16"/>
      <c r="M16" s="16"/>
    </row>
    <row r="17" spans="1:13" x14ac:dyDescent="0.2">
      <c r="A17" s="288">
        <f>'Budget Plan'!A22</f>
        <v>0</v>
      </c>
      <c r="B17" s="1020" t="str">
        <f>'Budget Plan'!C22</f>
        <v>LA Delegated Budget (excl. Sixth Form)</v>
      </c>
      <c r="C17" s="1021"/>
      <c r="D17" s="1021"/>
      <c r="E17" s="1021"/>
      <c r="F17" s="1021"/>
      <c r="G17" s="112" t="e">
        <f>'Budget Plan'!G22</f>
        <v>#N/A</v>
      </c>
      <c r="H17" s="147" t="e">
        <f>Virements!L17</f>
        <v>#N/A</v>
      </c>
      <c r="I17" s="157"/>
      <c r="J17" s="157"/>
      <c r="K17" s="471"/>
      <c r="L17" s="16"/>
      <c r="M17" s="16"/>
    </row>
    <row r="18" spans="1:13" ht="13.5" thickBot="1" x14ac:dyDescent="0.25">
      <c r="A18" s="288">
        <f>'Budget Plan'!A23</f>
        <v>0</v>
      </c>
      <c r="B18" s="1007" t="str">
        <f>'Budget Plan'!C23</f>
        <v>Funding for Sixth Form Students</v>
      </c>
      <c r="C18" s="1008"/>
      <c r="D18" s="1008"/>
      <c r="E18" s="1008"/>
      <c r="F18" s="1008"/>
      <c r="G18" s="112">
        <f>'Budget Plan'!G23</f>
        <v>0</v>
      </c>
      <c r="H18" s="112">
        <f>Virements!L18</f>
        <v>0</v>
      </c>
      <c r="I18" s="158"/>
      <c r="J18" s="158"/>
      <c r="K18" s="471"/>
      <c r="L18" s="16"/>
      <c r="M18" s="16"/>
    </row>
    <row r="19" spans="1:13" ht="18" customHeight="1" thickBot="1" x14ac:dyDescent="0.25">
      <c r="B19" s="1022" t="s">
        <v>389</v>
      </c>
      <c r="C19" s="1023"/>
      <c r="D19" s="1023"/>
      <c r="E19" s="1023"/>
      <c r="F19" s="1023"/>
      <c r="G19" s="131" t="e">
        <f>SUM(G17:G18)</f>
        <v>#N/A</v>
      </c>
      <c r="H19" s="131" t="e">
        <f>SUM(H17:H18)</f>
        <v>#N/A</v>
      </c>
      <c r="I19" s="159"/>
      <c r="J19" s="160"/>
      <c r="K19" s="312"/>
      <c r="L19" s="16"/>
      <c r="M19" s="16"/>
    </row>
    <row r="20" spans="1:13" x14ac:dyDescent="0.2">
      <c r="B20" s="976" t="s">
        <v>390</v>
      </c>
      <c r="C20" s="976"/>
      <c r="D20" s="976"/>
      <c r="E20" s="976"/>
      <c r="F20" s="976"/>
      <c r="G20" s="19"/>
      <c r="H20" s="19"/>
      <c r="I20" s="19"/>
      <c r="J20" s="19"/>
      <c r="K20" s="312"/>
      <c r="L20" s="16"/>
      <c r="M20" s="16"/>
    </row>
    <row r="21" spans="1:13" x14ac:dyDescent="0.2">
      <c r="B21" s="1006"/>
      <c r="C21" s="1006"/>
      <c r="D21" s="1006"/>
      <c r="E21" s="1006"/>
      <c r="F21" s="1006"/>
      <c r="G21" s="19"/>
      <c r="H21" s="19"/>
      <c r="I21" s="19"/>
      <c r="J21" s="19"/>
      <c r="K21" s="312"/>
      <c r="L21" s="16"/>
      <c r="M21" s="16"/>
    </row>
    <row r="22" spans="1:13" x14ac:dyDescent="0.2">
      <c r="A22" s="288">
        <f>'Budget Plan'!A27</f>
        <v>0</v>
      </c>
      <c r="B22" s="1007" t="str">
        <f>'Budget Plan'!C27</f>
        <v>Additional Resources from LA</v>
      </c>
      <c r="C22" s="1008"/>
      <c r="D22" s="1008"/>
      <c r="E22" s="1008"/>
      <c r="F22" s="1008"/>
      <c r="G22" s="112">
        <f>'Budget Plan'!G27</f>
        <v>0</v>
      </c>
      <c r="H22" s="112">
        <f>Virements!L22</f>
        <v>0</v>
      </c>
      <c r="I22" s="152"/>
      <c r="J22" s="112">
        <f t="shared" ref="J22:J27" si="0">-(H22-I22)</f>
        <v>0</v>
      </c>
      <c r="K22" s="471"/>
      <c r="L22" s="16"/>
      <c r="M22" s="16"/>
    </row>
    <row r="23" spans="1:13" x14ac:dyDescent="0.2">
      <c r="A23" s="288">
        <f>'Budget Plan'!A28</f>
        <v>0</v>
      </c>
      <c r="B23" s="1007" t="str">
        <f>'Budget Plan'!C28</f>
        <v>SEN and High Needs Funding</v>
      </c>
      <c r="C23" s="1008"/>
      <c r="D23" s="1008"/>
      <c r="E23" s="1008"/>
      <c r="F23" s="1008"/>
      <c r="G23" s="112">
        <f>'Budget Plan'!G28</f>
        <v>0</v>
      </c>
      <c r="H23" s="112">
        <f>Virements!L23</f>
        <v>0</v>
      </c>
      <c r="I23" s="152"/>
      <c r="J23" s="112">
        <f t="shared" si="0"/>
        <v>0</v>
      </c>
      <c r="K23" s="471"/>
      <c r="L23" s="16"/>
      <c r="M23" s="16"/>
    </row>
    <row r="24" spans="1:13" x14ac:dyDescent="0.2">
      <c r="A24" s="288">
        <f>'Budget Plan'!A29</f>
        <v>0</v>
      </c>
      <c r="B24" s="1007" t="str">
        <f>'Budget Plan'!C29</f>
        <v>Funding for Ethnic Minority Pupils</v>
      </c>
      <c r="C24" s="1008"/>
      <c r="D24" s="1008"/>
      <c r="E24" s="1008"/>
      <c r="F24" s="1008"/>
      <c r="G24" s="112">
        <f>'Budget Plan'!G29</f>
        <v>0</v>
      </c>
      <c r="H24" s="112">
        <f>Virements!L24</f>
        <v>0</v>
      </c>
      <c r="I24" s="152"/>
      <c r="J24" s="112">
        <f t="shared" si="0"/>
        <v>0</v>
      </c>
      <c r="K24" s="471"/>
      <c r="L24" s="16"/>
      <c r="M24" s="16"/>
    </row>
    <row r="25" spans="1:13" x14ac:dyDescent="0.2">
      <c r="A25" s="288">
        <f>'Budget Plan'!A30</f>
        <v>0</v>
      </c>
      <c r="B25" s="1007" t="str">
        <f>'Budget Plan'!C30</f>
        <v>Pupil Premium</v>
      </c>
      <c r="C25" s="1008"/>
      <c r="D25" s="1008"/>
      <c r="E25" s="1008"/>
      <c r="F25" s="1008"/>
      <c r="G25" s="112">
        <f>'Budget Plan'!G30</f>
        <v>0</v>
      </c>
      <c r="H25" s="112">
        <f>Virements!L25</f>
        <v>0</v>
      </c>
      <c r="I25" s="152"/>
      <c r="J25" s="112">
        <f t="shared" si="0"/>
        <v>0</v>
      </c>
      <c r="K25" s="471"/>
      <c r="L25" s="16"/>
      <c r="M25" s="16"/>
    </row>
    <row r="26" spans="1:13" x14ac:dyDescent="0.2">
      <c r="A26" s="288">
        <f>'Budget Plan'!A31</f>
        <v>0</v>
      </c>
      <c r="B26" s="1007" t="str">
        <f>'Budget Plan'!C31</f>
        <v>Other Government Grants</v>
      </c>
      <c r="C26" s="1008"/>
      <c r="D26" s="1008"/>
      <c r="E26" s="1008"/>
      <c r="F26" s="1008"/>
      <c r="G26" s="112">
        <f>'Budget Plan'!G31</f>
        <v>0</v>
      </c>
      <c r="H26" s="112">
        <f>Virements!L26</f>
        <v>0</v>
      </c>
      <c r="I26" s="152"/>
      <c r="J26" s="112">
        <f t="shared" si="0"/>
        <v>0</v>
      </c>
      <c r="K26" s="471"/>
      <c r="L26" s="16"/>
      <c r="M26" s="16"/>
    </row>
    <row r="27" spans="1:13" ht="13.5" thickBot="1" x14ac:dyDescent="0.25">
      <c r="A27" s="288">
        <f>'Budget Plan'!A32</f>
        <v>0</v>
      </c>
      <c r="B27" s="1024" t="str">
        <f>'Budget Plan'!C32</f>
        <v>Other Grants and Payments Received</v>
      </c>
      <c r="C27" s="1025"/>
      <c r="D27" s="1025"/>
      <c r="E27" s="1025"/>
      <c r="F27" s="1025"/>
      <c r="G27" s="130">
        <f>'Budget Plan'!G32</f>
        <v>0</v>
      </c>
      <c r="H27" s="130">
        <f>Virements!L27</f>
        <v>0</v>
      </c>
      <c r="I27" s="153"/>
      <c r="J27" s="112">
        <f t="shared" si="0"/>
        <v>0</v>
      </c>
      <c r="K27" s="471"/>
      <c r="L27" s="16"/>
      <c r="M27" s="16"/>
    </row>
    <row r="28" spans="1:13" ht="18" customHeight="1" thickBot="1" x14ac:dyDescent="0.25">
      <c r="B28" s="1022" t="s">
        <v>391</v>
      </c>
      <c r="C28" s="1023"/>
      <c r="D28" s="1023"/>
      <c r="E28" s="1023"/>
      <c r="F28" s="1023"/>
      <c r="G28" s="134">
        <f>SUM(G22:G27)</f>
        <v>0</v>
      </c>
      <c r="H28" s="161">
        <f>SUM(H22:H27)</f>
        <v>0</v>
      </c>
      <c r="I28" s="161">
        <f>SUM(I22:I27)</f>
        <v>0</v>
      </c>
      <c r="J28" s="117">
        <f>SUM(J22:J27)</f>
        <v>0</v>
      </c>
      <c r="K28" s="312"/>
      <c r="L28" s="16"/>
      <c r="M28" s="16"/>
    </row>
    <row r="29" spans="1:13" x14ac:dyDescent="0.2">
      <c r="B29" s="976" t="s">
        <v>87</v>
      </c>
      <c r="C29" s="976"/>
      <c r="D29" s="976"/>
      <c r="E29" s="976"/>
      <c r="F29" s="976"/>
      <c r="G29" s="19"/>
      <c r="H29" s="19"/>
      <c r="I29" s="19"/>
      <c r="J29" s="19"/>
      <c r="K29" s="312"/>
      <c r="L29" s="16"/>
      <c r="M29" s="16"/>
    </row>
    <row r="30" spans="1:13" x14ac:dyDescent="0.2">
      <c r="B30" s="1006"/>
      <c r="C30" s="1006"/>
      <c r="D30" s="1006"/>
      <c r="E30" s="1006"/>
      <c r="F30" s="1006"/>
      <c r="G30" s="19"/>
      <c r="H30" s="19"/>
      <c r="I30" s="19"/>
      <c r="J30" s="19"/>
      <c r="K30" s="312"/>
      <c r="L30" s="16"/>
      <c r="M30" s="16"/>
    </row>
    <row r="31" spans="1:13" x14ac:dyDescent="0.2">
      <c r="A31" s="288">
        <f>'Budget Plan'!A36</f>
        <v>0</v>
      </c>
      <c r="B31" s="1007" t="str">
        <f>'Budget Plan'!C36</f>
        <v>Income from Services Provided</v>
      </c>
      <c r="C31" s="1008"/>
      <c r="D31" s="1008"/>
      <c r="E31" s="1008"/>
      <c r="F31" s="1008"/>
      <c r="G31" s="112">
        <f>'Budget Plan'!G36</f>
        <v>0</v>
      </c>
      <c r="H31" s="112">
        <f>Virements!L31</f>
        <v>0</v>
      </c>
      <c r="I31" s="152"/>
      <c r="J31" s="112">
        <f>-(H31-I31)</f>
        <v>0</v>
      </c>
      <c r="K31" s="471"/>
      <c r="L31" s="16"/>
      <c r="M31" s="16"/>
    </row>
    <row r="32" spans="1:13" x14ac:dyDescent="0.2">
      <c r="A32" s="288">
        <f>'Budget Plan'!A37</f>
        <v>0</v>
      </c>
      <c r="B32" s="1007" t="str">
        <f>'Budget Plan'!C37</f>
        <v>Interest Received</v>
      </c>
      <c r="C32" s="1008"/>
      <c r="D32" s="1008"/>
      <c r="E32" s="1008"/>
      <c r="F32" s="1008"/>
      <c r="G32" s="112">
        <f>'Budget Plan'!G37</f>
        <v>0</v>
      </c>
      <c r="H32" s="112">
        <f>Virements!L32</f>
        <v>0</v>
      </c>
      <c r="I32" s="152"/>
      <c r="J32" s="112">
        <f t="shared" ref="J32:J39" si="1">-(H32-I32)</f>
        <v>0</v>
      </c>
      <c r="K32" s="471"/>
      <c r="L32" s="16"/>
      <c r="M32" s="16"/>
    </row>
    <row r="33" spans="1:13" x14ac:dyDescent="0.2">
      <c r="A33" s="288">
        <f>'Budget Plan'!A38</f>
        <v>0</v>
      </c>
      <c r="B33" s="1007" t="str">
        <f>'Budget Plan'!C38</f>
        <v>Lettings</v>
      </c>
      <c r="C33" s="1008"/>
      <c r="D33" s="1008"/>
      <c r="E33" s="1008"/>
      <c r="F33" s="1008"/>
      <c r="G33" s="112">
        <f>'Budget Plan'!G38</f>
        <v>0</v>
      </c>
      <c r="H33" s="112">
        <f>Virements!L33</f>
        <v>0</v>
      </c>
      <c r="I33" s="152"/>
      <c r="J33" s="112">
        <f t="shared" si="1"/>
        <v>0</v>
      </c>
      <c r="K33" s="471"/>
      <c r="L33" s="16"/>
      <c r="M33" s="16"/>
    </row>
    <row r="34" spans="1:13" x14ac:dyDescent="0.2">
      <c r="A34" s="288">
        <f>'Budget Plan'!A39</f>
        <v>0</v>
      </c>
      <c r="B34" s="1007" t="str">
        <f>'Budget Plan'!C39</f>
        <v>Income from Catering</v>
      </c>
      <c r="C34" s="1008"/>
      <c r="D34" s="1008"/>
      <c r="E34" s="1008"/>
      <c r="F34" s="1008"/>
      <c r="G34" s="112">
        <f>'Budget Plan'!G39</f>
        <v>0</v>
      </c>
      <c r="H34" s="112">
        <f>Virements!L34</f>
        <v>0</v>
      </c>
      <c r="I34" s="152"/>
      <c r="J34" s="112">
        <f t="shared" si="1"/>
        <v>0</v>
      </c>
      <c r="K34" s="471"/>
      <c r="L34" s="16"/>
      <c r="M34" s="16"/>
    </row>
    <row r="35" spans="1:13" x14ac:dyDescent="0.2">
      <c r="A35" s="288">
        <f>'Budget Plan'!A40</f>
        <v>0</v>
      </c>
      <c r="B35" s="1007" t="str">
        <f>'Budget Plan'!C40</f>
        <v>Receipts from Supply Teacher Insurance Claims</v>
      </c>
      <c r="C35" s="1008"/>
      <c r="D35" s="1008"/>
      <c r="E35" s="1008"/>
      <c r="F35" s="1008"/>
      <c r="G35" s="112">
        <f>'Budget Plan'!G40</f>
        <v>0</v>
      </c>
      <c r="H35" s="112">
        <f>Virements!L35</f>
        <v>0</v>
      </c>
      <c r="I35" s="152"/>
      <c r="J35" s="112">
        <f t="shared" si="1"/>
        <v>0</v>
      </c>
      <c r="K35" s="471"/>
      <c r="L35" s="16"/>
      <c r="M35" s="16"/>
    </row>
    <row r="36" spans="1:13" x14ac:dyDescent="0.2">
      <c r="A36" s="288">
        <f>'Budget Plan'!A41</f>
        <v>0</v>
      </c>
      <c r="B36" s="1007" t="str">
        <f>'Budget Plan'!C41</f>
        <v>Receipts from Other Insurance Claims</v>
      </c>
      <c r="C36" s="1008"/>
      <c r="D36" s="1008"/>
      <c r="E36" s="1008"/>
      <c r="F36" s="1008"/>
      <c r="G36" s="112">
        <f>'Budget Plan'!G41</f>
        <v>0</v>
      </c>
      <c r="H36" s="112">
        <f>Virements!L36</f>
        <v>0</v>
      </c>
      <c r="I36" s="152"/>
      <c r="J36" s="112">
        <f t="shared" si="1"/>
        <v>0</v>
      </c>
      <c r="K36" s="471"/>
      <c r="L36" s="16"/>
      <c r="M36" s="16"/>
    </row>
    <row r="37" spans="1:13" x14ac:dyDescent="0.2">
      <c r="A37" s="288">
        <f>'Budget Plan'!A42</f>
        <v>0</v>
      </c>
      <c r="B37" s="1007" t="str">
        <f>'Budget Plan'!C42</f>
        <v>Income from Visits</v>
      </c>
      <c r="C37" s="1008"/>
      <c r="D37" s="1008"/>
      <c r="E37" s="1008"/>
      <c r="F37" s="1008"/>
      <c r="G37" s="112">
        <f>'Budget Plan'!G42</f>
        <v>0</v>
      </c>
      <c r="H37" s="112">
        <f>Virements!L37</f>
        <v>0</v>
      </c>
      <c r="I37" s="152"/>
      <c r="J37" s="112">
        <f t="shared" si="1"/>
        <v>0</v>
      </c>
      <c r="K37" s="471"/>
      <c r="L37" s="16"/>
      <c r="M37" s="16"/>
    </row>
    <row r="38" spans="1:13" x14ac:dyDescent="0.2">
      <c r="A38" s="288">
        <f>'Budget Plan'!A43</f>
        <v>0</v>
      </c>
      <c r="B38" s="1007" t="str">
        <f>'Budget Plan'!C43</f>
        <v>Donations / Private Funds</v>
      </c>
      <c r="C38" s="1008"/>
      <c r="D38" s="1008"/>
      <c r="E38" s="1008"/>
      <c r="F38" s="1008"/>
      <c r="G38" s="112">
        <f>'Budget Plan'!G43</f>
        <v>0</v>
      </c>
      <c r="H38" s="112">
        <f>Virements!L38</f>
        <v>0</v>
      </c>
      <c r="I38" s="152"/>
      <c r="J38" s="112">
        <f t="shared" si="1"/>
        <v>0</v>
      </c>
      <c r="K38" s="471"/>
      <c r="L38" s="16"/>
      <c r="M38" s="16"/>
    </row>
    <row r="39" spans="1:13" ht="13.5" thickBot="1" x14ac:dyDescent="0.25">
      <c r="A39" s="288">
        <f>'Budget Plan'!A44</f>
        <v>0</v>
      </c>
      <c r="B39" s="1" t="str">
        <f>'Budget Plan'!C44</f>
        <v>School Fund Income</v>
      </c>
      <c r="G39" s="130">
        <f>'Budget Plan'!G44</f>
        <v>0</v>
      </c>
      <c r="H39" s="112">
        <f>Virements!L39</f>
        <v>0</v>
      </c>
      <c r="I39" s="153"/>
      <c r="J39" s="112">
        <f t="shared" si="1"/>
        <v>0</v>
      </c>
      <c r="K39" s="471"/>
      <c r="L39" s="16"/>
      <c r="M39" s="16"/>
    </row>
    <row r="40" spans="1:13" ht="18" customHeight="1" thickBot="1" x14ac:dyDescent="0.25">
      <c r="B40" s="1022" t="s">
        <v>122</v>
      </c>
      <c r="C40" s="1023"/>
      <c r="D40" s="1023"/>
      <c r="E40" s="1023"/>
      <c r="F40" s="1023"/>
      <c r="G40" s="134">
        <f>SUM(G31:G39)</f>
        <v>0</v>
      </c>
      <c r="H40" s="161">
        <f>SUM(H31:H39)</f>
        <v>0</v>
      </c>
      <c r="I40" s="135">
        <f>SUM(I31:I39)</f>
        <v>0</v>
      </c>
      <c r="J40" s="114">
        <f>SUM(J31:J39)</f>
        <v>0</v>
      </c>
      <c r="K40" s="312"/>
      <c r="L40" s="16"/>
      <c r="M40" s="16"/>
    </row>
    <row r="41" spans="1:13" ht="13.5" thickBot="1" x14ac:dyDescent="0.25">
      <c r="B41" s="33"/>
      <c r="C41" s="33"/>
      <c r="D41" s="33"/>
      <c r="E41" s="33"/>
      <c r="F41" s="33"/>
      <c r="G41" s="19"/>
      <c r="H41" s="19"/>
      <c r="I41" s="19"/>
      <c r="J41" s="19"/>
      <c r="K41" s="312"/>
      <c r="L41" s="16"/>
      <c r="M41" s="16"/>
    </row>
    <row r="42" spans="1:13" x14ac:dyDescent="0.2">
      <c r="B42" s="1026" t="s">
        <v>124</v>
      </c>
      <c r="C42" s="1027"/>
      <c r="D42" s="1027"/>
      <c r="E42" s="1027"/>
      <c r="F42" s="1027"/>
      <c r="G42" s="1032" t="e">
        <f>G40+G28+G19</f>
        <v>#N/A</v>
      </c>
      <c r="H42" s="1035" t="e">
        <f>H40+H28+H19</f>
        <v>#N/A</v>
      </c>
      <c r="I42" s="1035">
        <f>I40+I28+I19</f>
        <v>0</v>
      </c>
      <c r="J42" s="1037">
        <f>J40+J28+J19</f>
        <v>0</v>
      </c>
      <c r="K42" s="312"/>
      <c r="L42" s="16"/>
      <c r="M42" s="16"/>
    </row>
    <row r="43" spans="1:13" x14ac:dyDescent="0.2">
      <c r="B43" s="1028"/>
      <c r="C43" s="1029"/>
      <c r="D43" s="1029"/>
      <c r="E43" s="1029"/>
      <c r="F43" s="1029"/>
      <c r="G43" s="1033"/>
      <c r="H43" s="931"/>
      <c r="I43" s="931"/>
      <c r="J43" s="1038"/>
      <c r="K43" s="312"/>
      <c r="L43" s="16"/>
      <c r="M43" s="16"/>
    </row>
    <row r="44" spans="1:13" ht="13.5" thickBot="1" x14ac:dyDescent="0.25">
      <c r="B44" s="1030"/>
      <c r="C44" s="1031"/>
      <c r="D44" s="1031"/>
      <c r="E44" s="1031"/>
      <c r="F44" s="1031"/>
      <c r="G44" s="1034"/>
      <c r="H44" s="1036"/>
      <c r="I44" s="1036"/>
      <c r="J44" s="1039"/>
      <c r="K44" s="312"/>
      <c r="L44" s="16"/>
      <c r="M44" s="16"/>
    </row>
    <row r="45" spans="1:13" x14ac:dyDescent="0.2">
      <c r="B45" s="983"/>
      <c r="C45" s="983"/>
      <c r="D45" s="983"/>
      <c r="E45" s="983"/>
      <c r="F45" s="983"/>
      <c r="G45" s="19"/>
      <c r="H45" s="19"/>
      <c r="I45" s="19"/>
      <c r="J45" s="19"/>
      <c r="K45" s="312"/>
      <c r="L45" s="16"/>
      <c r="M45" s="16"/>
    </row>
    <row r="46" spans="1:13" ht="13.5" thickBot="1" x14ac:dyDescent="0.25">
      <c r="B46" s="948"/>
      <c r="C46" s="948"/>
      <c r="D46" s="948"/>
      <c r="E46" s="948"/>
      <c r="F46" s="948"/>
      <c r="G46" s="19"/>
      <c r="H46" s="19"/>
      <c r="I46" s="19"/>
      <c r="J46" s="19"/>
      <c r="K46" s="312"/>
      <c r="L46" s="16"/>
      <c r="M46" s="16"/>
    </row>
    <row r="47" spans="1:13" x14ac:dyDescent="0.2">
      <c r="B47" s="1014" t="s">
        <v>125</v>
      </c>
      <c r="C47" s="1015"/>
      <c r="D47" s="1015"/>
      <c r="E47" s="1015"/>
      <c r="F47" s="1016"/>
      <c r="G47" s="19"/>
      <c r="H47" s="19"/>
      <c r="I47" s="19"/>
      <c r="J47" s="19"/>
      <c r="K47" s="312"/>
      <c r="L47" s="16"/>
      <c r="M47" s="16"/>
    </row>
    <row r="48" spans="1:13" ht="13.5" thickBot="1" x14ac:dyDescent="0.25">
      <c r="B48" s="1017"/>
      <c r="C48" s="1018"/>
      <c r="D48" s="1018"/>
      <c r="E48" s="1018"/>
      <c r="F48" s="1019"/>
      <c r="G48" s="19"/>
      <c r="H48" s="19"/>
      <c r="I48" s="19"/>
      <c r="J48" s="19"/>
      <c r="K48" s="312"/>
      <c r="L48" s="16"/>
      <c r="M48" s="16"/>
    </row>
    <row r="49" spans="1:13" x14ac:dyDescent="0.2">
      <c r="B49" s="108"/>
      <c r="C49" s="108"/>
      <c r="D49" s="108"/>
      <c r="E49" s="108"/>
      <c r="F49" s="108"/>
      <c r="G49" s="19"/>
      <c r="H49" s="19"/>
      <c r="I49" s="19"/>
      <c r="J49" s="19"/>
      <c r="K49" s="312"/>
      <c r="L49" s="16"/>
      <c r="M49" s="16"/>
    </row>
    <row r="50" spans="1:13" x14ac:dyDescent="0.2">
      <c r="B50" s="1040" t="s">
        <v>126</v>
      </c>
      <c r="C50" s="1040"/>
      <c r="D50" s="1040"/>
      <c r="E50" s="1040"/>
      <c r="F50" s="1040"/>
      <c r="G50" s="19"/>
      <c r="H50" s="19"/>
      <c r="I50" s="19"/>
      <c r="J50" s="19"/>
      <c r="K50" s="312"/>
      <c r="L50" s="16"/>
      <c r="M50" s="16"/>
    </row>
    <row r="51" spans="1:13" x14ac:dyDescent="0.2">
      <c r="B51" s="1040"/>
      <c r="C51" s="1040"/>
      <c r="D51" s="1040"/>
      <c r="E51" s="1040"/>
      <c r="F51" s="1040"/>
      <c r="G51" s="19"/>
      <c r="H51" s="19"/>
      <c r="I51" s="19"/>
      <c r="J51" s="19"/>
      <c r="K51" s="312"/>
      <c r="L51" s="16"/>
      <c r="M51" s="16"/>
    </row>
    <row r="52" spans="1:13" x14ac:dyDescent="0.2">
      <c r="B52" s="1006" t="s">
        <v>127</v>
      </c>
      <c r="C52" s="1006"/>
      <c r="D52" s="1006"/>
      <c r="E52" s="1006"/>
      <c r="F52" s="1006"/>
      <c r="G52" s="19"/>
      <c r="H52" s="19"/>
      <c r="I52" s="19"/>
      <c r="J52" s="19"/>
      <c r="K52" s="312"/>
      <c r="L52" s="16"/>
      <c r="M52" s="16"/>
    </row>
    <row r="53" spans="1:13" x14ac:dyDescent="0.2">
      <c r="A53" s="288">
        <f>'Budget Plan'!A54</f>
        <v>0</v>
      </c>
      <c r="B53" s="1007" t="str">
        <f>'Budget Plan'!C54</f>
        <v>Teaching Staff</v>
      </c>
      <c r="C53" s="1008"/>
      <c r="D53" s="1008"/>
      <c r="E53" s="1008"/>
      <c r="F53" s="1008"/>
      <c r="G53" s="112">
        <f>'Budget Plan'!G54</f>
        <v>0</v>
      </c>
      <c r="H53" s="112">
        <f>Virements!L52</f>
        <v>0</v>
      </c>
      <c r="I53" s="152"/>
      <c r="J53" s="112">
        <f>H53-I53</f>
        <v>0</v>
      </c>
      <c r="K53" s="471"/>
      <c r="L53" s="16"/>
      <c r="M53" s="16"/>
    </row>
    <row r="54" spans="1:13" ht="13.5" thickBot="1" x14ac:dyDescent="0.25">
      <c r="A54" s="288">
        <f>'Budget Plan'!A55</f>
        <v>0</v>
      </c>
      <c r="B54" s="1024" t="str">
        <f>'Budget Plan'!C55</f>
        <v>Supply Staff</v>
      </c>
      <c r="C54" s="1025"/>
      <c r="D54" s="1025"/>
      <c r="E54" s="1025"/>
      <c r="F54" s="1025"/>
      <c r="G54" s="130">
        <f>'Budget Plan'!G55</f>
        <v>0</v>
      </c>
      <c r="H54" s="130">
        <f>Virements!L53</f>
        <v>0</v>
      </c>
      <c r="I54" s="153"/>
      <c r="J54" s="130">
        <f>H54-I54</f>
        <v>0</v>
      </c>
      <c r="K54" s="471"/>
      <c r="L54" s="16"/>
      <c r="M54" s="16"/>
    </row>
    <row r="55" spans="1:13" ht="18" customHeight="1" thickBot="1" x14ac:dyDescent="0.25">
      <c r="B55" s="1022" t="s">
        <v>393</v>
      </c>
      <c r="C55" s="1023"/>
      <c r="D55" s="1023"/>
      <c r="E55" s="1023"/>
      <c r="F55" s="1023"/>
      <c r="G55" s="134">
        <f>SUM(G53:G54)</f>
        <v>0</v>
      </c>
      <c r="H55" s="135">
        <f>SUM(H53:H54)</f>
        <v>0</v>
      </c>
      <c r="I55" s="135">
        <f>SUM(I53:I54)</f>
        <v>0</v>
      </c>
      <c r="J55" s="117">
        <f>SUM(J53:J54)</f>
        <v>0</v>
      </c>
      <c r="K55" s="312"/>
      <c r="L55" s="16"/>
      <c r="M55" s="16"/>
    </row>
    <row r="56" spans="1:13" x14ac:dyDescent="0.2">
      <c r="B56" s="948"/>
      <c r="C56" s="948"/>
      <c r="D56" s="948"/>
      <c r="E56" s="948"/>
      <c r="F56" s="948"/>
      <c r="G56" s="19"/>
      <c r="H56" s="19"/>
      <c r="I56" s="19"/>
      <c r="J56" s="19"/>
      <c r="K56" s="312"/>
      <c r="L56" s="16"/>
      <c r="M56" s="16"/>
    </row>
    <row r="57" spans="1:13" x14ac:dyDescent="0.2">
      <c r="B57" s="1006" t="s">
        <v>136</v>
      </c>
      <c r="C57" s="1006"/>
      <c r="D57" s="1006"/>
      <c r="E57" s="1006"/>
      <c r="F57" s="1006"/>
      <c r="G57" s="19"/>
      <c r="H57" s="19"/>
      <c r="I57" s="19"/>
      <c r="J57" s="19"/>
      <c r="K57" s="312"/>
      <c r="L57" s="16"/>
      <c r="M57" s="16"/>
    </row>
    <row r="58" spans="1:13" x14ac:dyDescent="0.2">
      <c r="A58" s="288">
        <f>'Budget Plan'!A59</f>
        <v>0</v>
      </c>
      <c r="B58" s="1007" t="str">
        <f>'Budget Plan'!C59</f>
        <v>LSA / Ancillary / Classroom Assistants</v>
      </c>
      <c r="C58" s="1008"/>
      <c r="D58" s="1008"/>
      <c r="E58" s="1008"/>
      <c r="F58" s="1008"/>
      <c r="G58" s="112">
        <f>'Budget Plan'!G59</f>
        <v>0</v>
      </c>
      <c r="H58" s="112">
        <f>Virements!L57</f>
        <v>0</v>
      </c>
      <c r="I58" s="152"/>
      <c r="J58" s="112">
        <f>H58-I58</f>
        <v>0</v>
      </c>
      <c r="K58" s="471"/>
      <c r="L58" s="16"/>
      <c r="M58" s="16"/>
    </row>
    <row r="59" spans="1:13" x14ac:dyDescent="0.2">
      <c r="A59" s="288">
        <f>'Budget Plan'!A60</f>
        <v>0</v>
      </c>
      <c r="B59" s="1007" t="str">
        <f>'Budget Plan'!C60</f>
        <v>Foreign Language Assistant / Nursery Nurse</v>
      </c>
      <c r="C59" s="1008"/>
      <c r="D59" s="1008"/>
      <c r="E59" s="1008"/>
      <c r="F59" s="1008"/>
      <c r="G59" s="112">
        <f>'Budget Plan'!G60</f>
        <v>0</v>
      </c>
      <c r="H59" s="112">
        <f>Virements!L58</f>
        <v>0</v>
      </c>
      <c r="I59" s="152"/>
      <c r="J59" s="112">
        <f t="shared" ref="J59:J68" si="2">H59-I59</f>
        <v>0</v>
      </c>
      <c r="K59" s="471"/>
      <c r="L59" s="16"/>
      <c r="M59" s="16"/>
    </row>
    <row r="60" spans="1:13" x14ac:dyDescent="0.2">
      <c r="A60" s="288">
        <f>'Budget Plan'!A61</f>
        <v>0</v>
      </c>
      <c r="B60" s="1007" t="str">
        <f>'Budget Plan'!C61</f>
        <v>Instructor</v>
      </c>
      <c r="C60" s="1008"/>
      <c r="D60" s="1008"/>
      <c r="E60" s="1008"/>
      <c r="F60" s="1008"/>
      <c r="G60" s="112">
        <f>'Budget Plan'!G61</f>
        <v>0</v>
      </c>
      <c r="H60" s="112">
        <f>Virements!L59</f>
        <v>0</v>
      </c>
      <c r="I60" s="152"/>
      <c r="J60" s="112">
        <f t="shared" si="2"/>
        <v>0</v>
      </c>
      <c r="K60" s="471"/>
      <c r="L60" s="16"/>
      <c r="M60" s="16"/>
    </row>
    <row r="61" spans="1:13" x14ac:dyDescent="0.2">
      <c r="A61" s="288">
        <f>'Budget Plan'!A62</f>
        <v>0</v>
      </c>
      <c r="B61" s="1007" t="str">
        <f>'Budget Plan'!C62</f>
        <v>Librarian</v>
      </c>
      <c r="C61" s="1008"/>
      <c r="D61" s="1008"/>
      <c r="E61" s="1008"/>
      <c r="F61" s="1008"/>
      <c r="G61" s="112">
        <f>'Budget Plan'!G62</f>
        <v>0</v>
      </c>
      <c r="H61" s="112">
        <f>Virements!L60</f>
        <v>0</v>
      </c>
      <c r="I61" s="152"/>
      <c r="J61" s="112">
        <f t="shared" si="2"/>
        <v>0</v>
      </c>
      <c r="K61" s="471"/>
      <c r="L61" s="16"/>
      <c r="M61" s="16"/>
    </row>
    <row r="62" spans="1:13" x14ac:dyDescent="0.2">
      <c r="A62" s="288">
        <f>'Budget Plan'!A63</f>
        <v>0</v>
      </c>
      <c r="B62" s="1007" t="str">
        <f>'Budget Plan'!C63</f>
        <v>School Technician</v>
      </c>
      <c r="C62" s="1008"/>
      <c r="D62" s="1008"/>
      <c r="E62" s="1008"/>
      <c r="F62" s="1008"/>
      <c r="G62" s="112">
        <f>'Budget Plan'!G63</f>
        <v>0</v>
      </c>
      <c r="H62" s="112">
        <f>Virements!L61</f>
        <v>0</v>
      </c>
      <c r="I62" s="152"/>
      <c r="J62" s="112">
        <f t="shared" si="2"/>
        <v>0</v>
      </c>
      <c r="K62" s="471"/>
      <c r="L62" s="16"/>
      <c r="M62" s="16"/>
    </row>
    <row r="63" spans="1:13" x14ac:dyDescent="0.2">
      <c r="A63" s="288">
        <f>'Budget Plan'!A64</f>
        <v>0</v>
      </c>
      <c r="B63" s="1007" t="str">
        <f>'Budget Plan'!C64</f>
        <v>Residential Care Officer (Special Schools Only)</v>
      </c>
      <c r="C63" s="1008"/>
      <c r="D63" s="1008"/>
      <c r="E63" s="1008"/>
      <c r="F63" s="1008"/>
      <c r="G63" s="112">
        <f>'Budget Plan'!G64</f>
        <v>0</v>
      </c>
      <c r="H63" s="112">
        <f>Virements!L62</f>
        <v>0</v>
      </c>
      <c r="I63" s="152"/>
      <c r="J63" s="112">
        <f t="shared" si="2"/>
        <v>0</v>
      </c>
      <c r="K63" s="471"/>
      <c r="L63" s="16"/>
      <c r="M63" s="16"/>
    </row>
    <row r="64" spans="1:13" x14ac:dyDescent="0.2">
      <c r="A64" s="288">
        <f>'Budget Plan'!A65</f>
        <v>0</v>
      </c>
      <c r="B64" s="1007" t="str">
        <f>'Budget Plan'!C65</f>
        <v>Premises Staff</v>
      </c>
      <c r="C64" s="1008"/>
      <c r="D64" s="1008"/>
      <c r="E64" s="1008"/>
      <c r="F64" s="1008"/>
      <c r="G64" s="112">
        <f>'Budget Plan'!G65</f>
        <v>0</v>
      </c>
      <c r="H64" s="112">
        <f>Virements!L63</f>
        <v>0</v>
      </c>
      <c r="I64" s="152"/>
      <c r="J64" s="112">
        <f t="shared" si="2"/>
        <v>0</v>
      </c>
      <c r="K64" s="471"/>
      <c r="L64" s="16"/>
      <c r="M64" s="16"/>
    </row>
    <row r="65" spans="1:13" x14ac:dyDescent="0.2">
      <c r="A65" s="288">
        <f>'Budget Plan'!A66</f>
        <v>0</v>
      </c>
      <c r="B65" s="1007" t="str">
        <f>'Budget Plan'!C66</f>
        <v>Administrative &amp; Clerical Staff</v>
      </c>
      <c r="C65" s="1008"/>
      <c r="D65" s="1008"/>
      <c r="E65" s="1008"/>
      <c r="F65" s="1008"/>
      <c r="G65" s="112">
        <f>'Budget Plan'!G66</f>
        <v>0</v>
      </c>
      <c r="H65" s="112">
        <f>Virements!L64</f>
        <v>0</v>
      </c>
      <c r="I65" s="152"/>
      <c r="J65" s="112">
        <f t="shared" si="2"/>
        <v>0</v>
      </c>
      <c r="K65" s="471"/>
      <c r="L65" s="16"/>
      <c r="M65" s="16"/>
    </row>
    <row r="66" spans="1:13" x14ac:dyDescent="0.2">
      <c r="A66" s="288">
        <f>'Budget Plan'!A67</f>
        <v>0</v>
      </c>
      <c r="B66" s="1007" t="str">
        <f>'Budget Plan'!C67</f>
        <v>Catering Staff</v>
      </c>
      <c r="C66" s="1008"/>
      <c r="D66" s="1008"/>
      <c r="E66" s="1008"/>
      <c r="F66" s="1008"/>
      <c r="G66" s="112">
        <f>'Budget Plan'!G67</f>
        <v>0</v>
      </c>
      <c r="H66" s="112">
        <f>Virements!L65</f>
        <v>0</v>
      </c>
      <c r="I66" s="152"/>
      <c r="J66" s="112">
        <f t="shared" si="2"/>
        <v>0</v>
      </c>
      <c r="K66" s="471"/>
      <c r="L66" s="16"/>
      <c r="M66" s="16"/>
    </row>
    <row r="67" spans="1:13" x14ac:dyDescent="0.2">
      <c r="A67" s="288">
        <f>'Budget Plan'!A68</f>
        <v>0</v>
      </c>
      <c r="B67" s="1007" t="str">
        <f>'Budget Plan'!C68</f>
        <v>Mid-day Supervision Staff</v>
      </c>
      <c r="C67" s="1008"/>
      <c r="D67" s="1008"/>
      <c r="E67" s="1008"/>
      <c r="F67" s="1008"/>
      <c r="G67" s="112">
        <f>'Budget Plan'!G68</f>
        <v>0</v>
      </c>
      <c r="H67" s="112">
        <f>Virements!L66</f>
        <v>0</v>
      </c>
      <c r="I67" s="152"/>
      <c r="J67" s="112">
        <f t="shared" si="2"/>
        <v>0</v>
      </c>
      <c r="K67" s="471"/>
      <c r="L67" s="16"/>
      <c r="M67" s="16"/>
    </row>
    <row r="68" spans="1:13" ht="13.5" thickBot="1" x14ac:dyDescent="0.25">
      <c r="A68" s="288">
        <f>'Budget Plan'!A69</f>
        <v>0</v>
      </c>
      <c r="B68" s="1025" t="str">
        <f>'Budget Plan'!C69</f>
        <v>Other Staff - Special Facilities</v>
      </c>
      <c r="C68" s="1025"/>
      <c r="D68" s="1025"/>
      <c r="E68" s="1025"/>
      <c r="F68" s="1025"/>
      <c r="G68" s="130">
        <f>'Budget Plan'!G69</f>
        <v>0</v>
      </c>
      <c r="H68" s="130">
        <f>Virements!L67</f>
        <v>0</v>
      </c>
      <c r="I68" s="153"/>
      <c r="J68" s="112">
        <f t="shared" si="2"/>
        <v>0</v>
      </c>
      <c r="K68" s="471"/>
      <c r="L68" s="16"/>
      <c r="M68" s="16"/>
    </row>
    <row r="69" spans="1:13" ht="18" customHeight="1" thickBot="1" x14ac:dyDescent="0.25">
      <c r="B69" s="1022" t="s">
        <v>164</v>
      </c>
      <c r="C69" s="1023"/>
      <c r="D69" s="1023"/>
      <c r="E69" s="1023"/>
      <c r="F69" s="1023"/>
      <c r="G69" s="134">
        <f>SUM(G58:G68)</f>
        <v>0</v>
      </c>
      <c r="H69" s="135">
        <f>SUM(H58:H68)</f>
        <v>0</v>
      </c>
      <c r="I69" s="135">
        <f>SUM(I58:I68)</f>
        <v>0</v>
      </c>
      <c r="J69" s="117">
        <f>SUM(J58:J68)</f>
        <v>0</v>
      </c>
      <c r="K69" s="312"/>
      <c r="L69" s="16"/>
      <c r="M69" s="16"/>
    </row>
    <row r="70" spans="1:13" x14ac:dyDescent="0.2">
      <c r="B70" s="948"/>
      <c r="C70" s="948"/>
      <c r="D70" s="948"/>
      <c r="E70" s="948"/>
      <c r="F70" s="948"/>
      <c r="G70" s="19"/>
      <c r="H70" s="19"/>
      <c r="I70" s="19"/>
      <c r="J70" s="19"/>
      <c r="K70" s="312"/>
      <c r="L70" s="16"/>
      <c r="M70" s="16"/>
    </row>
    <row r="71" spans="1:13" ht="18" customHeight="1" x14ac:dyDescent="0.2">
      <c r="B71" s="1006" t="s">
        <v>165</v>
      </c>
      <c r="C71" s="1006"/>
      <c r="D71" s="1006"/>
      <c r="E71" s="1006"/>
      <c r="F71" s="1006"/>
      <c r="G71" s="19"/>
      <c r="H71" s="19"/>
      <c r="I71" s="19"/>
      <c r="J71" s="19"/>
      <c r="K71" s="312"/>
      <c r="L71" s="16"/>
      <c r="M71" s="16"/>
    </row>
    <row r="72" spans="1:13" x14ac:dyDescent="0.2">
      <c r="A72" s="288">
        <f>'Budget Plan'!A73</f>
        <v>0</v>
      </c>
      <c r="B72" s="1024" t="str">
        <f>'Budget Plan'!C73</f>
        <v>Advertising / Interview / Recruitment</v>
      </c>
      <c r="C72" s="1025"/>
      <c r="D72" s="1025"/>
      <c r="E72" s="1025"/>
      <c r="F72" s="1025"/>
      <c r="G72" s="112">
        <f>'Budget Plan'!G73</f>
        <v>0</v>
      </c>
      <c r="H72" s="112">
        <f>Virements!L71</f>
        <v>0</v>
      </c>
      <c r="I72" s="152"/>
      <c r="J72" s="112">
        <f>H72-I72</f>
        <v>0</v>
      </c>
      <c r="K72" s="471"/>
      <c r="L72" s="16"/>
      <c r="M72" s="16"/>
    </row>
    <row r="73" spans="1:13" x14ac:dyDescent="0.2">
      <c r="A73" s="288">
        <f>'Budget Plan'!A74</f>
        <v>0</v>
      </c>
      <c r="B73" s="1007" t="str">
        <f>'Budget Plan'!C74</f>
        <v>Long Service Awards / Premature Retirement</v>
      </c>
      <c r="C73" s="1008"/>
      <c r="D73" s="1008"/>
      <c r="E73" s="1008"/>
      <c r="F73" s="1008"/>
      <c r="G73" s="112">
        <f>'Budget Plan'!G74</f>
        <v>0</v>
      </c>
      <c r="H73" s="112">
        <f>Virements!L72</f>
        <v>0</v>
      </c>
      <c r="I73" s="152"/>
      <c r="J73" s="112">
        <f t="shared" ref="J73:J79" si="3">H73-I73</f>
        <v>0</v>
      </c>
      <c r="K73" s="471"/>
      <c r="L73" s="16"/>
      <c r="M73" s="16"/>
    </row>
    <row r="74" spans="1:13" x14ac:dyDescent="0.2">
      <c r="A74" s="288">
        <f>'Budget Plan'!A75</f>
        <v>0</v>
      </c>
      <c r="B74" s="1007" t="str">
        <f>'Budget Plan'!C75</f>
        <v>Staff Travel / Travel / Subsistence</v>
      </c>
      <c r="C74" s="1008"/>
      <c r="D74" s="1008"/>
      <c r="E74" s="1008"/>
      <c r="F74" s="1008"/>
      <c r="G74" s="112">
        <f>'Budget Plan'!G75</f>
        <v>0</v>
      </c>
      <c r="H74" s="112">
        <f>Virements!L73</f>
        <v>0</v>
      </c>
      <c r="I74" s="152"/>
      <c r="J74" s="112">
        <f t="shared" si="3"/>
        <v>0</v>
      </c>
      <c r="K74" s="471"/>
      <c r="L74" s="16"/>
      <c r="M74" s="16"/>
    </row>
    <row r="75" spans="1:13" x14ac:dyDescent="0.2">
      <c r="A75" s="288">
        <f>'Budget Plan'!A76</f>
        <v>0</v>
      </c>
      <c r="B75" s="1007" t="str">
        <f>'Budget Plan'!C76</f>
        <v>Other Indirect Employee Expenses</v>
      </c>
      <c r="C75" s="1008"/>
      <c r="D75" s="1008"/>
      <c r="E75" s="1008"/>
      <c r="F75" s="1008"/>
      <c r="G75" s="112">
        <f>'Budget Plan'!G76</f>
        <v>0</v>
      </c>
      <c r="H75" s="112">
        <f>Virements!L74</f>
        <v>0</v>
      </c>
      <c r="I75" s="152"/>
      <c r="J75" s="112">
        <f t="shared" si="3"/>
        <v>0</v>
      </c>
      <c r="K75" s="471"/>
      <c r="L75" s="16"/>
      <c r="M75" s="16"/>
    </row>
    <row r="76" spans="1:13" x14ac:dyDescent="0.2">
      <c r="A76" s="288">
        <f>'Budget Plan'!A77</f>
        <v>0</v>
      </c>
      <c r="B76" s="1007" t="str">
        <f>'Budget Plan'!C77</f>
        <v>Duty Meals</v>
      </c>
      <c r="C76" s="1008"/>
      <c r="D76" s="1008"/>
      <c r="E76" s="1008"/>
      <c r="F76" s="1008"/>
      <c r="G76" s="112">
        <f>'Budget Plan'!G77</f>
        <v>0</v>
      </c>
      <c r="H76" s="112">
        <f>Virements!L75</f>
        <v>0</v>
      </c>
      <c r="I76" s="152"/>
      <c r="J76" s="112">
        <f t="shared" si="3"/>
        <v>0</v>
      </c>
      <c r="K76" s="471"/>
      <c r="L76" s="16"/>
      <c r="M76" s="16"/>
    </row>
    <row r="77" spans="1:13" x14ac:dyDescent="0.2">
      <c r="A77" s="288">
        <f>'Budget Plan'!A78</f>
        <v>0</v>
      </c>
      <c r="B77" s="1007" t="str">
        <f>'Budget Plan'!C78</f>
        <v>Staff Development And Training</v>
      </c>
      <c r="C77" s="1008"/>
      <c r="D77" s="1008"/>
      <c r="E77" s="1008"/>
      <c r="F77" s="1008"/>
      <c r="G77" s="112">
        <f>'Budget Plan'!G78</f>
        <v>0</v>
      </c>
      <c r="H77" s="112">
        <f>Virements!L76</f>
        <v>0</v>
      </c>
      <c r="I77" s="152"/>
      <c r="J77" s="112">
        <f t="shared" si="3"/>
        <v>0</v>
      </c>
      <c r="K77" s="471"/>
      <c r="L77" s="16"/>
      <c r="M77" s="16"/>
    </row>
    <row r="78" spans="1:13" x14ac:dyDescent="0.2">
      <c r="A78" s="288">
        <f>'Budget Plan'!A79</f>
        <v>0</v>
      </c>
      <c r="B78" s="1024" t="str">
        <f>'Budget Plan'!C79</f>
        <v>Supply Teacher Insurance Premiums - Inc. Maternity</v>
      </c>
      <c r="C78" s="1025"/>
      <c r="D78" s="1025"/>
      <c r="E78" s="1025"/>
      <c r="F78" s="1025"/>
      <c r="G78" s="112">
        <f>'Budget Plan'!G79</f>
        <v>0</v>
      </c>
      <c r="H78" s="112">
        <f>Virements!L77</f>
        <v>0</v>
      </c>
      <c r="I78" s="152"/>
      <c r="J78" s="112">
        <f t="shared" si="3"/>
        <v>0</v>
      </c>
      <c r="K78" s="471"/>
      <c r="L78" s="16"/>
      <c r="M78" s="16"/>
    </row>
    <row r="79" spans="1:13" ht="13.5" thickBot="1" x14ac:dyDescent="0.25">
      <c r="A79" s="288">
        <f>'Budget Plan'!A80</f>
        <v>0</v>
      </c>
      <c r="B79" s="1024" t="str">
        <f>'Budget Plan'!C80</f>
        <v>Staff Related Insurance Premiums</v>
      </c>
      <c r="C79" s="1025"/>
      <c r="D79" s="1025"/>
      <c r="E79" s="1025"/>
      <c r="F79" s="1025"/>
      <c r="G79" s="130">
        <f>'Budget Plan'!G80</f>
        <v>0</v>
      </c>
      <c r="H79" s="130">
        <f>Virements!L78</f>
        <v>0</v>
      </c>
      <c r="I79" s="153"/>
      <c r="J79" s="112">
        <f t="shared" si="3"/>
        <v>0</v>
      </c>
      <c r="K79" s="471"/>
      <c r="L79" s="16"/>
      <c r="M79" s="16"/>
    </row>
    <row r="80" spans="1:13" ht="18" customHeight="1" thickBot="1" x14ac:dyDescent="0.25">
      <c r="B80" s="1022" t="s">
        <v>191</v>
      </c>
      <c r="C80" s="1023"/>
      <c r="D80" s="1023"/>
      <c r="E80" s="1023"/>
      <c r="F80" s="1023"/>
      <c r="G80" s="134">
        <f>SUM(G72:G79)</f>
        <v>0</v>
      </c>
      <c r="H80" s="135">
        <f>SUM(H72:H79)</f>
        <v>0</v>
      </c>
      <c r="I80" s="135">
        <f>SUM(I72:I79)</f>
        <v>0</v>
      </c>
      <c r="J80" s="117">
        <f>SUM(J72:J79)</f>
        <v>0</v>
      </c>
      <c r="K80" s="312"/>
      <c r="L80" s="16"/>
      <c r="M80" s="16"/>
    </row>
    <row r="81" spans="1:13" ht="13.5" thickBot="1" x14ac:dyDescent="0.25">
      <c r="B81" s="948"/>
      <c r="C81" s="948"/>
      <c r="D81" s="948"/>
      <c r="E81" s="948"/>
      <c r="F81" s="948"/>
      <c r="G81" s="19"/>
      <c r="H81" s="19"/>
      <c r="I81" s="19"/>
      <c r="J81" s="19"/>
      <c r="K81" s="312"/>
      <c r="L81" s="16"/>
      <c r="M81" s="16"/>
    </row>
    <row r="82" spans="1:13" x14ac:dyDescent="0.2">
      <c r="B82" s="1026" t="s">
        <v>192</v>
      </c>
      <c r="C82" s="1027"/>
      <c r="D82" s="1027"/>
      <c r="E82" s="1027"/>
      <c r="F82" s="1027"/>
      <c r="G82" s="1032">
        <f>G80+G69+G55</f>
        <v>0</v>
      </c>
      <c r="H82" s="1035">
        <f>H80+H69+H55</f>
        <v>0</v>
      </c>
      <c r="I82" s="1035">
        <f>I80+I69+I55</f>
        <v>0</v>
      </c>
      <c r="J82" s="1037">
        <f>J80+J69+J55</f>
        <v>0</v>
      </c>
      <c r="K82" s="312"/>
      <c r="L82" s="16"/>
      <c r="M82" s="16"/>
    </row>
    <row r="83" spans="1:13" ht="13.5" thickBot="1" x14ac:dyDescent="0.25">
      <c r="B83" s="1030"/>
      <c r="C83" s="1031"/>
      <c r="D83" s="1031"/>
      <c r="E83" s="1031"/>
      <c r="F83" s="1031"/>
      <c r="G83" s="1034"/>
      <c r="H83" s="1036"/>
      <c r="I83" s="1036"/>
      <c r="J83" s="1039"/>
      <c r="K83" s="312"/>
      <c r="L83" s="16"/>
      <c r="M83" s="16"/>
    </row>
    <row r="84" spans="1:13" x14ac:dyDescent="0.2">
      <c r="B84" s="948"/>
      <c r="C84" s="948"/>
      <c r="D84" s="948"/>
      <c r="E84" s="948"/>
      <c r="F84" s="948"/>
      <c r="G84" s="19"/>
      <c r="H84" s="19"/>
      <c r="I84" s="19"/>
      <c r="J84" s="19"/>
      <c r="K84" s="312"/>
      <c r="L84" s="16"/>
      <c r="M84" s="16"/>
    </row>
    <row r="85" spans="1:13" x14ac:dyDescent="0.2">
      <c r="B85" s="896" t="s">
        <v>193</v>
      </c>
      <c r="C85" s="896"/>
      <c r="D85" s="896"/>
      <c r="E85" s="896"/>
      <c r="F85" s="896"/>
      <c r="G85" s="19"/>
      <c r="H85" s="19"/>
      <c r="I85" s="19"/>
      <c r="J85" s="19"/>
      <c r="K85" s="312"/>
      <c r="L85" s="16"/>
      <c r="M85" s="16"/>
    </row>
    <row r="86" spans="1:13" x14ac:dyDescent="0.2">
      <c r="B86" s="1006"/>
      <c r="C86" s="1006"/>
      <c r="D86" s="1006"/>
      <c r="E86" s="1006"/>
      <c r="F86" s="1006"/>
      <c r="G86" s="19"/>
      <c r="H86" s="19"/>
      <c r="I86" s="19"/>
      <c r="J86" s="19"/>
      <c r="K86" s="312"/>
      <c r="L86" s="16"/>
      <c r="M86" s="16"/>
    </row>
    <row r="87" spans="1:13" x14ac:dyDescent="0.2">
      <c r="A87" s="288">
        <f>'Budget Plan'!A85</f>
        <v>0</v>
      </c>
      <c r="B87" s="1024" t="str">
        <f>'Budget Plan'!C85</f>
        <v>Repairs &amp; Maintenance</v>
      </c>
      <c r="C87" s="1025"/>
      <c r="D87" s="1025"/>
      <c r="E87" s="1025"/>
      <c r="F87" s="1025"/>
      <c r="G87" s="112">
        <f>'Budget Plan'!G85</f>
        <v>0</v>
      </c>
      <c r="H87" s="112">
        <f>Virements!L86</f>
        <v>0</v>
      </c>
      <c r="I87" s="152"/>
      <c r="J87" s="112">
        <f>H87-I87</f>
        <v>0</v>
      </c>
      <c r="K87" s="471"/>
      <c r="L87" s="16"/>
      <c r="M87" s="16"/>
    </row>
    <row r="88" spans="1:13" x14ac:dyDescent="0.2">
      <c r="A88" s="288">
        <f>'Budget Plan'!A86</f>
        <v>0</v>
      </c>
      <c r="B88" s="1024" t="str">
        <f>'Budget Plan'!C86</f>
        <v>Grounds Maintenance &amp; Improvement</v>
      </c>
      <c r="C88" s="1025"/>
      <c r="D88" s="1025"/>
      <c r="E88" s="1025"/>
      <c r="F88" s="1025"/>
      <c r="G88" s="112">
        <f>'Budget Plan'!G86</f>
        <v>0</v>
      </c>
      <c r="H88" s="112">
        <f>Virements!L87</f>
        <v>0</v>
      </c>
      <c r="I88" s="152"/>
      <c r="J88" s="112">
        <f t="shared" ref="J88:J96" si="4">H88-I88</f>
        <v>0</v>
      </c>
      <c r="K88" s="471"/>
      <c r="L88" s="16"/>
      <c r="M88" s="16"/>
    </row>
    <row r="89" spans="1:13" x14ac:dyDescent="0.2">
      <c r="A89" s="288">
        <f>'Budget Plan'!A87</f>
        <v>0</v>
      </c>
      <c r="B89" s="1024" t="str">
        <f>'Budget Plan'!C87</f>
        <v>Cleaning &amp; Caretaking</v>
      </c>
      <c r="C89" s="1025"/>
      <c r="D89" s="1025"/>
      <c r="E89" s="1025"/>
      <c r="F89" s="1025"/>
      <c r="G89" s="112">
        <f>'Budget Plan'!G87</f>
        <v>0</v>
      </c>
      <c r="H89" s="112">
        <f>Virements!L88</f>
        <v>0</v>
      </c>
      <c r="I89" s="152"/>
      <c r="J89" s="112">
        <f t="shared" si="4"/>
        <v>0</v>
      </c>
      <c r="K89" s="471"/>
      <c r="L89" s="16"/>
      <c r="M89" s="16"/>
    </row>
    <row r="90" spans="1:13" x14ac:dyDescent="0.2">
      <c r="A90" s="288">
        <f>'Budget Plan'!A88</f>
        <v>0</v>
      </c>
      <c r="B90" s="1007" t="str">
        <f>'Budget Plan'!C88</f>
        <v>Water &amp; Sewerage</v>
      </c>
      <c r="C90" s="1008"/>
      <c r="D90" s="1008"/>
      <c r="E90" s="1008"/>
      <c r="F90" s="1008"/>
      <c r="G90" s="112">
        <f>'Budget Plan'!G88</f>
        <v>0</v>
      </c>
      <c r="H90" s="112">
        <f>Virements!L89</f>
        <v>0</v>
      </c>
      <c r="I90" s="152"/>
      <c r="J90" s="112">
        <f t="shared" si="4"/>
        <v>0</v>
      </c>
      <c r="K90" s="471"/>
      <c r="L90" s="16"/>
      <c r="M90" s="16"/>
    </row>
    <row r="91" spans="1:13" x14ac:dyDescent="0.2">
      <c r="A91" s="288">
        <f>'Budget Plan'!A89</f>
        <v>0</v>
      </c>
      <c r="B91" s="1007" t="str">
        <f>'Budget Plan'!C89</f>
        <v>Oil</v>
      </c>
      <c r="C91" s="1008"/>
      <c r="D91" s="1008"/>
      <c r="E91" s="1008"/>
      <c r="F91" s="1008"/>
      <c r="G91" s="112">
        <f>'Budget Plan'!G89</f>
        <v>0</v>
      </c>
      <c r="H91" s="112">
        <f>Virements!L90</f>
        <v>0</v>
      </c>
      <c r="I91" s="152"/>
      <c r="J91" s="112">
        <f t="shared" si="4"/>
        <v>0</v>
      </c>
      <c r="K91" s="471"/>
      <c r="L91" s="16"/>
      <c r="M91" s="16"/>
    </row>
    <row r="92" spans="1:13" x14ac:dyDescent="0.2">
      <c r="A92" s="288">
        <f>'Budget Plan'!A90</f>
        <v>0</v>
      </c>
      <c r="B92" s="1007" t="str">
        <f>'Budget Plan'!C90</f>
        <v>Gas &amp; LPG</v>
      </c>
      <c r="C92" s="1008"/>
      <c r="D92" s="1008"/>
      <c r="E92" s="1008"/>
      <c r="F92" s="1008"/>
      <c r="G92" s="112">
        <f>'Budget Plan'!G90</f>
        <v>0</v>
      </c>
      <c r="H92" s="112">
        <f>Virements!L91</f>
        <v>0</v>
      </c>
      <c r="I92" s="152"/>
      <c r="J92" s="112">
        <f t="shared" si="4"/>
        <v>0</v>
      </c>
      <c r="K92" s="471"/>
      <c r="L92" s="16"/>
      <c r="M92" s="16"/>
    </row>
    <row r="93" spans="1:13" x14ac:dyDescent="0.2">
      <c r="A93" s="288">
        <f>'Budget Plan'!A91</f>
        <v>0</v>
      </c>
      <c r="B93" s="1007" t="str">
        <f>'Budget Plan'!C91</f>
        <v>Electricity</v>
      </c>
      <c r="C93" s="1008"/>
      <c r="D93" s="1008"/>
      <c r="E93" s="1008"/>
      <c r="F93" s="1008"/>
      <c r="G93" s="112">
        <f>'Budget Plan'!G91</f>
        <v>0</v>
      </c>
      <c r="H93" s="112">
        <f>Virements!L92</f>
        <v>0</v>
      </c>
      <c r="I93" s="152"/>
      <c r="J93" s="112">
        <f t="shared" si="4"/>
        <v>0</v>
      </c>
      <c r="K93" s="471"/>
      <c r="L93" s="16"/>
      <c r="M93" s="16"/>
    </row>
    <row r="94" spans="1:13" x14ac:dyDescent="0.2">
      <c r="A94" s="288">
        <f>'Budget Plan'!A92</f>
        <v>0</v>
      </c>
      <c r="B94" s="1007" t="str">
        <f>'Budget Plan'!C92</f>
        <v>Rates</v>
      </c>
      <c r="C94" s="1008"/>
      <c r="D94" s="1008"/>
      <c r="E94" s="1008"/>
      <c r="F94" s="1008"/>
      <c r="G94" s="112" t="e">
        <f>'Budget Plan'!G92</f>
        <v>#N/A</v>
      </c>
      <c r="H94" s="112" t="e">
        <f>Virements!L93</f>
        <v>#N/A</v>
      </c>
      <c r="I94" s="152"/>
      <c r="J94" s="112" t="e">
        <f t="shared" si="4"/>
        <v>#N/A</v>
      </c>
      <c r="K94" s="471"/>
      <c r="L94" s="16"/>
      <c r="M94" s="16"/>
    </row>
    <row r="95" spans="1:13" x14ac:dyDescent="0.2">
      <c r="A95" s="288">
        <f>'Budget Plan'!A93</f>
        <v>0</v>
      </c>
      <c r="B95" s="1007" t="str">
        <f>'Budget Plan'!C93</f>
        <v>Rent</v>
      </c>
      <c r="C95" s="1008"/>
      <c r="D95" s="1008"/>
      <c r="E95" s="1008"/>
      <c r="F95" s="1008"/>
      <c r="G95" s="112">
        <f>'Budget Plan'!G93</f>
        <v>0</v>
      </c>
      <c r="H95" s="112">
        <f>Virements!L94</f>
        <v>0</v>
      </c>
      <c r="I95" s="152"/>
      <c r="J95" s="112">
        <f t="shared" si="4"/>
        <v>0</v>
      </c>
      <c r="K95" s="471"/>
      <c r="L95" s="16"/>
      <c r="M95" s="16"/>
    </row>
    <row r="96" spans="1:13" ht="13.5" thickBot="1" x14ac:dyDescent="0.25">
      <c r="A96" s="288">
        <f>'Budget Plan'!A94</f>
        <v>0</v>
      </c>
      <c r="B96" s="1024" t="str">
        <f>'Budget Plan'!C94</f>
        <v>Other Premises Costs</v>
      </c>
      <c r="C96" s="1025"/>
      <c r="D96" s="1025"/>
      <c r="E96" s="1025"/>
      <c r="F96" s="1025"/>
      <c r="G96" s="130">
        <f>'Budget Plan'!G94</f>
        <v>0</v>
      </c>
      <c r="H96" s="130">
        <f>Virements!L95</f>
        <v>0</v>
      </c>
      <c r="I96" s="153"/>
      <c r="J96" s="112">
        <f t="shared" si="4"/>
        <v>0</v>
      </c>
      <c r="K96" s="471"/>
      <c r="L96" s="16"/>
      <c r="M96" s="16"/>
    </row>
    <row r="97" spans="1:13" ht="18" customHeight="1" thickBot="1" x14ac:dyDescent="0.25">
      <c r="B97" s="1022" t="s">
        <v>228</v>
      </c>
      <c r="C97" s="1023"/>
      <c r="D97" s="1023"/>
      <c r="E97" s="1023"/>
      <c r="F97" s="1023"/>
      <c r="G97" s="134" t="e">
        <f>SUM(G87:G96)</f>
        <v>#N/A</v>
      </c>
      <c r="H97" s="135" t="e">
        <f>SUM(H87:H96)</f>
        <v>#N/A</v>
      </c>
      <c r="I97" s="135">
        <f>SUM(I87:I96)</f>
        <v>0</v>
      </c>
      <c r="J97" s="117" t="e">
        <f>SUM(J87:J96)</f>
        <v>#N/A</v>
      </c>
      <c r="K97" s="312"/>
      <c r="L97" s="16"/>
      <c r="M97" s="16"/>
    </row>
    <row r="98" spans="1:13" x14ac:dyDescent="0.2">
      <c r="B98" s="948"/>
      <c r="C98" s="948"/>
      <c r="D98" s="948"/>
      <c r="E98" s="948"/>
      <c r="F98" s="948"/>
      <c r="G98" s="19"/>
      <c r="H98" s="19"/>
      <c r="I98" s="19"/>
      <c r="J98" s="19"/>
      <c r="K98" s="312"/>
      <c r="L98" s="16"/>
      <c r="M98" s="16"/>
    </row>
    <row r="99" spans="1:13" x14ac:dyDescent="0.2">
      <c r="B99" s="896" t="s">
        <v>229</v>
      </c>
      <c r="C99" s="896"/>
      <c r="D99" s="896"/>
      <c r="E99" s="896"/>
      <c r="F99" s="896"/>
      <c r="G99" s="19"/>
      <c r="H99" s="19"/>
      <c r="I99" s="19"/>
      <c r="J99" s="19"/>
      <c r="K99" s="312"/>
      <c r="L99" s="16"/>
      <c r="M99" s="16"/>
    </row>
    <row r="100" spans="1:13" x14ac:dyDescent="0.2">
      <c r="B100" s="1006"/>
      <c r="C100" s="1006"/>
      <c r="D100" s="1006"/>
      <c r="E100" s="1006"/>
      <c r="F100" s="1006"/>
      <c r="G100" s="19"/>
      <c r="H100" s="19"/>
      <c r="I100" s="19"/>
      <c r="J100" s="19"/>
      <c r="K100" s="312"/>
      <c r="L100" s="16"/>
      <c r="M100" s="16"/>
    </row>
    <row r="101" spans="1:13" x14ac:dyDescent="0.2">
      <c r="A101" s="288">
        <f>'Budget Plan'!A98</f>
        <v>0</v>
      </c>
      <c r="B101" s="1024" t="str">
        <f>'Budget Plan'!C98</f>
        <v>Educational Supplies &amp; Services</v>
      </c>
      <c r="C101" s="1025"/>
      <c r="D101" s="1025"/>
      <c r="E101" s="1025"/>
      <c r="F101" s="1025"/>
      <c r="G101" s="112">
        <f>'Budget Plan'!G98</f>
        <v>0</v>
      </c>
      <c r="H101" s="112">
        <f>Virements!L100</f>
        <v>0</v>
      </c>
      <c r="I101" s="152"/>
      <c r="J101" s="112">
        <f>H101-I101</f>
        <v>0</v>
      </c>
      <c r="K101" s="471"/>
      <c r="L101" s="16"/>
      <c r="M101" s="16"/>
    </row>
    <row r="102" spans="1:13" x14ac:dyDescent="0.2">
      <c r="A102" s="288">
        <f>'Budget Plan'!A99</f>
        <v>0</v>
      </c>
      <c r="B102" s="1007" t="str">
        <f>'Budget Plan'!C99</f>
        <v>Educational Visits</v>
      </c>
      <c r="C102" s="1008"/>
      <c r="D102" s="1008"/>
      <c r="E102" s="1008"/>
      <c r="F102" s="1008"/>
      <c r="G102" s="112">
        <f>'Budget Plan'!G99</f>
        <v>0</v>
      </c>
      <c r="H102" s="112">
        <f>Virements!L101</f>
        <v>0</v>
      </c>
      <c r="I102" s="152"/>
      <c r="J102" s="112">
        <f>H102-I102</f>
        <v>0</v>
      </c>
      <c r="K102" s="471"/>
      <c r="L102" s="16"/>
      <c r="M102" s="16"/>
    </row>
    <row r="103" spans="1:13" x14ac:dyDescent="0.2">
      <c r="A103" s="288">
        <f>'Budget Plan'!A100</f>
        <v>0</v>
      </c>
      <c r="B103" s="1007" t="str">
        <f>LEFT('Budget Plan'!C100,22)</f>
        <v>ICT Learning Resources</v>
      </c>
      <c r="C103" s="1008"/>
      <c r="D103" s="1008"/>
      <c r="E103" s="1008"/>
      <c r="F103" s="1008"/>
      <c r="G103" s="112">
        <f>'Budget Plan'!G100</f>
        <v>0</v>
      </c>
      <c r="H103" s="112">
        <f>Virements!L102</f>
        <v>0</v>
      </c>
      <c r="I103" s="152"/>
      <c r="J103" s="112">
        <f>H103-I103</f>
        <v>0</v>
      </c>
      <c r="K103" s="471"/>
      <c r="L103" s="16"/>
      <c r="M103" s="16"/>
    </row>
    <row r="104" spans="1:13" ht="13.5" thickBot="1" x14ac:dyDescent="0.25">
      <c r="A104" s="288">
        <f>'Budget Plan'!A101</f>
        <v>0</v>
      </c>
      <c r="B104" s="1024" t="str">
        <f>'Budget Plan'!C101</f>
        <v>Exam Fees</v>
      </c>
      <c r="C104" s="1025"/>
      <c r="D104" s="1025"/>
      <c r="E104" s="1025"/>
      <c r="F104" s="1025"/>
      <c r="G104" s="130">
        <f>'Budget Plan'!G101</f>
        <v>0</v>
      </c>
      <c r="H104" s="130">
        <f>Virements!L103</f>
        <v>0</v>
      </c>
      <c r="I104" s="153"/>
      <c r="J104" s="112">
        <f>H104-I104</f>
        <v>0</v>
      </c>
      <c r="K104" s="471"/>
      <c r="L104" s="16"/>
      <c r="M104" s="16"/>
    </row>
    <row r="105" spans="1:13" ht="18" customHeight="1" thickBot="1" x14ac:dyDescent="0.25">
      <c r="B105" s="1022" t="s">
        <v>242</v>
      </c>
      <c r="C105" s="1023"/>
      <c r="D105" s="1023"/>
      <c r="E105" s="1023"/>
      <c r="F105" s="1023"/>
      <c r="G105" s="134">
        <f>SUM(G101:G104)</f>
        <v>0</v>
      </c>
      <c r="H105" s="135">
        <f>SUM(H101:H104)</f>
        <v>0</v>
      </c>
      <c r="I105" s="135">
        <f>SUM(I101:I104)</f>
        <v>0</v>
      </c>
      <c r="J105" s="117">
        <f>SUM(J101:J104)</f>
        <v>0</v>
      </c>
      <c r="K105" s="312"/>
      <c r="L105" s="16"/>
      <c r="M105" s="16"/>
    </row>
    <row r="106" spans="1:13" x14ac:dyDescent="0.2">
      <c r="B106" s="948"/>
      <c r="C106" s="948"/>
      <c r="D106" s="948"/>
      <c r="E106" s="948"/>
      <c r="F106" s="948"/>
      <c r="G106" s="19"/>
      <c r="H106" s="19"/>
      <c r="I106" s="19"/>
      <c r="J106" s="19"/>
      <c r="K106" s="312"/>
      <c r="L106" s="16"/>
      <c r="M106" s="16"/>
    </row>
    <row r="107" spans="1:13" x14ac:dyDescent="0.2">
      <c r="B107" s="896" t="s">
        <v>394</v>
      </c>
      <c r="C107" s="896"/>
      <c r="D107" s="896"/>
      <c r="E107" s="896"/>
      <c r="F107" s="896"/>
      <c r="G107" s="19"/>
      <c r="H107" s="19"/>
      <c r="I107" s="19"/>
      <c r="J107" s="19"/>
      <c r="K107" s="312"/>
      <c r="L107" s="16"/>
      <c r="M107" s="16"/>
    </row>
    <row r="108" spans="1:13" x14ac:dyDescent="0.2">
      <c r="B108" s="1006"/>
      <c r="C108" s="1006"/>
      <c r="D108" s="1006"/>
      <c r="E108" s="1006"/>
      <c r="F108" s="1006"/>
      <c r="G108" s="19"/>
      <c r="H108" s="19"/>
      <c r="I108" s="19"/>
      <c r="J108" s="19"/>
      <c r="K108" s="312"/>
      <c r="L108" s="16"/>
      <c r="M108" s="16"/>
    </row>
    <row r="109" spans="1:13" x14ac:dyDescent="0.2">
      <c r="A109" s="288">
        <f>'Budget Plan'!A105</f>
        <v>0</v>
      </c>
      <c r="B109" s="1025" t="str">
        <f>'Budget Plan'!C105</f>
        <v>Administrative Supplies &amp; Maintenance</v>
      </c>
      <c r="C109" s="1025"/>
      <c r="D109" s="1025"/>
      <c r="E109" s="1025"/>
      <c r="F109" s="1025"/>
      <c r="G109" s="112">
        <f>'Budget Plan'!G105</f>
        <v>0</v>
      </c>
      <c r="H109" s="112">
        <f>Virements!L108</f>
        <v>0</v>
      </c>
      <c r="I109" s="152"/>
      <c r="J109" s="112">
        <f>H109-I109</f>
        <v>0</v>
      </c>
      <c r="K109" s="471"/>
      <c r="L109" s="16"/>
      <c r="M109" s="16"/>
    </row>
    <row r="110" spans="1:13" x14ac:dyDescent="0.2">
      <c r="A110" s="288">
        <f>'Budget Plan'!A106</f>
        <v>0</v>
      </c>
      <c r="B110" s="1007" t="str">
        <f>'Budget Plan'!C106</f>
        <v>Telephone Rental &amp; Calls</v>
      </c>
      <c r="C110" s="1008"/>
      <c r="D110" s="1008"/>
      <c r="E110" s="1008"/>
      <c r="F110" s="1008"/>
      <c r="G110" s="112">
        <f>'Budget Plan'!G106</f>
        <v>0</v>
      </c>
      <c r="H110" s="112">
        <f>Virements!L109</f>
        <v>0</v>
      </c>
      <c r="I110" s="152"/>
      <c r="J110" s="112">
        <f t="shared" ref="J110:J123" si="5">H110-I110</f>
        <v>0</v>
      </c>
      <c r="K110" s="471"/>
      <c r="L110" s="16"/>
      <c r="M110" s="16"/>
    </row>
    <row r="111" spans="1:13" x14ac:dyDescent="0.2">
      <c r="A111" s="288">
        <f>'Budget Plan'!A107</f>
        <v>0</v>
      </c>
      <c r="B111" s="1007" t="str">
        <f>'Budget Plan'!C107</f>
        <v>Postage</v>
      </c>
      <c r="C111" s="1008"/>
      <c r="D111" s="1008"/>
      <c r="E111" s="1008"/>
      <c r="F111" s="1008"/>
      <c r="G111" s="112">
        <f>'Budget Plan'!G107</f>
        <v>0</v>
      </c>
      <c r="H111" s="112">
        <f>Virements!L110</f>
        <v>0</v>
      </c>
      <c r="I111" s="152"/>
      <c r="J111" s="112">
        <f t="shared" si="5"/>
        <v>0</v>
      </c>
      <c r="K111" s="471"/>
      <c r="L111" s="16"/>
      <c r="M111" s="16"/>
    </row>
    <row r="112" spans="1:13" x14ac:dyDescent="0.2">
      <c r="A112" s="288">
        <f>'Budget Plan'!A108</f>
        <v>0</v>
      </c>
      <c r="B112" s="1007" t="str">
        <f>'Budget Plan'!C108</f>
        <v>Bank Charges</v>
      </c>
      <c r="C112" s="1008"/>
      <c r="D112" s="1008"/>
      <c r="E112" s="1008"/>
      <c r="F112" s="1008"/>
      <c r="G112" s="112">
        <f>'Budget Plan'!G108</f>
        <v>0</v>
      </c>
      <c r="H112" s="112">
        <f>Virements!L111</f>
        <v>0</v>
      </c>
      <c r="I112" s="152"/>
      <c r="J112" s="112">
        <f t="shared" si="5"/>
        <v>0</v>
      </c>
      <c r="K112" s="471"/>
      <c r="L112" s="16"/>
      <c r="M112" s="16"/>
    </row>
    <row r="113" spans="1:13" x14ac:dyDescent="0.2">
      <c r="A113" s="288">
        <f>'Budget Plan'!A109</f>
        <v>0</v>
      </c>
      <c r="B113" s="1024" t="str">
        <f>'Budget Plan'!C109</f>
        <v>Other Insurance Premiums</v>
      </c>
      <c r="C113" s="1025"/>
      <c r="D113" s="1025"/>
      <c r="E113" s="1025"/>
      <c r="F113" s="1025"/>
      <c r="G113" s="112">
        <f>'Budget Plan'!G109</f>
        <v>0</v>
      </c>
      <c r="H113" s="112">
        <f>Virements!L112</f>
        <v>0</v>
      </c>
      <c r="I113" s="152"/>
      <c r="J113" s="112">
        <f t="shared" si="5"/>
        <v>0</v>
      </c>
      <c r="K113" s="471"/>
      <c r="L113" s="16"/>
      <c r="M113" s="16"/>
    </row>
    <row r="114" spans="1:13" x14ac:dyDescent="0.2">
      <c r="A114" s="288">
        <f>'Budget Plan'!A110</f>
        <v>0</v>
      </c>
      <c r="B114" s="1007" t="str">
        <f>'Budget Plan'!C110</f>
        <v>Special Facilities - Supplies &amp; Materials</v>
      </c>
      <c r="C114" s="1008"/>
      <c r="D114" s="1008"/>
      <c r="E114" s="1008"/>
      <c r="F114" s="1008"/>
      <c r="G114" s="112">
        <f>'Budget Plan'!G110</f>
        <v>0</v>
      </c>
      <c r="H114" s="112">
        <f>Virements!L113</f>
        <v>0</v>
      </c>
      <c r="I114" s="152"/>
      <c r="J114" s="112">
        <f t="shared" si="5"/>
        <v>0</v>
      </c>
      <c r="K114" s="471"/>
      <c r="L114" s="16"/>
      <c r="M114" s="16"/>
    </row>
    <row r="115" spans="1:13" x14ac:dyDescent="0.2">
      <c r="A115" s="288">
        <f>'Budget Plan'!A111</f>
        <v>0</v>
      </c>
      <c r="B115" s="1007" t="str">
        <f>'Budget Plan'!C111</f>
        <v>Payments to Other Schools</v>
      </c>
      <c r="C115" s="1008"/>
      <c r="D115" s="1008"/>
      <c r="E115" s="1008"/>
      <c r="F115" s="1008"/>
      <c r="G115" s="112">
        <f>'Budget Plan'!G111</f>
        <v>0</v>
      </c>
      <c r="H115" s="112">
        <f>Virements!L114</f>
        <v>0</v>
      </c>
      <c r="I115" s="152"/>
      <c r="J115" s="112">
        <f t="shared" si="5"/>
        <v>0</v>
      </c>
      <c r="K115" s="471"/>
      <c r="L115" s="16"/>
      <c r="M115" s="16"/>
    </row>
    <row r="116" spans="1:13" x14ac:dyDescent="0.2">
      <c r="A116" s="288">
        <f>'Budget Plan'!A112</f>
        <v>0</v>
      </c>
      <c r="B116" s="1007" t="str">
        <f>'Budget Plan'!C112</f>
        <v>Catering Services</v>
      </c>
      <c r="C116" s="1008"/>
      <c r="D116" s="1008"/>
      <c r="E116" s="1008"/>
      <c r="F116" s="1008"/>
      <c r="G116" s="112">
        <f>'Budget Plan'!G112</f>
        <v>0</v>
      </c>
      <c r="H116" s="112">
        <f>Virements!L115</f>
        <v>0</v>
      </c>
      <c r="I116" s="152"/>
      <c r="J116" s="112">
        <f t="shared" si="5"/>
        <v>0</v>
      </c>
      <c r="K116" s="471"/>
      <c r="L116" s="16"/>
      <c r="M116" s="16"/>
    </row>
    <row r="117" spans="1:13" x14ac:dyDescent="0.2">
      <c r="A117" s="288">
        <f>'Budget Plan'!A113</f>
        <v>0</v>
      </c>
      <c r="B117" s="1007" t="str">
        <f>'Budget Plan'!C113</f>
        <v>Agency Supply Staff</v>
      </c>
      <c r="C117" s="1008"/>
      <c r="D117" s="1008"/>
      <c r="E117" s="1008"/>
      <c r="F117" s="1008"/>
      <c r="G117" s="112">
        <f>'Budget Plan'!G113</f>
        <v>0</v>
      </c>
      <c r="H117" s="112">
        <f>Virements!L116</f>
        <v>0</v>
      </c>
      <c r="I117" s="152"/>
      <c r="J117" s="112">
        <f t="shared" si="5"/>
        <v>0</v>
      </c>
      <c r="K117" s="471"/>
      <c r="L117" s="16"/>
      <c r="M117" s="16"/>
    </row>
    <row r="118" spans="1:13" x14ac:dyDescent="0.2">
      <c r="A118" s="288">
        <f>'Budget Plan'!A114</f>
        <v>0</v>
      </c>
      <c r="B118" s="1024" t="str">
        <f>'Budget Plan'!C114</f>
        <v>Curriculum Services</v>
      </c>
      <c r="C118" s="1025"/>
      <c r="D118" s="1025"/>
      <c r="E118" s="1025"/>
      <c r="F118" s="1025"/>
      <c r="G118" s="112">
        <f>'Budget Plan'!G114</f>
        <v>0</v>
      </c>
      <c r="H118" s="112">
        <f>Virements!L117</f>
        <v>0</v>
      </c>
      <c r="I118" s="152"/>
      <c r="J118" s="112">
        <f t="shared" si="5"/>
        <v>0</v>
      </c>
      <c r="K118" s="471"/>
      <c r="L118" s="16"/>
      <c r="M118" s="16"/>
    </row>
    <row r="119" spans="1:13" x14ac:dyDescent="0.2">
      <c r="A119" s="288">
        <f>'Budget Plan'!A115</f>
        <v>0</v>
      </c>
      <c r="B119" s="1007" t="str">
        <f>'Budget Plan'!C115</f>
        <v>Agency Curriculum Staff</v>
      </c>
      <c r="C119" s="1008"/>
      <c r="D119" s="1008"/>
      <c r="E119" s="1008"/>
      <c r="F119" s="1008"/>
      <c r="G119" s="112">
        <f>'Budget Plan'!G115</f>
        <v>0</v>
      </c>
      <c r="H119" s="112">
        <f>Virements!L118</f>
        <v>0</v>
      </c>
      <c r="I119" s="152"/>
      <c r="J119" s="112">
        <f t="shared" si="5"/>
        <v>0</v>
      </c>
      <c r="K119" s="471"/>
      <c r="L119" s="16"/>
      <c r="M119" s="16"/>
    </row>
    <row r="120" spans="1:13" x14ac:dyDescent="0.2">
      <c r="A120" s="288">
        <f>'Budget Plan'!A116</f>
        <v>0</v>
      </c>
      <c r="B120" s="1007" t="str">
        <f>'Budget Plan'!C116</f>
        <v>Agency Non-Curriculum Staff</v>
      </c>
      <c r="C120" s="1008"/>
      <c r="D120" s="1008"/>
      <c r="E120" s="1008"/>
      <c r="F120" s="1008"/>
      <c r="G120" s="112">
        <f>'Budget Plan'!G116</f>
        <v>0</v>
      </c>
      <c r="H120" s="112">
        <f>Virements!L119</f>
        <v>0</v>
      </c>
      <c r="I120" s="152"/>
      <c r="J120" s="112">
        <f t="shared" si="5"/>
        <v>0</v>
      </c>
      <c r="K120" s="471"/>
      <c r="L120" s="16"/>
      <c r="M120" s="16"/>
    </row>
    <row r="121" spans="1:13" x14ac:dyDescent="0.2">
      <c r="A121" s="288">
        <f>'Budget Plan'!A117</f>
        <v>0</v>
      </c>
      <c r="B121" s="1024" t="str">
        <f>'Budget Plan'!C117</f>
        <v>Administrative Services</v>
      </c>
      <c r="C121" s="1025"/>
      <c r="D121" s="1025"/>
      <c r="E121" s="1025"/>
      <c r="F121" s="1025"/>
      <c r="G121" s="112">
        <f>'Budget Plan'!G117</f>
        <v>0</v>
      </c>
      <c r="H121" s="112">
        <f>Virements!L120</f>
        <v>0</v>
      </c>
      <c r="I121" s="152"/>
      <c r="J121" s="112">
        <f t="shared" si="5"/>
        <v>0</v>
      </c>
      <c r="K121" s="471"/>
      <c r="L121" s="16"/>
      <c r="M121" s="16"/>
    </row>
    <row r="122" spans="1:13" x14ac:dyDescent="0.2">
      <c r="A122" s="288">
        <f>'Budget Plan'!A118</f>
        <v>0</v>
      </c>
      <c r="B122" s="1007" t="str">
        <f>'Budget Plan'!C118</f>
        <v>Interest Payable</v>
      </c>
      <c r="C122" s="1008"/>
      <c r="D122" s="1008"/>
      <c r="E122" s="1008"/>
      <c r="F122" s="1008"/>
      <c r="G122" s="112">
        <f>'Budget Plan'!G118</f>
        <v>0</v>
      </c>
      <c r="H122" s="112">
        <f>Virements!L121</f>
        <v>0</v>
      </c>
      <c r="I122" s="152"/>
      <c r="J122" s="112">
        <f t="shared" si="5"/>
        <v>0</v>
      </c>
      <c r="K122" s="471"/>
      <c r="L122" s="16"/>
      <c r="M122" s="16"/>
    </row>
    <row r="123" spans="1:13" ht="13.5" thickBot="1" x14ac:dyDescent="0.25">
      <c r="A123" s="288">
        <f>'Budget Plan'!A119</f>
        <v>0</v>
      </c>
      <c r="B123" s="1024" t="str">
        <f>'Budget Plan'!C119</f>
        <v>School Fund Expenditure</v>
      </c>
      <c r="C123" s="1025"/>
      <c r="D123" s="1025"/>
      <c r="E123" s="1025"/>
      <c r="F123" s="1025"/>
      <c r="G123" s="130">
        <f>'Budget Plan'!G119</f>
        <v>0</v>
      </c>
      <c r="H123" s="130">
        <f>Virements!L122</f>
        <v>0</v>
      </c>
      <c r="I123" s="153"/>
      <c r="J123" s="112">
        <f t="shared" si="5"/>
        <v>0</v>
      </c>
      <c r="K123" s="471"/>
      <c r="L123" s="16"/>
      <c r="M123" s="16"/>
    </row>
    <row r="124" spans="1:13" ht="18" customHeight="1" thickBot="1" x14ac:dyDescent="0.25">
      <c r="B124" s="1022" t="s">
        <v>395</v>
      </c>
      <c r="C124" s="1023"/>
      <c r="D124" s="1023"/>
      <c r="E124" s="1023"/>
      <c r="F124" s="1023"/>
      <c r="G124" s="134">
        <f>SUM(G109:G123)</f>
        <v>0</v>
      </c>
      <c r="H124" s="135">
        <f>SUM(H109:H123)</f>
        <v>0</v>
      </c>
      <c r="I124" s="135">
        <f>SUM(I109:I123)</f>
        <v>0</v>
      </c>
      <c r="J124" s="117">
        <f>SUM(J109:J123)</f>
        <v>0</v>
      </c>
      <c r="K124" s="312"/>
      <c r="L124" s="16"/>
      <c r="M124" s="16"/>
    </row>
    <row r="125" spans="1:13" x14ac:dyDescent="0.2">
      <c r="B125" s="948"/>
      <c r="C125" s="948"/>
      <c r="D125" s="948"/>
      <c r="E125" s="948"/>
      <c r="F125" s="948"/>
      <c r="G125" s="19"/>
      <c r="H125" s="19"/>
      <c r="I125" s="19"/>
      <c r="J125" s="19"/>
      <c r="K125" s="312"/>
      <c r="L125" s="16"/>
      <c r="M125" s="16"/>
    </row>
    <row r="126" spans="1:13" x14ac:dyDescent="0.2">
      <c r="B126" s="896" t="s">
        <v>292</v>
      </c>
      <c r="C126" s="896"/>
      <c r="D126" s="896"/>
      <c r="E126" s="896"/>
      <c r="F126" s="896"/>
      <c r="G126" s="19"/>
      <c r="H126" s="19"/>
      <c r="I126" s="19"/>
      <c r="J126" s="19"/>
      <c r="K126" s="312"/>
      <c r="L126" s="16"/>
      <c r="M126" s="16"/>
    </row>
    <row r="127" spans="1:13" x14ac:dyDescent="0.2">
      <c r="B127" s="1006"/>
      <c r="C127" s="1006"/>
      <c r="D127" s="1006"/>
      <c r="E127" s="1006"/>
      <c r="F127" s="1006"/>
      <c r="G127" s="19"/>
      <c r="H127" s="19"/>
      <c r="I127" s="19"/>
      <c r="J127" s="19"/>
      <c r="K127" s="312"/>
      <c r="L127" s="16"/>
      <c r="M127" s="16"/>
    </row>
    <row r="128" spans="1:13" x14ac:dyDescent="0.2">
      <c r="A128" s="288">
        <f>'Budget Plan'!A123</f>
        <v>0</v>
      </c>
      <c r="B128" s="1007" t="str">
        <f>'Budget Plan'!C123</f>
        <v>Premises Extensions &amp; Improvements</v>
      </c>
      <c r="C128" s="1008"/>
      <c r="D128" s="1008"/>
      <c r="E128" s="1008"/>
      <c r="F128" s="1008"/>
      <c r="G128" s="112">
        <f>'Budget Plan'!G123</f>
        <v>0</v>
      </c>
      <c r="H128" s="112">
        <f>Virements!L127</f>
        <v>0</v>
      </c>
      <c r="I128" s="152"/>
      <c r="J128" s="112">
        <f>H128-I128</f>
        <v>0</v>
      </c>
      <c r="K128" s="471"/>
      <c r="L128" s="16"/>
      <c r="M128" s="16"/>
    </row>
    <row r="129" spans="1:13" x14ac:dyDescent="0.2">
      <c r="A129" s="288">
        <f>'Budget Plan'!A124</f>
        <v>0</v>
      </c>
      <c r="B129" s="1007" t="str">
        <f>'Budget Plan'!C124</f>
        <v>Major Equipment Purchase</v>
      </c>
      <c r="C129" s="1008"/>
      <c r="D129" s="1008"/>
      <c r="E129" s="1008"/>
      <c r="F129" s="1008"/>
      <c r="G129" s="112">
        <f>'Budget Plan'!G124</f>
        <v>0</v>
      </c>
      <c r="H129" s="112">
        <f>Virements!L128</f>
        <v>0</v>
      </c>
      <c r="I129" s="152"/>
      <c r="J129" s="112">
        <f>H129-I129</f>
        <v>0</v>
      </c>
      <c r="K129" s="471"/>
      <c r="L129" s="16"/>
      <c r="M129" s="16"/>
    </row>
    <row r="130" spans="1:13" ht="13.5" thickBot="1" x14ac:dyDescent="0.25">
      <c r="A130" s="288">
        <f>'Budget Plan'!A125</f>
        <v>0</v>
      </c>
      <c r="B130" s="1024" t="str">
        <f>'Budget Plan'!C125</f>
        <v>ICT Equipment</v>
      </c>
      <c r="C130" s="1025"/>
      <c r="D130" s="1025"/>
      <c r="E130" s="1025"/>
      <c r="F130" s="1025"/>
      <c r="G130" s="130">
        <f>'Budget Plan'!G125</f>
        <v>0</v>
      </c>
      <c r="H130" s="130">
        <f>Virements!L129</f>
        <v>0</v>
      </c>
      <c r="I130" s="153"/>
      <c r="J130" s="112">
        <f>H130-I130</f>
        <v>0</v>
      </c>
      <c r="K130" s="471"/>
      <c r="L130" s="16"/>
      <c r="M130" s="16"/>
    </row>
    <row r="131" spans="1:13" ht="18" customHeight="1" thickBot="1" x14ac:dyDescent="0.25">
      <c r="B131" s="1022" t="s">
        <v>302</v>
      </c>
      <c r="C131" s="1023"/>
      <c r="D131" s="1023"/>
      <c r="E131" s="1023"/>
      <c r="F131" s="1023"/>
      <c r="G131" s="134">
        <f>SUM(G128:G130)</f>
        <v>0</v>
      </c>
      <c r="H131" s="135">
        <f>SUM(H128:H130)</f>
        <v>0</v>
      </c>
      <c r="I131" s="135">
        <f>SUM(I128:I130)</f>
        <v>0</v>
      </c>
      <c r="J131" s="117">
        <f>SUM(J128:J130)</f>
        <v>0</v>
      </c>
      <c r="K131" s="312"/>
      <c r="L131" s="16"/>
      <c r="M131" s="16"/>
    </row>
    <row r="132" spans="1:13" ht="13.5" thickBot="1" x14ac:dyDescent="0.25">
      <c r="B132" s="948"/>
      <c r="C132" s="948"/>
      <c r="D132" s="948"/>
      <c r="E132" s="948"/>
      <c r="F132" s="948"/>
      <c r="G132" s="19"/>
      <c r="H132" s="19"/>
      <c r="I132" s="19"/>
      <c r="J132" s="19"/>
      <c r="K132" s="312"/>
      <c r="L132" s="16"/>
      <c r="M132" s="16"/>
    </row>
    <row r="133" spans="1:13" ht="13.5" thickBot="1" x14ac:dyDescent="0.25">
      <c r="A133" s="288">
        <f>'Budget Plan'!A128</f>
        <v>0</v>
      </c>
      <c r="B133" s="1085" t="str">
        <f>'Budget Plan'!C128</f>
        <v>In-Year Contingency</v>
      </c>
      <c r="C133" s="1086"/>
      <c r="D133" s="1086"/>
      <c r="E133" s="1086"/>
      <c r="F133" s="1086"/>
      <c r="G133" s="135">
        <f>'Budget Plan'!G128</f>
        <v>0</v>
      </c>
      <c r="H133" s="135">
        <f>Virements!L132</f>
        <v>0</v>
      </c>
      <c r="I133" s="154">
        <v>0</v>
      </c>
      <c r="J133" s="135">
        <f>H133-I133</f>
        <v>0</v>
      </c>
      <c r="K133" s="484"/>
      <c r="L133" s="16"/>
      <c r="M133" s="16"/>
    </row>
    <row r="134" spans="1:13" ht="13.5" thickBot="1" x14ac:dyDescent="0.25">
      <c r="B134" s="948"/>
      <c r="C134" s="948"/>
      <c r="D134" s="948"/>
      <c r="E134" s="948"/>
      <c r="F134" s="948"/>
      <c r="K134" s="312"/>
      <c r="L134" s="16"/>
      <c r="M134" s="16"/>
    </row>
    <row r="135" spans="1:13" x14ac:dyDescent="0.2">
      <c r="B135" s="1026" t="s">
        <v>306</v>
      </c>
      <c r="C135" s="1027"/>
      <c r="D135" s="1027"/>
      <c r="E135" s="1027"/>
      <c r="F135" s="1027"/>
      <c r="G135" s="1032" t="e">
        <f>G55+G69+G80+G97+G105+G124+G131+G133</f>
        <v>#N/A</v>
      </c>
      <c r="H135" s="1035" t="e">
        <f>H55+H69+H80+H97+H105+H124+H131+H133</f>
        <v>#N/A</v>
      </c>
      <c r="I135" s="1035">
        <f>I55+I69+I80+I97+I105+I124+I131+I133</f>
        <v>0</v>
      </c>
      <c r="J135" s="1037" t="e">
        <f>J55+J69+J80+J97+J105+J124+J131+J133</f>
        <v>#N/A</v>
      </c>
      <c r="K135" s="312"/>
      <c r="L135" s="16"/>
      <c r="M135" s="16"/>
    </row>
    <row r="136" spans="1:13" x14ac:dyDescent="0.2">
      <c r="B136" s="1028"/>
      <c r="C136" s="1029"/>
      <c r="D136" s="1029"/>
      <c r="E136" s="1029"/>
      <c r="F136" s="1029"/>
      <c r="G136" s="1033"/>
      <c r="H136" s="931"/>
      <c r="I136" s="931"/>
      <c r="J136" s="1038"/>
      <c r="L136" s="16"/>
      <c r="M136" s="16"/>
    </row>
    <row r="137" spans="1:13" ht="13.5" thickBot="1" x14ac:dyDescent="0.25">
      <c r="B137" s="1030"/>
      <c r="C137" s="1031"/>
      <c r="D137" s="1031"/>
      <c r="E137" s="1031"/>
      <c r="F137" s="1031"/>
      <c r="G137" s="1034"/>
      <c r="H137" s="1036"/>
      <c r="I137" s="1036"/>
      <c r="J137" s="1039"/>
      <c r="L137" s="16"/>
      <c r="M137" s="16"/>
    </row>
    <row r="138" spans="1:13" x14ac:dyDescent="0.2">
      <c r="L138" s="16"/>
      <c r="M138" s="16"/>
    </row>
    <row r="139" spans="1:13" ht="13.5" thickBot="1" x14ac:dyDescent="0.25">
      <c r="L139" s="16"/>
      <c r="M139" s="16"/>
    </row>
    <row r="140" spans="1:13" x14ac:dyDescent="0.2">
      <c r="B140" s="1093" t="s">
        <v>415</v>
      </c>
      <c r="C140" s="1094"/>
      <c r="D140" s="1094"/>
      <c r="E140" s="1094"/>
      <c r="F140" s="1094"/>
      <c r="G140" s="1089"/>
      <c r="H140" s="1089"/>
      <c r="I140" s="1087"/>
      <c r="J140" s="1091" t="e">
        <f>J135+J42</f>
        <v>#N/A</v>
      </c>
      <c r="L140" s="16"/>
      <c r="M140" s="16"/>
    </row>
    <row r="141" spans="1:13" ht="13.5" thickBot="1" x14ac:dyDescent="0.25">
      <c r="B141" s="1048"/>
      <c r="C141" s="1049"/>
      <c r="D141" s="1049"/>
      <c r="E141" s="1049"/>
      <c r="F141" s="1049"/>
      <c r="G141" s="1090"/>
      <c r="H141" s="1090"/>
      <c r="I141" s="1088"/>
      <c r="J141" s="1092"/>
      <c r="L141" s="16"/>
      <c r="M141" s="16"/>
    </row>
    <row r="142" spans="1:13" ht="13.5" thickBot="1" x14ac:dyDescent="0.25">
      <c r="L142" s="16"/>
      <c r="M142" s="16"/>
    </row>
    <row r="143" spans="1:13" ht="18" customHeight="1" thickBot="1" x14ac:dyDescent="0.25">
      <c r="B143" s="1077" t="s">
        <v>416</v>
      </c>
      <c r="C143" s="1078"/>
      <c r="D143" s="1078"/>
      <c r="E143" s="1078"/>
      <c r="F143" s="1078"/>
      <c r="G143" s="1078"/>
      <c r="H143" s="1078"/>
      <c r="I143" s="1079"/>
      <c r="L143" s="16"/>
      <c r="M143" s="16"/>
    </row>
    <row r="144" spans="1:13" ht="18" customHeight="1" thickBot="1" x14ac:dyDescent="0.25">
      <c r="B144" s="1080"/>
      <c r="C144" s="1081"/>
      <c r="D144" s="1081"/>
      <c r="E144" s="1081"/>
      <c r="F144" s="1081"/>
      <c r="G144" s="41"/>
      <c r="H144" s="41"/>
      <c r="I144" s="41"/>
      <c r="L144" s="16"/>
      <c r="M144" s="16"/>
    </row>
    <row r="145" spans="1:13" ht="18" customHeight="1" x14ac:dyDescent="0.2">
      <c r="B145" s="1082" t="s">
        <v>1706</v>
      </c>
      <c r="C145" s="1083"/>
      <c r="D145" s="1083"/>
      <c r="E145" s="1083"/>
      <c r="F145" s="1084"/>
      <c r="G145" s="89"/>
      <c r="H145" s="89"/>
      <c r="I145" s="441" t="e">
        <f>Virements!L138</f>
        <v>#N/A</v>
      </c>
      <c r="K145" s="425" t="s">
        <v>551</v>
      </c>
      <c r="L145" s="16"/>
      <c r="M145" s="16"/>
    </row>
    <row r="146" spans="1:13" ht="18" customHeight="1" x14ac:dyDescent="0.2">
      <c r="B146" s="1066" t="s">
        <v>549</v>
      </c>
      <c r="C146" s="1067"/>
      <c r="D146" s="1067"/>
      <c r="E146" s="1067"/>
      <c r="F146" s="1068"/>
      <c r="G146" s="41"/>
      <c r="H146" s="41"/>
      <c r="I146" s="162" t="e">
        <f>H19+I42</f>
        <v>#N/A</v>
      </c>
      <c r="K146" s="86" t="s">
        <v>1714</v>
      </c>
      <c r="L146" s="16"/>
      <c r="M146" s="16"/>
    </row>
    <row r="147" spans="1:13" ht="18" customHeight="1" thickBot="1" x14ac:dyDescent="0.25">
      <c r="B147" s="1066" t="s">
        <v>306</v>
      </c>
      <c r="C147" s="1067"/>
      <c r="D147" s="1067"/>
      <c r="E147" s="1067"/>
      <c r="F147" s="1068"/>
      <c r="G147" s="41"/>
      <c r="H147" s="41"/>
      <c r="I147" s="439">
        <f>I135</f>
        <v>0</v>
      </c>
      <c r="K147" s="86" t="s">
        <v>1715</v>
      </c>
      <c r="L147" s="16"/>
      <c r="M147" s="16"/>
    </row>
    <row r="148" spans="1:13" ht="18" customHeight="1" thickBot="1" x14ac:dyDescent="0.25">
      <c r="B148" s="1048" t="s">
        <v>1707</v>
      </c>
      <c r="C148" s="1049"/>
      <c r="D148" s="1049"/>
      <c r="E148" s="1049"/>
      <c r="F148" s="1050"/>
      <c r="G148" s="95"/>
      <c r="H148" s="95"/>
      <c r="I148" s="285" t="e">
        <f>I145+I146-I147</f>
        <v>#N/A</v>
      </c>
      <c r="K148" s="86" t="s">
        <v>1716</v>
      </c>
      <c r="L148" s="16"/>
      <c r="M148" s="16"/>
    </row>
    <row r="149" spans="1:13" x14ac:dyDescent="0.2">
      <c r="B149" s="1095"/>
      <c r="C149" s="1095"/>
      <c r="D149" s="1095"/>
      <c r="E149" s="1095"/>
      <c r="F149" s="1095"/>
      <c r="L149" s="16"/>
      <c r="M149" s="16"/>
    </row>
    <row r="150" spans="1:13" ht="13.5" thickBot="1" x14ac:dyDescent="0.25">
      <c r="B150" s="102"/>
      <c r="C150" s="102"/>
      <c r="D150" s="102"/>
      <c r="E150" s="102"/>
      <c r="F150" s="102"/>
      <c r="L150" s="16"/>
      <c r="M150" s="16"/>
    </row>
    <row r="151" spans="1:13" x14ac:dyDescent="0.2">
      <c r="B151" s="1096" t="s">
        <v>326</v>
      </c>
      <c r="C151" s="1097"/>
      <c r="D151" s="1097"/>
      <c r="E151" s="1097"/>
      <c r="F151" s="1097"/>
      <c r="G151" s="139"/>
      <c r="H151" s="139"/>
      <c r="I151" s="139"/>
      <c r="J151" s="139"/>
      <c r="K151" s="163"/>
      <c r="L151" s="16"/>
      <c r="M151" s="16"/>
    </row>
    <row r="152" spans="1:13" x14ac:dyDescent="0.2">
      <c r="B152" s="1098"/>
      <c r="C152" s="936"/>
      <c r="D152" s="936"/>
      <c r="E152" s="936"/>
      <c r="F152" s="936"/>
      <c r="G152" s="141"/>
      <c r="H152" s="141"/>
      <c r="I152" s="141"/>
      <c r="J152" s="141"/>
      <c r="K152" s="164"/>
      <c r="L152" s="16"/>
      <c r="M152" s="16"/>
    </row>
    <row r="153" spans="1:13" ht="13.5" thickBot="1" x14ac:dyDescent="0.25">
      <c r="B153" s="1099"/>
      <c r="C153" s="1100"/>
      <c r="D153" s="1100"/>
      <c r="E153" s="1100"/>
      <c r="F153" s="1100"/>
      <c r="G153" s="143"/>
      <c r="H153" s="143"/>
      <c r="I153" s="143"/>
      <c r="J153" s="143"/>
      <c r="K153" s="165"/>
      <c r="L153" s="16"/>
      <c r="M153" s="16"/>
    </row>
    <row r="154" spans="1:13" ht="13.5" thickBot="1" x14ac:dyDescent="0.25">
      <c r="K154" s="312"/>
      <c r="L154" s="16"/>
      <c r="M154" s="16"/>
    </row>
    <row r="155" spans="1:13" x14ac:dyDescent="0.2">
      <c r="B155" s="1051" t="s">
        <v>327</v>
      </c>
      <c r="C155" s="1060"/>
      <c r="D155" s="1060"/>
      <c r="E155" s="1060"/>
      <c r="F155" s="1061"/>
      <c r="K155" s="312"/>
      <c r="L155" s="16"/>
      <c r="M155" s="16"/>
    </row>
    <row r="156" spans="1:13" ht="13.5" thickBot="1" x14ac:dyDescent="0.25">
      <c r="B156" s="1062"/>
      <c r="C156" s="1063"/>
      <c r="D156" s="1063"/>
      <c r="E156" s="1063"/>
      <c r="F156" s="1064"/>
      <c r="G156" s="19"/>
      <c r="H156" s="19"/>
      <c r="I156" s="19"/>
      <c r="J156" s="19"/>
      <c r="K156" s="312"/>
      <c r="L156" s="16"/>
      <c r="M156" s="16"/>
    </row>
    <row r="157" spans="1:13" x14ac:dyDescent="0.2">
      <c r="B157" s="1041"/>
      <c r="C157" s="1041"/>
      <c r="D157" s="1041"/>
      <c r="E157" s="1041"/>
      <c r="F157" s="1041"/>
      <c r="G157" s="42"/>
      <c r="H157" s="19"/>
      <c r="I157" s="19"/>
      <c r="J157" s="19"/>
      <c r="K157" s="312"/>
      <c r="L157" s="16"/>
      <c r="M157" s="16"/>
    </row>
    <row r="158" spans="1:13" x14ac:dyDescent="0.2">
      <c r="B158" s="1007" t="str">
        <f>'Budget Plan'!C166</f>
        <v>TOTAL CAPITAL BALANCE B/F (Estimate)</v>
      </c>
      <c r="C158" s="1008"/>
      <c r="D158" s="1008"/>
      <c r="E158" s="1008"/>
      <c r="F158" s="1065"/>
      <c r="G158" s="112">
        <f>'Budget Plan'!G166</f>
        <v>0</v>
      </c>
      <c r="H158" s="112">
        <f>Virements!L162</f>
        <v>0</v>
      </c>
      <c r="I158" s="152"/>
      <c r="J158" s="112">
        <f>H158-I158</f>
        <v>0</v>
      </c>
      <c r="K158" s="471"/>
      <c r="L158" s="16"/>
      <c r="M158" s="16"/>
    </row>
    <row r="159" spans="1:13" x14ac:dyDescent="0.2">
      <c r="A159" s="288">
        <f>'Budget Plan'!A167</f>
        <v>0</v>
      </c>
      <c r="B159" s="1007" t="str">
        <f>'Budget Plan'!C167</f>
        <v>Capital Grants</v>
      </c>
      <c r="C159" s="1008"/>
      <c r="D159" s="1008"/>
      <c r="E159" s="1008"/>
      <c r="F159" s="1065"/>
      <c r="G159" s="147">
        <f>'Budget Plan'!G167</f>
        <v>0</v>
      </c>
      <c r="H159" s="423">
        <f>Virements!L163</f>
        <v>0</v>
      </c>
      <c r="I159" s="152"/>
      <c r="J159" s="112">
        <f>H159-I159</f>
        <v>0</v>
      </c>
      <c r="K159" s="471"/>
      <c r="L159" s="16"/>
      <c r="M159" s="16"/>
    </row>
    <row r="160" spans="1:13" ht="13.5" thickBot="1" x14ac:dyDescent="0.25">
      <c r="A160" s="288">
        <f>'Budget Plan'!A168</f>
        <v>0</v>
      </c>
      <c r="B160" s="1072" t="str">
        <f>'Budget Plan'!C168</f>
        <v>Voluntary And Private Capital</v>
      </c>
      <c r="C160" s="1072"/>
      <c r="D160" s="1072"/>
      <c r="E160" s="1072"/>
      <c r="F160" s="1073"/>
      <c r="G160" s="149">
        <f>'Budget Plan'!G168</f>
        <v>0</v>
      </c>
      <c r="H160" s="130">
        <f>Virements!L164</f>
        <v>0</v>
      </c>
      <c r="I160" s="153"/>
      <c r="J160" s="130">
        <f>H160-I160</f>
        <v>0</v>
      </c>
      <c r="K160" s="471"/>
      <c r="L160" s="16"/>
      <c r="M160" s="16"/>
    </row>
    <row r="161" spans="1:13" ht="18" customHeight="1" thickBot="1" x14ac:dyDescent="0.25">
      <c r="B161" s="1069" t="str">
        <f>'Budget Plan'!C169</f>
        <v>TOTAL CAPITAL RESOURCES</v>
      </c>
      <c r="C161" s="1070"/>
      <c r="D161" s="1070"/>
      <c r="E161" s="1070"/>
      <c r="F161" s="1070"/>
      <c r="G161" s="134">
        <f>SUM(G158:G160)</f>
        <v>0</v>
      </c>
      <c r="H161" s="161">
        <f>SUM(H158:H160)</f>
        <v>0</v>
      </c>
      <c r="I161" s="135">
        <f>SUM(I158:I160)</f>
        <v>0</v>
      </c>
      <c r="J161" s="117">
        <f>SUM(J158:J160)</f>
        <v>0</v>
      </c>
      <c r="K161" s="312"/>
      <c r="L161" s="16"/>
      <c r="M161" s="16"/>
    </row>
    <row r="162" spans="1:13" x14ac:dyDescent="0.2">
      <c r="B162" s="1041"/>
      <c r="C162" s="1041"/>
      <c r="D162" s="1041"/>
      <c r="E162" s="1041"/>
      <c r="F162" s="1041"/>
      <c r="G162" s="42"/>
      <c r="H162" s="19"/>
      <c r="I162" s="19"/>
      <c r="J162" s="19"/>
      <c r="K162" s="312"/>
      <c r="L162" s="16"/>
      <c r="M162" s="16"/>
    </row>
    <row r="163" spans="1:13" ht="13.5" thickBot="1" x14ac:dyDescent="0.25">
      <c r="B163" s="1041"/>
      <c r="C163" s="1041"/>
      <c r="D163" s="1041"/>
      <c r="E163" s="1041"/>
      <c r="F163" s="1041"/>
      <c r="G163" s="42"/>
      <c r="H163" s="19"/>
      <c r="I163" s="19"/>
      <c r="J163" s="19"/>
      <c r="K163" s="312"/>
      <c r="L163" s="16"/>
      <c r="M163" s="16"/>
    </row>
    <row r="164" spans="1:13" x14ac:dyDescent="0.2">
      <c r="B164" s="1051" t="s">
        <v>336</v>
      </c>
      <c r="C164" s="1052"/>
      <c r="D164" s="1052"/>
      <c r="E164" s="1052"/>
      <c r="F164" s="1053"/>
      <c r="G164" s="19"/>
      <c r="H164" s="19"/>
      <c r="I164" s="19"/>
      <c r="J164" s="19"/>
      <c r="K164" s="312"/>
      <c r="L164" s="16"/>
      <c r="M164" s="16"/>
    </row>
    <row r="165" spans="1:13" ht="13.5" thickBot="1" x14ac:dyDescent="0.25">
      <c r="B165" s="1054"/>
      <c r="C165" s="1055"/>
      <c r="D165" s="1055"/>
      <c r="E165" s="1055"/>
      <c r="F165" s="1056"/>
      <c r="G165" s="19"/>
      <c r="H165" s="19"/>
      <c r="I165" s="19"/>
      <c r="J165" s="19"/>
      <c r="K165" s="312"/>
      <c r="L165" s="16"/>
      <c r="M165" s="16"/>
    </row>
    <row r="166" spans="1:13" x14ac:dyDescent="0.2">
      <c r="B166" s="1041"/>
      <c r="C166" s="1041"/>
      <c r="D166" s="1041"/>
      <c r="E166" s="1041"/>
      <c r="F166" s="1041"/>
      <c r="G166" s="42"/>
      <c r="H166" s="19"/>
      <c r="I166" s="19"/>
      <c r="J166" s="19"/>
      <c r="K166" s="312"/>
      <c r="L166" s="16"/>
      <c r="M166" s="16"/>
    </row>
    <row r="167" spans="1:13" x14ac:dyDescent="0.2">
      <c r="A167" s="288">
        <f>'Budget Plan'!A172</f>
        <v>0</v>
      </c>
      <c r="B167" s="1007" t="str">
        <f>'Budget Plan'!C172</f>
        <v>Capital - Premises</v>
      </c>
      <c r="C167" s="1008"/>
      <c r="D167" s="1008"/>
      <c r="E167" s="1008"/>
      <c r="F167" s="1065"/>
      <c r="G167" s="147">
        <f>'Budget Plan'!G172</f>
        <v>0</v>
      </c>
      <c r="H167" s="423">
        <f>Virements!L171</f>
        <v>0</v>
      </c>
      <c r="I167" s="152"/>
      <c r="J167" s="112">
        <f>H167-I167</f>
        <v>0</v>
      </c>
      <c r="K167" s="471"/>
      <c r="L167" s="16"/>
      <c r="M167" s="16"/>
    </row>
    <row r="168" spans="1:13" x14ac:dyDescent="0.2">
      <c r="A168" s="288">
        <f>'Budget Plan'!A173</f>
        <v>0</v>
      </c>
      <c r="B168" s="1007" t="str">
        <f>'Budget Plan'!C173</f>
        <v>Capital - Equipment</v>
      </c>
      <c r="C168" s="1008"/>
      <c r="D168" s="1008"/>
      <c r="E168" s="1008"/>
      <c r="F168" s="1065"/>
      <c r="G168" s="147">
        <f>'Budget Plan'!G173</f>
        <v>0</v>
      </c>
      <c r="H168" s="112">
        <f>Virements!L172</f>
        <v>0</v>
      </c>
      <c r="I168" s="152"/>
      <c r="J168" s="112">
        <f>H168-I168</f>
        <v>0</v>
      </c>
      <c r="K168" s="471"/>
      <c r="L168" s="16"/>
      <c r="M168" s="16"/>
    </row>
    <row r="169" spans="1:13" ht="13.5" thickBot="1" x14ac:dyDescent="0.25">
      <c r="A169" s="288">
        <f>'Budget Plan'!A174</f>
        <v>0</v>
      </c>
      <c r="B169" s="1072" t="str">
        <f>'Budget Plan'!C174</f>
        <v>Capital - ICT</v>
      </c>
      <c r="C169" s="1072"/>
      <c r="D169" s="1072"/>
      <c r="E169" s="1072"/>
      <c r="F169" s="1073"/>
      <c r="G169" s="149">
        <f>'Budget Plan'!G174</f>
        <v>0</v>
      </c>
      <c r="H169" s="130">
        <f>Virements!L173</f>
        <v>0</v>
      </c>
      <c r="I169" s="153"/>
      <c r="J169" s="130">
        <f>H169-I169</f>
        <v>0</v>
      </c>
      <c r="K169" s="471"/>
      <c r="L169" s="16"/>
      <c r="M169" s="16"/>
    </row>
    <row r="170" spans="1:13" ht="18" customHeight="1" thickBot="1" x14ac:dyDescent="0.25">
      <c r="B170" s="1069" t="str">
        <f>'Budget Plan'!C175</f>
        <v>TOTAL CAPITAL EXPENDITURE</v>
      </c>
      <c r="C170" s="1070"/>
      <c r="D170" s="1070"/>
      <c r="E170" s="1070"/>
      <c r="F170" s="1070"/>
      <c r="G170" s="134">
        <f>SUM(G167:G169)</f>
        <v>0</v>
      </c>
      <c r="H170" s="161">
        <f>SUM(H167:H169)</f>
        <v>0</v>
      </c>
      <c r="I170" s="161">
        <f>SUM(I167:I169)</f>
        <v>0</v>
      </c>
      <c r="J170" s="117">
        <f>SUM(J167:J169)</f>
        <v>0</v>
      </c>
      <c r="K170" s="312"/>
      <c r="L170" s="16"/>
      <c r="M170" s="16"/>
    </row>
    <row r="171" spans="1:13" ht="13.5" thickBot="1" x14ac:dyDescent="0.25">
      <c r="B171" s="1041"/>
      <c r="C171" s="1041"/>
      <c r="D171" s="1041"/>
      <c r="E171" s="1041"/>
      <c r="F171" s="1041"/>
      <c r="G171" s="42"/>
      <c r="H171" s="19"/>
      <c r="I171" s="19"/>
      <c r="J171" s="19"/>
      <c r="K171" s="312"/>
      <c r="L171" s="16"/>
      <c r="M171" s="16"/>
    </row>
    <row r="172" spans="1:13" ht="13.5" thickBot="1" x14ac:dyDescent="0.25">
      <c r="A172" s="288">
        <f>'Budget Plan'!A177</f>
        <v>0</v>
      </c>
      <c r="B172" s="1069" t="str">
        <f>'Budget Plan'!C177</f>
        <v>PROJECTED BALANCES</v>
      </c>
      <c r="C172" s="1070"/>
      <c r="D172" s="1070"/>
      <c r="E172" s="1070"/>
      <c r="F172" s="1071"/>
      <c r="G172" s="166">
        <f>'Budget Plan'!G177</f>
        <v>0</v>
      </c>
      <c r="H172" s="112">
        <f>H161-H170</f>
        <v>0</v>
      </c>
      <c r="I172" s="112">
        <f>I161-I170</f>
        <v>0</v>
      </c>
      <c r="J172" s="112">
        <f>H172-I172</f>
        <v>0</v>
      </c>
      <c r="K172" s="471"/>
      <c r="L172" s="16"/>
      <c r="M172" s="16"/>
    </row>
    <row r="173" spans="1:13" x14ac:dyDescent="0.2">
      <c r="K173" s="312"/>
      <c r="L173" s="16"/>
      <c r="M173" s="16"/>
    </row>
    <row r="174" spans="1:13" ht="13.5" thickBot="1" x14ac:dyDescent="0.25">
      <c r="K174" s="312"/>
      <c r="L174" s="16"/>
      <c r="M174" s="16"/>
    </row>
    <row r="175" spans="1:13" ht="18" customHeight="1" thickBot="1" x14ac:dyDescent="0.25">
      <c r="B175" s="1074" t="s">
        <v>417</v>
      </c>
      <c r="C175" s="1075"/>
      <c r="D175" s="1075"/>
      <c r="E175" s="1075"/>
      <c r="F175" s="1075"/>
      <c r="G175" s="1075"/>
      <c r="H175" s="1075"/>
      <c r="I175" s="1076"/>
      <c r="J175" s="424"/>
      <c r="L175" s="16"/>
      <c r="M175" s="16"/>
    </row>
    <row r="176" spans="1:13" ht="18" customHeight="1" thickBot="1" x14ac:dyDescent="0.25">
      <c r="L176" s="16"/>
      <c r="M176" s="16"/>
    </row>
    <row r="177" spans="2:13" ht="18" customHeight="1" x14ac:dyDescent="0.2">
      <c r="B177" s="1057" t="str">
        <f>Virements!B165</f>
        <v>TOTAL CAPITAL RESOURCES</v>
      </c>
      <c r="C177" s="1058"/>
      <c r="D177" s="1058"/>
      <c r="E177" s="1058"/>
      <c r="F177" s="1059"/>
      <c r="G177" s="167"/>
      <c r="H177" s="89"/>
      <c r="I177" s="438">
        <f>I161</f>
        <v>0</v>
      </c>
      <c r="J177" s="424"/>
      <c r="K177" s="86" t="s">
        <v>1708</v>
      </c>
      <c r="L177" s="16"/>
      <c r="M177" s="16"/>
    </row>
    <row r="178" spans="2:13" ht="18" customHeight="1" x14ac:dyDescent="0.2">
      <c r="B178" s="1042" t="str">
        <f>Virements!B174</f>
        <v>TOTAL CAPITAL EXPENDITURE</v>
      </c>
      <c r="C178" s="1043"/>
      <c r="D178" s="1043"/>
      <c r="E178" s="1043"/>
      <c r="F178" s="1044"/>
      <c r="G178" s="168"/>
      <c r="H178" s="41"/>
      <c r="I178" s="162">
        <f>I170</f>
        <v>0</v>
      </c>
      <c r="K178" s="86" t="s">
        <v>1709</v>
      </c>
      <c r="L178" s="16"/>
      <c r="M178" s="16"/>
    </row>
    <row r="179" spans="2:13" ht="18" customHeight="1" thickBot="1" x14ac:dyDescent="0.25">
      <c r="B179" s="1045" t="s">
        <v>1717</v>
      </c>
      <c r="C179" s="1046"/>
      <c r="D179" s="1046"/>
      <c r="E179" s="1046"/>
      <c r="F179" s="1047"/>
      <c r="G179" s="437"/>
      <c r="H179" s="95"/>
      <c r="I179" s="440">
        <f>I172</f>
        <v>0</v>
      </c>
      <c r="K179" s="86" t="s">
        <v>1710</v>
      </c>
      <c r="L179" s="16"/>
      <c r="M179" s="16"/>
    </row>
    <row r="180" spans="2:13" x14ac:dyDescent="0.2">
      <c r="B180" s="1041"/>
      <c r="C180" s="1041"/>
      <c r="D180" s="1041"/>
      <c r="E180" s="1041"/>
      <c r="F180" s="1041"/>
      <c r="L180" s="16"/>
      <c r="M180" s="16"/>
    </row>
    <row r="181" spans="2:13" x14ac:dyDescent="0.2">
      <c r="B181" s="1041"/>
      <c r="C181" s="1041"/>
      <c r="D181" s="1041"/>
      <c r="E181" s="1041"/>
      <c r="F181" s="1041"/>
      <c r="L181" s="16"/>
      <c r="M181" s="16"/>
    </row>
    <row r="182" spans="2:13" x14ac:dyDescent="0.2">
      <c r="L182" s="16"/>
      <c r="M182" s="16"/>
    </row>
    <row r="183" spans="2:13" x14ac:dyDescent="0.2">
      <c r="L183" s="16"/>
      <c r="M183" s="16"/>
    </row>
    <row r="184" spans="2:13" x14ac:dyDescent="0.2">
      <c r="L184" s="16"/>
      <c r="M184" s="16"/>
    </row>
    <row r="185" spans="2:13" x14ac:dyDescent="0.2">
      <c r="L185" s="16"/>
      <c r="M185" s="16"/>
    </row>
    <row r="186" spans="2:13" x14ac:dyDescent="0.2">
      <c r="B186" s="16"/>
      <c r="C186" s="16"/>
      <c r="D186" s="16"/>
      <c r="E186" s="16"/>
      <c r="F186" s="16"/>
      <c r="G186" s="16"/>
      <c r="H186" s="16"/>
      <c r="I186" s="16"/>
      <c r="J186" s="16"/>
      <c r="K186" s="16"/>
      <c r="L186" s="16"/>
      <c r="M186" s="16"/>
    </row>
    <row r="187" spans="2:13" x14ac:dyDescent="0.2">
      <c r="B187" s="16"/>
      <c r="C187" s="16"/>
      <c r="D187" s="16"/>
      <c r="E187" s="16"/>
      <c r="F187" s="16"/>
      <c r="G187" s="16"/>
      <c r="H187" s="16"/>
      <c r="I187" s="16"/>
      <c r="J187" s="16"/>
      <c r="K187" s="16"/>
      <c r="L187" s="16"/>
      <c r="M187" s="16"/>
    </row>
    <row r="188" spans="2:13" x14ac:dyDescent="0.2">
      <c r="B188" s="16"/>
      <c r="C188" s="16"/>
      <c r="D188" s="16"/>
      <c r="E188" s="16"/>
      <c r="F188" s="16"/>
      <c r="G188" s="16"/>
      <c r="H188" s="16"/>
      <c r="I188" s="16"/>
      <c r="J188" s="16"/>
      <c r="K188" s="16"/>
      <c r="L188" s="16"/>
      <c r="M188" s="16"/>
    </row>
    <row r="189" spans="2:13" x14ac:dyDescent="0.2">
      <c r="B189" s="16"/>
      <c r="C189" s="16"/>
      <c r="D189" s="16"/>
      <c r="E189" s="16"/>
      <c r="F189" s="16"/>
      <c r="G189" s="16"/>
      <c r="H189" s="16"/>
      <c r="I189" s="16"/>
      <c r="J189" s="16"/>
      <c r="K189" s="16"/>
      <c r="L189" s="16"/>
      <c r="M189" s="16"/>
    </row>
    <row r="190" spans="2:13" x14ac:dyDescent="0.2">
      <c r="B190" s="16"/>
      <c r="C190" s="16"/>
      <c r="D190" s="16"/>
      <c r="E190" s="16"/>
      <c r="F190" s="16"/>
      <c r="G190" s="16"/>
      <c r="H190" s="16"/>
      <c r="I190" s="16"/>
      <c r="J190" s="16"/>
      <c r="K190" s="16"/>
      <c r="L190" s="16"/>
      <c r="M190" s="16"/>
    </row>
    <row r="191" spans="2:13" x14ac:dyDescent="0.2">
      <c r="B191" s="16"/>
      <c r="C191" s="16"/>
      <c r="D191" s="16"/>
      <c r="E191" s="16"/>
      <c r="F191" s="16"/>
      <c r="G191" s="16"/>
      <c r="H191" s="16"/>
      <c r="I191" s="16"/>
      <c r="J191" s="16"/>
      <c r="K191" s="16"/>
      <c r="L191" s="16"/>
      <c r="M191" s="16"/>
    </row>
    <row r="192" spans="2:13" x14ac:dyDescent="0.2">
      <c r="B192" s="16"/>
      <c r="C192" s="16"/>
      <c r="D192" s="16"/>
      <c r="E192" s="16"/>
      <c r="F192" s="16"/>
      <c r="G192" s="16"/>
      <c r="H192" s="16"/>
      <c r="I192" s="16"/>
      <c r="J192" s="16"/>
      <c r="K192" s="16"/>
      <c r="L192" s="16"/>
      <c r="M192" s="16"/>
    </row>
    <row r="193" spans="2:13" x14ac:dyDescent="0.2">
      <c r="B193" s="16"/>
      <c r="C193" s="16"/>
      <c r="D193" s="16"/>
      <c r="E193" s="16"/>
      <c r="F193" s="16"/>
      <c r="G193" s="16"/>
      <c r="H193" s="16"/>
      <c r="I193" s="16"/>
      <c r="J193" s="16"/>
      <c r="K193" s="16"/>
      <c r="L193" s="16"/>
      <c r="M193" s="16"/>
    </row>
  </sheetData>
  <sheetProtection sheet="1" formatColumns="0" formatRows="0"/>
  <mergeCells count="163">
    <mergeCell ref="B168:F168"/>
    <mergeCell ref="B162:F162"/>
    <mergeCell ref="B167:F167"/>
    <mergeCell ref="J135:J137"/>
    <mergeCell ref="I140:I141"/>
    <mergeCell ref="H140:H141"/>
    <mergeCell ref="J140:J141"/>
    <mergeCell ref="B140:F141"/>
    <mergeCell ref="G140:G141"/>
    <mergeCell ref="G135:G137"/>
    <mergeCell ref="B163:F163"/>
    <mergeCell ref="B161:F161"/>
    <mergeCell ref="B149:F149"/>
    <mergeCell ref="B151:F153"/>
    <mergeCell ref="A6:A7"/>
    <mergeCell ref="B135:F137"/>
    <mergeCell ref="B99:F100"/>
    <mergeCell ref="B93:F93"/>
    <mergeCell ref="B87:F87"/>
    <mergeCell ref="B79:F79"/>
    <mergeCell ref="B73:F73"/>
    <mergeCell ref="B144:F144"/>
    <mergeCell ref="B145:F145"/>
    <mergeCell ref="B120:F120"/>
    <mergeCell ref="B117:F117"/>
    <mergeCell ref="B118:F118"/>
    <mergeCell ref="B116:F116"/>
    <mergeCell ref="B126:F127"/>
    <mergeCell ref="B124:F124"/>
    <mergeCell ref="B121:F121"/>
    <mergeCell ref="B133:F133"/>
    <mergeCell ref="B130:F130"/>
    <mergeCell ref="B131:F131"/>
    <mergeCell ref="B129:F129"/>
    <mergeCell ref="B107:F108"/>
    <mergeCell ref="B104:F104"/>
    <mergeCell ref="B105:F105"/>
    <mergeCell ref="B102:F102"/>
    <mergeCell ref="B180:F180"/>
    <mergeCell ref="B181:F181"/>
    <mergeCell ref="B134:F134"/>
    <mergeCell ref="B178:F178"/>
    <mergeCell ref="B179:F179"/>
    <mergeCell ref="B148:F148"/>
    <mergeCell ref="B164:F165"/>
    <mergeCell ref="B177:F177"/>
    <mergeCell ref="B155:F156"/>
    <mergeCell ref="B157:F157"/>
    <mergeCell ref="B158:F158"/>
    <mergeCell ref="B146:F146"/>
    <mergeCell ref="B147:F147"/>
    <mergeCell ref="B170:F170"/>
    <mergeCell ref="B171:F171"/>
    <mergeCell ref="B172:F172"/>
    <mergeCell ref="B159:F159"/>
    <mergeCell ref="B160:F160"/>
    <mergeCell ref="B166:F166"/>
    <mergeCell ref="B175:I175"/>
    <mergeCell ref="B143:I143"/>
    <mergeCell ref="H135:H137"/>
    <mergeCell ref="I135:I137"/>
    <mergeCell ref="B169:F169"/>
    <mergeCell ref="B103:F103"/>
    <mergeCell ref="B114:F114"/>
    <mergeCell ref="B112:F112"/>
    <mergeCell ref="B109:F109"/>
    <mergeCell ref="B110:F110"/>
    <mergeCell ref="B132:F132"/>
    <mergeCell ref="B128:F128"/>
    <mergeCell ref="B123:F123"/>
    <mergeCell ref="B119:F119"/>
    <mergeCell ref="B115:F115"/>
    <mergeCell ref="B111:F111"/>
    <mergeCell ref="B106:F106"/>
    <mergeCell ref="B125:F125"/>
    <mergeCell ref="B113:F113"/>
    <mergeCell ref="B122:F122"/>
    <mergeCell ref="B94:F94"/>
    <mergeCell ref="B91:F91"/>
    <mergeCell ref="B92:F92"/>
    <mergeCell ref="B89:F89"/>
    <mergeCell ref="B90:F90"/>
    <mergeCell ref="B101:F101"/>
    <mergeCell ref="B97:F97"/>
    <mergeCell ref="B98:F98"/>
    <mergeCell ref="B95:F95"/>
    <mergeCell ref="B96:F96"/>
    <mergeCell ref="B88:F88"/>
    <mergeCell ref="B84:F84"/>
    <mergeCell ref="B85:F86"/>
    <mergeCell ref="B81:F81"/>
    <mergeCell ref="B82:F83"/>
    <mergeCell ref="G82:G83"/>
    <mergeCell ref="H82:H83"/>
    <mergeCell ref="I82:I83"/>
    <mergeCell ref="J82:J83"/>
    <mergeCell ref="B74:F74"/>
    <mergeCell ref="B71:F71"/>
    <mergeCell ref="B72:F72"/>
    <mergeCell ref="B69:F69"/>
    <mergeCell ref="B70:F70"/>
    <mergeCell ref="B80:F80"/>
    <mergeCell ref="B77:F77"/>
    <mergeCell ref="B78:F78"/>
    <mergeCell ref="B75:F75"/>
    <mergeCell ref="B76:F76"/>
    <mergeCell ref="B62:F62"/>
    <mergeCell ref="B59:F59"/>
    <mergeCell ref="B60:F60"/>
    <mergeCell ref="B57:F57"/>
    <mergeCell ref="B58:F58"/>
    <mergeCell ref="B61:F61"/>
    <mergeCell ref="B68:F68"/>
    <mergeCell ref="B65:F65"/>
    <mergeCell ref="B66:F66"/>
    <mergeCell ref="B63:F63"/>
    <mergeCell ref="B64:F64"/>
    <mergeCell ref="B67:F67"/>
    <mergeCell ref="H42:H44"/>
    <mergeCell ref="I42:I44"/>
    <mergeCell ref="J42:J44"/>
    <mergeCell ref="B47:F48"/>
    <mergeCell ref="B56:F56"/>
    <mergeCell ref="B53:F53"/>
    <mergeCell ref="B54:F54"/>
    <mergeCell ref="B50:F51"/>
    <mergeCell ref="B52:F52"/>
    <mergeCell ref="B55:F55"/>
    <mergeCell ref="B40:F40"/>
    <mergeCell ref="B37:F37"/>
    <mergeCell ref="B38:F38"/>
    <mergeCell ref="B35:F35"/>
    <mergeCell ref="B36:F36"/>
    <mergeCell ref="B45:F45"/>
    <mergeCell ref="B46:F46"/>
    <mergeCell ref="B42:F44"/>
    <mergeCell ref="G42:G44"/>
    <mergeCell ref="B27:F27"/>
    <mergeCell ref="B24:F24"/>
    <mergeCell ref="B25:F25"/>
    <mergeCell ref="B22:F22"/>
    <mergeCell ref="B23:F23"/>
    <mergeCell ref="B26:F26"/>
    <mergeCell ref="B34:F34"/>
    <mergeCell ref="B31:F31"/>
    <mergeCell ref="B32:F32"/>
    <mergeCell ref="B28:F28"/>
    <mergeCell ref="B29:F30"/>
    <mergeCell ref="B33:F33"/>
    <mergeCell ref="B3:K3"/>
    <mergeCell ref="B4:K4"/>
    <mergeCell ref="B6:F7"/>
    <mergeCell ref="G6:G7"/>
    <mergeCell ref="H6:H7"/>
    <mergeCell ref="K6:K7"/>
    <mergeCell ref="I6:I7"/>
    <mergeCell ref="J6:J7"/>
    <mergeCell ref="B20:F21"/>
    <mergeCell ref="B18:F18"/>
    <mergeCell ref="B10:F12"/>
    <mergeCell ref="B14:F15"/>
    <mergeCell ref="B17:F17"/>
    <mergeCell ref="B19:F19"/>
  </mergeCells>
  <phoneticPr fontId="0" type="noConversion"/>
  <printOptions horizontalCentered="1"/>
  <pageMargins left="0" right="0" top="0.51181102362204722" bottom="0.98425196850393704" header="0.35433070866141736" footer="0.51181102362204722"/>
  <pageSetup paperSize="9" scale="58" orientation="landscape" errors="blank" r:id="rId1"/>
  <headerFooter alignWithMargins="0">
    <oddFooter>&amp;L&amp;D&amp;C&amp;A&amp;RPage &amp;P of&amp;N</oddFooter>
  </headerFooter>
  <rowBreaks count="4" manualBreakCount="4">
    <brk id="44" max="11" man="1"/>
    <brk id="83" max="11" man="1"/>
    <brk id="125" max="11" man="1"/>
    <brk id="149" max="1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indexed="44"/>
  </sheetPr>
  <dimension ref="A1:Q206"/>
  <sheetViews>
    <sheetView showGridLines="0" topLeftCell="B1" zoomScale="85" zoomScaleNormal="85" workbookViewId="0">
      <selection activeCell="B1" sqref="B1"/>
    </sheetView>
  </sheetViews>
  <sheetFormatPr defaultColWidth="9.140625" defaultRowHeight="12.75" x14ac:dyDescent="0.2"/>
  <cols>
    <col min="1" max="1" width="0" style="1" hidden="1" customWidth="1"/>
    <col min="2" max="7" width="9.140625" style="1"/>
    <col min="8" max="8" width="12.7109375" style="1" customWidth="1"/>
    <col min="9" max="11" width="10.85546875" style="1" customWidth="1"/>
    <col min="12" max="12" width="12.7109375" style="1" customWidth="1"/>
    <col min="13" max="13" width="93.28515625" style="1" customWidth="1"/>
    <col min="14" max="16384" width="9.140625" style="1"/>
  </cols>
  <sheetData>
    <row r="1" spans="1:17" s="30" customFormat="1" ht="33.75" customHeight="1" x14ac:dyDescent="0.2">
      <c r="A1" s="45"/>
      <c r="B1" s="44" t="s">
        <v>9</v>
      </c>
      <c r="C1" s="45"/>
      <c r="D1" s="45"/>
      <c r="E1" s="45"/>
      <c r="F1" s="45"/>
      <c r="G1" s="45"/>
      <c r="H1" s="45"/>
      <c r="I1" s="45"/>
      <c r="J1" s="45"/>
      <c r="K1" s="45"/>
      <c r="L1" s="45"/>
      <c r="M1" s="45"/>
      <c r="N1" s="45"/>
      <c r="O1" s="45"/>
      <c r="P1" s="45"/>
      <c r="Q1" s="45"/>
    </row>
    <row r="2" spans="1:17" s="41" customFormat="1" x14ac:dyDescent="0.2">
      <c r="O2" s="45"/>
      <c r="P2" s="45"/>
      <c r="Q2" s="45"/>
    </row>
    <row r="3" spans="1:17" ht="24" customHeight="1" x14ac:dyDescent="0.2">
      <c r="B3" s="998" t="str">
        <f>'Main Menu'!G5</f>
        <v>000 - SELECT SCHOOL</v>
      </c>
      <c r="C3" s="998"/>
      <c r="D3" s="998"/>
      <c r="E3" s="998"/>
      <c r="F3" s="998"/>
      <c r="G3" s="998"/>
      <c r="H3" s="998"/>
      <c r="I3" s="998"/>
      <c r="J3" s="998"/>
      <c r="K3" s="998"/>
      <c r="L3" s="998"/>
      <c r="M3" s="998"/>
      <c r="N3" s="120"/>
      <c r="O3" s="16"/>
      <c r="P3" s="16"/>
      <c r="Q3" s="16"/>
    </row>
    <row r="4" spans="1:17" ht="24" customHeight="1" x14ac:dyDescent="0.2">
      <c r="B4" s="998" t="str">
        <f>'Main Menu'!B12</f>
        <v>2021-2022</v>
      </c>
      <c r="C4" s="998"/>
      <c r="D4" s="998"/>
      <c r="E4" s="998"/>
      <c r="F4" s="998"/>
      <c r="G4" s="998"/>
      <c r="H4" s="998"/>
      <c r="I4" s="998"/>
      <c r="J4" s="998"/>
      <c r="K4" s="998"/>
      <c r="L4" s="998"/>
      <c r="M4" s="998"/>
      <c r="N4" s="120"/>
      <c r="O4" s="16"/>
      <c r="P4" s="16"/>
      <c r="Q4" s="16"/>
    </row>
    <row r="5" spans="1:17" ht="13.5" thickBot="1" x14ac:dyDescent="0.25">
      <c r="B5" s="20"/>
      <c r="C5" s="20"/>
      <c r="D5" s="20"/>
      <c r="E5" s="20"/>
      <c r="F5" s="20"/>
      <c r="G5" s="20"/>
      <c r="H5" s="20"/>
      <c r="I5" s="20"/>
      <c r="J5" s="20"/>
      <c r="K5" s="20"/>
      <c r="L5" s="20"/>
      <c r="M5" s="20"/>
      <c r="N5" s="20"/>
      <c r="O5" s="16"/>
      <c r="P5" s="16"/>
      <c r="Q5" s="16"/>
    </row>
    <row r="6" spans="1:17" ht="13.5" customHeight="1" thickBot="1" x14ac:dyDescent="0.25">
      <c r="B6" s="1000" t="s">
        <v>42</v>
      </c>
      <c r="C6" s="1000"/>
      <c r="D6" s="1000"/>
      <c r="E6" s="1000"/>
      <c r="F6" s="1000"/>
      <c r="G6" s="1004" t="s">
        <v>402</v>
      </c>
      <c r="H6" s="1001" t="s">
        <v>403</v>
      </c>
      <c r="I6" s="1110" t="s">
        <v>9</v>
      </c>
      <c r="J6" s="1111"/>
      <c r="K6" s="1112"/>
      <c r="L6" s="1001" t="s">
        <v>404</v>
      </c>
      <c r="M6" s="1002" t="s">
        <v>405</v>
      </c>
      <c r="N6" s="20"/>
      <c r="O6" s="16"/>
      <c r="P6" s="16"/>
      <c r="Q6" s="16"/>
    </row>
    <row r="7" spans="1:17" ht="13.5" thickBot="1" x14ac:dyDescent="0.25">
      <c r="B7" s="1000"/>
      <c r="C7" s="1000"/>
      <c r="D7" s="1000"/>
      <c r="E7" s="1000"/>
      <c r="F7" s="1000"/>
      <c r="G7" s="1005"/>
      <c r="H7" s="1001"/>
      <c r="I7" s="121" t="s">
        <v>406</v>
      </c>
      <c r="J7" s="121" t="s">
        <v>407</v>
      </c>
      <c r="K7" s="121" t="s">
        <v>408</v>
      </c>
      <c r="L7" s="1001"/>
      <c r="M7" s="1003"/>
      <c r="N7" s="20"/>
      <c r="O7" s="16"/>
      <c r="P7" s="16"/>
      <c r="Q7" s="16"/>
    </row>
    <row r="8" spans="1:17" x14ac:dyDescent="0.2">
      <c r="B8" s="122"/>
      <c r="C8" s="122"/>
      <c r="D8" s="122"/>
      <c r="E8" s="122"/>
      <c r="F8" s="122"/>
      <c r="G8" s="123"/>
      <c r="H8" s="123"/>
      <c r="I8" s="122"/>
      <c r="J8" s="122"/>
      <c r="K8" s="122"/>
      <c r="L8" s="123"/>
      <c r="M8" s="122"/>
      <c r="N8" s="20"/>
      <c r="O8" s="16"/>
      <c r="P8" s="16"/>
      <c r="Q8" s="16"/>
    </row>
    <row r="9" spans="1:17" ht="13.5" thickBot="1" x14ac:dyDescent="0.25">
      <c r="O9" s="16"/>
      <c r="P9" s="16"/>
      <c r="Q9" s="16"/>
    </row>
    <row r="10" spans="1:17" ht="12.75" customHeight="1" x14ac:dyDescent="0.2">
      <c r="B10" s="1102" t="s">
        <v>55</v>
      </c>
      <c r="C10" s="1103"/>
      <c r="D10" s="1103"/>
      <c r="E10" s="1103"/>
      <c r="F10" s="1103"/>
      <c r="G10" s="1103"/>
      <c r="H10" s="124"/>
      <c r="I10" s="124"/>
      <c r="J10" s="124"/>
      <c r="K10" s="124"/>
      <c r="L10" s="124"/>
      <c r="M10" s="125"/>
      <c r="O10" s="16"/>
      <c r="P10" s="16"/>
      <c r="Q10" s="16"/>
    </row>
    <row r="11" spans="1:17" ht="12.75" customHeight="1" x14ac:dyDescent="0.2">
      <c r="B11" s="1104"/>
      <c r="C11" s="1105"/>
      <c r="D11" s="1105"/>
      <c r="E11" s="1105"/>
      <c r="F11" s="1105"/>
      <c r="G11" s="1105"/>
      <c r="H11" s="126"/>
      <c r="I11" s="126"/>
      <c r="J11" s="126"/>
      <c r="K11" s="126"/>
      <c r="L11" s="126"/>
      <c r="M11" s="127"/>
      <c r="O11" s="16"/>
      <c r="P11" s="16"/>
      <c r="Q11" s="16"/>
    </row>
    <row r="12" spans="1:17" ht="13.5" customHeight="1" thickBot="1" x14ac:dyDescent="0.25">
      <c r="B12" s="1106"/>
      <c r="C12" s="1107"/>
      <c r="D12" s="1107"/>
      <c r="E12" s="1107"/>
      <c r="F12" s="1107"/>
      <c r="G12" s="1107"/>
      <c r="H12" s="128"/>
      <c r="I12" s="128"/>
      <c r="J12" s="128"/>
      <c r="K12" s="128"/>
      <c r="L12" s="128"/>
      <c r="M12" s="129"/>
      <c r="O12" s="16"/>
      <c r="P12" s="16"/>
      <c r="Q12" s="16"/>
    </row>
    <row r="13" spans="1:17" ht="13.5" thickBot="1" x14ac:dyDescent="0.25">
      <c r="G13" s="41"/>
      <c r="O13" s="16"/>
      <c r="P13" s="16"/>
      <c r="Q13" s="16"/>
    </row>
    <row r="14" spans="1:17" x14ac:dyDescent="0.2">
      <c r="B14" s="1014" t="s">
        <v>409</v>
      </c>
      <c r="C14" s="1015"/>
      <c r="D14" s="1015"/>
      <c r="E14" s="1015"/>
      <c r="F14" s="1015"/>
      <c r="G14" s="1016"/>
      <c r="O14" s="16"/>
      <c r="P14" s="16"/>
      <c r="Q14" s="16"/>
    </row>
    <row r="15" spans="1:17" ht="13.5" thickBot="1" x14ac:dyDescent="0.25">
      <c r="B15" s="1017"/>
      <c r="C15" s="1018"/>
      <c r="D15" s="1018"/>
      <c r="E15" s="1018"/>
      <c r="F15" s="1018"/>
      <c r="G15" s="1019"/>
      <c r="O15" s="16"/>
      <c r="P15" s="16"/>
      <c r="Q15" s="16"/>
    </row>
    <row r="16" spans="1:17" x14ac:dyDescent="0.2">
      <c r="G16" s="41"/>
      <c r="O16" s="16"/>
      <c r="P16" s="16"/>
      <c r="Q16" s="16"/>
    </row>
    <row r="17" spans="1:17" x14ac:dyDescent="0.2">
      <c r="A17" s="38">
        <f>'Budget Plan'!A22</f>
        <v>0</v>
      </c>
      <c r="B17" s="1020" t="str">
        <f>'Budget Plan'!C22</f>
        <v>LA Delegated Budget (excl. Sixth Form)</v>
      </c>
      <c r="C17" s="1021"/>
      <c r="D17" s="1021"/>
      <c r="E17" s="1021"/>
      <c r="F17" s="1021"/>
      <c r="G17" s="1021"/>
      <c r="H17" s="112" t="e">
        <f>ROUND('Budget Plan'!G22,0)</f>
        <v>#N/A</v>
      </c>
      <c r="I17" s="152"/>
      <c r="J17" s="152"/>
      <c r="K17" s="152"/>
      <c r="L17" s="112" t="e">
        <f>SUM(H17:K17)</f>
        <v>#N/A</v>
      </c>
      <c r="M17" s="391"/>
      <c r="O17" s="16"/>
      <c r="P17" s="16"/>
      <c r="Q17" s="16"/>
    </row>
    <row r="18" spans="1:17" ht="13.5" thickBot="1" x14ac:dyDescent="0.25">
      <c r="A18" s="38">
        <f>'Budget Plan'!A23</f>
        <v>0</v>
      </c>
      <c r="B18" s="1007" t="str">
        <f>'Budget Plan'!C23</f>
        <v>Funding for Sixth Form Students</v>
      </c>
      <c r="C18" s="1008"/>
      <c r="D18" s="1008"/>
      <c r="E18" s="1008"/>
      <c r="F18" s="1008"/>
      <c r="G18" s="1008"/>
      <c r="H18" s="112">
        <f>'Budget Plan'!G23</f>
        <v>0</v>
      </c>
      <c r="I18" s="152"/>
      <c r="J18" s="152"/>
      <c r="K18" s="152"/>
      <c r="L18" s="112">
        <f>SUM(H18:K18)</f>
        <v>0</v>
      </c>
      <c r="M18" s="471"/>
      <c r="O18" s="16"/>
      <c r="P18" s="16"/>
      <c r="Q18" s="16"/>
    </row>
    <row r="19" spans="1:17" ht="18" customHeight="1" thickBot="1" x14ac:dyDescent="0.25">
      <c r="B19" s="1022" t="s">
        <v>389</v>
      </c>
      <c r="C19" s="1023"/>
      <c r="D19" s="1023"/>
      <c r="E19" s="1023"/>
      <c r="F19" s="1023"/>
      <c r="G19" s="1101"/>
      <c r="H19" s="131" t="e">
        <f>SUM(H17:H18)</f>
        <v>#N/A</v>
      </c>
      <c r="I19" s="131">
        <f>SUM(I17:I18)</f>
        <v>0</v>
      </c>
      <c r="J19" s="131">
        <f>SUM(J17:J18)</f>
        <v>0</v>
      </c>
      <c r="K19" s="131">
        <f>SUM(K17:K18)</f>
        <v>0</v>
      </c>
      <c r="L19" s="131" t="e">
        <f>SUM(L17:L18)</f>
        <v>#N/A</v>
      </c>
      <c r="M19" s="367"/>
      <c r="O19" s="16"/>
      <c r="P19" s="16"/>
      <c r="Q19" s="16"/>
    </row>
    <row r="20" spans="1:17" x14ac:dyDescent="0.2">
      <c r="B20" s="976" t="s">
        <v>62</v>
      </c>
      <c r="C20" s="976"/>
      <c r="D20" s="976"/>
      <c r="E20" s="976"/>
      <c r="F20" s="976"/>
      <c r="G20" s="41"/>
      <c r="H20" s="19"/>
      <c r="I20" s="19"/>
      <c r="J20" s="19"/>
      <c r="K20" s="19"/>
      <c r="L20" s="19"/>
      <c r="M20" s="367"/>
      <c r="O20" s="16"/>
      <c r="P20" s="16"/>
      <c r="Q20" s="16"/>
    </row>
    <row r="21" spans="1:17" x14ac:dyDescent="0.2">
      <c r="B21" s="1006"/>
      <c r="C21" s="1006"/>
      <c r="D21" s="1006"/>
      <c r="E21" s="1006"/>
      <c r="F21" s="1006"/>
      <c r="G21" s="41"/>
      <c r="H21" s="19"/>
      <c r="I21" s="19"/>
      <c r="J21" s="19"/>
      <c r="K21" s="19"/>
      <c r="L21" s="19"/>
      <c r="M21" s="367"/>
      <c r="O21" s="16"/>
      <c r="P21" s="16"/>
      <c r="Q21" s="16"/>
    </row>
    <row r="22" spans="1:17" x14ac:dyDescent="0.2">
      <c r="A22" s="38">
        <f>'Budget Plan'!A27</f>
        <v>0</v>
      </c>
      <c r="B22" s="1007" t="str">
        <f>'Budget Plan'!C27</f>
        <v>Additional Resources from LA</v>
      </c>
      <c r="C22" s="1008"/>
      <c r="D22" s="1008"/>
      <c r="E22" s="1008"/>
      <c r="F22" s="1008"/>
      <c r="G22" s="132">
        <v>85925</v>
      </c>
      <c r="H22" s="112">
        <f>'Budget Plan'!G27</f>
        <v>0</v>
      </c>
      <c r="I22" s="152"/>
      <c r="J22" s="152"/>
      <c r="K22" s="152"/>
      <c r="L22" s="112">
        <f t="shared" ref="L22:L27" si="0">SUM(H22:K22)</f>
        <v>0</v>
      </c>
      <c r="M22" s="471"/>
      <c r="O22" s="16"/>
      <c r="P22" s="16"/>
      <c r="Q22" s="16"/>
    </row>
    <row r="23" spans="1:17" x14ac:dyDescent="0.2">
      <c r="A23" s="38">
        <f>'Budget Plan'!A28</f>
        <v>0</v>
      </c>
      <c r="B23" s="1007" t="str">
        <f>'Budget Plan'!C28</f>
        <v>SEN and High Needs Funding</v>
      </c>
      <c r="C23" s="1008"/>
      <c r="D23" s="1008"/>
      <c r="E23" s="1008"/>
      <c r="F23" s="1008"/>
      <c r="G23" s="132">
        <v>85924</v>
      </c>
      <c r="H23" s="112">
        <f>'Budget Plan'!G28</f>
        <v>0</v>
      </c>
      <c r="I23" s="152"/>
      <c r="J23" s="152"/>
      <c r="K23" s="152"/>
      <c r="L23" s="112">
        <f t="shared" si="0"/>
        <v>0</v>
      </c>
      <c r="M23" s="471"/>
      <c r="O23" s="16"/>
      <c r="P23" s="16"/>
      <c r="Q23" s="16"/>
    </row>
    <row r="24" spans="1:17" x14ac:dyDescent="0.2">
      <c r="A24" s="38">
        <f>'Budget Plan'!A29</f>
        <v>0</v>
      </c>
      <c r="B24" s="1007" t="str">
        <f>'Budget Plan'!C29</f>
        <v>Funding for Ethnic Minority Pupils</v>
      </c>
      <c r="C24" s="1008"/>
      <c r="D24" s="1008"/>
      <c r="E24" s="1008"/>
      <c r="F24" s="1008"/>
      <c r="G24" s="132">
        <v>85922</v>
      </c>
      <c r="H24" s="112">
        <f>'Budget Plan'!G29</f>
        <v>0</v>
      </c>
      <c r="I24" s="152"/>
      <c r="J24" s="152"/>
      <c r="K24" s="152"/>
      <c r="L24" s="112">
        <f t="shared" si="0"/>
        <v>0</v>
      </c>
      <c r="M24" s="471"/>
      <c r="O24" s="16"/>
      <c r="P24" s="16"/>
      <c r="Q24" s="16"/>
    </row>
    <row r="25" spans="1:17" x14ac:dyDescent="0.2">
      <c r="A25" s="38">
        <f>'Budget Plan'!A30</f>
        <v>0</v>
      </c>
      <c r="B25" s="1007" t="str">
        <f>'Budget Plan'!C30</f>
        <v>Pupil Premium</v>
      </c>
      <c r="C25" s="1008"/>
      <c r="D25" s="1008"/>
      <c r="E25" s="1008"/>
      <c r="F25" s="1008"/>
      <c r="G25" s="132">
        <v>85921</v>
      </c>
      <c r="H25" s="112">
        <f>'Budget Plan'!G30</f>
        <v>0</v>
      </c>
      <c r="I25" s="152"/>
      <c r="J25" s="152"/>
      <c r="K25" s="152"/>
      <c r="L25" s="112">
        <f t="shared" si="0"/>
        <v>0</v>
      </c>
      <c r="M25" s="471"/>
      <c r="O25" s="16"/>
      <c r="P25" s="16"/>
      <c r="Q25" s="16"/>
    </row>
    <row r="26" spans="1:17" x14ac:dyDescent="0.2">
      <c r="A26" s="38">
        <f>'Budget Plan'!A31</f>
        <v>0</v>
      </c>
      <c r="B26" s="1007" t="str">
        <f>'Budget Plan'!C31</f>
        <v>Other Government Grants</v>
      </c>
      <c r="C26" s="1008"/>
      <c r="D26" s="1008"/>
      <c r="E26" s="1008"/>
      <c r="F26" s="1008"/>
      <c r="G26" s="132">
        <v>85923</v>
      </c>
      <c r="H26" s="112">
        <f>'Budget Plan'!G31</f>
        <v>0</v>
      </c>
      <c r="I26" s="152"/>
      <c r="J26" s="152"/>
      <c r="K26" s="152"/>
      <c r="L26" s="112">
        <f t="shared" si="0"/>
        <v>0</v>
      </c>
      <c r="M26" s="471"/>
      <c r="O26" s="16"/>
      <c r="P26" s="16"/>
      <c r="Q26" s="16"/>
    </row>
    <row r="27" spans="1:17" ht="13.5" thickBot="1" x14ac:dyDescent="0.25">
      <c r="A27" s="38">
        <f>'Budget Plan'!A32</f>
        <v>0</v>
      </c>
      <c r="B27" s="1024" t="str">
        <f>'Budget Plan'!C32</f>
        <v>Other Grants and Payments Received</v>
      </c>
      <c r="C27" s="1025"/>
      <c r="D27" s="1025"/>
      <c r="E27" s="1025"/>
      <c r="F27" s="1025"/>
      <c r="G27" s="133">
        <v>81210</v>
      </c>
      <c r="H27" s="130">
        <f>'Budget Plan'!G32</f>
        <v>0</v>
      </c>
      <c r="I27" s="153"/>
      <c r="J27" s="153"/>
      <c r="K27" s="153"/>
      <c r="L27" s="130">
        <f t="shared" si="0"/>
        <v>0</v>
      </c>
      <c r="M27" s="471"/>
      <c r="O27" s="16"/>
      <c r="P27" s="16"/>
      <c r="Q27" s="16"/>
    </row>
    <row r="28" spans="1:17" ht="18" customHeight="1" thickBot="1" x14ac:dyDescent="0.25">
      <c r="B28" s="1022" t="s">
        <v>86</v>
      </c>
      <c r="C28" s="1023"/>
      <c r="D28" s="1023"/>
      <c r="E28" s="1023"/>
      <c r="F28" s="1023"/>
      <c r="G28" s="1023"/>
      <c r="H28" s="134">
        <f>SUM(H22:H27)</f>
        <v>0</v>
      </c>
      <c r="I28" s="135">
        <f>SUM(I22:I27)</f>
        <v>0</v>
      </c>
      <c r="J28" s="135">
        <f>SUM(J22:J27)</f>
        <v>0</v>
      </c>
      <c r="K28" s="135">
        <f>SUM(K22:K27)</f>
        <v>0</v>
      </c>
      <c r="L28" s="117">
        <f>SUM(L22:L27)</f>
        <v>0</v>
      </c>
      <c r="M28" s="367"/>
      <c r="O28" s="16"/>
      <c r="P28" s="16"/>
      <c r="Q28" s="16"/>
    </row>
    <row r="29" spans="1:17" x14ac:dyDescent="0.2">
      <c r="B29" s="976" t="s">
        <v>87</v>
      </c>
      <c r="C29" s="976"/>
      <c r="D29" s="976"/>
      <c r="E29" s="976"/>
      <c r="F29" s="976"/>
      <c r="G29" s="41"/>
      <c r="H29" s="19"/>
      <c r="I29" s="19"/>
      <c r="J29" s="19"/>
      <c r="K29" s="19"/>
      <c r="L29" s="19"/>
      <c r="M29" s="367"/>
      <c r="O29" s="16"/>
      <c r="P29" s="16"/>
      <c r="Q29" s="16"/>
    </row>
    <row r="30" spans="1:17" x14ac:dyDescent="0.2">
      <c r="B30" s="1006"/>
      <c r="C30" s="1006"/>
      <c r="D30" s="1006"/>
      <c r="E30" s="1006"/>
      <c r="F30" s="1006"/>
      <c r="G30" s="41"/>
      <c r="H30" s="19"/>
      <c r="I30" s="19"/>
      <c r="J30" s="19"/>
      <c r="K30" s="19"/>
      <c r="L30" s="19"/>
      <c r="M30" s="367"/>
      <c r="O30" s="16"/>
      <c r="P30" s="16"/>
      <c r="Q30" s="16"/>
    </row>
    <row r="31" spans="1:17" x14ac:dyDescent="0.2">
      <c r="A31" s="38">
        <f>'Budget Plan'!A36</f>
        <v>0</v>
      </c>
      <c r="B31" s="1007" t="str">
        <f>'Budget Plan'!C36</f>
        <v>Income from Services Provided</v>
      </c>
      <c r="C31" s="1008"/>
      <c r="D31" s="1008"/>
      <c r="E31" s="1008"/>
      <c r="F31" s="1008"/>
      <c r="G31" s="132">
        <v>81221</v>
      </c>
      <c r="H31" s="112">
        <f>'Budget Plan'!G36</f>
        <v>0</v>
      </c>
      <c r="I31" s="152"/>
      <c r="J31" s="152"/>
      <c r="K31" s="152"/>
      <c r="L31" s="112">
        <f t="shared" ref="L31:L39" si="1">SUM(H31:K31)</f>
        <v>0</v>
      </c>
      <c r="M31" s="471"/>
      <c r="O31" s="16"/>
      <c r="P31" s="16"/>
      <c r="Q31" s="16"/>
    </row>
    <row r="32" spans="1:17" x14ac:dyDescent="0.2">
      <c r="A32" s="38">
        <f>'Budget Plan'!A37</f>
        <v>0</v>
      </c>
      <c r="B32" s="1007" t="str">
        <f>'Budget Plan'!C37</f>
        <v>Interest Received</v>
      </c>
      <c r="C32" s="1008"/>
      <c r="D32" s="1008"/>
      <c r="E32" s="1008"/>
      <c r="F32" s="1008"/>
      <c r="G32" s="132">
        <v>86031</v>
      </c>
      <c r="H32" s="112">
        <f>'Budget Plan'!G37</f>
        <v>0</v>
      </c>
      <c r="I32" s="152"/>
      <c r="J32" s="152"/>
      <c r="K32" s="152"/>
      <c r="L32" s="112">
        <f t="shared" si="1"/>
        <v>0</v>
      </c>
      <c r="M32" s="471"/>
      <c r="O32" s="16"/>
      <c r="P32" s="16"/>
      <c r="Q32" s="16"/>
    </row>
    <row r="33" spans="1:17" x14ac:dyDescent="0.2">
      <c r="A33" s="38">
        <f>'Budget Plan'!A38</f>
        <v>0</v>
      </c>
      <c r="B33" s="1007" t="str">
        <f>'Budget Plan'!C38</f>
        <v>Lettings</v>
      </c>
      <c r="C33" s="1008"/>
      <c r="D33" s="1008"/>
      <c r="E33" s="1008"/>
      <c r="F33" s="1008"/>
      <c r="G33" s="132">
        <v>84100</v>
      </c>
      <c r="H33" s="112">
        <f>'Budget Plan'!G38</f>
        <v>0</v>
      </c>
      <c r="I33" s="152"/>
      <c r="J33" s="152"/>
      <c r="K33" s="152"/>
      <c r="L33" s="112">
        <f t="shared" si="1"/>
        <v>0</v>
      </c>
      <c r="M33" s="471"/>
      <c r="O33" s="16"/>
      <c r="P33" s="16"/>
      <c r="Q33" s="16"/>
    </row>
    <row r="34" spans="1:17" x14ac:dyDescent="0.2">
      <c r="A34" s="38">
        <f>'Budget Plan'!A39</f>
        <v>0</v>
      </c>
      <c r="B34" s="1007" t="str">
        <f>'Budget Plan'!C39</f>
        <v>Income from Catering</v>
      </c>
      <c r="C34" s="1008"/>
      <c r="D34" s="1008"/>
      <c r="E34" s="1008"/>
      <c r="F34" s="1008"/>
      <c r="G34" s="132">
        <v>82001</v>
      </c>
      <c r="H34" s="112">
        <f>'Budget Plan'!G39</f>
        <v>0</v>
      </c>
      <c r="I34" s="152"/>
      <c r="J34" s="152"/>
      <c r="K34" s="152"/>
      <c r="L34" s="112">
        <f t="shared" si="1"/>
        <v>0</v>
      </c>
      <c r="M34" s="471"/>
      <c r="O34" s="16"/>
      <c r="P34" s="16"/>
      <c r="Q34" s="16"/>
    </row>
    <row r="35" spans="1:17" x14ac:dyDescent="0.2">
      <c r="A35" s="38">
        <f>'Budget Plan'!A40</f>
        <v>0</v>
      </c>
      <c r="B35" s="1007" t="str">
        <f>'Budget Plan'!C40</f>
        <v>Receipts from Supply Teacher Insurance Claims</v>
      </c>
      <c r="C35" s="1008"/>
      <c r="D35" s="1008"/>
      <c r="E35" s="1008"/>
      <c r="F35" s="1008"/>
      <c r="G35" s="132">
        <v>85067</v>
      </c>
      <c r="H35" s="112">
        <f>'Budget Plan'!G40</f>
        <v>0</v>
      </c>
      <c r="I35" s="152"/>
      <c r="J35" s="152"/>
      <c r="K35" s="152"/>
      <c r="L35" s="112">
        <f t="shared" si="1"/>
        <v>0</v>
      </c>
      <c r="M35" s="471"/>
      <c r="O35" s="16"/>
      <c r="P35" s="16"/>
      <c r="Q35" s="16"/>
    </row>
    <row r="36" spans="1:17" x14ac:dyDescent="0.2">
      <c r="A36" s="38">
        <f>'Budget Plan'!A41</f>
        <v>0</v>
      </c>
      <c r="B36" s="1007" t="str">
        <f>'Budget Plan'!C41</f>
        <v>Receipts from Other Insurance Claims</v>
      </c>
      <c r="C36" s="1008"/>
      <c r="D36" s="1008"/>
      <c r="E36" s="1008"/>
      <c r="F36" s="1008"/>
      <c r="G36" s="132">
        <v>85068</v>
      </c>
      <c r="H36" s="112">
        <f>'Budget Plan'!G41</f>
        <v>0</v>
      </c>
      <c r="I36" s="152"/>
      <c r="J36" s="152"/>
      <c r="K36" s="152"/>
      <c r="L36" s="112">
        <f t="shared" si="1"/>
        <v>0</v>
      </c>
      <c r="M36" s="471"/>
      <c r="O36" s="16"/>
      <c r="P36" s="16"/>
      <c r="Q36" s="16"/>
    </row>
    <row r="37" spans="1:17" x14ac:dyDescent="0.2">
      <c r="A37" s="38">
        <f>'Budget Plan'!A42</f>
        <v>0</v>
      </c>
      <c r="B37" s="1007" t="str">
        <f>'Budget Plan'!C42</f>
        <v>Income from Visits</v>
      </c>
      <c r="C37" s="1008"/>
      <c r="D37" s="1008"/>
      <c r="E37" s="1008"/>
      <c r="F37" s="1008"/>
      <c r="G37" s="132">
        <v>83180</v>
      </c>
      <c r="H37" s="112">
        <f>'Budget Plan'!G42</f>
        <v>0</v>
      </c>
      <c r="I37" s="152"/>
      <c r="J37" s="152"/>
      <c r="K37" s="152"/>
      <c r="L37" s="112">
        <f t="shared" si="1"/>
        <v>0</v>
      </c>
      <c r="M37" s="471"/>
      <c r="O37" s="16"/>
      <c r="P37" s="16"/>
      <c r="Q37" s="16"/>
    </row>
    <row r="38" spans="1:17" x14ac:dyDescent="0.2">
      <c r="A38" s="38">
        <f>'Budget Plan'!A43</f>
        <v>0</v>
      </c>
      <c r="B38" s="1007" t="str">
        <f>'Budget Plan'!C43</f>
        <v>Donations / Private Funds</v>
      </c>
      <c r="C38" s="1008"/>
      <c r="D38" s="1008"/>
      <c r="E38" s="1008"/>
      <c r="F38" s="1008"/>
      <c r="G38" s="132">
        <v>81310</v>
      </c>
      <c r="H38" s="112">
        <f>'Budget Plan'!G43</f>
        <v>0</v>
      </c>
      <c r="I38" s="152"/>
      <c r="J38" s="152"/>
      <c r="K38" s="152"/>
      <c r="L38" s="112">
        <f t="shared" si="1"/>
        <v>0</v>
      </c>
      <c r="M38" s="471"/>
      <c r="O38" s="16"/>
      <c r="P38" s="16"/>
      <c r="Q38" s="16"/>
    </row>
    <row r="39" spans="1:17" ht="13.5" thickBot="1" x14ac:dyDescent="0.25">
      <c r="A39" s="38">
        <f>'Budget Plan'!A44</f>
        <v>0</v>
      </c>
      <c r="B39" s="1" t="str">
        <f>'Budget Plan'!C44</f>
        <v>School Fund Income</v>
      </c>
      <c r="G39" s="133">
        <v>85803</v>
      </c>
      <c r="H39" s="130">
        <f>'Budget Plan'!G44</f>
        <v>0</v>
      </c>
      <c r="I39" s="153"/>
      <c r="J39" s="153"/>
      <c r="K39" s="153"/>
      <c r="L39" s="130">
        <f t="shared" si="1"/>
        <v>0</v>
      </c>
      <c r="M39" s="471"/>
      <c r="O39" s="16"/>
      <c r="P39" s="16"/>
      <c r="Q39" s="16"/>
    </row>
    <row r="40" spans="1:17" ht="18" customHeight="1" thickBot="1" x14ac:dyDescent="0.25">
      <c r="B40" s="1022" t="s">
        <v>122</v>
      </c>
      <c r="C40" s="1023"/>
      <c r="D40" s="1023"/>
      <c r="E40" s="1023"/>
      <c r="F40" s="1023"/>
      <c r="G40" s="1023"/>
      <c r="H40" s="134">
        <f>SUM(H31:H39)</f>
        <v>0</v>
      </c>
      <c r="I40" s="135">
        <f>SUM(I31:I39)</f>
        <v>0</v>
      </c>
      <c r="J40" s="135">
        <f>SUM(J31:J39)</f>
        <v>0</v>
      </c>
      <c r="K40" s="135">
        <f>SUM(K31:K39)</f>
        <v>0</v>
      </c>
      <c r="L40" s="117">
        <f>SUM(L31:L39)</f>
        <v>0</v>
      </c>
      <c r="M40" s="367"/>
      <c r="O40" s="16"/>
      <c r="P40" s="16"/>
      <c r="Q40" s="16"/>
    </row>
    <row r="41" spans="1:17" ht="13.5" thickBot="1" x14ac:dyDescent="0.25">
      <c r="G41" s="41"/>
      <c r="H41" s="19"/>
      <c r="I41" s="19"/>
      <c r="J41" s="19"/>
      <c r="K41" s="19"/>
      <c r="L41" s="19"/>
      <c r="M41" s="367"/>
      <c r="O41" s="16"/>
      <c r="P41" s="16"/>
      <c r="Q41" s="16"/>
    </row>
    <row r="42" spans="1:17" ht="18" customHeight="1" thickBot="1" x14ac:dyDescent="0.25">
      <c r="B42" s="1022" t="s">
        <v>528</v>
      </c>
      <c r="C42" s="1023"/>
      <c r="D42" s="1023"/>
      <c r="E42" s="1023"/>
      <c r="F42" s="1023"/>
      <c r="G42" s="1101"/>
      <c r="H42" s="388">
        <f>H28+H40</f>
        <v>0</v>
      </c>
      <c r="I42" s="388">
        <f>I28+I40</f>
        <v>0</v>
      </c>
      <c r="J42" s="388">
        <f>J28+J40</f>
        <v>0</v>
      </c>
      <c r="K42" s="388">
        <f>K28+K40</f>
        <v>0</v>
      </c>
      <c r="L42" s="389">
        <f>L28+L40</f>
        <v>0</v>
      </c>
      <c r="M42" s="367"/>
      <c r="O42" s="16"/>
      <c r="P42" s="16"/>
      <c r="Q42" s="16"/>
    </row>
    <row r="43" spans="1:17" ht="18" customHeight="1" thickBot="1" x14ac:dyDescent="0.25">
      <c r="B43" s="1022" t="s">
        <v>124</v>
      </c>
      <c r="C43" s="1023"/>
      <c r="D43" s="1023"/>
      <c r="E43" s="1023"/>
      <c r="F43" s="1023"/>
      <c r="G43" s="1101"/>
      <c r="H43" s="388" t="e">
        <f>H40+H28+H19</f>
        <v>#N/A</v>
      </c>
      <c r="I43" s="388">
        <f>I40+I28+I19</f>
        <v>0</v>
      </c>
      <c r="J43" s="388">
        <f>J40+J28+J19</f>
        <v>0</v>
      </c>
      <c r="K43" s="388">
        <f>K40+K28+K19</f>
        <v>0</v>
      </c>
      <c r="L43" s="389" t="e">
        <f>L40+L28+L19</f>
        <v>#N/A</v>
      </c>
      <c r="M43" s="367"/>
      <c r="O43" s="16"/>
      <c r="P43" s="16"/>
      <c r="Q43" s="16"/>
    </row>
    <row r="44" spans="1:17" x14ac:dyDescent="0.2">
      <c r="B44" s="983"/>
      <c r="C44" s="983"/>
      <c r="D44" s="983"/>
      <c r="E44" s="983"/>
      <c r="F44" s="983"/>
      <c r="G44" s="41"/>
      <c r="H44" s="19"/>
      <c r="I44" s="19"/>
      <c r="J44" s="19"/>
      <c r="K44" s="19"/>
      <c r="L44" s="19"/>
      <c r="M44" s="367"/>
      <c r="O44" s="16"/>
      <c r="P44" s="16"/>
      <c r="Q44" s="16"/>
    </row>
    <row r="45" spans="1:17" ht="13.5" thickBot="1" x14ac:dyDescent="0.25">
      <c r="B45" s="948"/>
      <c r="C45" s="948"/>
      <c r="D45" s="948"/>
      <c r="E45" s="948"/>
      <c r="F45" s="948"/>
      <c r="G45" s="41"/>
      <c r="H45" s="19"/>
      <c r="I45" s="19"/>
      <c r="J45" s="19"/>
      <c r="K45" s="19"/>
      <c r="L45" s="19"/>
      <c r="M45" s="367"/>
      <c r="O45" s="16"/>
      <c r="P45" s="16"/>
      <c r="Q45" s="16"/>
    </row>
    <row r="46" spans="1:17" x14ac:dyDescent="0.2">
      <c r="B46" s="1014" t="s">
        <v>125</v>
      </c>
      <c r="C46" s="1015"/>
      <c r="D46" s="1015"/>
      <c r="E46" s="1015"/>
      <c r="F46" s="1015"/>
      <c r="G46" s="1016"/>
      <c r="H46" s="19"/>
      <c r="I46" s="19"/>
      <c r="J46" s="19"/>
      <c r="K46" s="19"/>
      <c r="L46" s="19"/>
      <c r="M46" s="367"/>
      <c r="O46" s="16"/>
      <c r="P46" s="16"/>
      <c r="Q46" s="16"/>
    </row>
    <row r="47" spans="1:17" ht="13.5" thickBot="1" x14ac:dyDescent="0.25">
      <c r="B47" s="1017"/>
      <c r="C47" s="1018"/>
      <c r="D47" s="1018"/>
      <c r="E47" s="1018"/>
      <c r="F47" s="1018"/>
      <c r="G47" s="1019"/>
      <c r="H47" s="19"/>
      <c r="I47" s="19"/>
      <c r="J47" s="19"/>
      <c r="K47" s="19"/>
      <c r="L47" s="19"/>
      <c r="M47" s="367"/>
      <c r="O47" s="16"/>
      <c r="P47" s="16"/>
      <c r="Q47" s="16"/>
    </row>
    <row r="48" spans="1:17" x14ac:dyDescent="0.2">
      <c r="B48" s="108"/>
      <c r="C48" s="108"/>
      <c r="D48" s="108"/>
      <c r="E48" s="108"/>
      <c r="F48" s="108"/>
      <c r="G48" s="41"/>
      <c r="H48" s="19"/>
      <c r="I48" s="19"/>
      <c r="J48" s="19"/>
      <c r="K48" s="19"/>
      <c r="L48" s="19"/>
      <c r="M48" s="367"/>
      <c r="O48" s="16"/>
      <c r="P48" s="16"/>
      <c r="Q48" s="16"/>
    </row>
    <row r="49" spans="1:17" x14ac:dyDescent="0.2">
      <c r="B49" s="976" t="s">
        <v>126</v>
      </c>
      <c r="C49" s="976"/>
      <c r="D49" s="976"/>
      <c r="E49" s="976"/>
      <c r="F49" s="976"/>
      <c r="G49" s="41"/>
      <c r="H49" s="19"/>
      <c r="I49" s="19"/>
      <c r="J49" s="19"/>
      <c r="K49" s="19"/>
      <c r="L49" s="19"/>
      <c r="M49" s="367"/>
      <c r="O49" s="16"/>
      <c r="P49" s="16"/>
      <c r="Q49" s="16"/>
    </row>
    <row r="50" spans="1:17" x14ac:dyDescent="0.2">
      <c r="B50" s="976"/>
      <c r="C50" s="976"/>
      <c r="D50" s="976"/>
      <c r="E50" s="976"/>
      <c r="F50" s="976"/>
      <c r="G50" s="41"/>
      <c r="H50" s="19"/>
      <c r="I50" s="19"/>
      <c r="J50" s="19"/>
      <c r="K50" s="19"/>
      <c r="L50" s="19"/>
      <c r="M50" s="367"/>
      <c r="O50" s="16"/>
      <c r="P50" s="16"/>
      <c r="Q50" s="16"/>
    </row>
    <row r="51" spans="1:17" x14ac:dyDescent="0.2">
      <c r="B51" s="1006" t="s">
        <v>127</v>
      </c>
      <c r="C51" s="1006"/>
      <c r="D51" s="1006"/>
      <c r="E51" s="1006"/>
      <c r="F51" s="1006"/>
      <c r="G51" s="41"/>
      <c r="H51" s="19"/>
      <c r="I51" s="19"/>
      <c r="J51" s="19"/>
      <c r="K51" s="19"/>
      <c r="L51" s="19"/>
      <c r="M51" s="367"/>
      <c r="O51" s="16"/>
      <c r="P51" s="16"/>
      <c r="Q51" s="16"/>
    </row>
    <row r="52" spans="1:17" x14ac:dyDescent="0.2">
      <c r="A52" s="38">
        <f>'Budget Plan'!A54</f>
        <v>0</v>
      </c>
      <c r="B52" s="1007" t="str">
        <f>'Budget Plan'!C54</f>
        <v>Teaching Staff</v>
      </c>
      <c r="C52" s="1008"/>
      <c r="D52" s="1008"/>
      <c r="E52" s="1008"/>
      <c r="F52" s="1008"/>
      <c r="G52" s="132" t="s">
        <v>130</v>
      </c>
      <c r="H52" s="112">
        <f>'Budget Plan'!G54</f>
        <v>0</v>
      </c>
      <c r="I52" s="152"/>
      <c r="J52" s="152"/>
      <c r="K52" s="152"/>
      <c r="L52" s="112">
        <f>SUM(H52:K52)</f>
        <v>0</v>
      </c>
      <c r="M52" s="471"/>
      <c r="O52" s="16"/>
      <c r="P52" s="16"/>
      <c r="Q52" s="16"/>
    </row>
    <row r="53" spans="1:17" ht="13.5" thickBot="1" x14ac:dyDescent="0.25">
      <c r="A53" s="38">
        <f>'Budget Plan'!A55</f>
        <v>0</v>
      </c>
      <c r="B53" s="1024" t="str">
        <f>'Budget Plan'!C55</f>
        <v>Supply Staff</v>
      </c>
      <c r="C53" s="1025"/>
      <c r="D53" s="1025"/>
      <c r="E53" s="1025"/>
      <c r="F53" s="1025"/>
      <c r="G53" s="133" t="s">
        <v>134</v>
      </c>
      <c r="H53" s="130">
        <f>'Budget Plan'!G55</f>
        <v>0</v>
      </c>
      <c r="I53" s="153"/>
      <c r="J53" s="153"/>
      <c r="K53" s="153"/>
      <c r="L53" s="130">
        <f>SUM(H53:K53)</f>
        <v>0</v>
      </c>
      <c r="M53" s="471"/>
      <c r="O53" s="16"/>
      <c r="P53" s="16"/>
      <c r="Q53" s="16"/>
    </row>
    <row r="54" spans="1:17" ht="18" customHeight="1" thickBot="1" x14ac:dyDescent="0.25">
      <c r="B54" s="1022" t="s">
        <v>393</v>
      </c>
      <c r="C54" s="1023"/>
      <c r="D54" s="1023"/>
      <c r="E54" s="1023"/>
      <c r="F54" s="1023"/>
      <c r="G54" s="1101"/>
      <c r="H54" s="131">
        <f>SUM(H52:H53)</f>
        <v>0</v>
      </c>
      <c r="I54" s="131">
        <f>SUM(I52:I53)</f>
        <v>0</v>
      </c>
      <c r="J54" s="131">
        <f>SUM(J52:J53)</f>
        <v>0</v>
      </c>
      <c r="K54" s="131">
        <f>SUM(K52:K53)</f>
        <v>0</v>
      </c>
      <c r="L54" s="131">
        <f>SUM(L52:L53)</f>
        <v>0</v>
      </c>
      <c r="M54" s="367"/>
      <c r="O54" s="16"/>
      <c r="P54" s="16"/>
      <c r="Q54" s="16"/>
    </row>
    <row r="55" spans="1:17" x14ac:dyDescent="0.2">
      <c r="B55" s="948"/>
      <c r="C55" s="948"/>
      <c r="D55" s="948"/>
      <c r="E55" s="948"/>
      <c r="F55" s="948"/>
      <c r="G55" s="41"/>
      <c r="H55" s="19"/>
      <c r="I55" s="19"/>
      <c r="J55" s="19"/>
      <c r="K55" s="19"/>
      <c r="L55" s="19"/>
      <c r="M55" s="367"/>
      <c r="O55" s="16"/>
      <c r="P55" s="16"/>
      <c r="Q55" s="16"/>
    </row>
    <row r="56" spans="1:17" x14ac:dyDescent="0.2">
      <c r="B56" s="1006" t="s">
        <v>136</v>
      </c>
      <c r="C56" s="1006"/>
      <c r="D56" s="1006"/>
      <c r="E56" s="1006"/>
      <c r="F56" s="1006"/>
      <c r="G56" s="41"/>
      <c r="H56" s="19"/>
      <c r="I56" s="19"/>
      <c r="J56" s="19"/>
      <c r="K56" s="19"/>
      <c r="L56" s="19"/>
      <c r="M56" s="367"/>
      <c r="O56" s="16"/>
      <c r="P56" s="16"/>
      <c r="Q56" s="16"/>
    </row>
    <row r="57" spans="1:17" x14ac:dyDescent="0.2">
      <c r="A57" s="38">
        <f>'Budget Plan'!A59</f>
        <v>0</v>
      </c>
      <c r="B57" s="1007" t="str">
        <f>'Budget Plan'!C59</f>
        <v>LSA / Ancillary / Classroom Assistants</v>
      </c>
      <c r="C57" s="1008"/>
      <c r="D57" s="1008"/>
      <c r="E57" s="1008"/>
      <c r="F57" s="1008"/>
      <c r="G57" s="132" t="s">
        <v>139</v>
      </c>
      <c r="H57" s="112">
        <f>'Budget Plan'!G59</f>
        <v>0</v>
      </c>
      <c r="I57" s="152"/>
      <c r="J57" s="152"/>
      <c r="K57" s="152"/>
      <c r="L57" s="112">
        <f t="shared" ref="L57:L67" si="2">SUM(H57:K57)</f>
        <v>0</v>
      </c>
      <c r="M57" s="471"/>
      <c r="O57" s="16"/>
      <c r="P57" s="16"/>
      <c r="Q57" s="16"/>
    </row>
    <row r="58" spans="1:17" ht="18" x14ac:dyDescent="0.2">
      <c r="A58" s="38">
        <f>'Budget Plan'!A60</f>
        <v>0</v>
      </c>
      <c r="B58" s="1007" t="str">
        <f>'Budget Plan'!C60</f>
        <v>Foreign Language Assistant / Nursery Nurse</v>
      </c>
      <c r="C58" s="1008"/>
      <c r="D58" s="1008"/>
      <c r="E58" s="1008"/>
      <c r="F58" s="1008"/>
      <c r="G58" s="136" t="s">
        <v>410</v>
      </c>
      <c r="H58" s="112">
        <f>'Budget Plan'!G60</f>
        <v>0</v>
      </c>
      <c r="I58" s="152"/>
      <c r="J58" s="152"/>
      <c r="K58" s="152"/>
      <c r="L58" s="112">
        <f t="shared" si="2"/>
        <v>0</v>
      </c>
      <c r="M58" s="471"/>
      <c r="O58" s="16"/>
      <c r="P58" s="16"/>
      <c r="Q58" s="16"/>
    </row>
    <row r="59" spans="1:17" x14ac:dyDescent="0.2">
      <c r="A59" s="38">
        <f>'Budget Plan'!A61</f>
        <v>0</v>
      </c>
      <c r="B59" s="1007" t="str">
        <f>'Budget Plan'!C61</f>
        <v>Instructor</v>
      </c>
      <c r="C59" s="1008"/>
      <c r="D59" s="1008"/>
      <c r="E59" s="1008"/>
      <c r="F59" s="1008"/>
      <c r="G59" s="313" t="s">
        <v>143</v>
      </c>
      <c r="H59" s="112">
        <f>'Budget Plan'!G61</f>
        <v>0</v>
      </c>
      <c r="I59" s="152"/>
      <c r="J59" s="152"/>
      <c r="K59" s="152"/>
      <c r="L59" s="112">
        <f t="shared" si="2"/>
        <v>0</v>
      </c>
      <c r="M59" s="471"/>
      <c r="O59" s="16"/>
      <c r="P59" s="16"/>
      <c r="Q59" s="16"/>
    </row>
    <row r="60" spans="1:17" x14ac:dyDescent="0.2">
      <c r="A60" s="38">
        <f>'Budget Plan'!A62</f>
        <v>0</v>
      </c>
      <c r="B60" s="1007" t="str">
        <f>'Budget Plan'!C62</f>
        <v>Librarian</v>
      </c>
      <c r="C60" s="1008"/>
      <c r="D60" s="1008"/>
      <c r="E60" s="1008"/>
      <c r="F60" s="1008"/>
      <c r="G60" s="132" t="s">
        <v>145</v>
      </c>
      <c r="H60" s="112">
        <f>'Budget Plan'!G62</f>
        <v>0</v>
      </c>
      <c r="I60" s="152"/>
      <c r="J60" s="152"/>
      <c r="K60" s="152"/>
      <c r="L60" s="112">
        <f t="shared" si="2"/>
        <v>0</v>
      </c>
      <c r="M60" s="471"/>
      <c r="O60" s="16"/>
      <c r="P60" s="16"/>
      <c r="Q60" s="16"/>
    </row>
    <row r="61" spans="1:17" x14ac:dyDescent="0.2">
      <c r="A61" s="38">
        <f>'Budget Plan'!A63</f>
        <v>0</v>
      </c>
      <c r="B61" s="1007" t="str">
        <f>'Budget Plan'!C63</f>
        <v>School Technician</v>
      </c>
      <c r="C61" s="1008"/>
      <c r="D61" s="1008"/>
      <c r="E61" s="1008"/>
      <c r="F61" s="1008"/>
      <c r="G61" s="132" t="s">
        <v>147</v>
      </c>
      <c r="H61" s="112">
        <f>'Budget Plan'!G63</f>
        <v>0</v>
      </c>
      <c r="I61" s="152"/>
      <c r="J61" s="152"/>
      <c r="K61" s="152"/>
      <c r="L61" s="112">
        <f t="shared" si="2"/>
        <v>0</v>
      </c>
      <c r="M61" s="471"/>
      <c r="O61" s="16"/>
      <c r="P61" s="16"/>
      <c r="Q61" s="16"/>
    </row>
    <row r="62" spans="1:17" x14ac:dyDescent="0.2">
      <c r="A62" s="38">
        <f>'Budget Plan'!A64</f>
        <v>0</v>
      </c>
      <c r="B62" s="1007" t="str">
        <f>'Budget Plan'!C64</f>
        <v>Residential Care Officer (Special Schools Only)</v>
      </c>
      <c r="C62" s="1008"/>
      <c r="D62" s="1008"/>
      <c r="E62" s="1008"/>
      <c r="F62" s="1008"/>
      <c r="G62" s="132" t="s">
        <v>149</v>
      </c>
      <c r="H62" s="112">
        <f>'Budget Plan'!G64</f>
        <v>0</v>
      </c>
      <c r="I62" s="152"/>
      <c r="J62" s="152"/>
      <c r="K62" s="152"/>
      <c r="L62" s="112">
        <f t="shared" si="2"/>
        <v>0</v>
      </c>
      <c r="M62" s="471"/>
      <c r="O62" s="16"/>
      <c r="P62" s="16"/>
      <c r="Q62" s="16"/>
    </row>
    <row r="63" spans="1:17" x14ac:dyDescent="0.2">
      <c r="A63" s="38">
        <f>'Budget Plan'!A65</f>
        <v>0</v>
      </c>
      <c r="B63" s="1007" t="str">
        <f>'Budget Plan'!C65</f>
        <v>Premises Staff</v>
      </c>
      <c r="C63" s="1008"/>
      <c r="D63" s="1008"/>
      <c r="E63" s="1008"/>
      <c r="F63" s="1008"/>
      <c r="G63" s="132" t="s">
        <v>152</v>
      </c>
      <c r="H63" s="112">
        <f>'Budget Plan'!G65</f>
        <v>0</v>
      </c>
      <c r="I63" s="152"/>
      <c r="J63" s="152"/>
      <c r="K63" s="152"/>
      <c r="L63" s="112">
        <f t="shared" si="2"/>
        <v>0</v>
      </c>
      <c r="M63" s="471"/>
      <c r="O63" s="16"/>
      <c r="P63" s="16"/>
      <c r="Q63" s="16"/>
    </row>
    <row r="64" spans="1:17" x14ac:dyDescent="0.2">
      <c r="A64" s="38">
        <f>'Budget Plan'!A66</f>
        <v>0</v>
      </c>
      <c r="B64" s="1007" t="str">
        <f>'Budget Plan'!C66</f>
        <v>Administrative &amp; Clerical Staff</v>
      </c>
      <c r="C64" s="1008"/>
      <c r="D64" s="1008"/>
      <c r="E64" s="1008"/>
      <c r="F64" s="1008"/>
      <c r="G64" s="132" t="s">
        <v>155</v>
      </c>
      <c r="H64" s="112">
        <f>'Budget Plan'!G66</f>
        <v>0</v>
      </c>
      <c r="I64" s="152"/>
      <c r="J64" s="152"/>
      <c r="K64" s="152"/>
      <c r="L64" s="112">
        <f t="shared" si="2"/>
        <v>0</v>
      </c>
      <c r="M64" s="471"/>
      <c r="O64" s="16"/>
      <c r="P64" s="16"/>
      <c r="Q64" s="16"/>
    </row>
    <row r="65" spans="1:17" x14ac:dyDescent="0.2">
      <c r="A65" s="38">
        <f>'Budget Plan'!A67</f>
        <v>0</v>
      </c>
      <c r="B65" s="1007" t="str">
        <f>'Budget Plan'!C67</f>
        <v>Catering Staff</v>
      </c>
      <c r="C65" s="1008"/>
      <c r="D65" s="1008"/>
      <c r="E65" s="1008"/>
      <c r="F65" s="1008"/>
      <c r="G65" s="132" t="s">
        <v>158</v>
      </c>
      <c r="H65" s="112">
        <f>'Budget Plan'!G67</f>
        <v>0</v>
      </c>
      <c r="I65" s="152"/>
      <c r="J65" s="152"/>
      <c r="K65" s="152"/>
      <c r="L65" s="112">
        <f t="shared" si="2"/>
        <v>0</v>
      </c>
      <c r="M65" s="471"/>
      <c r="O65" s="16"/>
      <c r="P65" s="16"/>
      <c r="Q65" s="16"/>
    </row>
    <row r="66" spans="1:17" x14ac:dyDescent="0.2">
      <c r="A66" s="38">
        <f>'Budget Plan'!A68</f>
        <v>0</v>
      </c>
      <c r="B66" s="1007" t="str">
        <f>'Budget Plan'!C68</f>
        <v>Mid-day Supervision Staff</v>
      </c>
      <c r="C66" s="1008"/>
      <c r="D66" s="1008"/>
      <c r="E66" s="1008"/>
      <c r="F66" s="1008"/>
      <c r="G66" s="132" t="s">
        <v>161</v>
      </c>
      <c r="H66" s="112">
        <f>'Budget Plan'!G68</f>
        <v>0</v>
      </c>
      <c r="I66" s="152"/>
      <c r="J66" s="152"/>
      <c r="K66" s="152"/>
      <c r="L66" s="112">
        <f t="shared" si="2"/>
        <v>0</v>
      </c>
      <c r="M66" s="471"/>
      <c r="O66" s="16"/>
      <c r="P66" s="16"/>
      <c r="Q66" s="16"/>
    </row>
    <row r="67" spans="1:17" ht="13.5" thickBot="1" x14ac:dyDescent="0.25">
      <c r="A67" s="38">
        <f>'Budget Plan'!A69</f>
        <v>0</v>
      </c>
      <c r="B67" s="1025" t="str">
        <f>'Budget Plan'!C69</f>
        <v>Other Staff - Special Facilities</v>
      </c>
      <c r="C67" s="1025"/>
      <c r="D67" s="1025"/>
      <c r="E67" s="1025"/>
      <c r="F67" s="1025"/>
      <c r="G67" s="133" t="s">
        <v>163</v>
      </c>
      <c r="H67" s="130">
        <f>'Budget Plan'!G69</f>
        <v>0</v>
      </c>
      <c r="I67" s="153"/>
      <c r="J67" s="153"/>
      <c r="K67" s="153"/>
      <c r="L67" s="130">
        <f t="shared" si="2"/>
        <v>0</v>
      </c>
      <c r="M67" s="471"/>
      <c r="O67" s="16"/>
      <c r="P67" s="16"/>
      <c r="Q67" s="16"/>
    </row>
    <row r="68" spans="1:17" ht="18" customHeight="1" thickBot="1" x14ac:dyDescent="0.25">
      <c r="B68" s="1022" t="s">
        <v>164</v>
      </c>
      <c r="C68" s="1023"/>
      <c r="D68" s="1023"/>
      <c r="E68" s="1023"/>
      <c r="F68" s="1023"/>
      <c r="G68" s="1101"/>
      <c r="H68" s="131">
        <f>SUM(H57:H67)</f>
        <v>0</v>
      </c>
      <c r="I68" s="131">
        <f>SUM(I57:I67)</f>
        <v>0</v>
      </c>
      <c r="J68" s="131">
        <f>SUM(J57:J67)</f>
        <v>0</v>
      </c>
      <c r="K68" s="131">
        <f>SUM(K57:K67)</f>
        <v>0</v>
      </c>
      <c r="L68" s="131">
        <f>SUM(L57:L67)</f>
        <v>0</v>
      </c>
      <c r="M68" s="367"/>
      <c r="O68" s="16"/>
      <c r="P68" s="16"/>
      <c r="Q68" s="16"/>
    </row>
    <row r="69" spans="1:17" x14ac:dyDescent="0.2">
      <c r="B69" s="948"/>
      <c r="C69" s="948"/>
      <c r="D69" s="948"/>
      <c r="E69" s="948"/>
      <c r="F69" s="948"/>
      <c r="G69" s="41"/>
      <c r="H69" s="19"/>
      <c r="I69" s="19"/>
      <c r="J69" s="19"/>
      <c r="K69" s="19"/>
      <c r="L69" s="19"/>
      <c r="M69" s="367"/>
      <c r="O69" s="16"/>
      <c r="P69" s="16"/>
      <c r="Q69" s="16"/>
    </row>
    <row r="70" spans="1:17" x14ac:dyDescent="0.2">
      <c r="B70" s="1006" t="s">
        <v>165</v>
      </c>
      <c r="C70" s="1006"/>
      <c r="D70" s="1006"/>
      <c r="E70" s="1006"/>
      <c r="F70" s="1006"/>
      <c r="G70" s="41"/>
      <c r="H70" s="19"/>
      <c r="I70" s="19"/>
      <c r="J70" s="19"/>
      <c r="K70" s="19"/>
      <c r="L70" s="19"/>
      <c r="M70" s="367"/>
      <c r="O70" s="16"/>
      <c r="P70" s="16"/>
      <c r="Q70" s="16"/>
    </row>
    <row r="71" spans="1:17" x14ac:dyDescent="0.2">
      <c r="A71" s="38">
        <f>'Budget Plan'!A73</f>
        <v>0</v>
      </c>
      <c r="B71" s="1024" t="str">
        <f>'Budget Plan'!C73</f>
        <v>Advertising / Interview / Recruitment</v>
      </c>
      <c r="C71" s="1025"/>
      <c r="D71" s="1025"/>
      <c r="E71" s="1025"/>
      <c r="F71" s="1025"/>
      <c r="G71" s="132" t="s">
        <v>167</v>
      </c>
      <c r="H71" s="112">
        <f>'Budget Plan'!G73</f>
        <v>0</v>
      </c>
      <c r="I71" s="152"/>
      <c r="J71" s="152"/>
      <c r="K71" s="152"/>
      <c r="L71" s="112">
        <f t="shared" ref="L71:L78" si="3">SUM(H71:K71)</f>
        <v>0</v>
      </c>
      <c r="M71" s="471"/>
      <c r="O71" s="16"/>
      <c r="P71" s="16"/>
      <c r="Q71" s="16"/>
    </row>
    <row r="72" spans="1:17" x14ac:dyDescent="0.2">
      <c r="A72" s="38">
        <f>'Budget Plan'!A74</f>
        <v>0</v>
      </c>
      <c r="B72" s="1007" t="str">
        <f>'Budget Plan'!C74</f>
        <v>Long Service Awards / Premature Retirement</v>
      </c>
      <c r="C72" s="1008"/>
      <c r="D72" s="1008"/>
      <c r="E72" s="1008"/>
      <c r="F72" s="1008"/>
      <c r="G72" s="132" t="s">
        <v>170</v>
      </c>
      <c r="H72" s="112">
        <f>'Budget Plan'!G74</f>
        <v>0</v>
      </c>
      <c r="I72" s="152"/>
      <c r="J72" s="152"/>
      <c r="K72" s="152"/>
      <c r="L72" s="112">
        <f t="shared" si="3"/>
        <v>0</v>
      </c>
      <c r="M72" s="471"/>
      <c r="O72" s="16"/>
      <c r="P72" s="16"/>
      <c r="Q72" s="16"/>
    </row>
    <row r="73" spans="1:17" x14ac:dyDescent="0.2">
      <c r="A73" s="38">
        <f>'Budget Plan'!A75</f>
        <v>0</v>
      </c>
      <c r="B73" s="1007" t="str">
        <f>'Budget Plan'!C75</f>
        <v>Staff Travel / Travel / Subsistence</v>
      </c>
      <c r="C73" s="1008"/>
      <c r="D73" s="1008"/>
      <c r="E73" s="1008"/>
      <c r="F73" s="1008"/>
      <c r="G73" s="132" t="s">
        <v>173</v>
      </c>
      <c r="H73" s="112">
        <f>'Budget Plan'!G75</f>
        <v>0</v>
      </c>
      <c r="I73" s="152"/>
      <c r="J73" s="152"/>
      <c r="K73" s="152"/>
      <c r="L73" s="112">
        <f t="shared" si="3"/>
        <v>0</v>
      </c>
      <c r="M73" s="471"/>
      <c r="O73" s="16"/>
      <c r="P73" s="16"/>
      <c r="Q73" s="16"/>
    </row>
    <row r="74" spans="1:17" x14ac:dyDescent="0.2">
      <c r="A74" s="38">
        <f>'Budget Plan'!A76</f>
        <v>0</v>
      </c>
      <c r="B74" s="1007" t="str">
        <f>'Budget Plan'!C76</f>
        <v>Other Indirect Employee Expenses</v>
      </c>
      <c r="C74" s="1008"/>
      <c r="D74" s="1008"/>
      <c r="E74" s="1008"/>
      <c r="F74" s="1008"/>
      <c r="G74" s="132" t="s">
        <v>176</v>
      </c>
      <c r="H74" s="112">
        <f>'Budget Plan'!G76</f>
        <v>0</v>
      </c>
      <c r="I74" s="152"/>
      <c r="J74" s="152"/>
      <c r="K74" s="152"/>
      <c r="L74" s="112">
        <f t="shared" si="3"/>
        <v>0</v>
      </c>
      <c r="M74" s="471"/>
      <c r="O74" s="16"/>
      <c r="P74" s="16"/>
      <c r="Q74" s="16"/>
    </row>
    <row r="75" spans="1:17" x14ac:dyDescent="0.2">
      <c r="A75" s="38">
        <f>'Budget Plan'!A77</f>
        <v>0</v>
      </c>
      <c r="B75" s="1007" t="str">
        <f>'Budget Plan'!C77</f>
        <v>Duty Meals</v>
      </c>
      <c r="C75" s="1008"/>
      <c r="D75" s="1008"/>
      <c r="E75" s="1008"/>
      <c r="F75" s="1008"/>
      <c r="G75" s="132" t="s">
        <v>179</v>
      </c>
      <c r="H75" s="112">
        <f>'Budget Plan'!G77</f>
        <v>0</v>
      </c>
      <c r="I75" s="152"/>
      <c r="J75" s="152"/>
      <c r="K75" s="152"/>
      <c r="L75" s="112">
        <f t="shared" si="3"/>
        <v>0</v>
      </c>
      <c r="M75" s="471"/>
      <c r="O75" s="16"/>
      <c r="P75" s="16"/>
      <c r="Q75" s="16"/>
    </row>
    <row r="76" spans="1:17" x14ac:dyDescent="0.2">
      <c r="A76" s="38">
        <f>'Budget Plan'!A78</f>
        <v>0</v>
      </c>
      <c r="B76" s="1007" t="str">
        <f>'Budget Plan'!C78</f>
        <v>Staff Development And Training</v>
      </c>
      <c r="C76" s="1008"/>
      <c r="D76" s="1008"/>
      <c r="E76" s="1008"/>
      <c r="F76" s="1008"/>
      <c r="G76" s="132" t="s">
        <v>183</v>
      </c>
      <c r="H76" s="112">
        <f>'Budget Plan'!G78</f>
        <v>0</v>
      </c>
      <c r="I76" s="152"/>
      <c r="J76" s="152"/>
      <c r="K76" s="152"/>
      <c r="L76" s="112">
        <f t="shared" si="3"/>
        <v>0</v>
      </c>
      <c r="M76" s="471"/>
      <c r="O76" s="16"/>
      <c r="P76" s="16"/>
      <c r="Q76" s="16"/>
    </row>
    <row r="77" spans="1:17" x14ac:dyDescent="0.2">
      <c r="A77" s="38">
        <f>'Budget Plan'!A79</f>
        <v>0</v>
      </c>
      <c r="B77" s="1024" t="str">
        <f>'Budget Plan'!C79</f>
        <v>Supply Teacher Insurance Premiums - Inc. Maternity</v>
      </c>
      <c r="C77" s="1025"/>
      <c r="D77" s="1025"/>
      <c r="E77" s="1025"/>
      <c r="F77" s="1025"/>
      <c r="G77" s="132" t="s">
        <v>186</v>
      </c>
      <c r="H77" s="112">
        <f>'Budget Plan'!G79</f>
        <v>0</v>
      </c>
      <c r="I77" s="152"/>
      <c r="J77" s="152"/>
      <c r="K77" s="152"/>
      <c r="L77" s="112">
        <f t="shared" si="3"/>
        <v>0</v>
      </c>
      <c r="M77" s="471"/>
      <c r="O77" s="16"/>
      <c r="P77" s="16"/>
      <c r="Q77" s="16"/>
    </row>
    <row r="78" spans="1:17" ht="13.5" thickBot="1" x14ac:dyDescent="0.25">
      <c r="A78" s="38">
        <f>'Budget Plan'!A80</f>
        <v>0</v>
      </c>
      <c r="B78" s="1024" t="str">
        <f>'Budget Plan'!C80</f>
        <v>Staff Related Insurance Premiums</v>
      </c>
      <c r="C78" s="1025"/>
      <c r="D78" s="1025"/>
      <c r="E78" s="1025"/>
      <c r="F78" s="1025"/>
      <c r="G78" s="133" t="s">
        <v>189</v>
      </c>
      <c r="H78" s="112">
        <f>'Budget Plan'!G80</f>
        <v>0</v>
      </c>
      <c r="I78" s="153"/>
      <c r="J78" s="153"/>
      <c r="K78" s="153"/>
      <c r="L78" s="130">
        <f t="shared" si="3"/>
        <v>0</v>
      </c>
      <c r="M78" s="471"/>
      <c r="O78" s="16"/>
      <c r="P78" s="16"/>
      <c r="Q78" s="16"/>
    </row>
    <row r="79" spans="1:17" ht="18" customHeight="1" thickBot="1" x14ac:dyDescent="0.25">
      <c r="B79" s="1022" t="s">
        <v>191</v>
      </c>
      <c r="C79" s="1023"/>
      <c r="D79" s="1023"/>
      <c r="E79" s="1023"/>
      <c r="F79" s="1023"/>
      <c r="G79" s="1101"/>
      <c r="H79" s="131">
        <f>SUM(H71:H78)</f>
        <v>0</v>
      </c>
      <c r="I79" s="131">
        <f>SUM(I71:I78)</f>
        <v>0</v>
      </c>
      <c r="J79" s="131">
        <f>SUM(J71:J78)</f>
        <v>0</v>
      </c>
      <c r="K79" s="131">
        <f>SUM(K71:K78)</f>
        <v>0</v>
      </c>
      <c r="L79" s="131">
        <f>SUM(L71:L78)</f>
        <v>0</v>
      </c>
      <c r="M79" s="367"/>
      <c r="O79" s="16"/>
      <c r="P79" s="16"/>
      <c r="Q79" s="16"/>
    </row>
    <row r="80" spans="1:17" ht="13.5" thickBot="1" x14ac:dyDescent="0.25">
      <c r="B80" s="948"/>
      <c r="C80" s="948"/>
      <c r="D80" s="948"/>
      <c r="E80" s="948"/>
      <c r="F80" s="948"/>
      <c r="G80" s="41"/>
      <c r="H80" s="19"/>
      <c r="I80" s="19"/>
      <c r="J80" s="19"/>
      <c r="K80" s="19"/>
      <c r="L80" s="19"/>
      <c r="M80" s="367"/>
      <c r="O80" s="16"/>
      <c r="P80" s="16"/>
      <c r="Q80" s="16"/>
    </row>
    <row r="81" spans="1:17" x14ac:dyDescent="0.2">
      <c r="B81" s="1026" t="s">
        <v>192</v>
      </c>
      <c r="C81" s="1027"/>
      <c r="D81" s="1027"/>
      <c r="E81" s="1027"/>
      <c r="F81" s="1027"/>
      <c r="G81" s="1108"/>
      <c r="H81" s="1032">
        <f>H79+H68+H54</f>
        <v>0</v>
      </c>
      <c r="I81" s="1134">
        <f>I79+I68+I54</f>
        <v>0</v>
      </c>
      <c r="J81" s="1134">
        <f>J79+J68+J54</f>
        <v>0</v>
      </c>
      <c r="K81" s="1134">
        <f>K79+K68+K54</f>
        <v>0</v>
      </c>
      <c r="L81" s="1037">
        <f>L79+L68+L54</f>
        <v>0</v>
      </c>
      <c r="M81" s="367"/>
      <c r="O81" s="16"/>
      <c r="P81" s="16"/>
      <c r="Q81" s="16"/>
    </row>
    <row r="82" spans="1:17" ht="13.5" thickBot="1" x14ac:dyDescent="0.25">
      <c r="B82" s="1030"/>
      <c r="C82" s="1031"/>
      <c r="D82" s="1031"/>
      <c r="E82" s="1031"/>
      <c r="F82" s="1031"/>
      <c r="G82" s="1109"/>
      <c r="H82" s="1034"/>
      <c r="I82" s="1135"/>
      <c r="J82" s="1135"/>
      <c r="K82" s="1135"/>
      <c r="L82" s="1039"/>
      <c r="M82" s="367"/>
      <c r="O82" s="16"/>
      <c r="P82" s="16"/>
      <c r="Q82" s="16"/>
    </row>
    <row r="83" spans="1:17" x14ac:dyDescent="0.2">
      <c r="B83" s="948"/>
      <c r="C83" s="948"/>
      <c r="D83" s="948"/>
      <c r="E83" s="948"/>
      <c r="F83" s="948"/>
      <c r="G83" s="41"/>
      <c r="H83" s="19"/>
      <c r="I83" s="19"/>
      <c r="J83" s="19"/>
      <c r="K83" s="19"/>
      <c r="L83" s="19"/>
      <c r="M83" s="367"/>
      <c r="O83" s="16"/>
      <c r="P83" s="16"/>
      <c r="Q83" s="16"/>
    </row>
    <row r="84" spans="1:17" x14ac:dyDescent="0.2">
      <c r="B84" s="896" t="s">
        <v>193</v>
      </c>
      <c r="C84" s="896"/>
      <c r="D84" s="896"/>
      <c r="E84" s="896"/>
      <c r="F84" s="896"/>
      <c r="G84" s="41"/>
      <c r="H84" s="19"/>
      <c r="I84" s="19"/>
      <c r="J84" s="19"/>
      <c r="K84" s="19"/>
      <c r="L84" s="19"/>
      <c r="M84" s="367"/>
      <c r="O84" s="16"/>
      <c r="P84" s="16"/>
      <c r="Q84" s="16"/>
    </row>
    <row r="85" spans="1:17" x14ac:dyDescent="0.2">
      <c r="B85" s="1006"/>
      <c r="C85" s="1006"/>
      <c r="D85" s="1006"/>
      <c r="E85" s="1006"/>
      <c r="F85" s="1006"/>
      <c r="G85" s="41"/>
      <c r="H85" s="19"/>
      <c r="I85" s="19"/>
      <c r="J85" s="19"/>
      <c r="K85" s="19"/>
      <c r="L85" s="19"/>
      <c r="M85" s="367"/>
      <c r="O85" s="16"/>
      <c r="P85" s="16"/>
      <c r="Q85" s="16"/>
    </row>
    <row r="86" spans="1:17" x14ac:dyDescent="0.2">
      <c r="A86" s="38">
        <f>'Budget Plan'!A85</f>
        <v>0</v>
      </c>
      <c r="B86" s="1024" t="str">
        <f>'Budget Plan'!C85</f>
        <v>Repairs &amp; Maintenance</v>
      </c>
      <c r="C86" s="1025"/>
      <c r="D86" s="1025"/>
      <c r="E86" s="1025"/>
      <c r="F86" s="1025"/>
      <c r="G86" s="132" t="s">
        <v>195</v>
      </c>
      <c r="H86" s="112">
        <f>'Budget Plan'!G85</f>
        <v>0</v>
      </c>
      <c r="I86" s="152"/>
      <c r="J86" s="152"/>
      <c r="K86" s="152"/>
      <c r="L86" s="112">
        <f t="shared" ref="L86:L95" si="4">SUM(H86:K86)</f>
        <v>0</v>
      </c>
      <c r="M86" s="471"/>
      <c r="O86" s="16"/>
      <c r="P86" s="16"/>
      <c r="Q86" s="16"/>
    </row>
    <row r="87" spans="1:17" x14ac:dyDescent="0.2">
      <c r="A87" s="38">
        <f>'Budget Plan'!A86</f>
        <v>0</v>
      </c>
      <c r="B87" s="1024" t="str">
        <f>'Budget Plan'!C86</f>
        <v>Grounds Maintenance &amp; Improvement</v>
      </c>
      <c r="C87" s="1025"/>
      <c r="D87" s="1025"/>
      <c r="E87" s="1025"/>
      <c r="F87" s="1025"/>
      <c r="G87" s="132" t="s">
        <v>198</v>
      </c>
      <c r="H87" s="112">
        <f>'Budget Plan'!G86</f>
        <v>0</v>
      </c>
      <c r="I87" s="152"/>
      <c r="J87" s="152"/>
      <c r="K87" s="152"/>
      <c r="L87" s="112">
        <f t="shared" si="4"/>
        <v>0</v>
      </c>
      <c r="M87" s="471"/>
      <c r="O87" s="16"/>
      <c r="P87" s="16"/>
      <c r="Q87" s="16"/>
    </row>
    <row r="88" spans="1:17" x14ac:dyDescent="0.2">
      <c r="A88" s="38">
        <f>'Budget Plan'!A87</f>
        <v>0</v>
      </c>
      <c r="B88" s="1024" t="str">
        <f>'Budget Plan'!C87</f>
        <v>Cleaning &amp; Caretaking</v>
      </c>
      <c r="C88" s="1025"/>
      <c r="D88" s="1025"/>
      <c r="E88" s="1025"/>
      <c r="F88" s="1025"/>
      <c r="G88" s="132" t="s">
        <v>201</v>
      </c>
      <c r="H88" s="112">
        <f>'Budget Plan'!G87</f>
        <v>0</v>
      </c>
      <c r="I88" s="152"/>
      <c r="J88" s="152"/>
      <c r="K88" s="152"/>
      <c r="L88" s="112">
        <f t="shared" si="4"/>
        <v>0</v>
      </c>
      <c r="M88" s="471"/>
      <c r="O88" s="16"/>
      <c r="P88" s="16"/>
      <c r="Q88" s="16"/>
    </row>
    <row r="89" spans="1:17" x14ac:dyDescent="0.2">
      <c r="A89" s="38">
        <f>'Budget Plan'!A88</f>
        <v>0</v>
      </c>
      <c r="B89" s="1007" t="str">
        <f>'Budget Plan'!C88</f>
        <v>Water &amp; Sewerage</v>
      </c>
      <c r="C89" s="1008"/>
      <c r="D89" s="1008"/>
      <c r="E89" s="1008"/>
      <c r="F89" s="1008"/>
      <c r="G89" s="132" t="s">
        <v>205</v>
      </c>
      <c r="H89" s="112">
        <f>'Budget Plan'!G88</f>
        <v>0</v>
      </c>
      <c r="I89" s="152"/>
      <c r="J89" s="152"/>
      <c r="K89" s="152"/>
      <c r="L89" s="112">
        <f t="shared" si="4"/>
        <v>0</v>
      </c>
      <c r="M89" s="471"/>
      <c r="O89" s="16"/>
      <c r="P89" s="16"/>
      <c r="Q89" s="16"/>
    </row>
    <row r="90" spans="1:17" x14ac:dyDescent="0.2">
      <c r="A90" s="38">
        <f>'Budget Plan'!A89</f>
        <v>0</v>
      </c>
      <c r="B90" s="1007" t="str">
        <f>'Budget Plan'!C89</f>
        <v>Oil</v>
      </c>
      <c r="C90" s="1008"/>
      <c r="D90" s="1008"/>
      <c r="E90" s="1008"/>
      <c r="F90" s="1008"/>
      <c r="G90" s="132" t="s">
        <v>209</v>
      </c>
      <c r="H90" s="112">
        <f>'Budget Plan'!G89</f>
        <v>0</v>
      </c>
      <c r="I90" s="152"/>
      <c r="J90" s="152"/>
      <c r="K90" s="152"/>
      <c r="L90" s="112">
        <f t="shared" si="4"/>
        <v>0</v>
      </c>
      <c r="M90" s="471"/>
      <c r="O90" s="16"/>
      <c r="P90" s="16"/>
      <c r="Q90" s="16"/>
    </row>
    <row r="91" spans="1:17" x14ac:dyDescent="0.2">
      <c r="A91" s="38">
        <f>'Budget Plan'!A90</f>
        <v>0</v>
      </c>
      <c r="B91" s="1007" t="str">
        <f>'Budget Plan'!C90</f>
        <v>Gas &amp; LPG</v>
      </c>
      <c r="C91" s="1008"/>
      <c r="D91" s="1008"/>
      <c r="E91" s="1008"/>
      <c r="F91" s="1008"/>
      <c r="G91" s="132" t="s">
        <v>212</v>
      </c>
      <c r="H91" s="112">
        <f>'Budget Plan'!G90</f>
        <v>0</v>
      </c>
      <c r="I91" s="152"/>
      <c r="J91" s="152"/>
      <c r="K91" s="152"/>
      <c r="L91" s="112">
        <f t="shared" si="4"/>
        <v>0</v>
      </c>
      <c r="M91" s="471"/>
      <c r="O91" s="16"/>
      <c r="P91" s="16"/>
      <c r="Q91" s="16"/>
    </row>
    <row r="92" spans="1:17" x14ac:dyDescent="0.2">
      <c r="A92" s="38">
        <f>'Budget Plan'!A91</f>
        <v>0</v>
      </c>
      <c r="B92" s="1007" t="str">
        <f>'Budget Plan'!C91</f>
        <v>Electricity</v>
      </c>
      <c r="C92" s="1008"/>
      <c r="D92" s="1008"/>
      <c r="E92" s="1008"/>
      <c r="F92" s="1008"/>
      <c r="G92" s="132" t="s">
        <v>215</v>
      </c>
      <c r="H92" s="112">
        <f>'Budget Plan'!G91</f>
        <v>0</v>
      </c>
      <c r="I92" s="152"/>
      <c r="J92" s="152"/>
      <c r="K92" s="152"/>
      <c r="L92" s="112">
        <f t="shared" si="4"/>
        <v>0</v>
      </c>
      <c r="M92" s="471"/>
      <c r="O92" s="16"/>
      <c r="P92" s="16"/>
      <c r="Q92" s="16"/>
    </row>
    <row r="93" spans="1:17" x14ac:dyDescent="0.2">
      <c r="A93" s="38">
        <f>'Budget Plan'!A92</f>
        <v>0</v>
      </c>
      <c r="B93" s="1007" t="str">
        <f>'Budget Plan'!C92</f>
        <v>Rates</v>
      </c>
      <c r="C93" s="1008"/>
      <c r="D93" s="1008"/>
      <c r="E93" s="1008"/>
      <c r="F93" s="1008"/>
      <c r="G93" s="132" t="s">
        <v>219</v>
      </c>
      <c r="H93" s="112" t="e">
        <f>'Budget Plan'!G92</f>
        <v>#N/A</v>
      </c>
      <c r="I93" s="152"/>
      <c r="J93" s="152"/>
      <c r="K93" s="152"/>
      <c r="L93" s="112" t="e">
        <f t="shared" si="4"/>
        <v>#N/A</v>
      </c>
      <c r="M93" s="471"/>
      <c r="O93" s="16"/>
      <c r="P93" s="16"/>
      <c r="Q93" s="16"/>
    </row>
    <row r="94" spans="1:17" x14ac:dyDescent="0.2">
      <c r="A94" s="38">
        <f>'Budget Plan'!A93</f>
        <v>0</v>
      </c>
      <c r="B94" s="1007" t="str">
        <f>'Budget Plan'!C93</f>
        <v>Rent</v>
      </c>
      <c r="C94" s="1008"/>
      <c r="D94" s="1008"/>
      <c r="E94" s="1008"/>
      <c r="F94" s="1008"/>
      <c r="G94" s="132" t="s">
        <v>223</v>
      </c>
      <c r="H94" s="112">
        <f>'Budget Plan'!G93</f>
        <v>0</v>
      </c>
      <c r="I94" s="152"/>
      <c r="J94" s="152"/>
      <c r="K94" s="152"/>
      <c r="L94" s="112">
        <f t="shared" si="4"/>
        <v>0</v>
      </c>
      <c r="M94" s="471"/>
      <c r="O94" s="16"/>
      <c r="P94" s="16"/>
      <c r="Q94" s="16"/>
    </row>
    <row r="95" spans="1:17" ht="13.5" thickBot="1" x14ac:dyDescent="0.25">
      <c r="A95" s="38">
        <f>'Budget Plan'!A94</f>
        <v>0</v>
      </c>
      <c r="B95" s="1024" t="str">
        <f>'Budget Plan'!C94</f>
        <v>Other Premises Costs</v>
      </c>
      <c r="C95" s="1025"/>
      <c r="D95" s="1025"/>
      <c r="E95" s="1025"/>
      <c r="F95" s="1025"/>
      <c r="G95" s="133" t="s">
        <v>226</v>
      </c>
      <c r="H95" s="130">
        <f>'Budget Plan'!G94</f>
        <v>0</v>
      </c>
      <c r="I95" s="153"/>
      <c r="J95" s="153"/>
      <c r="K95" s="153"/>
      <c r="L95" s="130">
        <f t="shared" si="4"/>
        <v>0</v>
      </c>
      <c r="M95" s="471"/>
      <c r="O95" s="16"/>
      <c r="P95" s="16"/>
      <c r="Q95" s="16"/>
    </row>
    <row r="96" spans="1:17" ht="18" customHeight="1" thickBot="1" x14ac:dyDescent="0.25">
      <c r="B96" s="1022" t="s">
        <v>228</v>
      </c>
      <c r="C96" s="1023"/>
      <c r="D96" s="1023"/>
      <c r="E96" s="1023"/>
      <c r="F96" s="1023"/>
      <c r="G96" s="1101"/>
      <c r="H96" s="131" t="e">
        <f>SUM(H86:H95)</f>
        <v>#N/A</v>
      </c>
      <c r="I96" s="131">
        <f>SUM(I86:I95)</f>
        <v>0</v>
      </c>
      <c r="J96" s="131">
        <f>SUM(J86:J95)</f>
        <v>0</v>
      </c>
      <c r="K96" s="131">
        <f>SUM(K86:K95)</f>
        <v>0</v>
      </c>
      <c r="L96" s="131" t="e">
        <f>SUM(L86:L95)</f>
        <v>#N/A</v>
      </c>
      <c r="M96" s="367"/>
      <c r="O96" s="16"/>
      <c r="P96" s="16"/>
      <c r="Q96" s="16"/>
    </row>
    <row r="97" spans="1:17" x14ac:dyDescent="0.2">
      <c r="B97" s="948"/>
      <c r="C97" s="948"/>
      <c r="D97" s="948"/>
      <c r="E97" s="948"/>
      <c r="F97" s="948"/>
      <c r="G97" s="41"/>
      <c r="H97" s="19"/>
      <c r="I97" s="19"/>
      <c r="J97" s="19"/>
      <c r="K97" s="19"/>
      <c r="L97" s="19"/>
      <c r="M97" s="367"/>
      <c r="O97" s="16"/>
      <c r="P97" s="16"/>
      <c r="Q97" s="16"/>
    </row>
    <row r="98" spans="1:17" x14ac:dyDescent="0.2">
      <c r="B98" s="896" t="s">
        <v>229</v>
      </c>
      <c r="C98" s="896"/>
      <c r="D98" s="896"/>
      <c r="E98" s="896"/>
      <c r="F98" s="896"/>
      <c r="G98" s="41"/>
      <c r="H98" s="19"/>
      <c r="I98" s="19"/>
      <c r="J98" s="19"/>
      <c r="K98" s="19"/>
      <c r="L98" s="19"/>
      <c r="M98" s="367"/>
      <c r="O98" s="16"/>
      <c r="P98" s="16"/>
      <c r="Q98" s="16"/>
    </row>
    <row r="99" spans="1:17" x14ac:dyDescent="0.2">
      <c r="B99" s="1006"/>
      <c r="C99" s="1006"/>
      <c r="D99" s="1006"/>
      <c r="E99" s="1006"/>
      <c r="F99" s="1006"/>
      <c r="G99" s="41"/>
      <c r="H99" s="19"/>
      <c r="I99" s="19"/>
      <c r="J99" s="19"/>
      <c r="K99" s="19"/>
      <c r="L99" s="19"/>
      <c r="M99" s="367"/>
      <c r="O99" s="16"/>
      <c r="P99" s="16"/>
      <c r="Q99" s="16"/>
    </row>
    <row r="100" spans="1:17" x14ac:dyDescent="0.2">
      <c r="A100" s="38">
        <f>'Budget Plan'!A98</f>
        <v>0</v>
      </c>
      <c r="B100" s="1024" t="str">
        <f>'Budget Plan'!C98</f>
        <v>Educational Supplies &amp; Services</v>
      </c>
      <c r="C100" s="1025"/>
      <c r="D100" s="1025"/>
      <c r="E100" s="1025"/>
      <c r="F100" s="1025"/>
      <c r="G100" s="132" t="s">
        <v>231</v>
      </c>
      <c r="H100" s="112">
        <f>'Budget Plan'!G98</f>
        <v>0</v>
      </c>
      <c r="I100" s="152"/>
      <c r="J100" s="152"/>
      <c r="K100" s="152"/>
      <c r="L100" s="112">
        <f>SUM(H100:K100)</f>
        <v>0</v>
      </c>
      <c r="M100" s="471"/>
      <c r="O100" s="16"/>
      <c r="P100" s="16"/>
      <c r="Q100" s="16"/>
    </row>
    <row r="101" spans="1:17" x14ac:dyDescent="0.2">
      <c r="A101" s="38">
        <f>'Budget Plan'!A99</f>
        <v>0</v>
      </c>
      <c r="B101" s="1007" t="str">
        <f>'Budget Plan'!C99</f>
        <v>Educational Visits</v>
      </c>
      <c r="C101" s="1008"/>
      <c r="D101" s="1008"/>
      <c r="E101" s="1008"/>
      <c r="F101" s="1008"/>
      <c r="G101" s="132" t="s">
        <v>234</v>
      </c>
      <c r="H101" s="112">
        <f>'Budget Plan'!G99</f>
        <v>0</v>
      </c>
      <c r="I101" s="152"/>
      <c r="J101" s="152"/>
      <c r="K101" s="152"/>
      <c r="L101" s="112">
        <f>SUM(H101:K101)</f>
        <v>0</v>
      </c>
      <c r="M101" s="471"/>
      <c r="O101" s="16"/>
      <c r="P101" s="16"/>
      <c r="Q101" s="16"/>
    </row>
    <row r="102" spans="1:17" x14ac:dyDescent="0.2">
      <c r="A102" s="38">
        <f>'Budget Plan'!A100</f>
        <v>0</v>
      </c>
      <c r="B102" s="1007" t="str">
        <f>LEFT('Budget Plan'!C100,22)</f>
        <v>ICT Learning Resources</v>
      </c>
      <c r="C102" s="1008"/>
      <c r="D102" s="1008"/>
      <c r="E102" s="1008"/>
      <c r="F102" s="1008"/>
      <c r="G102" s="132" t="s">
        <v>236</v>
      </c>
      <c r="H102" s="112">
        <f>'Budget Plan'!G100</f>
        <v>0</v>
      </c>
      <c r="I102" s="152"/>
      <c r="J102" s="152"/>
      <c r="K102" s="152"/>
      <c r="L102" s="112">
        <f>SUM(H102:K102)</f>
        <v>0</v>
      </c>
      <c r="M102" s="471"/>
      <c r="O102" s="16"/>
      <c r="P102" s="16"/>
      <c r="Q102" s="16"/>
    </row>
    <row r="103" spans="1:17" ht="13.5" thickBot="1" x14ac:dyDescent="0.25">
      <c r="A103" s="38">
        <f>'Budget Plan'!A101</f>
        <v>0</v>
      </c>
      <c r="B103" s="1024" t="str">
        <f>'Budget Plan'!C101</f>
        <v>Exam Fees</v>
      </c>
      <c r="C103" s="1025"/>
      <c r="D103" s="1025"/>
      <c r="E103" s="1025"/>
      <c r="F103" s="1025"/>
      <c r="G103" s="133" t="s">
        <v>240</v>
      </c>
      <c r="H103" s="112">
        <f>'Budget Plan'!G101</f>
        <v>0</v>
      </c>
      <c r="I103" s="153"/>
      <c r="J103" s="153"/>
      <c r="K103" s="153"/>
      <c r="L103" s="130">
        <f>SUM(H103:K103)</f>
        <v>0</v>
      </c>
      <c r="M103" s="471"/>
      <c r="O103" s="16"/>
      <c r="P103" s="16"/>
      <c r="Q103" s="16"/>
    </row>
    <row r="104" spans="1:17" ht="18" customHeight="1" thickBot="1" x14ac:dyDescent="0.25">
      <c r="B104" s="1022" t="s">
        <v>242</v>
      </c>
      <c r="C104" s="1023"/>
      <c r="D104" s="1023"/>
      <c r="E104" s="1023"/>
      <c r="F104" s="1023"/>
      <c r="G104" s="1101"/>
      <c r="H104" s="131">
        <f>SUM(H100:H103)</f>
        <v>0</v>
      </c>
      <c r="I104" s="131">
        <f>SUM(I100:I103)</f>
        <v>0</v>
      </c>
      <c r="J104" s="131">
        <f>SUM(J100:J103)</f>
        <v>0</v>
      </c>
      <c r="K104" s="131">
        <f>SUM(K100:K103)</f>
        <v>0</v>
      </c>
      <c r="L104" s="131">
        <f>SUM(L100:L103)</f>
        <v>0</v>
      </c>
      <c r="M104" s="367"/>
      <c r="O104" s="16"/>
      <c r="P104" s="16"/>
      <c r="Q104" s="16"/>
    </row>
    <row r="105" spans="1:17" x14ac:dyDescent="0.2">
      <c r="B105" s="948"/>
      <c r="C105" s="948"/>
      <c r="D105" s="948"/>
      <c r="E105" s="948"/>
      <c r="F105" s="948"/>
      <c r="G105" s="41"/>
      <c r="H105" s="19"/>
      <c r="I105" s="19"/>
      <c r="J105" s="19"/>
      <c r="K105" s="19"/>
      <c r="L105" s="19"/>
      <c r="M105" s="367"/>
      <c r="O105" s="16"/>
      <c r="P105" s="16"/>
      <c r="Q105" s="16"/>
    </row>
    <row r="106" spans="1:17" x14ac:dyDescent="0.2">
      <c r="B106" s="896" t="s">
        <v>394</v>
      </c>
      <c r="C106" s="896"/>
      <c r="D106" s="896"/>
      <c r="E106" s="896"/>
      <c r="F106" s="896"/>
      <c r="G106" s="41"/>
      <c r="H106" s="19"/>
      <c r="I106" s="19"/>
      <c r="J106" s="19"/>
      <c r="K106" s="19"/>
      <c r="L106" s="19"/>
      <c r="M106" s="367"/>
      <c r="O106" s="16"/>
      <c r="P106" s="16"/>
      <c r="Q106" s="16"/>
    </row>
    <row r="107" spans="1:17" x14ac:dyDescent="0.2">
      <c r="B107" s="1006"/>
      <c r="C107" s="1006"/>
      <c r="D107" s="1006"/>
      <c r="E107" s="1006"/>
      <c r="F107" s="1006"/>
      <c r="G107" s="41"/>
      <c r="H107" s="19"/>
      <c r="I107" s="19"/>
      <c r="J107" s="19"/>
      <c r="K107" s="19"/>
      <c r="L107" s="19"/>
      <c r="M107" s="367"/>
      <c r="O107" s="16"/>
      <c r="P107" s="16"/>
      <c r="Q107" s="16"/>
    </row>
    <row r="108" spans="1:17" x14ac:dyDescent="0.2">
      <c r="A108" s="38">
        <f>'Budget Plan'!A105</f>
        <v>0</v>
      </c>
      <c r="B108" s="1025" t="str">
        <f>'Budget Plan'!C105</f>
        <v>Administrative Supplies &amp; Maintenance</v>
      </c>
      <c r="C108" s="1025"/>
      <c r="D108" s="1025"/>
      <c r="E108" s="1025"/>
      <c r="F108" s="1025"/>
      <c r="G108" s="132" t="s">
        <v>245</v>
      </c>
      <c r="H108" s="112">
        <f>'Budget Plan'!G105</f>
        <v>0</v>
      </c>
      <c r="I108" s="152"/>
      <c r="J108" s="152"/>
      <c r="K108" s="152"/>
      <c r="L108" s="112">
        <f t="shared" ref="L108:L122" si="5">SUM(H108:K108)</f>
        <v>0</v>
      </c>
      <c r="M108" s="471"/>
      <c r="O108" s="16"/>
      <c r="P108" s="16"/>
      <c r="Q108" s="16"/>
    </row>
    <row r="109" spans="1:17" x14ac:dyDescent="0.2">
      <c r="A109" s="38">
        <f>'Budget Plan'!A106</f>
        <v>0</v>
      </c>
      <c r="B109" s="1007" t="str">
        <f>'Budget Plan'!C106</f>
        <v>Telephone Rental &amp; Calls</v>
      </c>
      <c r="C109" s="1008"/>
      <c r="D109" s="1008"/>
      <c r="E109" s="1008"/>
      <c r="F109" s="1008"/>
      <c r="G109" s="132" t="s">
        <v>248</v>
      </c>
      <c r="H109" s="112">
        <f>'Budget Plan'!G106</f>
        <v>0</v>
      </c>
      <c r="I109" s="152"/>
      <c r="J109" s="152"/>
      <c r="K109" s="152"/>
      <c r="L109" s="112">
        <f t="shared" si="5"/>
        <v>0</v>
      </c>
      <c r="M109" s="471"/>
      <c r="O109" s="16"/>
      <c r="P109" s="16"/>
      <c r="Q109" s="16"/>
    </row>
    <row r="110" spans="1:17" x14ac:dyDescent="0.2">
      <c r="A110" s="38">
        <f>'Budget Plan'!A107</f>
        <v>0</v>
      </c>
      <c r="B110" s="1007" t="str">
        <f>'Budget Plan'!C107</f>
        <v>Postage</v>
      </c>
      <c r="C110" s="1008"/>
      <c r="D110" s="1008"/>
      <c r="E110" s="1008"/>
      <c r="F110" s="1008"/>
      <c r="G110" s="132" t="s">
        <v>251</v>
      </c>
      <c r="H110" s="112">
        <f>'Budget Plan'!G107</f>
        <v>0</v>
      </c>
      <c r="I110" s="152"/>
      <c r="J110" s="152"/>
      <c r="K110" s="152"/>
      <c r="L110" s="112">
        <f t="shared" si="5"/>
        <v>0</v>
      </c>
      <c r="M110" s="471"/>
      <c r="O110" s="16"/>
      <c r="P110" s="16"/>
      <c r="Q110" s="16"/>
    </row>
    <row r="111" spans="1:17" x14ac:dyDescent="0.2">
      <c r="A111" s="38">
        <f>'Budget Plan'!A108</f>
        <v>0</v>
      </c>
      <c r="B111" s="1007" t="str">
        <f>'Budget Plan'!C108</f>
        <v>Bank Charges</v>
      </c>
      <c r="C111" s="1008"/>
      <c r="D111" s="1008"/>
      <c r="E111" s="1008"/>
      <c r="F111" s="1008"/>
      <c r="G111" s="132" t="s">
        <v>254</v>
      </c>
      <c r="H111" s="112">
        <f>'Budget Plan'!G108</f>
        <v>0</v>
      </c>
      <c r="I111" s="152"/>
      <c r="J111" s="152"/>
      <c r="K111" s="152"/>
      <c r="L111" s="112">
        <f t="shared" si="5"/>
        <v>0</v>
      </c>
      <c r="M111" s="471"/>
      <c r="O111" s="16"/>
      <c r="P111" s="16"/>
      <c r="Q111" s="16"/>
    </row>
    <row r="112" spans="1:17" x14ac:dyDescent="0.2">
      <c r="A112" s="38">
        <f>'Budget Plan'!A109</f>
        <v>0</v>
      </c>
      <c r="B112" s="1024" t="str">
        <f>'Budget Plan'!C109</f>
        <v>Other Insurance Premiums</v>
      </c>
      <c r="C112" s="1025"/>
      <c r="D112" s="1025"/>
      <c r="E112" s="1025"/>
      <c r="F112" s="1025"/>
      <c r="G112" s="132" t="s">
        <v>257</v>
      </c>
      <c r="H112" s="112">
        <f>'Budget Plan'!G109</f>
        <v>0</v>
      </c>
      <c r="I112" s="152"/>
      <c r="J112" s="152"/>
      <c r="K112" s="152"/>
      <c r="L112" s="112">
        <f t="shared" si="5"/>
        <v>0</v>
      </c>
      <c r="M112" s="471"/>
      <c r="O112" s="16"/>
      <c r="P112" s="16"/>
      <c r="Q112" s="16"/>
    </row>
    <row r="113" spans="1:17" x14ac:dyDescent="0.2">
      <c r="A113" s="38">
        <f>'Budget Plan'!A110</f>
        <v>0</v>
      </c>
      <c r="B113" s="1007" t="str">
        <f>'Budget Plan'!C110</f>
        <v>Special Facilities - Supplies &amp; Materials</v>
      </c>
      <c r="C113" s="1008"/>
      <c r="D113" s="1008"/>
      <c r="E113" s="1008"/>
      <c r="F113" s="1008"/>
      <c r="G113" s="132" t="s">
        <v>261</v>
      </c>
      <c r="H113" s="112">
        <f>'Budget Plan'!G110</f>
        <v>0</v>
      </c>
      <c r="I113" s="152"/>
      <c r="J113" s="152"/>
      <c r="K113" s="152"/>
      <c r="L113" s="112">
        <f t="shared" si="5"/>
        <v>0</v>
      </c>
      <c r="M113" s="471"/>
      <c r="O113" s="16"/>
      <c r="P113" s="16"/>
      <c r="Q113" s="16"/>
    </row>
    <row r="114" spans="1:17" x14ac:dyDescent="0.2">
      <c r="A114" s="38">
        <f>'Budget Plan'!A111</f>
        <v>0</v>
      </c>
      <c r="B114" s="1007" t="str">
        <f>'Budget Plan'!C111</f>
        <v>Payments to Other Schools</v>
      </c>
      <c r="C114" s="1008"/>
      <c r="D114" s="1008"/>
      <c r="E114" s="1008"/>
      <c r="F114" s="1008"/>
      <c r="G114" s="132" t="s">
        <v>264</v>
      </c>
      <c r="H114" s="112">
        <f>'Budget Plan'!G111</f>
        <v>0</v>
      </c>
      <c r="I114" s="152"/>
      <c r="J114" s="152"/>
      <c r="K114" s="152"/>
      <c r="L114" s="112">
        <f t="shared" si="5"/>
        <v>0</v>
      </c>
      <c r="M114" s="471"/>
      <c r="O114" s="16"/>
      <c r="P114" s="16"/>
      <c r="Q114" s="16"/>
    </row>
    <row r="115" spans="1:17" x14ac:dyDescent="0.2">
      <c r="A115" s="38">
        <f>'Budget Plan'!A112</f>
        <v>0</v>
      </c>
      <c r="B115" s="1007" t="str">
        <f>'Budget Plan'!C112</f>
        <v>Catering Services</v>
      </c>
      <c r="C115" s="1008"/>
      <c r="D115" s="1008"/>
      <c r="E115" s="1008"/>
      <c r="F115" s="1008"/>
      <c r="G115" s="132" t="s">
        <v>267</v>
      </c>
      <c r="H115" s="112">
        <f>'Budget Plan'!G112</f>
        <v>0</v>
      </c>
      <c r="I115" s="152"/>
      <c r="J115" s="152"/>
      <c r="K115" s="152"/>
      <c r="L115" s="112">
        <f t="shared" si="5"/>
        <v>0</v>
      </c>
      <c r="M115" s="471"/>
      <c r="O115" s="16"/>
      <c r="P115" s="16"/>
      <c r="Q115" s="16"/>
    </row>
    <row r="116" spans="1:17" x14ac:dyDescent="0.2">
      <c r="A116" s="38">
        <f>'Budget Plan'!A113</f>
        <v>0</v>
      </c>
      <c r="B116" s="1007" t="str">
        <f>'Budget Plan'!C113</f>
        <v>Agency Supply Staff</v>
      </c>
      <c r="C116" s="1008"/>
      <c r="D116" s="1008"/>
      <c r="E116" s="1008"/>
      <c r="F116" s="1008"/>
      <c r="G116" s="132" t="s">
        <v>271</v>
      </c>
      <c r="H116" s="112">
        <f>'Budget Plan'!G113</f>
        <v>0</v>
      </c>
      <c r="I116" s="152"/>
      <c r="J116" s="152"/>
      <c r="K116" s="152"/>
      <c r="L116" s="112">
        <f t="shared" si="5"/>
        <v>0</v>
      </c>
      <c r="M116" s="471"/>
      <c r="O116" s="16"/>
      <c r="P116" s="16"/>
      <c r="Q116" s="16"/>
    </row>
    <row r="117" spans="1:17" x14ac:dyDescent="0.2">
      <c r="A117" s="38">
        <f>'Budget Plan'!A114</f>
        <v>0</v>
      </c>
      <c r="B117" s="1024" t="str">
        <f>'Budget Plan'!C114</f>
        <v>Curriculum Services</v>
      </c>
      <c r="C117" s="1025"/>
      <c r="D117" s="1025"/>
      <c r="E117" s="1025"/>
      <c r="F117" s="1025"/>
      <c r="G117" s="132" t="s">
        <v>274</v>
      </c>
      <c r="H117" s="112">
        <f>'Budget Plan'!G114</f>
        <v>0</v>
      </c>
      <c r="I117" s="152"/>
      <c r="J117" s="152"/>
      <c r="K117" s="152"/>
      <c r="L117" s="112">
        <f t="shared" si="5"/>
        <v>0</v>
      </c>
      <c r="M117" s="471"/>
      <c r="O117" s="16"/>
      <c r="P117" s="16"/>
      <c r="Q117" s="16"/>
    </row>
    <row r="118" spans="1:17" x14ac:dyDescent="0.2">
      <c r="A118" s="38">
        <f>'Budget Plan'!A115</f>
        <v>0</v>
      </c>
      <c r="B118" s="1007" t="str">
        <f>'Budget Plan'!C115</f>
        <v>Agency Curriculum Staff</v>
      </c>
      <c r="C118" s="1008"/>
      <c r="D118" s="1008"/>
      <c r="E118" s="1008"/>
      <c r="F118" s="1008"/>
      <c r="G118" s="132" t="s">
        <v>277</v>
      </c>
      <c r="H118" s="112">
        <f>'Budget Plan'!G115</f>
        <v>0</v>
      </c>
      <c r="I118" s="152"/>
      <c r="J118" s="152"/>
      <c r="K118" s="152"/>
      <c r="L118" s="112">
        <f t="shared" si="5"/>
        <v>0</v>
      </c>
      <c r="M118" s="471"/>
      <c r="O118" s="16"/>
      <c r="P118" s="16"/>
      <c r="Q118" s="16"/>
    </row>
    <row r="119" spans="1:17" x14ac:dyDescent="0.2">
      <c r="A119" s="38">
        <f>'Budget Plan'!A116</f>
        <v>0</v>
      </c>
      <c r="B119" s="1007" t="str">
        <f>'Budget Plan'!C116</f>
        <v>Agency Non-Curriculum Staff</v>
      </c>
      <c r="C119" s="1008"/>
      <c r="D119" s="1008"/>
      <c r="E119" s="1008"/>
      <c r="F119" s="1008"/>
      <c r="G119" s="132" t="s">
        <v>280</v>
      </c>
      <c r="H119" s="112">
        <f>'Budget Plan'!G116</f>
        <v>0</v>
      </c>
      <c r="I119" s="152"/>
      <c r="J119" s="152"/>
      <c r="K119" s="152"/>
      <c r="L119" s="112">
        <f t="shared" si="5"/>
        <v>0</v>
      </c>
      <c r="M119" s="471"/>
      <c r="O119" s="16"/>
      <c r="P119" s="16"/>
      <c r="Q119" s="16"/>
    </row>
    <row r="120" spans="1:17" x14ac:dyDescent="0.2">
      <c r="A120" s="38">
        <f>'Budget Plan'!A117</f>
        <v>0</v>
      </c>
      <c r="B120" s="1024" t="str">
        <f>'Budget Plan'!C117</f>
        <v>Administrative Services</v>
      </c>
      <c r="C120" s="1025"/>
      <c r="D120" s="1025"/>
      <c r="E120" s="1025"/>
      <c r="F120" s="1025"/>
      <c r="G120" s="132" t="s">
        <v>283</v>
      </c>
      <c r="H120" s="112">
        <f>'Budget Plan'!G117</f>
        <v>0</v>
      </c>
      <c r="I120" s="152"/>
      <c r="J120" s="152"/>
      <c r="K120" s="152"/>
      <c r="L120" s="112">
        <f t="shared" si="5"/>
        <v>0</v>
      </c>
      <c r="M120" s="471"/>
      <c r="O120" s="16"/>
      <c r="P120" s="16"/>
      <c r="Q120" s="16"/>
    </row>
    <row r="121" spans="1:17" x14ac:dyDescent="0.2">
      <c r="A121" s="38">
        <f>'Budget Plan'!A118</f>
        <v>0</v>
      </c>
      <c r="B121" s="1007" t="str">
        <f>'Budget Plan'!C118</f>
        <v>Interest Payable</v>
      </c>
      <c r="C121" s="1008"/>
      <c r="D121" s="1008"/>
      <c r="E121" s="1008"/>
      <c r="F121" s="1008"/>
      <c r="G121" s="132" t="s">
        <v>286</v>
      </c>
      <c r="H121" s="112">
        <f>'Budget Plan'!G118</f>
        <v>0</v>
      </c>
      <c r="I121" s="152"/>
      <c r="J121" s="152"/>
      <c r="K121" s="152"/>
      <c r="L121" s="112">
        <f t="shared" si="5"/>
        <v>0</v>
      </c>
      <c r="M121" s="471"/>
      <c r="O121" s="16"/>
      <c r="P121" s="16"/>
      <c r="Q121" s="16"/>
    </row>
    <row r="122" spans="1:17" ht="13.5" thickBot="1" x14ac:dyDescent="0.25">
      <c r="A122" s="38">
        <f>'Budget Plan'!A119</f>
        <v>0</v>
      </c>
      <c r="B122" s="1024" t="str">
        <f>'Budget Plan'!C119</f>
        <v>School Fund Expenditure</v>
      </c>
      <c r="C122" s="1025"/>
      <c r="D122" s="1025"/>
      <c r="E122" s="1025"/>
      <c r="F122" s="1025"/>
      <c r="G122" s="133" t="s">
        <v>289</v>
      </c>
      <c r="H122" s="130">
        <f>'Budget Plan'!G119</f>
        <v>0</v>
      </c>
      <c r="I122" s="153"/>
      <c r="J122" s="153"/>
      <c r="K122" s="153"/>
      <c r="L122" s="130">
        <f t="shared" si="5"/>
        <v>0</v>
      </c>
      <c r="M122" s="471"/>
      <c r="O122" s="16"/>
      <c r="P122" s="16"/>
      <c r="Q122" s="16"/>
    </row>
    <row r="123" spans="1:17" ht="18" customHeight="1" thickBot="1" x14ac:dyDescent="0.25">
      <c r="B123" s="1022" t="s">
        <v>395</v>
      </c>
      <c r="C123" s="1023"/>
      <c r="D123" s="1023"/>
      <c r="E123" s="1023"/>
      <c r="F123" s="1023"/>
      <c r="G123" s="1101"/>
      <c r="H123" s="131">
        <f>SUM(H108:H122)</f>
        <v>0</v>
      </c>
      <c r="I123" s="131">
        <f>SUM(I108:I122)</f>
        <v>0</v>
      </c>
      <c r="J123" s="131">
        <f>SUM(J108:J122)</f>
        <v>0</v>
      </c>
      <c r="K123" s="131">
        <f>SUM(K108:K122)</f>
        <v>0</v>
      </c>
      <c r="L123" s="131">
        <f>SUM(L108:L122)</f>
        <v>0</v>
      </c>
      <c r="M123" s="367"/>
      <c r="O123" s="16"/>
      <c r="P123" s="16"/>
      <c r="Q123" s="16"/>
    </row>
    <row r="124" spans="1:17" x14ac:dyDescent="0.2">
      <c r="B124" s="948"/>
      <c r="C124" s="948"/>
      <c r="D124" s="948"/>
      <c r="E124" s="948"/>
      <c r="F124" s="948"/>
      <c r="G124" s="41"/>
      <c r="H124" s="19"/>
      <c r="I124" s="19"/>
      <c r="J124" s="19"/>
      <c r="K124" s="19"/>
      <c r="L124" s="19"/>
      <c r="M124" s="367"/>
      <c r="O124" s="16"/>
      <c r="P124" s="16"/>
      <c r="Q124" s="16"/>
    </row>
    <row r="125" spans="1:17" x14ac:dyDescent="0.2">
      <c r="B125" s="896" t="s">
        <v>292</v>
      </c>
      <c r="C125" s="896"/>
      <c r="D125" s="896"/>
      <c r="E125" s="896"/>
      <c r="F125" s="896"/>
      <c r="G125" s="41"/>
      <c r="H125" s="19"/>
      <c r="I125" s="19"/>
      <c r="J125" s="19"/>
      <c r="K125" s="19"/>
      <c r="L125" s="19"/>
      <c r="M125" s="367"/>
      <c r="O125" s="16"/>
      <c r="P125" s="16"/>
      <c r="Q125" s="16"/>
    </row>
    <row r="126" spans="1:17" x14ac:dyDescent="0.2">
      <c r="B126" s="1006"/>
      <c r="C126" s="1006"/>
      <c r="D126" s="1006"/>
      <c r="E126" s="1006"/>
      <c r="F126" s="1006"/>
      <c r="G126" s="41"/>
      <c r="H126" s="19"/>
      <c r="I126" s="19"/>
      <c r="J126" s="19"/>
      <c r="K126" s="19"/>
      <c r="L126" s="19"/>
      <c r="M126" s="367"/>
      <c r="O126" s="16"/>
      <c r="P126" s="16"/>
      <c r="Q126" s="16"/>
    </row>
    <row r="127" spans="1:17" x14ac:dyDescent="0.2">
      <c r="A127" s="38">
        <f>'Budget Plan'!A123</f>
        <v>0</v>
      </c>
      <c r="B127" s="1007" t="str">
        <f>'Budget Plan'!C123</f>
        <v>Premises Extensions &amp; Improvements</v>
      </c>
      <c r="C127" s="1008"/>
      <c r="D127" s="1008"/>
      <c r="E127" s="1008"/>
      <c r="F127" s="1008"/>
      <c r="G127" s="132" t="s">
        <v>295</v>
      </c>
      <c r="H127" s="112">
        <f>'Budget Plan'!G123</f>
        <v>0</v>
      </c>
      <c r="I127" s="152"/>
      <c r="J127" s="152"/>
      <c r="K127" s="152"/>
      <c r="L127" s="112">
        <f>SUM(H127:K127)</f>
        <v>0</v>
      </c>
      <c r="M127" s="471"/>
      <c r="O127" s="16"/>
      <c r="P127" s="16"/>
      <c r="Q127" s="16"/>
    </row>
    <row r="128" spans="1:17" x14ac:dyDescent="0.2">
      <c r="A128" s="38">
        <f>'Budget Plan'!A124</f>
        <v>0</v>
      </c>
      <c r="B128" s="1007" t="str">
        <f>'Budget Plan'!C124</f>
        <v>Major Equipment Purchase</v>
      </c>
      <c r="C128" s="1008"/>
      <c r="D128" s="1008"/>
      <c r="E128" s="1008"/>
      <c r="F128" s="1008"/>
      <c r="G128" s="132" t="s">
        <v>298</v>
      </c>
      <c r="H128" s="112">
        <f>'Budget Plan'!G124</f>
        <v>0</v>
      </c>
      <c r="I128" s="152"/>
      <c r="J128" s="152"/>
      <c r="K128" s="152"/>
      <c r="L128" s="112">
        <f>SUM(H128:K128)</f>
        <v>0</v>
      </c>
      <c r="M128" s="471"/>
      <c r="O128" s="16"/>
      <c r="P128" s="16"/>
      <c r="Q128" s="16"/>
    </row>
    <row r="129" spans="1:17" ht="13.5" thickBot="1" x14ac:dyDescent="0.25">
      <c r="A129" s="38">
        <f>'Budget Plan'!A125</f>
        <v>0</v>
      </c>
      <c r="B129" s="1024" t="str">
        <f>'Budget Plan'!C125</f>
        <v>ICT Equipment</v>
      </c>
      <c r="C129" s="1025"/>
      <c r="D129" s="1025"/>
      <c r="E129" s="1025"/>
      <c r="F129" s="1025"/>
      <c r="G129" s="133" t="s">
        <v>237</v>
      </c>
      <c r="H129" s="130">
        <f>'Budget Plan'!G125</f>
        <v>0</v>
      </c>
      <c r="I129" s="153"/>
      <c r="J129" s="153"/>
      <c r="K129" s="153"/>
      <c r="L129" s="130">
        <f>SUM(H129:K129)</f>
        <v>0</v>
      </c>
      <c r="M129" s="471"/>
      <c r="O129" s="16"/>
      <c r="P129" s="16"/>
      <c r="Q129" s="16"/>
    </row>
    <row r="130" spans="1:17" ht="18" customHeight="1" thickBot="1" x14ac:dyDescent="0.25">
      <c r="B130" s="1022" t="s">
        <v>302</v>
      </c>
      <c r="C130" s="1023"/>
      <c r="D130" s="1023"/>
      <c r="E130" s="1023"/>
      <c r="F130" s="1023"/>
      <c r="G130" s="1101"/>
      <c r="H130" s="131">
        <f>SUM(H127:H129)</f>
        <v>0</v>
      </c>
      <c r="I130" s="131">
        <f>SUM(I127:I129)</f>
        <v>0</v>
      </c>
      <c r="J130" s="131">
        <f>SUM(J127:J129)</f>
        <v>0</v>
      </c>
      <c r="K130" s="131">
        <f>SUM(K127:K129)</f>
        <v>0</v>
      </c>
      <c r="L130" s="131">
        <f>SUM(L127:L129)</f>
        <v>0</v>
      </c>
      <c r="M130" s="367"/>
      <c r="O130" s="16"/>
      <c r="P130" s="16"/>
      <c r="Q130" s="16"/>
    </row>
    <row r="131" spans="1:17" ht="13.5" thickBot="1" x14ac:dyDescent="0.25">
      <c r="B131" s="1113"/>
      <c r="C131" s="1113"/>
      <c r="D131" s="1113"/>
      <c r="E131" s="1113"/>
      <c r="F131" s="1113"/>
      <c r="G131" s="41"/>
      <c r="H131" s="19"/>
      <c r="I131" s="19"/>
      <c r="J131" s="19"/>
      <c r="K131" s="19"/>
      <c r="L131" s="19"/>
      <c r="M131" s="367"/>
      <c r="O131" s="16"/>
      <c r="P131" s="16"/>
      <c r="Q131" s="16"/>
    </row>
    <row r="132" spans="1:17" ht="13.5" thickBot="1" x14ac:dyDescent="0.25">
      <c r="A132" s="38">
        <f>'Budget Plan'!A128</f>
        <v>0</v>
      </c>
      <c r="B132" s="1085" t="str">
        <f>'Budget Plan'!C128</f>
        <v>In-Year Contingency</v>
      </c>
      <c r="C132" s="1086"/>
      <c r="D132" s="1086"/>
      <c r="E132" s="1086"/>
      <c r="F132" s="1086"/>
      <c r="G132" s="137" t="s">
        <v>304</v>
      </c>
      <c r="H132" s="135">
        <f>'Budget Plan'!G128</f>
        <v>0</v>
      </c>
      <c r="I132" s="154">
        <v>0</v>
      </c>
      <c r="J132" s="154">
        <v>0</v>
      </c>
      <c r="K132" s="154">
        <v>0</v>
      </c>
      <c r="L132" s="135">
        <f>SUM(H132:K132)</f>
        <v>0</v>
      </c>
      <c r="M132" s="390"/>
      <c r="O132" s="16"/>
      <c r="P132" s="16"/>
      <c r="Q132" s="16"/>
    </row>
    <row r="133" spans="1:17" x14ac:dyDescent="0.2">
      <c r="B133" s="1138"/>
      <c r="C133" s="1138"/>
      <c r="D133" s="1138"/>
      <c r="E133" s="1138"/>
      <c r="F133" s="1138"/>
      <c r="G133" s="41"/>
      <c r="M133" s="367"/>
      <c r="O133" s="16"/>
      <c r="P133" s="16"/>
      <c r="Q133" s="16"/>
    </row>
    <row r="134" spans="1:17" ht="13.5" thickBot="1" x14ac:dyDescent="0.25">
      <c r="B134" s="948"/>
      <c r="C134" s="948"/>
      <c r="D134" s="948"/>
      <c r="E134" s="948"/>
      <c r="F134" s="948"/>
      <c r="G134" s="41"/>
      <c r="M134" s="367"/>
      <c r="O134" s="16"/>
      <c r="P134" s="16"/>
      <c r="Q134" s="16"/>
    </row>
    <row r="135" spans="1:17" ht="18" customHeight="1" thickBot="1" x14ac:dyDescent="0.25">
      <c r="B135" s="1110" t="s">
        <v>306</v>
      </c>
      <c r="C135" s="1111"/>
      <c r="D135" s="1111"/>
      <c r="E135" s="1111"/>
      <c r="F135" s="1111"/>
      <c r="G135" s="1112"/>
      <c r="H135" s="134" t="e">
        <f>H54+H68+H79+H96+H104+H123+H130+H132</f>
        <v>#N/A</v>
      </c>
      <c r="I135" s="134">
        <f>I54+I68+I79+I96+I104+I123+I130+I132</f>
        <v>0</v>
      </c>
      <c r="J135" s="134">
        <f>J54+J68+J79+J96+J104+J123+J130+J132</f>
        <v>0</v>
      </c>
      <c r="K135" s="134">
        <f>K54+K68+K79+K96+K104+K123+K130+K132</f>
        <v>0</v>
      </c>
      <c r="L135" s="131" t="e">
        <f>L54+L68+L79+L96+L104+L123+L130+L132</f>
        <v>#N/A</v>
      </c>
      <c r="M135" s="367"/>
      <c r="O135" s="16"/>
      <c r="P135" s="16"/>
      <c r="Q135" s="16"/>
    </row>
    <row r="136" spans="1:17" x14ac:dyDescent="0.2">
      <c r="B136" s="948"/>
      <c r="C136" s="948"/>
      <c r="D136" s="948"/>
      <c r="E136" s="948"/>
      <c r="F136" s="948"/>
      <c r="G136" s="41"/>
      <c r="M136" s="367"/>
      <c r="O136" s="16"/>
      <c r="P136" s="16"/>
      <c r="Q136" s="16"/>
    </row>
    <row r="137" spans="1:17" x14ac:dyDescent="0.2">
      <c r="B137" s="18"/>
      <c r="C137" s="18"/>
      <c r="D137" s="18"/>
      <c r="E137" s="18"/>
      <c r="F137" s="18"/>
      <c r="G137" s="41"/>
      <c r="M137" s="470"/>
      <c r="O137" s="16"/>
      <c r="P137" s="16"/>
      <c r="Q137" s="16"/>
    </row>
    <row r="138" spans="1:17" ht="18" customHeight="1" x14ac:dyDescent="0.2">
      <c r="B138" s="947" t="str">
        <f>'Budget Plan'!C133</f>
        <v>BALANCE B/F (Estimate)</v>
      </c>
      <c r="C138" s="947"/>
      <c r="D138" s="947"/>
      <c r="E138" s="947"/>
      <c r="F138" s="947"/>
      <c r="G138" s="947"/>
      <c r="H138" s="372" t="e">
        <f>'Budget Plan'!G153</f>
        <v>#N/A</v>
      </c>
      <c r="I138" s="376"/>
      <c r="J138" s="376"/>
      <c r="K138" s="376"/>
      <c r="L138" s="372" t="e">
        <f>SUM(H138:K138)</f>
        <v>#N/A</v>
      </c>
      <c r="M138" s="471"/>
      <c r="O138" s="16"/>
      <c r="P138" s="16"/>
      <c r="Q138" s="16"/>
    </row>
    <row r="139" spans="1:17" ht="18" customHeight="1" x14ac:dyDescent="0.2">
      <c r="B139" s="947" t="str">
        <f>'Budget Plan'!C134</f>
        <v>PROJECTED C/F (Reserves)</v>
      </c>
      <c r="C139" s="947"/>
      <c r="D139" s="947"/>
      <c r="E139" s="947"/>
      <c r="F139" s="947"/>
      <c r="G139" s="947"/>
      <c r="H139" s="372" t="e">
        <f>'Budget Plan'!G155</f>
        <v>#N/A</v>
      </c>
      <c r="I139" s="376"/>
      <c r="J139" s="376"/>
      <c r="K139" s="376"/>
      <c r="L139" s="372" t="e">
        <f>SUM(H139:K139)</f>
        <v>#N/A</v>
      </c>
      <c r="M139" s="631"/>
      <c r="O139" s="16"/>
      <c r="P139" s="16"/>
      <c r="Q139" s="16"/>
    </row>
    <row r="140" spans="1:17" ht="26.25" customHeight="1" x14ac:dyDescent="0.2">
      <c r="B140" s="947" t="str">
        <f>'Budget Plan'!C135</f>
        <v>NET INCOME / EXPENDITURE BUDGET FIGURE</v>
      </c>
      <c r="C140" s="947"/>
      <c r="D140" s="947"/>
      <c r="E140" s="947"/>
      <c r="F140" s="947"/>
      <c r="G140" s="947"/>
      <c r="H140" s="372" t="e">
        <f>H135+H139-H42</f>
        <v>#N/A</v>
      </c>
      <c r="I140" s="403"/>
      <c r="J140" s="403"/>
      <c r="K140" s="403"/>
      <c r="L140" s="372" t="e">
        <f>L135+L139-L42</f>
        <v>#N/A</v>
      </c>
      <c r="M140" s="409" t="s">
        <v>411</v>
      </c>
      <c r="O140" s="16"/>
      <c r="P140" s="16"/>
      <c r="Q140" s="16"/>
    </row>
    <row r="141" spans="1:17" x14ac:dyDescent="0.2">
      <c r="M141" s="367"/>
      <c r="O141" s="16"/>
      <c r="P141" s="16"/>
      <c r="Q141" s="16"/>
    </row>
    <row r="142" spans="1:17" ht="18" customHeight="1" x14ac:dyDescent="0.2">
      <c r="B142" s="1139" t="s">
        <v>412</v>
      </c>
      <c r="C142" s="1139"/>
      <c r="D142" s="1139"/>
      <c r="E142" s="1139"/>
      <c r="F142" s="1139"/>
      <c r="G142" s="1139"/>
      <c r="H142" s="403"/>
      <c r="I142" s="372">
        <f>I43+I138-I135-I139</f>
        <v>0</v>
      </c>
      <c r="J142" s="372">
        <f>J43+J138-J135-J139</f>
        <v>0</v>
      </c>
      <c r="K142" s="372">
        <f>K43+K138-K135-K139</f>
        <v>0</v>
      </c>
      <c r="L142" s="372" t="e">
        <f>L43+L138-L135-L139</f>
        <v>#N/A</v>
      </c>
      <c r="M142" s="366"/>
      <c r="O142" s="16"/>
      <c r="P142" s="16"/>
      <c r="Q142" s="16"/>
    </row>
    <row r="143" spans="1:17" ht="25.5" customHeight="1" x14ac:dyDescent="0.2">
      <c r="B143" s="1140" t="s">
        <v>529</v>
      </c>
      <c r="C143" s="1140"/>
      <c r="D143" s="1140"/>
      <c r="E143" s="1140"/>
      <c r="F143" s="1140"/>
      <c r="G143" s="1140"/>
      <c r="H143" s="404"/>
      <c r="I143" s="34" t="str">
        <f>IF(I142=0,"OK","Please Check")</f>
        <v>OK</v>
      </c>
      <c r="J143" s="34" t="str">
        <f>IF(J142=0,"OK","Please Check")</f>
        <v>OK</v>
      </c>
      <c r="K143" s="34" t="str">
        <f>IF(K142=0,"OK","Please Check")</f>
        <v>OK</v>
      </c>
      <c r="L143" s="374"/>
      <c r="M143" s="405" t="str">
        <f>IF(I143="Please Check","Virements do not balance - Please Check",IF(J143="Please Check","Virements do not balance - Please Check",IF(K143="Please Check","Virements do not balance - Please Check","")))</f>
        <v/>
      </c>
      <c r="O143" s="16"/>
      <c r="P143" s="16"/>
      <c r="Q143" s="16"/>
    </row>
    <row r="144" spans="1:17" x14ac:dyDescent="0.2">
      <c r="I144" s="392"/>
      <c r="J144" s="392"/>
      <c r="K144" s="392"/>
      <c r="M144" s="18"/>
      <c r="O144" s="16"/>
      <c r="P144" s="16"/>
      <c r="Q144" s="16"/>
    </row>
    <row r="145" spans="2:17" s="373" customFormat="1" ht="18" customHeight="1" x14ac:dyDescent="0.2">
      <c r="B145" s="343" t="s">
        <v>315</v>
      </c>
      <c r="I145" s="392"/>
      <c r="J145" s="392"/>
      <c r="K145" s="392"/>
      <c r="M145" s="367"/>
      <c r="O145" s="16"/>
      <c r="P145" s="16"/>
      <c r="Q145" s="16"/>
    </row>
    <row r="146" spans="2:17" s="373" customFormat="1" ht="18" customHeight="1" x14ac:dyDescent="0.2">
      <c r="B146" s="1144" t="s">
        <v>124</v>
      </c>
      <c r="C146" s="1144"/>
      <c r="D146" s="1144"/>
      <c r="E146" s="1144"/>
      <c r="F146" s="1144"/>
      <c r="G146" s="1144"/>
      <c r="H146" s="372" t="e">
        <f>H43</f>
        <v>#N/A</v>
      </c>
      <c r="I146" s="372">
        <f>I43</f>
        <v>0</v>
      </c>
      <c r="J146" s="372">
        <f>J43</f>
        <v>0</v>
      </c>
      <c r="K146" s="372">
        <f>K43</f>
        <v>0</v>
      </c>
      <c r="L146" s="372" t="e">
        <f>L43</f>
        <v>#N/A</v>
      </c>
      <c r="M146" s="483"/>
      <c r="O146" s="16"/>
      <c r="P146" s="16"/>
      <c r="Q146" s="16"/>
    </row>
    <row r="147" spans="2:17" s="373" customFormat="1" ht="18" customHeight="1" x14ac:dyDescent="0.2">
      <c r="B147" s="1067" t="s">
        <v>306</v>
      </c>
      <c r="C147" s="1067"/>
      <c r="D147" s="1067"/>
      <c r="E147" s="1067"/>
      <c r="F147" s="1067"/>
      <c r="G147" s="1067"/>
      <c r="H147" s="372" t="e">
        <f>H135</f>
        <v>#N/A</v>
      </c>
      <c r="I147" s="372">
        <f>I135</f>
        <v>0</v>
      </c>
      <c r="J147" s="372">
        <f>J135</f>
        <v>0</v>
      </c>
      <c r="K147" s="372">
        <f>K135</f>
        <v>0</v>
      </c>
      <c r="L147" s="372" t="e">
        <f>L135</f>
        <v>#N/A</v>
      </c>
      <c r="M147" s="483"/>
      <c r="O147" s="16"/>
      <c r="P147" s="16"/>
      <c r="Q147" s="16"/>
    </row>
    <row r="148" spans="2:17" s="373" customFormat="1" ht="18" customHeight="1" x14ac:dyDescent="0.2">
      <c r="B148" s="1067" t="s">
        <v>316</v>
      </c>
      <c r="C148" s="1067"/>
      <c r="D148" s="1067"/>
      <c r="E148" s="1067"/>
      <c r="F148" s="1067"/>
      <c r="G148" s="1067"/>
      <c r="H148" s="372" t="e">
        <f>H146-H147</f>
        <v>#N/A</v>
      </c>
      <c r="I148" s="372">
        <f>I146-I147</f>
        <v>0</v>
      </c>
      <c r="J148" s="372">
        <f>J146-J147</f>
        <v>0</v>
      </c>
      <c r="K148" s="372">
        <f>K146-K147</f>
        <v>0</v>
      </c>
      <c r="L148" s="372" t="e">
        <f>L146-L147</f>
        <v>#N/A</v>
      </c>
      <c r="M148" s="483"/>
      <c r="O148" s="16"/>
      <c r="P148" s="16"/>
      <c r="Q148" s="16"/>
    </row>
    <row r="149" spans="2:17" s="373" customFormat="1" ht="18" customHeight="1" x14ac:dyDescent="0.2">
      <c r="B149" s="267"/>
      <c r="C149" s="267"/>
      <c r="D149" s="267"/>
      <c r="E149" s="267"/>
      <c r="F149" s="267"/>
      <c r="G149" s="267"/>
      <c r="H149" s="371"/>
      <c r="I149" s="371"/>
      <c r="J149" s="371"/>
      <c r="K149" s="371"/>
      <c r="L149" s="371"/>
      <c r="M149" s="367"/>
      <c r="O149" s="16"/>
      <c r="P149" s="16"/>
      <c r="Q149" s="16"/>
    </row>
    <row r="150" spans="2:17" s="373" customFormat="1" ht="18" customHeight="1" x14ac:dyDescent="0.2">
      <c r="B150" s="267" t="s">
        <v>317</v>
      </c>
      <c r="C150" s="267"/>
      <c r="D150" s="267"/>
      <c r="E150" s="267"/>
      <c r="F150" s="267"/>
      <c r="G150" s="267"/>
      <c r="H150" s="371"/>
      <c r="I150" s="371"/>
      <c r="J150" s="371"/>
      <c r="K150" s="371"/>
      <c r="L150" s="371"/>
      <c r="M150" s="367"/>
      <c r="O150" s="16"/>
      <c r="P150" s="16"/>
      <c r="Q150" s="16"/>
    </row>
    <row r="151" spans="2:17" s="373" customFormat="1" ht="18" customHeight="1" x14ac:dyDescent="0.2">
      <c r="B151" s="1144" t="s">
        <v>532</v>
      </c>
      <c r="C151" s="1144"/>
      <c r="D151" s="1144"/>
      <c r="E151" s="1144"/>
      <c r="F151" s="1144"/>
      <c r="G151" s="1144"/>
      <c r="H151" s="372" t="e">
        <f>'Budget Plan'!G153</f>
        <v>#N/A</v>
      </c>
      <c r="I151" s="372">
        <f>I138</f>
        <v>0</v>
      </c>
      <c r="J151" s="372">
        <f>J138</f>
        <v>0</v>
      </c>
      <c r="K151" s="372">
        <f>K138</f>
        <v>0</v>
      </c>
      <c r="L151" s="372" t="e">
        <f>SUM(H151:K151)</f>
        <v>#N/A</v>
      </c>
      <c r="M151" s="483"/>
      <c r="O151" s="16"/>
      <c r="P151" s="16"/>
      <c r="Q151" s="16"/>
    </row>
    <row r="152" spans="2:17" s="373" customFormat="1" ht="18" customHeight="1" x14ac:dyDescent="0.2">
      <c r="B152" s="1067" t="s">
        <v>397</v>
      </c>
      <c r="C152" s="1067"/>
      <c r="D152" s="1067"/>
      <c r="E152" s="1067"/>
      <c r="F152" s="1067"/>
      <c r="G152" s="1067"/>
      <c r="H152" s="372" t="e">
        <f>H148</f>
        <v>#N/A</v>
      </c>
      <c r="I152" s="372">
        <f>I148</f>
        <v>0</v>
      </c>
      <c r="J152" s="372">
        <f>J148</f>
        <v>0</v>
      </c>
      <c r="K152" s="372">
        <f>K148</f>
        <v>0</v>
      </c>
      <c r="L152" s="372" t="e">
        <f>SUM(H152:K152)</f>
        <v>#N/A</v>
      </c>
      <c r="M152" s="483"/>
      <c r="O152" s="16"/>
      <c r="P152" s="16"/>
      <c r="Q152" s="16"/>
    </row>
    <row r="153" spans="2:17" s="373" customFormat="1" ht="18" customHeight="1" x14ac:dyDescent="0.2">
      <c r="B153" s="1067" t="s">
        <v>320</v>
      </c>
      <c r="C153" s="1067"/>
      <c r="D153" s="1067"/>
      <c r="E153" s="1067"/>
      <c r="F153" s="1067"/>
      <c r="G153" s="1067"/>
      <c r="H153" s="372" t="e">
        <f>H151+H152</f>
        <v>#N/A</v>
      </c>
      <c r="I153" s="372">
        <f>I151+I152</f>
        <v>0</v>
      </c>
      <c r="J153" s="372">
        <f>J151+J152</f>
        <v>0</v>
      </c>
      <c r="K153" s="372">
        <f>K151+K152</f>
        <v>0</v>
      </c>
      <c r="L153" s="372" t="e">
        <f>L151+L152</f>
        <v>#N/A</v>
      </c>
      <c r="M153" s="483"/>
      <c r="O153" s="16"/>
      <c r="P153" s="16"/>
      <c r="Q153" s="16"/>
    </row>
    <row r="154" spans="2:17" ht="13.5" thickBot="1" x14ac:dyDescent="0.25">
      <c r="I154" s="1126"/>
      <c r="J154" s="1126"/>
      <c r="K154" s="1126"/>
      <c r="M154" s="367"/>
      <c r="O154" s="16"/>
      <c r="P154" s="16"/>
      <c r="Q154" s="16"/>
    </row>
    <row r="155" spans="2:17" x14ac:dyDescent="0.2">
      <c r="B155" s="1096" t="s">
        <v>326</v>
      </c>
      <c r="C155" s="1097"/>
      <c r="D155" s="1097"/>
      <c r="E155" s="1097"/>
      <c r="F155" s="1097"/>
      <c r="G155" s="1097"/>
      <c r="H155" s="139"/>
      <c r="I155" s="140"/>
      <c r="J155" s="140"/>
      <c r="K155" s="140"/>
      <c r="L155" s="139"/>
      <c r="M155" s="109"/>
      <c r="N155" s="30"/>
      <c r="O155" s="16"/>
      <c r="P155" s="16"/>
      <c r="Q155" s="16"/>
    </row>
    <row r="156" spans="2:17" x14ac:dyDescent="0.2">
      <c r="B156" s="1098"/>
      <c r="C156" s="936"/>
      <c r="D156" s="936"/>
      <c r="E156" s="936"/>
      <c r="F156" s="936"/>
      <c r="G156" s="936"/>
      <c r="H156" s="141"/>
      <c r="I156" s="142"/>
      <c r="J156" s="142"/>
      <c r="K156" s="142"/>
      <c r="L156" s="141"/>
      <c r="M156" s="110"/>
      <c r="N156" s="30"/>
      <c r="O156" s="16"/>
      <c r="P156" s="16"/>
      <c r="Q156" s="16"/>
    </row>
    <row r="157" spans="2:17" ht="13.5" thickBot="1" x14ac:dyDescent="0.25">
      <c r="B157" s="1099"/>
      <c r="C157" s="1100"/>
      <c r="D157" s="1100"/>
      <c r="E157" s="1100"/>
      <c r="F157" s="1100"/>
      <c r="G157" s="1100"/>
      <c r="H157" s="143"/>
      <c r="I157" s="144"/>
      <c r="J157" s="144"/>
      <c r="K157" s="144"/>
      <c r="L157" s="143"/>
      <c r="M157" s="111"/>
      <c r="N157" s="30"/>
      <c r="O157" s="16"/>
      <c r="P157" s="16"/>
      <c r="Q157" s="16"/>
    </row>
    <row r="158" spans="2:17" ht="13.5" thickBot="1" x14ac:dyDescent="0.25">
      <c r="I158" s="138"/>
      <c r="J158" s="138"/>
      <c r="K158" s="138"/>
      <c r="M158" s="18"/>
      <c r="O158" s="16"/>
      <c r="P158" s="16"/>
      <c r="Q158" s="16"/>
    </row>
    <row r="159" spans="2:17" x14ac:dyDescent="0.2">
      <c r="B159" s="1051" t="s">
        <v>327</v>
      </c>
      <c r="C159" s="1060"/>
      <c r="D159" s="1060"/>
      <c r="E159" s="1060"/>
      <c r="F159" s="1060"/>
      <c r="G159" s="145"/>
      <c r="M159" s="367"/>
      <c r="O159" s="16"/>
      <c r="P159" s="16"/>
      <c r="Q159" s="16"/>
    </row>
    <row r="160" spans="2:17" ht="13.5" thickBot="1" x14ac:dyDescent="0.25">
      <c r="B160" s="1062"/>
      <c r="C160" s="1063"/>
      <c r="D160" s="1063"/>
      <c r="E160" s="1063"/>
      <c r="F160" s="1063"/>
      <c r="G160" s="146"/>
      <c r="M160" s="367"/>
      <c r="O160" s="16"/>
      <c r="P160" s="16"/>
      <c r="Q160" s="16"/>
    </row>
    <row r="161" spans="1:17" x14ac:dyDescent="0.2">
      <c r="B161" s="1041"/>
      <c r="C161" s="1041"/>
      <c r="D161" s="1041"/>
      <c r="E161" s="1041"/>
      <c r="F161" s="1041"/>
      <c r="G161" s="948"/>
      <c r="H161" s="41"/>
      <c r="M161" s="367"/>
      <c r="O161" s="16"/>
      <c r="P161" s="16"/>
      <c r="Q161" s="16"/>
    </row>
    <row r="162" spans="1:17" x14ac:dyDescent="0.2">
      <c r="B162" s="1007" t="str">
        <f>'Budget Plan'!C166</f>
        <v>TOTAL CAPITAL BALANCE B/F (Estimate)</v>
      </c>
      <c r="C162" s="1008"/>
      <c r="D162" s="1008"/>
      <c r="E162" s="1008"/>
      <c r="F162" s="1065"/>
      <c r="G162" s="119"/>
      <c r="H162" s="112">
        <f>'Budget Plan'!G166</f>
        <v>0</v>
      </c>
      <c r="I162" s="152"/>
      <c r="J162" s="152"/>
      <c r="K162" s="152"/>
      <c r="L162" s="112">
        <f>SUM(H162:K162)</f>
        <v>0</v>
      </c>
      <c r="M162" s="471"/>
      <c r="O162" s="16"/>
      <c r="P162" s="16"/>
      <c r="Q162" s="16"/>
    </row>
    <row r="163" spans="1:17" x14ac:dyDescent="0.2">
      <c r="A163" s="38">
        <f>'Budget Plan'!A167</f>
        <v>0</v>
      </c>
      <c r="B163" s="1007" t="str">
        <f>'Budget Plan'!C167</f>
        <v>Capital Grants</v>
      </c>
      <c r="C163" s="1008"/>
      <c r="D163" s="1008"/>
      <c r="E163" s="1008"/>
      <c r="F163" s="1065"/>
      <c r="G163" s="119" t="s">
        <v>331</v>
      </c>
      <c r="H163" s="147">
        <f>'Budget Plan'!G167</f>
        <v>0</v>
      </c>
      <c r="I163" s="152"/>
      <c r="J163" s="152"/>
      <c r="K163" s="152"/>
      <c r="L163" s="112">
        <f>SUM(H163:K163)</f>
        <v>0</v>
      </c>
      <c r="M163" s="471"/>
      <c r="O163" s="16"/>
      <c r="P163" s="16"/>
      <c r="Q163" s="16"/>
    </row>
    <row r="164" spans="1:17" ht="13.5" thickBot="1" x14ac:dyDescent="0.25">
      <c r="A164" s="38">
        <f>'Budget Plan'!A168</f>
        <v>0</v>
      </c>
      <c r="B164" s="1072" t="str">
        <f>'Budget Plan'!C168</f>
        <v>Voluntary And Private Capital</v>
      </c>
      <c r="C164" s="1072"/>
      <c r="D164" s="1072"/>
      <c r="E164" s="1072"/>
      <c r="F164" s="1073"/>
      <c r="G164" s="148" t="s">
        <v>334</v>
      </c>
      <c r="H164" s="149">
        <f>'Budget Plan'!G168</f>
        <v>0</v>
      </c>
      <c r="I164" s="153"/>
      <c r="J164" s="153"/>
      <c r="K164" s="153"/>
      <c r="L164" s="130">
        <f>SUM(H164:K164)</f>
        <v>0</v>
      </c>
      <c r="M164" s="471"/>
      <c r="O164" s="16"/>
      <c r="P164" s="16"/>
      <c r="Q164" s="16"/>
    </row>
    <row r="165" spans="1:17" ht="18" customHeight="1" thickBot="1" x14ac:dyDescent="0.25">
      <c r="B165" s="1069" t="str">
        <f>'Budget Plan'!C169</f>
        <v>TOTAL CAPITAL RESOURCES</v>
      </c>
      <c r="C165" s="1070"/>
      <c r="D165" s="1070"/>
      <c r="E165" s="1070"/>
      <c r="F165" s="1070"/>
      <c r="G165" s="1070"/>
      <c r="H165" s="134">
        <f>SUM(H162:H164)</f>
        <v>0</v>
      </c>
      <c r="I165" s="150">
        <f>SUM(I162:I164)</f>
        <v>0</v>
      </c>
      <c r="J165" s="150">
        <f>SUM(J162:J164)</f>
        <v>0</v>
      </c>
      <c r="K165" s="150">
        <f>SUM(K162:K164)</f>
        <v>0</v>
      </c>
      <c r="L165" s="117">
        <f>SUM(L162:L164)</f>
        <v>0</v>
      </c>
      <c r="M165" s="367"/>
      <c r="O165" s="16"/>
      <c r="P165" s="16"/>
      <c r="Q165" s="16"/>
    </row>
    <row r="166" spans="1:17" x14ac:dyDescent="0.2">
      <c r="B166" s="1041"/>
      <c r="C166" s="1041"/>
      <c r="D166" s="1041"/>
      <c r="E166" s="1041"/>
      <c r="F166" s="1041"/>
      <c r="G166" s="948"/>
      <c r="H166" s="41"/>
      <c r="M166" s="367"/>
      <c r="O166" s="16"/>
      <c r="P166" s="16"/>
      <c r="Q166" s="16"/>
    </row>
    <row r="167" spans="1:17" ht="13.5" thickBot="1" x14ac:dyDescent="0.25">
      <c r="B167" s="1041"/>
      <c r="C167" s="1041"/>
      <c r="D167" s="1041"/>
      <c r="E167" s="1041"/>
      <c r="F167" s="1041"/>
      <c r="G167" s="948"/>
      <c r="H167" s="41"/>
      <c r="M167" s="367"/>
      <c r="O167" s="16"/>
      <c r="P167" s="16"/>
      <c r="Q167" s="16"/>
    </row>
    <row r="168" spans="1:17" x14ac:dyDescent="0.2">
      <c r="B168" s="1051" t="s">
        <v>336</v>
      </c>
      <c r="C168" s="1052"/>
      <c r="D168" s="1052"/>
      <c r="E168" s="1052"/>
      <c r="F168" s="1052"/>
      <c r="G168" s="1053"/>
      <c r="M168" s="367"/>
      <c r="O168" s="16"/>
      <c r="P168" s="16"/>
      <c r="Q168" s="16"/>
    </row>
    <row r="169" spans="1:17" ht="13.5" thickBot="1" x14ac:dyDescent="0.25">
      <c r="B169" s="1054"/>
      <c r="C169" s="1055"/>
      <c r="D169" s="1055"/>
      <c r="E169" s="1055"/>
      <c r="F169" s="1055"/>
      <c r="G169" s="1056"/>
      <c r="M169" s="367"/>
      <c r="O169" s="16"/>
      <c r="P169" s="16"/>
      <c r="Q169" s="16"/>
    </row>
    <row r="170" spans="1:17" x14ac:dyDescent="0.2">
      <c r="B170" s="1041"/>
      <c r="C170" s="1041"/>
      <c r="D170" s="1041"/>
      <c r="E170" s="1041"/>
      <c r="F170" s="1041"/>
      <c r="G170" s="948"/>
      <c r="H170" s="41"/>
      <c r="M170" s="367"/>
      <c r="O170" s="16"/>
      <c r="P170" s="16"/>
      <c r="Q170" s="16"/>
    </row>
    <row r="171" spans="1:17" x14ac:dyDescent="0.2">
      <c r="A171" s="38">
        <f>'Budget Plan'!A172</f>
        <v>0</v>
      </c>
      <c r="B171" s="1007" t="str">
        <f>'Budget Plan'!C172</f>
        <v>Capital - Premises</v>
      </c>
      <c r="C171" s="1008"/>
      <c r="D171" s="1008"/>
      <c r="E171" s="1008"/>
      <c r="F171" s="1065"/>
      <c r="G171" s="119" t="s">
        <v>339</v>
      </c>
      <c r="H171" s="147">
        <f>'Budget Plan'!G172</f>
        <v>0</v>
      </c>
      <c r="I171" s="152"/>
      <c r="J171" s="152"/>
      <c r="K171" s="152"/>
      <c r="L171" s="112">
        <f>SUM(H171:K171)</f>
        <v>0</v>
      </c>
      <c r="M171" s="471"/>
      <c r="O171" s="16"/>
      <c r="P171" s="16"/>
      <c r="Q171" s="16"/>
    </row>
    <row r="172" spans="1:17" x14ac:dyDescent="0.2">
      <c r="A172" s="38">
        <f>'Budget Plan'!A173</f>
        <v>0</v>
      </c>
      <c r="B172" s="1007" t="str">
        <f>'Budget Plan'!C173</f>
        <v>Capital - Equipment</v>
      </c>
      <c r="C172" s="1008"/>
      <c r="D172" s="1008"/>
      <c r="E172" s="1008"/>
      <c r="F172" s="1065"/>
      <c r="G172" s="119" t="s">
        <v>342</v>
      </c>
      <c r="H172" s="147">
        <f>'Budget Plan'!G173</f>
        <v>0</v>
      </c>
      <c r="I172" s="152"/>
      <c r="J172" s="152"/>
      <c r="K172" s="152"/>
      <c r="L172" s="112">
        <f>SUM(H172:K172)</f>
        <v>0</v>
      </c>
      <c r="M172" s="471"/>
      <c r="O172" s="16"/>
      <c r="P172" s="16"/>
      <c r="Q172" s="16"/>
    </row>
    <row r="173" spans="1:17" ht="13.5" thickBot="1" x14ac:dyDescent="0.25">
      <c r="A173" s="38">
        <f>'Budget Plan'!A174</f>
        <v>0</v>
      </c>
      <c r="B173" s="1072" t="str">
        <f>'Budget Plan'!C174</f>
        <v>Capital - ICT</v>
      </c>
      <c r="C173" s="1072"/>
      <c r="D173" s="1072"/>
      <c r="E173" s="1072"/>
      <c r="F173" s="1073"/>
      <c r="G173" s="148" t="s">
        <v>345</v>
      </c>
      <c r="H173" s="149">
        <f>'Budget Plan'!G174</f>
        <v>0</v>
      </c>
      <c r="I173" s="153"/>
      <c r="J173" s="153"/>
      <c r="K173" s="153"/>
      <c r="L173" s="112">
        <f>SUM(H173:K173)</f>
        <v>0</v>
      </c>
      <c r="M173" s="471"/>
      <c r="O173" s="16"/>
      <c r="P173" s="16"/>
      <c r="Q173" s="16"/>
    </row>
    <row r="174" spans="1:17" ht="18" customHeight="1" thickBot="1" x14ac:dyDescent="0.25">
      <c r="B174" s="1069" t="str">
        <f>'Budget Plan'!C175</f>
        <v>TOTAL CAPITAL EXPENDITURE</v>
      </c>
      <c r="C174" s="1070"/>
      <c r="D174" s="1070"/>
      <c r="E174" s="1070"/>
      <c r="F174" s="1070"/>
      <c r="G174" s="1070"/>
      <c r="H174" s="134">
        <f>SUM(H171:H173)</f>
        <v>0</v>
      </c>
      <c r="I174" s="150">
        <f>SUM(I171:I173)</f>
        <v>0</v>
      </c>
      <c r="J174" s="150">
        <f>SUM(J171:J173)</f>
        <v>0</v>
      </c>
      <c r="K174" s="150">
        <f>SUM(K171:K173)</f>
        <v>0</v>
      </c>
      <c r="L174" s="151">
        <f>SUM(L171:L173)</f>
        <v>0</v>
      </c>
      <c r="M174" s="367"/>
      <c r="O174" s="16"/>
      <c r="P174" s="16"/>
      <c r="Q174" s="16"/>
    </row>
    <row r="175" spans="1:17" ht="13.5" thickBot="1" x14ac:dyDescent="0.25">
      <c r="B175" s="1041"/>
      <c r="C175" s="1041"/>
      <c r="D175" s="1041"/>
      <c r="E175" s="1041"/>
      <c r="F175" s="1041"/>
      <c r="G175" s="948"/>
      <c r="H175" s="41"/>
      <c r="M175" s="367"/>
      <c r="O175" s="16"/>
      <c r="P175" s="16"/>
      <c r="Q175" s="16"/>
    </row>
    <row r="176" spans="1:17" ht="18" customHeight="1" thickBot="1" x14ac:dyDescent="0.25">
      <c r="A176" s="38">
        <f>'Budget Plan'!A177</f>
        <v>0</v>
      </c>
      <c r="B176" s="1069" t="str">
        <f>'Budget Plan'!C177</f>
        <v>PROJECTED BALANCES</v>
      </c>
      <c r="C176" s="1070"/>
      <c r="D176" s="1070"/>
      <c r="E176" s="1070"/>
      <c r="F176" s="1070"/>
      <c r="G176" s="1070"/>
      <c r="H176" s="134">
        <f>'Budget Plan'!G177</f>
        <v>0</v>
      </c>
      <c r="I176" s="154"/>
      <c r="J176" s="154"/>
      <c r="K176" s="154"/>
      <c r="L176" s="117">
        <f>SUM(H176:K176)</f>
        <v>0</v>
      </c>
      <c r="M176" s="367"/>
      <c r="O176" s="16"/>
      <c r="P176" s="16"/>
      <c r="Q176" s="16"/>
    </row>
    <row r="177" spans="2:17" ht="13.5" thickBot="1" x14ac:dyDescent="0.25">
      <c r="M177" s="367"/>
      <c r="O177" s="16"/>
      <c r="P177" s="16"/>
      <c r="Q177" s="16"/>
    </row>
    <row r="178" spans="2:17" ht="18" customHeight="1" thickBot="1" x14ac:dyDescent="0.25">
      <c r="B178" s="399" t="s">
        <v>530</v>
      </c>
      <c r="C178" s="400"/>
      <c r="D178" s="400"/>
      <c r="E178" s="400"/>
      <c r="F178" s="400"/>
      <c r="G178" s="401"/>
      <c r="H178" s="370"/>
      <c r="I178" s="369">
        <f>I165-I174-I176</f>
        <v>0</v>
      </c>
      <c r="J178" s="369">
        <f>J165-J174-J176</f>
        <v>0</v>
      </c>
      <c r="K178" s="369">
        <f>K165-K174-K176</f>
        <v>0</v>
      </c>
      <c r="L178" s="375">
        <f>L165-L174-L176</f>
        <v>0</v>
      </c>
      <c r="M178" s="402"/>
      <c r="O178" s="16"/>
      <c r="P178" s="16"/>
      <c r="Q178" s="16"/>
    </row>
    <row r="179" spans="2:17" ht="25.5" customHeight="1" thickBot="1" x14ac:dyDescent="0.25">
      <c r="B179" s="1141" t="s">
        <v>531</v>
      </c>
      <c r="C179" s="1142"/>
      <c r="D179" s="1142"/>
      <c r="E179" s="1142"/>
      <c r="F179" s="1142"/>
      <c r="G179" s="1143"/>
      <c r="H179" s="398"/>
      <c r="I179" s="393" t="str">
        <f>IF(I178=0,"OK","Please Check")</f>
        <v>OK</v>
      </c>
      <c r="J179" s="395" t="str">
        <f>IF(J178=0,"OK","Please Check")</f>
        <v>OK</v>
      </c>
      <c r="K179" s="394" t="str">
        <f>IF(K178=0,"OK","Please Check")</f>
        <v>OK</v>
      </c>
      <c r="L179" s="396"/>
      <c r="M179" s="397" t="str">
        <f>IF(I179="Please Check","Virements do not balance - Please Check",IF(J179="Please Check","Virements do not balance - Please Check",IF(K179="Please Check","Virements do not balance - Please Check","")))</f>
        <v/>
      </c>
      <c r="O179" s="16"/>
      <c r="P179" s="16"/>
      <c r="Q179" s="16"/>
    </row>
    <row r="180" spans="2:17" x14ac:dyDescent="0.2">
      <c r="I180" s="392"/>
      <c r="J180" s="392"/>
      <c r="K180" s="392"/>
      <c r="O180" s="16"/>
      <c r="P180" s="16"/>
      <c r="Q180" s="16"/>
    </row>
    <row r="181" spans="2:17" s="407" customFormat="1" x14ac:dyDescent="0.2">
      <c r="B181" s="343" t="s">
        <v>417</v>
      </c>
      <c r="I181" s="392"/>
      <c r="J181" s="392"/>
      <c r="K181" s="392"/>
      <c r="O181" s="16"/>
      <c r="P181" s="16"/>
      <c r="Q181" s="16"/>
    </row>
    <row r="182" spans="2:17" s="407" customFormat="1" x14ac:dyDescent="0.2">
      <c r="B182" s="1128" t="s">
        <v>335</v>
      </c>
      <c r="C182" s="1129"/>
      <c r="D182" s="1129"/>
      <c r="E182" s="1129"/>
      <c r="F182" s="1129"/>
      <c r="G182" s="1130"/>
      <c r="H182" s="406">
        <f>H165</f>
        <v>0</v>
      </c>
      <c r="I182" s="406">
        <f>I165</f>
        <v>0</v>
      </c>
      <c r="J182" s="406">
        <f>J165</f>
        <v>0</v>
      </c>
      <c r="K182" s="406">
        <f>K165</f>
        <v>0</v>
      </c>
      <c r="L182" s="406">
        <f>L165</f>
        <v>0</v>
      </c>
      <c r="M182" s="471"/>
      <c r="O182" s="16"/>
      <c r="P182" s="16"/>
      <c r="Q182" s="16"/>
    </row>
    <row r="183" spans="2:17" s="407" customFormat="1" x14ac:dyDescent="0.2">
      <c r="B183" s="1128" t="s">
        <v>346</v>
      </c>
      <c r="C183" s="1129"/>
      <c r="D183" s="1129"/>
      <c r="E183" s="1129"/>
      <c r="F183" s="1129"/>
      <c r="G183" s="1130"/>
      <c r="H183" s="406">
        <f>H174</f>
        <v>0</v>
      </c>
      <c r="I183" s="406">
        <f>I174</f>
        <v>0</v>
      </c>
      <c r="J183" s="406">
        <f>J174</f>
        <v>0</v>
      </c>
      <c r="K183" s="406">
        <f>K174</f>
        <v>0</v>
      </c>
      <c r="L183" s="406">
        <f>L174</f>
        <v>0</v>
      </c>
      <c r="M183" s="471"/>
      <c r="O183" s="16"/>
      <c r="P183" s="16"/>
      <c r="Q183" s="16"/>
    </row>
    <row r="184" spans="2:17" s="407" customFormat="1" x14ac:dyDescent="0.2">
      <c r="B184" s="1128" t="s">
        <v>347</v>
      </c>
      <c r="C184" s="1129"/>
      <c r="D184" s="1129"/>
      <c r="E184" s="1129"/>
      <c r="F184" s="1129"/>
      <c r="G184" s="1130"/>
      <c r="H184" s="406">
        <f>H176</f>
        <v>0</v>
      </c>
      <c r="I184" s="406">
        <f>I176</f>
        <v>0</v>
      </c>
      <c r="J184" s="406">
        <f>J176</f>
        <v>0</v>
      </c>
      <c r="K184" s="406">
        <f>K176</f>
        <v>0</v>
      </c>
      <c r="L184" s="406">
        <f>L176</f>
        <v>0</v>
      </c>
      <c r="M184" s="471"/>
      <c r="O184" s="16"/>
      <c r="P184" s="16"/>
      <c r="Q184" s="16"/>
    </row>
    <row r="185" spans="2:17" s="407" customFormat="1" x14ac:dyDescent="0.2">
      <c r="B185" s="1131" t="s">
        <v>350</v>
      </c>
      <c r="C185" s="1132"/>
      <c r="D185" s="1132"/>
      <c r="E185" s="1132"/>
      <c r="F185" s="1132"/>
      <c r="G185" s="1133"/>
      <c r="H185" s="406">
        <f>H130</f>
        <v>0</v>
      </c>
      <c r="I185" s="406">
        <f>I130</f>
        <v>0</v>
      </c>
      <c r="J185" s="406">
        <f>J130</f>
        <v>0</v>
      </c>
      <c r="K185" s="406">
        <f>K130</f>
        <v>0</v>
      </c>
      <c r="L185" s="406">
        <f>L130</f>
        <v>0</v>
      </c>
      <c r="M185" s="471"/>
      <c r="O185" s="16"/>
      <c r="P185" s="16"/>
      <c r="Q185" s="16"/>
    </row>
    <row r="186" spans="2:17" x14ac:dyDescent="0.2">
      <c r="I186" s="1126"/>
      <c r="J186" s="1126"/>
      <c r="K186" s="1126"/>
      <c r="O186" s="16"/>
      <c r="P186" s="16"/>
      <c r="Q186" s="16"/>
    </row>
    <row r="187" spans="2:17" x14ac:dyDescent="0.2">
      <c r="I187" s="1127"/>
      <c r="J187" s="1127"/>
      <c r="K187" s="1127"/>
      <c r="O187" s="16"/>
      <c r="P187" s="16"/>
      <c r="Q187" s="16"/>
    </row>
    <row r="188" spans="2:17" x14ac:dyDescent="0.2">
      <c r="B188" s="986" t="s">
        <v>413</v>
      </c>
      <c r="C188" s="987"/>
      <c r="D188" s="987"/>
      <c r="E188" s="987"/>
      <c r="F188" s="987"/>
      <c r="G188" s="987"/>
      <c r="H188" s="1136"/>
      <c r="I188" s="1136"/>
      <c r="J188" s="1136"/>
      <c r="K188" s="1136"/>
      <c r="L188" s="1137"/>
      <c r="O188" s="16"/>
      <c r="P188" s="16"/>
      <c r="Q188" s="16"/>
    </row>
    <row r="189" spans="2:17" x14ac:dyDescent="0.2">
      <c r="B189" s="977" t="s">
        <v>26</v>
      </c>
      <c r="C189" s="978"/>
      <c r="D189" s="978"/>
      <c r="E189" s="978"/>
      <c r="F189" s="979"/>
      <c r="G189" s="1120"/>
      <c r="H189" s="1121"/>
      <c r="I189" s="1121"/>
      <c r="J189" s="1121"/>
      <c r="K189" s="1121"/>
      <c r="L189" s="1122"/>
      <c r="O189" s="16"/>
      <c r="P189" s="16"/>
      <c r="Q189" s="16"/>
    </row>
    <row r="190" spans="2:17" x14ac:dyDescent="0.2">
      <c r="B190" s="980"/>
      <c r="C190" s="981"/>
      <c r="D190" s="981"/>
      <c r="E190" s="981"/>
      <c r="F190" s="982"/>
      <c r="G190" s="1123"/>
      <c r="H190" s="1124"/>
      <c r="I190" s="1124"/>
      <c r="J190" s="1124"/>
      <c r="K190" s="1124"/>
      <c r="L190" s="1125"/>
      <c r="O190" s="16"/>
      <c r="P190" s="16"/>
      <c r="Q190" s="16"/>
    </row>
    <row r="191" spans="2:17" x14ac:dyDescent="0.2">
      <c r="B191" s="977" t="s">
        <v>400</v>
      </c>
      <c r="C191" s="978"/>
      <c r="D191" s="978"/>
      <c r="E191" s="978"/>
      <c r="F191" s="979"/>
      <c r="G191" s="1120"/>
      <c r="H191" s="1121"/>
      <c r="I191" s="1121"/>
      <c r="J191" s="1121"/>
      <c r="K191" s="1121"/>
      <c r="L191" s="1122"/>
      <c r="O191" s="16"/>
      <c r="P191" s="16"/>
      <c r="Q191" s="16"/>
    </row>
    <row r="192" spans="2:17" x14ac:dyDescent="0.2">
      <c r="B192" s="980"/>
      <c r="C192" s="981"/>
      <c r="D192" s="981"/>
      <c r="E192" s="981"/>
      <c r="F192" s="982"/>
      <c r="G192" s="1123"/>
      <c r="H192" s="1124"/>
      <c r="I192" s="1124"/>
      <c r="J192" s="1124"/>
      <c r="K192" s="1124"/>
      <c r="L192" s="1125"/>
      <c r="O192" s="16"/>
      <c r="P192" s="16"/>
      <c r="Q192" s="16"/>
    </row>
    <row r="193" spans="2:17" ht="12.75" customHeight="1" x14ac:dyDescent="0.2">
      <c r="B193" s="977" t="s">
        <v>25</v>
      </c>
      <c r="C193" s="978"/>
      <c r="D193" s="978"/>
      <c r="E193" s="978"/>
      <c r="F193" s="979"/>
      <c r="G193" s="1114" t="s">
        <v>401</v>
      </c>
      <c r="H193" s="1115"/>
      <c r="I193" s="1115"/>
      <c r="J193" s="1115"/>
      <c r="K193" s="1115"/>
      <c r="L193" s="1116"/>
      <c r="O193" s="16"/>
      <c r="P193" s="16"/>
      <c r="Q193" s="16"/>
    </row>
    <row r="194" spans="2:17" x14ac:dyDescent="0.2">
      <c r="B194" s="980"/>
      <c r="C194" s="981"/>
      <c r="D194" s="981"/>
      <c r="E194" s="981"/>
      <c r="F194" s="982"/>
      <c r="G194" s="1117"/>
      <c r="H194" s="1118"/>
      <c r="I194" s="1118"/>
      <c r="J194" s="1118"/>
      <c r="K194" s="1118"/>
      <c r="L194" s="1119"/>
      <c r="O194" s="16"/>
      <c r="P194" s="16"/>
      <c r="Q194" s="16"/>
    </row>
    <row r="195" spans="2:17" x14ac:dyDescent="0.2">
      <c r="O195" s="16"/>
      <c r="P195" s="16"/>
      <c r="Q195" s="16"/>
    </row>
    <row r="196" spans="2:17" x14ac:dyDescent="0.2">
      <c r="O196" s="16"/>
      <c r="P196" s="16"/>
      <c r="Q196" s="16"/>
    </row>
    <row r="197" spans="2:17" x14ac:dyDescent="0.2">
      <c r="O197" s="16"/>
      <c r="P197" s="16"/>
      <c r="Q197" s="16"/>
    </row>
    <row r="198" spans="2:17" x14ac:dyDescent="0.2">
      <c r="O198" s="16"/>
      <c r="P198" s="16"/>
      <c r="Q198" s="16"/>
    </row>
    <row r="199" spans="2:17" x14ac:dyDescent="0.2">
      <c r="B199" s="16"/>
      <c r="C199" s="16"/>
      <c r="D199" s="16"/>
      <c r="E199" s="16"/>
      <c r="F199" s="16"/>
      <c r="G199" s="16"/>
      <c r="H199" s="16"/>
      <c r="I199" s="16"/>
      <c r="J199" s="16"/>
      <c r="K199" s="16"/>
      <c r="L199" s="16"/>
      <c r="M199" s="16"/>
      <c r="N199" s="16"/>
      <c r="O199" s="16"/>
      <c r="P199" s="16"/>
      <c r="Q199" s="16"/>
    </row>
    <row r="200" spans="2:17" x14ac:dyDescent="0.2">
      <c r="B200" s="16"/>
      <c r="C200" s="16"/>
      <c r="D200" s="16"/>
      <c r="E200" s="16"/>
      <c r="F200" s="16"/>
      <c r="G200" s="16"/>
      <c r="H200" s="16"/>
      <c r="I200" s="16"/>
      <c r="J200" s="16"/>
      <c r="K200" s="16"/>
      <c r="L200" s="16"/>
      <c r="M200" s="16"/>
      <c r="N200" s="16"/>
      <c r="O200" s="16"/>
      <c r="P200" s="16"/>
      <c r="Q200" s="16"/>
    </row>
    <row r="201" spans="2:17" x14ac:dyDescent="0.2">
      <c r="B201" s="16"/>
      <c r="C201" s="16"/>
      <c r="D201" s="16"/>
      <c r="E201" s="16"/>
      <c r="F201" s="16"/>
      <c r="G201" s="16"/>
      <c r="H201" s="16"/>
      <c r="I201" s="16"/>
      <c r="J201" s="16"/>
      <c r="K201" s="16"/>
      <c r="L201" s="16"/>
      <c r="M201" s="16"/>
      <c r="N201" s="16"/>
      <c r="O201" s="16"/>
      <c r="P201" s="16"/>
      <c r="Q201" s="16"/>
    </row>
    <row r="202" spans="2:17" x14ac:dyDescent="0.2">
      <c r="B202" s="16"/>
      <c r="C202" s="16"/>
      <c r="D202" s="16"/>
      <c r="E202" s="16"/>
      <c r="F202" s="16"/>
      <c r="G202" s="16"/>
      <c r="H202" s="16"/>
      <c r="I202" s="16"/>
      <c r="J202" s="16"/>
      <c r="K202" s="16"/>
      <c r="L202" s="16"/>
      <c r="M202" s="16"/>
      <c r="N202" s="16"/>
      <c r="O202" s="16"/>
      <c r="P202" s="16"/>
      <c r="Q202" s="16"/>
    </row>
    <row r="203" spans="2:17" x14ac:dyDescent="0.2">
      <c r="B203" s="16"/>
      <c r="C203" s="16"/>
      <c r="D203" s="16"/>
      <c r="E203" s="16"/>
      <c r="F203" s="16"/>
      <c r="G203" s="16"/>
      <c r="H203" s="16"/>
      <c r="I203" s="16"/>
      <c r="J203" s="16"/>
      <c r="K203" s="16"/>
      <c r="L203" s="16"/>
      <c r="M203" s="16"/>
      <c r="N203" s="16"/>
      <c r="O203" s="16"/>
      <c r="P203" s="16"/>
      <c r="Q203" s="16"/>
    </row>
    <row r="204" spans="2:17" x14ac:dyDescent="0.2">
      <c r="B204" s="16"/>
      <c r="C204" s="16"/>
      <c r="D204" s="16"/>
      <c r="E204" s="16"/>
      <c r="F204" s="16"/>
      <c r="G204" s="16"/>
      <c r="H204" s="16"/>
      <c r="I204" s="16"/>
      <c r="J204" s="16"/>
      <c r="K204" s="16"/>
      <c r="L204" s="16"/>
      <c r="M204" s="16"/>
      <c r="N204" s="16"/>
      <c r="O204" s="16"/>
      <c r="P204" s="16"/>
      <c r="Q204" s="16"/>
    </row>
    <row r="205" spans="2:17" x14ac:dyDescent="0.2">
      <c r="B205" s="16"/>
      <c r="C205" s="16"/>
      <c r="D205" s="16"/>
      <c r="E205" s="16"/>
      <c r="F205" s="16"/>
      <c r="G205" s="16"/>
      <c r="H205" s="16"/>
      <c r="I205" s="16"/>
      <c r="J205" s="16"/>
      <c r="K205" s="16"/>
      <c r="L205" s="16"/>
      <c r="M205" s="16"/>
      <c r="N205" s="16"/>
      <c r="O205" s="16"/>
      <c r="P205" s="16"/>
      <c r="Q205" s="16"/>
    </row>
    <row r="206" spans="2:17" x14ac:dyDescent="0.2">
      <c r="B206" s="16"/>
      <c r="C206" s="16"/>
      <c r="D206" s="16"/>
      <c r="E206" s="16"/>
      <c r="F206" s="16"/>
      <c r="G206" s="16"/>
      <c r="H206" s="16"/>
      <c r="I206" s="16"/>
      <c r="J206" s="16"/>
      <c r="K206" s="16"/>
      <c r="L206" s="16"/>
      <c r="M206" s="16"/>
      <c r="N206" s="16"/>
      <c r="O206" s="16"/>
      <c r="P206" s="16"/>
      <c r="Q206" s="16"/>
    </row>
  </sheetData>
  <sheetProtection sheet="1" formatColumns="0" formatRows="0"/>
  <mergeCells count="165">
    <mergeCell ref="B135:G135"/>
    <mergeCell ref="B138:G138"/>
    <mergeCell ref="B142:G142"/>
    <mergeCell ref="B139:G139"/>
    <mergeCell ref="B140:G140"/>
    <mergeCell ref="B143:G143"/>
    <mergeCell ref="B179:G179"/>
    <mergeCell ref="B146:G146"/>
    <mergeCell ref="B147:G147"/>
    <mergeCell ref="B148:G148"/>
    <mergeCell ref="B151:G151"/>
    <mergeCell ref="B152:G152"/>
    <mergeCell ref="B153:G153"/>
    <mergeCell ref="H81:H82"/>
    <mergeCell ref="K81:K82"/>
    <mergeCell ref="J81:J82"/>
    <mergeCell ref="I81:I82"/>
    <mergeCell ref="B159:F160"/>
    <mergeCell ref="I154:K154"/>
    <mergeCell ref="B155:G157"/>
    <mergeCell ref="B188:L188"/>
    <mergeCell ref="B174:G174"/>
    <mergeCell ref="B175:G175"/>
    <mergeCell ref="B176:G176"/>
    <mergeCell ref="B173:F173"/>
    <mergeCell ref="B172:F172"/>
    <mergeCell ref="B170:G170"/>
    <mergeCell ref="B161:G161"/>
    <mergeCell ref="B162:F162"/>
    <mergeCell ref="B134:F134"/>
    <mergeCell ref="B136:F136"/>
    <mergeCell ref="B133:F133"/>
    <mergeCell ref="L81:L82"/>
    <mergeCell ref="B129:F129"/>
    <mergeCell ref="B120:F120"/>
    <mergeCell ref="B123:G123"/>
    <mergeCell ref="B108:F108"/>
    <mergeCell ref="B189:F190"/>
    <mergeCell ref="B191:F192"/>
    <mergeCell ref="B193:F194"/>
    <mergeCell ref="G193:L194"/>
    <mergeCell ref="G189:L190"/>
    <mergeCell ref="G191:L192"/>
    <mergeCell ref="I186:K187"/>
    <mergeCell ref="B171:F171"/>
    <mergeCell ref="B163:F163"/>
    <mergeCell ref="B164:F164"/>
    <mergeCell ref="B165:G165"/>
    <mergeCell ref="B166:G166"/>
    <mergeCell ref="B167:G167"/>
    <mergeCell ref="B168:G169"/>
    <mergeCell ref="B182:G182"/>
    <mergeCell ref="B183:G183"/>
    <mergeCell ref="B184:G184"/>
    <mergeCell ref="B185:G185"/>
    <mergeCell ref="B109:F109"/>
    <mergeCell ref="B110:F110"/>
    <mergeCell ref="B111:F111"/>
    <mergeCell ref="B118:F118"/>
    <mergeCell ref="B119:F119"/>
    <mergeCell ref="B112:F112"/>
    <mergeCell ref="B115:F115"/>
    <mergeCell ref="B116:F116"/>
    <mergeCell ref="B132:F132"/>
    <mergeCell ref="B130:G130"/>
    <mergeCell ref="B124:F124"/>
    <mergeCell ref="B125:F126"/>
    <mergeCell ref="B127:F127"/>
    <mergeCell ref="B128:F128"/>
    <mergeCell ref="B131:F131"/>
    <mergeCell ref="B121:F121"/>
    <mergeCell ref="B122:F122"/>
    <mergeCell ref="B117:F117"/>
    <mergeCell ref="B114:F114"/>
    <mergeCell ref="B3:M3"/>
    <mergeCell ref="B4:M4"/>
    <mergeCell ref="B6:F7"/>
    <mergeCell ref="G6:G7"/>
    <mergeCell ref="H6:H7"/>
    <mergeCell ref="I6:K6"/>
    <mergeCell ref="L6:L7"/>
    <mergeCell ref="M6:M7"/>
    <mergeCell ref="B113:F113"/>
    <mergeCell ref="B106:F107"/>
    <mergeCell ref="B104:G104"/>
    <mergeCell ref="B100:F100"/>
    <mergeCell ref="B101:F101"/>
    <mergeCell ref="B102:F102"/>
    <mergeCell ref="B103:F103"/>
    <mergeCell ref="B105:F105"/>
    <mergeCell ref="B77:F77"/>
    <mergeCell ref="B78:F78"/>
    <mergeCell ref="B80:F80"/>
    <mergeCell ref="B79:G79"/>
    <mergeCell ref="B73:F73"/>
    <mergeCell ref="B74:F74"/>
    <mergeCell ref="B75:F75"/>
    <mergeCell ref="B76:F76"/>
    <mergeCell ref="B98:F99"/>
    <mergeCell ref="B96:G96"/>
    <mergeCell ref="B91:F91"/>
    <mergeCell ref="B92:F92"/>
    <mergeCell ref="B93:F93"/>
    <mergeCell ref="B94:F94"/>
    <mergeCell ref="B81:G82"/>
    <mergeCell ref="B69:F69"/>
    <mergeCell ref="B70:F70"/>
    <mergeCell ref="B71:F71"/>
    <mergeCell ref="B72:F72"/>
    <mergeCell ref="B95:F95"/>
    <mergeCell ref="B87:F87"/>
    <mergeCell ref="B88:F88"/>
    <mergeCell ref="B89:F89"/>
    <mergeCell ref="B90:F90"/>
    <mergeCell ref="B83:F83"/>
    <mergeCell ref="B84:F85"/>
    <mergeCell ref="B86:F86"/>
    <mergeCell ref="B97:F97"/>
    <mergeCell ref="B65:F65"/>
    <mergeCell ref="B66:F66"/>
    <mergeCell ref="B67:F67"/>
    <mergeCell ref="B68:G68"/>
    <mergeCell ref="B61:F61"/>
    <mergeCell ref="B62:F62"/>
    <mergeCell ref="B63:F63"/>
    <mergeCell ref="B64:F64"/>
    <mergeCell ref="B57:F57"/>
    <mergeCell ref="B58:F58"/>
    <mergeCell ref="B59:F59"/>
    <mergeCell ref="B60:F60"/>
    <mergeCell ref="B53:F53"/>
    <mergeCell ref="B55:F55"/>
    <mergeCell ref="B56:F56"/>
    <mergeCell ref="B54:G54"/>
    <mergeCell ref="B49:F50"/>
    <mergeCell ref="B51:F51"/>
    <mergeCell ref="B52:F52"/>
    <mergeCell ref="B46:G47"/>
    <mergeCell ref="B44:F44"/>
    <mergeCell ref="B45:F45"/>
    <mergeCell ref="B36:F36"/>
    <mergeCell ref="B37:F37"/>
    <mergeCell ref="B38:F38"/>
    <mergeCell ref="B40:G40"/>
    <mergeCell ref="B42:G42"/>
    <mergeCell ref="B43:G43"/>
    <mergeCell ref="B32:F32"/>
    <mergeCell ref="B33:F33"/>
    <mergeCell ref="B34:F34"/>
    <mergeCell ref="B35:F35"/>
    <mergeCell ref="B19:G19"/>
    <mergeCell ref="B14:G15"/>
    <mergeCell ref="B10:G12"/>
    <mergeCell ref="B17:G17"/>
    <mergeCell ref="B18:G18"/>
    <mergeCell ref="B27:F27"/>
    <mergeCell ref="B29:F30"/>
    <mergeCell ref="B31:F31"/>
    <mergeCell ref="B28:G28"/>
    <mergeCell ref="B23:F23"/>
    <mergeCell ref="B24:F24"/>
    <mergeCell ref="B25:F25"/>
    <mergeCell ref="B26:F26"/>
    <mergeCell ref="B20:F21"/>
    <mergeCell ref="B22:F22"/>
  </mergeCells>
  <phoneticPr fontId="0" type="noConversion"/>
  <conditionalFormatting sqref="I144:K145 I180:K181">
    <cfRule type="cellIs" dxfId="8" priority="6" stopIfTrue="1" operator="equal">
      <formula>"OK"</formula>
    </cfRule>
    <cfRule type="cellIs" dxfId="7" priority="7" stopIfTrue="1" operator="notEqual">
      <formula>"OK"</formula>
    </cfRule>
  </conditionalFormatting>
  <conditionalFormatting sqref="I186:K187 I154:K158">
    <cfRule type="cellIs" dxfId="6" priority="8" stopIfTrue="1" operator="equal">
      <formula>"Virements do not balance - Please Check"</formula>
    </cfRule>
  </conditionalFormatting>
  <conditionalFormatting sqref="I143">
    <cfRule type="expression" dxfId="5" priority="2">
      <formula>"Please Check"</formula>
    </cfRule>
  </conditionalFormatting>
  <conditionalFormatting sqref="I179">
    <cfRule type="expression" dxfId="4" priority="1">
      <formula>"Please Check"</formula>
    </cfRule>
  </conditionalFormatting>
  <pageMargins left="0" right="0" top="0" bottom="0.39370078740157483" header="0" footer="0"/>
  <pageSetup paperSize="9" scale="68" orientation="landscape" errors="blank" r:id="rId1"/>
  <headerFooter alignWithMargins="0">
    <oddFooter>&amp;L&amp;D&amp;C&amp;A&amp;RPage &amp;P of&amp;N</oddFooter>
  </headerFooter>
  <rowBreaks count="4" manualBreakCount="4">
    <brk id="44" max="12" man="1"/>
    <brk id="83" max="12" man="1"/>
    <brk id="124" max="12" man="1"/>
    <brk id="154" max="12" man="1"/>
  </rowBreaks>
  <colBreaks count="1" manualBreakCount="1">
    <brk id="13" max="19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23</vt:i4>
      </vt:variant>
    </vt:vector>
  </HeadingPairs>
  <TitlesOfParts>
    <vt:vector size="58" baseType="lpstr">
      <vt:lpstr>Main Menu</vt:lpstr>
      <vt:lpstr>Guidance Notes</vt:lpstr>
      <vt:lpstr>1 Yr Budget Menu</vt:lpstr>
      <vt:lpstr>Budget Plan</vt:lpstr>
      <vt:lpstr>Checklist</vt:lpstr>
      <vt:lpstr>Reports Menu</vt:lpstr>
      <vt:lpstr>Management Summary</vt:lpstr>
      <vt:lpstr>Outturn Report</vt:lpstr>
      <vt:lpstr>Virements</vt:lpstr>
      <vt:lpstr>Information Menu</vt:lpstr>
      <vt:lpstr>EY Block</vt:lpstr>
      <vt:lpstr>EY Funding</vt:lpstr>
      <vt:lpstr>HN Funding</vt:lpstr>
      <vt:lpstr>School Block</vt:lpstr>
      <vt:lpstr>Summary Del Bud</vt:lpstr>
      <vt:lpstr>Strategic Financial Plans Menu</vt:lpstr>
      <vt:lpstr>Strategic Plan Pupil Numbers </vt:lpstr>
      <vt:lpstr>Strategic Financial Plan</vt:lpstr>
      <vt:lpstr>5 Year Financial Plan</vt:lpstr>
      <vt:lpstr>Toolkit Structure</vt:lpstr>
      <vt:lpstr>Data Flow Diagram</vt:lpstr>
      <vt:lpstr>Troubleshooting</vt:lpstr>
      <vt:lpstr>2020-21 Budgets</vt:lpstr>
      <vt:lpstr>2019-20 Budgets</vt:lpstr>
      <vt:lpstr>New ISB 21-22</vt:lpstr>
      <vt:lpstr>New ISB 20-21</vt:lpstr>
      <vt:lpstr>Adjusted Factors 21-22</vt:lpstr>
      <vt:lpstr>Adjusted Factors 20-21</vt:lpstr>
      <vt:lpstr>De-Delegation - 21-22</vt:lpstr>
      <vt:lpstr>De-Delegation - 20-21</vt:lpstr>
      <vt:lpstr>19-20 Cfwds</vt:lpstr>
      <vt:lpstr>18-19 Cfwds</vt:lpstr>
      <vt:lpstr>DfE No.</vt:lpstr>
      <vt:lpstr>OracleBudgetToExtract</vt:lpstr>
      <vt:lpstr>Pension and Pay Grants</vt:lpstr>
      <vt:lpstr>Data1</vt:lpstr>
      <vt:lpstr>'2019-20 Budgets'!Print_Area</vt:lpstr>
      <vt:lpstr>'5 Year Financial Plan'!Print_Area</vt:lpstr>
      <vt:lpstr>Checklist!Print_Area</vt:lpstr>
      <vt:lpstr>'EY Block'!Print_Area</vt:lpstr>
      <vt:lpstr>'Guidance Notes'!Print_Area</vt:lpstr>
      <vt:lpstr>'HN Funding'!Print_Area</vt:lpstr>
      <vt:lpstr>'Information Menu'!Print_Area</vt:lpstr>
      <vt:lpstr>'Main Menu'!Print_Area</vt:lpstr>
      <vt:lpstr>'Management Summary'!Print_Area</vt:lpstr>
      <vt:lpstr>'Outturn Report'!Print_Area</vt:lpstr>
      <vt:lpstr>'School Block'!Print_Area</vt:lpstr>
      <vt:lpstr>'Strategic Financial Plan'!Print_Area</vt:lpstr>
      <vt:lpstr>'Strategic Plan Pupil Numbers '!Print_Area</vt:lpstr>
      <vt:lpstr>'Summary Del Bud'!Print_Area</vt:lpstr>
      <vt:lpstr>Virements!Print_Area</vt:lpstr>
      <vt:lpstr>'2019-20 Budgets'!Print_Titles</vt:lpstr>
      <vt:lpstr>'5 Year Financial Plan'!Print_Titles</vt:lpstr>
      <vt:lpstr>'Budget Plan'!Print_Titles</vt:lpstr>
      <vt:lpstr>'Management Summary'!Print_Titles</vt:lpstr>
      <vt:lpstr>'Outturn Report'!Print_Titles</vt:lpstr>
      <vt:lpstr>'Strategic Financial Plan'!Print_Titles</vt:lpstr>
      <vt:lpstr>Virements!Print_Titles</vt:lpstr>
    </vt:vector>
  </TitlesOfParts>
  <Company>Customer Service Direct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Davis</dc:creator>
  <cp:lastModifiedBy>Ben Scarfe</cp:lastModifiedBy>
  <cp:lastPrinted>2021-02-12T07:31:39Z</cp:lastPrinted>
  <dcterms:created xsi:type="dcterms:W3CDTF">2011-06-09T15:36:24Z</dcterms:created>
  <dcterms:modified xsi:type="dcterms:W3CDTF">2021-07-27T13:56:32Z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